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29.xml"/>
  <Override ContentType="application/vnd.openxmlformats-officedocument.spreadsheetml.table+xml" PartName="/xl/tables/table32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31.xml"/>
  <Override ContentType="application/vnd.openxmlformats-officedocument.spreadsheetml.table+xml" PartName="/xl/tables/table5.xml"/>
  <Override ContentType="application/vnd.openxmlformats-officedocument.spreadsheetml.table+xml" PartName="/xl/tables/table36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30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35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33.xml"/>
  <Override ContentType="application/vnd.openxmlformats-officedocument.spreadsheetml.table+xml" PartName="/xl/tables/table34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G" sheetId="1" r:id="rId4"/>
    <sheet state="visible" name="JOGADORES" sheetId="2" r:id="rId5"/>
    <sheet state="visible" name="players" sheetId="3" r:id="rId6"/>
    <sheet state="visible" name="THEMES" sheetId="4" r:id="rId7"/>
    <sheet state="visible" name="CORES" sheetId="5" r:id="rId8"/>
    <sheet state="visible" name="DECKS" sheetId="6" r:id="rId9"/>
    <sheet state="visible" name="GEN_ST" sheetId="7" r:id="rId10"/>
    <sheet state="visible" name="HISTORICO" sheetId="8" r:id="rId11"/>
    <sheet state="visible" name="2025" sheetId="9" r:id="rId12"/>
    <sheet state="visible" name="2024" sheetId="10" r:id="rId13"/>
    <sheet state="visible" name="2023" sheetId="11" r:id="rId14"/>
    <sheet state="visible" name="2022" sheetId="12" r:id="rId15"/>
    <sheet state="visible" name="2021" sheetId="13" r:id="rId16"/>
    <sheet state="visible" name="2020" sheetId="14" r:id="rId17"/>
    <sheet state="visible" name="2019" sheetId="15" r:id="rId18"/>
    <sheet state="visible" name="2018" sheetId="16" r:id="rId19"/>
    <sheet state="visible" name="2017" sheetId="17" r:id="rId20"/>
    <sheet state="visible" name="PLAYERrr" sheetId="18" r:id="rId21"/>
    <sheet state="visible" name="FREGUESIA" sheetId="19" r:id="rId22"/>
    <sheet state="visible" name="REF" sheetId="20" r:id="rId23"/>
  </sheets>
  <externalReferences>
    <externalReference r:id="rId24"/>
    <externalReference r:id="rId25"/>
  </externalReferences>
  <definedNames>
    <definedName name="a">[1]Registros!$C:$M</definedName>
    <definedName name="Decks">[2]Registros!$C:$AG</definedName>
  </definedNames>
  <calcPr/>
  <extLst>
    <ext uri="GoogleSheetsCustomDataVersion2">
      <go:sheetsCustomData xmlns:go="http://customooxmlschemas.google.com/" r:id="rId26" roundtripDataChecksum="LClGgH9zSZW9+OIFlkek7++fGjuViUnk7mbW1HfRzOg="/>
    </ext>
  </extLst>
</workbook>
</file>

<file path=xl/sharedStrings.xml><?xml version="1.0" encoding="utf-8"?>
<sst xmlns="http://schemas.openxmlformats.org/spreadsheetml/2006/main" count="6271" uniqueCount="877">
  <si>
    <t>DATA</t>
  </si>
  <si>
    <t>Nº J</t>
  </si>
  <si>
    <t>TURN</t>
  </si>
  <si>
    <r>
      <rPr>
        <rFont val="Calibri"/>
        <b/>
        <color rgb="FF000000"/>
        <sz val="11.0"/>
      </rPr>
      <t>DECK</t>
    </r>
    <r>
      <rPr>
        <rFont val="Calibri"/>
        <b/>
        <color rgb="FF000000"/>
        <sz val="8.0"/>
      </rPr>
      <t>1</t>
    </r>
  </si>
  <si>
    <r>
      <rPr>
        <rFont val="Calibri"/>
        <b/>
        <color rgb="FF000000"/>
        <sz val="11.0"/>
      </rPr>
      <t>Pt</t>
    </r>
    <r>
      <rPr>
        <rFont val="Calibri"/>
        <b/>
        <color rgb="FF000000"/>
        <sz val="8.0"/>
      </rPr>
      <t>1</t>
    </r>
  </si>
  <si>
    <r>
      <rPr>
        <rFont val="Calibri"/>
        <b/>
        <color rgb="FF000000"/>
        <sz val="11.0"/>
      </rPr>
      <t>C</t>
    </r>
    <r>
      <rPr>
        <rFont val="Calibri"/>
        <b/>
        <color rgb="FF000000"/>
        <sz val="8.0"/>
      </rPr>
      <t>1</t>
    </r>
  </si>
  <si>
    <r>
      <rPr>
        <rFont val="Calibri"/>
        <b/>
        <color rgb="FF000000"/>
        <sz val="11.0"/>
      </rPr>
      <t>D</t>
    </r>
    <r>
      <rPr>
        <rFont val="Calibri"/>
        <b/>
        <color rgb="FF000000"/>
        <sz val="8.0"/>
      </rPr>
      <t>1</t>
    </r>
  </si>
  <si>
    <r>
      <rPr>
        <rFont val="Calibri"/>
        <b/>
        <color rgb="FF000000"/>
        <sz val="11.0"/>
      </rPr>
      <t>N</t>
    </r>
    <r>
      <rPr>
        <rFont val="Calibri"/>
        <b/>
        <color rgb="FF000000"/>
        <sz val="8.0"/>
      </rPr>
      <t>1</t>
    </r>
  </si>
  <si>
    <r>
      <rPr>
        <rFont val="Calibri"/>
        <b/>
        <color rgb="FF000000"/>
        <sz val="11.0"/>
      </rPr>
      <t>O</t>
    </r>
    <r>
      <rPr>
        <rFont val="Calibri"/>
        <b/>
        <color rgb="FF000000"/>
        <sz val="8.0"/>
      </rPr>
      <t>1</t>
    </r>
  </si>
  <si>
    <r>
      <rPr>
        <rFont val="Calibri"/>
        <b/>
        <color rgb="FF000000"/>
        <sz val="11.0"/>
      </rPr>
      <t>DECK</t>
    </r>
    <r>
      <rPr>
        <rFont val="Calibri"/>
        <b/>
        <color rgb="FF000000"/>
        <sz val="8.0"/>
      </rPr>
      <t>2</t>
    </r>
  </si>
  <si>
    <r>
      <rPr>
        <rFont val="Calibri"/>
        <b/>
        <color rgb="FF000000"/>
        <sz val="11.0"/>
      </rPr>
      <t>Pt</t>
    </r>
    <r>
      <rPr>
        <rFont val="Calibri"/>
        <b/>
        <color rgb="FF000000"/>
        <sz val="8.0"/>
      </rPr>
      <t>2</t>
    </r>
  </si>
  <si>
    <r>
      <rPr>
        <rFont val="Calibri"/>
        <b/>
        <color rgb="FF000000"/>
        <sz val="11.0"/>
      </rPr>
      <t>C</t>
    </r>
    <r>
      <rPr>
        <rFont val="Calibri"/>
        <b/>
        <color rgb="FF000000"/>
        <sz val="8.0"/>
      </rPr>
      <t>2</t>
    </r>
  </si>
  <si>
    <r>
      <rPr>
        <rFont val="Calibri"/>
        <b/>
        <color rgb="FF000000"/>
        <sz val="11.0"/>
      </rPr>
      <t>D</t>
    </r>
    <r>
      <rPr>
        <rFont val="Calibri"/>
        <b/>
        <color rgb="FF000000"/>
        <sz val="8.0"/>
      </rPr>
      <t>2</t>
    </r>
  </si>
  <si>
    <r>
      <rPr>
        <rFont val="Calibri"/>
        <b/>
        <color rgb="FF000000"/>
        <sz val="11.0"/>
      </rPr>
      <t>N</t>
    </r>
    <r>
      <rPr>
        <rFont val="Calibri"/>
        <b/>
        <color rgb="FF000000"/>
        <sz val="8.0"/>
      </rPr>
      <t>2</t>
    </r>
  </si>
  <si>
    <r>
      <rPr>
        <rFont val="Calibri"/>
        <b/>
        <color rgb="FF000000"/>
        <sz val="11.0"/>
      </rPr>
      <t>O</t>
    </r>
    <r>
      <rPr>
        <rFont val="Calibri"/>
        <b/>
        <color rgb="FF000000"/>
        <sz val="8.0"/>
      </rPr>
      <t>2</t>
    </r>
  </si>
  <si>
    <r>
      <rPr>
        <rFont val="Calibri"/>
        <color rgb="FF000000"/>
        <sz val="11.0"/>
      </rPr>
      <t>DECK</t>
    </r>
    <r>
      <rPr>
        <rFont val="Calibri"/>
        <color rgb="FF000000"/>
        <sz val="8.0"/>
      </rPr>
      <t>3</t>
    </r>
  </si>
  <si>
    <r>
      <rPr>
        <rFont val="Calibri"/>
        <color rgb="FF000000"/>
        <sz val="11.0"/>
      </rPr>
      <t>Pt</t>
    </r>
    <r>
      <rPr>
        <rFont val="Calibri"/>
        <color rgb="FF000000"/>
        <sz val="8.0"/>
      </rPr>
      <t>3</t>
    </r>
  </si>
  <si>
    <r>
      <rPr>
        <rFont val="Calibri"/>
        <color rgb="FF000000"/>
        <sz val="11.0"/>
      </rPr>
      <t>C</t>
    </r>
    <r>
      <rPr>
        <rFont val="Calibri"/>
        <color rgb="FF000000"/>
        <sz val="8.0"/>
      </rPr>
      <t>3</t>
    </r>
  </si>
  <si>
    <r>
      <rPr>
        <rFont val="Calibri"/>
        <color rgb="FF000000"/>
        <sz val="11.0"/>
      </rPr>
      <t>D</t>
    </r>
    <r>
      <rPr>
        <rFont val="Calibri"/>
        <color rgb="FF000000"/>
        <sz val="8.0"/>
      </rPr>
      <t>3</t>
    </r>
  </si>
  <si>
    <r>
      <rPr>
        <rFont val="Calibri"/>
        <color rgb="FF000000"/>
        <sz val="11.0"/>
      </rPr>
      <t>N</t>
    </r>
    <r>
      <rPr>
        <rFont val="Calibri"/>
        <color rgb="FF000000"/>
        <sz val="8.0"/>
      </rPr>
      <t>3</t>
    </r>
  </si>
  <si>
    <r>
      <rPr>
        <rFont val="Calibri"/>
        <color rgb="FF000000"/>
        <sz val="11.0"/>
      </rPr>
      <t>O</t>
    </r>
    <r>
      <rPr>
        <rFont val="Calibri"/>
        <color rgb="FF000000"/>
        <sz val="8.0"/>
      </rPr>
      <t>3</t>
    </r>
  </si>
  <si>
    <r>
      <rPr>
        <rFont val="Calibri"/>
        <color theme="1"/>
        <sz val="11.0"/>
      </rPr>
      <t>DECK</t>
    </r>
    <r>
      <rPr>
        <rFont val="Calibri"/>
        <color theme="1"/>
        <sz val="8.0"/>
      </rPr>
      <t>4</t>
    </r>
  </si>
  <si>
    <r>
      <rPr>
        <rFont val="Calibri"/>
        <color theme="1"/>
        <sz val="11.0"/>
      </rPr>
      <t>Pt</t>
    </r>
    <r>
      <rPr>
        <rFont val="Calibri"/>
        <color theme="1"/>
        <sz val="8.0"/>
      </rPr>
      <t>4</t>
    </r>
  </si>
  <si>
    <r>
      <rPr>
        <rFont val="Calibri"/>
        <color theme="1"/>
        <sz val="11.0"/>
      </rPr>
      <t>C</t>
    </r>
    <r>
      <rPr>
        <rFont val="Calibri"/>
        <color theme="1"/>
        <sz val="8.0"/>
      </rPr>
      <t>4</t>
    </r>
  </si>
  <si>
    <r>
      <rPr>
        <rFont val="Calibri"/>
        <color theme="1"/>
        <sz val="11.0"/>
      </rPr>
      <t>D</t>
    </r>
    <r>
      <rPr>
        <rFont val="Calibri"/>
        <color theme="1"/>
        <sz val="8.0"/>
      </rPr>
      <t>4</t>
    </r>
  </si>
  <si>
    <r>
      <rPr>
        <rFont val="Calibri"/>
        <color theme="1"/>
        <sz val="11.0"/>
      </rPr>
      <t>N</t>
    </r>
    <r>
      <rPr>
        <rFont val="Calibri"/>
        <color theme="1"/>
        <sz val="8.0"/>
      </rPr>
      <t>4</t>
    </r>
  </si>
  <si>
    <r>
      <rPr>
        <rFont val="Calibri"/>
        <color theme="1"/>
        <sz val="11.0"/>
      </rPr>
      <t>O</t>
    </r>
    <r>
      <rPr>
        <rFont val="Calibri"/>
        <color theme="1"/>
        <sz val="8.0"/>
      </rPr>
      <t>4</t>
    </r>
  </si>
  <si>
    <r>
      <rPr>
        <rFont val="Calibri"/>
        <color theme="1"/>
        <sz val="11.0"/>
      </rPr>
      <t>DECK</t>
    </r>
    <r>
      <rPr>
        <rFont val="Calibri"/>
        <color theme="1"/>
        <sz val="8.0"/>
      </rPr>
      <t>5</t>
    </r>
  </si>
  <si>
    <r>
      <rPr>
        <rFont val="Calibri"/>
        <color theme="1"/>
        <sz val="11.0"/>
      </rPr>
      <t>Pt</t>
    </r>
    <r>
      <rPr>
        <rFont val="Calibri"/>
        <color theme="1"/>
        <sz val="8.0"/>
      </rPr>
      <t>5</t>
    </r>
  </si>
  <si>
    <r>
      <rPr>
        <rFont val="Calibri"/>
        <color theme="1"/>
        <sz val="11.0"/>
      </rPr>
      <t>C</t>
    </r>
    <r>
      <rPr>
        <rFont val="Calibri"/>
        <color theme="1"/>
        <sz val="8.0"/>
      </rPr>
      <t>5</t>
    </r>
  </si>
  <si>
    <r>
      <rPr>
        <rFont val="Calibri"/>
        <color theme="1"/>
        <sz val="11.0"/>
      </rPr>
      <t>D</t>
    </r>
    <r>
      <rPr>
        <rFont val="Calibri"/>
        <color theme="1"/>
        <sz val="8.0"/>
      </rPr>
      <t>5</t>
    </r>
  </si>
  <si>
    <r>
      <rPr>
        <rFont val="Calibri"/>
        <color theme="1"/>
        <sz val="11.0"/>
      </rPr>
      <t>N</t>
    </r>
    <r>
      <rPr>
        <rFont val="Calibri"/>
        <color theme="1"/>
        <sz val="8.0"/>
      </rPr>
      <t>5</t>
    </r>
  </si>
  <si>
    <r>
      <rPr>
        <rFont val="Calibri"/>
        <color theme="1"/>
        <sz val="11.0"/>
      </rPr>
      <t>O</t>
    </r>
    <r>
      <rPr>
        <rFont val="Calibri"/>
        <color theme="1"/>
        <sz val="8.0"/>
      </rPr>
      <t>5</t>
    </r>
  </si>
  <si>
    <t>Bello, Bard of the Brambles (Bernardo)</t>
  </si>
  <si>
    <t>Jirina Kudro (Petrus)</t>
  </si>
  <si>
    <t>Winter, Cynical Opportunist (Daniel)</t>
  </si>
  <si>
    <t>Niv-Mizzet, Visionary (Tatu)</t>
  </si>
  <si>
    <t>Edward Kenway (Leonel)</t>
  </si>
  <si>
    <t>Hazel of the Rootbloom (Filé)</t>
  </si>
  <si>
    <t>Samut, Voice of Dissent (Filé)</t>
  </si>
  <si>
    <t>Jon Irenicus, Shattered One (Leonel)</t>
  </si>
  <si>
    <t>Vihaan, Goldwaker (Bernardo)</t>
  </si>
  <si>
    <t>Elsha of the Infinite (Petrus)</t>
  </si>
  <si>
    <t>Tovolar, Dire Overlord (Daniel)</t>
  </si>
  <si>
    <t>Valgavoth, Terror Eater (Bernardo)</t>
  </si>
  <si>
    <t>Kalamax, the Stormsire (Leonel)</t>
  </si>
  <si>
    <t>Miirym, Sentinel Wyrm (Tatu)</t>
  </si>
  <si>
    <t>Gishath, Sun's Avatar (Petrus)</t>
  </si>
  <si>
    <t>Rendmaw, Creaking Nest (Leonel)</t>
  </si>
  <si>
    <t>Shilgengar, Sire of Famine (Daniel)</t>
  </si>
  <si>
    <t>Stella Lee, Wild Card (Filé)</t>
  </si>
  <si>
    <t>Blanka, Ferocious Friend (Leonel)</t>
  </si>
  <si>
    <t>Henzie "Toolbox" Torre (Bernardo)</t>
  </si>
  <si>
    <t>Darien, King of Kjeldor (Petrus)</t>
  </si>
  <si>
    <t>Teysa, Opulent Oligarch (Markin)</t>
  </si>
  <si>
    <t>Ellie and Alan, Paleontologists (Daniel)</t>
  </si>
  <si>
    <t>Rin and Seri, Inseparable (Markin)</t>
  </si>
  <si>
    <t>Feather, the Redeemed (Petrus)</t>
  </si>
  <si>
    <t>Slimefoot and Squee (Markin)</t>
  </si>
  <si>
    <t>Tajic, Blade of the Legion (Petrus)</t>
  </si>
  <si>
    <t>Zinnia, Valley's Voice (Bernardo)</t>
  </si>
  <si>
    <t>Gisa, the Hellraiser (Daniel)</t>
  </si>
  <si>
    <t>Yawgmoth, Thran Physician (Gunther)</t>
  </si>
  <si>
    <t>Obeka, Splitter of Seconds (Markin)</t>
  </si>
  <si>
    <t>Anikthea, Hand of Erebos (Gunther)</t>
  </si>
  <si>
    <t>Judith, Carnage Connoisseur (Leonel)</t>
  </si>
  <si>
    <t>Kosei, Penitent Warlord (PH)</t>
  </si>
  <si>
    <t>Depala, Pilot Exemplar (Petrus)</t>
  </si>
  <si>
    <t>Harbin, Vanguard Aviator (PH)</t>
  </si>
  <si>
    <t>Greymond, Avacyn's Stalwart (Petrus)</t>
  </si>
  <si>
    <t>Yuriko, the Tiger's Shadow (PH)</t>
  </si>
  <si>
    <t>Rionya, Fire Dancer (PH)</t>
  </si>
  <si>
    <t>Kadena, Slinking Sorcerer (Petrus)</t>
  </si>
  <si>
    <t>K'rrik, Son of Yawgmoth (Tatu)</t>
  </si>
  <si>
    <t>Geralf, the Fleshwright (Daniel)</t>
  </si>
  <si>
    <t>Tom Bombadil (Leonel)</t>
  </si>
  <si>
    <t>Tegwyll, Duke of Splendor (Túlio)</t>
  </si>
  <si>
    <t>Abaddon the Despoiler (Túlio)</t>
  </si>
  <si>
    <t>Firkraag, Cunning Instigator (Túlio)</t>
  </si>
  <si>
    <t>Inquisitor Greyfax (Felipe III)</t>
  </si>
  <si>
    <t>Leinore, Autumn Sovereign (Daniel)</t>
  </si>
  <si>
    <t>Pantlaza, Sun-Favored (Felipe III)</t>
  </si>
  <si>
    <t>Nahiri, Forged in Fury (Daniel)</t>
  </si>
  <si>
    <t>Arna Kennerud, Skycaptain (Bernardo)</t>
  </si>
  <si>
    <t>Commander Mustard (PH)</t>
  </si>
  <si>
    <t>Sliver Hivelord (PV)</t>
  </si>
  <si>
    <t>Kess, Dissident Mage (Matheus)</t>
  </si>
  <si>
    <t>Edgar Markov (Matheus)</t>
  </si>
  <si>
    <t>The Wise Mothman (Bernardo)</t>
  </si>
  <si>
    <t>Emry, Lurker of the Loch (Markin)</t>
  </si>
  <si>
    <t>Nahiri, the Lithomancer (Daniel)</t>
  </si>
  <si>
    <t>Osgir, the Reconstructor (Petrus)</t>
  </si>
  <si>
    <t>The Ur-Dragon (PH)</t>
  </si>
  <si>
    <t>Helga, Skittish Seer (Markin)</t>
  </si>
  <si>
    <t>Valgavoth,Harrower of Souls (Bernardo)</t>
  </si>
  <si>
    <t>Tajic, Legion's Valor (Petrus)</t>
  </si>
  <si>
    <t>Giada, Font of Hope (Petrus)</t>
  </si>
  <si>
    <t>Hope Estheim (Matheus)</t>
  </si>
  <si>
    <t>Kuja, Court Mage (Daniel)</t>
  </si>
  <si>
    <t>Celes, Rune Knigt (Daniel)</t>
  </si>
  <si>
    <t>Tifa Lockhart (Matheus)</t>
  </si>
  <si>
    <t>Maester Seymour (Markin)</t>
  </si>
  <si>
    <t>Kotis, the Fangkeeper (Tatu)</t>
  </si>
  <si>
    <t>Eivor, Wolf-Kissed (Leonel)</t>
  </si>
  <si>
    <t>Zurgo Stormrender (Tatu)</t>
  </si>
  <si>
    <t>Evelyn, the Covetous (Tatu)</t>
  </si>
  <si>
    <t>Winota, Joiner of Forces (Petrus)</t>
  </si>
  <si>
    <t>Shiko and Narset, Unified (Matheus)</t>
  </si>
  <si>
    <t>Zada, Hedron Grider (Filé)</t>
  </si>
  <si>
    <t>Forge, Neverwinter Charlatan (Bernardo)</t>
  </si>
  <si>
    <t>Shorikai, Genesis Engine (Daniel)</t>
  </si>
  <si>
    <t>Ob Nixilis, Captive Kingpin (Bernardo)</t>
  </si>
  <si>
    <t>Eshki, Temur's Roar (Daniel)</t>
  </si>
  <si>
    <t>Ureni of the Unwritten (Bernardo)</t>
  </si>
  <si>
    <t>Ratadrabik of Urborg (Bernardo)</t>
  </si>
  <si>
    <t>Aurelia, the Law Above (PH)</t>
  </si>
  <si>
    <t>Galadriel, Light of Valinor (PH)</t>
  </si>
  <si>
    <t>Magus Lucea Kane (Bernardo)</t>
  </si>
  <si>
    <t>Felothar the Steadfast (Felipe III)</t>
  </si>
  <si>
    <t>Teval, the Balanced Skin (Felipe III)</t>
  </si>
  <si>
    <t>NOME</t>
  </si>
  <si>
    <t>J17</t>
  </si>
  <si>
    <t>W17</t>
  </si>
  <si>
    <t>W%17</t>
  </si>
  <si>
    <t>J18</t>
  </si>
  <si>
    <t>W18</t>
  </si>
  <si>
    <t>W%18</t>
  </si>
  <si>
    <t>J19</t>
  </si>
  <si>
    <t>W19</t>
  </si>
  <si>
    <t>W%19</t>
  </si>
  <si>
    <t>J20</t>
  </si>
  <si>
    <t>W20</t>
  </si>
  <si>
    <t>W%20</t>
  </si>
  <si>
    <t>J21</t>
  </si>
  <si>
    <t>W21</t>
  </si>
  <si>
    <t>W%21</t>
  </si>
  <si>
    <t>J22</t>
  </si>
  <si>
    <t>W22</t>
  </si>
  <si>
    <t>W%22</t>
  </si>
  <si>
    <t>J23</t>
  </si>
  <si>
    <t>W23</t>
  </si>
  <si>
    <t>W%23</t>
  </si>
  <si>
    <t>J24</t>
  </si>
  <si>
    <t>W24</t>
  </si>
  <si>
    <t>BA24</t>
  </si>
  <si>
    <t>W%24</t>
  </si>
  <si>
    <t>BA%24</t>
  </si>
  <si>
    <t>T4%24</t>
  </si>
  <si>
    <t>J25</t>
  </si>
  <si>
    <t>W25</t>
  </si>
  <si>
    <t>BA25</t>
  </si>
  <si>
    <t>W%25</t>
  </si>
  <si>
    <t>BA%25</t>
  </si>
  <si>
    <t>T4%25</t>
  </si>
  <si>
    <r>
      <rPr>
        <rFont val="Inter"/>
        <b/>
        <color theme="0"/>
        <sz val="12.0"/>
      </rPr>
      <t xml:space="preserve">NºW </t>
    </r>
    <r>
      <rPr>
        <rFont val="Inter"/>
        <b val="0"/>
        <color theme="0"/>
        <sz val="8.0"/>
      </rPr>
      <t>PRM</t>
    </r>
  </si>
  <si>
    <r>
      <rPr>
        <rFont val="Inter"/>
        <b/>
        <color theme="0"/>
        <sz val="12.0"/>
      </rPr>
      <t xml:space="preserve">NºJ </t>
    </r>
    <r>
      <rPr>
        <rFont val="Inter"/>
        <b val="0"/>
        <color theme="0"/>
        <sz val="8.0"/>
      </rPr>
      <t>PRM</t>
    </r>
  </si>
  <si>
    <r>
      <rPr>
        <rFont val="Inter"/>
        <b/>
        <color theme="0"/>
        <sz val="12.0"/>
      </rPr>
      <t xml:space="preserve">W% </t>
    </r>
    <r>
      <rPr>
        <rFont val="Inter"/>
        <b val="0"/>
        <color theme="0"/>
        <sz val="8.0"/>
      </rPr>
      <t>PRM</t>
    </r>
  </si>
  <si>
    <t>Tº</t>
  </si>
  <si>
    <r>
      <rPr>
        <rFont val="Inter"/>
        <b/>
        <color theme="0"/>
        <sz val="12.0"/>
      </rPr>
      <t xml:space="preserve">NºJ </t>
    </r>
    <r>
      <rPr>
        <rFont val="Inter"/>
        <b val="0"/>
        <color theme="0"/>
        <sz val="8.0"/>
      </rPr>
      <t>HIST</t>
    </r>
  </si>
  <si>
    <r>
      <rPr>
        <rFont val="Inter"/>
        <b/>
        <color theme="0"/>
        <sz val="12.0"/>
      </rPr>
      <t xml:space="preserve">W% </t>
    </r>
    <r>
      <rPr>
        <rFont val="Inter"/>
        <b val="0"/>
        <color theme="0"/>
        <sz val="8.0"/>
      </rPr>
      <t>HIST</t>
    </r>
  </si>
  <si>
    <t>C</t>
  </si>
  <si>
    <t>D</t>
  </si>
  <si>
    <t>N</t>
  </si>
  <si>
    <t>O</t>
  </si>
  <si>
    <t>K</t>
  </si>
  <si>
    <t>K/T</t>
  </si>
  <si>
    <t>K/D</t>
  </si>
  <si>
    <t>C%</t>
  </si>
  <si>
    <t>D%</t>
  </si>
  <si>
    <t>N%</t>
  </si>
  <si>
    <t>O%</t>
  </si>
  <si>
    <t>DECKS</t>
  </si>
  <si>
    <t>CMC</t>
  </si>
  <si>
    <t>%WH</t>
  </si>
  <si>
    <t>%UH</t>
  </si>
  <si>
    <t>%BH</t>
  </si>
  <si>
    <t>%RH</t>
  </si>
  <si>
    <t>%GH</t>
  </si>
  <si>
    <t>%WP</t>
  </si>
  <si>
    <t>%UP</t>
  </si>
  <si>
    <t>%BP</t>
  </si>
  <si>
    <t>%RP</t>
  </si>
  <si>
    <t>%GP</t>
  </si>
  <si>
    <t>%W</t>
  </si>
  <si>
    <t>%U</t>
  </si>
  <si>
    <t>%B</t>
  </si>
  <si>
    <t>%R</t>
  </si>
  <si>
    <t>%G</t>
  </si>
  <si>
    <t>W</t>
  </si>
  <si>
    <t>U</t>
  </si>
  <si>
    <t>B</t>
  </si>
  <si>
    <t>R</t>
  </si>
  <si>
    <t>G</t>
  </si>
  <si>
    <t>WUBRG</t>
  </si>
  <si>
    <t>CORES</t>
  </si>
  <si>
    <t>TEMA</t>
  </si>
  <si>
    <t>M.Opr</t>
  </si>
  <si>
    <t>Class.</t>
  </si>
  <si>
    <t>NOTA</t>
  </si>
  <si>
    <t>P.</t>
  </si>
  <si>
    <t>Ω</t>
  </si>
  <si>
    <t>TIER</t>
  </si>
  <si>
    <t>δ</t>
  </si>
  <si>
    <t>ε</t>
  </si>
  <si>
    <t>β</t>
  </si>
  <si>
    <t>λ</t>
  </si>
  <si>
    <t>φ</t>
  </si>
  <si>
    <t>μ</t>
  </si>
  <si>
    <t>Π</t>
  </si>
  <si>
    <t>Est. $</t>
  </si>
  <si>
    <t>MV</t>
  </si>
  <si>
    <t>Salt</t>
  </si>
  <si>
    <t>CORREÇÃO:</t>
  </si>
  <si>
    <t>Guilherme</t>
  </si>
  <si>
    <t>MÉDIA T:</t>
  </si>
  <si>
    <t>Henrique</t>
  </si>
  <si>
    <t>Flávio</t>
  </si>
  <si>
    <t>Felipe III</t>
  </si>
  <si>
    <t>Daniel</t>
  </si>
  <si>
    <t>Tunico</t>
  </si>
  <si>
    <t>Francisco</t>
  </si>
  <si>
    <t>PH</t>
  </si>
  <si>
    <t>Leonel</t>
  </si>
  <si>
    <t>Petrus</t>
  </si>
  <si>
    <t>Bernardo</t>
  </si>
  <si>
    <t>Gunther</t>
  </si>
  <si>
    <t>Iã</t>
  </si>
  <si>
    <t>Arthur</t>
  </si>
  <si>
    <t>Matheus</t>
  </si>
  <si>
    <t>Markin</t>
  </si>
  <si>
    <t>Danton</t>
  </si>
  <si>
    <t>Tatu</t>
  </si>
  <si>
    <t>Filé</t>
  </si>
  <si>
    <t>Túlio</t>
  </si>
  <si>
    <t>PV</t>
  </si>
  <si>
    <t>Hugo</t>
  </si>
  <si>
    <t>João V</t>
  </si>
  <si>
    <t>Bananeira</t>
  </si>
  <si>
    <t>Sussa</t>
  </si>
  <si>
    <t>Gabriel</t>
  </si>
  <si>
    <t>Gil</t>
  </si>
  <si>
    <t>Nº W</t>
  </si>
  <si>
    <t>Nº U</t>
  </si>
  <si>
    <t>Nº B</t>
  </si>
  <si>
    <t>Nº R</t>
  </si>
  <si>
    <t>Nº G</t>
  </si>
  <si>
    <t>W% 24</t>
  </si>
  <si>
    <r>
      <rPr>
        <rFont val="Inter"/>
        <b/>
        <color theme="0"/>
        <sz val="11.0"/>
      </rPr>
      <t xml:space="preserve">NºJ </t>
    </r>
    <r>
      <rPr>
        <rFont val="Inter"/>
        <b val="0"/>
        <color theme="0"/>
        <sz val="8.0"/>
      </rPr>
      <t>PRM</t>
    </r>
  </si>
  <si>
    <r>
      <rPr>
        <rFont val="Inter"/>
        <b/>
        <color theme="0"/>
        <sz val="11.0"/>
      </rPr>
      <t xml:space="preserve">W% </t>
    </r>
    <r>
      <rPr>
        <rFont val="Inter"/>
        <b val="0"/>
        <color theme="0"/>
        <sz val="8.0"/>
      </rPr>
      <t>PRM</t>
    </r>
  </si>
  <si>
    <r>
      <rPr>
        <rFont val="Inter"/>
        <b/>
        <color theme="0"/>
        <sz val="11.0"/>
      </rPr>
      <t xml:space="preserve">NºJ </t>
    </r>
    <r>
      <rPr>
        <rFont val="Inter"/>
        <b val="0"/>
        <color theme="0"/>
        <sz val="8.0"/>
      </rPr>
      <t>HIST</t>
    </r>
  </si>
  <si>
    <r>
      <rPr>
        <rFont val="Inter"/>
        <b/>
        <color theme="0"/>
        <sz val="11.0"/>
      </rPr>
      <t xml:space="preserve">W% </t>
    </r>
    <r>
      <rPr>
        <rFont val="Inter"/>
        <b val="0"/>
        <color theme="0"/>
        <sz val="8.0"/>
      </rPr>
      <t>HIST</t>
    </r>
  </si>
  <si>
    <t>Control</t>
  </si>
  <si>
    <t>X Spells</t>
  </si>
  <si>
    <t>Graveyard</t>
  </si>
  <si>
    <t>Discard</t>
  </si>
  <si>
    <t>Planeswalkers</t>
  </si>
  <si>
    <t>Midrange</t>
  </si>
  <si>
    <t>Spellslinger</t>
  </si>
  <si>
    <t>Auras</t>
  </si>
  <si>
    <t>Equipment</t>
  </si>
  <si>
    <t>Counters</t>
  </si>
  <si>
    <t>Other</t>
  </si>
  <si>
    <t>Aggro</t>
  </si>
  <si>
    <t>Big Mana</t>
  </si>
  <si>
    <t>Typal</t>
  </si>
  <si>
    <t>Exile</t>
  </si>
  <si>
    <t>Lands</t>
  </si>
  <si>
    <t>Mill</t>
  </si>
  <si>
    <t>Group Hug</t>
  </si>
  <si>
    <t>Burn</t>
  </si>
  <si>
    <t>Combo</t>
  </si>
  <si>
    <t>Vehicles</t>
  </si>
  <si>
    <t>Artifacts</t>
  </si>
  <si>
    <t>Stax</t>
  </si>
  <si>
    <t>Lifegain</t>
  </si>
  <si>
    <t>Tokens</t>
  </si>
  <si>
    <t>Enchantments</t>
  </si>
  <si>
    <t>Sacrifice</t>
  </si>
  <si>
    <t>Group Slug</t>
  </si>
  <si>
    <t>Forced Combat</t>
  </si>
  <si>
    <t>Legends</t>
  </si>
  <si>
    <t>COMBINAÇÃO</t>
  </si>
  <si>
    <r>
      <rPr>
        <rFont val="Inter"/>
        <b/>
        <color theme="0"/>
        <sz val="11.0"/>
      </rPr>
      <t xml:space="preserve">NºJ </t>
    </r>
    <r>
      <rPr>
        <rFont val="Inter"/>
        <b val="0"/>
        <color theme="0"/>
        <sz val="8.0"/>
      </rPr>
      <t>PRM</t>
    </r>
  </si>
  <si>
    <r>
      <rPr>
        <rFont val="Inter"/>
        <b/>
        <color theme="0"/>
        <sz val="11.0"/>
      </rPr>
      <t xml:space="preserve">W% </t>
    </r>
    <r>
      <rPr>
        <rFont val="Inter"/>
        <b val="0"/>
        <color theme="0"/>
        <sz val="8.0"/>
      </rPr>
      <t>PRM</t>
    </r>
  </si>
  <si>
    <r>
      <rPr>
        <rFont val="Inter"/>
        <b/>
        <color theme="0"/>
        <sz val="11.0"/>
      </rPr>
      <t xml:space="preserve">NºJ </t>
    </r>
    <r>
      <rPr>
        <rFont val="Inter"/>
        <b val="0"/>
        <color theme="0"/>
        <sz val="8.0"/>
      </rPr>
      <t>HIST</t>
    </r>
  </si>
  <si>
    <r>
      <rPr>
        <rFont val="Inter"/>
        <b/>
        <color theme="0"/>
        <sz val="11.0"/>
      </rPr>
      <t xml:space="preserve">W% </t>
    </r>
    <r>
      <rPr>
        <rFont val="Inter"/>
        <b val="0"/>
        <color theme="0"/>
        <sz val="8.0"/>
      </rPr>
      <t>HIST</t>
    </r>
  </si>
  <si>
    <t>11110</t>
  </si>
  <si>
    <t>Not-Green</t>
  </si>
  <si>
    <t>11011</t>
  </si>
  <si>
    <t>Not-Black</t>
  </si>
  <si>
    <t>10111</t>
  </si>
  <si>
    <t>Not-Blue</t>
  </si>
  <si>
    <t>11101</t>
  </si>
  <si>
    <t>Not-Red</t>
  </si>
  <si>
    <t>00000</t>
  </si>
  <si>
    <t>Incolor</t>
  </si>
  <si>
    <t>01000</t>
  </si>
  <si>
    <t>Mono Blue</t>
  </si>
  <si>
    <t>10010</t>
  </si>
  <si>
    <t>Boros</t>
  </si>
  <si>
    <t>10011</t>
  </si>
  <si>
    <t>Naya</t>
  </si>
  <si>
    <t>10110</t>
  </si>
  <si>
    <t>Mardu</t>
  </si>
  <si>
    <t>01010</t>
  </si>
  <si>
    <t>Izzet</t>
  </si>
  <si>
    <t>10000</t>
  </si>
  <si>
    <t>Mono White</t>
  </si>
  <si>
    <t>00110</t>
  </si>
  <si>
    <t>Rakdos</t>
  </si>
  <si>
    <t>00100</t>
  </si>
  <si>
    <t>Mono Black</t>
  </si>
  <si>
    <t>01110</t>
  </si>
  <si>
    <t>Grixis</t>
  </si>
  <si>
    <t>01100</t>
  </si>
  <si>
    <t>Dimir</t>
  </si>
  <si>
    <t>00101</t>
  </si>
  <si>
    <t>Golgari</t>
  </si>
  <si>
    <t>00111</t>
  </si>
  <si>
    <t>Jund</t>
  </si>
  <si>
    <t>01011</t>
  </si>
  <si>
    <t>Temur</t>
  </si>
  <si>
    <t>11000</t>
  </si>
  <si>
    <t>Azorius</t>
  </si>
  <si>
    <t>01001</t>
  </si>
  <si>
    <t>Simic</t>
  </si>
  <si>
    <t>11001</t>
  </si>
  <si>
    <t>Bant</t>
  </si>
  <si>
    <t>00010</t>
  </si>
  <si>
    <t>Mono Red</t>
  </si>
  <si>
    <t>10100</t>
  </si>
  <si>
    <t>Orzhov</t>
  </si>
  <si>
    <t>00011</t>
  </si>
  <si>
    <t>Gruul</t>
  </si>
  <si>
    <t>11010</t>
  </si>
  <si>
    <t>Jeskai</t>
  </si>
  <si>
    <t>11111</t>
  </si>
  <si>
    <t>5 Colors</t>
  </si>
  <si>
    <t>10001</t>
  </si>
  <si>
    <t>Selesnya</t>
  </si>
  <si>
    <t>11100</t>
  </si>
  <si>
    <t>Esper</t>
  </si>
  <si>
    <t>00001</t>
  </si>
  <si>
    <t>Mono Green</t>
  </si>
  <si>
    <t>01101</t>
  </si>
  <si>
    <t>Sultai</t>
  </si>
  <si>
    <t>01111</t>
  </si>
  <si>
    <t>Not-White</t>
  </si>
  <si>
    <t>10101</t>
  </si>
  <si>
    <t>Abzan</t>
  </si>
  <si>
    <t>THEME</t>
  </si>
  <si>
    <t>COMMANDER</t>
  </si>
  <si>
    <t>Nº DE CORES</t>
  </si>
  <si>
    <r>
      <rPr>
        <rFont val="Inter"/>
        <b/>
        <color theme="0"/>
        <sz val="10.0"/>
      </rPr>
      <t xml:space="preserve">NºJ </t>
    </r>
    <r>
      <rPr>
        <rFont val="Inter"/>
        <b val="0"/>
        <color theme="0"/>
        <sz val="8.0"/>
      </rPr>
      <t>PRM</t>
    </r>
  </si>
  <si>
    <r>
      <rPr>
        <rFont val="Inter"/>
        <b/>
        <color theme="0"/>
        <sz val="10.0"/>
      </rPr>
      <t>W%</t>
    </r>
    <r>
      <rPr>
        <rFont val="Inter"/>
        <b val="0"/>
        <color theme="0"/>
        <sz val="10.0"/>
      </rPr>
      <t xml:space="preserve"> </t>
    </r>
    <r>
      <rPr>
        <rFont val="Inter"/>
        <b val="0"/>
        <color theme="0"/>
        <sz val="8.0"/>
      </rPr>
      <t>PRM</t>
    </r>
  </si>
  <si>
    <r>
      <rPr>
        <rFont val="Inter"/>
        <b/>
        <color theme="0"/>
        <sz val="10.0"/>
      </rPr>
      <t xml:space="preserve">NºJ </t>
    </r>
    <r>
      <rPr>
        <rFont val="Inter"/>
        <b val="0"/>
        <color theme="0"/>
        <sz val="8.0"/>
      </rPr>
      <t>HIST</t>
    </r>
  </si>
  <si>
    <r>
      <rPr>
        <rFont val="Inter"/>
        <b/>
        <color theme="0"/>
        <sz val="10.0"/>
      </rPr>
      <t xml:space="preserve">W% </t>
    </r>
    <r>
      <rPr>
        <rFont val="Inter"/>
        <b val="0"/>
        <color theme="0"/>
        <sz val="8.0"/>
      </rPr>
      <t>HIST</t>
    </r>
  </si>
  <si>
    <t>Pts</t>
  </si>
  <si>
    <t>Pt.Opr</t>
  </si>
  <si>
    <t>Link</t>
  </si>
  <si>
    <t>Est. Cost</t>
  </si>
  <si>
    <t>AMV</t>
  </si>
  <si>
    <t>-</t>
  </si>
  <si>
    <t>Narset, Enlightened Exile (Tunico)</t>
  </si>
  <si>
    <t>S</t>
  </si>
  <si>
    <t>https://archidekt.com/decks/1970051/tovolar_dire_overlord</t>
  </si>
  <si>
    <t>Veyran, Voice of Duality (Tunico)</t>
  </si>
  <si>
    <t>A</t>
  </si>
  <si>
    <t>Marchesa, the Black Rose (Tunico)</t>
  </si>
  <si>
    <t>Zaffai, Thunder Conductor (Francisco)</t>
  </si>
  <si>
    <t>https://www.archidekt.com/decks/7706478/purple_rain</t>
  </si>
  <si>
    <t>Jhoira, Weatherlight Captain (Markin)</t>
  </si>
  <si>
    <t>https://archidekt.com/decks/7276933/gisa_the_hellraiser</t>
  </si>
  <si>
    <t>Hakbal of the Surging Soul (Felipe III)</t>
  </si>
  <si>
    <t>https://archidekt.com/decks/7845109/shilgengar_sire_of_famine</t>
  </si>
  <si>
    <t>Sheoldred, the Apocalypse (Bernardo)</t>
  </si>
  <si>
    <t>https://www.archidekt.com/decks/7059687/judite</t>
  </si>
  <si>
    <t>Sauron, Lord of the Rings (Daniel)</t>
  </si>
  <si>
    <t>https://archidekt.com/decks/4693407/sauron_lord_of_the_rings</t>
  </si>
  <si>
    <t>https://archidekt.com/decks/5240269/feather_one_punch_angel</t>
  </si>
  <si>
    <t>https://archidekt.com/decks/9948944/blanka</t>
  </si>
  <si>
    <t>Aurelia, the Warleader (PH)</t>
  </si>
  <si>
    <t>https://www.archidekt.com/decks/4800777/aurelia_the_warleader</t>
  </si>
  <si>
    <t>Tasha, Unholy Archmage (Francisco)</t>
  </si>
  <si>
    <t>https://www.archidekt.com/decks/3470471/sharing_the_night_together</t>
  </si>
  <si>
    <t>https://archidekt.com/decks/2369256/shorikai_genesis_engine</t>
  </si>
  <si>
    <t>Strefan, Maurer Progenitor (Daniel)</t>
  </si>
  <si>
    <t>https://archidekt.com/decks/1999674/strefan_maurer_progenitor</t>
  </si>
  <si>
    <t>Negan, the Cold-Blooded (Francisco)</t>
  </si>
  <si>
    <t>https://www.archidekt.com/decks/5590313/you_are_so_beautiful</t>
  </si>
  <si>
    <t>Runo Stromkirk (Daniel)</t>
  </si>
  <si>
    <t>https://archidekt.com/decks/2059266/runo_stromkirk</t>
  </si>
  <si>
    <t>Jaxis, the Troublemaker (Daniel)</t>
  </si>
  <si>
    <t>https://archidekt.com/decks/2573535/jaxis_the_troublemaker</t>
  </si>
  <si>
    <t>https://www.archidekt.com/decks/4726371/harbin_vanguard_aviator</t>
  </si>
  <si>
    <t>https://archidekt.com/decks/2619872/leinore_autumn_sovereign</t>
  </si>
  <si>
    <t>https://archidekt.com/decks/4739654/tajic_e_a_legio</t>
  </si>
  <si>
    <t>Chiss-Goria, Forge Tyrant (Bernardo)</t>
  </si>
  <si>
    <t>https://archidekt.com/decks/5351855/cupelano</t>
  </si>
  <si>
    <t>Gyome, Master Chef (Francisco)</t>
  </si>
  <si>
    <t>https://www.archidekt.com/decks/2103855/feira_de_mangaio</t>
  </si>
  <si>
    <t>Vadrik, Astral Archmage (Iã)</t>
  </si>
  <si>
    <t>Gyrus, Waker of Corpses (Iã)</t>
  </si>
  <si>
    <t>https://www.archidekt.com/decks/7157830/kalamaxxx</t>
  </si>
  <si>
    <t>https://archidekt.com/decks/7276926/geralf_the_fleshwright</t>
  </si>
  <si>
    <t>Rowan, Scion of War (PH)</t>
  </si>
  <si>
    <t>https://www.archidekt.com/decks/5535683/rowan_scion_of_war</t>
  </si>
  <si>
    <t>Ivy, Gleeful Spellthief (Daniel)</t>
  </si>
  <si>
    <t>Anowon, the Ruin Thief (Felipe III)</t>
  </si>
  <si>
    <t>Rocco, Street Chef (Francisco)</t>
  </si>
  <si>
    <t>https://archidekt.com/decks/4707126/ham_n_eggs</t>
  </si>
  <si>
    <t>Volo, Guide to Monsters (Bernardo)</t>
  </si>
  <si>
    <t>https://archidekt.com/decks/4740078/winota</t>
  </si>
  <si>
    <t>https://www.archidekt.com/decks/6663111/teysa</t>
  </si>
  <si>
    <t>https://archidekt.com/decks/9208129/rendmaw</t>
  </si>
  <si>
    <t>https://www.archidekt.com/decks/5824239/kosei_penitent_warlord</t>
  </si>
  <si>
    <t>Wilhelt, the Rotcleaver (Daniel)</t>
  </si>
  <si>
    <t>Jolene, the Plunder Queen (Francisco)</t>
  </si>
  <si>
    <t>Kalamaximum, the Stormsire (Leonel)</t>
  </si>
  <si>
    <t>https://www.archidekt.com/decks/6194411/kalamaximum</t>
  </si>
  <si>
    <t>Chulane, Teller of Tales (Bernardo)</t>
  </si>
  <si>
    <t>https://archidekt.com/decks/4755292/o_contador_de_histrias</t>
  </si>
  <si>
    <t>Faldorn, Dread Wolf Herald (Bernardo)</t>
  </si>
  <si>
    <t>https://archidekt.com/decks/5493912/lucinha_criadora_de_galinha</t>
  </si>
  <si>
    <t>https://archidekt.com/decks/8095201/arnarri_a_unha_encravada</t>
  </si>
  <si>
    <t>https://archidekt.com/decks/1980021/nahiri_the_lithomancer</t>
  </si>
  <si>
    <t>https://archidekt.com/decks/3311704/nahiri_forged_in_fury</t>
  </si>
  <si>
    <t>https://archidekt.com/decks/8272125/tajic_legions_valor</t>
  </si>
  <si>
    <t>Jolene, the Plunder Queen (Bernardo)</t>
  </si>
  <si>
    <t>https://archidekt.com/decks/10590219/elshas_monastery</t>
  </si>
  <si>
    <t>Myrkul, Lord of Bones (Leonel)</t>
  </si>
  <si>
    <t>Korvold, Fae-Cursed King (Bernardo)</t>
  </si>
  <si>
    <t>https://archidekt.com/decks/6381623/copy_of_na_cadncia_do_samba</t>
  </si>
  <si>
    <t>https://www.archidekt.com/decks/7168796/bomba</t>
  </si>
  <si>
    <t>https://archidekt.com/decks/10589800/darien_king_of_lifegain</t>
  </si>
  <si>
    <t>Arixmethes, Slumbering Isle (Felipe III)</t>
  </si>
  <si>
    <t>Breya, Etherium Shaper (Francisco)</t>
  </si>
  <si>
    <t>Lynde, Cheerful Tormentor (Daniel)</t>
  </si>
  <si>
    <t>Ygra, Eater of All (Flávio)</t>
  </si>
  <si>
    <t>Kitt Kanto, Mayhem Diva (Flávio)</t>
  </si>
  <si>
    <t>Edgar Markov (Henrique)</t>
  </si>
  <si>
    <t>Sauron, the Dark Lord (Guilherme)</t>
  </si>
  <si>
    <t>Kethis, the Hidden Hand (Flávio)</t>
  </si>
  <si>
    <t>Firkraag, Cunning Instigator (Daniel)</t>
  </si>
  <si>
    <t>Narset, Enlightened Master (Matheus)</t>
  </si>
  <si>
    <t>Rashmi, Eternities Crafter (Tunico)</t>
  </si>
  <si>
    <t>Braids, Conjurer Adept (PH)</t>
  </si>
  <si>
    <t>Liesa, Shroud of Dusk (Guilherme)</t>
  </si>
  <si>
    <t>Rip, Spawn Hunter (Daniel)</t>
  </si>
  <si>
    <t>Magus Lucea Kane (Felipe III)</t>
  </si>
  <si>
    <t>Kynaios and Tiro of Meletis (Francisco)</t>
  </si>
  <si>
    <t>https://www.archidekt.com/decks/2088291/you_make_my_dreams_come_true</t>
  </si>
  <si>
    <t>Atraxa, Praetors' Voice (Matheus)</t>
  </si>
  <si>
    <t>Firkraag, Cunning Instigator (Bernardo)</t>
  </si>
  <si>
    <t>https://archidekt.com/decks/9066880/passarinho_que_som_e_esse_</t>
  </si>
  <si>
    <t>Clavileño, First of the Blessed (Felipe III)</t>
  </si>
  <si>
    <t>Ezuri, Renegade Leader (Tunico)</t>
  </si>
  <si>
    <t>Obeka, Splitter of Seconds (Francisco)</t>
  </si>
  <si>
    <t>Captain Ripley Vance (Francisco)</t>
  </si>
  <si>
    <t>Kibo, Uktabi Prince (Markin)</t>
  </si>
  <si>
    <t>Omnath, Locus of Rage (Henrique)</t>
  </si>
  <si>
    <t>Miirym, Sentinel Wyrm (Markin)</t>
  </si>
  <si>
    <t>Ixhel, Scion of Atraxa (Felipe III)</t>
  </si>
  <si>
    <t>Selvala, Heart of the Wilds (Arthur)</t>
  </si>
  <si>
    <t>Prosper, Tome-Bound (Tunico)</t>
  </si>
  <si>
    <t>Teysa Karlov (Bernardo)</t>
  </si>
  <si>
    <t>Wilhelt, the Rotcleaver (Bernardo)</t>
  </si>
  <si>
    <t>Kolaghan, the Storm's Fury (Tatu)</t>
  </si>
  <si>
    <t>https://archidekt.com/decks/7657097/kolaghan_the_storms_fury</t>
  </si>
  <si>
    <t>Perrie, the Pulverizer (Francisco)</t>
  </si>
  <si>
    <t>https://www.archidekt.com/decks/2674270/i_will_always_love_you</t>
  </si>
  <si>
    <t>Tajic, Legion's Edge (Petrus)</t>
  </si>
  <si>
    <t>https://www.archidekt.com/decks/10169926/rindo_srio</t>
  </si>
  <si>
    <t>https://archidekt.com/decks/3326775/o_caseiro</t>
  </si>
  <si>
    <t>https://archidekt.com/decks/4191690/gishaths_dinotopia</t>
  </si>
  <si>
    <t>https://www.archidekt.com/decks/4750432/rionya_fire_dancer</t>
  </si>
  <si>
    <t>Voja, Jaws of thw Conclave (Bernardo)</t>
  </si>
  <si>
    <t>https://archidekt.com/decks/6459106/bonde_do_lobo</t>
  </si>
  <si>
    <t>Isshin, Two Heaven as One (Bernardo)</t>
  </si>
  <si>
    <t>https://archidekt.com/decks/2788411/o_samurai</t>
  </si>
  <si>
    <t>Henzie "Toolbox" Torre (Francisco)</t>
  </si>
  <si>
    <t>https://www.archidekt.com/decks/2849885/na_cadncia_do_samba</t>
  </si>
  <si>
    <t>Marwyn, the Nurturer (Matheus)</t>
  </si>
  <si>
    <t>Satoru, the Infiltrator (Daniel)</t>
  </si>
  <si>
    <t>Eriette of the Charmed Apple (Markin)</t>
  </si>
  <si>
    <t>https://archidekt.com/decks/2874150/miirym_a_verdadeira_dragonesa</t>
  </si>
  <si>
    <t>https://www.archidekt.com/decks/5960707/galadriel_light_of_valinor</t>
  </si>
  <si>
    <t>Eruth, Tormented Prophet (Daniel)</t>
  </si>
  <si>
    <t>Satoru Umezawa (Daniel)</t>
  </si>
  <si>
    <t>Disa, the Restless (Bernardo)</t>
  </si>
  <si>
    <t>Azami, Lady of Scrolls (Tunico)</t>
  </si>
  <si>
    <t>Will, Scion of Peace (Daniel)</t>
  </si>
  <si>
    <t>Alela, Cunning Conqueror (Daniel)</t>
  </si>
  <si>
    <t>Lathril, Blade of Elves (Tatu)</t>
  </si>
  <si>
    <t>Liesa, Shroud of Dusk (Arthur)</t>
  </si>
  <si>
    <t>Imodane, the Pyrohammer (Markin)</t>
  </si>
  <si>
    <t>https://www.archidekt.com/decks/5630111/imodane</t>
  </si>
  <si>
    <t>Atraxa, Praetors' Voice (Felipe III)</t>
  </si>
  <si>
    <t>Maelstrom Wanderer (Iã)</t>
  </si>
  <si>
    <t>Rafiq of the Many (Iã)</t>
  </si>
  <si>
    <t>https://archidekt.com/decks/3230479/krrik_filho_amado</t>
  </si>
  <si>
    <t>Shorikai, Genesis Engine (Bernardo)</t>
  </si>
  <si>
    <t>Arabelle, Abandoned Doll (Bernardo)</t>
  </si>
  <si>
    <t>Doric, Nature's Warden (Daniel)</t>
  </si>
  <si>
    <t>Abaddon the Despoiler (Felipe III)</t>
  </si>
  <si>
    <t>Aragorn, the Uniter (Markin)</t>
  </si>
  <si>
    <t>https://www.archidekt.com/decks/4870414/sociedade_do_anel</t>
  </si>
  <si>
    <t>Saskia the Unyielding (Bernardo)</t>
  </si>
  <si>
    <t>https://archidekt.com/decks/8593158/saskia</t>
  </si>
  <si>
    <t>Frodo, Adventurous Hobbit // Sam, Loyal Attendant (Francisco)</t>
  </si>
  <si>
    <t>https://www.archidekt.com/decks/5155701/edge_of_night</t>
  </si>
  <si>
    <t>https://www.archidekt.com/decks/4701520/p_de_ligma</t>
  </si>
  <si>
    <t>Baba Lysaga, Night Witch (Markin)</t>
  </si>
  <si>
    <t>https://www.archidekt.com/decks/7175752/jo</t>
  </si>
  <si>
    <t>https://archidekt.com/decks/3414931/evelyn_the_deck_colector</t>
  </si>
  <si>
    <t>Thalia and The Gitrog Monster (Markin)</t>
  </si>
  <si>
    <t>https://www.archidekt.com/decks/6087225/thalia</t>
  </si>
  <si>
    <t>Ghyrson Starn, Kalermorph (Bernardo)</t>
  </si>
  <si>
    <t>https://archidekt.com/decks/3703001/papaco</t>
  </si>
  <si>
    <t>Syr Ginger, the Meal Ender (Markin)</t>
  </si>
  <si>
    <t>Vraska, the Silencer (Leonel)</t>
  </si>
  <si>
    <t>https://www.archidekt.com/decks/7399324/vraska_stfu</t>
  </si>
  <si>
    <t>Pako, Arcane Retriever // Haldan, Avid Arcanist (Markin)</t>
  </si>
  <si>
    <t>Mahadi, Emporium Master (Tatu)</t>
  </si>
  <si>
    <t>https://archidekt.com/decks/3249968/mahadi_dono_do_mercadinho_da_esquina</t>
  </si>
  <si>
    <t>Eriette of the Charmed Apple (Tunico)</t>
  </si>
  <si>
    <t>The Wise Mothman (Daniel)</t>
  </si>
  <si>
    <t>Aclazotz, Deepest Betrayal (PH)</t>
  </si>
  <si>
    <t>https://www.archidekt.com/decks/5943364/aclazotz_deepest_betrayal</t>
  </si>
  <si>
    <t>Rocco, Street Chef (Bernardo)</t>
  </si>
  <si>
    <t>The Balrog, Durin's Bane (Tatu)</t>
  </si>
  <si>
    <t>Titania, Protector of Argoth (Tunico)</t>
  </si>
  <si>
    <t>Flubs, the Fool (Bernardo)</t>
  </si>
  <si>
    <t>Eriette, the Beguiler (Markin)</t>
  </si>
  <si>
    <t>Ognis, the Dragon's Lash (Tatu)</t>
  </si>
  <si>
    <t>Glissa, the Traitor (Tunico)</t>
  </si>
  <si>
    <t>Anhelo, the Painter (Felipe III)</t>
  </si>
  <si>
    <t>Sram, Senior Edificer (Rafael)</t>
  </si>
  <si>
    <t>Minthara, Merciless Soul (Daniel)</t>
  </si>
  <si>
    <t>Grimlock, Dinobot Leader (Arthur)</t>
  </si>
  <si>
    <t>Frodo, Adventurous Hobbit // Sam, Loyal Attendant (Felipe III)</t>
  </si>
  <si>
    <t>The Mycotyrant (Bernardo)</t>
  </si>
  <si>
    <t>Alesha, Who Laughs at Fate (Markin)</t>
  </si>
  <si>
    <t>Neyith of the Dire Hunt (Iã)</t>
  </si>
  <si>
    <t>Neheb, the Eternal (PV)</t>
  </si>
  <si>
    <t>Sisay, Weatherlight Captain (PH)</t>
  </si>
  <si>
    <t>Liliana, Heretical Healer (Francisco)</t>
  </si>
  <si>
    <t>Kenrith, the Returned King (Danton)</t>
  </si>
  <si>
    <t>Sarulf, Realm Eater (Daniel)</t>
  </si>
  <si>
    <t>Risona, Asari Commander (Daniel)</t>
  </si>
  <si>
    <t>Odric, Lunarch Marshal (PH)</t>
  </si>
  <si>
    <t>Marrow-Gnawer (PH)</t>
  </si>
  <si>
    <t>Sephara, Sky's Blade (Tunico)</t>
  </si>
  <si>
    <t>Zada, Hedron Grinder (Tatu)</t>
  </si>
  <si>
    <t>Kenrith, the Returned King (Arthur)</t>
  </si>
  <si>
    <t>Tatsunari, Toad Rider (Tatu)</t>
  </si>
  <si>
    <t>https://archidekt.com/decks/3382304/tatsunari_dos_sapo_bolado</t>
  </si>
  <si>
    <t>The War Doctor // Ryan Sinclair (Daniel)</t>
  </si>
  <si>
    <t>Riku of Many Paths (Francisco)</t>
  </si>
  <si>
    <t>Omnath, Locus of All (Markin)</t>
  </si>
  <si>
    <t>Lathril, Blade of Elves (Hugo)</t>
  </si>
  <si>
    <t>Krark, the Thumbless // Thrasios, Triton Hero (Hugo)</t>
  </si>
  <si>
    <t>Gylwain, Casting Director (Flávio)</t>
  </si>
  <si>
    <t>Anowon, the Ruin Thief (Tunico)</t>
  </si>
  <si>
    <t>The Swarmlord (Felipe III)</t>
  </si>
  <si>
    <t>Gyome, Master Chef (Flávio)</t>
  </si>
  <si>
    <t>Myrkul, Lord of Bones (Guilherme)</t>
  </si>
  <si>
    <t>Urza, Lord High Artificer (João V)</t>
  </si>
  <si>
    <t>Ob Nixilis of the Black Oath (João V)</t>
  </si>
  <si>
    <t>Jori En, Ruin Diver (Tunico)</t>
  </si>
  <si>
    <t>Ranar the Ever-Watchful (Felipe III)</t>
  </si>
  <si>
    <t>Obuun, Mul Daya Ancestor (Francisco)</t>
  </si>
  <si>
    <t>Lavinia, Azorius Renegade (Francisco)</t>
  </si>
  <si>
    <t>Lathril, Blade of Elves (Felipe III)</t>
  </si>
  <si>
    <t>Kaalia of the Vast (PH)</t>
  </si>
  <si>
    <t>Aminatou, the Fateshifter (Francisco)</t>
  </si>
  <si>
    <t>Kari Zev, Skyship Raider (Tunico)</t>
  </si>
  <si>
    <t>Kaalia of the Vast (Marcão)</t>
  </si>
  <si>
    <t>Damia, Sage of Stone (João V)</t>
  </si>
  <si>
    <t>Sidisi, Undead Vizier (Gabriel)</t>
  </si>
  <si>
    <t>Marath, Will of the Wild (João V)</t>
  </si>
  <si>
    <t>Prossh, Skyraider of Kher (João V)</t>
  </si>
  <si>
    <t>Lathril, Blade of Elves (João V)</t>
  </si>
  <si>
    <t>Breeches, Brazen Plunderer // Malcolm, Keen-Eyed Navigator (Danton)</t>
  </si>
  <si>
    <t>The Ur-Dragon(Felipe III)</t>
  </si>
  <si>
    <t>Strefan, Maurer Progenitor (Felipe III)</t>
  </si>
  <si>
    <t>Reaper King (Danton)</t>
  </si>
  <si>
    <t>O-Kagachi, Vengeful Kami (Danton)</t>
  </si>
  <si>
    <t>Mizzix of the Izmagnus (João V)</t>
  </si>
  <si>
    <t>Liesa, Shroud of Dusk (João V)</t>
  </si>
  <si>
    <t>Kess, Dissident Mage (João V)</t>
  </si>
  <si>
    <t>Keranos, God of Storms (João V)</t>
  </si>
  <si>
    <t>Kenrith, the Returned King (João V)</t>
  </si>
  <si>
    <t>Kathril, Aspect Warper (Felipe III)</t>
  </si>
  <si>
    <t>Jodah, Archmage Eternal (Caverna)</t>
  </si>
  <si>
    <t>Jhoira, Weatherlight Captain (João V)</t>
  </si>
  <si>
    <t>Heartless Hidetsugo (PH)</t>
  </si>
  <si>
    <t>Grenzo, Dungeon Warden (Arthur)</t>
  </si>
  <si>
    <t>Ezuri, Renegade Leader (Sussa)</t>
  </si>
  <si>
    <t>Borborygmos (Gabriel)</t>
  </si>
  <si>
    <t>Akiri, Fearless Voyager (Felipe III)</t>
  </si>
  <si>
    <t>Kyler, Sigardian Emissary (Bernardo)</t>
  </si>
  <si>
    <t>Willowdusk, Essence Seer (Francisco)</t>
  </si>
  <si>
    <t>Sevinne, the Chronoclasm (Petrus)</t>
  </si>
  <si>
    <t>Saskia the Unyielding (Daniel)</t>
  </si>
  <si>
    <t>Josefel Zanatas (Daniel)</t>
  </si>
  <si>
    <t>Yawgmoth, Thran Physician (João V)</t>
  </si>
  <si>
    <t>Pako, Arcane Retriever // Haldan, Avid Arcanist (Francisco)</t>
  </si>
  <si>
    <t>Wyleth, Soul of Steel (Francisco)</t>
  </si>
  <si>
    <t>Liesa, Shroud of Dusk (Danton)</t>
  </si>
  <si>
    <t>Neheb, the Eternal (Francisco)</t>
  </si>
  <si>
    <t>Varina, Lich Queen (João V)</t>
  </si>
  <si>
    <t>Ranar the Ever-Watchful (Francisco)</t>
  </si>
  <si>
    <t>Thrasios, Triton Hero // Vial Smasher the Fierce (João V)</t>
  </si>
  <si>
    <t>Phenax, God of Deception (Gabriel)</t>
  </si>
  <si>
    <t>Magda, Brazen Outlaw (Danton)</t>
  </si>
  <si>
    <t>Elenda, the Dusk Rose (Daniel)</t>
  </si>
  <si>
    <t>Brudiclad, Telchor Engineer (Gabriel)</t>
  </si>
  <si>
    <t>Zacama, Primal Calamity (Daniel)</t>
  </si>
  <si>
    <t>Pramikon, Sky Rampart (Danton)</t>
  </si>
  <si>
    <t>Baral, Chief of Compliance (Daniel)</t>
  </si>
  <si>
    <t>Krenko, Mob Boss (Tunico)</t>
  </si>
  <si>
    <t>Zedruu the Greathearted (Bernardo)</t>
  </si>
  <si>
    <t>Marisi, Breaker of the Coil (Daniel)</t>
  </si>
  <si>
    <t>Ardenn, Intrepid Archaeologist // Rograkh, Son of Rohgahh (Bananeira)</t>
  </si>
  <si>
    <t>Progenitus (Daniel)</t>
  </si>
  <si>
    <t>Pir, Imaginative Rascal // Toothy, Imaginary Friend (Daniel)</t>
  </si>
  <si>
    <t>Karametra, God of Harvests (Francisco)</t>
  </si>
  <si>
    <t>Jirina Kudro (PH)</t>
  </si>
  <si>
    <t>Ezuri, Claw of Progress (Felipe III)</t>
  </si>
  <si>
    <t>Korvold, Fae-Cursed King (Daniel)</t>
  </si>
  <si>
    <t>Kinnan, Bonder Prodigy (PH)</t>
  </si>
  <si>
    <t>Muldrotha, the Gravetide (João V)</t>
  </si>
  <si>
    <t>Roalesk, Apex Hybrid (Francisco)</t>
  </si>
  <si>
    <t>Maelstrom Wanderer (Gabriel)</t>
  </si>
  <si>
    <t>Brago, King Eternal (Bananeira)</t>
  </si>
  <si>
    <t>Marisi, Breaker of the Coil (Bananeira)</t>
  </si>
  <si>
    <t>Dragonlord Ojutai (Daniel)</t>
  </si>
  <si>
    <t>Ghen, Arcanum Weaver (João V)</t>
  </si>
  <si>
    <t>Multani, Yavimaya's Avatar (Francisco)</t>
  </si>
  <si>
    <t>Emmara, Soul of the Accord (Francisco)</t>
  </si>
  <si>
    <t>Arcades, the Strategist (Gabriel)</t>
  </si>
  <si>
    <t>Gyome, Master Chef (Daniel)</t>
  </si>
  <si>
    <t>Nezahal, Primal Tide (Tatu)</t>
  </si>
  <si>
    <t>Wort, Boggart Auntie (Gil)</t>
  </si>
  <si>
    <t>Uril, the Miststalker (João V)</t>
  </si>
  <si>
    <t>Tuvasa the Sunlit (Danton)</t>
  </si>
  <si>
    <t>Torbran, Thane of Red Fell (Danton)</t>
  </si>
  <si>
    <t>Sygg, River Guide (Rox)</t>
  </si>
  <si>
    <t>Roon of the Hidden Realm (João V)</t>
  </si>
  <si>
    <t>Marchesa, the Black Rose (João V)</t>
  </si>
  <si>
    <t>Licia, Sanguine Tribune (João V)</t>
  </si>
  <si>
    <t>Kozilek, the Great Distortion (Gabriel)</t>
  </si>
  <si>
    <t>Ishai, Ojutai Dragonspeaker // Thrasios, Triton Hero (Sussa)</t>
  </si>
  <si>
    <t>General Tazri (Arthur)</t>
  </si>
  <si>
    <t>Edric, Spymaster of Trest (Arthur)</t>
  </si>
  <si>
    <t>Ayli, Eternal Pilgrim (Tunico)</t>
  </si>
  <si>
    <t>Meren of Clan Nel Toth (Felipe III)</t>
  </si>
  <si>
    <t>Sek'Kuar, Deathkeeper (Francisco)</t>
  </si>
  <si>
    <t>Gavi, Nest Warden (Petrus)</t>
  </si>
  <si>
    <t>Queen Marchesa (Tunico)</t>
  </si>
  <si>
    <t>Krenko, Mob Boss (Francisco)</t>
  </si>
  <si>
    <t>Lord Windgrace (Felipe III)</t>
  </si>
  <si>
    <t>Yuriko, the Tiger's Shadow (João V)</t>
  </si>
  <si>
    <t>Tana, the Bloodsower // Tymna the Weaver (Sussa)</t>
  </si>
  <si>
    <t>Sigarda, Host of Herons (Danton)</t>
  </si>
  <si>
    <t>Prosper, Tome-Bound (Felipe III)</t>
  </si>
  <si>
    <t>Kadena, Slinking Sorcerer (Felipe III)</t>
  </si>
  <si>
    <t>Niv-Mizzet Reborn (Francisco)</t>
  </si>
  <si>
    <t>Riku of Two Reflections (Bernardo)</t>
  </si>
  <si>
    <t>Cazur, Ruthless Stalker // Ukkima, Stalking Shadow (Daniel)</t>
  </si>
  <si>
    <t>Daxos of Meletis (Danton)</t>
  </si>
  <si>
    <t>Nikya of the Old Ways (Tunico)</t>
  </si>
  <si>
    <t>Jeleva, Nephalia's Scourge (Gabriel)</t>
  </si>
  <si>
    <t>Yarok, the Desecrated (PH)</t>
  </si>
  <si>
    <t>Jared Carthalion, True Heir (PH)</t>
  </si>
  <si>
    <t>Valduk, Keeper of the Flame (Danton)</t>
  </si>
  <si>
    <t>Kunoros, Hound of Athreos (Danton)</t>
  </si>
  <si>
    <t>Anje Falkenrath (Sussa)</t>
  </si>
  <si>
    <t>Trynn, Champion of Freedom // Silvar, Devourer of The Free (Daniel)</t>
  </si>
  <si>
    <t>Lazav, the Multifarious (João V)</t>
  </si>
  <si>
    <t>Freyalise, Llanowar's Fury (Matheus)</t>
  </si>
  <si>
    <t>Chatterfang, Squirrel General (PH)</t>
  </si>
  <si>
    <t>Kruphix, God of Horizons (Sussa)</t>
  </si>
  <si>
    <t>Nahiri, the Harbinger (Daniel)</t>
  </si>
  <si>
    <t>Feldon of the Third Path (Francisco)</t>
  </si>
  <si>
    <t>https://www.archidekt.com/decks/3572555/chega_de_saudade</t>
  </si>
  <si>
    <t>Massacre Girl (Daniel)</t>
  </si>
  <si>
    <t>Razia, Boros Archangel (Petrus)</t>
  </si>
  <si>
    <t>Licia, Sanguine Tribune (Gabriel)</t>
  </si>
  <si>
    <t>Alesha, Who Smiles at Death (Cid)</t>
  </si>
  <si>
    <t>Brion Stoutarm (Gabriel)</t>
  </si>
  <si>
    <t>Kestia, the Cultivator (Sussa)</t>
  </si>
  <si>
    <t>Etali, Primal Storm (Danton)</t>
  </si>
  <si>
    <t>Lord Windgrace (João V)</t>
  </si>
  <si>
    <t>Inalla, Archmage Ritualist (Bananeira)</t>
  </si>
  <si>
    <t>Phage the Untouchable (João V)</t>
  </si>
  <si>
    <t>Milla, Crafty Companion (Danton)</t>
  </si>
  <si>
    <t>General Ferrous Rokiric (Gil)</t>
  </si>
  <si>
    <t>Ayli, Eternal Pilgrim (Danton)</t>
  </si>
  <si>
    <t>Kathril, Aspect Warper (Markin)</t>
  </si>
  <si>
    <t>Vaevictis Asmadi, the Dire (Danton)</t>
  </si>
  <si>
    <t>The Mimeoplasm (João V)</t>
  </si>
  <si>
    <t>Ludevic, Necro-Alchemist // Vial Smasher the Fierce (Arthur)</t>
  </si>
  <si>
    <t>Estrid, the Masked (João V)</t>
  </si>
  <si>
    <t>Ephara, God of the Polis (Danton)</t>
  </si>
  <si>
    <t>Crosis, the Purger (Danton)</t>
  </si>
  <si>
    <t>Anara, Wolvid Familiar // Tymna the Weaver (Danton)</t>
  </si>
  <si>
    <t>Lavinia of the Tenth (PH)</t>
  </si>
  <si>
    <t>Zaffai, Thunder Conductor (Tatu)</t>
  </si>
  <si>
    <t>Taigam, Ojutai Master (João V)</t>
  </si>
  <si>
    <t>Oona, Queen of the Fae (Arthur)</t>
  </si>
  <si>
    <t>Medomai the Ageless (Gil)</t>
  </si>
  <si>
    <t>Kalemne, Disciple of Iroas (Pedro Cid)</t>
  </si>
  <si>
    <t>Etrata, the Silencer (Gil)</t>
  </si>
  <si>
    <t>Otrimi, the Ever-Playful (Felipe III)</t>
  </si>
  <si>
    <t>Drana, Kalastria Bloodchief (Danton)</t>
  </si>
  <si>
    <t>Chulane, Teller of Tales (João V)</t>
  </si>
  <si>
    <t>Inalla, Archmage Ritualist (Felipe III)</t>
  </si>
  <si>
    <t>Edgar Markov (Felipe III)</t>
  </si>
  <si>
    <t>Torbran, Thane of Red Fell (PH)</t>
  </si>
  <si>
    <t>Milicent, Restless Revenant (Bernardo)</t>
  </si>
  <si>
    <t>Krond the Dawn-Clad (Danton)</t>
  </si>
  <si>
    <t>Sen Triplets (Danton)</t>
  </si>
  <si>
    <t>Omnath, Locus of Mana (Danton)</t>
  </si>
  <si>
    <t>Akiri, Line-Slinger // Bruse Tarl, Boorish Herder (Francisco)</t>
  </si>
  <si>
    <t>Raff Capashen, Ship's Mage (Sussa)</t>
  </si>
  <si>
    <t>Kalitas, Traitor of Ghet (Tunico)</t>
  </si>
  <si>
    <t>Rafiq of the Many (João V)</t>
  </si>
  <si>
    <t>Kaalia of the Vast (Pablo)</t>
  </si>
  <si>
    <t>Narset, Enlightened Master (Tunico)</t>
  </si>
  <si>
    <t>Gwafa Hazid, Profiteer (Francisco)</t>
  </si>
  <si>
    <t>Vorel of the Hull Clade (PH)</t>
  </si>
  <si>
    <t>Zaxara, the Exemplary (Sussa)</t>
  </si>
  <si>
    <t>Xenagos, God of Revels (Danton)</t>
  </si>
  <si>
    <t>Anje Falkenrath (Tatu)</t>
  </si>
  <si>
    <t>https://archidekt.com/decks/7758871/anje_falkenrath_precon</t>
  </si>
  <si>
    <t>Sygg, River Cutthroat (Sussa)</t>
  </si>
  <si>
    <t>Gisela, Blade of Goldnight (Danton)</t>
  </si>
  <si>
    <t>Prossh, Skyraider of Kher (Carol)</t>
  </si>
  <si>
    <t>Jodah, Archmage Eternal (PH)</t>
  </si>
  <si>
    <t>Zada, Hedron Grinder (Josi)</t>
  </si>
  <si>
    <t>Saskia the Unyielding (Cid)</t>
  </si>
  <si>
    <t>Horde of Notions (Danton)</t>
  </si>
  <si>
    <t>Alibou, Ancient Witness (Danton)</t>
  </si>
  <si>
    <t>Skullbriar, the Walking Grave (Tatu)</t>
  </si>
  <si>
    <t>Thada Adel, Acquisitor (Tunico)</t>
  </si>
  <si>
    <t>Syr Gwyn, Hero of Ashvale (Gil)</t>
  </si>
  <si>
    <t>Kumena, Tyrant of Orazca (João V)</t>
  </si>
  <si>
    <t>Adeliz, the Cinder Wind (Danton)</t>
  </si>
  <si>
    <t>Nikya of the Old Ways (Francisco)</t>
  </si>
  <si>
    <t>Mathas, Fiend Seeker (Daniel)</t>
  </si>
  <si>
    <t>Admiral Beckett Brass (Daniel)</t>
  </si>
  <si>
    <t>Kodama of the East Tree // Silas Renn, Seeker Adept (Danton)</t>
  </si>
  <si>
    <t>Dalakos, Crafter of Wonders (Bananeira)</t>
  </si>
  <si>
    <t>Trostani, Selesnya's Voice (Tunico)</t>
  </si>
  <si>
    <t>Nicol Bolas, the Ravager (João V)</t>
  </si>
  <si>
    <t>Geist of Saint Traft (Danton)</t>
  </si>
  <si>
    <t>Kaalia of the Vast (Josi)</t>
  </si>
  <si>
    <t>Rakdos, Lord of Riots (Gabriel)</t>
  </si>
  <si>
    <t>Kaervek the Merciless (PH)</t>
  </si>
  <si>
    <t>Temmet, Vizier of Naktamun (PH)</t>
  </si>
  <si>
    <t>Varina, Lich Queen (Tatu)</t>
  </si>
  <si>
    <t>Ramos, Dragon Engine (Danton)</t>
  </si>
  <si>
    <t>Aminatou, the Fateshifter (João V)</t>
  </si>
  <si>
    <t>Willowdusk, Essence Seer (Gil)</t>
  </si>
  <si>
    <t>Sliver Hivelord (Danton)</t>
  </si>
  <si>
    <t>Shu Yun, the Silent Tempest (Sussa)</t>
  </si>
  <si>
    <t>Scion of the Ur-Dragon (João V)</t>
  </si>
  <si>
    <t>Ilharg, the Raze-Boar</t>
  </si>
  <si>
    <t>Alela, Artful Provocateur (Danton)</t>
  </si>
  <si>
    <t>Geist of Saint Traft (PH)</t>
  </si>
  <si>
    <t>The Scarab God (Bernardo)</t>
  </si>
  <si>
    <t>The Scorpion God (Daniel)</t>
  </si>
  <si>
    <t>Edgar Markov (João V)</t>
  </si>
  <si>
    <t>Volrath, the Shapestealer (Tunico)</t>
  </si>
  <si>
    <t>Obosh, the Preypiercer (Danton)</t>
  </si>
  <si>
    <t>Traxos, Scourge of Kroog (Francisco)</t>
  </si>
  <si>
    <t>Kalemne, Disciple of Iroas (Marcão)</t>
  </si>
  <si>
    <t>Grismold, the Dreadsower (Sussa)</t>
  </si>
  <si>
    <t>Otrimi, the Ever-Playful (Gil)</t>
  </si>
  <si>
    <t>Lyzolda, the Blood Witch (Tatu)</t>
  </si>
  <si>
    <t>Animar, Soul of Elements (Szafir)</t>
  </si>
  <si>
    <t>Tergrid, God of Fright (Bernardo)</t>
  </si>
  <si>
    <t>Jacob Hauken, Inspector (Bernardo)</t>
  </si>
  <si>
    <t>Experiment Kraj (Gabriel)</t>
  </si>
  <si>
    <t>Niv-Mizzet, Parun (Tatu)</t>
  </si>
  <si>
    <t>Queen Marchesa (João V)</t>
  </si>
  <si>
    <t>Oloro, Ageless Ascetic (Sussa)</t>
  </si>
  <si>
    <t>Klauth, Unrivaled Ancient (Tatu)</t>
  </si>
  <si>
    <t>Grismold, the Dreadsower (Gil)</t>
  </si>
  <si>
    <t>Samut, Voice of Dissent (Bananeira)</t>
  </si>
  <si>
    <t>Omnath, Locus of Rage (Marcão)</t>
  </si>
  <si>
    <t>Michiko Konda, Truth Seeker (Danton)</t>
  </si>
  <si>
    <t>Captain N'ghathrod (Felipe III)</t>
  </si>
  <si>
    <t>Numot, the Devastator (Daniel &amp; Danton)</t>
  </si>
  <si>
    <t>The Locust God (Gil)</t>
  </si>
  <si>
    <t>Ghen, Arcanum Weaver (Danton)</t>
  </si>
  <si>
    <t>Greasefang, Okiba Boss (Francisco)</t>
  </si>
  <si>
    <t>Aminatou, the Fateshifter (Daniel)</t>
  </si>
  <si>
    <t>Arvad the Cursed (PH)</t>
  </si>
  <si>
    <t>Storrev, Devkarin Lich (Bananeira)</t>
  </si>
  <si>
    <t>Inalla, Archmage Ritualist (Rox)</t>
  </si>
  <si>
    <t>Anya, Merciless Angel (Tunico)</t>
  </si>
  <si>
    <t>The Gitrog Monster (Arthur)</t>
  </si>
  <si>
    <t>Ghired, Conclave Exile (Tatu)</t>
  </si>
  <si>
    <t>The Scarab God (Gil)</t>
  </si>
  <si>
    <t>Thanthis, the Warweaver (Gabriel)</t>
  </si>
  <si>
    <t>Chainer, Nightmare Adept (Bananeira)</t>
  </si>
  <si>
    <t>Kresh the Bloodbraided (Danton)</t>
  </si>
  <si>
    <t>Phelddagrif (Gabriel)</t>
  </si>
  <si>
    <t>Syr Gwyn, Hero of Ashvale (PH)</t>
  </si>
  <si>
    <t>Inalla, Archmage Ritualist (João V)</t>
  </si>
  <si>
    <t>Eight-and-a-Half-Tails (Matheus)</t>
  </si>
  <si>
    <t>QTD</t>
  </si>
  <si>
    <t>%</t>
  </si>
  <si>
    <t>JOGADOR</t>
  </si>
  <si>
    <t>2017</t>
  </si>
  <si>
    <t>2018</t>
  </si>
  <si>
    <t>2019</t>
  </si>
  <si>
    <t>2020</t>
  </si>
  <si>
    <t>2021</t>
  </si>
  <si>
    <t>2022</t>
  </si>
  <si>
    <t>2023</t>
  </si>
  <si>
    <t>2024</t>
  </si>
  <si>
    <t>White</t>
  </si>
  <si>
    <t>Blue</t>
  </si>
  <si>
    <t>Black</t>
  </si>
  <si>
    <t>Red</t>
  </si>
  <si>
    <t>Green</t>
  </si>
  <si>
    <t>PLAYER</t>
  </si>
  <si>
    <t>WHITE</t>
  </si>
  <si>
    <t>BLUE</t>
  </si>
  <si>
    <t>BLACK</t>
  </si>
  <si>
    <t>RED</t>
  </si>
  <si>
    <t>GREEN</t>
  </si>
  <si>
    <t>MONODEDO</t>
  </si>
  <si>
    <t>MOLA</t>
  </si>
  <si>
    <t>BICO</t>
  </si>
  <si>
    <t>LEITURA</t>
  </si>
  <si>
    <t>FLAVOR</t>
  </si>
  <si>
    <t>MANIPULAÇÃO</t>
  </si>
  <si>
    <t>W%</t>
  </si>
  <si>
    <t>JOGADORES</t>
  </si>
  <si>
    <t>1º</t>
  </si>
  <si>
    <t>2º</t>
  </si>
  <si>
    <t>3º</t>
  </si>
  <si>
    <t>4º</t>
  </si>
  <si>
    <t>5º</t>
  </si>
  <si>
    <t>B.A.%</t>
  </si>
  <si>
    <t>TOP4</t>
  </si>
  <si>
    <t>PTS</t>
  </si>
  <si>
    <t>Mpt</t>
  </si>
  <si>
    <t>E</t>
  </si>
  <si>
    <t>Osgir, The Reconstructor (Petrus)</t>
  </si>
  <si>
    <t>Jhoira of the Ghitu (Arthur)</t>
  </si>
  <si>
    <t>Saskia the Unyielding (Caverna)</t>
  </si>
  <si>
    <t>Arixmethes, Slumbering Isle (Amana)</t>
  </si>
  <si>
    <t>Mayael the Anima (Amana)</t>
  </si>
  <si>
    <t>Chandra, Fire of Kaladesh (Tunico)</t>
  </si>
  <si>
    <t>Charix, the Raging Isle (Daniel)</t>
  </si>
  <si>
    <t>Ghired, Conclave Exile (Felipe III)</t>
  </si>
  <si>
    <t>Hallar, the Firefletcher (Sussa)</t>
  </si>
  <si>
    <t>Inniaz, the Gale Force (Daniel)</t>
  </si>
  <si>
    <t>Kykar, Wind's Fury (Bananeira)</t>
  </si>
  <si>
    <t>Sen Triplets (Tunico)</t>
  </si>
  <si>
    <t>Syr Gwyn, Hero of Ashvale (Francisco)</t>
  </si>
  <si>
    <t>Ezuri, Claw of Progress (João V)</t>
  </si>
  <si>
    <t>Shu Yun, the Silent Tempest (João V)</t>
  </si>
  <si>
    <t>DECK</t>
  </si>
  <si>
    <t>SCORE</t>
  </si>
  <si>
    <t>TEMAS</t>
  </si>
  <si>
    <t>CLASSIFICAÇÃO POR MÉDIA DE PONTOS - DECKS</t>
  </si>
  <si>
    <t>&gt;</t>
  </si>
  <si>
    <t>&lt;</t>
  </si>
  <si>
    <t>CLASSIFICAÇÃO POR MÉDIA DE PONTOS - JOGADORES</t>
  </si>
  <si>
    <t>MAIOR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</si>
</sst>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"/>
    <numFmt numFmtId="165" formatCode="0.0\x"/>
    <numFmt numFmtId="166" formatCode="0%;\-;\-"/>
    <numFmt numFmtId="167" formatCode="0.0;\ \-;\ \-"/>
    <numFmt numFmtId="168" formatCode="_-[$$-409]* #,##0.00_ ;_-[$$-409]* \-#,##0.00\ ;_-[$$-409]* &quot;-&quot;??_ ;_-@_ "/>
    <numFmt numFmtId="169" formatCode="0.0%"/>
    <numFmt numFmtId="170" formatCode="_-* #,##0.00_-;\-* #,##0.00_-;_-* &quot;-&quot;??_-;_-@"/>
  </numFmts>
  <fonts count="30">
    <font>
      <sz val="11.0"/>
      <color theme="1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sz val="11.0"/>
      <color theme="1"/>
      <name val="Calibri"/>
    </font>
    <font>
      <sz val="11.0"/>
      <color rgb="FF666666"/>
      <name val="Calibri"/>
    </font>
    <font>
      <sz val="12.0"/>
      <color theme="0"/>
      <name val="Inter"/>
    </font>
    <font>
      <b/>
      <sz val="12.0"/>
      <color theme="0"/>
      <name val="Inter"/>
    </font>
    <font>
      <b/>
      <sz val="12.0"/>
      <color theme="8"/>
      <name val="Inter"/>
    </font>
    <font>
      <b/>
      <sz val="8.0"/>
      <color theme="0"/>
      <name val="Inter"/>
    </font>
    <font>
      <sz val="10.0"/>
      <color theme="0"/>
      <name val="Inter"/>
    </font>
    <font>
      <sz val="10.0"/>
      <color theme="8"/>
      <name val="Inter"/>
    </font>
    <font/>
    <font>
      <color theme="1"/>
      <name val="Calibri"/>
      <scheme val="minor"/>
    </font>
    <font>
      <sz val="11.0"/>
      <color theme="0"/>
      <name val="Inter"/>
    </font>
    <font>
      <b/>
      <sz val="11.0"/>
      <color theme="0"/>
      <name val="Inter"/>
    </font>
    <font>
      <b/>
      <sz val="10.0"/>
      <color theme="0"/>
      <name val="Inter"/>
    </font>
    <font>
      <sz val="10.0"/>
      <color rgb="FFF5F5F5"/>
      <name val="Inter"/>
    </font>
    <font>
      <u/>
      <sz val="11.0"/>
      <color theme="10"/>
      <name val="Calibri"/>
    </font>
    <font>
      <sz val="10.0"/>
      <color rgb="FF49A980"/>
      <name val="Inter"/>
    </font>
    <font>
      <u/>
      <sz val="11.0"/>
      <color theme="10"/>
      <name val="Calibri"/>
    </font>
    <font>
      <u/>
      <sz val="10.0"/>
      <color theme="0"/>
      <name val="Inter"/>
    </font>
    <font>
      <sz val="10.0"/>
      <color theme="1"/>
      <name val="Calibri"/>
    </font>
    <font>
      <b/>
      <sz val="11.0"/>
      <color theme="1"/>
      <name val="Calibri"/>
    </font>
    <font>
      <sz val="10.0"/>
      <color theme="1"/>
      <name val="Inter"/>
    </font>
    <font>
      <u/>
      <sz val="10.0"/>
      <color rgb="FF0000FF"/>
      <name val="Inter"/>
    </font>
    <font>
      <sz val="9.0"/>
      <color theme="1"/>
      <name val="Inter"/>
    </font>
    <font>
      <sz val="14.0"/>
      <color theme="1"/>
      <name val="Inter"/>
    </font>
    <font>
      <b/>
      <sz val="16.0"/>
      <color theme="1"/>
      <name val="Calibri"/>
    </font>
    <font>
      <sz val="12.0"/>
      <color theme="1"/>
      <name val="Calibri"/>
    </font>
    <font>
      <sz val="16.0"/>
      <color theme="1"/>
      <name val="Calibri"/>
    </font>
  </fonts>
  <fills count="22">
    <fill>
      <patternFill patternType="none"/>
    </fill>
    <fill>
      <patternFill patternType="lightGray"/>
    </fill>
    <fill>
      <patternFill patternType="solid">
        <fgColor rgb="FF2A282A"/>
        <bgColor rgb="FF2A282A"/>
      </patternFill>
    </fill>
    <fill>
      <patternFill patternType="solid">
        <fgColor rgb="FFFFD966"/>
        <bgColor rgb="FFFFD966"/>
      </patternFill>
    </fill>
    <fill>
      <patternFill patternType="solid">
        <fgColor rgb="FF4F5152"/>
        <bgColor rgb="FF4F5152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D0D0D0"/>
        <bgColor rgb="FFD0D0D0"/>
      </patternFill>
    </fill>
    <fill>
      <patternFill patternType="solid">
        <fgColor rgb="FFDCDCDC"/>
        <bgColor rgb="FFDCDCDC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theme="0"/>
      </patternFill>
    </fill>
    <fill>
      <patternFill patternType="solid">
        <fgColor rgb="FFD1EAC8"/>
        <bgColor rgb="FFD1EAC8"/>
      </patternFill>
    </fill>
    <fill>
      <patternFill patternType="solid">
        <fgColor rgb="FFFFFFCC"/>
        <bgColor rgb="FFFFFFCC"/>
      </patternFill>
    </fill>
    <fill>
      <patternFill patternType="solid">
        <fgColor rgb="FFFDC17C"/>
        <bgColor rgb="FFFDC17C"/>
      </patternFill>
    </fill>
    <fill>
      <patternFill patternType="solid">
        <fgColor rgb="FFFAFAFA"/>
        <bgColor rgb="FFFAFAFA"/>
      </patternFill>
    </fill>
    <fill>
      <patternFill patternType="solid">
        <fgColor rgb="FFEBECEC"/>
        <bgColor rgb="FFEBECEC"/>
      </patternFill>
    </fill>
    <fill>
      <patternFill patternType="solid">
        <fgColor rgb="FFF8696B"/>
        <bgColor rgb="FFF8696B"/>
      </patternFill>
    </fill>
    <fill>
      <patternFill patternType="solid">
        <fgColor rgb="FFF6F9F9"/>
        <bgColor rgb="FFF6F9F9"/>
      </patternFill>
    </fill>
    <fill>
      <patternFill patternType="solid">
        <fgColor rgb="FFFB9373"/>
        <bgColor rgb="FFFB9373"/>
      </patternFill>
    </fill>
    <fill>
      <patternFill patternType="solid">
        <fgColor rgb="FFF4E883"/>
        <bgColor rgb="FFF4E883"/>
      </patternFill>
    </fill>
    <fill>
      <patternFill patternType="solid">
        <fgColor rgb="FFABD27F"/>
        <bgColor rgb="FFABD27F"/>
      </patternFill>
    </fill>
  </fills>
  <borders count="49">
    <border/>
    <border>
      <left/>
      <right/>
      <top/>
      <bottom/>
    </border>
    <border>
      <left style="thin">
        <color theme="6"/>
      </left>
      <right style="thin">
        <color theme="6"/>
      </right>
      <top/>
      <bottom style="medium">
        <color theme="6"/>
      </bottom>
    </border>
    <border>
      <left style="thin">
        <color theme="6"/>
      </left>
      <right style="thin">
        <color theme="6"/>
      </right>
      <top/>
      <bottom/>
    </border>
    <border>
      <left style="thin">
        <color theme="0"/>
      </left>
      <right/>
      <top style="thin">
        <color theme="0"/>
      </top>
      <bottom style="thin">
        <color theme="0"/>
      </bottom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left/>
      <top/>
      <bottom/>
    </border>
    <border>
      <right/>
      <top/>
      <bottom/>
    </border>
    <border>
      <left style="thin">
        <color theme="0"/>
      </left>
      <right style="thin">
        <color theme="0"/>
      </right>
      <top/>
      <bottom style="thin">
        <color theme="0"/>
      </bottom>
    </border>
    <border>
      <left style="thin">
        <color theme="0"/>
      </left>
      <right style="thin">
        <color theme="0"/>
      </right>
      <top style="thin">
        <color theme="0"/>
      </top>
      <bottom/>
    </border>
    <border>
      <left/>
      <right/>
      <top style="thin">
        <color theme="1"/>
      </top>
      <bottom style="thin">
        <color theme="1"/>
      </bottom>
    </border>
    <border>
      <left style="thin">
        <color theme="6"/>
      </left>
      <right style="thin">
        <color theme="6"/>
      </right>
      <top style="thin">
        <color theme="1"/>
      </top>
      <bottom style="medium">
        <color theme="6"/>
      </bottom>
    </border>
    <border>
      <left style="thin">
        <color theme="6"/>
      </left>
      <right style="thin">
        <color theme="6"/>
      </right>
      <top style="thin">
        <color theme="1"/>
      </top>
      <bottom style="thin">
        <color theme="1"/>
      </bottom>
    </border>
    <border>
      <left style="thin">
        <color theme="6"/>
      </left>
      <right style="thin">
        <color theme="6"/>
      </right>
      <top style="thin">
        <color theme="6"/>
      </top>
      <bottom style="medium">
        <color theme="6"/>
      </bottom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</border>
    <border>
      <left/>
      <right/>
      <top/>
      <bottom style="thin">
        <color theme="1"/>
      </bottom>
    </border>
    <border>
      <left/>
      <top/>
      <bottom style="thin">
        <color theme="6"/>
      </bottom>
    </border>
    <border>
      <top/>
      <bottom style="thin">
        <color theme="6"/>
      </bottom>
    </border>
    <border>
      <right/>
      <top/>
      <bottom style="thin">
        <color theme="6"/>
      </bottom>
    </border>
    <border>
      <top/>
      <bottom/>
    </border>
    <border>
      <right style="thin">
        <color theme="6"/>
      </right>
      <bottom style="medium">
        <color theme="6"/>
      </bottom>
    </border>
    <border>
      <left style="thin">
        <color theme="6"/>
      </left>
      <right style="thin">
        <color theme="6"/>
      </right>
      <bottom style="medium">
        <color theme="6"/>
      </bottom>
    </border>
    <border>
      <right style="thin">
        <color theme="6"/>
      </right>
      <top style="thin">
        <color theme="6"/>
      </top>
      <bottom style="medium">
        <color theme="6"/>
      </bottom>
    </border>
    <border>
      <left style="thin">
        <color theme="6"/>
      </left>
      <bottom style="medium">
        <color theme="6"/>
      </bottom>
    </border>
    <border>
      <right style="thin">
        <color theme="6"/>
      </right>
      <top style="thin">
        <color theme="6"/>
      </top>
      <bottom style="thin">
        <color theme="6"/>
      </bottom>
    </border>
    <border>
      <left style="thin">
        <color theme="6"/>
      </left>
      <top style="thin">
        <color theme="6"/>
      </top>
      <bottom style="thin">
        <color theme="6"/>
      </bottom>
    </border>
    <border>
      <right style="thin">
        <color theme="6"/>
      </right>
      <top style="thin">
        <color theme="6"/>
      </top>
    </border>
    <border>
      <left style="thin">
        <color theme="6"/>
      </left>
      <right style="thin">
        <color theme="6"/>
      </right>
      <top style="thin">
        <color theme="6"/>
      </top>
    </border>
    <border>
      <left style="thin">
        <color theme="6"/>
      </left>
      <top style="thin">
        <color theme="6"/>
      </top>
    </border>
    <border>
      <top style="thin">
        <color theme="6"/>
      </top>
    </border>
    <border>
      <left style="thin">
        <color theme="0"/>
      </left>
      <right style="thin">
        <color theme="0"/>
      </right>
      <top style="thin">
        <color theme="0"/>
      </top>
    </border>
    <border>
      <left style="medium">
        <color rgb="FF999999"/>
      </left>
      <right style="medium">
        <color rgb="FF999999"/>
      </right>
      <top style="medium">
        <color rgb="FF999999"/>
      </top>
      <bottom style="medium">
        <color rgb="FF999999"/>
      </bottom>
    </border>
    <border>
      <right style="medium">
        <color rgb="FF999999"/>
      </right>
      <top style="medium">
        <color rgb="FF999999"/>
      </top>
      <bottom style="medium">
        <color rgb="FF999999"/>
      </bottom>
    </border>
    <border>
      <left style="medium">
        <color rgb="FF999999"/>
      </left>
      <right style="medium">
        <color rgb="FF999999"/>
      </right>
      <bottom style="medium">
        <color rgb="FF999999"/>
      </bottom>
    </border>
    <border>
      <left/>
      <right style="medium">
        <color rgb="FF999999"/>
      </right>
      <top/>
      <bottom style="medium">
        <color rgb="FF999999"/>
      </bottom>
    </border>
    <border>
      <left style="thin">
        <color theme="8"/>
      </left>
      <top style="thin">
        <color theme="8"/>
      </top>
      <bottom style="thin">
        <color theme="8"/>
      </bottom>
    </border>
    <border>
      <top style="thin">
        <color theme="8"/>
      </top>
      <bottom style="thin">
        <color theme="8"/>
      </bottom>
    </border>
    <border>
      <right style="thin">
        <color theme="8"/>
      </right>
      <top style="thin">
        <color theme="8"/>
      </top>
      <bottom style="thin">
        <color theme="8"/>
      </bottom>
    </border>
    <border>
      <left style="thin">
        <color theme="8"/>
      </left>
      <right/>
      <top style="thin">
        <color theme="8"/>
      </top>
      <bottom style="thin">
        <color theme="8"/>
      </bottom>
    </border>
    <border>
      <left/>
      <right/>
      <top style="thin">
        <color theme="8"/>
      </top>
      <bottom style="thin">
        <color theme="8"/>
      </bottom>
    </border>
    <border>
      <left/>
      <right style="thin">
        <color theme="8"/>
      </right>
      <top style="thin">
        <color theme="8"/>
      </top>
      <bottom style="thin">
        <color theme="8"/>
      </bottom>
    </border>
    <border>
      <right style="medium">
        <color rgb="FF999999"/>
      </right>
      <bottom style="medium">
        <color rgb="FF999999"/>
      </bottom>
    </border>
    <border>
      <bottom style="medium">
        <color theme="6"/>
      </bottom>
    </border>
    <border>
      <left/>
      <right style="thin">
        <color theme="6"/>
      </right>
      <top style="thin">
        <color theme="6"/>
      </top>
      <bottom style="thin">
        <color theme="6"/>
      </bottom>
    </border>
    <border>
      <left style="thin">
        <color theme="6"/>
      </left>
      <right/>
      <top style="thin">
        <color theme="6"/>
      </top>
      <bottom style="thin">
        <color theme="6"/>
      </bottom>
    </border>
    <border>
      <left/>
      <right style="thin">
        <color theme="6"/>
      </right>
      <top style="thin">
        <color theme="6"/>
      </top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left" readingOrder="0"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left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vertical="center"/>
    </xf>
    <xf borderId="0" fillId="0" fontId="4" numFmtId="16" xfId="0" applyAlignment="1" applyFont="1" applyNumberForma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left" vertical="center"/>
    </xf>
    <xf borderId="0" fillId="0" fontId="3" numFmtId="0" xfId="0" applyAlignment="1" applyFont="1">
      <alignment horizontal="left"/>
    </xf>
    <xf borderId="1" fillId="2" fontId="5" numFmtId="0" xfId="0" applyAlignment="1" applyBorder="1" applyFill="1" applyFont="1">
      <alignment vertical="center"/>
    </xf>
    <xf borderId="1" fillId="2" fontId="5" numFmtId="9" xfId="0" applyAlignment="1" applyBorder="1" applyFont="1" applyNumberFormat="1">
      <alignment vertical="center"/>
    </xf>
    <xf borderId="1" fillId="2" fontId="5" numFmtId="9" xfId="0" applyAlignment="1" applyBorder="1" applyFont="1" applyNumberFormat="1">
      <alignment horizontal="center" vertical="center"/>
    </xf>
    <xf borderId="1" fillId="2" fontId="5" numFmtId="0" xfId="0" applyAlignment="1" applyBorder="1" applyFont="1">
      <alignment horizontal="center" vertical="center"/>
    </xf>
    <xf borderId="1" fillId="3" fontId="5" numFmtId="0" xfId="0" applyAlignment="1" applyBorder="1" applyFill="1" applyFont="1">
      <alignment horizontal="left" vertical="center"/>
    </xf>
    <xf borderId="2" fillId="4" fontId="6" numFmtId="0" xfId="0" applyAlignment="1" applyBorder="1" applyFill="1" applyFont="1">
      <alignment horizontal="left" vertical="center"/>
    </xf>
    <xf borderId="3" fillId="4" fontId="6" numFmtId="0" xfId="0" applyAlignment="1" applyBorder="1" applyFont="1">
      <alignment horizontal="left" vertical="center"/>
    </xf>
    <xf borderId="3" fillId="3" fontId="6" numFmtId="0" xfId="0" applyAlignment="1" applyBorder="1" applyFont="1">
      <alignment horizontal="left" vertical="center"/>
    </xf>
    <xf borderId="3" fillId="3" fontId="6" numFmtId="9" xfId="0" applyAlignment="1" applyBorder="1" applyFont="1" applyNumberFormat="1">
      <alignment horizontal="left" vertical="center"/>
    </xf>
    <xf borderId="3" fillId="3" fontId="6" numFmtId="9" xfId="0" applyAlignment="1" applyBorder="1" applyFont="1" applyNumberFormat="1">
      <alignment horizontal="center" vertical="center"/>
    </xf>
    <xf borderId="3" fillId="3" fontId="6" numFmtId="49" xfId="0" applyAlignment="1" applyBorder="1" applyFont="1" applyNumberFormat="1">
      <alignment horizontal="left" vertical="center"/>
    </xf>
    <xf borderId="1" fillId="3" fontId="5" numFmtId="0" xfId="0" applyAlignment="1" applyBorder="1" applyFont="1">
      <alignment vertical="center"/>
    </xf>
    <xf borderId="3" fillId="3" fontId="7" numFmtId="9" xfId="0" applyAlignment="1" applyBorder="1" applyFont="1" applyNumberFormat="1">
      <alignment horizontal="left" vertical="center"/>
    </xf>
    <xf borderId="3" fillId="3" fontId="6" numFmtId="0" xfId="0" applyAlignment="1" applyBorder="1" applyFont="1">
      <alignment horizontal="center" vertical="center"/>
    </xf>
    <xf borderId="1" fillId="3" fontId="5" numFmtId="0" xfId="0" applyAlignment="1" applyBorder="1" applyFont="1">
      <alignment horizontal="center" vertical="center"/>
    </xf>
    <xf borderId="3" fillId="3" fontId="5" numFmtId="0" xfId="0" applyAlignment="1" applyBorder="1" applyFont="1">
      <alignment horizontal="left" vertical="center"/>
    </xf>
    <xf borderId="1" fillId="3" fontId="6" numFmtId="0" xfId="0" applyAlignment="1" applyBorder="1" applyFont="1">
      <alignment horizontal="left" vertical="center"/>
    </xf>
    <xf borderId="4" fillId="2" fontId="8" numFmtId="0" xfId="0" applyAlignment="1" applyBorder="1" applyFont="1">
      <alignment horizontal="center" vertical="center"/>
    </xf>
    <xf borderId="5" fillId="2" fontId="8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left" vertical="center"/>
    </xf>
    <xf borderId="1" fillId="2" fontId="9" numFmtId="0" xfId="0" applyAlignment="1" applyBorder="1" applyFont="1">
      <alignment horizontal="center" vertical="center"/>
    </xf>
    <xf borderId="1" fillId="2" fontId="9" numFmtId="9" xfId="0" applyAlignment="1" applyBorder="1" applyFont="1" applyNumberFormat="1">
      <alignment horizontal="center" vertical="center"/>
    </xf>
    <xf borderId="1" fillId="3" fontId="9" numFmtId="0" xfId="0" applyAlignment="1" applyBorder="1" applyFont="1">
      <alignment horizontal="center" vertical="center"/>
    </xf>
    <xf borderId="1" fillId="3" fontId="9" numFmtId="9" xfId="0" applyAlignment="1" applyBorder="1" applyFont="1" applyNumberFormat="1">
      <alignment horizontal="center" vertical="center"/>
    </xf>
    <xf borderId="1" fillId="3" fontId="9" numFmtId="164" xfId="0" applyAlignment="1" applyBorder="1" applyFont="1" applyNumberFormat="1">
      <alignment horizontal="center" vertical="center"/>
    </xf>
    <xf borderId="1" fillId="3" fontId="9" numFmtId="2" xfId="0" applyAlignment="1" applyBorder="1" applyFont="1" applyNumberFormat="1">
      <alignment horizontal="center" vertical="center"/>
    </xf>
    <xf borderId="1" fillId="3" fontId="9" numFmtId="165" xfId="0" applyAlignment="1" applyBorder="1" applyFont="1" applyNumberFormat="1">
      <alignment horizontal="center" vertical="center"/>
    </xf>
    <xf borderId="1" fillId="3" fontId="9" numFmtId="166" xfId="0" applyAlignment="1" applyBorder="1" applyFont="1" applyNumberFormat="1">
      <alignment horizontal="center" vertical="center"/>
    </xf>
    <xf borderId="1" fillId="3" fontId="9" numFmtId="1" xfId="0" applyAlignment="1" applyBorder="1" applyFont="1" applyNumberFormat="1">
      <alignment horizontal="center" vertical="center"/>
    </xf>
    <xf borderId="1" fillId="3" fontId="10" numFmtId="9" xfId="0" applyAlignment="1" applyBorder="1" applyFont="1" applyNumberFormat="1">
      <alignment horizontal="center" vertical="center"/>
    </xf>
    <xf borderId="1" fillId="3" fontId="9" numFmtId="49" xfId="0" applyAlignment="1" applyBorder="1" applyFont="1" applyNumberFormat="1">
      <alignment horizontal="center" vertical="center"/>
    </xf>
    <xf borderId="1" fillId="3" fontId="9" numFmtId="167" xfId="0" applyAlignment="1" applyBorder="1" applyFont="1" applyNumberFormat="1">
      <alignment horizontal="center" vertical="center"/>
    </xf>
    <xf borderId="1" fillId="3" fontId="9" numFmtId="168" xfId="0" applyAlignment="1" applyBorder="1" applyFont="1" applyNumberFormat="1">
      <alignment horizontal="center" vertical="center"/>
    </xf>
    <xf borderId="5" fillId="2" fontId="8" numFmtId="164" xfId="0" applyAlignment="1" applyBorder="1" applyFont="1" applyNumberFormat="1">
      <alignment horizontal="center" vertical="center"/>
    </xf>
    <xf borderId="1" fillId="3" fontId="9" numFmtId="164" xfId="0" applyAlignment="1" applyBorder="1" applyFont="1" applyNumberFormat="1">
      <alignment horizontal="left" vertical="center"/>
    </xf>
    <xf borderId="1" fillId="3" fontId="9" numFmtId="2" xfId="0" applyAlignment="1" applyBorder="1" applyFont="1" applyNumberFormat="1">
      <alignment horizontal="left" vertical="center"/>
    </xf>
    <xf borderId="1" fillId="2" fontId="9" numFmtId="0" xfId="0" applyAlignment="1" applyBorder="1" applyFont="1">
      <alignment horizontal="left" vertical="center"/>
    </xf>
    <xf borderId="1" fillId="2" fontId="9" numFmtId="164" xfId="0" applyAlignment="1" applyBorder="1" applyFont="1" applyNumberFormat="1">
      <alignment horizontal="center" vertical="center"/>
    </xf>
    <xf borderId="1" fillId="2" fontId="9" numFmtId="2" xfId="0" applyAlignment="1" applyBorder="1" applyFont="1" applyNumberFormat="1">
      <alignment horizontal="center" vertical="center"/>
    </xf>
    <xf borderId="1" fillId="2" fontId="9" numFmtId="165" xfId="0" applyAlignment="1" applyBorder="1" applyFont="1" applyNumberFormat="1">
      <alignment horizontal="center" vertical="center"/>
    </xf>
    <xf borderId="1" fillId="2" fontId="9" numFmtId="166" xfId="0" applyAlignment="1" applyBorder="1" applyFont="1" applyNumberFormat="1">
      <alignment horizontal="center" vertical="center"/>
    </xf>
    <xf borderId="1" fillId="2" fontId="9" numFmtId="1" xfId="0" applyAlignment="1" applyBorder="1" applyFont="1" applyNumberFormat="1">
      <alignment horizontal="center" vertical="center"/>
    </xf>
    <xf borderId="1" fillId="2" fontId="10" numFmtId="9" xfId="0" applyAlignment="1" applyBorder="1" applyFont="1" applyNumberFormat="1">
      <alignment horizontal="center" vertical="center"/>
    </xf>
    <xf borderId="1" fillId="2" fontId="9" numFmtId="49" xfId="0" applyAlignment="1" applyBorder="1" applyFont="1" applyNumberFormat="1">
      <alignment horizontal="center" vertical="center"/>
    </xf>
    <xf borderId="1" fillId="2" fontId="9" numFmtId="167" xfId="0" applyAlignment="1" applyBorder="1" applyFont="1" applyNumberFormat="1">
      <alignment horizontal="center" vertical="center"/>
    </xf>
    <xf borderId="1" fillId="2" fontId="9" numFmtId="168" xfId="0" applyAlignment="1" applyBorder="1" applyFont="1" applyNumberFormat="1">
      <alignment horizontal="center" vertical="center"/>
    </xf>
    <xf borderId="6" fillId="2" fontId="5" numFmtId="0" xfId="0" applyAlignment="1" applyBorder="1" applyFont="1">
      <alignment horizontal="center" vertical="center"/>
    </xf>
    <xf borderId="7" fillId="0" fontId="11" numFmtId="0" xfId="0" applyBorder="1" applyFont="1"/>
    <xf borderId="1" fillId="5" fontId="5" numFmtId="0" xfId="0" applyAlignment="1" applyBorder="1" applyFill="1" applyFont="1">
      <alignment horizontal="left" vertical="center"/>
    </xf>
    <xf borderId="1" fillId="5" fontId="9" numFmtId="0" xfId="0" applyAlignment="1" applyBorder="1" applyFont="1">
      <alignment horizontal="left" vertical="center"/>
    </xf>
    <xf borderId="0" fillId="6" fontId="12" numFmtId="0" xfId="0" applyFill="1" applyFont="1"/>
    <xf borderId="1" fillId="2" fontId="13" numFmtId="0" xfId="0" applyAlignment="1" applyBorder="1" applyFont="1">
      <alignment horizontal="center" vertical="center"/>
    </xf>
    <xf borderId="1" fillId="2" fontId="13" numFmtId="0" xfId="0" applyAlignment="1" applyBorder="1" applyFont="1">
      <alignment vertical="center"/>
    </xf>
    <xf borderId="1" fillId="2" fontId="13" numFmtId="9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horizontal="center" vertical="center"/>
    </xf>
    <xf borderId="1" fillId="4" fontId="13" numFmtId="0" xfId="0" applyAlignment="1" applyBorder="1" applyFont="1">
      <alignment horizontal="left" vertical="center"/>
    </xf>
    <xf borderId="1" fillId="4" fontId="13" numFmtId="0" xfId="0" applyAlignment="1" applyBorder="1" applyFont="1">
      <alignment vertical="center"/>
    </xf>
    <xf borderId="3" fillId="4" fontId="14" numFmtId="0" xfId="0" applyAlignment="1" applyBorder="1" applyFont="1">
      <alignment horizontal="left" vertical="center"/>
    </xf>
    <xf borderId="3" fillId="4" fontId="14" numFmtId="0" xfId="0" applyAlignment="1" applyBorder="1" applyFont="1">
      <alignment horizontal="center" vertical="center"/>
    </xf>
    <xf borderId="3" fillId="4" fontId="6" numFmtId="9" xfId="0" applyAlignment="1" applyBorder="1" applyFont="1" applyNumberFormat="1">
      <alignment horizontal="left" vertical="center"/>
    </xf>
    <xf borderId="3" fillId="4" fontId="14" numFmtId="9" xfId="0" applyAlignment="1" applyBorder="1" applyFont="1" applyNumberFormat="1">
      <alignment horizontal="left" vertical="center"/>
    </xf>
    <xf borderId="3" fillId="4" fontId="13" numFmtId="0" xfId="0" applyAlignment="1" applyBorder="1" applyFont="1">
      <alignment horizontal="left" vertical="center"/>
    </xf>
    <xf borderId="3" fillId="4" fontId="14" numFmtId="49" xfId="0" applyAlignment="1" applyBorder="1" applyFont="1" applyNumberFormat="1">
      <alignment horizontal="left" vertical="center"/>
    </xf>
    <xf borderId="1" fillId="2" fontId="9" numFmtId="169" xfId="0" applyAlignment="1" applyBorder="1" applyFont="1" applyNumberFormat="1">
      <alignment horizontal="center" vertical="center"/>
    </xf>
    <xf borderId="1" fillId="2" fontId="13" numFmtId="9" xfId="0" applyAlignment="1" applyBorder="1" applyFont="1" applyNumberFormat="1">
      <alignment horizontal="center" vertical="center"/>
    </xf>
    <xf borderId="3" fillId="4" fontId="14" numFmtId="0" xfId="0" applyAlignment="1" applyBorder="1" applyFont="1">
      <alignment vertical="center"/>
    </xf>
    <xf borderId="3" fillId="4" fontId="14" numFmtId="9" xfId="0" applyAlignment="1" applyBorder="1" applyFont="1" applyNumberFormat="1">
      <alignment vertical="center"/>
    </xf>
    <xf borderId="3" fillId="4" fontId="14" numFmtId="49" xfId="0" applyAlignment="1" applyBorder="1" applyFont="1" applyNumberFormat="1">
      <alignment vertical="center"/>
    </xf>
    <xf borderId="2" fillId="4" fontId="14" numFmtId="0" xfId="0" applyAlignment="1" applyBorder="1" applyFont="1">
      <alignment vertical="center"/>
    </xf>
    <xf borderId="1" fillId="2" fontId="13" numFmtId="0" xfId="0" applyAlignment="1" applyBorder="1" applyFont="1">
      <alignment horizontal="center" vertical="center"/>
    </xf>
    <xf borderId="1" fillId="2" fontId="13" numFmtId="0" xfId="0" applyAlignment="1" applyBorder="1" applyFont="1">
      <alignment horizontal="left" vertical="center"/>
    </xf>
    <xf borderId="1" fillId="2" fontId="13" numFmtId="1" xfId="0" applyAlignment="1" applyBorder="1" applyFont="1" applyNumberFormat="1">
      <alignment horizontal="center" vertical="center"/>
    </xf>
    <xf borderId="1" fillId="2" fontId="13" numFmtId="165" xfId="0" applyAlignment="1" applyBorder="1" applyFont="1" applyNumberFormat="1">
      <alignment horizontal="center" vertical="center"/>
    </xf>
    <xf borderId="1" fillId="2" fontId="13" numFmtId="166" xfId="0" applyAlignment="1" applyBorder="1" applyFont="1" applyNumberFormat="1">
      <alignment horizontal="center" vertical="center"/>
    </xf>
    <xf borderId="1" fillId="2" fontId="9" numFmtId="0" xfId="0" applyAlignment="1" applyBorder="1" applyFont="1">
      <alignment horizontal="center" vertical="center"/>
    </xf>
    <xf borderId="1" fillId="2" fontId="9" numFmtId="0" xfId="0" applyAlignment="1" applyBorder="1" applyFont="1">
      <alignment horizontal="left" vertical="center"/>
    </xf>
    <xf borderId="5" fillId="2" fontId="9" numFmtId="9" xfId="0" applyAlignment="1" applyBorder="1" applyFont="1" applyNumberFormat="1">
      <alignment horizontal="center" vertical="center"/>
    </xf>
    <xf borderId="1" fillId="2" fontId="9" numFmtId="9" xfId="0" applyAlignment="1" applyBorder="1" applyFont="1" applyNumberFormat="1">
      <alignment horizontal="left" vertical="center"/>
    </xf>
    <xf borderId="1" fillId="2" fontId="9" numFmtId="9" xfId="0" applyAlignment="1" applyBorder="1" applyFont="1" applyNumberFormat="1">
      <alignment horizontal="center" vertical="center"/>
    </xf>
    <xf borderId="1" fillId="2" fontId="9" numFmtId="49" xfId="0" applyAlignment="1" applyBorder="1" applyFont="1" applyNumberFormat="1">
      <alignment horizontal="center" vertical="center"/>
    </xf>
    <xf borderId="1" fillId="2" fontId="9" numFmtId="165" xfId="0" applyAlignment="1" applyBorder="1" applyFont="1" applyNumberFormat="1">
      <alignment horizontal="center" vertical="center"/>
    </xf>
    <xf borderId="1" fillId="2" fontId="9" numFmtId="166" xfId="0" applyAlignment="1" applyBorder="1" applyFont="1" applyNumberFormat="1">
      <alignment horizontal="center" vertical="center"/>
    </xf>
    <xf borderId="3" fillId="4" fontId="15" numFmtId="49" xfId="0" applyAlignment="1" applyBorder="1" applyFont="1" applyNumberFormat="1">
      <alignment horizontal="left" vertical="center"/>
    </xf>
    <xf borderId="3" fillId="4" fontId="15" numFmtId="0" xfId="0" applyAlignment="1" applyBorder="1" applyFont="1">
      <alignment horizontal="center" vertical="center"/>
    </xf>
    <xf borderId="3" fillId="2" fontId="15" numFmtId="0" xfId="0" applyAlignment="1" applyBorder="1" applyFont="1">
      <alignment horizontal="center" vertical="center"/>
    </xf>
    <xf borderId="3" fillId="2" fontId="15" numFmtId="0" xfId="0" applyAlignment="1" applyBorder="1" applyFont="1">
      <alignment horizontal="left" vertical="center"/>
    </xf>
    <xf borderId="5" fillId="2" fontId="9" numFmtId="9" xfId="0" applyAlignment="1" applyBorder="1" applyFont="1" applyNumberFormat="1">
      <alignment horizontal="center" vertical="center"/>
    </xf>
    <xf borderId="3" fillId="4" fontId="15" numFmtId="0" xfId="0" applyAlignment="1" applyBorder="1" applyFont="1">
      <alignment horizontal="left" vertical="center"/>
    </xf>
    <xf borderId="3" fillId="4" fontId="15" numFmtId="9" xfId="0" applyAlignment="1" applyBorder="1" applyFont="1" applyNumberFormat="1">
      <alignment horizontal="left" vertical="center"/>
    </xf>
    <xf borderId="3" fillId="2" fontId="15" numFmtId="49" xfId="0" applyAlignment="1" applyBorder="1" applyFont="1" applyNumberFormat="1">
      <alignment horizontal="left" vertical="center"/>
    </xf>
    <xf borderId="1" fillId="4" fontId="9" numFmtId="165" xfId="0" applyAlignment="1" applyBorder="1" applyFont="1" applyNumberFormat="1">
      <alignment horizontal="left" vertical="center"/>
    </xf>
    <xf borderId="5" fillId="2" fontId="9" numFmtId="49" xfId="0" applyAlignment="1" applyBorder="1" applyFont="1" applyNumberFormat="1">
      <alignment horizontal="center" vertical="center"/>
    </xf>
    <xf borderId="5" fillId="2" fontId="16" numFmtId="0" xfId="0" applyAlignment="1" applyBorder="1" applyFont="1">
      <alignment horizontal="center" readingOrder="0" vertical="center"/>
    </xf>
    <xf borderId="5" fillId="2" fontId="9" numFmtId="0" xfId="0" applyAlignment="1" applyBorder="1" applyFont="1">
      <alignment horizontal="center" vertical="center"/>
    </xf>
    <xf borderId="5" fillId="2" fontId="9" numFmtId="0" xfId="0" applyAlignment="1" applyBorder="1" applyFont="1">
      <alignment horizontal="left" vertical="center"/>
    </xf>
    <xf borderId="5" fillId="2" fontId="9" numFmtId="9" xfId="0" applyAlignment="1" applyBorder="1" applyFont="1" applyNumberFormat="1">
      <alignment horizontal="left" vertical="center"/>
    </xf>
    <xf borderId="5" fillId="2" fontId="9" numFmtId="1" xfId="0" applyAlignment="1" applyBorder="1" applyFont="1" applyNumberFormat="1">
      <alignment horizontal="center" vertical="center"/>
    </xf>
    <xf borderId="5" fillId="2" fontId="9" numFmtId="165" xfId="0" applyAlignment="1" applyBorder="1" applyFont="1" applyNumberFormat="1">
      <alignment horizontal="center" vertical="center"/>
    </xf>
    <xf borderId="5" fillId="2" fontId="9" numFmtId="166" xfId="0" applyAlignment="1" applyBorder="1" applyFont="1" applyNumberFormat="1">
      <alignment horizontal="center" vertical="center"/>
    </xf>
    <xf borderId="8" fillId="2" fontId="9" numFmtId="0" xfId="0" applyAlignment="1" applyBorder="1" applyFont="1">
      <alignment horizontal="center" vertical="center"/>
    </xf>
    <xf borderId="5" fillId="2" fontId="9" numFmtId="168" xfId="0" applyAlignment="1" applyBorder="1" applyFont="1" applyNumberFormat="1">
      <alignment horizontal="center" vertical="center"/>
    </xf>
    <xf borderId="5" fillId="2" fontId="9" numFmtId="164" xfId="0" applyAlignment="1" applyBorder="1" applyFont="1" applyNumberFormat="1">
      <alignment horizontal="center" vertical="center"/>
    </xf>
    <xf borderId="5" fillId="2" fontId="17" numFmtId="0" xfId="0" applyAlignment="1" applyBorder="1" applyFont="1">
      <alignment horizontal="left" vertical="center"/>
    </xf>
    <xf borderId="5" fillId="2" fontId="18" numFmtId="0" xfId="0" applyAlignment="1" applyBorder="1" applyFont="1">
      <alignment horizontal="center" vertical="center"/>
    </xf>
    <xf quotePrefix="1" borderId="5" fillId="2" fontId="9" numFmtId="9" xfId="0" applyAlignment="1" applyBorder="1" applyFont="1" applyNumberFormat="1">
      <alignment horizontal="center" vertical="center"/>
    </xf>
    <xf borderId="5" fillId="2" fontId="19" numFmtId="0" xfId="0" applyAlignment="1" applyBorder="1" applyFont="1">
      <alignment horizontal="center" vertical="center"/>
    </xf>
    <xf borderId="5" fillId="2" fontId="20" numFmtId="0" xfId="0" applyAlignment="1" applyBorder="1" applyFont="1">
      <alignment horizontal="left" vertical="center"/>
    </xf>
    <xf borderId="9" fillId="2" fontId="9" numFmtId="49" xfId="0" applyAlignment="1" applyBorder="1" applyFont="1" applyNumberFormat="1">
      <alignment horizontal="center" vertical="center"/>
    </xf>
    <xf borderId="9" fillId="2" fontId="9" numFmtId="0" xfId="0" applyAlignment="1" applyBorder="1" applyFont="1">
      <alignment horizontal="center" vertical="center"/>
    </xf>
    <xf borderId="9" fillId="2" fontId="9" numFmtId="0" xfId="0" applyAlignment="1" applyBorder="1" applyFont="1">
      <alignment horizontal="left" vertical="center"/>
    </xf>
    <xf borderId="9" fillId="2" fontId="9" numFmtId="9" xfId="0" applyAlignment="1" applyBorder="1" applyFont="1" applyNumberFormat="1">
      <alignment horizontal="left" vertical="center"/>
    </xf>
    <xf borderId="9" fillId="2" fontId="9" numFmtId="1" xfId="0" applyAlignment="1" applyBorder="1" applyFont="1" applyNumberFormat="1">
      <alignment horizontal="center" vertical="center"/>
    </xf>
    <xf borderId="9" fillId="2" fontId="9" numFmtId="9" xfId="0" applyAlignment="1" applyBorder="1" applyFont="1" applyNumberFormat="1">
      <alignment horizontal="center" vertical="center"/>
    </xf>
    <xf borderId="9" fillId="2" fontId="9" numFmtId="165" xfId="0" applyAlignment="1" applyBorder="1" applyFont="1" applyNumberFormat="1">
      <alignment horizontal="center" vertical="center"/>
    </xf>
    <xf borderId="9" fillId="2" fontId="9" numFmtId="166" xfId="0" applyAlignment="1" applyBorder="1" applyFont="1" applyNumberFormat="1">
      <alignment horizontal="center" vertical="center"/>
    </xf>
    <xf borderId="9" fillId="2" fontId="9" numFmtId="168" xfId="0" applyAlignment="1" applyBorder="1" applyFont="1" applyNumberFormat="1">
      <alignment horizontal="center" vertical="center"/>
    </xf>
    <xf borderId="0" fillId="0" fontId="21" numFmtId="0" xfId="0" applyFont="1"/>
    <xf borderId="1" fillId="2" fontId="5" numFmtId="0" xfId="0" applyBorder="1" applyFont="1"/>
    <xf borderId="1" fillId="4" fontId="5" numFmtId="0" xfId="0" applyAlignment="1" applyBorder="1" applyFont="1">
      <alignment horizontal="left" vertical="center"/>
    </xf>
    <xf borderId="1" fillId="2" fontId="9" numFmtId="10" xfId="0" applyAlignment="1" applyBorder="1" applyFont="1" applyNumberFormat="1">
      <alignment horizontal="center" vertical="center"/>
    </xf>
    <xf borderId="10" fillId="4" fontId="6" numFmtId="0" xfId="0" applyAlignment="1" applyBorder="1" applyFont="1">
      <alignment horizontal="left" vertical="center"/>
    </xf>
    <xf borderId="11" fillId="4" fontId="6" numFmtId="0" xfId="0" applyAlignment="1" applyBorder="1" applyFont="1">
      <alignment horizontal="left" vertical="center"/>
    </xf>
    <xf borderId="12" fillId="4" fontId="6" numFmtId="0" xfId="0" applyAlignment="1" applyBorder="1" applyFont="1">
      <alignment horizontal="left" vertical="center"/>
    </xf>
    <xf borderId="10" fillId="4" fontId="6" numFmtId="0" xfId="0" applyAlignment="1" applyBorder="1" applyFont="1">
      <alignment horizontal="center" vertical="center"/>
    </xf>
    <xf borderId="13" fillId="4" fontId="6" numFmtId="0" xfId="0" applyAlignment="1" applyBorder="1" applyFont="1">
      <alignment horizontal="center" vertical="center"/>
    </xf>
    <xf borderId="13" fillId="4" fontId="6" numFmtId="0" xfId="0" applyAlignment="1" applyBorder="1" applyFont="1">
      <alignment horizontal="left" vertical="center"/>
    </xf>
    <xf borderId="1" fillId="2" fontId="5" numFmtId="169" xfId="0" applyAlignment="1" applyBorder="1" applyFont="1" applyNumberFormat="1">
      <alignment horizontal="center" vertical="center"/>
    </xf>
    <xf borderId="14" fillId="2" fontId="9" numFmtId="164" xfId="0" applyAlignment="1" applyBorder="1" applyFont="1" applyNumberFormat="1">
      <alignment horizontal="center" vertical="center"/>
    </xf>
    <xf borderId="1" fillId="2" fontId="9" numFmtId="2" xfId="0" applyAlignment="1" applyBorder="1" applyFont="1" applyNumberFormat="1">
      <alignment horizontal="center" vertical="center"/>
    </xf>
    <xf borderId="14" fillId="2" fontId="9" numFmtId="0" xfId="0" applyAlignment="1" applyBorder="1" applyFont="1">
      <alignment horizontal="center" vertical="center"/>
    </xf>
    <xf borderId="1" fillId="2" fontId="9" numFmtId="168" xfId="0" applyAlignment="1" applyBorder="1" applyFont="1" applyNumberFormat="1">
      <alignment horizontal="center" vertical="center"/>
    </xf>
    <xf borderId="1" fillId="2" fontId="9" numFmtId="164" xfId="0" applyAlignment="1" applyBorder="1" applyFont="1" applyNumberFormat="1">
      <alignment horizontal="center" vertical="center"/>
    </xf>
    <xf borderId="14" fillId="2" fontId="9" numFmtId="9" xfId="0" applyAlignment="1" applyBorder="1" applyFont="1" applyNumberFormat="1">
      <alignment horizontal="center" vertical="center"/>
    </xf>
    <xf borderId="15" fillId="2" fontId="9" numFmtId="0" xfId="0" applyAlignment="1" applyBorder="1" applyFont="1">
      <alignment horizontal="left" vertical="center"/>
    </xf>
    <xf borderId="15" fillId="2" fontId="9" numFmtId="0" xfId="0" applyAlignment="1" applyBorder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16" fillId="7" fontId="22" numFmtId="0" xfId="0" applyAlignment="1" applyBorder="1" applyFill="1" applyFont="1">
      <alignment horizontal="center" vertical="center"/>
    </xf>
    <xf borderId="17" fillId="0" fontId="11" numFmtId="0" xfId="0" applyBorder="1" applyFont="1"/>
    <xf borderId="18" fillId="0" fontId="11" numFmtId="0" xfId="0" applyBorder="1" applyFont="1"/>
    <xf borderId="6" fillId="7" fontId="22" numFmtId="0" xfId="0" applyAlignment="1" applyBorder="1" applyFont="1">
      <alignment horizontal="center" vertical="center"/>
    </xf>
    <xf borderId="19" fillId="0" fontId="11" numFmtId="0" xfId="0" applyBorder="1" applyFont="1"/>
    <xf borderId="20" fillId="0" fontId="22" numFmtId="0" xfId="0" applyBorder="1" applyFont="1"/>
    <xf borderId="21" fillId="0" fontId="22" numFmtId="0" xfId="0" applyAlignment="1" applyBorder="1" applyFont="1">
      <alignment horizontal="center" vertical="center"/>
    </xf>
    <xf borderId="21" fillId="0" fontId="22" numFmtId="9" xfId="0" applyAlignment="1" applyBorder="1" applyFont="1" applyNumberFormat="1">
      <alignment horizontal="center" vertical="center"/>
    </xf>
    <xf borderId="22" fillId="0" fontId="22" numFmtId="0" xfId="0" applyBorder="1" applyFont="1"/>
    <xf borderId="13" fillId="0" fontId="22" numFmtId="0" xfId="0" applyAlignment="1" applyBorder="1" applyFon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20" fillId="0" fontId="22" numFmtId="0" xfId="0" applyAlignment="1" applyBorder="1" applyFont="1">
      <alignment vertical="center"/>
    </xf>
    <xf borderId="21" fillId="0" fontId="22" numFmtId="0" xfId="0" applyAlignment="1" applyBorder="1" applyFont="1">
      <alignment horizontal="left" vertical="center"/>
    </xf>
    <xf borderId="21" fillId="0" fontId="22" numFmtId="9" xfId="0" applyAlignment="1" applyBorder="1" applyFont="1" applyNumberFormat="1">
      <alignment horizontal="left" vertical="center"/>
    </xf>
    <xf borderId="21" fillId="0" fontId="22" numFmtId="165" xfId="0" applyAlignment="1" applyBorder="1" applyFont="1" applyNumberFormat="1">
      <alignment horizontal="left" vertical="center"/>
    </xf>
    <xf borderId="23" fillId="0" fontId="22" numFmtId="0" xfId="0" applyAlignment="1" applyBorder="1" applyFont="1">
      <alignment horizontal="left" vertical="center"/>
    </xf>
    <xf borderId="24" fillId="0" fontId="3" numFmtId="0" xfId="0" applyBorder="1" applyFont="1"/>
    <xf borderId="14" fillId="0" fontId="3" numFmtId="0" xfId="0" applyAlignment="1" applyBorder="1" applyFont="1">
      <alignment horizontal="center"/>
    </xf>
    <xf borderId="14" fillId="0" fontId="3" numFmtId="0" xfId="0" applyAlignment="1" applyBorder="1" applyFont="1">
      <alignment horizontal="center" vertical="center"/>
    </xf>
    <xf borderId="24" fillId="0" fontId="3" numFmtId="0" xfId="0" applyAlignment="1" applyBorder="1" applyFont="1">
      <alignment vertical="center"/>
    </xf>
    <xf borderId="14" fillId="0" fontId="3" numFmtId="9" xfId="0" applyAlignment="1" applyBorder="1" applyFont="1" applyNumberFormat="1">
      <alignment horizontal="center" vertical="center"/>
    </xf>
    <xf borderId="14" fillId="0" fontId="3" numFmtId="165" xfId="0" applyAlignment="1" applyBorder="1" applyFont="1" applyNumberFormat="1">
      <alignment horizontal="center" vertical="center"/>
    </xf>
    <xf borderId="14" fillId="0" fontId="3" numFmtId="170" xfId="0" applyAlignment="1" applyBorder="1" applyFont="1" applyNumberFormat="1">
      <alignment horizontal="center" vertical="center"/>
    </xf>
    <xf borderId="25" fillId="0" fontId="3" numFmtId="0" xfId="0" applyAlignment="1" applyBorder="1" applyFont="1">
      <alignment horizontal="center" vertical="center"/>
    </xf>
    <xf borderId="0" fillId="0" fontId="3" numFmtId="165" xfId="0" applyAlignment="1" applyFont="1" applyNumberFormat="1">
      <alignment horizontal="center" vertical="center"/>
    </xf>
    <xf borderId="21" fillId="0" fontId="22" numFmtId="0" xfId="0" applyBorder="1" applyFont="1"/>
    <xf borderId="24" fillId="0" fontId="3" numFmtId="0" xfId="0" applyAlignment="1" applyBorder="1" applyFont="1">
      <alignment horizontal="left" vertical="center"/>
    </xf>
    <xf borderId="26" fillId="0" fontId="3" numFmtId="0" xfId="0" applyAlignment="1" applyBorder="1" applyFont="1">
      <alignment vertical="center"/>
    </xf>
    <xf borderId="27" fillId="0" fontId="3" numFmtId="0" xfId="0" applyAlignment="1" applyBorder="1" applyFont="1">
      <alignment horizontal="center" vertical="center"/>
    </xf>
    <xf borderId="27" fillId="0" fontId="3" numFmtId="9" xfId="0" applyAlignment="1" applyBorder="1" applyFont="1" applyNumberFormat="1">
      <alignment horizontal="center" vertical="center"/>
    </xf>
    <xf borderId="27" fillId="0" fontId="3" numFmtId="165" xfId="0" applyAlignment="1" applyBorder="1" applyFont="1" applyNumberFormat="1">
      <alignment horizontal="center" vertical="center"/>
    </xf>
    <xf borderId="27" fillId="0" fontId="3" numFmtId="170" xfId="0" applyAlignment="1" applyBorder="1" applyFont="1" applyNumberFormat="1">
      <alignment horizontal="center" vertical="center"/>
    </xf>
    <xf borderId="28" fillId="0" fontId="3" numFmtId="0" xfId="0" applyAlignment="1" applyBorder="1" applyFont="1">
      <alignment horizontal="center" vertical="center"/>
    </xf>
    <xf borderId="29" fillId="0" fontId="3" numFmtId="0" xfId="0" applyAlignment="1" applyBorder="1" applyFont="1">
      <alignment horizontal="left" vertical="center"/>
    </xf>
    <xf borderId="24" fillId="0" fontId="3" numFmtId="0" xfId="0" applyAlignment="1" applyBorder="1" applyFont="1">
      <alignment horizontal="left"/>
    </xf>
    <xf borderId="23" fillId="0" fontId="22" numFmtId="165" xfId="0" applyAlignment="1" applyBorder="1" applyFont="1" applyNumberFormat="1">
      <alignment horizontal="left" vertical="center"/>
    </xf>
    <xf borderId="5" fillId="0" fontId="23" numFmtId="0" xfId="0" applyAlignment="1" applyBorder="1" applyFont="1">
      <alignment horizontal="left" vertical="center"/>
    </xf>
    <xf borderId="25" fillId="0" fontId="3" numFmtId="165" xfId="0" applyAlignment="1" applyBorder="1" applyFont="1" applyNumberFormat="1">
      <alignment horizontal="center" vertical="center"/>
    </xf>
    <xf borderId="5" fillId="0" fontId="24" numFmtId="0" xfId="0" applyAlignment="1" applyBorder="1" applyFont="1">
      <alignment horizontal="left" vertical="center"/>
    </xf>
    <xf borderId="30" fillId="0" fontId="23" numFmtId="0" xfId="0" applyAlignment="1" applyBorder="1" applyFont="1">
      <alignment horizontal="left" vertical="center"/>
    </xf>
    <xf borderId="0" fillId="0" fontId="25" numFmtId="0" xfId="0" applyFont="1"/>
    <xf borderId="31" fillId="0" fontId="25" numFmtId="0" xfId="0" applyAlignment="1" applyBorder="1" applyFont="1">
      <alignment shrinkToFit="0" vertical="center" wrapText="1"/>
    </xf>
    <xf borderId="32" fillId="0" fontId="25" numFmtId="0" xfId="0" applyAlignment="1" applyBorder="1" applyFont="1">
      <alignment horizontal="center" shrinkToFit="0" vertical="center" wrapText="1"/>
    </xf>
    <xf borderId="33" fillId="0" fontId="25" numFmtId="0" xfId="0" applyAlignment="1" applyBorder="1" applyFont="1">
      <alignment horizontal="center" shrinkToFit="0" vertical="center" wrapText="1"/>
    </xf>
    <xf borderId="34" fillId="8" fontId="26" numFmtId="0" xfId="0" applyAlignment="1" applyBorder="1" applyFill="1" applyFont="1">
      <alignment horizontal="center" shrinkToFit="0" vertical="center" wrapText="1"/>
    </xf>
    <xf borderId="34" fillId="9" fontId="26" numFmtId="0" xfId="0" applyAlignment="1" applyBorder="1" applyFill="1" applyFont="1">
      <alignment horizontal="center" shrinkToFit="0" vertical="center" wrapText="1"/>
    </xf>
    <xf borderId="0" fillId="0" fontId="3" numFmtId="0" xfId="0" applyFont="1"/>
    <xf borderId="34" fillId="10" fontId="26" numFmtId="9" xfId="0" applyAlignment="1" applyBorder="1" applyFill="1" applyFont="1" applyNumberFormat="1">
      <alignment horizontal="center" shrinkToFit="0" vertical="center" wrapText="1"/>
    </xf>
    <xf borderId="35" fillId="11" fontId="27" numFmtId="0" xfId="0" applyAlignment="1" applyBorder="1" applyFill="1" applyFont="1">
      <alignment horizontal="center" vertical="center"/>
    </xf>
    <xf borderId="36" fillId="0" fontId="11" numFmtId="0" xfId="0" applyBorder="1" applyFont="1"/>
    <xf borderId="37" fillId="0" fontId="11" numFmtId="0" xfId="0" applyBorder="1" applyFont="1"/>
    <xf borderId="38" fillId="8" fontId="27" numFmtId="0" xfId="0" applyAlignment="1" applyBorder="1" applyFont="1">
      <alignment horizontal="center" vertical="center"/>
    </xf>
    <xf borderId="39" fillId="8" fontId="27" numFmtId="0" xfId="0" applyAlignment="1" applyBorder="1" applyFont="1">
      <alignment horizontal="center" vertical="center"/>
    </xf>
    <xf borderId="40" fillId="8" fontId="27" numFmtId="0" xfId="0" applyAlignment="1" applyBorder="1" applyFont="1">
      <alignment horizontal="center" vertical="center"/>
    </xf>
    <xf borderId="34" fillId="12" fontId="26" numFmtId="9" xfId="0" applyAlignment="1" applyBorder="1" applyFill="1" applyFont="1" applyNumberFormat="1">
      <alignment horizontal="center" shrinkToFit="0" vertical="center" wrapText="1"/>
    </xf>
    <xf borderId="34" fillId="13" fontId="26" numFmtId="9" xfId="0" applyAlignment="1" applyBorder="1" applyFill="1" applyFont="1" applyNumberFormat="1">
      <alignment horizontal="center" shrinkToFit="0" vertical="center" wrapText="1"/>
    </xf>
    <xf borderId="34" fillId="14" fontId="26" numFmtId="9" xfId="0" applyAlignment="1" applyBorder="1" applyFill="1" applyFont="1" applyNumberFormat="1">
      <alignment horizontal="center" shrinkToFit="0" vertical="center" wrapText="1"/>
    </xf>
    <xf borderId="35" fillId="15" fontId="28" numFmtId="0" xfId="0" applyAlignment="1" applyBorder="1" applyFill="1" applyFont="1">
      <alignment horizontal="center" vertical="center"/>
    </xf>
    <xf borderId="38" fillId="16" fontId="27" numFmtId="0" xfId="0" applyAlignment="1" applyBorder="1" applyFill="1" applyFont="1">
      <alignment horizontal="center" vertical="center"/>
    </xf>
    <xf borderId="39" fillId="16" fontId="29" numFmtId="0" xfId="0" applyAlignment="1" applyBorder="1" applyFont="1">
      <alignment horizontal="center" vertical="center"/>
    </xf>
    <xf borderId="40" fillId="16" fontId="27" numFmtId="0" xfId="0" applyAlignment="1" applyBorder="1" applyFont="1">
      <alignment horizontal="center" vertical="center"/>
    </xf>
    <xf borderId="41" fillId="0" fontId="26" numFmtId="9" xfId="0" applyAlignment="1" applyBorder="1" applyFont="1" applyNumberFormat="1">
      <alignment horizontal="center" shrinkToFit="0" vertical="center" wrapText="1"/>
    </xf>
    <xf borderId="34" fillId="17" fontId="26" numFmtId="9" xfId="0" applyAlignment="1" applyBorder="1" applyFill="1" applyFont="1" applyNumberFormat="1">
      <alignment horizontal="center" shrinkToFit="0" vertical="center" wrapText="1"/>
    </xf>
    <xf borderId="0" fillId="0" fontId="3" numFmtId="0" xfId="0" applyAlignment="1" applyFont="1">
      <alignment vertical="center"/>
    </xf>
    <xf borderId="20" fillId="0" fontId="22" numFmtId="0" xfId="0" applyAlignment="1" applyBorder="1" applyFont="1">
      <alignment horizontal="center" vertical="center"/>
    </xf>
    <xf borderId="23" fillId="0" fontId="22" numFmtId="49" xfId="0" applyAlignment="1" applyBorder="1" applyFont="1" applyNumberFormat="1">
      <alignment horizontal="center" vertical="center"/>
    </xf>
    <xf borderId="42" fillId="0" fontId="3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0" fillId="0" fontId="22" numFmtId="0" xfId="0" applyAlignment="1" applyFont="1">
      <alignment horizontal="center" vertical="center"/>
    </xf>
    <xf borderId="14" fillId="18" fontId="3" numFmtId="0" xfId="0" applyAlignment="1" applyBorder="1" applyFill="1" applyFont="1">
      <alignment horizontal="center" vertical="center"/>
    </xf>
    <xf borderId="14" fillId="0" fontId="3" numFmtId="0" xfId="0" applyAlignment="1" applyBorder="1" applyFont="1">
      <alignment horizontal="center" vertical="center"/>
    </xf>
    <xf borderId="43" fillId="18" fontId="3" numFmtId="49" xfId="0" applyAlignment="1" applyBorder="1" applyFont="1" applyNumberFormat="1">
      <alignment horizontal="center" vertical="center"/>
    </xf>
    <xf borderId="44" fillId="18" fontId="3" numFmtId="49" xfId="0" applyAlignment="1" applyBorder="1" applyFont="1" applyNumberFormat="1">
      <alignment horizontal="center" vertical="center"/>
    </xf>
    <xf borderId="1" fillId="17" fontId="3" numFmtId="0" xfId="0" applyAlignment="1" applyBorder="1" applyFont="1">
      <alignment horizontal="center" vertical="center"/>
    </xf>
    <xf borderId="24" fillId="0" fontId="3" numFmtId="49" xfId="0" applyAlignment="1" applyBorder="1" applyFont="1" applyNumberFormat="1">
      <alignment horizontal="center" vertical="center"/>
    </xf>
    <xf borderId="25" fillId="0" fontId="3" numFmtId="49" xfId="0" applyAlignment="1" applyBorder="1" applyFont="1" applyNumberFormat="1">
      <alignment horizontal="center" vertical="center"/>
    </xf>
    <xf borderId="1" fillId="19" fontId="3" numFmtId="0" xfId="0" applyAlignment="1" applyBorder="1" applyFill="1" applyFont="1">
      <alignment horizontal="center" vertical="center"/>
    </xf>
    <xf borderId="1" fillId="14" fontId="3" numFmtId="0" xfId="0" applyAlignment="1" applyBorder="1" applyFont="1">
      <alignment horizontal="center" vertical="center"/>
    </xf>
    <xf borderId="1" fillId="20" fontId="3" numFmtId="0" xfId="0" applyAlignment="1" applyBorder="1" applyFill="1" applyFont="1">
      <alignment horizontal="center" vertical="center"/>
    </xf>
    <xf borderId="1" fillId="21" fontId="3" numFmtId="0" xfId="0" applyAlignment="1" applyBorder="1" applyFill="1" applyFont="1">
      <alignment horizontal="center" vertical="center"/>
    </xf>
    <xf borderId="26" fillId="0" fontId="3" numFmtId="49" xfId="0" applyAlignment="1" applyBorder="1" applyFont="1" applyNumberFormat="1">
      <alignment horizontal="center" vertical="center"/>
    </xf>
    <xf borderId="28" fillId="0" fontId="3" numFmtId="49" xfId="0" applyAlignment="1" applyBorder="1" applyFont="1" applyNumberFormat="1">
      <alignment horizontal="center" vertical="center"/>
    </xf>
    <xf borderId="23" fillId="0" fontId="22" numFmtId="0" xfId="0" applyAlignment="1" applyBorder="1" applyFont="1">
      <alignment horizontal="center" vertical="center"/>
    </xf>
    <xf borderId="43" fillId="18" fontId="3" numFmtId="0" xfId="0" applyAlignment="1" applyBorder="1" applyFont="1">
      <alignment horizontal="center" vertical="center"/>
    </xf>
    <xf borderId="44" fillId="18" fontId="3" numFmtId="0" xfId="0" applyAlignment="1" applyBorder="1" applyFont="1">
      <alignment horizontal="center" vertical="center"/>
    </xf>
    <xf borderId="24" fillId="0" fontId="3" numFmtId="0" xfId="0" applyAlignment="1" applyBorder="1" applyFont="1">
      <alignment horizontal="center" vertical="center"/>
    </xf>
    <xf borderId="45" fillId="18" fontId="3" numFmtId="0" xfId="0" applyAlignment="1" applyBorder="1" applyFont="1">
      <alignment horizontal="center" vertical="center"/>
    </xf>
    <xf borderId="46" fillId="0" fontId="3" numFmtId="0" xfId="0" applyAlignment="1" applyBorder="1" applyFont="1">
      <alignment horizontal="center" vertical="center"/>
    </xf>
    <xf borderId="47" fillId="0" fontId="11" numFmtId="0" xfId="0" applyBorder="1" applyFont="1"/>
    <xf borderId="48" fillId="0" fontId="11" numFmtId="0" xfId="0" applyBorder="1" applyFont="1"/>
    <xf borderId="46" fillId="0" fontId="3" numFmtId="0" xfId="0" applyAlignment="1" applyBorder="1" applyFont="1">
      <alignment horizontal="right" vertical="center"/>
    </xf>
    <xf borderId="47" fillId="0" fontId="3" numFmtId="0" xfId="0" applyAlignment="1" applyBorder="1" applyFont="1">
      <alignment horizontal="center" vertical="center"/>
    </xf>
    <xf borderId="48" fillId="0" fontId="3" numFmtId="2" xfId="0" applyAlignment="1" applyBorder="1" applyFont="1" applyNumberFormat="1">
      <alignment horizontal="left" vertical="center"/>
    </xf>
    <xf borderId="46" fillId="0" fontId="3" numFmtId="2" xfId="0" applyAlignment="1" applyBorder="1" applyFont="1" applyNumberFormat="1">
      <alignment horizontal="right" vertical="center"/>
    </xf>
  </cellXfs>
  <cellStyles count="1">
    <cellStyle xfId="0" name="Normal" builtinId="0"/>
  </cellStyles>
  <dxfs count="9">
    <dxf>
      <font/>
      <fill>
        <patternFill patternType="none"/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F6F9F9"/>
          <bgColor rgb="FFF6F9F9"/>
        </patternFill>
      </fill>
      <border/>
    </dxf>
    <dxf>
      <font/>
      <fill>
        <patternFill patternType="solid">
          <fgColor rgb="FF8BCCEC"/>
          <bgColor rgb="FF8BCCEC"/>
        </patternFill>
      </fill>
      <border/>
    </dxf>
    <dxf>
      <font/>
      <fill>
        <patternFill patternType="solid">
          <fgColor theme="6"/>
          <bgColor theme="6"/>
        </patternFill>
      </fill>
      <border/>
    </dxf>
    <dxf>
      <font/>
      <fill>
        <patternFill patternType="solid">
          <fgColor rgb="FFC5E5F5"/>
          <bgColor rgb="FFC5E5F5"/>
        </patternFill>
      </fill>
      <border/>
    </dxf>
    <dxf>
      <font/>
      <fill>
        <patternFill patternType="solid">
          <fgColor rgb="FFEBECEC"/>
          <bgColor rgb="FFEBECEC"/>
        </patternFill>
      </fill>
      <border/>
    </dxf>
    <dxf>
      <font/>
      <fill>
        <patternFill patternType="solid">
          <fgColor rgb="FFD0D0D0"/>
          <bgColor rgb="FFD0D0D0"/>
        </patternFill>
      </fill>
      <border/>
    </dxf>
    <dxf>
      <font/>
      <fill>
        <patternFill patternType="solid">
          <fgColor rgb="FFE6F0F5"/>
          <bgColor rgb="FFE6F0F5"/>
        </patternFill>
      </fill>
      <border/>
    </dxf>
  </dxfs>
  <tableStyles count="36">
    <tableStyle count="3" pivot="0" name="REG-style">
      <tableStyleElement dxfId="1" type="headerRow"/>
      <tableStyleElement dxfId="2" type="firstRowStripe"/>
      <tableStyleElement dxfId="3" type="secondRowStripe"/>
    </tableStyle>
    <tableStyle count="3" pivot="0" name="JOGADORES-style">
      <tableStyleElement dxfId="1" type="headerRow"/>
      <tableStyleElement dxfId="2" type="firstRowStripe"/>
      <tableStyleElement dxfId="3" type="secondRowStripe"/>
    </tableStyle>
    <tableStyle count="3" pivot="0" name="THEMES-style">
      <tableStyleElement dxfId="1" type="headerRow"/>
      <tableStyleElement dxfId="2" type="firstRowStripe"/>
      <tableStyleElement dxfId="3" type="secondRowStripe"/>
    </tableStyle>
    <tableStyle count="3" pivot="0" name="CORES-style">
      <tableStyleElement dxfId="1" type="headerRow"/>
      <tableStyleElement dxfId="2" type="firstRowStripe"/>
      <tableStyleElement dxfId="3" type="secondRowStripe"/>
    </tableStyle>
    <tableStyle count="3" pivot="0" name="DECKS-style">
      <tableStyleElement dxfId="4" type="headerRow"/>
      <tableStyleElement dxfId="5" type="firstRowStripe"/>
      <tableStyleElement dxfId="3" type="secondRowStripe"/>
    </tableStyle>
    <tableStyle count="3" pivot="0" name="GEN_ST-style">
      <tableStyleElement dxfId="1" type="headerRow"/>
      <tableStyleElement dxfId="6" type="firstRowStripe"/>
      <tableStyleElement dxfId="3" type="secondRowStripe"/>
    </tableStyle>
    <tableStyle count="3" pivot="0" name="GEN_ST-style 2">
      <tableStyleElement dxfId="1" type="headerRow"/>
      <tableStyleElement dxfId="7" type="firstRowStripe"/>
      <tableStyleElement dxfId="3" type="secondRowStripe"/>
    </tableStyle>
    <tableStyle count="3" pivot="0" name="HISTORICO-style">
      <tableStyleElement dxfId="1" type="headerRow"/>
      <tableStyleElement dxfId="2" type="firstRowStripe"/>
      <tableStyleElement dxfId="3" type="secondRowStripe"/>
    </tableStyle>
    <tableStyle count="3" pivot="0" name="HISTORICO-style 2">
      <tableStyleElement dxfId="1" type="headerRow"/>
      <tableStyleElement dxfId="2" type="firstRowStripe"/>
      <tableStyleElement dxfId="3" type="secondRowStripe"/>
    </tableStyle>
    <tableStyle count="3" pivot="0" name="HISTORICO-style 3">
      <tableStyleElement dxfId="1" type="headerRow"/>
      <tableStyleElement dxfId="2" type="firstRowStripe"/>
      <tableStyleElement dxfId="3" type="secondRowStripe"/>
    </tableStyle>
    <tableStyle count="3" pivot="0" name="HISTORICO-style 4">
      <tableStyleElement dxfId="1" type="headerRow"/>
      <tableStyleElement dxfId="2" type="firstRowStripe"/>
      <tableStyleElement dxfId="3" type="secondRowStripe"/>
    </tableStyle>
    <tableStyle count="3" pivot="0" name="HISTORICO-style 5">
      <tableStyleElement dxfId="1" type="headerRow"/>
      <tableStyleElement dxfId="2" type="firstRowStripe"/>
      <tableStyleElement dxfId="3" type="secondRowStripe"/>
    </tableStyle>
    <tableStyle count="3" pivot="0" name="HISTORICO-style 6">
      <tableStyleElement dxfId="1" type="headerRow"/>
      <tableStyleElement dxfId="2" type="firstRowStripe"/>
      <tableStyleElement dxfId="3" type="secondRowStripe"/>
    </tableStyle>
    <tableStyle count="3" pivot="0" name="HISTORICO-style 7">
      <tableStyleElement dxfId="1" type="headerRow"/>
      <tableStyleElement dxfId="2" type="firstRowStripe"/>
      <tableStyleElement dxfId="3" type="secondRowStripe"/>
    </tableStyle>
    <tableStyle count="3" pivot="0" name="HISTORICO-style 8">
      <tableStyleElement dxfId="1" type="headerRow"/>
      <tableStyleElement dxfId="2" type="firstRowStripe"/>
      <tableStyleElement dxfId="3" type="secondRowStripe"/>
    </tableStyle>
    <tableStyle count="3" pivot="0" name="HISTORICO-style 9">
      <tableStyleElement dxfId="1" type="headerRow"/>
      <tableStyleElement dxfId="2" type="firstRowStripe"/>
      <tableStyleElement dxfId="3" type="secondRowStripe"/>
    </tableStyle>
    <tableStyle count="3" pivot="0" name="HISTORICO-style 10">
      <tableStyleElement dxfId="1" type="headerRow"/>
      <tableStyleElement dxfId="2" type="firstRowStripe"/>
      <tableStyleElement dxfId="3" type="secondRowStripe"/>
    </tableStyle>
    <tableStyle count="3" pivot="0" name="HISTORICO-style 11">
      <tableStyleElement dxfId="1" type="headerRow"/>
      <tableStyleElement dxfId="2" type="firstRowStripe"/>
      <tableStyleElement dxfId="3" type="secondRowStripe"/>
    </tableStyle>
    <tableStyle count="3" pivot="0" name="HISTORICO-style 12">
      <tableStyleElement dxfId="1" type="headerRow"/>
      <tableStyleElement dxfId="2" type="firstRowStripe"/>
      <tableStyleElement dxfId="3" type="secondRowStripe"/>
    </tableStyle>
    <tableStyle count="3" pivot="0" name="HISTORICO-style 13">
      <tableStyleElement dxfId="1" type="headerRow"/>
      <tableStyleElement dxfId="8" type="firstRowStripe"/>
      <tableStyleElement dxfId="3" type="secondRowStripe"/>
    </tableStyle>
    <tableStyle count="3" pivot="0" name="HISTORICO-style 14">
      <tableStyleElement dxfId="1" type="headerRow"/>
      <tableStyleElement dxfId="2" type="firstRowStripe"/>
      <tableStyleElement dxfId="3" type="secondRowStripe"/>
    </tableStyle>
    <tableStyle count="3" pivot="0" name="HISTORICO-style 15">
      <tableStyleElement dxfId="1" type="headerRow"/>
      <tableStyleElement dxfId="2" type="firstRowStripe"/>
      <tableStyleElement dxfId="3" type="secondRowStripe"/>
    </tableStyle>
    <tableStyle count="3" pivot="0" name="2025-style">
      <tableStyleElement dxfId="1" type="headerRow"/>
      <tableStyleElement dxfId="8" type="firstRowStripe"/>
      <tableStyleElement dxfId="3" type="secondRowStripe"/>
    </tableStyle>
    <tableStyle count="3" pivot="0" name="2024-style">
      <tableStyleElement dxfId="1" type="headerRow"/>
      <tableStyleElement dxfId="2" type="firstRowStripe"/>
      <tableStyleElement dxfId="3" type="secondRowStripe"/>
    </tableStyle>
    <tableStyle count="3" pivot="0" name="2023-style">
      <tableStyleElement dxfId="1" type="headerRow"/>
      <tableStyleElement dxfId="2" type="firstRowStripe"/>
      <tableStyleElement dxfId="3" type="secondRowStripe"/>
    </tableStyle>
    <tableStyle count="3" pivot="0" name="2022-style">
      <tableStyleElement dxfId="1" type="headerRow"/>
      <tableStyleElement dxfId="2" type="firstRowStripe"/>
      <tableStyleElement dxfId="3" type="secondRowStripe"/>
    </tableStyle>
    <tableStyle count="3" pivot="0" name="2021-style">
      <tableStyleElement dxfId="1" type="headerRow"/>
      <tableStyleElement dxfId="2" type="firstRowStripe"/>
      <tableStyleElement dxfId="3" type="secondRowStripe"/>
    </tableStyle>
    <tableStyle count="3" pivot="0" name="2020-style">
      <tableStyleElement dxfId="1" type="headerRow"/>
      <tableStyleElement dxfId="2" type="firstRowStripe"/>
      <tableStyleElement dxfId="3" type="secondRowStripe"/>
    </tableStyle>
    <tableStyle count="3" pivot="0" name="2019-style">
      <tableStyleElement dxfId="1" type="headerRow"/>
      <tableStyleElement dxfId="2" type="firstRowStripe"/>
      <tableStyleElement dxfId="3" type="secondRowStripe"/>
    </tableStyle>
    <tableStyle count="3" pivot="0" name="2018-style">
      <tableStyleElement dxfId="1" type="headerRow"/>
      <tableStyleElement dxfId="2" type="firstRowStripe"/>
      <tableStyleElement dxfId="3" type="secondRowStripe"/>
    </tableStyle>
    <tableStyle count="3" pivot="0" name="2017-style">
      <tableStyleElement dxfId="1" type="headerRow"/>
      <tableStyleElement dxfId="2" type="firstRowStripe"/>
      <tableStyleElement dxfId="3" type="secondRowStripe"/>
    </tableStyle>
    <tableStyle count="3" pivot="0" name="PLAYERrr-style">
      <tableStyleElement dxfId="1" type="headerRow"/>
      <tableStyleElement dxfId="6" type="firstRowStripe"/>
      <tableStyleElement dxfId="3" type="secondRowStripe"/>
    </tableStyle>
    <tableStyle count="3" pivot="0" name="PLAYERrr-style 2">
      <tableStyleElement dxfId="1" type="headerRow"/>
      <tableStyleElement dxfId="7" type="firstRowStripe"/>
      <tableStyleElement dxfId="3" type="secondRowStripe"/>
    </tableStyle>
    <tableStyle count="3" pivot="0" name="REF-style">
      <tableStyleElement dxfId="1" type="headerRow"/>
      <tableStyleElement dxfId="2" type="firstRowStripe"/>
      <tableStyleElement dxfId="3" type="secondRowStripe"/>
    </tableStyle>
    <tableStyle count="3" pivot="0" name="REF-style 2">
      <tableStyleElement dxfId="1" type="headerRow"/>
      <tableStyleElement dxfId="2" type="firstRowStripe"/>
      <tableStyleElement dxfId="3" type="secondRowStripe"/>
    </tableStyle>
    <tableStyle count="3" pivot="0" name="REF-style 3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externalLink" Target="externalLinks/externalLink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customschemas.google.com/relationships/workbookmetadata" Target="metadata"/><Relationship Id="rId25" Type="http://schemas.openxmlformats.org/officeDocument/2006/relationships/externalLink" Target="externalLinks/externalLink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239450837876035"/>
          <c:y val="0.06481481481481481"/>
          <c:w val="0.9099772864930346"/>
          <c:h val="0.7435032079323418"/>
        </c:manualLayout>
      </c:layout>
      <c:barChart>
        <c:barDir val="col"/>
        <c:ser>
          <c:idx val="0"/>
          <c:order val="0"/>
          <c:tx>
            <c:v>TURNO DE VITÓRIA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GEN_ST!$T$3:$T$23</c:f>
            </c:strRef>
          </c:cat>
          <c:val>
            <c:numRef>
              <c:f>GEN_ST!$U$3:$U$23</c:f>
              <c:numCache/>
            </c:numRef>
          </c:val>
        </c:ser>
        <c:axId val="1404286376"/>
        <c:axId val="956284534"/>
      </c:barChart>
      <c:catAx>
        <c:axId val="1404286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186D98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186D98"/>
                    </a:solidFill>
                    <a:latin typeface="+mn-lt"/>
                  </a:rPr>
                  <a:t>WINNING TURN</a:t>
                </a:r>
              </a:p>
            </c:rich>
          </c:tx>
          <c:layout>
            <c:manualLayout>
              <c:xMode val="edge"/>
              <c:yMode val="edge"/>
              <c:x val="0.459454365754713"/>
              <c:y val="0.9139366713776162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186D98"/>
                </a:solidFill>
                <a:latin typeface="+mn-lt"/>
              </a:defRPr>
            </a:pPr>
          </a:p>
        </c:txPr>
        <c:crossAx val="956284534"/>
      </c:catAx>
      <c:valAx>
        <c:axId val="9562845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186D98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186D98"/>
                    </a:solidFill>
                    <a:latin typeface="+mn-lt"/>
                  </a:rPr>
                  <a:t>GAMES</a:t>
                </a:r>
              </a:p>
            </c:rich>
          </c:tx>
          <c:layout>
            <c:manualLayout>
              <c:xMode val="edge"/>
              <c:yMode val="edge"/>
              <c:x val="0.008015838798248201"/>
              <c:y val="0.284783969311528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186D98"/>
                </a:solidFill>
                <a:latin typeface="+mn-lt"/>
              </a:defRPr>
            </a:pPr>
          </a:p>
        </c:txPr>
        <c:crossAx val="1404286376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6782208108078744"/>
          <c:y val="0.029751687836136857"/>
          <c:w val="0.8253966627914858"/>
          <c:h val="0.9217341395662308"/>
        </c:manualLayout>
      </c:layout>
      <c:lineChart>
        <c:ser>
          <c:idx val="0"/>
          <c:order val="0"/>
          <c:tx>
            <c:v>Bernardo</c:v>
          </c:tx>
          <c:spPr>
            <a:ln cmpd="sng" w="47625">
              <a:solidFill>
                <a:srgbClr val="C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GEN_ST!$Y$2:$AF$2</c:f>
            </c:strRef>
          </c:cat>
          <c:val>
            <c:numRef>
              <c:f>GEN_ST!$Y$3:$AF$3</c:f>
              <c:numCache/>
            </c:numRef>
          </c:val>
          <c:smooth val="1"/>
        </c:ser>
        <c:ser>
          <c:idx val="1"/>
          <c:order val="1"/>
          <c:tx>
            <c:v>Daniel</c:v>
          </c:tx>
          <c:spPr>
            <a:ln cmpd="sng" w="47625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GEN_ST!$Y$2:$AF$2</c:f>
            </c:strRef>
          </c:cat>
          <c:val>
            <c:numRef>
              <c:f>GEN_ST!$Y$4:$AF$4</c:f>
              <c:numCache/>
            </c:numRef>
          </c:val>
          <c:smooth val="1"/>
        </c:ser>
        <c:ser>
          <c:idx val="2"/>
          <c:order val="2"/>
          <c:tx>
            <c:v>Felipe III</c:v>
          </c:tx>
          <c:spPr>
            <a:ln cmpd="sng" w="4762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GEN_ST!$Y$2:$AF$2</c:f>
            </c:strRef>
          </c:cat>
          <c:val>
            <c:numRef>
              <c:f>GEN_ST!$Y$5:$AF$5</c:f>
              <c:numCache/>
            </c:numRef>
          </c:val>
          <c:smooth val="1"/>
        </c:ser>
        <c:ser>
          <c:idx val="3"/>
          <c:order val="3"/>
          <c:tx>
            <c:v>Francisco</c:v>
          </c:tx>
          <c:spPr>
            <a:ln cmpd="sng" w="4762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GEN_ST!$Y$2:$AF$2</c:f>
            </c:strRef>
          </c:cat>
          <c:val>
            <c:numRef>
              <c:f>GEN_ST!$Y$6:$AF$6</c:f>
              <c:numCache/>
            </c:numRef>
          </c:val>
          <c:smooth val="1"/>
        </c:ser>
        <c:ser>
          <c:idx val="4"/>
          <c:order val="4"/>
          <c:tx>
            <c:v>Leonel</c:v>
          </c:tx>
          <c:spPr>
            <a:ln cmpd="sng" w="47625">
              <a:solidFill>
                <a:srgbClr val="49A98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GEN_ST!$Y$2:$AF$2</c:f>
            </c:strRef>
          </c:cat>
          <c:val>
            <c:numRef>
              <c:f>GEN_ST!$Y$7:$AF$7</c:f>
              <c:numCache/>
            </c:numRef>
          </c:val>
          <c:smooth val="1"/>
        </c:ser>
        <c:ser>
          <c:idx val="5"/>
          <c:order val="5"/>
          <c:tx>
            <c:v>Markin</c:v>
          </c:tx>
          <c:spPr>
            <a:ln cmpd="sng" w="47625">
              <a:solidFill>
                <a:srgbClr val="3A721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GEN_ST!$Y$2:$AF$2</c:f>
            </c:strRef>
          </c:cat>
          <c:val>
            <c:numRef>
              <c:f>GEN_ST!$Y$8:$AF$8</c:f>
              <c:numCache/>
            </c:numRef>
          </c:val>
          <c:smooth val="1"/>
        </c:ser>
        <c:ser>
          <c:idx val="6"/>
          <c:order val="6"/>
          <c:tx>
            <c:v>Matheus</c:v>
          </c:tx>
          <c:spPr>
            <a:ln cmpd="sng" w="4762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GEN_ST!$Y$2:$AF$2</c:f>
            </c:strRef>
          </c:cat>
          <c:val>
            <c:numRef>
              <c:f>GEN_ST!$Y$9:$AF$9</c:f>
              <c:numCache/>
            </c:numRef>
          </c:val>
          <c:smooth val="1"/>
        </c:ser>
        <c:ser>
          <c:idx val="7"/>
          <c:order val="7"/>
          <c:tx>
            <c:v>Petrus</c:v>
          </c:tx>
          <c:spPr>
            <a:ln cmpd="sng" w="47625">
              <a:solidFill>
                <a:srgbClr val="FAECA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GEN_ST!$Y$2:$AF$2</c:f>
            </c:strRef>
          </c:cat>
          <c:val>
            <c:numRef>
              <c:f>GEN_ST!$Y$10:$AF$10</c:f>
              <c:numCache/>
            </c:numRef>
          </c:val>
          <c:smooth val="1"/>
        </c:ser>
        <c:ser>
          <c:idx val="8"/>
          <c:order val="8"/>
          <c:tx>
            <c:v>PH</c:v>
          </c:tx>
          <c:spPr>
            <a:ln cmpd="sng" w="47625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GEN_ST!$Y$2:$AF$2</c:f>
            </c:strRef>
          </c:cat>
          <c:val>
            <c:numRef>
              <c:f>GEN_ST!$Y$11:$AF$11</c:f>
              <c:numCache/>
            </c:numRef>
          </c:val>
          <c:smooth val="1"/>
        </c:ser>
        <c:ser>
          <c:idx val="9"/>
          <c:order val="9"/>
          <c:tx>
            <c:v>Tatu</c:v>
          </c:tx>
          <c:spPr>
            <a:ln cmpd="sng" w="47625">
              <a:solidFill>
                <a:srgbClr val="7030A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GEN_ST!$Y$2:$AF$2</c:f>
            </c:strRef>
          </c:cat>
          <c:val>
            <c:numRef>
              <c:f>GEN_ST!$Y$12:$AF$12</c:f>
              <c:numCache/>
            </c:numRef>
          </c:val>
          <c:smooth val="1"/>
        </c:ser>
        <c:axId val="1904554571"/>
        <c:axId val="67129894"/>
      </c:lineChart>
      <c:catAx>
        <c:axId val="19045545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86D98"/>
                    </a:solidFill>
                    <a:latin typeface="+mn-lt"/>
                  </a:defRPr>
                </a:pPr>
                <a:r>
                  <a:rPr b="0">
                    <a:solidFill>
                      <a:srgbClr val="186D9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186D98"/>
                </a:solidFill>
                <a:latin typeface="+mn-lt"/>
              </a:defRPr>
            </a:pPr>
          </a:p>
        </c:txPr>
        <c:crossAx val="67129894"/>
      </c:catAx>
      <c:valAx>
        <c:axId val="67129894"/>
        <c:scaling>
          <c:orientation val="minMax"/>
          <c:min val="0.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186D98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186D98"/>
                    </a:solidFill>
                    <a:latin typeface="+mn-lt"/>
                  </a:rPr>
                  <a:t>WINRATE</a:t>
                </a:r>
              </a:p>
            </c:rich>
          </c:tx>
          <c:layout>
            <c:manualLayout>
              <c:xMode val="edge"/>
              <c:yMode val="edge"/>
              <c:x val="0.01144913313706248"/>
              <c:y val="0.4333761888733774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186D98"/>
                </a:solidFill>
                <a:latin typeface="+mn-lt"/>
              </a:defRPr>
            </a:pPr>
          </a:p>
        </c:txPr>
        <c:crossAx val="1904554571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2F7CA2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705441231610755"/>
          <c:y val="0.03737444522307872"/>
          <c:w val="0.8260962967864312"/>
          <c:h val="0.9201161697815103"/>
        </c:manualLayout>
      </c:layout>
      <c:lineChart>
        <c:ser>
          <c:idx val="0"/>
          <c:order val="0"/>
          <c:tx>
            <c:v>White</c:v>
          </c:tx>
          <c:spPr>
            <a:ln cmpd="sng" w="47625">
              <a:solidFill>
                <a:srgbClr val="FAECA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GEN_ST!$Y$15:$AF$15</c:f>
            </c:strRef>
          </c:cat>
          <c:val>
            <c:numRef>
              <c:f>GEN_ST!$Y$16:$AF$16</c:f>
              <c:numCache/>
            </c:numRef>
          </c:val>
          <c:smooth val="1"/>
        </c:ser>
        <c:ser>
          <c:idx val="1"/>
          <c:order val="1"/>
          <c:tx>
            <c:v>Blue</c:v>
          </c:tx>
          <c:spPr>
            <a:ln cmpd="sng" w="47625">
              <a:solidFill>
                <a:srgbClr val="83B8D0"/>
              </a:solidFill>
            </a:ln>
          </c:spPr>
          <c:marker>
            <c:symbol val="none"/>
          </c:marker>
          <c:cat>
            <c:strRef>
              <c:f>GEN_ST!$Y$15:$AF$15</c:f>
            </c:strRef>
          </c:cat>
          <c:val>
            <c:numRef>
              <c:f>GEN_ST!$Y$17:$AF$17</c:f>
              <c:numCache/>
            </c:numRef>
          </c:val>
          <c:smooth val="1"/>
        </c:ser>
        <c:ser>
          <c:idx val="2"/>
          <c:order val="2"/>
          <c:tx>
            <c:v>Black</c:v>
          </c:tx>
          <c:spPr>
            <a:ln cmpd="sng" w="47625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GEN_ST!$Y$15:$AF$15</c:f>
            </c:strRef>
          </c:cat>
          <c:val>
            <c:numRef>
              <c:f>GEN_ST!$Y$18:$AF$18</c:f>
              <c:numCache/>
            </c:numRef>
          </c:val>
          <c:smooth val="1"/>
        </c:ser>
        <c:ser>
          <c:idx val="3"/>
          <c:order val="3"/>
          <c:tx>
            <c:v>Red</c:v>
          </c:tx>
          <c:spPr>
            <a:ln cmpd="sng" w="47625">
              <a:solidFill>
                <a:srgbClr val="C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GEN_ST!$Y$15:$AF$15</c:f>
            </c:strRef>
          </c:cat>
          <c:val>
            <c:numRef>
              <c:f>GEN_ST!$Y$19:$AF$19</c:f>
              <c:numCache/>
            </c:numRef>
          </c:val>
          <c:smooth val="1"/>
        </c:ser>
        <c:ser>
          <c:idx val="4"/>
          <c:order val="4"/>
          <c:tx>
            <c:v>Green</c:v>
          </c:tx>
          <c:spPr>
            <a:ln cmpd="sng" w="47625">
              <a:solidFill>
                <a:srgbClr val="2C765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GEN_ST!$Y$15:$AF$15</c:f>
            </c:strRef>
          </c:cat>
          <c:val>
            <c:numRef>
              <c:f>GEN_ST!$Y$20:$AF$20</c:f>
              <c:numCache/>
            </c:numRef>
          </c:val>
          <c:smooth val="1"/>
        </c:ser>
        <c:axId val="1442633679"/>
        <c:axId val="832758381"/>
      </c:lineChart>
      <c:catAx>
        <c:axId val="1442633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86D98"/>
                    </a:solidFill>
                    <a:latin typeface="+mn-lt"/>
                  </a:defRPr>
                </a:pPr>
                <a:r>
                  <a:rPr b="0">
                    <a:solidFill>
                      <a:srgbClr val="186D9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186D98"/>
                </a:solidFill>
                <a:latin typeface="+mn-lt"/>
              </a:defRPr>
            </a:pPr>
          </a:p>
        </c:txPr>
        <c:crossAx val="832758381"/>
      </c:catAx>
      <c:valAx>
        <c:axId val="832758381"/>
        <c:scaling>
          <c:orientation val="minMax"/>
          <c:min val="0.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186D98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186D98"/>
                    </a:solidFill>
                    <a:latin typeface="+mn-lt"/>
                  </a:rPr>
                  <a:t>WINRATE</a:t>
                </a:r>
              </a:p>
            </c:rich>
          </c:tx>
          <c:layout>
            <c:manualLayout>
              <c:xMode val="edge"/>
              <c:yMode val="edge"/>
              <c:x val="0.0011062945589248154"/>
              <c:y val="0.431040286046935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186D98"/>
                </a:solidFill>
                <a:latin typeface="+mn-lt"/>
              </a:defRPr>
            </a:pPr>
          </a:p>
        </c:txPr>
        <c:crossAx val="1442633679"/>
        <c:majorUnit val="0.020000000000000004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2F7CA2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FAECA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GEN_ST!$Z$23:$AD$23</c:f>
            </c:strRef>
          </c:cat>
          <c:val>
            <c:numRef>
              <c:f>GEN_ST!$Z$34:$AD$34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64"/>
      </c:doughnutChart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radarChart>
        <c:radarStyle val="marker"/>
        <c:ser>
          <c:idx val="0"/>
          <c:order val="0"/>
          <c:spPr>
            <a:ln cmpd="sng">
              <a:solidFill>
                <a:srgbClr val="186D98"/>
              </a:solidFill>
            </a:ln>
          </c:spPr>
          <c:marker>
            <c:symbol val="none"/>
          </c:marker>
          <c:cat>
            <c:strRef>
              <c:f>GEN_ST!$AE$23:$AJ$23</c:f>
            </c:strRef>
          </c:cat>
          <c:val>
            <c:numRef>
              <c:f>GEN_ST!$AE$34:$AJ$34</c:f>
              <c:numCache/>
            </c:numRef>
          </c:val>
          <c:smooth val="1"/>
        </c:ser>
        <c:axId val="1498976879"/>
        <c:axId val="400341184"/>
      </c:radarChart>
      <c:catAx>
        <c:axId val="1498976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86D98"/>
                    </a:solidFill>
                    <a:latin typeface="+mn-lt"/>
                  </a:defRPr>
                </a:pPr>
                <a:r>
                  <a:rPr b="0">
                    <a:solidFill>
                      <a:srgbClr val="186D9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86D98"/>
                </a:solidFill>
                <a:latin typeface="+mn-lt"/>
              </a:defRPr>
            </a:pPr>
          </a:p>
        </c:txPr>
        <c:crossAx val="400341184"/>
      </c:catAx>
      <c:valAx>
        <c:axId val="4003411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86D98"/>
                    </a:solidFill>
                    <a:latin typeface="+mn-lt"/>
                  </a:defRPr>
                </a:pPr>
                <a:r>
                  <a:rPr b="0">
                    <a:solidFill>
                      <a:srgbClr val="186D9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86D98"/>
                </a:solidFill>
                <a:latin typeface="+mn-lt"/>
              </a:defRPr>
            </a:pPr>
          </a:p>
        </c:txPr>
        <c:crossAx val="1498976879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239450837876035"/>
          <c:y val="0.06481481481481481"/>
          <c:w val="0.9099772864930346"/>
          <c:h val="0.7435032079323418"/>
        </c:manualLayout>
      </c:layout>
      <c:barChart>
        <c:barDir val="col"/>
        <c:ser>
          <c:idx val="0"/>
          <c:order val="0"/>
          <c:tx>
            <c:v>TURNO DE VITÓRIA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PLAYERrr!$T$3:$T$23</c:f>
            </c:strRef>
          </c:cat>
          <c:val>
            <c:numRef>
              <c:f>PLAYERrr!$U$3:$U$23</c:f>
              <c:numCache/>
            </c:numRef>
          </c:val>
        </c:ser>
        <c:axId val="66079859"/>
        <c:axId val="1091743700"/>
      </c:barChart>
      <c:catAx>
        <c:axId val="660798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186D98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186D98"/>
                    </a:solidFill>
                    <a:latin typeface="+mn-lt"/>
                  </a:rPr>
                  <a:t>WINNING TURN</a:t>
                </a:r>
              </a:p>
            </c:rich>
          </c:tx>
          <c:layout>
            <c:manualLayout>
              <c:xMode val="edge"/>
              <c:yMode val="edge"/>
              <c:x val="0.459454365754713"/>
              <c:y val="0.9139366713776162"/>
            </c:manualLayout>
          </c:layout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186D98"/>
                </a:solidFill>
                <a:latin typeface="+mn-lt"/>
              </a:defRPr>
            </a:pPr>
          </a:p>
        </c:txPr>
        <c:crossAx val="1091743700"/>
      </c:catAx>
      <c:valAx>
        <c:axId val="10917437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186D98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186D98"/>
                    </a:solidFill>
                    <a:latin typeface="+mn-lt"/>
                  </a:rPr>
                  <a:t>GAMES</a:t>
                </a:r>
              </a:p>
            </c:rich>
          </c:tx>
          <c:layout>
            <c:manualLayout>
              <c:xMode val="edge"/>
              <c:yMode val="edge"/>
              <c:x val="0.008015838798248201"/>
              <c:y val="0.284783969311528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186D98"/>
                </a:solidFill>
                <a:latin typeface="+mn-lt"/>
              </a:defRPr>
            </a:pPr>
          </a:p>
        </c:txPr>
        <c:crossAx val="66079859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Bernardo</c:v>
          </c:tx>
          <c:spPr>
            <a:ln cmpd="sng" w="47625">
              <a:solidFill>
                <a:srgbClr val="C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PLAYERrr!$Y$2:$AF$2</c:f>
            </c:strRef>
          </c:cat>
          <c:val>
            <c:numRef>
              <c:f>PLAYERrr!$Y$3:$AF$3</c:f>
              <c:numCache/>
            </c:numRef>
          </c:val>
          <c:smooth val="1"/>
        </c:ser>
        <c:ser>
          <c:idx val="1"/>
          <c:order val="1"/>
          <c:tx>
            <c:v>Daniel</c:v>
          </c:tx>
          <c:spPr>
            <a:ln cmpd="sng" w="47625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PLAYERrr!$Y$2:$AF$2</c:f>
            </c:strRef>
          </c:cat>
          <c:val>
            <c:numRef>
              <c:f>PLAYERrr!$Y$4:$AF$4</c:f>
              <c:numCache/>
            </c:numRef>
          </c:val>
          <c:smooth val="1"/>
        </c:ser>
        <c:ser>
          <c:idx val="2"/>
          <c:order val="2"/>
          <c:tx>
            <c:v>Felipe III</c:v>
          </c:tx>
          <c:spPr>
            <a:ln cmpd="sng" w="47625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PLAYERrr!$Y$2:$AF$2</c:f>
            </c:strRef>
          </c:cat>
          <c:val>
            <c:numRef>
              <c:f>PLAYERrr!$Y$5:$AF$5</c:f>
              <c:numCache/>
            </c:numRef>
          </c:val>
          <c:smooth val="1"/>
        </c:ser>
        <c:ser>
          <c:idx val="3"/>
          <c:order val="3"/>
          <c:tx>
            <c:v>Francisco</c:v>
          </c:tx>
          <c:spPr>
            <a:ln cmpd="sng" w="47625">
              <a:solidFill>
                <a:schemeClr val="accent6"/>
              </a:solidFill>
            </a:ln>
          </c:spPr>
          <c:marker>
            <c:symbol val="none"/>
          </c:marker>
          <c:cat>
            <c:strRef>
              <c:f>PLAYERrr!$Y$2:$AF$2</c:f>
            </c:strRef>
          </c:cat>
          <c:val>
            <c:numRef>
              <c:f>PLAYERrr!$Y$6:$AF$6</c:f>
              <c:numCache/>
            </c:numRef>
          </c:val>
          <c:smooth val="1"/>
        </c:ser>
        <c:ser>
          <c:idx val="4"/>
          <c:order val="4"/>
          <c:tx>
            <c:v>Leonel</c:v>
          </c:tx>
          <c:spPr>
            <a:ln cmpd="sng" w="47625">
              <a:solidFill>
                <a:srgbClr val="49A98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PLAYERrr!$Y$2:$AF$2</c:f>
            </c:strRef>
          </c:cat>
          <c:val>
            <c:numRef>
              <c:f>PLAYERrr!$Y$7:$AF$7</c:f>
              <c:numCache/>
            </c:numRef>
          </c:val>
          <c:smooth val="1"/>
        </c:ser>
        <c:ser>
          <c:idx val="5"/>
          <c:order val="5"/>
          <c:tx>
            <c:v>Markin</c:v>
          </c:tx>
          <c:spPr>
            <a:ln cmpd="sng" w="47625">
              <a:solidFill>
                <a:srgbClr val="3A721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PLAYERrr!$Y$2:$AF$2</c:f>
            </c:strRef>
          </c:cat>
          <c:val>
            <c:numRef>
              <c:f>PLAYERrr!$Y$8:$AF$8</c:f>
              <c:numCache/>
            </c:numRef>
          </c:val>
          <c:smooth val="1"/>
        </c:ser>
        <c:ser>
          <c:idx val="6"/>
          <c:order val="6"/>
          <c:tx>
            <c:v>Matheus</c:v>
          </c:tx>
          <c:spPr>
            <a:ln cmpd="sng" w="4762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PLAYERrr!$Y$2:$AF$2</c:f>
            </c:strRef>
          </c:cat>
          <c:val>
            <c:numRef>
              <c:f>PLAYERrr!$Y$9:$AF$9</c:f>
              <c:numCache/>
            </c:numRef>
          </c:val>
          <c:smooth val="1"/>
        </c:ser>
        <c:ser>
          <c:idx val="7"/>
          <c:order val="7"/>
          <c:tx>
            <c:v>Petrus</c:v>
          </c:tx>
          <c:spPr>
            <a:ln cmpd="sng" w="47625">
              <a:solidFill>
                <a:srgbClr val="FAECA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PLAYERrr!$Y$2:$AF$2</c:f>
            </c:strRef>
          </c:cat>
          <c:val>
            <c:numRef>
              <c:f>PLAYERrr!$Y$10:$AF$10</c:f>
              <c:numCache/>
            </c:numRef>
          </c:val>
          <c:smooth val="1"/>
        </c:ser>
        <c:ser>
          <c:idx val="8"/>
          <c:order val="8"/>
          <c:tx>
            <c:v>PH</c:v>
          </c:tx>
          <c:spPr>
            <a:ln cmpd="sng" w="47625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PLAYERrr!$Y$2:$AF$2</c:f>
            </c:strRef>
          </c:cat>
          <c:val>
            <c:numRef>
              <c:f>PLAYERrr!$Y$11:$AF$11</c:f>
              <c:numCache/>
            </c:numRef>
          </c:val>
          <c:smooth val="1"/>
        </c:ser>
        <c:ser>
          <c:idx val="9"/>
          <c:order val="9"/>
          <c:tx>
            <c:v>Tatu</c:v>
          </c:tx>
          <c:spPr>
            <a:ln cmpd="sng" w="47625">
              <a:solidFill>
                <a:srgbClr val="7030A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PLAYERrr!$Y$2:$AF$2</c:f>
            </c:strRef>
          </c:cat>
          <c:val>
            <c:numRef>
              <c:f>PLAYERrr!$Y$12:$AF$12</c:f>
              <c:numCache/>
            </c:numRef>
          </c:val>
          <c:smooth val="1"/>
        </c:ser>
        <c:axId val="31424759"/>
        <c:axId val="797750739"/>
      </c:lineChart>
      <c:catAx>
        <c:axId val="31424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86D98"/>
                    </a:solidFill>
                    <a:latin typeface="+mn-lt"/>
                  </a:defRPr>
                </a:pPr>
                <a:r>
                  <a:rPr b="0">
                    <a:solidFill>
                      <a:srgbClr val="186D9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186D98"/>
                </a:solidFill>
                <a:latin typeface="+mn-lt"/>
              </a:defRPr>
            </a:pPr>
          </a:p>
        </c:txPr>
        <c:crossAx val="797750739"/>
      </c:catAx>
      <c:valAx>
        <c:axId val="797750739"/>
        <c:scaling>
          <c:orientation val="minMax"/>
          <c:min val="0.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186D98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186D98"/>
                    </a:solidFill>
                    <a:latin typeface="+mn-lt"/>
                  </a:rPr>
                  <a:t>WINRATE</a:t>
                </a:r>
              </a:p>
            </c:rich>
          </c:tx>
          <c:layout>
            <c:manualLayout>
              <c:xMode val="edge"/>
              <c:yMode val="edge"/>
              <c:x val="0.01144913313706248"/>
              <c:y val="0.433376188873377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186D98"/>
                </a:solidFill>
                <a:latin typeface="+mn-lt"/>
              </a:defRPr>
            </a:pPr>
          </a:p>
        </c:txPr>
        <c:crossAx val="3142475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2F7CA2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705441231610755"/>
          <c:y val="0.03737444522307872"/>
          <c:w val="0.8260962967864312"/>
          <c:h val="0.9201161697815103"/>
        </c:manualLayout>
      </c:layout>
      <c:lineChart>
        <c:ser>
          <c:idx val="0"/>
          <c:order val="0"/>
          <c:tx>
            <c:v>White</c:v>
          </c:tx>
          <c:spPr>
            <a:ln cmpd="sng" w="47625">
              <a:solidFill>
                <a:srgbClr val="FAECA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PLAYERrr!$Y$15:$AF$15</c:f>
            </c:strRef>
          </c:cat>
          <c:val>
            <c:numRef>
              <c:f>PLAYERrr!$Y$16:$AF$16</c:f>
              <c:numCache/>
            </c:numRef>
          </c:val>
          <c:smooth val="1"/>
        </c:ser>
        <c:ser>
          <c:idx val="1"/>
          <c:order val="1"/>
          <c:tx>
            <c:v>Blue</c:v>
          </c:tx>
          <c:spPr>
            <a:ln cmpd="sng" w="47625">
              <a:solidFill>
                <a:srgbClr val="83B8D0"/>
              </a:solidFill>
            </a:ln>
          </c:spPr>
          <c:marker>
            <c:symbol val="none"/>
          </c:marker>
          <c:cat>
            <c:strRef>
              <c:f>PLAYERrr!$Y$15:$AF$15</c:f>
            </c:strRef>
          </c:cat>
          <c:val>
            <c:numRef>
              <c:f>PLAYERrr!$Y$17:$AF$17</c:f>
              <c:numCache/>
            </c:numRef>
          </c:val>
          <c:smooth val="1"/>
        </c:ser>
        <c:ser>
          <c:idx val="2"/>
          <c:order val="2"/>
          <c:tx>
            <c:v>Black</c:v>
          </c:tx>
          <c:spPr>
            <a:ln cmpd="sng" w="47625">
              <a:solidFill>
                <a:schemeClr val="accent5"/>
              </a:solidFill>
            </a:ln>
          </c:spPr>
          <c:marker>
            <c:symbol val="none"/>
          </c:marker>
          <c:cat>
            <c:strRef>
              <c:f>PLAYERrr!$Y$15:$AF$15</c:f>
            </c:strRef>
          </c:cat>
          <c:val>
            <c:numRef>
              <c:f>PLAYERrr!$Y$18:$AF$18</c:f>
              <c:numCache/>
            </c:numRef>
          </c:val>
          <c:smooth val="1"/>
        </c:ser>
        <c:ser>
          <c:idx val="3"/>
          <c:order val="3"/>
          <c:tx>
            <c:v>Red</c:v>
          </c:tx>
          <c:spPr>
            <a:ln cmpd="sng" w="47625">
              <a:solidFill>
                <a:srgbClr val="C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PLAYERrr!$Y$15:$AF$15</c:f>
            </c:strRef>
          </c:cat>
          <c:val>
            <c:numRef>
              <c:f>PLAYERrr!$Y$19:$AF$19</c:f>
              <c:numCache/>
            </c:numRef>
          </c:val>
          <c:smooth val="1"/>
        </c:ser>
        <c:ser>
          <c:idx val="4"/>
          <c:order val="4"/>
          <c:tx>
            <c:v>Green</c:v>
          </c:tx>
          <c:spPr>
            <a:ln cmpd="sng" w="47625">
              <a:solidFill>
                <a:srgbClr val="2C765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PLAYERrr!$Y$15:$AF$15</c:f>
            </c:strRef>
          </c:cat>
          <c:val>
            <c:numRef>
              <c:f>PLAYERrr!$Y$20:$AF$20</c:f>
              <c:numCache/>
            </c:numRef>
          </c:val>
          <c:smooth val="1"/>
        </c:ser>
        <c:axId val="1596290946"/>
        <c:axId val="585331766"/>
      </c:lineChart>
      <c:catAx>
        <c:axId val="15962909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86D98"/>
                    </a:solidFill>
                    <a:latin typeface="+mn-lt"/>
                  </a:defRPr>
                </a:pPr>
                <a:r>
                  <a:rPr b="0">
                    <a:solidFill>
                      <a:srgbClr val="186D98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186D98"/>
                </a:solidFill>
                <a:latin typeface="+mn-lt"/>
              </a:defRPr>
            </a:pPr>
          </a:p>
        </c:txPr>
        <c:crossAx val="585331766"/>
      </c:catAx>
      <c:valAx>
        <c:axId val="585331766"/>
        <c:scaling>
          <c:orientation val="minMax"/>
          <c:min val="0.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186D98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186D98"/>
                    </a:solidFill>
                    <a:latin typeface="+mn-lt"/>
                  </a:rPr>
                  <a:t>WINRATE</a:t>
                </a:r>
              </a:p>
            </c:rich>
          </c:tx>
          <c:layout>
            <c:manualLayout>
              <c:xMode val="edge"/>
              <c:yMode val="edge"/>
              <c:x val="0.0011062945589248154"/>
              <c:y val="0.431040286046935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186D98"/>
                </a:solidFill>
                <a:latin typeface="+mn-lt"/>
              </a:defRPr>
            </a:pPr>
          </a:p>
        </c:txPr>
        <c:crossAx val="1596290946"/>
        <c:majorUnit val="0.020000000000000004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2F7CA2"/>
              </a:solidFill>
              <a:latin typeface="+mn-lt"/>
            </a:defRPr>
          </a:pPr>
        </a:p>
      </c:txPr>
    </c:legend>
    <c:plotVisOnly val="1"/>
  </c:chart>
</c:chartSpace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52</xdr:col>
      <xdr:colOff>514350</xdr:colOff>
      <xdr:row>18</xdr:row>
      <xdr:rowOff>19050</xdr:rowOff>
    </xdr:from>
    <xdr:ext cx="190500" cy="190500"/>
    <xdr:sp>
      <xdr:nvSpPr>
        <xdr:cNvPr id="3" name="Shape 3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94</xdr:col>
      <xdr:colOff>571500</xdr:colOff>
      <xdr:row>2</xdr:row>
      <xdr:rowOff>19050</xdr:rowOff>
    </xdr:from>
    <xdr:ext cx="66675" cy="190500"/>
    <xdr:sp>
      <xdr:nvSpPr>
        <xdr:cNvPr id="4" name="Shape 4"/>
        <xdr:cNvSpPr/>
      </xdr:nvSpPr>
      <xdr:spPr>
        <a:xfrm>
          <a:off x="5317425" y="3684750"/>
          <a:ext cx="5715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94</xdr:col>
      <xdr:colOff>571500</xdr:colOff>
      <xdr:row>3</xdr:row>
      <xdr:rowOff>9525</xdr:rowOff>
    </xdr:from>
    <xdr:ext cx="66675" cy="190500"/>
    <xdr:sp>
      <xdr:nvSpPr>
        <xdr:cNvPr id="5" name="Shape 5"/>
        <xdr:cNvSpPr/>
      </xdr:nvSpPr>
      <xdr:spPr>
        <a:xfrm>
          <a:off x="5317425" y="3684750"/>
          <a:ext cx="5715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95</xdr:col>
      <xdr:colOff>161925</xdr:colOff>
      <xdr:row>2</xdr:row>
      <xdr:rowOff>9525</xdr:rowOff>
    </xdr:from>
    <xdr:ext cx="47625" cy="190500"/>
    <xdr:sp>
      <xdr:nvSpPr>
        <xdr:cNvPr id="6" name="Shape 6"/>
        <xdr:cNvSpPr/>
      </xdr:nvSpPr>
      <xdr:spPr>
        <a:xfrm>
          <a:off x="5326950" y="3684750"/>
          <a:ext cx="381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95</xdr:col>
      <xdr:colOff>161925</xdr:colOff>
      <xdr:row>3</xdr:row>
      <xdr:rowOff>9525</xdr:rowOff>
    </xdr:from>
    <xdr:ext cx="47625" cy="190500"/>
    <xdr:sp>
      <xdr:nvSpPr>
        <xdr:cNvPr id="7" name="Shape 7"/>
        <xdr:cNvSpPr/>
      </xdr:nvSpPr>
      <xdr:spPr>
        <a:xfrm>
          <a:off x="5326950" y="3684750"/>
          <a:ext cx="381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95</xdr:col>
      <xdr:colOff>161925</xdr:colOff>
      <xdr:row>4</xdr:row>
      <xdr:rowOff>9525</xdr:rowOff>
    </xdr:from>
    <xdr:ext cx="47625" cy="190500"/>
    <xdr:sp>
      <xdr:nvSpPr>
        <xdr:cNvPr id="8" name="Shape 8"/>
        <xdr:cNvSpPr/>
      </xdr:nvSpPr>
      <xdr:spPr>
        <a:xfrm>
          <a:off x="5326950" y="3684750"/>
          <a:ext cx="381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95</xdr:col>
      <xdr:colOff>485775</xdr:colOff>
      <xdr:row>4</xdr:row>
      <xdr:rowOff>28575</xdr:rowOff>
    </xdr:from>
    <xdr:ext cx="57150" cy="190500"/>
    <xdr:sp>
      <xdr:nvSpPr>
        <xdr:cNvPr id="9" name="Shape 9"/>
        <xdr:cNvSpPr/>
      </xdr:nvSpPr>
      <xdr:spPr>
        <a:xfrm>
          <a:off x="5322188" y="3684750"/>
          <a:ext cx="47625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95</xdr:col>
      <xdr:colOff>485775</xdr:colOff>
      <xdr:row>2</xdr:row>
      <xdr:rowOff>19050</xdr:rowOff>
    </xdr:from>
    <xdr:ext cx="57150" cy="190500"/>
    <xdr:sp>
      <xdr:nvSpPr>
        <xdr:cNvPr id="10" name="Shape 10"/>
        <xdr:cNvSpPr/>
      </xdr:nvSpPr>
      <xdr:spPr>
        <a:xfrm>
          <a:off x="5322188" y="3684750"/>
          <a:ext cx="4762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95</xdr:col>
      <xdr:colOff>485775</xdr:colOff>
      <xdr:row>3</xdr:row>
      <xdr:rowOff>19050</xdr:rowOff>
    </xdr:from>
    <xdr:ext cx="57150" cy="190500"/>
    <xdr:sp>
      <xdr:nvSpPr>
        <xdr:cNvPr id="11" name="Shape 11"/>
        <xdr:cNvSpPr/>
      </xdr:nvSpPr>
      <xdr:spPr>
        <a:xfrm>
          <a:off x="5322188" y="3684750"/>
          <a:ext cx="4762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96</xdr:col>
      <xdr:colOff>76200</xdr:colOff>
      <xdr:row>4</xdr:row>
      <xdr:rowOff>19050</xdr:rowOff>
    </xdr:from>
    <xdr:ext cx="57150" cy="190500"/>
    <xdr:sp>
      <xdr:nvSpPr>
        <xdr:cNvPr id="9" name="Shape 9"/>
        <xdr:cNvSpPr/>
      </xdr:nvSpPr>
      <xdr:spPr>
        <a:xfrm>
          <a:off x="5322188" y="3684750"/>
          <a:ext cx="47625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96</xdr:col>
      <xdr:colOff>400050</xdr:colOff>
      <xdr:row>8</xdr:row>
      <xdr:rowOff>19050</xdr:rowOff>
    </xdr:from>
    <xdr:ext cx="95250" cy="190500"/>
    <xdr:sp>
      <xdr:nvSpPr>
        <xdr:cNvPr id="12" name="Shape 12"/>
        <xdr:cNvSpPr/>
      </xdr:nvSpPr>
      <xdr:spPr>
        <a:xfrm>
          <a:off x="5303138" y="3684750"/>
          <a:ext cx="8572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97</xdr:col>
      <xdr:colOff>142875</xdr:colOff>
      <xdr:row>4</xdr:row>
      <xdr:rowOff>9525</xdr:rowOff>
    </xdr:from>
    <xdr:ext cx="76200" cy="190500"/>
    <xdr:sp>
      <xdr:nvSpPr>
        <xdr:cNvPr id="13" name="Shape 13"/>
        <xdr:cNvSpPr/>
      </xdr:nvSpPr>
      <xdr:spPr>
        <a:xfrm>
          <a:off x="5307900" y="3684750"/>
          <a:ext cx="762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45</xdr:col>
      <xdr:colOff>247650</xdr:colOff>
      <xdr:row>7</xdr:row>
      <xdr:rowOff>19050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46</xdr:col>
      <xdr:colOff>333375</xdr:colOff>
      <xdr:row>7</xdr:row>
      <xdr:rowOff>19050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46</xdr:col>
      <xdr:colOff>333375</xdr:colOff>
      <xdr:row>9</xdr:row>
      <xdr:rowOff>9525</xdr:rowOff>
    </xdr:from>
    <xdr:ext cx="190500" cy="190500"/>
    <xdr:sp>
      <xdr:nvSpPr>
        <xdr:cNvPr id="3" name="Shape 3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46</xdr:col>
      <xdr:colOff>333375</xdr:colOff>
      <xdr:row>5</xdr:row>
      <xdr:rowOff>19050</xdr:rowOff>
    </xdr:from>
    <xdr:ext cx="190500" cy="190500"/>
    <xdr:sp>
      <xdr:nvSpPr>
        <xdr:cNvPr id="15" name="Shape 15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80</xdr:col>
      <xdr:colOff>276225</xdr:colOff>
      <xdr:row>16</xdr:row>
      <xdr:rowOff>9525</xdr:rowOff>
    </xdr:from>
    <xdr:ext cx="190500" cy="190500"/>
    <xdr:sp>
      <xdr:nvSpPr>
        <xdr:cNvPr id="16" name="Shape 16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80</xdr:col>
      <xdr:colOff>276225</xdr:colOff>
      <xdr:row>9</xdr:row>
      <xdr:rowOff>9525</xdr:rowOff>
    </xdr:from>
    <xdr:ext cx="190500" cy="190500"/>
    <xdr:sp>
      <xdr:nvSpPr>
        <xdr:cNvPr id="17" name="Shape 17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80</xdr:col>
      <xdr:colOff>276225</xdr:colOff>
      <xdr:row>11</xdr:row>
      <xdr:rowOff>9525</xdr:rowOff>
    </xdr:from>
    <xdr:ext cx="190500" cy="190500"/>
    <xdr:sp>
      <xdr:nvSpPr>
        <xdr:cNvPr id="18" name="Shape 18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94</xdr:col>
      <xdr:colOff>66675</xdr:colOff>
      <xdr:row>2</xdr:row>
      <xdr:rowOff>19050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94</xdr:col>
      <xdr:colOff>66675</xdr:colOff>
      <xdr:row>3</xdr:row>
      <xdr:rowOff>19050</xdr:rowOff>
    </xdr:from>
    <xdr:ext cx="190500" cy="190500"/>
    <xdr:sp>
      <xdr:nvSpPr>
        <xdr:cNvPr id="3" name="Shape 3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94</xdr:col>
      <xdr:colOff>76200</xdr:colOff>
      <xdr:row>8</xdr:row>
      <xdr:rowOff>19050</xdr:rowOff>
    </xdr:from>
    <xdr:ext cx="190500" cy="190500"/>
    <xdr:sp>
      <xdr:nvSpPr>
        <xdr:cNvPr id="15" name="Shape 15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45</xdr:col>
      <xdr:colOff>276225</xdr:colOff>
      <xdr:row>5</xdr:row>
      <xdr:rowOff>9525</xdr:rowOff>
    </xdr:from>
    <xdr:ext cx="190500" cy="190500"/>
    <xdr:sp>
      <xdr:nvSpPr>
        <xdr:cNvPr id="16" name="Shape 16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45</xdr:col>
      <xdr:colOff>276225</xdr:colOff>
      <xdr:row>8</xdr:row>
      <xdr:rowOff>9525</xdr:rowOff>
    </xdr:from>
    <xdr:ext cx="190500" cy="190500"/>
    <xdr:sp>
      <xdr:nvSpPr>
        <xdr:cNvPr id="17" name="Shape 17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45</xdr:col>
      <xdr:colOff>276225</xdr:colOff>
      <xdr:row>6</xdr:row>
      <xdr:rowOff>9525</xdr:rowOff>
    </xdr:from>
    <xdr:ext cx="190500" cy="190500"/>
    <xdr:sp>
      <xdr:nvSpPr>
        <xdr:cNvPr id="18" name="Shape 18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32</xdr:col>
      <xdr:colOff>561975</xdr:colOff>
      <xdr:row>6</xdr:row>
      <xdr:rowOff>19050</xdr:rowOff>
    </xdr:from>
    <xdr:ext cx="190500" cy="190500"/>
    <xdr:sp>
      <xdr:nvSpPr>
        <xdr:cNvPr id="19" name="Shape 19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32</xdr:col>
      <xdr:colOff>561975</xdr:colOff>
      <xdr:row>9</xdr:row>
      <xdr:rowOff>19050</xdr:rowOff>
    </xdr:from>
    <xdr:ext cx="190500" cy="190500"/>
    <xdr:sp>
      <xdr:nvSpPr>
        <xdr:cNvPr id="20" name="Shape 20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32</xdr:col>
      <xdr:colOff>561975</xdr:colOff>
      <xdr:row>10</xdr:row>
      <xdr:rowOff>38100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29</xdr:col>
      <xdr:colOff>419100</xdr:colOff>
      <xdr:row>11</xdr:row>
      <xdr:rowOff>19050</xdr:rowOff>
    </xdr:from>
    <xdr:ext cx="190500" cy="190500"/>
    <xdr:sp>
      <xdr:nvSpPr>
        <xdr:cNvPr id="21" name="Shape 21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29</xdr:col>
      <xdr:colOff>419100</xdr:colOff>
      <xdr:row>17</xdr:row>
      <xdr:rowOff>19050</xdr:rowOff>
    </xdr:from>
    <xdr:ext cx="190500" cy="190500"/>
    <xdr:sp>
      <xdr:nvSpPr>
        <xdr:cNvPr id="22" name="Shape 22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29</xdr:col>
      <xdr:colOff>419100</xdr:colOff>
      <xdr:row>6</xdr:row>
      <xdr:rowOff>38100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36</xdr:col>
      <xdr:colOff>552450</xdr:colOff>
      <xdr:row>11</xdr:row>
      <xdr:rowOff>19050</xdr:rowOff>
    </xdr:from>
    <xdr:ext cx="190500" cy="190500"/>
    <xdr:sp>
      <xdr:nvSpPr>
        <xdr:cNvPr id="19" name="Shape 19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36</xdr:col>
      <xdr:colOff>552450</xdr:colOff>
      <xdr:row>17</xdr:row>
      <xdr:rowOff>19050</xdr:rowOff>
    </xdr:from>
    <xdr:ext cx="190500" cy="190500"/>
    <xdr:sp>
      <xdr:nvSpPr>
        <xdr:cNvPr id="20" name="Shape 20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36</xdr:col>
      <xdr:colOff>552450</xdr:colOff>
      <xdr:row>6</xdr:row>
      <xdr:rowOff>38100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552450</xdr:colOff>
      <xdr:row>6</xdr:row>
      <xdr:rowOff>19050</xdr:rowOff>
    </xdr:from>
    <xdr:ext cx="190500" cy="190500"/>
    <xdr:sp>
      <xdr:nvSpPr>
        <xdr:cNvPr id="21" name="Shape 21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552450</xdr:colOff>
      <xdr:row>9</xdr:row>
      <xdr:rowOff>19050</xdr:rowOff>
    </xdr:from>
    <xdr:ext cx="190500" cy="190500"/>
    <xdr:sp>
      <xdr:nvSpPr>
        <xdr:cNvPr id="22" name="Shape 22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552450</xdr:colOff>
      <xdr:row>5</xdr:row>
      <xdr:rowOff>38100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39</xdr:col>
      <xdr:colOff>571500</xdr:colOff>
      <xdr:row>6</xdr:row>
      <xdr:rowOff>9525</xdr:rowOff>
    </xdr:from>
    <xdr:ext cx="190500" cy="190500"/>
    <xdr:sp>
      <xdr:nvSpPr>
        <xdr:cNvPr id="21" name="Shape 21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39</xdr:col>
      <xdr:colOff>571500</xdr:colOff>
      <xdr:row>9</xdr:row>
      <xdr:rowOff>9525</xdr:rowOff>
    </xdr:from>
    <xdr:ext cx="190500" cy="190500"/>
    <xdr:sp>
      <xdr:nvSpPr>
        <xdr:cNvPr id="22" name="Shape 22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39</xdr:col>
      <xdr:colOff>571500</xdr:colOff>
      <xdr:row>11</xdr:row>
      <xdr:rowOff>28575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40</xdr:col>
      <xdr:colOff>552450</xdr:colOff>
      <xdr:row>6</xdr:row>
      <xdr:rowOff>0</xdr:rowOff>
    </xdr:from>
    <xdr:ext cx="190500" cy="190500"/>
    <xdr:sp>
      <xdr:nvSpPr>
        <xdr:cNvPr id="21" name="Shape 21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40</xdr:col>
      <xdr:colOff>552450</xdr:colOff>
      <xdr:row>16</xdr:row>
      <xdr:rowOff>0</xdr:rowOff>
    </xdr:from>
    <xdr:ext cx="190500" cy="190500"/>
    <xdr:sp>
      <xdr:nvSpPr>
        <xdr:cNvPr id="22" name="Shape 22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40</xdr:col>
      <xdr:colOff>552450</xdr:colOff>
      <xdr:row>5</xdr:row>
      <xdr:rowOff>19050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37</xdr:col>
      <xdr:colOff>542925</xdr:colOff>
      <xdr:row>3</xdr:row>
      <xdr:rowOff>9525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542925</xdr:colOff>
      <xdr:row>4</xdr:row>
      <xdr:rowOff>19050</xdr:rowOff>
    </xdr:from>
    <xdr:ext cx="190500" cy="190500"/>
    <xdr:sp>
      <xdr:nvSpPr>
        <xdr:cNvPr id="3" name="Shape 3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37</xdr:col>
      <xdr:colOff>542925</xdr:colOff>
      <xdr:row>5</xdr:row>
      <xdr:rowOff>19050</xdr:rowOff>
    </xdr:from>
    <xdr:ext cx="190500" cy="190500"/>
    <xdr:sp>
      <xdr:nvSpPr>
        <xdr:cNvPr id="15" name="Shape 15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36</xdr:col>
      <xdr:colOff>533400</xdr:colOff>
      <xdr:row>15</xdr:row>
      <xdr:rowOff>19050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36</xdr:col>
      <xdr:colOff>533400</xdr:colOff>
      <xdr:row>13</xdr:row>
      <xdr:rowOff>9525</xdr:rowOff>
    </xdr:from>
    <xdr:ext cx="190500" cy="190500"/>
    <xdr:sp>
      <xdr:nvSpPr>
        <xdr:cNvPr id="3" name="Shape 3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36</xdr:col>
      <xdr:colOff>533400</xdr:colOff>
      <xdr:row>14</xdr:row>
      <xdr:rowOff>9525</xdr:rowOff>
    </xdr:from>
    <xdr:ext cx="190500" cy="190500"/>
    <xdr:sp>
      <xdr:nvSpPr>
        <xdr:cNvPr id="15" name="Shape 15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33</xdr:col>
      <xdr:colOff>523875</xdr:colOff>
      <xdr:row>15</xdr:row>
      <xdr:rowOff>19050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33</xdr:col>
      <xdr:colOff>523875</xdr:colOff>
      <xdr:row>13</xdr:row>
      <xdr:rowOff>9525</xdr:rowOff>
    </xdr:from>
    <xdr:ext cx="190500" cy="190500"/>
    <xdr:sp>
      <xdr:nvSpPr>
        <xdr:cNvPr id="3" name="Shape 3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33</xdr:col>
      <xdr:colOff>523875</xdr:colOff>
      <xdr:row>8</xdr:row>
      <xdr:rowOff>19050</xdr:rowOff>
    </xdr:from>
    <xdr:ext cx="190500" cy="190500"/>
    <xdr:sp>
      <xdr:nvSpPr>
        <xdr:cNvPr id="15" name="Shape 15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457200</xdr:colOff>
      <xdr:row>15</xdr:row>
      <xdr:rowOff>28575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457200</xdr:colOff>
      <xdr:row>8</xdr:row>
      <xdr:rowOff>19050</xdr:rowOff>
    </xdr:from>
    <xdr:ext cx="190500" cy="190500"/>
    <xdr:sp>
      <xdr:nvSpPr>
        <xdr:cNvPr id="3" name="Shape 3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457200</xdr:colOff>
      <xdr:row>26</xdr:row>
      <xdr:rowOff>19050</xdr:rowOff>
    </xdr:from>
    <xdr:ext cx="190500" cy="190500"/>
    <xdr:sp>
      <xdr:nvSpPr>
        <xdr:cNvPr id="15" name="Shape 15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34</xdr:col>
      <xdr:colOff>542925</xdr:colOff>
      <xdr:row>14</xdr:row>
      <xdr:rowOff>28575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34</xdr:col>
      <xdr:colOff>542925</xdr:colOff>
      <xdr:row>7</xdr:row>
      <xdr:rowOff>19050</xdr:rowOff>
    </xdr:from>
    <xdr:ext cx="190500" cy="190500"/>
    <xdr:sp>
      <xdr:nvSpPr>
        <xdr:cNvPr id="3" name="Shape 3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34</xdr:col>
      <xdr:colOff>542925</xdr:colOff>
      <xdr:row>13</xdr:row>
      <xdr:rowOff>19050</xdr:rowOff>
    </xdr:from>
    <xdr:ext cx="190500" cy="190500"/>
    <xdr:sp>
      <xdr:nvSpPr>
        <xdr:cNvPr id="15" name="Shape 15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542925</xdr:colOff>
      <xdr:row>26</xdr:row>
      <xdr:rowOff>28575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24</xdr:col>
      <xdr:colOff>542925</xdr:colOff>
      <xdr:row>21</xdr:row>
      <xdr:rowOff>19050</xdr:rowOff>
    </xdr:from>
    <xdr:ext cx="190500" cy="190500"/>
    <xdr:sp>
      <xdr:nvSpPr>
        <xdr:cNvPr id="3" name="Shape 3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24</xdr:col>
      <xdr:colOff>542925</xdr:colOff>
      <xdr:row>28</xdr:row>
      <xdr:rowOff>19050</xdr:rowOff>
    </xdr:from>
    <xdr:ext cx="190500" cy="190500"/>
    <xdr:sp>
      <xdr:nvSpPr>
        <xdr:cNvPr id="15" name="Shape 15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27</xdr:col>
      <xdr:colOff>542925</xdr:colOff>
      <xdr:row>5</xdr:row>
      <xdr:rowOff>19050</xdr:rowOff>
    </xdr:from>
    <xdr:ext cx="190500" cy="190500"/>
    <xdr:sp>
      <xdr:nvSpPr>
        <xdr:cNvPr id="16" name="Shape 16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27</xdr:col>
      <xdr:colOff>542925</xdr:colOff>
      <xdr:row>30</xdr:row>
      <xdr:rowOff>19050</xdr:rowOff>
    </xdr:from>
    <xdr:ext cx="190500" cy="190500"/>
    <xdr:sp>
      <xdr:nvSpPr>
        <xdr:cNvPr id="17" name="Shape 17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27</xdr:col>
      <xdr:colOff>542925</xdr:colOff>
      <xdr:row>28</xdr:row>
      <xdr:rowOff>19050</xdr:rowOff>
    </xdr:from>
    <xdr:ext cx="190500" cy="190500"/>
    <xdr:sp>
      <xdr:nvSpPr>
        <xdr:cNvPr id="18" name="Shape 18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26</xdr:col>
      <xdr:colOff>571500</xdr:colOff>
      <xdr:row>8</xdr:row>
      <xdr:rowOff>28575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24</xdr:col>
      <xdr:colOff>561975</xdr:colOff>
      <xdr:row>10</xdr:row>
      <xdr:rowOff>19050</xdr:rowOff>
    </xdr:from>
    <xdr:ext cx="180975" cy="190500"/>
    <xdr:sp>
      <xdr:nvSpPr>
        <xdr:cNvPr id="23" name="Shape 23"/>
        <xdr:cNvSpPr/>
      </xdr:nvSpPr>
      <xdr:spPr>
        <a:xfrm>
          <a:off x="5260275" y="3684750"/>
          <a:ext cx="17145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24</xdr:col>
      <xdr:colOff>561975</xdr:colOff>
      <xdr:row>9</xdr:row>
      <xdr:rowOff>19050</xdr:rowOff>
    </xdr:from>
    <xdr:ext cx="180975" cy="190500"/>
    <xdr:sp>
      <xdr:nvSpPr>
        <xdr:cNvPr id="24" name="Shape 24"/>
        <xdr:cNvSpPr/>
      </xdr:nvSpPr>
      <xdr:spPr>
        <a:xfrm>
          <a:off x="5260275" y="3684750"/>
          <a:ext cx="17145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23</xdr:col>
      <xdr:colOff>523875</xdr:colOff>
      <xdr:row>8</xdr:row>
      <xdr:rowOff>19050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23</xdr:col>
      <xdr:colOff>523875</xdr:colOff>
      <xdr:row>19</xdr:row>
      <xdr:rowOff>9525</xdr:rowOff>
    </xdr:from>
    <xdr:ext cx="190500" cy="190500"/>
    <xdr:sp>
      <xdr:nvSpPr>
        <xdr:cNvPr id="3" name="Shape 3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23</xdr:col>
      <xdr:colOff>523875</xdr:colOff>
      <xdr:row>9</xdr:row>
      <xdr:rowOff>9525</xdr:rowOff>
    </xdr:from>
    <xdr:ext cx="190500" cy="190500"/>
    <xdr:sp>
      <xdr:nvSpPr>
        <xdr:cNvPr id="15" name="Shape 15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</xdr:col>
      <xdr:colOff>485775</xdr:colOff>
      <xdr:row>8</xdr:row>
      <xdr:rowOff>19050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28575</xdr:colOff>
      <xdr:row>10</xdr:row>
      <xdr:rowOff>19050</xdr:rowOff>
    </xdr:from>
    <xdr:ext cx="190500" cy="190500"/>
    <xdr:sp>
      <xdr:nvSpPr>
        <xdr:cNvPr id="3" name="Shape 3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28575</xdr:colOff>
      <xdr:row>11</xdr:row>
      <xdr:rowOff>19050</xdr:rowOff>
    </xdr:from>
    <xdr:ext cx="190500" cy="190500"/>
    <xdr:sp>
      <xdr:nvSpPr>
        <xdr:cNvPr id="15" name="Shape 15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32</xdr:col>
      <xdr:colOff>447675</xdr:colOff>
      <xdr:row>127</xdr:row>
      <xdr:rowOff>9525</xdr:rowOff>
    </xdr:from>
    <xdr:ext cx="190500" cy="190500"/>
    <xdr:sp>
      <xdr:nvSpPr>
        <xdr:cNvPr id="19" name="Shape 19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32</xdr:col>
      <xdr:colOff>447675</xdr:colOff>
      <xdr:row>169</xdr:row>
      <xdr:rowOff>19050</xdr:rowOff>
    </xdr:from>
    <xdr:ext cx="190500" cy="190500"/>
    <xdr:sp>
      <xdr:nvSpPr>
        <xdr:cNvPr id="20" name="Shape 20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33</xdr:col>
      <xdr:colOff>552450</xdr:colOff>
      <xdr:row>38</xdr:row>
      <xdr:rowOff>19050</xdr:rowOff>
    </xdr:from>
    <xdr:ext cx="190500" cy="190500"/>
    <xdr:sp>
      <xdr:nvSpPr>
        <xdr:cNvPr id="16" name="Shape 16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32</xdr:col>
      <xdr:colOff>447675</xdr:colOff>
      <xdr:row>30</xdr:row>
      <xdr:rowOff>28575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35</xdr:col>
      <xdr:colOff>447675</xdr:colOff>
      <xdr:row>129</xdr:row>
      <xdr:rowOff>9525</xdr:rowOff>
    </xdr:from>
    <xdr:ext cx="190500" cy="190500"/>
    <xdr:sp>
      <xdr:nvSpPr>
        <xdr:cNvPr id="21" name="Shape 21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35</xdr:col>
      <xdr:colOff>447675</xdr:colOff>
      <xdr:row>16</xdr:row>
      <xdr:rowOff>19050</xdr:rowOff>
    </xdr:from>
    <xdr:ext cx="190500" cy="190500"/>
    <xdr:sp>
      <xdr:nvSpPr>
        <xdr:cNvPr id="22" name="Shape 22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35</xdr:col>
      <xdr:colOff>447675</xdr:colOff>
      <xdr:row>30</xdr:row>
      <xdr:rowOff>28575</xdr:rowOff>
    </xdr:from>
    <xdr:ext cx="190500" cy="190500"/>
    <xdr:sp>
      <xdr:nvSpPr>
        <xdr:cNvPr id="16" name="Shape 16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33</xdr:col>
      <xdr:colOff>523875</xdr:colOff>
      <xdr:row>12</xdr:row>
      <xdr:rowOff>19050</xdr:rowOff>
    </xdr:from>
    <xdr:ext cx="190500" cy="190500"/>
    <xdr:sp>
      <xdr:nvSpPr>
        <xdr:cNvPr id="19" name="Shape 19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33</xdr:col>
      <xdr:colOff>523875</xdr:colOff>
      <xdr:row>16</xdr:row>
      <xdr:rowOff>19050</xdr:rowOff>
    </xdr:from>
    <xdr:ext cx="190500" cy="190500"/>
    <xdr:sp>
      <xdr:nvSpPr>
        <xdr:cNvPr id="20" name="Shape 20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33</xdr:col>
      <xdr:colOff>523875</xdr:colOff>
      <xdr:row>11</xdr:row>
      <xdr:rowOff>19050</xdr:rowOff>
    </xdr:from>
    <xdr:ext cx="190500" cy="190500"/>
    <xdr:sp>
      <xdr:nvSpPr>
        <xdr:cNvPr id="16" name="Shape 16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36</xdr:col>
      <xdr:colOff>523875</xdr:colOff>
      <xdr:row>7</xdr:row>
      <xdr:rowOff>28575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29</xdr:col>
      <xdr:colOff>333375</xdr:colOff>
      <xdr:row>127</xdr:row>
      <xdr:rowOff>0</xdr:rowOff>
    </xdr:from>
    <xdr:ext cx="190500" cy="190500"/>
    <xdr:sp>
      <xdr:nvSpPr>
        <xdr:cNvPr id="25" name="Shape 25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29</xdr:col>
      <xdr:colOff>333375</xdr:colOff>
      <xdr:row>30</xdr:row>
      <xdr:rowOff>9525</xdr:rowOff>
    </xdr:from>
    <xdr:ext cx="190500" cy="190500"/>
    <xdr:sp>
      <xdr:nvSpPr>
        <xdr:cNvPr id="26" name="Shape 26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29</xdr:col>
      <xdr:colOff>333375</xdr:colOff>
      <xdr:row>12</xdr:row>
      <xdr:rowOff>9525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31</xdr:col>
      <xdr:colOff>447675</xdr:colOff>
      <xdr:row>12</xdr:row>
      <xdr:rowOff>19050</xdr:rowOff>
    </xdr:from>
    <xdr:ext cx="190500" cy="190500"/>
    <xdr:sp>
      <xdr:nvSpPr>
        <xdr:cNvPr id="19" name="Shape 19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31</xdr:col>
      <xdr:colOff>447675</xdr:colOff>
      <xdr:row>17</xdr:row>
      <xdr:rowOff>19050</xdr:rowOff>
    </xdr:from>
    <xdr:ext cx="190500" cy="190500"/>
    <xdr:sp>
      <xdr:nvSpPr>
        <xdr:cNvPr id="20" name="Shape 20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31</xdr:col>
      <xdr:colOff>438150</xdr:colOff>
      <xdr:row>16</xdr:row>
      <xdr:rowOff>28575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36</xdr:col>
      <xdr:colOff>514350</xdr:colOff>
      <xdr:row>47</xdr:row>
      <xdr:rowOff>9525</xdr:rowOff>
    </xdr:from>
    <xdr:ext cx="190500" cy="190500"/>
    <xdr:sp>
      <xdr:nvSpPr>
        <xdr:cNvPr id="19" name="Shape 19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DCDCDC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36</xdr:col>
      <xdr:colOff>514350</xdr:colOff>
      <xdr:row>16</xdr:row>
      <xdr:rowOff>19050</xdr:rowOff>
    </xdr:from>
    <xdr:ext cx="190500" cy="190500"/>
    <xdr:sp>
      <xdr:nvSpPr>
        <xdr:cNvPr id="20" name="Shape 20"/>
        <xdr:cNvSpPr/>
      </xdr:nvSpPr>
      <xdr:spPr>
        <a:xfrm>
          <a:off x="5255513" y="3684750"/>
          <a:ext cx="180975" cy="190500"/>
        </a:xfrm>
        <a:prstGeom prst="ellipse">
          <a:avLst/>
        </a:prstGeom>
        <a:solidFill>
          <a:srgbClr val="FB937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36</xdr:col>
      <xdr:colOff>514350</xdr:colOff>
      <xdr:row>4</xdr:row>
      <xdr:rowOff>28575</xdr:rowOff>
    </xdr:from>
    <xdr:ext cx="190500" cy="190500"/>
    <xdr:sp>
      <xdr:nvSpPr>
        <xdr:cNvPr id="14" name="Shape 14"/>
        <xdr:cNvSpPr/>
      </xdr:nvSpPr>
      <xdr:spPr>
        <a:xfrm>
          <a:off x="5250750" y="3684750"/>
          <a:ext cx="190500" cy="190500"/>
        </a:xfrm>
        <a:prstGeom prst="ellipse">
          <a:avLst/>
        </a:prstGeom>
        <a:solidFill>
          <a:srgbClr val="F4E883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0</xdr:row>
      <xdr:rowOff>104775</xdr:rowOff>
    </xdr:from>
    <xdr:ext cx="8924925" cy="4419600"/>
    <xdr:graphicFrame>
      <xdr:nvGraphicFramePr>
        <xdr:cNvPr id="153462319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209550</xdr:colOff>
      <xdr:row>20</xdr:row>
      <xdr:rowOff>19050</xdr:rowOff>
    </xdr:from>
    <xdr:ext cx="9363075" cy="6829425"/>
    <xdr:graphicFrame>
      <xdr:nvGraphicFramePr>
        <xdr:cNvPr id="125372743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66675</xdr:colOff>
      <xdr:row>49</xdr:row>
      <xdr:rowOff>104775</xdr:rowOff>
    </xdr:from>
    <xdr:ext cx="9477375" cy="6772275"/>
    <xdr:graphicFrame>
      <xdr:nvGraphicFramePr>
        <xdr:cNvPr id="17575085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22</xdr:col>
      <xdr:colOff>571500</xdr:colOff>
      <xdr:row>34</xdr:row>
      <xdr:rowOff>95250</xdr:rowOff>
    </xdr:from>
    <xdr:ext cx="4391025" cy="3409950"/>
    <xdr:graphicFrame>
      <xdr:nvGraphicFramePr>
        <xdr:cNvPr id="852541196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29</xdr:col>
      <xdr:colOff>333375</xdr:colOff>
      <xdr:row>34</xdr:row>
      <xdr:rowOff>85725</xdr:rowOff>
    </xdr:from>
    <xdr:ext cx="4438650" cy="3409950"/>
    <xdr:graphicFrame>
      <xdr:nvGraphicFramePr>
        <xdr:cNvPr id="159138624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0</xdr:row>
      <xdr:rowOff>104775</xdr:rowOff>
    </xdr:from>
    <xdr:ext cx="7696200" cy="4419600"/>
    <xdr:graphicFrame>
      <xdr:nvGraphicFramePr>
        <xdr:cNvPr id="943863380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209550</xdr:colOff>
      <xdr:row>20</xdr:row>
      <xdr:rowOff>19050</xdr:rowOff>
    </xdr:from>
    <xdr:ext cx="8334375" cy="6829425"/>
    <xdr:graphicFrame>
      <xdr:nvGraphicFramePr>
        <xdr:cNvPr id="210675664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76200</xdr:colOff>
      <xdr:row>49</xdr:row>
      <xdr:rowOff>104775</xdr:rowOff>
    </xdr:from>
    <xdr:ext cx="8801100" cy="6772275"/>
    <xdr:graphicFrame>
      <xdr:nvGraphicFramePr>
        <xdr:cNvPr id="1544804923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ANTIGO/MAGIC_ESTAT&#205;STICA_PRE2020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/Meu%20Drive/00_PESSOAL/MTG/MTG-ST-S01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Registros"/>
      <sheetName val="Jogadores"/>
      <sheetName val="Decks"/>
      <sheetName val="Cores"/>
      <sheetName val="Lista-J"/>
      <sheetName val="Lista-D"/>
      <sheetName val="Lista-C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Registros"/>
      <sheetName val="Jogadores"/>
      <sheetName val="Decks"/>
      <sheetName val="Cores"/>
      <sheetName val="Lista-J"/>
      <sheetName val="Lista-D"/>
      <sheetName val="Lista-C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ables/table1.xml><?xml version="1.0" encoding="utf-8"?>
<table xmlns="http://schemas.openxmlformats.org/spreadsheetml/2006/main" ref="A1:AG124" displayName="Table_1" name="Table_1" id="1">
  <tableColumns count="33">
    <tableColumn name="DATA" id="1"/>
    <tableColumn name="Nº J" id="2"/>
    <tableColumn name="TURN" id="3"/>
    <tableColumn name="DECK1" id="4"/>
    <tableColumn name="Pt1" id="5"/>
    <tableColumn name="C1" id="6"/>
    <tableColumn name="D1" id="7"/>
    <tableColumn name="N1" id="8"/>
    <tableColumn name="O1" id="9"/>
    <tableColumn name="DECK2" id="10"/>
    <tableColumn name="Pt2" id="11"/>
    <tableColumn name="C2" id="12"/>
    <tableColumn name="D2" id="13"/>
    <tableColumn name="N2" id="14"/>
    <tableColumn name="O2" id="15"/>
    <tableColumn name="DECK3" id="16"/>
    <tableColumn name="Pt3" id="17"/>
    <tableColumn name="C3" id="18"/>
    <tableColumn name="D3" id="19"/>
    <tableColumn name="N3" id="20"/>
    <tableColumn name="O3" id="21"/>
    <tableColumn name="DECK4" id="22"/>
    <tableColumn name="Pt4" id="23"/>
    <tableColumn name="C4" id="24"/>
    <tableColumn name="D4" id="25"/>
    <tableColumn name="N4" id="26"/>
    <tableColumn name="O4" id="27"/>
    <tableColumn name="DECK5" id="28"/>
    <tableColumn name="Pt5" id="29"/>
    <tableColumn name="C5" id="30"/>
    <tableColumn name="D5" id="31"/>
    <tableColumn name="N5" id="32"/>
    <tableColumn name="O5" id="33"/>
  </tableColumns>
  <tableStyleInfo name="REG-style" showColumnStripes="0" showFirstColumn="1" showLastColumn="1" showRowStripes="1"/>
</table>
</file>

<file path=xl/tables/table2.xml><?xml version="1.0" encoding="utf-8"?>
<table xmlns="http://schemas.openxmlformats.org/spreadsheetml/2006/main" ref="B2:CO29" displayName="Table_2" name="Table_2" id="2">
  <tableColumns count="92">
    <tableColumn name="NOME" id="1"/>
    <tableColumn name="J17" id="2"/>
    <tableColumn name="W17" id="3"/>
    <tableColumn name="W%17" id="4"/>
    <tableColumn name="J18" id="5"/>
    <tableColumn name="W18" id="6"/>
    <tableColumn name="W%18" id="7"/>
    <tableColumn name="J19" id="8"/>
    <tableColumn name="W19" id="9"/>
    <tableColumn name="W%19" id="10"/>
    <tableColumn name="J20" id="11"/>
    <tableColumn name="W20" id="12"/>
    <tableColumn name="W%20" id="13"/>
    <tableColumn name="J21" id="14"/>
    <tableColumn name="W21" id="15"/>
    <tableColumn name="W%21" id="16"/>
    <tableColumn name="J22" id="17"/>
    <tableColumn name="W22" id="18"/>
    <tableColumn name="W%22" id="19"/>
    <tableColumn name="J23" id="20"/>
    <tableColumn name="W23" id="21"/>
    <tableColumn name="W%23" id="22"/>
    <tableColumn name="J24" id="23"/>
    <tableColumn name="W24" id="24"/>
    <tableColumn name="BA24" id="25"/>
    <tableColumn name="W%24" id="26"/>
    <tableColumn name="BA%24" id="27"/>
    <tableColumn name="T4%24" id="28"/>
    <tableColumn name="J25" id="29"/>
    <tableColumn name="W25" id="30"/>
    <tableColumn name="BA25" id="31"/>
    <tableColumn name="W%25" id="32"/>
    <tableColumn name="BA%25" id="33"/>
    <tableColumn name="T4%25" id="34"/>
    <tableColumn name="NºW PRM" id="35"/>
    <tableColumn name="NºJ PRM" id="36"/>
    <tableColumn name="W% PRM" id="37"/>
    <tableColumn name="Tº" id="38"/>
    <tableColumn name="NºJ HIST" id="39"/>
    <tableColumn name="W% HIST" id="40"/>
    <tableColumn name="C" id="41"/>
    <tableColumn name="D" id="42"/>
    <tableColumn name="N" id="43"/>
    <tableColumn name="O" id="44"/>
    <tableColumn name="K" id="45"/>
    <tableColumn name="K/T" id="46"/>
    <tableColumn name="K/D" id="47"/>
    <tableColumn name="C%" id="48"/>
    <tableColumn name="D%" id="49"/>
    <tableColumn name="N%" id="50"/>
    <tableColumn name="O%" id="51"/>
    <tableColumn name="DECKS" id="52"/>
    <tableColumn name="CMC" id="53"/>
    <tableColumn name="%WH" id="54"/>
    <tableColumn name="%UH" id="55"/>
    <tableColumn name="%BH" id="56"/>
    <tableColumn name="%RH" id="57"/>
    <tableColumn name="%GH" id="58"/>
    <tableColumn name="%WP" id="59"/>
    <tableColumn name="%UP" id="60"/>
    <tableColumn name="%BP" id="61"/>
    <tableColumn name="%RP" id="62"/>
    <tableColumn name="%GP" id="63"/>
    <tableColumn name="%W" id="64"/>
    <tableColumn name="%U" id="65"/>
    <tableColumn name="%B" id="66"/>
    <tableColumn name="%R" id="67"/>
    <tableColumn name="%G" id="68"/>
    <tableColumn name="W" id="69"/>
    <tableColumn name="U" id="70"/>
    <tableColumn name="B" id="71"/>
    <tableColumn name="R" id="72"/>
    <tableColumn name="G" id="73"/>
    <tableColumn name="WUBRG" id="74"/>
    <tableColumn name="CORES" id="75"/>
    <tableColumn name="TEMA" id="76"/>
    <tableColumn name="M.Opr" id="77"/>
    <tableColumn name="Class." id="78"/>
    <tableColumn name="NOTA" id="79"/>
    <tableColumn name="P." id="80"/>
    <tableColumn name="Ω" id="81"/>
    <tableColumn name="TIER" id="82"/>
    <tableColumn name="δ" id="83"/>
    <tableColumn name="ε" id="84"/>
    <tableColumn name="β" id="85"/>
    <tableColumn name="λ" id="86"/>
    <tableColumn name="φ" id="87"/>
    <tableColumn name="μ" id="88"/>
    <tableColumn name="Π" id="89"/>
    <tableColumn name="Est. $" id="90"/>
    <tableColumn name="MV" id="91"/>
    <tableColumn name="Salt" id="92"/>
  </tableColumns>
  <tableStyleInfo name="JOGADORES-style" showColumnStripes="0" showFirstColumn="1" showLastColumn="1" showRowStripes="1"/>
</table>
</file>

<file path=xl/tables/table3.xml><?xml version="1.0" encoding="utf-8"?>
<table xmlns="http://schemas.openxmlformats.org/spreadsheetml/2006/main" ref="B2:AY34" displayName="Table_3" name="Table_3" id="3">
  <tableColumns count="50">
    <tableColumn name="TEMA" id="1"/>
    <tableColumn name="DECKS" id="2"/>
    <tableColumn name="CMC" id="3"/>
    <tableColumn name="Nº W" id="4"/>
    <tableColumn name="Nº U" id="5"/>
    <tableColumn name="Nº B" id="6"/>
    <tableColumn name="Nº R" id="7"/>
    <tableColumn name="Nº G" id="8"/>
    <tableColumn name="W" id="9"/>
    <tableColumn name="U" id="10"/>
    <tableColumn name="B" id="11"/>
    <tableColumn name="R" id="12"/>
    <tableColumn name="G" id="13"/>
    <tableColumn name="WUBRG" id="14"/>
    <tableColumn name="CORES" id="15"/>
    <tableColumn name="J17" id="16"/>
    <tableColumn name="W17" id="17"/>
    <tableColumn name="J18" id="18"/>
    <tableColumn name="W18" id="19"/>
    <tableColumn name="J19" id="20"/>
    <tableColumn name="W19" id="21"/>
    <tableColumn name="J20" id="22"/>
    <tableColumn name="W20" id="23"/>
    <tableColumn name="J21" id="24"/>
    <tableColumn name="W21" id="25"/>
    <tableColumn name="J22" id="26"/>
    <tableColumn name="W22" id="27"/>
    <tableColumn name="J23" id="28"/>
    <tableColumn name="W23" id="29"/>
    <tableColumn name="J24" id="30"/>
    <tableColumn name="W24" id="31"/>
    <tableColumn name="W% 24" id="32"/>
    <tableColumn name="NºJ PRM" id="33"/>
    <tableColumn name="W% PRM" id="34"/>
    <tableColumn name="Tº" id="35"/>
    <tableColumn name="NºJ HIST" id="36"/>
    <tableColumn name="W% HIST" id="37"/>
    <tableColumn name="NOTA" id="38"/>
    <tableColumn name="TIER" id="39"/>
    <tableColumn name="C" id="40"/>
    <tableColumn name="D" id="41"/>
    <tableColumn name="N" id="42"/>
    <tableColumn name="O" id="43"/>
    <tableColumn name="K/D" id="44"/>
    <tableColumn name="C%" id="45"/>
    <tableColumn name="D%" id="46"/>
    <tableColumn name="N%" id="47"/>
    <tableColumn name="O%" id="48"/>
    <tableColumn name="M.Opr" id="49"/>
    <tableColumn name="Class." id="50"/>
  </tableColumns>
  <tableStyleInfo name="THEMES-style" showColumnStripes="0" showFirstColumn="1" showLastColumn="1" showRowStripes="1"/>
</table>
</file>

<file path=xl/tables/table4.xml><?xml version="1.0" encoding="utf-8"?>
<table xmlns="http://schemas.openxmlformats.org/spreadsheetml/2006/main" ref="B2:AO34" displayName="Table_4" name="Table_4" id="4">
  <tableColumns count="40">
    <tableColumn name="WUBRG" id="1"/>
    <tableColumn name="COMBINAÇÃO" id="2"/>
    <tableColumn name="DECKS" id="3"/>
    <tableColumn name="CMC" id="4"/>
    <tableColumn name="TEMA" id="5"/>
    <tableColumn name="J17" id="6"/>
    <tableColumn name="W17" id="7"/>
    <tableColumn name="J18" id="8"/>
    <tableColumn name="W18" id="9"/>
    <tableColumn name="J19" id="10"/>
    <tableColumn name="W19" id="11"/>
    <tableColumn name="J20" id="12"/>
    <tableColumn name="W20" id="13"/>
    <tableColumn name="J21" id="14"/>
    <tableColumn name="W21" id="15"/>
    <tableColumn name="J22" id="16"/>
    <tableColumn name="W22" id="17"/>
    <tableColumn name="J23" id="18"/>
    <tableColumn name="W23" id="19"/>
    <tableColumn name="J24" id="20"/>
    <tableColumn name="W24" id="21"/>
    <tableColumn name="W%24" id="22"/>
    <tableColumn name="NºJ PRM" id="23"/>
    <tableColumn name="W% PRM" id="24"/>
    <tableColumn name="Tº" id="25"/>
    <tableColumn name="NºJ HIST" id="26"/>
    <tableColumn name="W% HIST" id="27"/>
    <tableColumn name="NOTA" id="28"/>
    <tableColumn name="TIER" id="29"/>
    <tableColumn name="C" id="30"/>
    <tableColumn name="D" id="31"/>
    <tableColumn name="N" id="32"/>
    <tableColumn name="O" id="33"/>
    <tableColumn name="K/D" id="34"/>
    <tableColumn name="C%" id="35"/>
    <tableColumn name="D%" id="36"/>
    <tableColumn name="N%" id="37"/>
    <tableColumn name="O%" id="38"/>
    <tableColumn name="M.Opr" id="39"/>
    <tableColumn name="Class." id="40"/>
  </tableColumns>
  <tableStyleInfo name="CORES-style" showColumnStripes="0" showFirstColumn="1" showLastColumn="1" showRowStripes="1"/>
</table>
</file>

<file path=xl/tables/table5.xml><?xml version="1.0" encoding="utf-8"?>
<table xmlns="http://schemas.openxmlformats.org/spreadsheetml/2006/main" ref="B2:BC470" displayName="Table_5" name="Table_5" id="5">
  <tableColumns count="54">
    <tableColumn name="WUBRG" id="1"/>
    <tableColumn name="THEME" id="2"/>
    <tableColumn name="CMC" id="3"/>
    <tableColumn name="CORES" id="4"/>
    <tableColumn name="COMMANDER" id="5"/>
    <tableColumn name="W" id="6"/>
    <tableColumn name="U" id="7"/>
    <tableColumn name="B" id="8"/>
    <tableColumn name="R" id="9"/>
    <tableColumn name="G" id="10"/>
    <tableColumn name="Nº DE CORES" id="11"/>
    <tableColumn name="J17" id="12"/>
    <tableColumn name="W17" id="13"/>
    <tableColumn name="J18" id="14"/>
    <tableColumn name="W18" id="15"/>
    <tableColumn name="J19" id="16"/>
    <tableColumn name="W19" id="17"/>
    <tableColumn name="J20" id="18"/>
    <tableColumn name="W20" id="19"/>
    <tableColumn name="J21" id="20"/>
    <tableColumn name="W21" id="21"/>
    <tableColumn name="J22" id="22"/>
    <tableColumn name="W22" id="23"/>
    <tableColumn name="J23" id="24"/>
    <tableColumn name="W23" id="25"/>
    <tableColumn name="J24" id="26"/>
    <tableColumn name="W24" id="27"/>
    <tableColumn name="W%24" id="28"/>
    <tableColumn name="J25" id="29"/>
    <tableColumn name="W25" id="30"/>
    <tableColumn name="W%25" id="31"/>
    <tableColumn name="NºJ PRM" id="32"/>
    <tableColumn name="W% PRM" id="33"/>
    <tableColumn name="Tº" id="34"/>
    <tableColumn name="NºJ HIST" id="35"/>
    <tableColumn name="W% HIST" id="36"/>
    <tableColumn name="TIER" id="37"/>
    <tableColumn name="C" id="38"/>
    <tableColumn name="D" id="39"/>
    <tableColumn name="N" id="40"/>
    <tableColumn name="O" id="41"/>
    <tableColumn name="K/D" id="42"/>
    <tableColumn name="C%" id="43"/>
    <tableColumn name="D%" id="44"/>
    <tableColumn name="N%" id="45"/>
    <tableColumn name="O%" id="46"/>
    <tableColumn name="Pts" id="47"/>
    <tableColumn name="Pt.Opr" id="48"/>
    <tableColumn name="M.Opr" id="49"/>
    <tableColumn name="Class." id="50"/>
    <tableColumn name="Link" id="51"/>
    <tableColumn name="Est. Cost" id="52"/>
    <tableColumn name="AMV" id="53"/>
    <tableColumn name="Salt" id="54"/>
  </tableColumns>
  <tableStyleInfo name="DECKS-style" showColumnStripes="0" showFirstColumn="1" showLastColumn="1" showRowStripes="1"/>
</table>
</file>

<file path=xl/tables/table6.xml><?xml version="1.0" encoding="utf-8"?>
<table xmlns="http://schemas.openxmlformats.org/spreadsheetml/2006/main" ref="T2:V23" displayName="Table_6" name="Table_6" id="6">
  <tableColumns count="3">
    <tableColumn name="Tº" id="1"/>
    <tableColumn name="QTD" id="2"/>
    <tableColumn name="%" id="3"/>
  </tableColumns>
  <tableStyleInfo name="GEN_ST-style" showColumnStripes="0" showFirstColumn="1" showLastColumn="1" showRowStripes="1"/>
</table>
</file>

<file path=xl/tables/table7.xml><?xml version="1.0" encoding="utf-8"?>
<table xmlns="http://schemas.openxmlformats.org/spreadsheetml/2006/main" ref="X2:AF12" displayName="Table_7" name="Table_7" id="7">
  <tableColumns count="9">
    <tableColumn name="JOGADOR" id="1"/>
    <tableColumn name="2017" id="2"/>
    <tableColumn name="2018" id="3"/>
    <tableColumn name="2019" id="4"/>
    <tableColumn name="2020" id="5"/>
    <tableColumn name="2021" id="6"/>
    <tableColumn name="2022" id="7"/>
    <tableColumn name="2023" id="8"/>
    <tableColumn name="2024" id="9"/>
  </tableColumns>
  <tableStyleInfo name="GEN_ST-style 2" showColumnStripes="0" showFirstColumn="1" showLastColumn="1" showRowStripes="1"/>
</table>
</file>

<file path=xl/tables/table8.xml><?xml version="1.0" encoding="utf-8"?>
<table xmlns="http://schemas.openxmlformats.org/spreadsheetml/2006/main" ref="B3:E11" displayName="Table_8" name="Table_8" id="8">
  <tableColumns count="4">
    <tableColumn name="DECKS" id="1"/>
    <tableColumn name="Nº J" id="2"/>
    <tableColumn name="Nº W" id="3"/>
    <tableColumn name="W%" id="4"/>
  </tableColumns>
  <tableStyleInfo name="HISTORICO-style" showColumnStripes="0" showFirstColumn="1" showLastColumn="1" showRowStripes="1"/>
</table>
</file>

<file path=xl/tables/table9.xml><?xml version="1.0" encoding="utf-8"?>
<table xmlns="http://schemas.openxmlformats.org/spreadsheetml/2006/main" ref="H3:K10" displayName="Table_9" name="Table_9" id="9">
  <tableColumns count="4">
    <tableColumn name="JOGADORES" id="1"/>
    <tableColumn name="Nº J" id="2"/>
    <tableColumn name="Nº W" id="3"/>
    <tableColumn name="W%" id="4"/>
  </tableColumns>
  <tableStyleInfo name="HISTORICO-style 2" showColumnStripes="0" showFirstColumn="1" showLastColumn="1" showRowStripes="1"/>
</table>
</file>

<file path=xl/tables/table10.xml><?xml version="1.0" encoding="utf-8"?>
<table xmlns="http://schemas.openxmlformats.org/spreadsheetml/2006/main" ref="N3:AJ100" displayName="Table_10" name="Table_10" id="10">
  <tableColumns count="23">
    <tableColumn name="DECKS" id="1"/>
    <tableColumn name="Nº J" id="2"/>
    <tableColumn name="1º" id="3"/>
    <tableColumn name="2º" id="4"/>
    <tableColumn name="3º" id="5"/>
    <tableColumn name="4º" id="6"/>
    <tableColumn name="5º" id="7"/>
    <tableColumn name="W%" id="8"/>
    <tableColumn name="B.A.%" id="9"/>
    <tableColumn name="TOP4" id="10"/>
    <tableColumn name="C" id="11"/>
    <tableColumn name="D" id="12"/>
    <tableColumn name="N" id="13"/>
    <tableColumn name="O" id="14"/>
    <tableColumn name="K" id="15"/>
    <tableColumn name="K/D" id="16"/>
    <tableColumn name="C%" id="17"/>
    <tableColumn name="D%" id="18"/>
    <tableColumn name="N%" id="19"/>
    <tableColumn name="O%" id="20"/>
    <tableColumn name="PTS" id="21"/>
    <tableColumn name="Mpt" id="22"/>
    <tableColumn name="Class." id="23"/>
  </tableColumns>
  <tableStyleInfo name="HISTORICO-style 3" showColumnStripes="0" showFirstColumn="1" showLastColumn="1" showRowStripes="1"/>
</table>
</file>

<file path=xl/tables/table11.xml><?xml version="1.0" encoding="utf-8"?>
<table xmlns="http://schemas.openxmlformats.org/spreadsheetml/2006/main" ref="H13:K26" displayName="Table_11" name="Table_11" id="11">
  <tableColumns count="4">
    <tableColumn name="JOGADORES" id="1"/>
    <tableColumn name="Nº J" id="2"/>
    <tableColumn name="Nº W" id="3"/>
    <tableColumn name="W%" id="4"/>
  </tableColumns>
  <tableStyleInfo name="HISTORICO-style 4" showColumnStripes="0" showFirstColumn="1" showLastColumn="1" showRowStripes="1"/>
</table>
</file>

<file path=xl/tables/table12.xml><?xml version="1.0" encoding="utf-8"?>
<table xmlns="http://schemas.openxmlformats.org/spreadsheetml/2006/main" ref="B14:E89" displayName="Table_12" name="Table_12" id="12">
  <tableColumns count="4">
    <tableColumn name="DECKS" id="1"/>
    <tableColumn name="Nº J" id="2"/>
    <tableColumn name="Nº W" id="3"/>
    <tableColumn name="W%" id="4"/>
  </tableColumns>
  <tableStyleInfo name="HISTORICO-style 5" showColumnStripes="0" showFirstColumn="1" showLastColumn="1" showRowStripes="1"/>
</table>
</file>

<file path=xl/tables/table13.xml><?xml version="1.0" encoding="utf-8"?>
<table xmlns="http://schemas.openxmlformats.org/spreadsheetml/2006/main" ref="H29:K41" displayName="Table_13" name="Table_13" id="13">
  <tableColumns count="4">
    <tableColumn name="JOGADORES" id="1"/>
    <tableColumn name="Nº J" id="2"/>
    <tableColumn name="Nº W" id="3"/>
    <tableColumn name="W%" id="4"/>
  </tableColumns>
  <tableStyleInfo name="HISTORICO-style 6" showColumnStripes="0" showFirstColumn="1" showLastColumn="1" showRowStripes="1"/>
</table>
</file>

<file path=xl/tables/table14.xml><?xml version="1.0" encoding="utf-8"?>
<table xmlns="http://schemas.openxmlformats.org/spreadsheetml/2006/main" ref="H44:K62" displayName="Table_14" name="Table_14" id="14">
  <tableColumns count="4">
    <tableColumn name="JOGADORES" id="1"/>
    <tableColumn name="Nº J" id="2"/>
    <tableColumn name="Nº W" id="3"/>
    <tableColumn name="W%" id="4"/>
  </tableColumns>
  <tableStyleInfo name="HISTORICO-style 7" showColumnStripes="0" showFirstColumn="1" showLastColumn="1" showRowStripes="1"/>
</table>
</file>

<file path=xl/tables/table15.xml><?xml version="1.0" encoding="utf-8"?>
<table xmlns="http://schemas.openxmlformats.org/spreadsheetml/2006/main" ref="H65:K81" displayName="Table_15" name="Table_15" id="15">
  <tableColumns count="4">
    <tableColumn name="JOGADORES" id="1"/>
    <tableColumn name="Nº J" id="2"/>
    <tableColumn name="Nº W" id="3"/>
    <tableColumn name="W%" id="4"/>
  </tableColumns>
  <tableStyleInfo name="HISTORICO-style 8" showColumnStripes="0" showFirstColumn="1" showLastColumn="1" showRowStripes="1"/>
</table>
</file>

<file path=xl/tables/table16.xml><?xml version="1.0" encoding="utf-8"?>
<table xmlns="http://schemas.openxmlformats.org/spreadsheetml/2006/main" ref="H84:K93" displayName="Table_16" name="Table_16" id="16">
  <tableColumns count="4">
    <tableColumn name="JOGADORES" id="1"/>
    <tableColumn name="Nº J" id="2"/>
    <tableColumn name="Nº W" id="3"/>
    <tableColumn name="W%" id="4"/>
  </tableColumns>
  <tableStyleInfo name="HISTORICO-style 9" showColumnStripes="0" showFirstColumn="1" showLastColumn="1" showRowStripes="1"/>
</table>
</file>

<file path=xl/tables/table17.xml><?xml version="1.0" encoding="utf-8"?>
<table xmlns="http://schemas.openxmlformats.org/spreadsheetml/2006/main" ref="B92:E171" displayName="Table_17" name="Table_17" id="17">
  <tableColumns count="4">
    <tableColumn name="DECKS" id="1"/>
    <tableColumn name="Nº J" id="2"/>
    <tableColumn name="Nº W" id="3"/>
    <tableColumn name="W%" id="4"/>
  </tableColumns>
  <tableStyleInfo name="HISTORICO-style 10" showColumnStripes="0" showFirstColumn="1" showLastColumn="1" showRowStripes="1"/>
</table>
</file>

<file path=xl/tables/table18.xml><?xml version="1.0" encoding="utf-8"?>
<table xmlns="http://schemas.openxmlformats.org/spreadsheetml/2006/main" ref="N106:AC288" displayName="Table_18" name="Table_18" id="18">
  <tableColumns count="16">
    <tableColumn name="DECKS" id="1"/>
    <tableColumn name="Nº J" id="2"/>
    <tableColumn name="1º" id="3"/>
    <tableColumn name="2º" id="4"/>
    <tableColumn name="3º" id="5"/>
    <tableColumn name="4º" id="6"/>
    <tableColumn name="5º" id="7"/>
    <tableColumn name="W%" id="8"/>
    <tableColumn name="B.A.%" id="9"/>
    <tableColumn name="TOP4" id="10"/>
    <tableColumn name="C" id="11"/>
    <tableColumn name="D" id="12"/>
    <tableColumn name="N" id="13"/>
    <tableColumn name="O" id="14"/>
    <tableColumn name="K" id="15"/>
    <tableColumn name="K/D" id="16"/>
  </tableColumns>
  <tableStyleInfo name="HISTORICO-style 11" showColumnStripes="0" showFirstColumn="1" showLastColumn="1" showRowStripes="1"/>
</table>
</file>

<file path=xl/tables/table19.xml><?xml version="1.0" encoding="utf-8"?>
<table xmlns="http://schemas.openxmlformats.org/spreadsheetml/2006/main" ref="B174:E377" displayName="Table_19" name="Table_19" id="19">
  <tableColumns count="4">
    <tableColumn name="DECKS" id="1"/>
    <tableColumn name="Nº J" id="2"/>
    <tableColumn name="Nº W" id="3"/>
    <tableColumn name="W%" id="4"/>
  </tableColumns>
  <tableStyleInfo name="HISTORICO-style 12" showColumnStripes="0" showFirstColumn="1" showLastColumn="1" showRowStripes="1"/>
</table>
</file>

<file path=xl/tables/table20.xml><?xml version="1.0" encoding="utf-8"?>
<table xmlns="http://schemas.openxmlformats.org/spreadsheetml/2006/main" ref="N291:AC759" displayName="Table_20" name="Table_20" id="20">
  <tableColumns count="16">
    <tableColumn name="DECKS" id="1"/>
    <tableColumn name="Nº J" id="2"/>
    <tableColumn name="1º" id="3"/>
    <tableColumn name="2º" id="4"/>
    <tableColumn name="3º" id="5"/>
    <tableColumn name="4º" id="6"/>
    <tableColumn name="5º" id="7"/>
    <tableColumn name="W%" id="8"/>
    <tableColumn name="B.A.%" id="9"/>
    <tableColumn name="TOP4" id="10"/>
    <tableColumn name="C" id="11"/>
    <tableColumn name="D" id="12"/>
    <tableColumn name="N" id="13"/>
    <tableColumn name="O" id="14"/>
    <tableColumn name="K" id="15"/>
    <tableColumn name="K/D" id="16"/>
  </tableColumns>
  <tableStyleInfo name="HISTORICO-style 13" showColumnStripes="0" showFirstColumn="1" showLastColumn="1" showRowStripes="1"/>
</table>
</file>

<file path=xl/tables/table21.xml><?xml version="1.0" encoding="utf-8"?>
<table xmlns="http://schemas.openxmlformats.org/spreadsheetml/2006/main" ref="B380:E501" displayName="Table_21" name="Table_21" id="21">
  <tableColumns count="4">
    <tableColumn name="DECKS" id="1"/>
    <tableColumn name="Nº J" id="2"/>
    <tableColumn name="Nº W" id="3"/>
    <tableColumn name="W%" id="4"/>
  </tableColumns>
  <tableStyleInfo name="HISTORICO-style 14" showColumnStripes="0" showFirstColumn="1" showLastColumn="1" showRowStripes="1"/>
</table>
</file>

<file path=xl/tables/table22.xml><?xml version="1.0" encoding="utf-8"?>
<table xmlns="http://schemas.openxmlformats.org/spreadsheetml/2006/main" ref="B504:E589" displayName="Table_22" name="Table_22" id="22">
  <tableColumns count="4">
    <tableColumn name="DECKS" id="1"/>
    <tableColumn name="Nº J" id="2"/>
    <tableColumn name="Nº W" id="3"/>
    <tableColumn name="W%" id="4"/>
  </tableColumns>
  <tableStyleInfo name="HISTORICO-style 15" showColumnStripes="0" showFirstColumn="1" showLastColumn="1" showRowStripes="1"/>
</table>
</file>

<file path=xl/tables/table23.xml><?xml version="1.0" encoding="utf-8"?>
<table xmlns="http://schemas.openxmlformats.org/spreadsheetml/2006/main" ref="A1:P469" displayName="Table_23" name="Table_23" id="23">
  <tableColumns count="16">
    <tableColumn name="DECKS" id="1"/>
    <tableColumn name="Nº J" id="2"/>
    <tableColumn name="1º" id="3"/>
    <tableColumn name="2º" id="4"/>
    <tableColumn name="3º" id="5"/>
    <tableColumn name="4º" id="6"/>
    <tableColumn name="5º" id="7"/>
    <tableColumn name="W%" id="8"/>
    <tableColumn name="B.A.%" id="9"/>
    <tableColumn name="TOP4" id="10"/>
    <tableColumn name="C" id="11"/>
    <tableColumn name="D" id="12"/>
    <tableColumn name="N" id="13"/>
    <tableColumn name="O" id="14"/>
    <tableColumn name="K" id="15"/>
    <tableColumn name="K/D" id="16"/>
  </tableColumns>
  <tableStyleInfo name="2025-style" showColumnStripes="0" showFirstColumn="1" showLastColumn="1" showRowStripes="1"/>
</table>
</file>

<file path=xl/tables/table24.xml><?xml version="1.0" encoding="utf-8"?>
<table xmlns="http://schemas.openxmlformats.org/spreadsheetml/2006/main" ref="A1:P183" displayName="Table_24" name="Table_24" id="24">
  <tableColumns count="16">
    <tableColumn name="DECKS" id="1"/>
    <tableColumn name="Nº J" id="2"/>
    <tableColumn name="1º" id="3"/>
    <tableColumn name="2º" id="4"/>
    <tableColumn name="3º" id="5"/>
    <tableColumn name="4º" id="6"/>
    <tableColumn name="5º" id="7"/>
    <tableColumn name="W%" id="8"/>
    <tableColumn name="B.A.%" id="9"/>
    <tableColumn name="TOP4" id="10"/>
    <tableColumn name="C" id="11"/>
    <tableColumn name="D" id="12"/>
    <tableColumn name="N" id="13"/>
    <tableColumn name="O" id="14"/>
    <tableColumn name="K" id="15"/>
    <tableColumn name="K/D" id="16"/>
  </tableColumns>
  <tableStyleInfo name="2024-style" showColumnStripes="0" showFirstColumn="1" showLastColumn="1" showRowStripes="1"/>
</table>
</file>

<file path=xl/tables/table25.xml><?xml version="1.0" encoding="utf-8"?>
<table xmlns="http://schemas.openxmlformats.org/spreadsheetml/2006/main" ref="A1:W98" displayName="Table_25" name="Table_25" id="25">
  <tableColumns count="23">
    <tableColumn name="DECKS" id="1"/>
    <tableColumn name="Nº J" id="2"/>
    <tableColumn name="1º" id="3"/>
    <tableColumn name="2º" id="4"/>
    <tableColumn name="3º" id="5"/>
    <tableColumn name="4º" id="6"/>
    <tableColumn name="5º" id="7"/>
    <tableColumn name="W%" id="8"/>
    <tableColumn name="B.A.%" id="9"/>
    <tableColumn name="TOP4" id="10"/>
    <tableColumn name="C" id="11"/>
    <tableColumn name="D" id="12"/>
    <tableColumn name="N" id="13"/>
    <tableColumn name="O" id="14"/>
    <tableColumn name="K" id="15"/>
    <tableColumn name="K/D" id="16"/>
    <tableColumn name="C%" id="17"/>
    <tableColumn name="D%" id="18"/>
    <tableColumn name="N%" id="19"/>
    <tableColumn name="O%" id="20"/>
    <tableColumn name="PTS" id="21"/>
    <tableColumn name="Mpt" id="22"/>
    <tableColumn name="Class." id="23"/>
  </tableColumns>
  <tableStyleInfo name="2023-style" showColumnStripes="0" showFirstColumn="1" showLastColumn="1" showRowStripes="1"/>
</table>
</file>

<file path=xl/tables/table26.xml><?xml version="1.0" encoding="utf-8"?>
<table xmlns="http://schemas.openxmlformats.org/spreadsheetml/2006/main" ref="A2:D87" displayName="Table_26" name="Table_26" id="26">
  <tableColumns count="4">
    <tableColumn name="DECKS" id="1"/>
    <tableColumn name="Nº J" id="2"/>
    <tableColumn name="Nº W" id="3"/>
    <tableColumn name="W%" id="4"/>
  </tableColumns>
  <tableStyleInfo name="2022-style" showColumnStripes="0" showFirstColumn="1" showLastColumn="1" showRowStripes="1"/>
</table>
</file>

<file path=xl/tables/table27.xml><?xml version="1.0" encoding="utf-8"?>
<table xmlns="http://schemas.openxmlformats.org/spreadsheetml/2006/main" ref="A1:D122" displayName="Table_27" name="Table_27" id="27">
  <tableColumns count="4">
    <tableColumn name="DECKS" id="1"/>
    <tableColumn name="Nº J" id="2"/>
    <tableColumn name="Nº W" id="3"/>
    <tableColumn name="W%" id="4"/>
  </tableColumns>
  <tableStyleInfo name="2021-style" showColumnStripes="0" showFirstColumn="1" showLastColumn="1" showRowStripes="1"/>
</table>
</file>

<file path=xl/tables/table28.xml><?xml version="1.0" encoding="utf-8"?>
<table xmlns="http://schemas.openxmlformats.org/spreadsheetml/2006/main" ref="A1:D204" displayName="Table_28" name="Table_28" id="28">
  <tableColumns count="4">
    <tableColumn name="DECKS" id="1"/>
    <tableColumn name="Nº J" id="2"/>
    <tableColumn name="Nº W" id="3"/>
    <tableColumn name="W%" id="4"/>
  </tableColumns>
  <tableStyleInfo name="2020-style" showColumnStripes="0" showFirstColumn="1" showLastColumn="1" showRowStripes="1"/>
</table>
</file>

<file path=xl/tables/table29.xml><?xml version="1.0" encoding="utf-8"?>
<table xmlns="http://schemas.openxmlformats.org/spreadsheetml/2006/main" ref="A1:D80" displayName="Table_29" name="Table_29" id="29">
  <tableColumns count="4">
    <tableColumn name="DECKS" id="1"/>
    <tableColumn name="Nº J" id="2"/>
    <tableColumn name="Nº W" id="3"/>
    <tableColumn name="W%" id="4"/>
  </tableColumns>
  <tableStyleInfo name="2019-style" showColumnStripes="0" showFirstColumn="1" showLastColumn="1" showRowStripes="1"/>
</table>
</file>

<file path=xl/tables/table30.xml><?xml version="1.0" encoding="utf-8"?>
<table xmlns="http://schemas.openxmlformats.org/spreadsheetml/2006/main" headerRowCount="0" ref="A1:D76" displayName="Table_30" name="Table_30" id="30">
  <tableColumns count="4">
    <tableColumn name="Column1" id="1"/>
    <tableColumn name="Column2" id="2"/>
    <tableColumn name="Column3" id="3"/>
    <tableColumn name="Column4" id="4"/>
  </tableColumns>
  <tableStyleInfo name="2018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1.xml><?xml version="1.0" encoding="utf-8"?>
<table xmlns="http://schemas.openxmlformats.org/spreadsheetml/2006/main" ref="A1:D9" displayName="Table_31" name="Table_31" id="31">
  <tableColumns count="4">
    <tableColumn name="DECKS" id="1"/>
    <tableColumn name="Nº J" id="2"/>
    <tableColumn name="Nº W" id="3"/>
    <tableColumn name="W%" id="4"/>
  </tableColumns>
  <tableStyleInfo name="2017-style" showColumnStripes="0" showFirstColumn="1" showLastColumn="1" showRowStripes="1"/>
</table>
</file>

<file path=xl/tables/table32.xml><?xml version="1.0" encoding="utf-8"?>
<table xmlns="http://schemas.openxmlformats.org/spreadsheetml/2006/main" ref="T2:V23" displayName="Table_32" name="Table_32" id="32">
  <tableColumns count="3">
    <tableColumn name="Tº" id="1"/>
    <tableColumn name="QTD" id="2"/>
    <tableColumn name="%" id="3"/>
  </tableColumns>
  <tableStyleInfo name="PLAYERrr-style" showColumnStripes="0" showFirstColumn="1" showLastColumn="1" showRowStripes="1"/>
</table>
</file>

<file path=xl/tables/table33.xml><?xml version="1.0" encoding="utf-8"?>
<table xmlns="http://schemas.openxmlformats.org/spreadsheetml/2006/main" ref="X2:AF12" displayName="Table_33" name="Table_33" id="33">
  <tableColumns count="9">
    <tableColumn name="JOGADOR" id="1"/>
    <tableColumn name="2017" id="2"/>
    <tableColumn name="2018" id="3"/>
    <tableColumn name="2019" id="4"/>
    <tableColumn name="2020" id="5"/>
    <tableColumn name="2021" id="6"/>
    <tableColumn name="2022" id="7"/>
    <tableColumn name="2023" id="8"/>
    <tableColumn name="2024" id="9"/>
  </tableColumns>
  <tableStyleInfo name="PLAYERrr-style 2" showColumnStripes="0" showFirstColumn="1" showLastColumn="1" showRowStripes="1"/>
</table>
</file>

<file path=xl/tables/table34.xml><?xml version="1.0" encoding="utf-8"?>
<table xmlns="http://schemas.openxmlformats.org/spreadsheetml/2006/main" ref="B2:D34" displayName="Table_34" name="Table_34" id="34">
  <tableColumns count="3">
    <tableColumn name="NOME" id="1"/>
    <tableColumn name="WUBRG" id="2"/>
    <tableColumn name="TEMA" id="3"/>
  </tableColumns>
  <tableStyleInfo name="REF-style" showColumnStripes="0" showFirstColumn="1" showLastColumn="1" showRowStripes="1"/>
</table>
</file>

<file path=xl/tables/table35.xml><?xml version="1.0" encoding="utf-8"?>
<table xmlns="http://schemas.openxmlformats.org/spreadsheetml/2006/main" ref="F2:G7" displayName="Table_35" name="Table_35" id="35">
  <tableColumns count="2">
    <tableColumn name="TIER" id="1"/>
    <tableColumn name="NOTA" id="2"/>
  </tableColumns>
  <tableStyleInfo name="REF-style 2" showColumnStripes="0" showFirstColumn="1" showLastColumn="1" showRowStripes="1"/>
</table>
</file>

<file path=xl/tables/table36.xml><?xml version="1.0" encoding="utf-8"?>
<table xmlns="http://schemas.openxmlformats.org/spreadsheetml/2006/main" ref="B40:C60" displayName="Table_36" name="Table_36" id="36">
  <tableColumns count="2">
    <tableColumn name="JOGADORES" id="1"/>
    <tableColumn name="TEMA" id="2"/>
  </tableColumns>
  <tableStyleInfo name="REF-style 3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86D98"/>
      </a:dk1>
      <a:lt1>
        <a:srgbClr val="F5F5F5"/>
      </a:lt1>
      <a:dk2>
        <a:srgbClr val="186D98"/>
      </a:dk2>
      <a:lt2>
        <a:srgbClr val="F5F5F5"/>
      </a:lt2>
      <a:accent1>
        <a:srgbClr val="186D98"/>
      </a:accent1>
      <a:accent2>
        <a:srgbClr val="83B8D0"/>
      </a:accent2>
      <a:accent3>
        <a:srgbClr val="D7E6E5"/>
      </a:accent3>
      <a:accent4>
        <a:srgbClr val="383638"/>
      </a:accent4>
      <a:accent5>
        <a:srgbClr val="A0A2A4"/>
      </a:accent5>
      <a:accent6>
        <a:srgbClr val="CF6B3D"/>
      </a:accent6>
      <a:hlink>
        <a:srgbClr val="186D98"/>
      </a:hlink>
      <a:folHlink>
        <a:srgbClr val="186D98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archidekt.com/decks/4701520/p_de_ligma" TargetMode="External"/><Relationship Id="rId20" Type="http://schemas.openxmlformats.org/officeDocument/2006/relationships/hyperlink" Target="https://archidekt.com/decks/4740078/winota" TargetMode="External"/><Relationship Id="rId42" Type="http://schemas.openxmlformats.org/officeDocument/2006/relationships/hyperlink" Target="https://archidekt.com/decks/3414931/evelyn_the_deck_colector" TargetMode="External"/><Relationship Id="rId41" Type="http://schemas.openxmlformats.org/officeDocument/2006/relationships/hyperlink" Target="https://www.archidekt.com/decks/7175752/jo" TargetMode="External"/><Relationship Id="rId22" Type="http://schemas.openxmlformats.org/officeDocument/2006/relationships/hyperlink" Target="https://archidekt.com/decks/5493912/lucinha_criadora_de_galinha" TargetMode="External"/><Relationship Id="rId44" Type="http://schemas.openxmlformats.org/officeDocument/2006/relationships/hyperlink" Target="https://www.ligamagic.com.br/?view=cards/card&amp;card=Eriette+of+the+Charmed+Apple" TargetMode="External"/><Relationship Id="rId21" Type="http://schemas.openxmlformats.org/officeDocument/2006/relationships/hyperlink" Target="https://www.archidekt.com/decks/6663111/teysa" TargetMode="External"/><Relationship Id="rId43" Type="http://schemas.openxmlformats.org/officeDocument/2006/relationships/hyperlink" Target="https://archidekt.com/decks/3703001/papaco" TargetMode="External"/><Relationship Id="rId24" Type="http://schemas.openxmlformats.org/officeDocument/2006/relationships/hyperlink" Target="https://archidekt.com/decks/8095201/arnarri_a_unha_encravada" TargetMode="External"/><Relationship Id="rId23" Type="http://schemas.openxmlformats.org/officeDocument/2006/relationships/hyperlink" Target="https://www.cardkingdom.com/mtg/promotional/arna-kennerud-skycaptain-prerelease-foil" TargetMode="External"/><Relationship Id="rId45" Type="http://schemas.openxmlformats.org/officeDocument/2006/relationships/drawing" Target="../drawings/drawing6.xml"/><Relationship Id="rId1" Type="http://schemas.openxmlformats.org/officeDocument/2006/relationships/hyperlink" Target="https://archidekt.com/decks/1970051/tovolar_dire_overlord" TargetMode="External"/><Relationship Id="rId2" Type="http://schemas.openxmlformats.org/officeDocument/2006/relationships/hyperlink" Target="https://www.archidekt.com/decks/7706478/purple_rain" TargetMode="External"/><Relationship Id="rId3" Type="http://schemas.openxmlformats.org/officeDocument/2006/relationships/hyperlink" Target="https://archidekt.com/decks/7845109/shilgengar_sire_of_famine" TargetMode="External"/><Relationship Id="rId4" Type="http://schemas.openxmlformats.org/officeDocument/2006/relationships/hyperlink" Target="https://www.archidekt.com/decks/7059687/judite" TargetMode="External"/><Relationship Id="rId9" Type="http://schemas.openxmlformats.org/officeDocument/2006/relationships/hyperlink" Target="https://archidekt.com/decks/2369256/shorikai_genesis_engine" TargetMode="External"/><Relationship Id="rId26" Type="http://schemas.openxmlformats.org/officeDocument/2006/relationships/hyperlink" Target="https://archidekt.com/decks/3311704/nahiri_forged_in_fury" TargetMode="External"/><Relationship Id="rId25" Type="http://schemas.openxmlformats.org/officeDocument/2006/relationships/hyperlink" Target="https://archidekt.com/decks/1980021/nahiri_the_lithomancer" TargetMode="External"/><Relationship Id="rId47" Type="http://schemas.openxmlformats.org/officeDocument/2006/relationships/table" Target="../tables/table5.xml"/><Relationship Id="rId28" Type="http://schemas.openxmlformats.org/officeDocument/2006/relationships/hyperlink" Target="https://archidekt.com/decks/10589800/darien_king_of_lifegain" TargetMode="External"/><Relationship Id="rId27" Type="http://schemas.openxmlformats.org/officeDocument/2006/relationships/hyperlink" Target="https://www.archidekt.com/decks/7168796/bomba" TargetMode="External"/><Relationship Id="rId5" Type="http://schemas.openxmlformats.org/officeDocument/2006/relationships/hyperlink" Target="https://archidekt.com/decks/4693407/sauron_lord_of_the_rings" TargetMode="External"/><Relationship Id="rId6" Type="http://schemas.openxmlformats.org/officeDocument/2006/relationships/hyperlink" Target="https://archidekt.com/decks/5240269/feather_one_punch_angel" TargetMode="External"/><Relationship Id="rId29" Type="http://schemas.openxmlformats.org/officeDocument/2006/relationships/hyperlink" Target="https://www.archidekt.com/decks/10169926/rindo_srio" TargetMode="External"/><Relationship Id="rId7" Type="http://schemas.openxmlformats.org/officeDocument/2006/relationships/hyperlink" Target="https://www.archidekt.com/decks/4800777/aurelia_the_warleader" TargetMode="External"/><Relationship Id="rId8" Type="http://schemas.openxmlformats.org/officeDocument/2006/relationships/hyperlink" Target="https://www.archidekt.com/decks/3470471/sharing_the_night_together" TargetMode="External"/><Relationship Id="rId31" Type="http://schemas.openxmlformats.org/officeDocument/2006/relationships/hyperlink" Target="https://archidekt.com/decks/4191690/gishaths_dinotopia" TargetMode="External"/><Relationship Id="rId30" Type="http://schemas.openxmlformats.org/officeDocument/2006/relationships/hyperlink" Target="https://archidekt.com/decks/3326775/o_caseiro" TargetMode="External"/><Relationship Id="rId11" Type="http://schemas.openxmlformats.org/officeDocument/2006/relationships/hyperlink" Target="https://www.archidekt.com/decks/5590313/you_are_so_beautiful" TargetMode="External"/><Relationship Id="rId33" Type="http://schemas.openxmlformats.org/officeDocument/2006/relationships/hyperlink" Target="https://archidekt.com/decks/6459106/bonde_do_lobo" TargetMode="External"/><Relationship Id="rId10" Type="http://schemas.openxmlformats.org/officeDocument/2006/relationships/hyperlink" Target="https://archidekt.com/decks/1999674/strefan_maurer_progenitor" TargetMode="External"/><Relationship Id="rId32" Type="http://schemas.openxmlformats.org/officeDocument/2006/relationships/hyperlink" Target="https://www.archidekt.com/decks/4750432/rionya_fire_dancer" TargetMode="External"/><Relationship Id="rId13" Type="http://schemas.openxmlformats.org/officeDocument/2006/relationships/hyperlink" Target="https://archidekt.com/decks/2573535/jaxis_the_troublemaker" TargetMode="External"/><Relationship Id="rId35" Type="http://schemas.openxmlformats.org/officeDocument/2006/relationships/hyperlink" Target="https://archidekt.com/decks/2874150/miirym_a_verdadeira_dragonesa" TargetMode="External"/><Relationship Id="rId12" Type="http://schemas.openxmlformats.org/officeDocument/2006/relationships/hyperlink" Target="https://archidekt.com/decks/2059266/runo_stromkirk" TargetMode="External"/><Relationship Id="rId34" Type="http://schemas.openxmlformats.org/officeDocument/2006/relationships/hyperlink" Target="https://www.ligamagic.com.br/?view=cards/card&amp;card=Vihaan%2C+Goldwaker" TargetMode="External"/><Relationship Id="rId15" Type="http://schemas.openxmlformats.org/officeDocument/2006/relationships/hyperlink" Target="https://archidekt.com/decks/4739654/tajic_e_a_legio" TargetMode="External"/><Relationship Id="rId37" Type="http://schemas.openxmlformats.org/officeDocument/2006/relationships/hyperlink" Target="https://archidekt.com/decks/3230479/krrik_filho_amado" TargetMode="External"/><Relationship Id="rId14" Type="http://schemas.openxmlformats.org/officeDocument/2006/relationships/hyperlink" Target="https://archidekt.com/decks/2619872/leinore_autumn_sovereign" TargetMode="External"/><Relationship Id="rId36" Type="http://schemas.openxmlformats.org/officeDocument/2006/relationships/hyperlink" Target="https://www.archidekt.com/decks/5630111/imodane" TargetMode="External"/><Relationship Id="rId17" Type="http://schemas.openxmlformats.org/officeDocument/2006/relationships/hyperlink" Target="https://www.archidekt.com/decks/7157830/kalamaxxx" TargetMode="External"/><Relationship Id="rId39" Type="http://schemas.openxmlformats.org/officeDocument/2006/relationships/hyperlink" Target="https://www.archidekt.com/decks/5155701/edge_of_night" TargetMode="External"/><Relationship Id="rId16" Type="http://schemas.openxmlformats.org/officeDocument/2006/relationships/hyperlink" Target="https://archidekt.com/decks/5351855/cupelano" TargetMode="External"/><Relationship Id="rId38" Type="http://schemas.openxmlformats.org/officeDocument/2006/relationships/hyperlink" Target="https://archidekt.com/decks/8593158/saskia" TargetMode="External"/><Relationship Id="rId19" Type="http://schemas.openxmlformats.org/officeDocument/2006/relationships/hyperlink" Target="https://www.archidekt.com/decks/5535683/rowan_scion_of_war" TargetMode="External"/><Relationship Id="rId18" Type="http://schemas.openxmlformats.org/officeDocument/2006/relationships/hyperlink" Target="https://archidekt.com/decks/7276926/geralf_the_fleshwright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4" Type="http://schemas.openxmlformats.org/officeDocument/2006/relationships/table" Target="../tables/table6.xml"/><Relationship Id="rId5" Type="http://schemas.openxmlformats.org/officeDocument/2006/relationships/table" Target="../tables/table7.xml"/></Relationships>
</file>

<file path=xl/worksheets/_rels/sheet8.xml.rels><?xml version="1.0" encoding="UTF-8" standalone="yes"?><Relationships xmlns="http://schemas.openxmlformats.org/package/2006/relationships"><Relationship Id="rId20" Type="http://schemas.openxmlformats.org/officeDocument/2006/relationships/table" Target="../tables/table8.xml"/><Relationship Id="rId22" Type="http://schemas.openxmlformats.org/officeDocument/2006/relationships/table" Target="../tables/table10.xml"/><Relationship Id="rId21" Type="http://schemas.openxmlformats.org/officeDocument/2006/relationships/table" Target="../tables/table9.xml"/><Relationship Id="rId24" Type="http://schemas.openxmlformats.org/officeDocument/2006/relationships/table" Target="../tables/table12.xml"/><Relationship Id="rId23" Type="http://schemas.openxmlformats.org/officeDocument/2006/relationships/table" Target="../tables/table11.xml"/><Relationship Id="rId1" Type="http://schemas.openxmlformats.org/officeDocument/2006/relationships/hyperlink" Target="https://www.cardkingdom.com/mtg/promotional/arna-kennerud-skycaptain-prerelease-foil" TargetMode="External"/><Relationship Id="rId2" Type="http://schemas.openxmlformats.org/officeDocument/2006/relationships/hyperlink" Target="https://www.ligamagic.com.br/?view=cards/card&amp;card=Eriette+of+the+Charmed+Apple" TargetMode="External"/><Relationship Id="rId3" Type="http://schemas.openxmlformats.org/officeDocument/2006/relationships/hyperlink" Target="https://www.ligamagic.com.br/?view=cards/card&amp;card=Vihaan%2C+Goldwaker" TargetMode="External"/><Relationship Id="rId4" Type="http://schemas.openxmlformats.org/officeDocument/2006/relationships/drawing" Target="../drawings/drawing8.xml"/><Relationship Id="rId26" Type="http://schemas.openxmlformats.org/officeDocument/2006/relationships/table" Target="../tables/table14.xml"/><Relationship Id="rId25" Type="http://schemas.openxmlformats.org/officeDocument/2006/relationships/table" Target="../tables/table13.xml"/><Relationship Id="rId28" Type="http://schemas.openxmlformats.org/officeDocument/2006/relationships/table" Target="../tables/table16.xml"/><Relationship Id="rId27" Type="http://schemas.openxmlformats.org/officeDocument/2006/relationships/table" Target="../tables/table15.xml"/><Relationship Id="rId29" Type="http://schemas.openxmlformats.org/officeDocument/2006/relationships/table" Target="../tables/table17.xml"/><Relationship Id="rId31" Type="http://schemas.openxmlformats.org/officeDocument/2006/relationships/table" Target="../tables/table19.xml"/><Relationship Id="rId30" Type="http://schemas.openxmlformats.org/officeDocument/2006/relationships/table" Target="../tables/table18.xml"/><Relationship Id="rId33" Type="http://schemas.openxmlformats.org/officeDocument/2006/relationships/table" Target="../tables/table21.xml"/><Relationship Id="rId32" Type="http://schemas.openxmlformats.org/officeDocument/2006/relationships/table" Target="../tables/table20.xml"/><Relationship Id="rId34" Type="http://schemas.openxmlformats.org/officeDocument/2006/relationships/table" Target="../tables/table22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cardkingdom.com/mtg/promotional/arna-kennerud-skycaptain-prerelease-foil" TargetMode="External"/><Relationship Id="rId2" Type="http://schemas.openxmlformats.org/officeDocument/2006/relationships/hyperlink" Target="https://www.ligamagic.com.br/?view=cards/card&amp;card=Eriette+of+the+Charmed+Apple" TargetMode="External"/><Relationship Id="rId3" Type="http://schemas.openxmlformats.org/officeDocument/2006/relationships/hyperlink" Target="https://www.ligamagic.com.br/?view=cards/card&amp;card=Vihaan%2C+Goldwaker" TargetMode="External"/><Relationship Id="rId4" Type="http://schemas.openxmlformats.org/officeDocument/2006/relationships/drawing" Target="../drawings/drawing9.xml"/><Relationship Id="rId6" Type="http://schemas.openxmlformats.org/officeDocument/2006/relationships/table" Target="../tables/table23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24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25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26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27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28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29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30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31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4" Type="http://schemas.openxmlformats.org/officeDocument/2006/relationships/table" Target="../tables/table32.xml"/><Relationship Id="rId5" Type="http://schemas.openxmlformats.org/officeDocument/2006/relationships/table" Target="../tables/table33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5" Type="http://schemas.openxmlformats.org/officeDocument/2006/relationships/table" Target="../tables/table34.xml"/><Relationship Id="rId6" Type="http://schemas.openxmlformats.org/officeDocument/2006/relationships/table" Target="../tables/table35.xml"/><Relationship Id="rId7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57"/>
    <col customWidth="1" min="2" max="2" width="8.86"/>
    <col customWidth="1" min="3" max="3" width="8.57"/>
    <col customWidth="1" min="4" max="4" width="42.71"/>
    <col customWidth="1" min="5" max="5" width="5.86"/>
    <col customWidth="1" min="6" max="9" width="5.57"/>
    <col customWidth="1" min="10" max="10" width="38.86"/>
    <col customWidth="1" min="11" max="11" width="5.86"/>
    <col customWidth="1" min="12" max="15" width="5.57"/>
    <col customWidth="1" min="16" max="16" width="38.86"/>
    <col customWidth="1" min="17" max="17" width="5.86"/>
    <col customWidth="1" min="18" max="21" width="5.57"/>
    <col customWidth="1" min="22" max="22" width="38.86"/>
    <col customWidth="1" min="23" max="27" width="5.57"/>
    <col customWidth="1" min="28" max="28" width="38.86"/>
    <col customWidth="1" min="29" max="34" width="5.57"/>
  </cols>
  <sheetData>
    <row r="1" ht="18.0" customHeight="1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6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6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8"/>
    </row>
    <row r="2" ht="18.0" customHeight="1">
      <c r="A2" s="9">
        <v>45661.680659722224</v>
      </c>
      <c r="B2" s="10">
        <f t="shared" ref="B2:B124" si="1">COUNTA(D2,J2,P2,V2,AB2)</f>
        <v>4</v>
      </c>
      <c r="C2" s="10">
        <v>11.0</v>
      </c>
      <c r="D2" s="10" t="s">
        <v>33</v>
      </c>
      <c r="E2" s="6">
        <f>REG!$B2</f>
        <v>4</v>
      </c>
      <c r="F2" s="10">
        <v>2.0</v>
      </c>
      <c r="G2" s="10"/>
      <c r="H2" s="10"/>
      <c r="I2" s="10"/>
      <c r="J2" s="10" t="s">
        <v>34</v>
      </c>
      <c r="K2" s="6">
        <f>IF((REG!$B2-1)&lt;0,0,REG!$B2-1)</f>
        <v>3</v>
      </c>
      <c r="L2" s="10"/>
      <c r="M2" s="10"/>
      <c r="N2" s="10"/>
      <c r="O2" s="10"/>
      <c r="P2" s="10" t="s">
        <v>35</v>
      </c>
      <c r="Q2" s="6">
        <f>IF((REG!$B2-2)&lt;0,0,REG!$B2-2)</f>
        <v>2</v>
      </c>
      <c r="R2" s="10">
        <v>1.0</v>
      </c>
      <c r="S2" s="10"/>
      <c r="T2" s="10"/>
      <c r="U2" s="10"/>
      <c r="V2" s="10" t="s">
        <v>36</v>
      </c>
      <c r="W2" s="6">
        <f>IF((REG!$B2-3)&lt;0,0,REG!$B2-3)</f>
        <v>1</v>
      </c>
      <c r="X2" s="10"/>
      <c r="Y2" s="10"/>
      <c r="Z2" s="10"/>
      <c r="AA2" s="10"/>
      <c r="AB2" s="10"/>
      <c r="AC2" s="6">
        <f>IF((REG!$B2-4)&lt;0,0,REG!$B2-4)</f>
        <v>0</v>
      </c>
      <c r="AD2" s="10"/>
      <c r="AE2" s="10"/>
      <c r="AF2" s="10"/>
      <c r="AG2" s="10"/>
      <c r="AH2" s="11"/>
    </row>
    <row r="3" ht="18.0" customHeight="1">
      <c r="A3" s="9">
        <v>45661.6812037037</v>
      </c>
      <c r="B3" s="10">
        <f t="shared" si="1"/>
        <v>3</v>
      </c>
      <c r="C3" s="10">
        <v>10.0</v>
      </c>
      <c r="D3" s="10" t="s">
        <v>35</v>
      </c>
      <c r="E3" s="6">
        <f>REG!$B3</f>
        <v>3</v>
      </c>
      <c r="F3" s="10">
        <v>2.0</v>
      </c>
      <c r="G3" s="10"/>
      <c r="H3" s="10"/>
      <c r="I3" s="10"/>
      <c r="J3" s="10" t="s">
        <v>34</v>
      </c>
      <c r="K3" s="6">
        <f>IF((REG!$B3-1)&lt;0,0,REG!$B3-1)</f>
        <v>2</v>
      </c>
      <c r="L3" s="10"/>
      <c r="M3" s="10"/>
      <c r="N3" s="10"/>
      <c r="O3" s="10"/>
      <c r="P3" s="10" t="s">
        <v>33</v>
      </c>
      <c r="Q3" s="6">
        <f>IF((REG!$B3-2)&lt;0,0,REG!$B3-2)</f>
        <v>1</v>
      </c>
      <c r="R3" s="10"/>
      <c r="S3" s="10"/>
      <c r="T3" s="10"/>
      <c r="U3" s="10"/>
      <c r="V3" s="10"/>
      <c r="W3" s="6">
        <f>IF((REG!$B3-3)&lt;0,0,REG!$B3-3)</f>
        <v>0</v>
      </c>
      <c r="X3" s="10"/>
      <c r="Y3" s="10"/>
      <c r="Z3" s="10"/>
      <c r="AA3" s="10"/>
      <c r="AB3" s="10"/>
      <c r="AC3" s="6">
        <f>IF((REG!$B3-4)&lt;0,0,REG!$B3-4)</f>
        <v>0</v>
      </c>
      <c r="AD3" s="10"/>
      <c r="AE3" s="10"/>
      <c r="AF3" s="10"/>
      <c r="AG3" s="10"/>
      <c r="AH3" s="11"/>
    </row>
    <row r="4" ht="18.0" customHeight="1">
      <c r="A4" s="9">
        <v>45661.68226851852</v>
      </c>
      <c r="B4" s="10">
        <f t="shared" si="1"/>
        <v>3</v>
      </c>
      <c r="C4" s="10">
        <v>9.0</v>
      </c>
      <c r="D4" s="10" t="s">
        <v>37</v>
      </c>
      <c r="E4" s="6">
        <f>REG!$B4</f>
        <v>3</v>
      </c>
      <c r="F4" s="10">
        <v>2.0</v>
      </c>
      <c r="G4" s="10"/>
      <c r="H4" s="10"/>
      <c r="I4" s="10"/>
      <c r="J4" s="10" t="s">
        <v>38</v>
      </c>
      <c r="K4" s="6">
        <f>IF((REG!$B4-1)&lt;0,0,REG!$B4-1)</f>
        <v>2</v>
      </c>
      <c r="L4" s="10"/>
      <c r="M4" s="10"/>
      <c r="N4" s="10"/>
      <c r="O4" s="10"/>
      <c r="P4" s="10" t="s">
        <v>36</v>
      </c>
      <c r="Q4" s="6">
        <f>IF((REG!$B4-2)&lt;0,0,REG!$B4-2)</f>
        <v>1</v>
      </c>
      <c r="R4" s="10"/>
      <c r="S4" s="10"/>
      <c r="T4" s="10"/>
      <c r="U4" s="10"/>
      <c r="V4" s="10"/>
      <c r="W4" s="6">
        <f>IF((REG!$B4-3)&lt;0,0,REG!$B4-3)</f>
        <v>0</v>
      </c>
      <c r="X4" s="10"/>
      <c r="Y4" s="10"/>
      <c r="Z4" s="10"/>
      <c r="AA4" s="10"/>
      <c r="AB4" s="10"/>
      <c r="AC4" s="6">
        <f>IF((REG!$B4-4)&lt;0,0,REG!$B4-4)</f>
        <v>0</v>
      </c>
      <c r="AD4" s="10"/>
      <c r="AE4" s="10"/>
      <c r="AF4" s="10"/>
      <c r="AG4" s="10"/>
      <c r="AH4" s="11"/>
    </row>
    <row r="5" ht="18.0" customHeight="1">
      <c r="A5" s="9">
        <v>45661.682754629626</v>
      </c>
      <c r="B5" s="10">
        <f t="shared" si="1"/>
        <v>3</v>
      </c>
      <c r="C5" s="10">
        <v>9.0</v>
      </c>
      <c r="D5" s="10" t="s">
        <v>35</v>
      </c>
      <c r="E5" s="6">
        <f>REG!$B5</f>
        <v>3</v>
      </c>
      <c r="F5" s="10">
        <v>1.0</v>
      </c>
      <c r="G5" s="10"/>
      <c r="H5" s="10">
        <v>1.0</v>
      </c>
      <c r="I5" s="10"/>
      <c r="J5" s="10" t="s">
        <v>39</v>
      </c>
      <c r="K5" s="6">
        <f>IF((REG!$B5-1)&lt;0,0,REG!$B5-1)</f>
        <v>2</v>
      </c>
      <c r="L5" s="10"/>
      <c r="M5" s="10"/>
      <c r="N5" s="10"/>
      <c r="O5" s="10"/>
      <c r="P5" s="10" t="s">
        <v>40</v>
      </c>
      <c r="Q5" s="6">
        <f>IF((REG!$B5-2)&lt;0,0,REG!$B5-2)</f>
        <v>1</v>
      </c>
      <c r="R5" s="10"/>
      <c r="S5" s="10"/>
      <c r="T5" s="10"/>
      <c r="U5" s="10"/>
      <c r="V5" s="10"/>
      <c r="W5" s="6">
        <f>IF((REG!$B5-3)&lt;0,0,REG!$B5-3)</f>
        <v>0</v>
      </c>
      <c r="X5" s="10"/>
      <c r="Y5" s="10"/>
      <c r="Z5" s="10"/>
      <c r="AA5" s="10"/>
      <c r="AB5" s="10"/>
      <c r="AC5" s="6">
        <f>IF((REG!$B5-4)&lt;0,0,REG!$B5-4)</f>
        <v>0</v>
      </c>
      <c r="AD5" s="10"/>
      <c r="AE5" s="10"/>
      <c r="AF5" s="10"/>
      <c r="AG5" s="10"/>
      <c r="AH5" s="11"/>
    </row>
    <row r="6" ht="18.0" customHeight="1">
      <c r="A6" s="9">
        <v>45661.69180555556</v>
      </c>
      <c r="B6" s="10">
        <f t="shared" si="1"/>
        <v>3</v>
      </c>
      <c r="C6" s="10">
        <v>9.0</v>
      </c>
      <c r="D6" s="10" t="s">
        <v>41</v>
      </c>
      <c r="E6" s="10">
        <f>REG!$B6</f>
        <v>3</v>
      </c>
      <c r="F6" s="10"/>
      <c r="G6" s="10"/>
      <c r="H6" s="10">
        <v>2.0</v>
      </c>
      <c r="I6" s="10"/>
      <c r="J6" s="10" t="s">
        <v>42</v>
      </c>
      <c r="K6" s="10">
        <f>IF((REG!$B6-1)&lt;0,0,REG!$B6-1)</f>
        <v>2</v>
      </c>
      <c r="L6" s="10"/>
      <c r="M6" s="10"/>
      <c r="N6" s="10"/>
      <c r="O6" s="10"/>
      <c r="P6" s="10" t="s">
        <v>36</v>
      </c>
      <c r="Q6" s="10">
        <f>IF((REG!$B6-2)&lt;0,0,REG!$B6-2)</f>
        <v>1</v>
      </c>
      <c r="R6" s="10"/>
      <c r="S6" s="10"/>
      <c r="T6" s="10"/>
      <c r="U6" s="10"/>
      <c r="V6" s="10"/>
      <c r="W6" s="10">
        <f>IF((REG!$B6-3)&lt;0,0,REG!$B6-3)</f>
        <v>0</v>
      </c>
      <c r="X6" s="10"/>
      <c r="Y6" s="10"/>
      <c r="Z6" s="10"/>
      <c r="AA6" s="10"/>
      <c r="AB6" s="10"/>
      <c r="AC6" s="10">
        <f>IF((REG!$B6-4)&lt;0,0,REG!$B6-4)</f>
        <v>0</v>
      </c>
      <c r="AD6" s="10"/>
      <c r="AE6" s="10"/>
      <c r="AF6" s="10"/>
      <c r="AG6" s="10"/>
      <c r="AH6" s="11"/>
    </row>
    <row r="7" ht="18.0" customHeight="1">
      <c r="A7" s="9">
        <v>45661.69430555555</v>
      </c>
      <c r="B7" s="10">
        <f t="shared" si="1"/>
        <v>3</v>
      </c>
      <c r="C7" s="10">
        <v>8.0</v>
      </c>
      <c r="D7" s="10" t="s">
        <v>43</v>
      </c>
      <c r="E7" s="10">
        <f>REG!$B7</f>
        <v>3</v>
      </c>
      <c r="F7" s="10">
        <v>2.0</v>
      </c>
      <c r="G7" s="10"/>
      <c r="H7" s="10"/>
      <c r="I7" s="10"/>
      <c r="J7" s="10" t="s">
        <v>39</v>
      </c>
      <c r="K7" s="10">
        <f>IF((REG!$B7-1)&lt;0,0,REG!$B7-1)</f>
        <v>2</v>
      </c>
      <c r="L7" s="10"/>
      <c r="M7" s="10"/>
      <c r="N7" s="10"/>
      <c r="O7" s="10"/>
      <c r="P7" s="10" t="s">
        <v>44</v>
      </c>
      <c r="Q7" s="10">
        <f>IF((REG!$B7-2)&lt;0,0,REG!$B7-2)</f>
        <v>1</v>
      </c>
      <c r="R7" s="10"/>
      <c r="S7" s="10"/>
      <c r="T7" s="10"/>
      <c r="U7" s="10"/>
      <c r="V7" s="10"/>
      <c r="W7" s="10">
        <f>IF((REG!$B7-3)&lt;0,0,REG!$B7-3)</f>
        <v>0</v>
      </c>
      <c r="X7" s="10"/>
      <c r="Y7" s="10"/>
      <c r="Z7" s="10"/>
      <c r="AA7" s="10"/>
      <c r="AB7" s="10"/>
      <c r="AC7" s="10">
        <f>IF((REG!$B7-4)&lt;0,0,REG!$B7-4)</f>
        <v>0</v>
      </c>
      <c r="AD7" s="10"/>
      <c r="AE7" s="10"/>
      <c r="AF7" s="10"/>
      <c r="AG7" s="10"/>
      <c r="AH7" s="11"/>
    </row>
    <row r="8" ht="18.0" customHeight="1">
      <c r="A8" s="9">
        <v>45661.69490740741</v>
      </c>
      <c r="B8" s="10">
        <f t="shared" si="1"/>
        <v>3</v>
      </c>
      <c r="C8" s="10">
        <v>8.0</v>
      </c>
      <c r="D8" s="10" t="s">
        <v>45</v>
      </c>
      <c r="E8" s="6">
        <f>REG!$B8</f>
        <v>3</v>
      </c>
      <c r="F8" s="10">
        <v>2.0</v>
      </c>
      <c r="G8" s="10"/>
      <c r="H8" s="10"/>
      <c r="I8" s="10"/>
      <c r="J8" s="10" t="s">
        <v>46</v>
      </c>
      <c r="K8" s="6">
        <f>IF((REG!$B8-1)&lt;0,0,REG!$B8-1)</f>
        <v>2</v>
      </c>
      <c r="L8" s="10"/>
      <c r="M8" s="10"/>
      <c r="N8" s="10"/>
      <c r="O8" s="10"/>
      <c r="P8" s="10" t="s">
        <v>47</v>
      </c>
      <c r="Q8" s="6">
        <f>IF((REG!$B8-2)&lt;0,0,REG!$B8-2)</f>
        <v>1</v>
      </c>
      <c r="R8" s="10"/>
      <c r="S8" s="10"/>
      <c r="T8" s="10"/>
      <c r="U8" s="10"/>
      <c r="V8" s="10"/>
      <c r="W8" s="6">
        <f>IF((REG!$B8-3)&lt;0,0,REG!$B8-3)</f>
        <v>0</v>
      </c>
      <c r="X8" s="10"/>
      <c r="Y8" s="10"/>
      <c r="Z8" s="10"/>
      <c r="AA8" s="10"/>
      <c r="AB8" s="10"/>
      <c r="AC8" s="6">
        <f>IF((REG!$B8-4)&lt;0,0,REG!$B8-4)</f>
        <v>0</v>
      </c>
      <c r="AD8" s="10"/>
      <c r="AE8" s="10"/>
      <c r="AF8" s="10"/>
      <c r="AG8" s="10"/>
      <c r="AH8" s="11"/>
    </row>
    <row r="9" ht="18.0" customHeight="1">
      <c r="A9" s="9">
        <v>45661.69569444445</v>
      </c>
      <c r="B9" s="10">
        <f t="shared" si="1"/>
        <v>3</v>
      </c>
      <c r="C9" s="10">
        <v>9.0</v>
      </c>
      <c r="D9" s="10" t="s">
        <v>43</v>
      </c>
      <c r="E9" s="10">
        <f>REG!$B9</f>
        <v>3</v>
      </c>
      <c r="F9" s="10">
        <v>2.0</v>
      </c>
      <c r="G9" s="10"/>
      <c r="H9" s="10"/>
      <c r="I9" s="10"/>
      <c r="J9" s="10" t="s">
        <v>48</v>
      </c>
      <c r="K9" s="10">
        <f>IF((REG!$B9-1)&lt;0,0,REG!$B9-1)</f>
        <v>2</v>
      </c>
      <c r="L9" s="10"/>
      <c r="M9" s="10"/>
      <c r="N9" s="10"/>
      <c r="O9" s="10"/>
      <c r="P9" s="10" t="s">
        <v>46</v>
      </c>
      <c r="Q9" s="10">
        <f>IF((REG!$B9-2)&lt;0,0,REG!$B9-2)</f>
        <v>1</v>
      </c>
      <c r="R9" s="10"/>
      <c r="S9" s="10"/>
      <c r="T9" s="10"/>
      <c r="U9" s="10"/>
      <c r="V9" s="10"/>
      <c r="W9" s="10">
        <f>IF((REG!$B9-3)&lt;0,0,REG!$B9-3)</f>
        <v>0</v>
      </c>
      <c r="X9" s="10"/>
      <c r="Y9" s="10"/>
      <c r="Z9" s="10"/>
      <c r="AA9" s="10"/>
      <c r="AB9" s="10"/>
      <c r="AC9" s="10">
        <f>IF((REG!$B9-4)&lt;0,0,REG!$B9-4)</f>
        <v>0</v>
      </c>
      <c r="AD9" s="10"/>
      <c r="AE9" s="10"/>
      <c r="AF9" s="10"/>
      <c r="AG9" s="10"/>
      <c r="AH9" s="11"/>
    </row>
    <row r="10" ht="18.0" customHeight="1">
      <c r="A10" s="9">
        <v>45661.69663194445</v>
      </c>
      <c r="B10" s="10">
        <f t="shared" si="1"/>
        <v>3</v>
      </c>
      <c r="C10" s="10">
        <v>9.0</v>
      </c>
      <c r="D10" s="10" t="s">
        <v>49</v>
      </c>
      <c r="E10" s="10">
        <f>REG!$B10</f>
        <v>3</v>
      </c>
      <c r="F10" s="10">
        <v>2.0</v>
      </c>
      <c r="G10" s="10"/>
      <c r="H10" s="10"/>
      <c r="I10" s="10"/>
      <c r="J10" s="10" t="s">
        <v>44</v>
      </c>
      <c r="K10" s="10">
        <f>IF((REG!$B10-1)&lt;0,0,REG!$B10-1)</f>
        <v>2</v>
      </c>
      <c r="L10" s="10"/>
      <c r="M10" s="10"/>
      <c r="N10" s="10"/>
      <c r="O10" s="10"/>
      <c r="P10" s="10" t="s">
        <v>50</v>
      </c>
      <c r="Q10" s="10">
        <f>IF((REG!$B10-2)&lt;0,0,REG!$B10-2)</f>
        <v>1</v>
      </c>
      <c r="R10" s="10"/>
      <c r="S10" s="10"/>
      <c r="T10" s="10"/>
      <c r="U10" s="10"/>
      <c r="V10" s="10"/>
      <c r="W10" s="10">
        <f>IF((REG!$B10-3)&lt;0,0,REG!$B10-3)</f>
        <v>0</v>
      </c>
      <c r="X10" s="10"/>
      <c r="Y10" s="10"/>
      <c r="Z10" s="10"/>
      <c r="AA10" s="10"/>
      <c r="AB10" s="10"/>
      <c r="AC10" s="10">
        <f>IF((REG!$B10-4)&lt;0,0,REG!$B10-4)</f>
        <v>0</v>
      </c>
      <c r="AD10" s="10"/>
      <c r="AE10" s="10"/>
      <c r="AF10" s="10"/>
      <c r="AG10" s="10"/>
      <c r="AH10" s="11"/>
    </row>
    <row r="11" ht="18.0" customHeight="1">
      <c r="A11" s="9">
        <v>45661.697233796294</v>
      </c>
      <c r="B11" s="10">
        <f t="shared" si="1"/>
        <v>3</v>
      </c>
      <c r="C11" s="10">
        <v>6.0</v>
      </c>
      <c r="D11" s="10" t="s">
        <v>51</v>
      </c>
      <c r="E11" s="10">
        <f>REG!$B11</f>
        <v>3</v>
      </c>
      <c r="F11" s="10"/>
      <c r="G11" s="10">
        <v>2.0</v>
      </c>
      <c r="H11" s="10"/>
      <c r="I11" s="10"/>
      <c r="J11" s="10" t="s">
        <v>46</v>
      </c>
      <c r="K11" s="10">
        <f>IF((REG!$B11-1)&lt;0,0,REG!$B11-1)</f>
        <v>2</v>
      </c>
      <c r="L11" s="10"/>
      <c r="M11" s="10"/>
      <c r="N11" s="10"/>
      <c r="O11" s="10"/>
      <c r="P11" s="10" t="s">
        <v>35</v>
      </c>
      <c r="Q11" s="10">
        <f>IF((REG!$B11-2)&lt;0,0,REG!$B11-2)</f>
        <v>1</v>
      </c>
      <c r="R11" s="10"/>
      <c r="S11" s="10"/>
      <c r="T11" s="10"/>
      <c r="U11" s="10"/>
      <c r="V11" s="10"/>
      <c r="W11" s="10">
        <f>IF((REG!$B11-3)&lt;0,0,REG!$B11-3)</f>
        <v>0</v>
      </c>
      <c r="X11" s="10"/>
      <c r="Y11" s="10"/>
      <c r="Z11" s="10"/>
      <c r="AA11" s="10"/>
      <c r="AB11" s="10"/>
      <c r="AC11" s="10">
        <f>IF((REG!$B11-4)&lt;0,0,REG!$B11-4)</f>
        <v>0</v>
      </c>
      <c r="AD11" s="10"/>
      <c r="AE11" s="10"/>
      <c r="AF11" s="10"/>
      <c r="AG11" s="10"/>
      <c r="AH11" s="11"/>
    </row>
    <row r="12" ht="18.0" customHeight="1">
      <c r="A12" s="9">
        <v>45661.69773148148</v>
      </c>
      <c r="B12" s="10">
        <f t="shared" si="1"/>
        <v>3</v>
      </c>
      <c r="C12" s="10">
        <v>11.0</v>
      </c>
      <c r="D12" s="10" t="s">
        <v>52</v>
      </c>
      <c r="E12" s="10">
        <f>REG!$B12</f>
        <v>3</v>
      </c>
      <c r="F12" s="10"/>
      <c r="G12" s="10"/>
      <c r="H12" s="10">
        <v>2.0</v>
      </c>
      <c r="I12" s="10"/>
      <c r="J12" s="10" t="s">
        <v>39</v>
      </c>
      <c r="K12" s="10">
        <f>IF((REG!$B12-1)&lt;0,0,REG!$B12-1)</f>
        <v>2</v>
      </c>
      <c r="L12" s="10"/>
      <c r="M12" s="10"/>
      <c r="N12" s="10"/>
      <c r="O12" s="10"/>
      <c r="P12" s="10" t="s">
        <v>53</v>
      </c>
      <c r="Q12" s="10">
        <f>IF((REG!$B12-2)&lt;0,0,REG!$B12-2)</f>
        <v>1</v>
      </c>
      <c r="R12" s="10"/>
      <c r="S12" s="10"/>
      <c r="T12" s="10"/>
      <c r="U12" s="10"/>
      <c r="V12" s="10"/>
      <c r="W12" s="10">
        <f>IF((REG!$B12-3)&lt;0,0,REG!$B12-3)</f>
        <v>0</v>
      </c>
      <c r="X12" s="10"/>
      <c r="Y12" s="10"/>
      <c r="Z12" s="10"/>
      <c r="AA12" s="10"/>
      <c r="AB12" s="10"/>
      <c r="AC12" s="10">
        <f>IF((REG!$B12-4)&lt;0,0,REG!$B12-4)</f>
        <v>0</v>
      </c>
      <c r="AD12" s="10"/>
      <c r="AE12" s="10"/>
      <c r="AF12" s="10"/>
      <c r="AG12" s="10"/>
      <c r="AH12" s="11"/>
    </row>
    <row r="13" ht="18.0" customHeight="1">
      <c r="A13" s="9">
        <v>45666.827152777776</v>
      </c>
      <c r="B13" s="10">
        <f t="shared" si="1"/>
        <v>4</v>
      </c>
      <c r="C13" s="10">
        <v>9.0</v>
      </c>
      <c r="D13" s="10" t="s">
        <v>54</v>
      </c>
      <c r="E13" s="10">
        <f>REG!$B13</f>
        <v>4</v>
      </c>
      <c r="F13" s="10"/>
      <c r="G13" s="10"/>
      <c r="H13" s="10">
        <v>2.0</v>
      </c>
      <c r="I13" s="10"/>
      <c r="J13" s="10" t="s">
        <v>55</v>
      </c>
      <c r="K13" s="10">
        <f>IF((REG!$B13-1)&lt;0,0,REG!$B13-1)</f>
        <v>3</v>
      </c>
      <c r="L13" s="10"/>
      <c r="M13" s="10"/>
      <c r="N13" s="10"/>
      <c r="O13" s="10"/>
      <c r="P13" s="10" t="s">
        <v>33</v>
      </c>
      <c r="Q13" s="10">
        <f>IF((REG!$B13-2)&lt;0,0,REG!$B13-2)</f>
        <v>2</v>
      </c>
      <c r="R13" s="10">
        <v>1.0</v>
      </c>
      <c r="S13" s="10"/>
      <c r="T13" s="10"/>
      <c r="U13" s="10"/>
      <c r="V13" s="10" t="s">
        <v>47</v>
      </c>
      <c r="W13" s="10">
        <f>IF((REG!$B13-3)&lt;0,0,REG!$B13-3)</f>
        <v>1</v>
      </c>
      <c r="X13" s="10"/>
      <c r="Y13" s="10"/>
      <c r="Z13" s="10"/>
      <c r="AA13" s="10"/>
      <c r="AB13" s="10"/>
      <c r="AC13" s="10">
        <f>IF((REG!$B13-4)&lt;0,0,REG!$B13-4)</f>
        <v>0</v>
      </c>
      <c r="AD13" s="10"/>
      <c r="AE13" s="10"/>
      <c r="AF13" s="10"/>
      <c r="AG13" s="10"/>
      <c r="AH13" s="11"/>
    </row>
    <row r="14" ht="18.0" customHeight="1">
      <c r="A14" s="9">
        <v>45666.9071412037</v>
      </c>
      <c r="B14" s="10">
        <f t="shared" si="1"/>
        <v>4</v>
      </c>
      <c r="C14" s="10">
        <v>9.0</v>
      </c>
      <c r="D14" s="10" t="s">
        <v>53</v>
      </c>
      <c r="E14" s="10">
        <f>REG!$B14</f>
        <v>4</v>
      </c>
      <c r="F14" s="10">
        <v>2.0</v>
      </c>
      <c r="G14" s="10"/>
      <c r="H14" s="10"/>
      <c r="I14" s="10"/>
      <c r="J14" s="10" t="s">
        <v>44</v>
      </c>
      <c r="K14" s="10">
        <f>IF((REG!$B14-1)&lt;0,0,REG!$B14-1)</f>
        <v>3</v>
      </c>
      <c r="L14" s="10"/>
      <c r="M14" s="10"/>
      <c r="N14" s="10">
        <v>1.0</v>
      </c>
      <c r="O14" s="10"/>
      <c r="P14" s="10" t="s">
        <v>35</v>
      </c>
      <c r="Q14" s="10">
        <f>IF((REG!$B14-2)&lt;0,0,REG!$B14-2)</f>
        <v>2</v>
      </c>
      <c r="R14" s="10"/>
      <c r="S14" s="10"/>
      <c r="T14" s="10"/>
      <c r="U14" s="10"/>
      <c r="V14" s="10" t="s">
        <v>56</v>
      </c>
      <c r="W14" s="10">
        <f>IF((REG!$B14-3)&lt;0,0,REG!$B14-3)</f>
        <v>1</v>
      </c>
      <c r="X14" s="10"/>
      <c r="Y14" s="10"/>
      <c r="Z14" s="10"/>
      <c r="AA14" s="10"/>
      <c r="AB14" s="10"/>
      <c r="AC14" s="10">
        <f>IF((REG!$B14-4)&lt;0,0,REG!$B14-4)</f>
        <v>0</v>
      </c>
      <c r="AD14" s="10"/>
      <c r="AE14" s="10"/>
      <c r="AF14" s="10"/>
      <c r="AG14" s="10"/>
      <c r="AH14" s="11"/>
    </row>
    <row r="15" ht="18.0" customHeight="1">
      <c r="A15" s="9">
        <v>45666.98517361111</v>
      </c>
      <c r="B15" s="10">
        <f t="shared" si="1"/>
        <v>4</v>
      </c>
      <c r="C15" s="10">
        <v>11.0</v>
      </c>
      <c r="D15" s="10" t="s">
        <v>57</v>
      </c>
      <c r="E15" s="10">
        <f>REG!$B15</f>
        <v>4</v>
      </c>
      <c r="F15" s="10"/>
      <c r="G15" s="10">
        <v>2.0</v>
      </c>
      <c r="H15" s="10"/>
      <c r="I15" s="10"/>
      <c r="J15" s="10" t="s">
        <v>41</v>
      </c>
      <c r="K15" s="10">
        <f>IF((REG!$B15-1)&lt;0,0,REG!$B15-1)</f>
        <v>3</v>
      </c>
      <c r="L15" s="10"/>
      <c r="M15" s="10"/>
      <c r="N15" s="10"/>
      <c r="O15" s="10"/>
      <c r="P15" s="10" t="s">
        <v>58</v>
      </c>
      <c r="Q15" s="10">
        <f>IF((REG!$B15-2)&lt;0,0,REG!$B15-2)</f>
        <v>2</v>
      </c>
      <c r="R15" s="10"/>
      <c r="S15" s="10"/>
      <c r="T15" s="10">
        <v>1.0</v>
      </c>
      <c r="U15" s="10"/>
      <c r="V15" s="10" t="s">
        <v>55</v>
      </c>
      <c r="W15" s="10">
        <f>IF((REG!$B15-3)&lt;0,0,REG!$B15-3)</f>
        <v>1</v>
      </c>
      <c r="X15" s="10"/>
      <c r="Y15" s="10"/>
      <c r="Z15" s="10"/>
      <c r="AA15" s="10"/>
      <c r="AB15" s="10"/>
      <c r="AC15" s="10">
        <f>IF((REG!$B15-4)&lt;0,0,REG!$B15-4)</f>
        <v>0</v>
      </c>
      <c r="AD15" s="10"/>
      <c r="AE15" s="10"/>
      <c r="AF15" s="10"/>
      <c r="AG15" s="10"/>
      <c r="AH15" s="11"/>
    </row>
    <row r="16" ht="18.0" customHeight="1">
      <c r="A16" s="9">
        <v>45674.00925925926</v>
      </c>
      <c r="B16" s="10">
        <f t="shared" si="1"/>
        <v>4</v>
      </c>
      <c r="C16" s="10">
        <v>9.0</v>
      </c>
      <c r="D16" s="10" t="s">
        <v>56</v>
      </c>
      <c r="E16" s="10">
        <f>REG!$B16</f>
        <v>4</v>
      </c>
      <c r="F16" s="10">
        <v>3.0</v>
      </c>
      <c r="G16" s="10"/>
      <c r="H16" s="10"/>
      <c r="I16" s="10"/>
      <c r="J16" s="10" t="s">
        <v>42</v>
      </c>
      <c r="K16" s="10">
        <f>IF((REG!$B16-1)&lt;0,0,REG!$B16-1)</f>
        <v>3</v>
      </c>
      <c r="L16" s="10"/>
      <c r="M16" s="10"/>
      <c r="N16" s="10"/>
      <c r="O16" s="10"/>
      <c r="P16" s="10" t="s">
        <v>35</v>
      </c>
      <c r="Q16" s="10">
        <f>IF((REG!$B16-2)&lt;0,0,REG!$B16-2)</f>
        <v>2</v>
      </c>
      <c r="R16" s="10"/>
      <c r="S16" s="10"/>
      <c r="T16" s="10"/>
      <c r="U16" s="10"/>
      <c r="V16" s="10" t="s">
        <v>33</v>
      </c>
      <c r="W16" s="10">
        <f>IF((REG!$B16-3)&lt;0,0,REG!$B16-3)</f>
        <v>1</v>
      </c>
      <c r="X16" s="10"/>
      <c r="Y16" s="10"/>
      <c r="Z16" s="10"/>
      <c r="AA16" s="10"/>
      <c r="AB16" s="10"/>
      <c r="AC16" s="10">
        <f>IF((REG!$B16-4)&lt;0,0,REG!$B16-4)</f>
        <v>0</v>
      </c>
      <c r="AD16" s="10"/>
      <c r="AE16" s="10"/>
      <c r="AF16" s="10"/>
      <c r="AG16" s="10"/>
      <c r="AH16" s="11"/>
    </row>
    <row r="17" ht="18.0" customHeight="1">
      <c r="A17" s="9">
        <v>45674.00997685185</v>
      </c>
      <c r="B17" s="10">
        <f t="shared" si="1"/>
        <v>3</v>
      </c>
      <c r="C17" s="10">
        <v>9.0</v>
      </c>
      <c r="D17" s="10" t="s">
        <v>59</v>
      </c>
      <c r="E17" s="10">
        <f>REG!$B17</f>
        <v>3</v>
      </c>
      <c r="F17" s="10"/>
      <c r="G17" s="10">
        <v>1.0</v>
      </c>
      <c r="H17" s="10"/>
      <c r="I17" s="10"/>
      <c r="J17" s="10" t="s">
        <v>55</v>
      </c>
      <c r="K17" s="10">
        <f>IF((REG!$B17-1)&lt;0,0,REG!$B17-1)</f>
        <v>2</v>
      </c>
      <c r="L17" s="10">
        <v>1.0</v>
      </c>
      <c r="M17" s="10"/>
      <c r="N17" s="10"/>
      <c r="O17" s="10"/>
      <c r="P17" s="10" t="s">
        <v>60</v>
      </c>
      <c r="Q17" s="10">
        <f>IF((REG!$B17-2)&lt;0,0,REG!$B17-2)</f>
        <v>1</v>
      </c>
      <c r="R17" s="10"/>
      <c r="S17" s="10"/>
      <c r="T17" s="10"/>
      <c r="U17" s="10"/>
      <c r="V17" s="10"/>
      <c r="W17" s="10">
        <f>IF((REG!$B17-3)&lt;0,0,REG!$B17-3)</f>
        <v>0</v>
      </c>
      <c r="X17" s="10"/>
      <c r="Y17" s="10"/>
      <c r="Z17" s="10"/>
      <c r="AA17" s="10"/>
      <c r="AB17" s="10"/>
      <c r="AC17" s="10">
        <f>IF((REG!$B17-4)&lt;0,0,REG!$B17-4)</f>
        <v>0</v>
      </c>
      <c r="AD17" s="10"/>
      <c r="AE17" s="10"/>
      <c r="AF17" s="10"/>
      <c r="AG17" s="10"/>
      <c r="AH17" s="11"/>
    </row>
    <row r="18" ht="18.0" customHeight="1">
      <c r="A18" s="9">
        <v>45674.010717592595</v>
      </c>
      <c r="B18" s="10">
        <f t="shared" si="1"/>
        <v>3</v>
      </c>
      <c r="C18" s="10">
        <v>9.0</v>
      </c>
      <c r="D18" s="10" t="s">
        <v>61</v>
      </c>
      <c r="E18" s="10">
        <f>REG!$B18</f>
        <v>3</v>
      </c>
      <c r="F18" s="10"/>
      <c r="G18" s="10"/>
      <c r="H18" s="10">
        <v>2.0</v>
      </c>
      <c r="I18" s="10"/>
      <c r="J18" s="10" t="s">
        <v>62</v>
      </c>
      <c r="K18" s="10">
        <f>IF((REG!$B18-1)&lt;0,0,REG!$B18-1)</f>
        <v>2</v>
      </c>
      <c r="L18" s="10"/>
      <c r="M18" s="10"/>
      <c r="N18" s="10"/>
      <c r="O18" s="10"/>
      <c r="P18" s="10" t="s">
        <v>45</v>
      </c>
      <c r="Q18" s="10">
        <f>IF((REG!$B18-2)&lt;0,0,REG!$B18-2)</f>
        <v>1</v>
      </c>
      <c r="R18" s="10"/>
      <c r="S18" s="10"/>
      <c r="T18" s="10"/>
      <c r="U18" s="10"/>
      <c r="V18" s="10"/>
      <c r="W18" s="10">
        <f>IF((REG!$B18-3)&lt;0,0,REG!$B18-3)</f>
        <v>0</v>
      </c>
      <c r="X18" s="10"/>
      <c r="Y18" s="10"/>
      <c r="Z18" s="10"/>
      <c r="AA18" s="10"/>
      <c r="AB18" s="10"/>
      <c r="AC18" s="10">
        <f>IF((REG!$B18-4)&lt;0,0,REG!$B18-4)</f>
        <v>0</v>
      </c>
      <c r="AD18" s="10"/>
      <c r="AE18" s="10"/>
      <c r="AF18" s="10"/>
      <c r="AG18" s="10"/>
      <c r="AH18" s="11"/>
    </row>
    <row r="19" ht="18.0" customHeight="1">
      <c r="A19" s="9">
        <v>45674.01158564815</v>
      </c>
      <c r="B19" s="10">
        <f t="shared" si="1"/>
        <v>3</v>
      </c>
      <c r="C19" s="10">
        <v>12.0</v>
      </c>
      <c r="D19" s="10" t="s">
        <v>44</v>
      </c>
      <c r="E19" s="10">
        <f>REG!$B19</f>
        <v>3</v>
      </c>
      <c r="F19" s="10">
        <v>1.0</v>
      </c>
      <c r="G19" s="10">
        <v>1.0</v>
      </c>
      <c r="H19" s="10"/>
      <c r="I19" s="10"/>
      <c r="J19" s="10" t="s">
        <v>34</v>
      </c>
      <c r="K19" s="10">
        <f>IF((REG!$B19-1)&lt;0,0,REG!$B19-1)</f>
        <v>2</v>
      </c>
      <c r="L19" s="10"/>
      <c r="M19" s="10"/>
      <c r="N19" s="10"/>
      <c r="O19" s="10"/>
      <c r="P19" s="10" t="s">
        <v>63</v>
      </c>
      <c r="Q19" s="10">
        <f>IF((REG!$B19-2)&lt;0,0,REG!$B19-2)</f>
        <v>1</v>
      </c>
      <c r="R19" s="10"/>
      <c r="S19" s="10"/>
      <c r="T19" s="10"/>
      <c r="U19" s="10"/>
      <c r="V19" s="10"/>
      <c r="W19" s="10">
        <f>IF((REG!$B19-3)&lt;0,0,REG!$B19-3)</f>
        <v>0</v>
      </c>
      <c r="X19" s="10"/>
      <c r="Y19" s="10"/>
      <c r="Z19" s="10"/>
      <c r="AA19" s="10"/>
      <c r="AB19" s="10"/>
      <c r="AC19" s="10">
        <f>IF((REG!$B19-4)&lt;0,0,REG!$B19-4)</f>
        <v>0</v>
      </c>
      <c r="AD19" s="10"/>
      <c r="AE19" s="10"/>
      <c r="AF19" s="10"/>
      <c r="AG19" s="10"/>
      <c r="AH19" s="11"/>
    </row>
    <row r="20" ht="18.0" customHeight="1">
      <c r="A20" s="9">
        <v>45674.01238425926</v>
      </c>
      <c r="B20" s="10">
        <f t="shared" si="1"/>
        <v>3</v>
      </c>
      <c r="C20" s="10">
        <v>8.0</v>
      </c>
      <c r="D20" s="10" t="s">
        <v>64</v>
      </c>
      <c r="E20" s="10">
        <f>REG!$B20</f>
        <v>3</v>
      </c>
      <c r="F20" s="10">
        <v>2.0</v>
      </c>
      <c r="G20" s="10"/>
      <c r="H20" s="10"/>
      <c r="I20" s="10"/>
      <c r="J20" s="10" t="s">
        <v>37</v>
      </c>
      <c r="K20" s="10">
        <f>IF((REG!$B20-1)&lt;0,0,REG!$B20-1)</f>
        <v>2</v>
      </c>
      <c r="L20" s="10"/>
      <c r="M20" s="10"/>
      <c r="N20" s="10"/>
      <c r="O20" s="10"/>
      <c r="P20" s="10" t="s">
        <v>58</v>
      </c>
      <c r="Q20" s="10">
        <f>IF((REG!$B20-2)&lt;0,0,REG!$B20-2)</f>
        <v>1</v>
      </c>
      <c r="R20" s="10"/>
      <c r="S20" s="10"/>
      <c r="T20" s="10"/>
      <c r="U20" s="10"/>
      <c r="V20" s="10"/>
      <c r="W20" s="10">
        <f>IF((REG!$B20-3)&lt;0,0,REG!$B20-3)</f>
        <v>0</v>
      </c>
      <c r="X20" s="10"/>
      <c r="Y20" s="10"/>
      <c r="Z20" s="10"/>
      <c r="AA20" s="10"/>
      <c r="AB20" s="10"/>
      <c r="AC20" s="10">
        <f>IF((REG!$B20-4)&lt;0,0,REG!$B20-4)</f>
        <v>0</v>
      </c>
      <c r="AD20" s="10"/>
      <c r="AE20" s="10"/>
      <c r="AF20" s="10"/>
      <c r="AG20" s="10"/>
      <c r="AH20" s="11"/>
    </row>
    <row r="21" ht="18.0" customHeight="1">
      <c r="A21" s="9">
        <v>45674.01298611111</v>
      </c>
      <c r="B21" s="10">
        <f t="shared" si="1"/>
        <v>3</v>
      </c>
      <c r="C21" s="10">
        <v>7.0</v>
      </c>
      <c r="D21" s="10" t="s">
        <v>65</v>
      </c>
      <c r="E21" s="10">
        <f>REG!$B21</f>
        <v>3</v>
      </c>
      <c r="F21" s="10"/>
      <c r="G21" s="10"/>
      <c r="H21" s="10">
        <v>2.0</v>
      </c>
      <c r="I21" s="10"/>
      <c r="J21" s="10" t="s">
        <v>55</v>
      </c>
      <c r="K21" s="10">
        <f>IF((REG!$B21-1)&lt;0,0,REG!$B21-1)</f>
        <v>2</v>
      </c>
      <c r="L21" s="10"/>
      <c r="M21" s="10"/>
      <c r="N21" s="10"/>
      <c r="O21" s="10"/>
      <c r="P21" s="10" t="s">
        <v>64</v>
      </c>
      <c r="Q21" s="10">
        <f>IF((REG!$B21-2)&lt;0,0,REG!$B21-2)</f>
        <v>1</v>
      </c>
      <c r="R21" s="10"/>
      <c r="S21" s="10"/>
      <c r="T21" s="10"/>
      <c r="U21" s="10"/>
      <c r="V21" s="10"/>
      <c r="W21" s="10">
        <f>IF((REG!$B21-3)&lt;0,0,REG!$B21-3)</f>
        <v>0</v>
      </c>
      <c r="X21" s="10"/>
      <c r="Y21" s="10"/>
      <c r="Z21" s="10"/>
      <c r="AA21" s="10"/>
      <c r="AB21" s="10"/>
      <c r="AC21" s="10">
        <f>IF((REG!$B21-4)&lt;0,0,REG!$B21-4)</f>
        <v>0</v>
      </c>
      <c r="AD21" s="10"/>
      <c r="AE21" s="10"/>
      <c r="AF21" s="10"/>
      <c r="AG21" s="10"/>
      <c r="AH21" s="11"/>
    </row>
    <row r="22" ht="18.0" customHeight="1">
      <c r="A22" s="9">
        <v>45674.01359953704</v>
      </c>
      <c r="B22" s="10">
        <f t="shared" si="1"/>
        <v>3</v>
      </c>
      <c r="C22" s="10">
        <v>9.0</v>
      </c>
      <c r="D22" s="10" t="s">
        <v>57</v>
      </c>
      <c r="E22" s="10">
        <f>REG!$B22</f>
        <v>3</v>
      </c>
      <c r="F22" s="10"/>
      <c r="G22" s="10">
        <v>1.0</v>
      </c>
      <c r="H22" s="10"/>
      <c r="I22" s="10"/>
      <c r="J22" s="10" t="s">
        <v>51</v>
      </c>
      <c r="K22" s="10">
        <f>IF((REG!$B22-1)&lt;0,0,REG!$B22-1)</f>
        <v>2</v>
      </c>
      <c r="L22" s="10"/>
      <c r="M22" s="10">
        <v>1.0</v>
      </c>
      <c r="N22" s="10"/>
      <c r="O22" s="10"/>
      <c r="P22" s="10" t="s">
        <v>58</v>
      </c>
      <c r="Q22" s="10">
        <f>IF((REG!$B22-2)&lt;0,0,REG!$B22-2)</f>
        <v>1</v>
      </c>
      <c r="R22" s="10"/>
      <c r="S22" s="10"/>
      <c r="T22" s="10"/>
      <c r="U22" s="10"/>
      <c r="V22" s="10"/>
      <c r="W22" s="10">
        <f>IF((REG!$B22-3)&lt;0,0,REG!$B22-3)</f>
        <v>0</v>
      </c>
      <c r="X22" s="10"/>
      <c r="Y22" s="10"/>
      <c r="Z22" s="10"/>
      <c r="AA22" s="10"/>
      <c r="AB22" s="10"/>
      <c r="AC22" s="10">
        <f>IF((REG!$B22-4)&lt;0,0,REG!$B22-4)</f>
        <v>0</v>
      </c>
      <c r="AD22" s="10"/>
      <c r="AE22" s="10"/>
      <c r="AF22" s="10"/>
      <c r="AG22" s="10"/>
      <c r="AH22" s="11"/>
    </row>
    <row r="23" ht="18.0" customHeight="1">
      <c r="A23" s="9">
        <v>45680.0</v>
      </c>
      <c r="B23" s="10">
        <f t="shared" si="1"/>
        <v>3</v>
      </c>
      <c r="C23" s="10">
        <v>8.0</v>
      </c>
      <c r="D23" s="10" t="s">
        <v>56</v>
      </c>
      <c r="E23" s="10">
        <f>REG!$B23</f>
        <v>3</v>
      </c>
      <c r="F23" s="10">
        <v>2.0</v>
      </c>
      <c r="G23" s="10"/>
      <c r="H23" s="10"/>
      <c r="I23" s="10"/>
      <c r="J23" s="10" t="s">
        <v>66</v>
      </c>
      <c r="K23" s="10">
        <f>IF((REG!$B23-1)&lt;0,0,REG!$B23-1)</f>
        <v>2</v>
      </c>
      <c r="L23" s="10"/>
      <c r="M23" s="10"/>
      <c r="N23" s="10"/>
      <c r="O23" s="10"/>
      <c r="P23" s="10" t="s">
        <v>46</v>
      </c>
      <c r="Q23" s="10">
        <f>IF((REG!$B23-2)&lt;0,0,REG!$B23-2)</f>
        <v>1</v>
      </c>
      <c r="R23" s="10"/>
      <c r="S23" s="10"/>
      <c r="T23" s="10"/>
      <c r="U23" s="10"/>
      <c r="V23" s="10"/>
      <c r="W23" s="10">
        <f>IF((REG!$B23-3)&lt;0,0,REG!$B23-3)</f>
        <v>0</v>
      </c>
      <c r="X23" s="10"/>
      <c r="Y23" s="10"/>
      <c r="Z23" s="10"/>
      <c r="AA23" s="10"/>
      <c r="AB23" s="10"/>
      <c r="AC23" s="10">
        <f>IF((REG!$B23-4)&lt;0,0,REG!$B23-4)</f>
        <v>0</v>
      </c>
      <c r="AD23" s="10"/>
      <c r="AE23" s="10"/>
      <c r="AF23" s="10"/>
      <c r="AG23" s="10"/>
      <c r="AH23" s="11"/>
    </row>
    <row r="24" ht="18.0" customHeight="1">
      <c r="A24" s="9">
        <v>45680.0</v>
      </c>
      <c r="B24" s="10">
        <f t="shared" si="1"/>
        <v>3</v>
      </c>
      <c r="C24" s="10">
        <v>8.0</v>
      </c>
      <c r="D24" s="10" t="s">
        <v>33</v>
      </c>
      <c r="E24" s="10">
        <f>REG!$B24</f>
        <v>3</v>
      </c>
      <c r="F24" s="10">
        <v>2.0</v>
      </c>
      <c r="G24" s="10"/>
      <c r="H24" s="10"/>
      <c r="I24" s="10"/>
      <c r="J24" s="10" t="s">
        <v>49</v>
      </c>
      <c r="K24" s="10">
        <f>IF((REG!$B24-1)&lt;0,0,REG!$B24-1)</f>
        <v>2</v>
      </c>
      <c r="L24" s="10"/>
      <c r="M24" s="10"/>
      <c r="N24" s="10"/>
      <c r="O24" s="10"/>
      <c r="P24" s="10" t="s">
        <v>67</v>
      </c>
      <c r="Q24" s="10">
        <f>IF((REG!$B24-2)&lt;0,0,REG!$B24-2)</f>
        <v>1</v>
      </c>
      <c r="R24" s="10"/>
      <c r="S24" s="10"/>
      <c r="T24" s="10"/>
      <c r="U24" s="10"/>
      <c r="V24" s="10"/>
      <c r="W24" s="10">
        <f>IF((REG!$B24-3)&lt;0,0,REG!$B24-3)</f>
        <v>0</v>
      </c>
      <c r="X24" s="10"/>
      <c r="Y24" s="10"/>
      <c r="Z24" s="10"/>
      <c r="AA24" s="10"/>
      <c r="AB24" s="10"/>
      <c r="AC24" s="10">
        <f>IF((REG!$B24-4)&lt;0,0,REG!$B24-4)</f>
        <v>0</v>
      </c>
      <c r="AD24" s="10"/>
      <c r="AE24" s="10"/>
      <c r="AF24" s="10"/>
      <c r="AG24" s="10"/>
      <c r="AH24" s="11"/>
    </row>
    <row r="25" ht="18.0" customHeight="1">
      <c r="A25" s="9">
        <v>45680.0</v>
      </c>
      <c r="B25" s="10">
        <f t="shared" si="1"/>
        <v>3</v>
      </c>
      <c r="C25" s="10">
        <v>9.0</v>
      </c>
      <c r="D25" s="10" t="s">
        <v>54</v>
      </c>
      <c r="E25" s="10">
        <f>REG!$B25</f>
        <v>3</v>
      </c>
      <c r="F25" s="10"/>
      <c r="G25" s="10"/>
      <c r="H25" s="10">
        <v>2.0</v>
      </c>
      <c r="I25" s="10"/>
      <c r="J25" s="10" t="s">
        <v>34</v>
      </c>
      <c r="K25" s="10">
        <f>IF((REG!$B25-1)&lt;0,0,REG!$B25-1)</f>
        <v>2</v>
      </c>
      <c r="L25" s="10"/>
      <c r="M25" s="10"/>
      <c r="N25" s="10"/>
      <c r="O25" s="10"/>
      <c r="P25" s="10" t="s">
        <v>68</v>
      </c>
      <c r="Q25" s="10">
        <f>IF((REG!$B25-2)&lt;0,0,REG!$B25-2)</f>
        <v>1</v>
      </c>
      <c r="R25" s="10"/>
      <c r="S25" s="10"/>
      <c r="T25" s="10"/>
      <c r="U25" s="10"/>
      <c r="V25" s="10"/>
      <c r="W25" s="10">
        <f>IF((REG!$B25-3)&lt;0,0,REG!$B25-3)</f>
        <v>0</v>
      </c>
      <c r="X25" s="10"/>
      <c r="Y25" s="10"/>
      <c r="Z25" s="10"/>
      <c r="AA25" s="10"/>
      <c r="AB25" s="10"/>
      <c r="AC25" s="10">
        <f>IF((REG!$B25-4)&lt;0,0,REG!$B25-4)</f>
        <v>0</v>
      </c>
      <c r="AD25" s="10"/>
      <c r="AE25" s="10"/>
      <c r="AF25" s="10"/>
      <c r="AG25" s="10"/>
      <c r="AH25" s="11"/>
    </row>
    <row r="26" ht="18.0" customHeight="1">
      <c r="A26" s="9">
        <v>45680.0</v>
      </c>
      <c r="B26" s="10">
        <f t="shared" si="1"/>
        <v>3</v>
      </c>
      <c r="C26" s="10">
        <v>9.0</v>
      </c>
      <c r="D26" s="10" t="s">
        <v>35</v>
      </c>
      <c r="E26" s="10">
        <f>REG!$B26</f>
        <v>3</v>
      </c>
      <c r="F26" s="10">
        <v>1.0</v>
      </c>
      <c r="G26" s="10"/>
      <c r="H26" s="10">
        <v>1.0</v>
      </c>
      <c r="I26" s="10"/>
      <c r="J26" s="10" t="s">
        <v>69</v>
      </c>
      <c r="K26" s="10">
        <f>IF((REG!$B26-1)&lt;0,0,REG!$B26-1)</f>
        <v>2</v>
      </c>
      <c r="L26" s="10"/>
      <c r="M26" s="10"/>
      <c r="N26" s="10"/>
      <c r="O26" s="10"/>
      <c r="P26" s="10" t="s">
        <v>70</v>
      </c>
      <c r="Q26" s="10">
        <f>IF((REG!$B26-2)&lt;0,0,REG!$B26-2)</f>
        <v>1</v>
      </c>
      <c r="R26" s="10"/>
      <c r="S26" s="10"/>
      <c r="T26" s="10"/>
      <c r="U26" s="10"/>
      <c r="V26" s="10"/>
      <c r="W26" s="10">
        <f>IF((REG!$B26-3)&lt;0,0,REG!$B26-3)</f>
        <v>0</v>
      </c>
      <c r="X26" s="10"/>
      <c r="Y26" s="10"/>
      <c r="Z26" s="10"/>
      <c r="AA26" s="10"/>
      <c r="AB26" s="10"/>
      <c r="AC26" s="10">
        <f>IF((REG!$B26-4)&lt;0,0,REG!$B26-4)</f>
        <v>0</v>
      </c>
      <c r="AD26" s="10"/>
      <c r="AE26" s="10"/>
      <c r="AF26" s="10"/>
      <c r="AG26" s="10"/>
      <c r="AH26" s="11"/>
    </row>
    <row r="27" ht="18.0" customHeight="1">
      <c r="A27" s="9">
        <v>45680.0</v>
      </c>
      <c r="B27" s="10">
        <f t="shared" si="1"/>
        <v>3</v>
      </c>
      <c r="C27" s="10">
        <v>6.0</v>
      </c>
      <c r="D27" s="10" t="s">
        <v>56</v>
      </c>
      <c r="E27" s="10">
        <f>REG!$B27</f>
        <v>3</v>
      </c>
      <c r="F27" s="10">
        <v>2.0</v>
      </c>
      <c r="G27" s="10"/>
      <c r="H27" s="10"/>
      <c r="I27" s="10"/>
      <c r="J27" s="10" t="s">
        <v>52</v>
      </c>
      <c r="K27" s="10">
        <f>IF((REG!$B27-1)&lt;0,0,REG!$B27-1)</f>
        <v>2</v>
      </c>
      <c r="L27" s="10"/>
      <c r="M27" s="10"/>
      <c r="N27" s="10"/>
      <c r="O27" s="10"/>
      <c r="P27" s="10" t="s">
        <v>40</v>
      </c>
      <c r="Q27" s="10">
        <f>IF((REG!$B27-2)&lt;0,0,REG!$B27-2)</f>
        <v>1</v>
      </c>
      <c r="R27" s="10"/>
      <c r="S27" s="10"/>
      <c r="T27" s="10"/>
      <c r="U27" s="10"/>
      <c r="V27" s="10"/>
      <c r="W27" s="10">
        <f>IF((REG!$B27-3)&lt;0,0,REG!$B27-3)</f>
        <v>0</v>
      </c>
      <c r="X27" s="10"/>
      <c r="Y27" s="10"/>
      <c r="Z27" s="10"/>
      <c r="AA27" s="10"/>
      <c r="AB27" s="10"/>
      <c r="AC27" s="10">
        <f>IF((REG!$B27-4)&lt;0,0,REG!$B27-4)</f>
        <v>0</v>
      </c>
      <c r="AD27" s="10"/>
      <c r="AE27" s="10"/>
      <c r="AF27" s="10"/>
      <c r="AG27" s="10"/>
      <c r="AH27" s="11"/>
    </row>
    <row r="28" ht="18.0" customHeight="1">
      <c r="A28" s="9">
        <v>45680.0</v>
      </c>
      <c r="B28" s="10">
        <f t="shared" si="1"/>
        <v>4</v>
      </c>
      <c r="C28" s="10">
        <v>10.0</v>
      </c>
      <c r="D28" s="10" t="s">
        <v>61</v>
      </c>
      <c r="E28" s="10">
        <f>REG!$B28</f>
        <v>4</v>
      </c>
      <c r="F28" s="10">
        <v>2.0</v>
      </c>
      <c r="G28" s="10"/>
      <c r="H28" s="10">
        <v>1.0</v>
      </c>
      <c r="I28" s="10"/>
      <c r="J28" s="10" t="s">
        <v>71</v>
      </c>
      <c r="K28" s="10">
        <f>IF((REG!$B28-1)&lt;0,0,REG!$B28-1)</f>
        <v>3</v>
      </c>
      <c r="L28" s="10"/>
      <c r="M28" s="10"/>
      <c r="N28" s="10"/>
      <c r="O28" s="10"/>
      <c r="P28" s="10" t="s">
        <v>72</v>
      </c>
      <c r="Q28" s="10">
        <f>IF((REG!$B28-2)&lt;0,0,REG!$B28-2)</f>
        <v>2</v>
      </c>
      <c r="R28" s="10"/>
      <c r="S28" s="10"/>
      <c r="T28" s="10"/>
      <c r="U28" s="10"/>
      <c r="V28" s="10" t="s">
        <v>73</v>
      </c>
      <c r="W28" s="10">
        <f>IF((REG!$B28-3)&lt;0,0,REG!$B28-3)</f>
        <v>1</v>
      </c>
      <c r="X28" s="10"/>
      <c r="Y28" s="10"/>
      <c r="Z28" s="10"/>
      <c r="AA28" s="10"/>
      <c r="AB28" s="10"/>
      <c r="AC28" s="10">
        <f>IF((REG!$B28-4)&lt;0,0,REG!$B28-4)</f>
        <v>0</v>
      </c>
      <c r="AD28" s="10"/>
      <c r="AE28" s="10"/>
      <c r="AF28" s="10"/>
      <c r="AG28" s="10"/>
      <c r="AH28" s="11"/>
    </row>
    <row r="29" ht="18.0" customHeight="1">
      <c r="A29" s="9">
        <v>45681.0</v>
      </c>
      <c r="B29" s="10">
        <f t="shared" si="1"/>
        <v>4</v>
      </c>
      <c r="C29" s="10">
        <v>9.0</v>
      </c>
      <c r="D29" s="10" t="s">
        <v>48</v>
      </c>
      <c r="E29" s="10">
        <f>REG!$B29</f>
        <v>4</v>
      </c>
      <c r="F29" s="10">
        <v>2.0</v>
      </c>
      <c r="G29" s="10"/>
      <c r="H29" s="10"/>
      <c r="I29" s="10"/>
      <c r="J29" s="10" t="s">
        <v>74</v>
      </c>
      <c r="K29" s="10">
        <f>IF((REG!$B29-1)&lt;0,0,REG!$B29-1)</f>
        <v>3</v>
      </c>
      <c r="L29" s="10"/>
      <c r="M29" s="10"/>
      <c r="N29" s="10"/>
      <c r="O29" s="10"/>
      <c r="P29" s="10" t="s">
        <v>41</v>
      </c>
      <c r="Q29" s="10">
        <f>IF((REG!$B29-2)&lt;0,0,REG!$B29-2)</f>
        <v>2</v>
      </c>
      <c r="R29" s="10"/>
      <c r="S29" s="10"/>
      <c r="T29" s="10"/>
      <c r="U29" s="10"/>
      <c r="V29" s="10" t="s">
        <v>46</v>
      </c>
      <c r="W29" s="10">
        <f>IF((REG!$B29-3)&lt;0,0,REG!$B29-3)</f>
        <v>1</v>
      </c>
      <c r="X29" s="10"/>
      <c r="Y29" s="10"/>
      <c r="Z29" s="10"/>
      <c r="AA29" s="10"/>
      <c r="AB29" s="10"/>
      <c r="AC29" s="10">
        <f>IF((REG!$B29-4)&lt;0,0,REG!$B29-4)</f>
        <v>0</v>
      </c>
      <c r="AD29" s="10"/>
      <c r="AE29" s="10"/>
      <c r="AF29" s="10"/>
      <c r="AG29" s="10"/>
      <c r="AH29" s="11"/>
    </row>
    <row r="30" ht="18.0" customHeight="1">
      <c r="A30" s="9">
        <v>45681.0</v>
      </c>
      <c r="B30" s="10">
        <f t="shared" si="1"/>
        <v>3</v>
      </c>
      <c r="C30" s="10">
        <v>8.0</v>
      </c>
      <c r="D30" s="10" t="s">
        <v>75</v>
      </c>
      <c r="E30" s="10">
        <f>REG!$B30</f>
        <v>3</v>
      </c>
      <c r="F30" s="10">
        <v>2.0</v>
      </c>
      <c r="G30" s="10"/>
      <c r="H30" s="10"/>
      <c r="I30" s="10"/>
      <c r="J30" s="10" t="s">
        <v>63</v>
      </c>
      <c r="K30" s="10">
        <f>IF((REG!$B30-1)&lt;0,0,REG!$B30-1)</f>
        <v>2</v>
      </c>
      <c r="L30" s="10"/>
      <c r="M30" s="10"/>
      <c r="N30" s="10"/>
      <c r="O30" s="10"/>
      <c r="P30" s="10" t="s">
        <v>33</v>
      </c>
      <c r="Q30" s="10">
        <f>IF((REG!$B30-2)&lt;0,0,REG!$B30-2)</f>
        <v>1</v>
      </c>
      <c r="R30" s="10"/>
      <c r="S30" s="10"/>
      <c r="T30" s="10"/>
      <c r="U30" s="10"/>
      <c r="V30" s="10"/>
      <c r="W30" s="10">
        <f>IF((REG!$B30-3)&lt;0,0,REG!$B30-3)</f>
        <v>0</v>
      </c>
      <c r="X30" s="10"/>
      <c r="Y30" s="10"/>
      <c r="Z30" s="10"/>
      <c r="AA30" s="10"/>
      <c r="AB30" s="10"/>
      <c r="AC30" s="10">
        <f>IF((REG!$B30-4)&lt;0,0,REG!$B30-4)</f>
        <v>0</v>
      </c>
      <c r="AD30" s="10"/>
      <c r="AE30" s="10"/>
      <c r="AF30" s="10"/>
      <c r="AG30" s="10"/>
      <c r="AH30" s="11"/>
    </row>
    <row r="31" ht="18.0" customHeight="1">
      <c r="A31" s="9">
        <v>45681.0</v>
      </c>
      <c r="B31" s="10">
        <f t="shared" si="1"/>
        <v>4</v>
      </c>
      <c r="C31" s="10">
        <v>9.0</v>
      </c>
      <c r="D31" s="10" t="s">
        <v>37</v>
      </c>
      <c r="E31" s="10">
        <f>REG!$B31</f>
        <v>4</v>
      </c>
      <c r="F31" s="10">
        <v>1.0</v>
      </c>
      <c r="G31" s="10"/>
      <c r="H31" s="10"/>
      <c r="I31" s="10"/>
      <c r="J31" s="10" t="s">
        <v>36</v>
      </c>
      <c r="K31" s="10">
        <f>IF((REG!$B31-1)&lt;0,0,REG!$B31-1)</f>
        <v>3</v>
      </c>
      <c r="L31" s="10">
        <v>2.0</v>
      </c>
      <c r="M31" s="10"/>
      <c r="N31" s="10"/>
      <c r="O31" s="10"/>
      <c r="P31" s="10" t="s">
        <v>44</v>
      </c>
      <c r="Q31" s="10">
        <f>IF((REG!$B31-2)&lt;0,0,REG!$B31-2)</f>
        <v>2</v>
      </c>
      <c r="R31" s="10"/>
      <c r="S31" s="10"/>
      <c r="T31" s="10"/>
      <c r="U31" s="10"/>
      <c r="V31" s="10" t="s">
        <v>58</v>
      </c>
      <c r="W31" s="10">
        <f>IF((REG!$B31-3)&lt;0,0,REG!$B31-3)</f>
        <v>1</v>
      </c>
      <c r="X31" s="10"/>
      <c r="Y31" s="10"/>
      <c r="Z31" s="10"/>
      <c r="AA31" s="10"/>
      <c r="AB31" s="10"/>
      <c r="AC31" s="10">
        <f>IF((REG!$B31-4)&lt;0,0,REG!$B31-4)</f>
        <v>0</v>
      </c>
      <c r="AD31" s="10"/>
      <c r="AE31" s="10"/>
      <c r="AF31" s="10"/>
      <c r="AG31" s="10"/>
      <c r="AH31" s="11"/>
    </row>
    <row r="32" ht="18.0" customHeight="1">
      <c r="A32" s="9">
        <v>45681.0</v>
      </c>
      <c r="B32" s="10">
        <f t="shared" si="1"/>
        <v>3</v>
      </c>
      <c r="C32" s="10">
        <v>19.0</v>
      </c>
      <c r="D32" s="10" t="s">
        <v>49</v>
      </c>
      <c r="E32" s="10">
        <f>REG!$B32</f>
        <v>3</v>
      </c>
      <c r="F32" s="10">
        <v>2.0</v>
      </c>
      <c r="G32" s="10"/>
      <c r="H32" s="10"/>
      <c r="I32" s="10"/>
      <c r="J32" s="10" t="s">
        <v>76</v>
      </c>
      <c r="K32" s="10">
        <f>IF((REG!$B32-1)&lt;0,0,REG!$B32-1)</f>
        <v>2</v>
      </c>
      <c r="L32" s="10"/>
      <c r="M32" s="10"/>
      <c r="N32" s="10"/>
      <c r="O32" s="10"/>
      <c r="P32" s="10" t="s">
        <v>42</v>
      </c>
      <c r="Q32" s="10">
        <f>IF((REG!$B32-2)&lt;0,0,REG!$B32-2)</f>
        <v>1</v>
      </c>
      <c r="R32" s="10"/>
      <c r="S32" s="10"/>
      <c r="T32" s="10"/>
      <c r="U32" s="10"/>
      <c r="V32" s="10"/>
      <c r="W32" s="10">
        <f>IF((REG!$B32-3)&lt;0,0,REG!$B32-3)</f>
        <v>0</v>
      </c>
      <c r="X32" s="10"/>
      <c r="Y32" s="10"/>
      <c r="Z32" s="10"/>
      <c r="AA32" s="10"/>
      <c r="AB32" s="10"/>
      <c r="AC32" s="10">
        <f>IF((REG!$B32-4)&lt;0,0,REG!$B32-4)</f>
        <v>0</v>
      </c>
      <c r="AD32" s="10"/>
      <c r="AE32" s="10"/>
      <c r="AF32" s="10"/>
      <c r="AG32" s="10"/>
      <c r="AH32" s="11"/>
    </row>
    <row r="33" ht="18.0" customHeight="1">
      <c r="A33" s="9">
        <v>45681.0</v>
      </c>
      <c r="B33" s="10">
        <f t="shared" si="1"/>
        <v>3</v>
      </c>
      <c r="C33" s="10">
        <v>8.0</v>
      </c>
      <c r="D33" s="10" t="s">
        <v>35</v>
      </c>
      <c r="E33" s="10">
        <f>REG!$B33</f>
        <v>3</v>
      </c>
      <c r="F33" s="10">
        <v>2.0</v>
      </c>
      <c r="G33" s="10"/>
      <c r="H33" s="10"/>
      <c r="I33" s="10"/>
      <c r="J33" s="10" t="s">
        <v>59</v>
      </c>
      <c r="K33" s="10">
        <f>IF((REG!$B33-1)&lt;0,0,REG!$B33-1)</f>
        <v>2</v>
      </c>
      <c r="L33" s="10"/>
      <c r="M33" s="10"/>
      <c r="N33" s="10"/>
      <c r="O33" s="10"/>
      <c r="P33" s="10" t="s">
        <v>77</v>
      </c>
      <c r="Q33" s="10">
        <f>IF((REG!$B33-2)&lt;0,0,REG!$B33-2)</f>
        <v>1</v>
      </c>
      <c r="R33" s="10"/>
      <c r="S33" s="10"/>
      <c r="T33" s="10"/>
      <c r="U33" s="10"/>
      <c r="V33" s="10"/>
      <c r="W33" s="10">
        <f>IF((REG!$B33-3)&lt;0,0,REG!$B33-3)</f>
        <v>0</v>
      </c>
      <c r="X33" s="10"/>
      <c r="Y33" s="10"/>
      <c r="Z33" s="10"/>
      <c r="AA33" s="10"/>
      <c r="AB33" s="10"/>
      <c r="AC33" s="10">
        <f>IF((REG!$B33-4)&lt;0,0,REG!$B33-4)</f>
        <v>0</v>
      </c>
      <c r="AD33" s="10"/>
      <c r="AE33" s="10"/>
      <c r="AF33" s="10"/>
      <c r="AG33" s="10"/>
      <c r="AH33" s="11"/>
    </row>
    <row r="34" ht="18.0" customHeight="1">
      <c r="A34" s="9">
        <v>45681.0</v>
      </c>
      <c r="B34" s="10">
        <f t="shared" si="1"/>
        <v>3</v>
      </c>
      <c r="C34" s="10">
        <v>11.0</v>
      </c>
      <c r="D34" s="10" t="s">
        <v>61</v>
      </c>
      <c r="E34" s="10">
        <f>REG!$B34</f>
        <v>3</v>
      </c>
      <c r="F34" s="10">
        <v>2.0</v>
      </c>
      <c r="G34" s="10"/>
      <c r="H34" s="10"/>
      <c r="I34" s="10"/>
      <c r="J34" s="10" t="s">
        <v>78</v>
      </c>
      <c r="K34" s="10">
        <f>IF((REG!$B34-1)&lt;0,0,REG!$B34-1)</f>
        <v>2</v>
      </c>
      <c r="L34" s="10"/>
      <c r="M34" s="10"/>
      <c r="N34" s="10"/>
      <c r="O34" s="10"/>
      <c r="P34" s="10" t="s">
        <v>57</v>
      </c>
      <c r="Q34" s="10">
        <f>IF((REG!$B34-2)&lt;0,0,REG!$B34-2)</f>
        <v>1</v>
      </c>
      <c r="R34" s="10"/>
      <c r="S34" s="10"/>
      <c r="T34" s="10"/>
      <c r="U34" s="10"/>
      <c r="V34" s="10"/>
      <c r="W34" s="10">
        <f>IF((REG!$B34-3)&lt;0,0,REG!$B34-3)</f>
        <v>0</v>
      </c>
      <c r="X34" s="10"/>
      <c r="Y34" s="10"/>
      <c r="Z34" s="10"/>
      <c r="AA34" s="10"/>
      <c r="AB34" s="10"/>
      <c r="AC34" s="10">
        <f>IF((REG!$B34-4)&lt;0,0,REG!$B34-4)</f>
        <v>0</v>
      </c>
      <c r="AD34" s="10"/>
      <c r="AE34" s="10"/>
      <c r="AF34" s="10"/>
      <c r="AG34" s="10"/>
      <c r="AH34" s="11"/>
    </row>
    <row r="35" ht="18.0" customHeight="1">
      <c r="A35" s="9">
        <v>45689.0</v>
      </c>
      <c r="B35" s="10">
        <f t="shared" si="1"/>
        <v>4</v>
      </c>
      <c r="C35" s="10">
        <v>11.0</v>
      </c>
      <c r="D35" s="10" t="s">
        <v>35</v>
      </c>
      <c r="E35" s="10">
        <f>REG!$B35</f>
        <v>4</v>
      </c>
      <c r="F35" s="10">
        <v>2.0</v>
      </c>
      <c r="G35" s="10"/>
      <c r="H35" s="10">
        <v>1.0</v>
      </c>
      <c r="I35" s="10"/>
      <c r="J35" s="10" t="s">
        <v>56</v>
      </c>
      <c r="K35" s="10">
        <f>IF((REG!$B35-1)&lt;0,0,REG!$B35-1)</f>
        <v>3</v>
      </c>
      <c r="L35" s="10"/>
      <c r="M35" s="10"/>
      <c r="N35" s="10"/>
      <c r="O35" s="10"/>
      <c r="P35" s="10" t="s">
        <v>33</v>
      </c>
      <c r="Q35" s="10">
        <f>IF((REG!$B35-2)&lt;0,0,REG!$B35-2)</f>
        <v>2</v>
      </c>
      <c r="R35" s="10"/>
      <c r="S35" s="10"/>
      <c r="T35" s="10"/>
      <c r="U35" s="10"/>
      <c r="V35" s="10" t="s">
        <v>79</v>
      </c>
      <c r="W35" s="10">
        <f>IF((REG!$B35-3)&lt;0,0,REG!$B35-3)</f>
        <v>1</v>
      </c>
      <c r="X35" s="10"/>
      <c r="Y35" s="10"/>
      <c r="Z35" s="10"/>
      <c r="AA35" s="10"/>
      <c r="AB35" s="10"/>
      <c r="AC35" s="10">
        <f>IF((REG!$B35-4)&lt;0,0,REG!$B35-4)</f>
        <v>0</v>
      </c>
      <c r="AD35" s="10"/>
      <c r="AE35" s="10"/>
      <c r="AF35" s="10"/>
      <c r="AG35" s="10"/>
      <c r="AH35" s="11"/>
    </row>
    <row r="36" ht="18.0" customHeight="1">
      <c r="A36" s="9">
        <v>45689.0</v>
      </c>
      <c r="B36" s="10">
        <f t="shared" si="1"/>
        <v>4</v>
      </c>
      <c r="C36" s="10">
        <v>10.0</v>
      </c>
      <c r="D36" s="10" t="s">
        <v>63</v>
      </c>
      <c r="E36" s="10">
        <f>REG!$B36</f>
        <v>4</v>
      </c>
      <c r="F36" s="10"/>
      <c r="G36" s="10">
        <v>2.0</v>
      </c>
      <c r="H36" s="10"/>
      <c r="I36" s="10"/>
      <c r="J36" s="10" t="s">
        <v>80</v>
      </c>
      <c r="K36" s="10">
        <f>IF((REG!$B36-1)&lt;0,0,REG!$B36-1)</f>
        <v>3</v>
      </c>
      <c r="L36" s="10">
        <v>1.0</v>
      </c>
      <c r="M36" s="10"/>
      <c r="N36" s="10"/>
      <c r="O36" s="10"/>
      <c r="P36" s="10" t="s">
        <v>79</v>
      </c>
      <c r="Q36" s="10">
        <f>IF((REG!$B36-2)&lt;0,0,REG!$B36-2)</f>
        <v>2</v>
      </c>
      <c r="R36" s="10"/>
      <c r="S36" s="10"/>
      <c r="T36" s="10"/>
      <c r="U36" s="10"/>
      <c r="V36" s="10" t="s">
        <v>44</v>
      </c>
      <c r="W36" s="10">
        <f>IF((REG!$B36-3)&lt;0,0,REG!$B36-3)</f>
        <v>1</v>
      </c>
      <c r="X36" s="10"/>
      <c r="Y36" s="10"/>
      <c r="Z36" s="10"/>
      <c r="AA36" s="10"/>
      <c r="AB36" s="10"/>
      <c r="AC36" s="10">
        <f>IF((REG!$B36-4)&lt;0,0,REG!$B36-4)</f>
        <v>0</v>
      </c>
      <c r="AD36" s="10"/>
      <c r="AE36" s="10"/>
      <c r="AF36" s="10"/>
      <c r="AG36" s="10"/>
      <c r="AH36" s="11"/>
    </row>
    <row r="37" ht="18.0" customHeight="1">
      <c r="A37" s="9">
        <v>45689.0</v>
      </c>
      <c r="B37" s="10">
        <f t="shared" si="1"/>
        <v>4</v>
      </c>
      <c r="C37" s="10">
        <v>7.0</v>
      </c>
      <c r="D37" s="10" t="s">
        <v>81</v>
      </c>
      <c r="E37" s="10">
        <f>REG!$B37</f>
        <v>4</v>
      </c>
      <c r="F37" s="10"/>
      <c r="G37" s="10"/>
      <c r="H37" s="10"/>
      <c r="I37" s="10">
        <v>3.0</v>
      </c>
      <c r="J37" s="10" t="s">
        <v>82</v>
      </c>
      <c r="K37" s="10">
        <f>IF((REG!$B37-1)&lt;0,0,REG!$B37-1)</f>
        <v>3</v>
      </c>
      <c r="L37" s="10"/>
      <c r="M37" s="10"/>
      <c r="N37" s="10"/>
      <c r="O37" s="10"/>
      <c r="P37" s="10" t="s">
        <v>83</v>
      </c>
      <c r="Q37" s="10">
        <f>IF((REG!$B37-2)&lt;0,0,REG!$B37-2)</f>
        <v>2</v>
      </c>
      <c r="R37" s="10"/>
      <c r="S37" s="10"/>
      <c r="T37" s="10"/>
      <c r="U37" s="10"/>
      <c r="V37" s="10" t="s">
        <v>58</v>
      </c>
      <c r="W37" s="10">
        <f>IF((REG!$B37-3)&lt;0,0,REG!$B37-3)</f>
        <v>1</v>
      </c>
      <c r="X37" s="10"/>
      <c r="Y37" s="10"/>
      <c r="Z37" s="10"/>
      <c r="AA37" s="10"/>
      <c r="AB37" s="10"/>
      <c r="AC37" s="10">
        <f>IF((REG!$B37-4)&lt;0,0,REG!$B37-4)</f>
        <v>0</v>
      </c>
      <c r="AD37" s="10"/>
      <c r="AE37" s="10"/>
      <c r="AF37" s="10"/>
      <c r="AG37" s="10"/>
      <c r="AH37" s="11"/>
    </row>
    <row r="38" ht="18.0" customHeight="1">
      <c r="A38" s="9">
        <v>45701.0</v>
      </c>
      <c r="B38" s="10">
        <f t="shared" si="1"/>
        <v>4</v>
      </c>
      <c r="C38" s="10">
        <v>12.0</v>
      </c>
      <c r="D38" s="10" t="s">
        <v>84</v>
      </c>
      <c r="E38" s="10">
        <f>REG!$B38</f>
        <v>4</v>
      </c>
      <c r="F38" s="10">
        <v>2.0</v>
      </c>
      <c r="G38" s="10"/>
      <c r="H38" s="10"/>
      <c r="I38" s="10"/>
      <c r="J38" s="10" t="s">
        <v>59</v>
      </c>
      <c r="K38" s="10">
        <f>IF((REG!$B38-1)&lt;0,0,REG!$B38-1)</f>
        <v>3</v>
      </c>
      <c r="L38" s="10"/>
      <c r="M38" s="10"/>
      <c r="N38" s="10"/>
      <c r="O38" s="10"/>
      <c r="P38" s="10" t="s">
        <v>85</v>
      </c>
      <c r="Q38" s="10">
        <f>IF((REG!$B38-2)&lt;0,0,REG!$B38-2)</f>
        <v>2</v>
      </c>
      <c r="R38" s="10">
        <v>1.0</v>
      </c>
      <c r="S38" s="10"/>
      <c r="T38" s="10"/>
      <c r="U38" s="10"/>
      <c r="V38" s="10" t="s">
        <v>86</v>
      </c>
      <c r="W38" s="10">
        <f>IF((REG!$B38-3)&lt;0,0,REG!$B38-3)</f>
        <v>1</v>
      </c>
      <c r="X38" s="10"/>
      <c r="Y38" s="10"/>
      <c r="Z38" s="10"/>
      <c r="AA38" s="10"/>
      <c r="AB38" s="10"/>
      <c r="AC38" s="10">
        <f>IF((REG!$B38-4)&lt;0,0,REG!$B38-4)</f>
        <v>0</v>
      </c>
      <c r="AD38" s="10"/>
      <c r="AE38" s="10"/>
      <c r="AF38" s="10"/>
      <c r="AG38" s="10"/>
      <c r="AH38" s="11"/>
    </row>
    <row r="39" ht="18.0" customHeight="1">
      <c r="A39" s="9">
        <v>45701.0</v>
      </c>
      <c r="B39" s="10">
        <f t="shared" si="1"/>
        <v>4</v>
      </c>
      <c r="C39" s="10">
        <v>11.0</v>
      </c>
      <c r="D39" s="10" t="s">
        <v>57</v>
      </c>
      <c r="E39" s="10">
        <f>REG!$B39</f>
        <v>4</v>
      </c>
      <c r="F39" s="10">
        <v>1.0</v>
      </c>
      <c r="G39" s="10">
        <v>2.0</v>
      </c>
      <c r="H39" s="10"/>
      <c r="I39" s="10"/>
      <c r="J39" s="10" t="s">
        <v>87</v>
      </c>
      <c r="K39" s="10">
        <f>IF((REG!$B39-1)&lt;0,0,REG!$B39-1)</f>
        <v>3</v>
      </c>
      <c r="L39" s="10"/>
      <c r="M39" s="10"/>
      <c r="N39" s="10"/>
      <c r="O39" s="10"/>
      <c r="P39" s="10" t="s">
        <v>84</v>
      </c>
      <c r="Q39" s="10">
        <f>IF((REG!$B39-2)&lt;0,0,REG!$B39-2)</f>
        <v>2</v>
      </c>
      <c r="R39" s="10"/>
      <c r="S39" s="10"/>
      <c r="T39" s="10"/>
      <c r="U39" s="10"/>
      <c r="V39" s="10" t="s">
        <v>85</v>
      </c>
      <c r="W39" s="10">
        <f>IF((REG!$B39-3)&lt;0,0,REG!$B39-3)</f>
        <v>1</v>
      </c>
      <c r="X39" s="10"/>
      <c r="Y39" s="10"/>
      <c r="Z39" s="10"/>
      <c r="AA39" s="10"/>
      <c r="AB39" s="10"/>
      <c r="AC39" s="10">
        <f>IF((REG!$B39-4)&lt;0,0,REG!$B39-4)</f>
        <v>0</v>
      </c>
      <c r="AD39" s="10"/>
      <c r="AE39" s="10"/>
      <c r="AF39" s="10"/>
      <c r="AG39" s="10"/>
      <c r="AH39" s="11"/>
    </row>
    <row r="40" ht="18.0" customHeight="1">
      <c r="A40" s="9">
        <v>45715.0</v>
      </c>
      <c r="B40" s="10">
        <f t="shared" si="1"/>
        <v>4</v>
      </c>
      <c r="C40" s="10">
        <v>9.0</v>
      </c>
      <c r="D40" s="10" t="s">
        <v>35</v>
      </c>
      <c r="E40" s="10">
        <f>REG!$B40</f>
        <v>4</v>
      </c>
      <c r="F40" s="10">
        <v>3.0</v>
      </c>
      <c r="G40" s="10"/>
      <c r="H40" s="10"/>
      <c r="I40" s="10"/>
      <c r="J40" s="10" t="s">
        <v>59</v>
      </c>
      <c r="K40" s="10">
        <f>IF((REG!$B40-1)&lt;0,0,REG!$B40-1)</f>
        <v>3</v>
      </c>
      <c r="L40" s="10"/>
      <c r="M40" s="10"/>
      <c r="N40" s="10"/>
      <c r="O40" s="10"/>
      <c r="P40" s="10" t="s">
        <v>88</v>
      </c>
      <c r="Q40" s="10">
        <f>IF((REG!$B40-2)&lt;0,0,REG!$B40-2)</f>
        <v>2</v>
      </c>
      <c r="R40" s="10"/>
      <c r="S40" s="10"/>
      <c r="T40" s="10"/>
      <c r="U40" s="10"/>
      <c r="V40" s="10" t="s">
        <v>56</v>
      </c>
      <c r="W40" s="10">
        <f>IF((REG!$B40-3)&lt;0,0,REG!$B40-3)</f>
        <v>1</v>
      </c>
      <c r="X40" s="10"/>
      <c r="Y40" s="10"/>
      <c r="Z40" s="10"/>
      <c r="AA40" s="10"/>
      <c r="AB40" s="10"/>
      <c r="AC40" s="10">
        <f>IF((REG!$B40-4)&lt;0,0,REG!$B40-4)</f>
        <v>0</v>
      </c>
      <c r="AD40" s="10"/>
      <c r="AE40" s="10"/>
      <c r="AF40" s="10"/>
      <c r="AG40" s="10"/>
      <c r="AH40" s="11"/>
    </row>
    <row r="41" ht="18.0" customHeight="1">
      <c r="A41" s="9">
        <v>45715.0</v>
      </c>
      <c r="B41" s="10">
        <f t="shared" si="1"/>
        <v>4</v>
      </c>
      <c r="C41" s="10">
        <v>12.0</v>
      </c>
      <c r="D41" s="10" t="s">
        <v>84</v>
      </c>
      <c r="E41" s="10">
        <f>REG!$B41</f>
        <v>4</v>
      </c>
      <c r="F41" s="10">
        <v>2.0</v>
      </c>
      <c r="G41" s="10"/>
      <c r="H41" s="10"/>
      <c r="I41" s="10"/>
      <c r="J41" s="10" t="s">
        <v>59</v>
      </c>
      <c r="K41" s="10">
        <f>IF((REG!$B41-1)&lt;0,0,REG!$B41-1)</f>
        <v>3</v>
      </c>
      <c r="L41" s="10"/>
      <c r="M41" s="10"/>
      <c r="N41" s="10"/>
      <c r="O41" s="10"/>
      <c r="P41" s="10" t="s">
        <v>85</v>
      </c>
      <c r="Q41" s="10">
        <f>IF((REG!$B41-2)&lt;0,0,REG!$B41-2)</f>
        <v>2</v>
      </c>
      <c r="R41" s="10">
        <v>1.0</v>
      </c>
      <c r="S41" s="10"/>
      <c r="T41" s="10"/>
      <c r="U41" s="10"/>
      <c r="V41" s="10" t="s">
        <v>86</v>
      </c>
      <c r="W41" s="10">
        <f>IF((REG!$B41-3)&lt;0,0,REG!$B41-3)</f>
        <v>1</v>
      </c>
      <c r="X41" s="10"/>
      <c r="Y41" s="10"/>
      <c r="Z41" s="10"/>
      <c r="AA41" s="10"/>
      <c r="AB41" s="10"/>
      <c r="AC41" s="10">
        <f>IF((REG!$B41-4)&lt;0,0,REG!$B41-4)</f>
        <v>0</v>
      </c>
      <c r="AD41" s="10"/>
      <c r="AE41" s="10"/>
      <c r="AF41" s="10"/>
      <c r="AG41" s="10"/>
      <c r="AH41" s="11"/>
    </row>
    <row r="42" ht="18.0" customHeight="1">
      <c r="A42" s="9">
        <v>45715.0</v>
      </c>
      <c r="B42" s="10">
        <f t="shared" si="1"/>
        <v>4</v>
      </c>
      <c r="C42" s="10">
        <v>11.0</v>
      </c>
      <c r="D42" s="10" t="s">
        <v>57</v>
      </c>
      <c r="E42" s="10">
        <f>REG!$B42</f>
        <v>4</v>
      </c>
      <c r="F42" s="10">
        <v>1.0</v>
      </c>
      <c r="G42" s="10">
        <v>2.0</v>
      </c>
      <c r="H42" s="10"/>
      <c r="I42" s="10"/>
      <c r="J42" s="10" t="s">
        <v>87</v>
      </c>
      <c r="K42" s="10">
        <f>IF((REG!$B42-1)&lt;0,0,REG!$B42-1)</f>
        <v>3</v>
      </c>
      <c r="L42" s="10"/>
      <c r="M42" s="10"/>
      <c r="N42" s="10"/>
      <c r="O42" s="10"/>
      <c r="P42" s="10" t="s">
        <v>85</v>
      </c>
      <c r="Q42" s="10">
        <f>IF((REG!$B42-2)&lt;0,0,REG!$B42-2)</f>
        <v>2</v>
      </c>
      <c r="R42" s="10"/>
      <c r="S42" s="10"/>
      <c r="T42" s="10"/>
      <c r="U42" s="10"/>
      <c r="V42" s="10" t="s">
        <v>84</v>
      </c>
      <c r="W42" s="10">
        <f>IF((REG!$B42-3)&lt;0,0,REG!$B42-3)</f>
        <v>1</v>
      </c>
      <c r="X42" s="10"/>
      <c r="Y42" s="10"/>
      <c r="Z42" s="10"/>
      <c r="AA42" s="10"/>
      <c r="AB42" s="10"/>
      <c r="AC42" s="10">
        <f>IF((REG!$B42-4)&lt;0,0,REG!$B42-4)</f>
        <v>0</v>
      </c>
      <c r="AD42" s="10"/>
      <c r="AE42" s="10"/>
      <c r="AF42" s="10"/>
      <c r="AG42" s="10"/>
      <c r="AH42" s="11"/>
    </row>
    <row r="43" ht="18.0" customHeight="1">
      <c r="A43" s="9">
        <v>45715.0</v>
      </c>
      <c r="B43" s="10">
        <f t="shared" si="1"/>
        <v>4</v>
      </c>
      <c r="C43" s="10">
        <v>8.0</v>
      </c>
      <c r="D43" s="10" t="s">
        <v>49</v>
      </c>
      <c r="E43" s="10">
        <f>REG!$B43</f>
        <v>4</v>
      </c>
      <c r="F43" s="10">
        <v>1.0</v>
      </c>
      <c r="G43" s="10"/>
      <c r="H43" s="10">
        <v>2.0</v>
      </c>
      <c r="I43" s="10"/>
      <c r="J43" s="10" t="s">
        <v>88</v>
      </c>
      <c r="K43" s="10">
        <f>IF((REG!$B43-1)&lt;0,0,REG!$B43-1)</f>
        <v>3</v>
      </c>
      <c r="L43" s="10"/>
      <c r="M43" s="10"/>
      <c r="N43" s="10"/>
      <c r="O43" s="10"/>
      <c r="P43" s="10" t="s">
        <v>34</v>
      </c>
      <c r="Q43" s="10">
        <f>IF((REG!$B43-2)&lt;0,0,REG!$B43-2)</f>
        <v>2</v>
      </c>
      <c r="R43" s="10"/>
      <c r="S43" s="10"/>
      <c r="T43" s="10"/>
      <c r="U43" s="10"/>
      <c r="V43" s="10" t="s">
        <v>89</v>
      </c>
      <c r="W43" s="10">
        <f>IF((REG!$B43-3)&lt;0,0,REG!$B43-3)</f>
        <v>1</v>
      </c>
      <c r="X43" s="10"/>
      <c r="Y43" s="10"/>
      <c r="Z43" s="10"/>
      <c r="AA43" s="10"/>
      <c r="AB43" s="10"/>
      <c r="AC43" s="10">
        <f>IF((REG!$B43-4)&lt;0,0,REG!$B43-4)</f>
        <v>0</v>
      </c>
      <c r="AD43" s="10"/>
      <c r="AE43" s="10"/>
      <c r="AF43" s="10"/>
      <c r="AG43" s="10"/>
      <c r="AH43" s="11"/>
    </row>
    <row r="44" ht="18.0" customHeight="1">
      <c r="A44" s="9">
        <v>45715.0</v>
      </c>
      <c r="B44" s="10">
        <f t="shared" si="1"/>
        <v>4</v>
      </c>
      <c r="C44" s="10">
        <v>9.0</v>
      </c>
      <c r="D44" s="10" t="s">
        <v>35</v>
      </c>
      <c r="E44" s="10">
        <f>REG!$B44</f>
        <v>4</v>
      </c>
      <c r="F44" s="10">
        <v>3.0</v>
      </c>
      <c r="G44" s="10"/>
      <c r="H44" s="10"/>
      <c r="I44" s="10"/>
      <c r="J44" s="10" t="s">
        <v>56</v>
      </c>
      <c r="K44" s="10">
        <f>IF((REG!$B44-1)&lt;0,0,REG!$B44-1)</f>
        <v>3</v>
      </c>
      <c r="L44" s="10"/>
      <c r="M44" s="10"/>
      <c r="N44" s="10"/>
      <c r="O44" s="10"/>
      <c r="P44" s="10" t="s">
        <v>88</v>
      </c>
      <c r="Q44" s="10">
        <f>IF((REG!$B44-2)&lt;0,0,REG!$B44-2)</f>
        <v>2</v>
      </c>
      <c r="R44" s="10"/>
      <c r="S44" s="10"/>
      <c r="T44" s="10"/>
      <c r="U44" s="10"/>
      <c r="V44" s="10" t="s">
        <v>59</v>
      </c>
      <c r="W44" s="10">
        <f>IF((REG!$B44-3)&lt;0,0,REG!$B44-3)</f>
        <v>1</v>
      </c>
      <c r="X44" s="10"/>
      <c r="Y44" s="10"/>
      <c r="Z44" s="10"/>
      <c r="AA44" s="10"/>
      <c r="AB44" s="10"/>
      <c r="AC44" s="10">
        <f>IF((REG!$B44-4)&lt;0,0,REG!$B44-4)</f>
        <v>0</v>
      </c>
      <c r="AD44" s="10"/>
      <c r="AE44" s="10"/>
      <c r="AF44" s="10"/>
      <c r="AG44" s="10"/>
      <c r="AH44" s="11"/>
    </row>
    <row r="45" ht="18.0" customHeight="1">
      <c r="A45" s="9">
        <v>45715.0</v>
      </c>
      <c r="B45" s="10">
        <f t="shared" si="1"/>
        <v>4</v>
      </c>
      <c r="C45" s="10">
        <v>11.0</v>
      </c>
      <c r="D45" s="10" t="s">
        <v>33</v>
      </c>
      <c r="E45" s="10">
        <f>REG!$B45</f>
        <v>4</v>
      </c>
      <c r="F45" s="10">
        <v>2.0</v>
      </c>
      <c r="G45" s="10"/>
      <c r="H45" s="10"/>
      <c r="I45" s="10"/>
      <c r="J45" s="10" t="s">
        <v>90</v>
      </c>
      <c r="K45" s="10">
        <f>IF((REG!$B45-1)&lt;0,0,REG!$B45-1)</f>
        <v>3</v>
      </c>
      <c r="L45" s="10">
        <v>1.0</v>
      </c>
      <c r="M45" s="10"/>
      <c r="N45" s="10"/>
      <c r="O45" s="10"/>
      <c r="P45" s="10" t="s">
        <v>57</v>
      </c>
      <c r="Q45" s="10">
        <f>IF((REG!$B45-2)&lt;0,0,REG!$B45-2)</f>
        <v>2</v>
      </c>
      <c r="R45" s="10"/>
      <c r="S45" s="10"/>
      <c r="T45" s="10"/>
      <c r="U45" s="10"/>
      <c r="V45" s="10" t="s">
        <v>54</v>
      </c>
      <c r="W45" s="10">
        <f>IF((REG!$B45-3)&lt;0,0,REG!$B45-3)</f>
        <v>1</v>
      </c>
      <c r="X45" s="10"/>
      <c r="Y45" s="10"/>
      <c r="Z45" s="10"/>
      <c r="AA45" s="10"/>
      <c r="AB45" s="10"/>
      <c r="AC45" s="10">
        <f>IF((REG!$B45-4)&lt;0,0,REG!$B45-4)</f>
        <v>0</v>
      </c>
      <c r="AD45" s="10"/>
      <c r="AE45" s="10"/>
      <c r="AF45" s="10"/>
      <c r="AG45" s="10"/>
      <c r="AH45" s="11"/>
    </row>
    <row r="46" ht="18.0" customHeight="1">
      <c r="A46" s="9">
        <v>45722.0</v>
      </c>
      <c r="B46" s="10">
        <f t="shared" si="1"/>
        <v>3</v>
      </c>
      <c r="C46" s="10">
        <v>16.0</v>
      </c>
      <c r="D46" s="10" t="s">
        <v>59</v>
      </c>
      <c r="E46" s="10">
        <f>REG!$B46</f>
        <v>3</v>
      </c>
      <c r="F46" s="10">
        <v>1.0</v>
      </c>
      <c r="G46" s="10">
        <v>0.0</v>
      </c>
      <c r="H46" s="10"/>
      <c r="I46" s="10"/>
      <c r="J46" s="10" t="s">
        <v>86</v>
      </c>
      <c r="K46" s="10">
        <f>IF((REG!$B46-1)&lt;0,0,REG!$B46-1)</f>
        <v>2</v>
      </c>
      <c r="L46" s="10"/>
      <c r="M46" s="10"/>
      <c r="N46" s="10"/>
      <c r="O46" s="10"/>
      <c r="P46" s="10" t="s">
        <v>49</v>
      </c>
      <c r="Q46" s="10">
        <f>IF((REG!$B46-2)&lt;0,0,REG!$B46-2)</f>
        <v>1</v>
      </c>
      <c r="R46" s="10"/>
      <c r="S46" s="10"/>
      <c r="T46" s="10"/>
      <c r="U46" s="10"/>
      <c r="V46" s="10"/>
      <c r="W46" s="10">
        <f>IF((REG!$B46-3)&lt;0,0,REG!$B46-3)</f>
        <v>0</v>
      </c>
      <c r="X46" s="10"/>
      <c r="Y46" s="10"/>
      <c r="Z46" s="10"/>
      <c r="AA46" s="10"/>
      <c r="AB46" s="10"/>
      <c r="AC46" s="10">
        <f>IF((REG!$B46-4)&lt;0,0,REG!$B46-4)</f>
        <v>0</v>
      </c>
      <c r="AD46" s="10"/>
      <c r="AE46" s="10"/>
      <c r="AF46" s="10"/>
      <c r="AG46" s="10"/>
      <c r="AH46" s="11"/>
    </row>
    <row r="47" ht="18.0" customHeight="1">
      <c r="A47" s="9">
        <v>45722.0</v>
      </c>
      <c r="B47" s="10">
        <f t="shared" si="1"/>
        <v>3</v>
      </c>
      <c r="C47" s="10">
        <v>9.0</v>
      </c>
      <c r="D47" s="10" t="s">
        <v>91</v>
      </c>
      <c r="E47" s="10">
        <f>REG!$B47</f>
        <v>3</v>
      </c>
      <c r="F47" s="10">
        <v>1.0</v>
      </c>
      <c r="G47" s="10"/>
      <c r="H47" s="10"/>
      <c r="I47" s="10"/>
      <c r="J47" s="10" t="s">
        <v>87</v>
      </c>
      <c r="K47" s="10">
        <f>IF((REG!$B47-1)&lt;0,0,REG!$B47-1)</f>
        <v>2</v>
      </c>
      <c r="L47" s="10"/>
      <c r="M47" s="10"/>
      <c r="N47" s="10"/>
      <c r="O47" s="10"/>
      <c r="P47" s="10" t="s">
        <v>35</v>
      </c>
      <c r="Q47" s="10">
        <f>IF((REG!$B47-2)&lt;0,0,REG!$B47-2)</f>
        <v>1</v>
      </c>
      <c r="R47" s="10"/>
      <c r="S47" s="10"/>
      <c r="T47" s="10">
        <v>1.0</v>
      </c>
      <c r="U47" s="10"/>
      <c r="V47" s="10"/>
      <c r="W47" s="10">
        <f>IF((REG!$B47-3)&lt;0,0,REG!$B47-3)</f>
        <v>0</v>
      </c>
      <c r="X47" s="10"/>
      <c r="Y47" s="10"/>
      <c r="Z47" s="10"/>
      <c r="AA47" s="10"/>
      <c r="AB47" s="10"/>
      <c r="AC47" s="10">
        <f>IF((REG!$B47-4)&lt;0,0,REG!$B47-4)</f>
        <v>0</v>
      </c>
      <c r="AD47" s="10"/>
      <c r="AE47" s="10"/>
      <c r="AF47" s="10"/>
      <c r="AG47" s="10"/>
      <c r="AH47" s="11"/>
    </row>
    <row r="48" ht="18.0" customHeight="1">
      <c r="A48" s="9">
        <v>45729.0</v>
      </c>
      <c r="B48" s="10">
        <f t="shared" si="1"/>
        <v>3</v>
      </c>
      <c r="C48" s="10">
        <v>9.0</v>
      </c>
      <c r="D48" s="10" t="s">
        <v>84</v>
      </c>
      <c r="E48" s="10">
        <f>REG!$B48</f>
        <v>3</v>
      </c>
      <c r="F48" s="10">
        <v>2.0</v>
      </c>
      <c r="G48" s="10"/>
      <c r="H48" s="10"/>
      <c r="I48" s="10"/>
      <c r="J48" s="10" t="s">
        <v>53</v>
      </c>
      <c r="K48" s="10">
        <f>IF((REG!$B48-1)&lt;0,0,REG!$B48-1)</f>
        <v>2</v>
      </c>
      <c r="L48" s="10"/>
      <c r="M48" s="10"/>
      <c r="N48" s="10"/>
      <c r="O48" s="10"/>
      <c r="P48" s="10" t="s">
        <v>64</v>
      </c>
      <c r="Q48" s="10">
        <f>IF((REG!$B48-2)&lt;0,0,REG!$B48-2)</f>
        <v>1</v>
      </c>
      <c r="R48" s="10"/>
      <c r="S48" s="10"/>
      <c r="T48" s="10"/>
      <c r="U48" s="10"/>
      <c r="V48" s="10"/>
      <c r="W48" s="10">
        <f>IF((REG!$B48-3)&lt;0,0,REG!$B48-3)</f>
        <v>0</v>
      </c>
      <c r="X48" s="10"/>
      <c r="Y48" s="10"/>
      <c r="Z48" s="10"/>
      <c r="AA48" s="10"/>
      <c r="AB48" s="10"/>
      <c r="AC48" s="10">
        <f>IF((REG!$B48-4)&lt;0,0,REG!$B48-4)</f>
        <v>0</v>
      </c>
      <c r="AD48" s="10"/>
      <c r="AE48" s="10"/>
      <c r="AF48" s="10"/>
      <c r="AG48" s="10"/>
      <c r="AH48" s="11"/>
    </row>
    <row r="49" ht="18.0" customHeight="1">
      <c r="A49" s="9">
        <v>45729.0</v>
      </c>
      <c r="B49" s="10">
        <f t="shared" si="1"/>
        <v>3</v>
      </c>
      <c r="C49" s="10">
        <v>12.0</v>
      </c>
      <c r="D49" s="10" t="s">
        <v>92</v>
      </c>
      <c r="E49" s="10">
        <f>REG!$B49</f>
        <v>3</v>
      </c>
      <c r="F49" s="10">
        <v>2.0</v>
      </c>
      <c r="G49" s="10"/>
      <c r="H49" s="10"/>
      <c r="I49" s="10"/>
      <c r="J49" s="10" t="s">
        <v>84</v>
      </c>
      <c r="K49" s="10">
        <f>IF((REG!$B49-1)&lt;0,0,REG!$B49-1)</f>
        <v>2</v>
      </c>
      <c r="L49" s="10"/>
      <c r="M49" s="10"/>
      <c r="N49" s="10"/>
      <c r="O49" s="10"/>
      <c r="P49" s="10" t="s">
        <v>72</v>
      </c>
      <c r="Q49" s="10">
        <f>IF((REG!$B49-2)&lt;0,0,REG!$B49-2)</f>
        <v>1</v>
      </c>
      <c r="R49" s="10"/>
      <c r="S49" s="10"/>
      <c r="T49" s="10"/>
      <c r="U49" s="10"/>
      <c r="V49" s="10"/>
      <c r="W49" s="10">
        <f>IF((REG!$B49-3)&lt;0,0,REG!$B49-3)</f>
        <v>0</v>
      </c>
      <c r="X49" s="10"/>
      <c r="Y49" s="10"/>
      <c r="Z49" s="10"/>
      <c r="AA49" s="10"/>
      <c r="AB49" s="10"/>
      <c r="AC49" s="10">
        <f>IF((REG!$B49-4)&lt;0,0,REG!$B49-4)</f>
        <v>0</v>
      </c>
      <c r="AD49" s="10"/>
      <c r="AE49" s="10"/>
      <c r="AF49" s="10"/>
      <c r="AG49" s="10"/>
      <c r="AH49" s="11"/>
    </row>
    <row r="50" ht="18.0" customHeight="1">
      <c r="A50" s="9">
        <v>45735.0</v>
      </c>
      <c r="B50" s="10">
        <f t="shared" si="1"/>
        <v>4</v>
      </c>
      <c r="C50" s="10">
        <v>10.0</v>
      </c>
      <c r="D50" s="10" t="s">
        <v>57</v>
      </c>
      <c r="E50" s="10">
        <f>REG!$B50</f>
        <v>4</v>
      </c>
      <c r="F50" s="10">
        <v>1.0</v>
      </c>
      <c r="G50" s="10"/>
      <c r="H50" s="10">
        <v>1.0</v>
      </c>
      <c r="I50" s="10"/>
      <c r="J50" s="10" t="s">
        <v>63</v>
      </c>
      <c r="K50" s="10">
        <f>IF((REG!$B50-1)&lt;0,0,REG!$B50-1)</f>
        <v>3</v>
      </c>
      <c r="L50" s="10"/>
      <c r="M50" s="10"/>
      <c r="N50" s="10">
        <v>1.0</v>
      </c>
      <c r="O50" s="10"/>
      <c r="P50" s="10" t="s">
        <v>35</v>
      </c>
      <c r="Q50" s="10">
        <f>IF((REG!$B50-2)&lt;0,0,REG!$B50-2)</f>
        <v>2</v>
      </c>
      <c r="R50" s="10"/>
      <c r="S50" s="10"/>
      <c r="T50" s="10"/>
      <c r="U50" s="10"/>
      <c r="V50" s="10" t="s">
        <v>52</v>
      </c>
      <c r="W50" s="10">
        <f>IF((REG!$B50-3)&lt;0,0,REG!$B50-3)</f>
        <v>1</v>
      </c>
      <c r="X50" s="10"/>
      <c r="Y50" s="10"/>
      <c r="Z50" s="10"/>
      <c r="AA50" s="10"/>
      <c r="AB50" s="10"/>
      <c r="AC50" s="10">
        <f>IF((REG!$B50-4)&lt;0,0,REG!$B50-4)</f>
        <v>0</v>
      </c>
      <c r="AD50" s="10"/>
      <c r="AE50" s="10"/>
      <c r="AF50" s="10"/>
      <c r="AG50" s="10"/>
      <c r="AH50" s="11"/>
    </row>
    <row r="51" ht="18.0" customHeight="1">
      <c r="A51" s="9">
        <v>45735.0</v>
      </c>
      <c r="B51" s="10">
        <f t="shared" si="1"/>
        <v>4</v>
      </c>
      <c r="C51" s="10">
        <v>8.0</v>
      </c>
      <c r="D51" s="10" t="s">
        <v>88</v>
      </c>
      <c r="E51" s="10">
        <f>REG!$B51</f>
        <v>4</v>
      </c>
      <c r="F51" s="10">
        <v>1.0</v>
      </c>
      <c r="G51" s="10">
        <v>1.0</v>
      </c>
      <c r="H51" s="10">
        <v>1.0</v>
      </c>
      <c r="I51" s="10"/>
      <c r="J51" s="10" t="s">
        <v>90</v>
      </c>
      <c r="K51" s="10">
        <f>IF((REG!$B51-1)&lt;0,0,REG!$B51-1)</f>
        <v>3</v>
      </c>
      <c r="L51" s="10"/>
      <c r="M51" s="10"/>
      <c r="N51" s="10"/>
      <c r="O51" s="10"/>
      <c r="P51" s="10" t="s">
        <v>47</v>
      </c>
      <c r="Q51" s="10">
        <f>IF((REG!$B51-2)&lt;0,0,REG!$B51-2)</f>
        <v>2</v>
      </c>
      <c r="R51" s="10"/>
      <c r="S51" s="10"/>
      <c r="T51" s="10"/>
      <c r="U51" s="10"/>
      <c r="V51" s="10" t="s">
        <v>93</v>
      </c>
      <c r="W51" s="10">
        <f>IF((REG!$B51-3)&lt;0,0,REG!$B51-3)</f>
        <v>1</v>
      </c>
      <c r="X51" s="10"/>
      <c r="Y51" s="10"/>
      <c r="Z51" s="10"/>
      <c r="AA51" s="10"/>
      <c r="AB51" s="10"/>
      <c r="AC51" s="10">
        <f>IF((REG!$B51-4)&lt;0,0,REG!$B51-4)</f>
        <v>0</v>
      </c>
      <c r="AD51" s="10"/>
      <c r="AE51" s="10"/>
      <c r="AF51" s="10"/>
      <c r="AG51" s="10"/>
      <c r="AH51" s="11"/>
    </row>
    <row r="52" ht="18.0" customHeight="1">
      <c r="A52" s="9">
        <v>45735.0</v>
      </c>
      <c r="B52" s="10">
        <f t="shared" si="1"/>
        <v>4</v>
      </c>
      <c r="C52" s="10">
        <v>9.0</v>
      </c>
      <c r="D52" s="10" t="s">
        <v>90</v>
      </c>
      <c r="E52" s="10">
        <f>REG!$B52</f>
        <v>4</v>
      </c>
      <c r="F52" s="10"/>
      <c r="G52" s="10"/>
      <c r="H52" s="10"/>
      <c r="I52" s="10">
        <v>1.0</v>
      </c>
      <c r="J52" s="10" t="s">
        <v>94</v>
      </c>
      <c r="K52" s="10">
        <f>IF((REG!$B52-1)&lt;0,0,REG!$B52-1)</f>
        <v>3</v>
      </c>
      <c r="L52" s="10"/>
      <c r="M52" s="10"/>
      <c r="N52" s="10">
        <v>2.0</v>
      </c>
      <c r="O52" s="10"/>
      <c r="P52" s="10" t="s">
        <v>95</v>
      </c>
      <c r="Q52" s="10">
        <f>IF((REG!$B52-2)&lt;0,0,REG!$B52-2)</f>
        <v>2</v>
      </c>
      <c r="R52" s="10"/>
      <c r="S52" s="10"/>
      <c r="T52" s="10"/>
      <c r="U52" s="10"/>
      <c r="V52" s="10" t="s">
        <v>58</v>
      </c>
      <c r="W52" s="10">
        <f>IF((REG!$B52-3)&lt;0,0,REG!$B52-3)</f>
        <v>1</v>
      </c>
      <c r="X52" s="10"/>
      <c r="Y52" s="10"/>
      <c r="Z52" s="10"/>
      <c r="AA52" s="10"/>
      <c r="AB52" s="10"/>
      <c r="AC52" s="10">
        <f>IF((REG!$B52-4)&lt;0,0,REG!$B52-4)</f>
        <v>0</v>
      </c>
      <c r="AD52" s="10"/>
      <c r="AE52" s="10"/>
      <c r="AF52" s="10"/>
      <c r="AG52" s="10"/>
      <c r="AH52" s="11"/>
    </row>
    <row r="53" ht="18.0" customHeight="1">
      <c r="A53" s="9">
        <v>45735.0</v>
      </c>
      <c r="B53" s="10">
        <f t="shared" si="1"/>
        <v>4</v>
      </c>
      <c r="C53" s="10">
        <v>13.0</v>
      </c>
      <c r="D53" s="10" t="s">
        <v>33</v>
      </c>
      <c r="E53" s="10">
        <f>REG!$B53</f>
        <v>4</v>
      </c>
      <c r="F53" s="10">
        <v>3.0</v>
      </c>
      <c r="G53" s="10"/>
      <c r="H53" s="10"/>
      <c r="I53" s="10"/>
      <c r="J53" s="10" t="s">
        <v>56</v>
      </c>
      <c r="K53" s="10">
        <f>IF((REG!$B53-1)&lt;0,0,REG!$B53-1)</f>
        <v>3</v>
      </c>
      <c r="L53" s="10"/>
      <c r="M53" s="10"/>
      <c r="N53" s="10"/>
      <c r="O53" s="10"/>
      <c r="P53" s="10" t="s">
        <v>35</v>
      </c>
      <c r="Q53" s="10">
        <f>IF((REG!$B53-2)&lt;0,0,REG!$B53-2)</f>
        <v>2</v>
      </c>
      <c r="R53" s="10"/>
      <c r="S53" s="10"/>
      <c r="T53" s="10"/>
      <c r="U53" s="10"/>
      <c r="V53" s="10" t="s">
        <v>96</v>
      </c>
      <c r="W53" s="10">
        <f>IF((REG!$B53-3)&lt;0,0,REG!$B53-3)</f>
        <v>1</v>
      </c>
      <c r="X53" s="10"/>
      <c r="Y53" s="10"/>
      <c r="Z53" s="10"/>
      <c r="AA53" s="10"/>
      <c r="AB53" s="10"/>
      <c r="AC53" s="10">
        <f>IF((REG!$B53-4)&lt;0,0,REG!$B53-4)</f>
        <v>0</v>
      </c>
      <c r="AD53" s="10"/>
      <c r="AE53" s="10"/>
      <c r="AF53" s="10"/>
      <c r="AG53" s="10"/>
      <c r="AH53" s="11"/>
    </row>
    <row r="54" ht="18.0" customHeight="1">
      <c r="A54" s="9">
        <v>45742.0</v>
      </c>
      <c r="B54" s="10">
        <f t="shared" si="1"/>
        <v>4</v>
      </c>
      <c r="C54" s="10">
        <v>10.0</v>
      </c>
      <c r="D54" s="10" t="s">
        <v>42</v>
      </c>
      <c r="E54" s="10">
        <f>REG!$B54</f>
        <v>4</v>
      </c>
      <c r="F54" s="10"/>
      <c r="G54" s="10">
        <v>2.0</v>
      </c>
      <c r="H54" s="10"/>
      <c r="I54" s="10"/>
      <c r="J54" s="10" t="s">
        <v>36</v>
      </c>
      <c r="K54" s="10">
        <f>IF((REG!$B54-1)&lt;0,0,REG!$B54-1)</f>
        <v>3</v>
      </c>
      <c r="L54" s="10"/>
      <c r="M54" s="10"/>
      <c r="N54" s="10"/>
      <c r="O54" s="10"/>
      <c r="P54" s="10" t="s">
        <v>84</v>
      </c>
      <c r="Q54" s="10">
        <f>IF((REG!$B54-2)&lt;0,0,REG!$B54-2)</f>
        <v>2</v>
      </c>
      <c r="R54" s="10">
        <v>1.0</v>
      </c>
      <c r="S54" s="10"/>
      <c r="T54" s="10"/>
      <c r="U54" s="10"/>
      <c r="V54" s="10" t="s">
        <v>35</v>
      </c>
      <c r="W54" s="10">
        <f>IF((REG!$B54-3)&lt;0,0,REG!$B54-3)</f>
        <v>1</v>
      </c>
      <c r="X54" s="10"/>
      <c r="Y54" s="10"/>
      <c r="Z54" s="10"/>
      <c r="AA54" s="10"/>
      <c r="AB54" s="10"/>
      <c r="AC54" s="10">
        <f>IF((REG!$B54-4)&lt;0,0,REG!$B54-4)</f>
        <v>0</v>
      </c>
      <c r="AD54" s="10"/>
      <c r="AE54" s="10"/>
      <c r="AF54" s="10"/>
      <c r="AG54" s="10"/>
      <c r="AH54" s="11"/>
    </row>
    <row r="55" ht="18.0" customHeight="1">
      <c r="A55" s="9">
        <v>45742.0</v>
      </c>
      <c r="B55" s="10">
        <f t="shared" si="1"/>
        <v>4</v>
      </c>
      <c r="C55" s="10">
        <v>14.0</v>
      </c>
      <c r="D55" s="10" t="s">
        <v>90</v>
      </c>
      <c r="E55" s="10">
        <f>REG!$B55</f>
        <v>4</v>
      </c>
      <c r="F55" s="10">
        <v>3.0</v>
      </c>
      <c r="G55" s="10"/>
      <c r="H55" s="10"/>
      <c r="I55" s="10"/>
      <c r="J55" s="10" t="s">
        <v>95</v>
      </c>
      <c r="K55" s="10">
        <f>IF((REG!$B55-1)&lt;0,0,REG!$B55-1)</f>
        <v>3</v>
      </c>
      <c r="L55" s="10"/>
      <c r="M55" s="10"/>
      <c r="N55" s="10"/>
      <c r="O55" s="10"/>
      <c r="P55" s="10" t="s">
        <v>92</v>
      </c>
      <c r="Q55" s="10">
        <f>IF((REG!$B55-2)&lt;0,0,REG!$B55-2)</f>
        <v>2</v>
      </c>
      <c r="R55" s="10"/>
      <c r="S55" s="10"/>
      <c r="T55" s="10"/>
      <c r="U55" s="10"/>
      <c r="V55" s="10" t="s">
        <v>46</v>
      </c>
      <c r="W55" s="10">
        <f>IF((REG!$B55-3)&lt;0,0,REG!$B55-3)</f>
        <v>1</v>
      </c>
      <c r="X55" s="10"/>
      <c r="Y55" s="10"/>
      <c r="Z55" s="10"/>
      <c r="AA55" s="10"/>
      <c r="AB55" s="10"/>
      <c r="AC55" s="10">
        <f>IF((REG!$B55-4)&lt;0,0,REG!$B55-4)</f>
        <v>0</v>
      </c>
      <c r="AD55" s="10"/>
      <c r="AE55" s="10"/>
      <c r="AF55" s="10"/>
      <c r="AG55" s="10"/>
      <c r="AH55" s="11"/>
    </row>
    <row r="56" ht="18.0" customHeight="1">
      <c r="A56" s="9">
        <v>45841.0</v>
      </c>
      <c r="B56" s="10">
        <f t="shared" si="1"/>
        <v>4</v>
      </c>
      <c r="C56" s="10">
        <v>8.0</v>
      </c>
      <c r="D56" s="10" t="s">
        <v>47</v>
      </c>
      <c r="E56" s="10">
        <f>REG!$B56</f>
        <v>4</v>
      </c>
      <c r="F56" s="10">
        <v>3.0</v>
      </c>
      <c r="G56" s="10"/>
      <c r="H56" s="10"/>
      <c r="I56" s="10"/>
      <c r="J56" s="10" t="s">
        <v>97</v>
      </c>
      <c r="K56" s="10">
        <f>IF((REG!$B56-1)&lt;0,0,REG!$B56-1)</f>
        <v>3</v>
      </c>
      <c r="L56" s="10"/>
      <c r="M56" s="10"/>
      <c r="N56" s="10"/>
      <c r="O56" s="10"/>
      <c r="P56" s="10" t="s">
        <v>56</v>
      </c>
      <c r="Q56" s="10">
        <f>IF((REG!$B56-2)&lt;0,0,REG!$B56-2)</f>
        <v>2</v>
      </c>
      <c r="R56" s="10"/>
      <c r="S56" s="10"/>
      <c r="T56" s="10"/>
      <c r="U56" s="10"/>
      <c r="V56" s="10" t="s">
        <v>98</v>
      </c>
      <c r="W56" s="10">
        <f>IF((REG!$B56-3)&lt;0,0,REG!$B56-3)</f>
        <v>1</v>
      </c>
      <c r="X56" s="10"/>
      <c r="Y56" s="10"/>
      <c r="Z56" s="10"/>
      <c r="AA56" s="10"/>
      <c r="AB56" s="10"/>
      <c r="AC56" s="10">
        <f>IF((REG!$B56-4)&lt;0,0,REG!$B56-4)</f>
        <v>0</v>
      </c>
      <c r="AD56" s="10"/>
      <c r="AE56" s="10"/>
      <c r="AF56" s="10"/>
      <c r="AG56" s="10"/>
      <c r="AH56" s="11"/>
    </row>
    <row r="57" ht="18.0" customHeight="1">
      <c r="A57" s="9">
        <v>45841.0</v>
      </c>
      <c r="B57" s="10">
        <f t="shared" si="1"/>
        <v>4</v>
      </c>
      <c r="C57" s="10">
        <v>7.0</v>
      </c>
      <c r="D57" s="10" t="s">
        <v>99</v>
      </c>
      <c r="E57" s="10">
        <f>REG!$B57</f>
        <v>4</v>
      </c>
      <c r="F57" s="10">
        <v>1.0</v>
      </c>
      <c r="G57" s="10"/>
      <c r="H57" s="10"/>
      <c r="I57" s="10"/>
      <c r="J57" s="10" t="s">
        <v>100</v>
      </c>
      <c r="K57" s="10">
        <f>IF((REG!$B57-1)&lt;0,0,REG!$B57-1)</f>
        <v>3</v>
      </c>
      <c r="L57" s="10"/>
      <c r="M57" s="10">
        <v>2.0</v>
      </c>
      <c r="N57" s="10"/>
      <c r="O57" s="10"/>
      <c r="P57" s="10" t="s">
        <v>56</v>
      </c>
      <c r="Q57" s="10">
        <f>IF((REG!$B57-2)&lt;0,0,REG!$B57-2)</f>
        <v>2</v>
      </c>
      <c r="R57" s="10"/>
      <c r="S57" s="10"/>
      <c r="T57" s="10"/>
      <c r="U57" s="10"/>
      <c r="V57" s="10" t="s">
        <v>47</v>
      </c>
      <c r="W57" s="10">
        <f>IF((REG!$B57-3)&lt;0,0,REG!$B57-3)</f>
        <v>1</v>
      </c>
      <c r="X57" s="10"/>
      <c r="Y57" s="10"/>
      <c r="Z57" s="10"/>
      <c r="AA57" s="10"/>
      <c r="AB57" s="10"/>
      <c r="AC57" s="10">
        <f>IF((REG!$B57-4)&lt;0,0,REG!$B57-4)</f>
        <v>0</v>
      </c>
      <c r="AD57" s="10"/>
      <c r="AE57" s="10"/>
      <c r="AF57" s="10"/>
      <c r="AG57" s="10"/>
      <c r="AH57" s="11"/>
    </row>
    <row r="58" ht="18.0" customHeight="1">
      <c r="A58" s="9">
        <v>45841.0</v>
      </c>
      <c r="B58" s="10">
        <f t="shared" si="1"/>
        <v>4</v>
      </c>
      <c r="C58" s="10">
        <v>9.0</v>
      </c>
      <c r="D58" s="10" t="s">
        <v>59</v>
      </c>
      <c r="E58" s="10">
        <f>REG!$B58</f>
        <v>4</v>
      </c>
      <c r="F58" s="10"/>
      <c r="G58" s="10">
        <v>2.0</v>
      </c>
      <c r="H58" s="10"/>
      <c r="I58" s="10"/>
      <c r="J58" s="10" t="s">
        <v>100</v>
      </c>
      <c r="K58" s="10">
        <f>IF((REG!$B58-1)&lt;0,0,REG!$B58-1)</f>
        <v>3</v>
      </c>
      <c r="L58" s="10"/>
      <c r="M58" s="10">
        <v>1.0</v>
      </c>
      <c r="N58" s="10"/>
      <c r="O58" s="10"/>
      <c r="P58" s="10" t="s">
        <v>98</v>
      </c>
      <c r="Q58" s="10">
        <f>IF((REG!$B58-2)&lt;0,0,REG!$B58-2)</f>
        <v>2</v>
      </c>
      <c r="R58" s="10"/>
      <c r="S58" s="10"/>
      <c r="T58" s="10"/>
      <c r="U58" s="10"/>
      <c r="V58" s="10" t="s">
        <v>56</v>
      </c>
      <c r="W58" s="10">
        <f>IF((REG!$B58-3)&lt;0,0,REG!$B58-3)</f>
        <v>1</v>
      </c>
      <c r="X58" s="10"/>
      <c r="Y58" s="10"/>
      <c r="Z58" s="10"/>
      <c r="AA58" s="10"/>
      <c r="AB58" s="10"/>
      <c r="AC58" s="10">
        <f>IF((REG!$B58-4)&lt;0,0,REG!$B58-4)</f>
        <v>0</v>
      </c>
      <c r="AD58" s="10"/>
      <c r="AE58" s="10"/>
      <c r="AF58" s="10"/>
      <c r="AG58" s="10"/>
      <c r="AH58" s="11"/>
    </row>
    <row r="59" ht="18.0" customHeight="1">
      <c r="A59" s="9">
        <v>45841.0</v>
      </c>
      <c r="B59" s="10">
        <f t="shared" si="1"/>
        <v>4</v>
      </c>
      <c r="C59" s="10">
        <v>9.0</v>
      </c>
      <c r="D59" s="10" t="s">
        <v>91</v>
      </c>
      <c r="E59" s="10">
        <f>REG!$B59</f>
        <v>4</v>
      </c>
      <c r="F59" s="10">
        <v>2.0</v>
      </c>
      <c r="G59" s="10"/>
      <c r="H59" s="10"/>
      <c r="I59" s="10"/>
      <c r="J59" s="10" t="s">
        <v>101</v>
      </c>
      <c r="K59" s="10">
        <f>IF((REG!$B59-1)&lt;0,0,REG!$B59-1)</f>
        <v>3</v>
      </c>
      <c r="L59" s="10">
        <v>1.0</v>
      </c>
      <c r="M59" s="10"/>
      <c r="N59" s="10"/>
      <c r="O59" s="10"/>
      <c r="P59" s="10" t="s">
        <v>100</v>
      </c>
      <c r="Q59" s="10">
        <f>IF((REG!$B59-2)&lt;0,0,REG!$B59-2)</f>
        <v>2</v>
      </c>
      <c r="R59" s="10"/>
      <c r="S59" s="10"/>
      <c r="T59" s="10"/>
      <c r="U59" s="10"/>
      <c r="V59" s="10" t="s">
        <v>99</v>
      </c>
      <c r="W59" s="10">
        <f>IF((REG!$B59-3)&lt;0,0,REG!$B59-3)</f>
        <v>1</v>
      </c>
      <c r="X59" s="10"/>
      <c r="Y59" s="10"/>
      <c r="Z59" s="10"/>
      <c r="AA59" s="10"/>
      <c r="AB59" s="10"/>
      <c r="AC59" s="10">
        <f>IF((REG!$B59-4)&lt;0,0,REG!$B59-4)</f>
        <v>0</v>
      </c>
      <c r="AD59" s="10"/>
      <c r="AE59" s="10"/>
      <c r="AF59" s="10"/>
      <c r="AG59" s="10"/>
      <c r="AH59" s="11"/>
    </row>
    <row r="60" ht="18.0" customHeight="1">
      <c r="A60" s="9">
        <v>45841.0</v>
      </c>
      <c r="B60" s="10">
        <f t="shared" si="1"/>
        <v>4</v>
      </c>
      <c r="C60" s="10">
        <v>10.0</v>
      </c>
      <c r="D60" s="10" t="s">
        <v>98</v>
      </c>
      <c r="E60" s="10">
        <f>REG!$B60</f>
        <v>4</v>
      </c>
      <c r="F60" s="10"/>
      <c r="G60" s="10"/>
      <c r="H60" s="10">
        <v>3.0</v>
      </c>
      <c r="I60" s="10"/>
      <c r="J60" s="10" t="s">
        <v>67</v>
      </c>
      <c r="K60" s="10">
        <f>IF((REG!$B60-1)&lt;0,0,REG!$B60-1)</f>
        <v>3</v>
      </c>
      <c r="L60" s="10"/>
      <c r="M60" s="10"/>
      <c r="N60" s="10"/>
      <c r="O60" s="10"/>
      <c r="P60" s="10" t="s">
        <v>97</v>
      </c>
      <c r="Q60" s="10">
        <f>IF((REG!$B60-2)&lt;0,0,REG!$B60-2)</f>
        <v>2</v>
      </c>
      <c r="R60" s="10"/>
      <c r="S60" s="10"/>
      <c r="T60" s="10"/>
      <c r="U60" s="10"/>
      <c r="V60" s="10" t="s">
        <v>101</v>
      </c>
      <c r="W60" s="10">
        <f>IF((REG!$B60-3)&lt;0,0,REG!$B60-3)</f>
        <v>1</v>
      </c>
      <c r="X60" s="10"/>
      <c r="Y60" s="10"/>
      <c r="Z60" s="10"/>
      <c r="AA60" s="10"/>
      <c r="AB60" s="10"/>
      <c r="AC60" s="10">
        <f>IF((REG!$B60-4)&lt;0,0,REG!$B60-4)</f>
        <v>0</v>
      </c>
      <c r="AD60" s="10"/>
      <c r="AE60" s="10"/>
      <c r="AF60" s="10"/>
      <c r="AG60" s="10"/>
      <c r="AH60" s="11"/>
    </row>
    <row r="61" ht="18.0" customHeight="1">
      <c r="A61" s="9">
        <v>45835.0</v>
      </c>
      <c r="B61" s="10">
        <f t="shared" si="1"/>
        <v>3</v>
      </c>
      <c r="C61" s="10">
        <v>11.0</v>
      </c>
      <c r="D61" s="10" t="s">
        <v>59</v>
      </c>
      <c r="E61" s="10">
        <f>REG!$B61</f>
        <v>3</v>
      </c>
      <c r="F61" s="10">
        <v>2.0</v>
      </c>
      <c r="G61" s="10"/>
      <c r="H61" s="10"/>
      <c r="I61" s="10"/>
      <c r="J61" s="10" t="s">
        <v>101</v>
      </c>
      <c r="K61" s="10">
        <f>IF((REG!$B61-1)&lt;0,0,REG!$B61-1)</f>
        <v>2</v>
      </c>
      <c r="L61" s="10"/>
      <c r="M61" s="10"/>
      <c r="N61" s="10"/>
      <c r="O61" s="10"/>
      <c r="P61" s="10" t="s">
        <v>99</v>
      </c>
      <c r="Q61" s="10">
        <f>IF((REG!$B61-2)&lt;0,0,REG!$B61-2)</f>
        <v>1</v>
      </c>
      <c r="R61" s="10"/>
      <c r="S61" s="10"/>
      <c r="T61" s="10"/>
      <c r="U61" s="10"/>
      <c r="V61" s="10"/>
      <c r="W61" s="10">
        <f>IF((REG!$B61-3)&lt;0,0,REG!$B61-3)</f>
        <v>0</v>
      </c>
      <c r="X61" s="10"/>
      <c r="Y61" s="10"/>
      <c r="Z61" s="10"/>
      <c r="AA61" s="10"/>
      <c r="AB61" s="10"/>
      <c r="AC61" s="10">
        <f>IF((REG!$B61-4)&lt;0,0,REG!$B61-4)</f>
        <v>0</v>
      </c>
      <c r="AD61" s="10"/>
      <c r="AE61" s="10"/>
      <c r="AF61" s="10"/>
      <c r="AG61" s="10"/>
      <c r="AH61" s="11"/>
    </row>
    <row r="62" ht="18.0" customHeight="1">
      <c r="A62" s="9">
        <v>45835.0</v>
      </c>
      <c r="B62" s="10">
        <f t="shared" si="1"/>
        <v>3</v>
      </c>
      <c r="C62" s="10">
        <v>10.0</v>
      </c>
      <c r="D62" s="10" t="s">
        <v>57</v>
      </c>
      <c r="E62" s="10">
        <f>REG!$B62</f>
        <v>3</v>
      </c>
      <c r="F62" s="10"/>
      <c r="G62" s="10">
        <v>2.0</v>
      </c>
      <c r="H62" s="10"/>
      <c r="I62" s="10"/>
      <c r="J62" s="10" t="s">
        <v>99</v>
      </c>
      <c r="K62" s="10">
        <f>IF((REG!$B62-1)&lt;0,0,REG!$B62-1)</f>
        <v>2</v>
      </c>
      <c r="L62" s="10"/>
      <c r="M62" s="10"/>
      <c r="N62" s="10"/>
      <c r="O62" s="10"/>
      <c r="P62" s="10" t="s">
        <v>101</v>
      </c>
      <c r="Q62" s="10">
        <f>IF((REG!$B62-2)&lt;0,0,REG!$B62-2)</f>
        <v>1</v>
      </c>
      <c r="R62" s="10"/>
      <c r="S62" s="10"/>
      <c r="T62" s="10"/>
      <c r="U62" s="10"/>
      <c r="V62" s="10"/>
      <c r="W62" s="10">
        <f>IF((REG!$B62-3)&lt;0,0,REG!$B62-3)</f>
        <v>0</v>
      </c>
      <c r="X62" s="10"/>
      <c r="Y62" s="10"/>
      <c r="Z62" s="10"/>
      <c r="AA62" s="10"/>
      <c r="AB62" s="10"/>
      <c r="AC62" s="10">
        <f>IF((REG!$B62-4)&lt;0,0,REG!$B62-4)</f>
        <v>0</v>
      </c>
      <c r="AD62" s="10"/>
      <c r="AE62" s="10"/>
      <c r="AF62" s="10"/>
      <c r="AG62" s="10"/>
      <c r="AH62" s="11"/>
    </row>
    <row r="63" ht="18.0" customHeight="1">
      <c r="A63" s="9">
        <v>45835.0</v>
      </c>
      <c r="B63" s="10">
        <f t="shared" si="1"/>
        <v>3</v>
      </c>
      <c r="C63" s="10">
        <v>9.0</v>
      </c>
      <c r="D63" s="10" t="s">
        <v>98</v>
      </c>
      <c r="E63" s="10">
        <f>REG!$B63</f>
        <v>3</v>
      </c>
      <c r="F63" s="10"/>
      <c r="G63" s="10"/>
      <c r="H63" s="10">
        <v>1.0</v>
      </c>
      <c r="I63" s="10"/>
      <c r="J63" s="10" t="s">
        <v>59</v>
      </c>
      <c r="K63" s="10">
        <f>IF((REG!$B63-1)&lt;0,0,REG!$B63-1)</f>
        <v>2</v>
      </c>
      <c r="L63" s="10">
        <v>1.0</v>
      </c>
      <c r="M63" s="10"/>
      <c r="N63" s="10"/>
      <c r="O63" s="10"/>
      <c r="P63" s="10" t="s">
        <v>101</v>
      </c>
      <c r="Q63" s="10">
        <f>IF((REG!$B63-2)&lt;0,0,REG!$B63-2)</f>
        <v>1</v>
      </c>
      <c r="R63" s="10"/>
      <c r="S63" s="10"/>
      <c r="T63" s="10"/>
      <c r="U63" s="10"/>
      <c r="V63" s="10"/>
      <c r="W63" s="10">
        <f>IF((REG!$B63-3)&lt;0,0,REG!$B63-3)</f>
        <v>0</v>
      </c>
      <c r="X63" s="10"/>
      <c r="Y63" s="10"/>
      <c r="Z63" s="10"/>
      <c r="AA63" s="10"/>
      <c r="AB63" s="10"/>
      <c r="AC63" s="10">
        <f>IF((REG!$B63-4)&lt;0,0,REG!$B63-4)</f>
        <v>0</v>
      </c>
      <c r="AD63" s="10"/>
      <c r="AE63" s="10"/>
      <c r="AF63" s="10"/>
      <c r="AG63" s="10"/>
      <c r="AH63" s="11"/>
    </row>
    <row r="64" ht="18.0" customHeight="1">
      <c r="A64" s="9">
        <v>45835.0</v>
      </c>
      <c r="B64" s="10">
        <f t="shared" si="1"/>
        <v>3</v>
      </c>
      <c r="C64" s="10">
        <v>8.0</v>
      </c>
      <c r="D64" s="10" t="s">
        <v>101</v>
      </c>
      <c r="E64" s="10">
        <f>REG!$B64</f>
        <v>3</v>
      </c>
      <c r="F64" s="10">
        <v>2.0</v>
      </c>
      <c r="G64" s="10"/>
      <c r="H64" s="10"/>
      <c r="I64" s="10"/>
      <c r="J64" s="10" t="s">
        <v>96</v>
      </c>
      <c r="K64" s="10">
        <f>IF((REG!$B64-1)&lt;0,0,REG!$B64-1)</f>
        <v>2</v>
      </c>
      <c r="L64" s="10"/>
      <c r="M64" s="10"/>
      <c r="N64" s="10"/>
      <c r="O64" s="10"/>
      <c r="P64" s="10" t="s">
        <v>98</v>
      </c>
      <c r="Q64" s="10">
        <f>IF((REG!$B64-2)&lt;0,0,REG!$B64-2)</f>
        <v>1</v>
      </c>
      <c r="R64" s="10"/>
      <c r="S64" s="10"/>
      <c r="T64" s="10"/>
      <c r="U64" s="10"/>
      <c r="V64" s="10"/>
      <c r="W64" s="10">
        <f>IF((REG!$B64-3)&lt;0,0,REG!$B64-3)</f>
        <v>0</v>
      </c>
      <c r="X64" s="10"/>
      <c r="Y64" s="10"/>
      <c r="Z64" s="10"/>
      <c r="AA64" s="10"/>
      <c r="AB64" s="10"/>
      <c r="AC64" s="10">
        <f>IF((REG!$B64-4)&lt;0,0,REG!$B64-4)</f>
        <v>0</v>
      </c>
      <c r="AD64" s="10"/>
      <c r="AE64" s="10"/>
      <c r="AF64" s="10"/>
      <c r="AG64" s="10"/>
      <c r="AH64" s="11"/>
    </row>
    <row r="65" ht="18.0" customHeight="1">
      <c r="A65" s="9">
        <v>45829.0</v>
      </c>
      <c r="B65" s="10">
        <f t="shared" si="1"/>
        <v>3</v>
      </c>
      <c r="C65" s="10">
        <v>8.0</v>
      </c>
      <c r="D65" s="10" t="s">
        <v>102</v>
      </c>
      <c r="E65" s="10">
        <f>REG!$B65</f>
        <v>3</v>
      </c>
      <c r="F65" s="10">
        <v>1.0</v>
      </c>
      <c r="G65" s="10"/>
      <c r="H65" s="10"/>
      <c r="I65" s="10"/>
      <c r="J65" s="10" t="s">
        <v>100</v>
      </c>
      <c r="K65" s="10">
        <f>IF((REG!$B65-1)&lt;0,0,REG!$B65-1)</f>
        <v>2</v>
      </c>
      <c r="L65" s="10"/>
      <c r="M65" s="10">
        <v>1.0</v>
      </c>
      <c r="N65" s="10"/>
      <c r="O65" s="10"/>
      <c r="P65" s="10" t="s">
        <v>45</v>
      </c>
      <c r="Q65" s="10">
        <f>IF((REG!$B65-2)&lt;0,0,REG!$B65-2)</f>
        <v>1</v>
      </c>
      <c r="R65" s="10"/>
      <c r="S65" s="10"/>
      <c r="T65" s="10"/>
      <c r="U65" s="10"/>
      <c r="V65" s="10"/>
      <c r="W65" s="10">
        <f>IF((REG!$B65-3)&lt;0,0,REG!$B65-3)</f>
        <v>0</v>
      </c>
      <c r="X65" s="10"/>
      <c r="Y65" s="10"/>
      <c r="Z65" s="10"/>
      <c r="AA65" s="10"/>
      <c r="AB65" s="10"/>
      <c r="AC65" s="10">
        <f>IF((REG!$B65-4)&lt;0,0,REG!$B65-4)</f>
        <v>0</v>
      </c>
      <c r="AD65" s="10"/>
      <c r="AE65" s="10"/>
      <c r="AF65" s="10"/>
      <c r="AG65" s="10"/>
      <c r="AH65" s="11"/>
    </row>
    <row r="66" ht="18.0" customHeight="1">
      <c r="A66" s="9">
        <v>45829.0</v>
      </c>
      <c r="B66" s="10">
        <f t="shared" si="1"/>
        <v>3</v>
      </c>
      <c r="C66" s="10">
        <v>5.0</v>
      </c>
      <c r="D66" s="10" t="s">
        <v>100</v>
      </c>
      <c r="E66" s="10">
        <f>REG!$B66</f>
        <v>3</v>
      </c>
      <c r="F66" s="10"/>
      <c r="G66" s="10">
        <v>2.0</v>
      </c>
      <c r="H66" s="10"/>
      <c r="I66" s="10"/>
      <c r="J66" s="10" t="s">
        <v>65</v>
      </c>
      <c r="K66" s="10">
        <f>IF((REG!$B66-1)&lt;0,0,REG!$B66-1)</f>
        <v>2</v>
      </c>
      <c r="L66" s="10"/>
      <c r="M66" s="10"/>
      <c r="N66" s="10"/>
      <c r="O66" s="10"/>
      <c r="P66" s="10" t="s">
        <v>102</v>
      </c>
      <c r="Q66" s="10">
        <f>IF((REG!$B66-2)&lt;0,0,REG!$B66-2)</f>
        <v>1</v>
      </c>
      <c r="R66" s="10"/>
      <c r="S66" s="10"/>
      <c r="T66" s="10"/>
      <c r="U66" s="10"/>
      <c r="V66" s="10"/>
      <c r="W66" s="10">
        <f>IF((REG!$B66-3)&lt;0,0,REG!$B66-3)</f>
        <v>0</v>
      </c>
      <c r="X66" s="10"/>
      <c r="Y66" s="10"/>
      <c r="Z66" s="10"/>
      <c r="AA66" s="10"/>
      <c r="AB66" s="10"/>
      <c r="AC66" s="10">
        <f>IF((REG!$B66-4)&lt;0,0,REG!$B66-4)</f>
        <v>0</v>
      </c>
      <c r="AD66" s="10"/>
      <c r="AE66" s="10"/>
      <c r="AF66" s="10"/>
      <c r="AG66" s="10"/>
      <c r="AH66" s="11"/>
    </row>
    <row r="67" ht="18.0" customHeight="1">
      <c r="A67" s="9">
        <v>45829.0</v>
      </c>
      <c r="B67" s="10">
        <f t="shared" si="1"/>
        <v>4</v>
      </c>
      <c r="C67" s="10">
        <v>11.0</v>
      </c>
      <c r="D67" s="10" t="s">
        <v>103</v>
      </c>
      <c r="E67" s="10">
        <f>REG!$B67</f>
        <v>4</v>
      </c>
      <c r="F67" s="10">
        <v>3.0</v>
      </c>
      <c r="G67" s="10"/>
      <c r="H67" s="10"/>
      <c r="I67" s="10"/>
      <c r="J67" s="10" t="s">
        <v>100</v>
      </c>
      <c r="K67" s="10">
        <f>IF((REG!$B67-1)&lt;0,0,REG!$B67-1)</f>
        <v>3</v>
      </c>
      <c r="L67" s="10"/>
      <c r="M67" s="10"/>
      <c r="N67" s="10"/>
      <c r="O67" s="10"/>
      <c r="P67" s="10" t="s">
        <v>102</v>
      </c>
      <c r="Q67" s="10">
        <f>IF((REG!$B67-2)&lt;0,0,REG!$B67-2)</f>
        <v>2</v>
      </c>
      <c r="R67" s="10"/>
      <c r="S67" s="10"/>
      <c r="T67" s="10"/>
      <c r="U67" s="10"/>
      <c r="V67" s="10" t="s">
        <v>99</v>
      </c>
      <c r="W67" s="10">
        <f>IF((REG!$B67-3)&lt;0,0,REG!$B67-3)</f>
        <v>1</v>
      </c>
      <c r="X67" s="10"/>
      <c r="Y67" s="10"/>
      <c r="Z67" s="10"/>
      <c r="AA67" s="10"/>
      <c r="AB67" s="10"/>
      <c r="AC67" s="10">
        <f>IF((REG!$B67-4)&lt;0,0,REG!$B67-4)</f>
        <v>0</v>
      </c>
      <c r="AD67" s="10"/>
      <c r="AE67" s="10"/>
      <c r="AF67" s="10"/>
      <c r="AG67" s="10"/>
      <c r="AH67" s="11"/>
    </row>
    <row r="68" ht="18.0" customHeight="1">
      <c r="A68" s="9">
        <v>45828.0</v>
      </c>
      <c r="B68" s="10">
        <f t="shared" si="1"/>
        <v>4</v>
      </c>
      <c r="C68" s="10">
        <v>12.0</v>
      </c>
      <c r="D68" s="10" t="s">
        <v>97</v>
      </c>
      <c r="E68" s="10">
        <f>REG!$B68</f>
        <v>4</v>
      </c>
      <c r="F68" s="10"/>
      <c r="G68" s="10"/>
      <c r="H68" s="10"/>
      <c r="I68" s="10">
        <v>3.0</v>
      </c>
      <c r="J68" s="10" t="s">
        <v>102</v>
      </c>
      <c r="K68" s="10">
        <f>IF((REG!$B68-1)&lt;0,0,REG!$B68-1)</f>
        <v>3</v>
      </c>
      <c r="L68" s="10"/>
      <c r="M68" s="10"/>
      <c r="N68" s="10"/>
      <c r="O68" s="10"/>
      <c r="P68" s="10" t="s">
        <v>98</v>
      </c>
      <c r="Q68" s="10">
        <f>IF((REG!$B68-2)&lt;0,0,REG!$B68-2)</f>
        <v>2</v>
      </c>
      <c r="R68" s="10"/>
      <c r="S68" s="10"/>
      <c r="T68" s="10"/>
      <c r="U68" s="10"/>
      <c r="V68" s="10" t="s">
        <v>103</v>
      </c>
      <c r="W68" s="10">
        <f>IF((REG!$B68-3)&lt;0,0,REG!$B68-3)</f>
        <v>1</v>
      </c>
      <c r="X68" s="10"/>
      <c r="Y68" s="10"/>
      <c r="Z68" s="10"/>
      <c r="AA68" s="10"/>
      <c r="AB68" s="10"/>
      <c r="AC68" s="10">
        <f>IF((REG!$B68-4)&lt;0,0,REG!$B68-4)</f>
        <v>0</v>
      </c>
      <c r="AD68" s="10"/>
      <c r="AE68" s="10"/>
      <c r="AF68" s="10"/>
      <c r="AG68" s="10"/>
      <c r="AH68" s="11"/>
    </row>
    <row r="69" ht="18.0" customHeight="1">
      <c r="A69" s="9">
        <v>45828.0</v>
      </c>
      <c r="B69" s="10">
        <f t="shared" si="1"/>
        <v>4</v>
      </c>
      <c r="C69" s="10">
        <v>9.0</v>
      </c>
      <c r="D69" s="10" t="s">
        <v>99</v>
      </c>
      <c r="E69" s="10">
        <f>REG!$B69</f>
        <v>4</v>
      </c>
      <c r="F69" s="10">
        <v>2.0</v>
      </c>
      <c r="G69" s="10"/>
      <c r="H69" s="10">
        <v>1.0</v>
      </c>
      <c r="I69" s="10"/>
      <c r="J69" s="10" t="s">
        <v>97</v>
      </c>
      <c r="K69" s="10">
        <f>IF((REG!$B69-1)&lt;0,0,REG!$B69-1)</f>
        <v>3</v>
      </c>
      <c r="L69" s="10"/>
      <c r="M69" s="10"/>
      <c r="N69" s="10"/>
      <c r="O69" s="10"/>
      <c r="P69" s="10" t="s">
        <v>104</v>
      </c>
      <c r="Q69" s="10">
        <f>IF((REG!$B69-2)&lt;0,0,REG!$B69-2)</f>
        <v>2</v>
      </c>
      <c r="R69" s="10"/>
      <c r="S69" s="10"/>
      <c r="T69" s="10"/>
      <c r="U69" s="10"/>
      <c r="V69" s="10" t="s">
        <v>103</v>
      </c>
      <c r="W69" s="10">
        <f>IF((REG!$B69-3)&lt;0,0,REG!$B69-3)</f>
        <v>1</v>
      </c>
      <c r="X69" s="10"/>
      <c r="Y69" s="10"/>
      <c r="Z69" s="10"/>
      <c r="AA69" s="10"/>
      <c r="AB69" s="10"/>
      <c r="AC69" s="10">
        <f>IF((REG!$B69-4)&lt;0,0,REG!$B69-4)</f>
        <v>0</v>
      </c>
      <c r="AD69" s="10"/>
      <c r="AE69" s="10"/>
      <c r="AF69" s="10"/>
      <c r="AG69" s="10"/>
      <c r="AH69" s="11"/>
    </row>
    <row r="70" ht="18.0" customHeight="1">
      <c r="A70" s="9">
        <v>45822.0</v>
      </c>
      <c r="B70" s="10">
        <f t="shared" si="1"/>
        <v>4</v>
      </c>
      <c r="C70" s="10">
        <v>12.0</v>
      </c>
      <c r="D70" s="10" t="s">
        <v>37</v>
      </c>
      <c r="E70" s="10">
        <f>REG!$B70</f>
        <v>4</v>
      </c>
      <c r="F70" s="10">
        <v>1.0</v>
      </c>
      <c r="G70" s="10"/>
      <c r="H70" s="10"/>
      <c r="I70" s="10"/>
      <c r="J70" s="10" t="s">
        <v>102</v>
      </c>
      <c r="K70" s="10">
        <f>IF((REG!$B70-1)&lt;0,0,REG!$B70-1)</f>
        <v>3</v>
      </c>
      <c r="L70" s="10">
        <v>1.0</v>
      </c>
      <c r="M70" s="10"/>
      <c r="N70" s="10"/>
      <c r="O70" s="10"/>
      <c r="P70" s="10" t="s">
        <v>99</v>
      </c>
      <c r="Q70" s="10">
        <f>IF((REG!$B70-2)&lt;0,0,REG!$B70-2)</f>
        <v>2</v>
      </c>
      <c r="R70" s="10">
        <v>1.0</v>
      </c>
      <c r="S70" s="10"/>
      <c r="T70" s="10"/>
      <c r="U70" s="10"/>
      <c r="V70" s="10" t="s">
        <v>100</v>
      </c>
      <c r="W70" s="10">
        <f>IF((REG!$B70-3)&lt;0,0,REG!$B70-3)</f>
        <v>1</v>
      </c>
      <c r="X70" s="10"/>
      <c r="Y70" s="10"/>
      <c r="Z70" s="10"/>
      <c r="AA70" s="10"/>
      <c r="AB70" s="10"/>
      <c r="AC70" s="10">
        <f>IF((REG!$B70-4)&lt;0,0,REG!$B70-4)</f>
        <v>0</v>
      </c>
      <c r="AD70" s="10"/>
      <c r="AE70" s="10"/>
      <c r="AF70" s="10"/>
      <c r="AG70" s="10"/>
      <c r="AH70" s="11"/>
    </row>
    <row r="71" ht="18.0" customHeight="1">
      <c r="A71" s="9">
        <v>45809.0</v>
      </c>
      <c r="B71" s="10">
        <f t="shared" si="1"/>
        <v>4</v>
      </c>
      <c r="C71" s="10">
        <v>10.0</v>
      </c>
      <c r="D71" s="10" t="s">
        <v>100</v>
      </c>
      <c r="E71" s="10">
        <f>REG!$B71</f>
        <v>4</v>
      </c>
      <c r="F71" s="10"/>
      <c r="G71" s="10">
        <v>3.0</v>
      </c>
      <c r="H71" s="10"/>
      <c r="I71" s="10"/>
      <c r="J71" s="10" t="s">
        <v>98</v>
      </c>
      <c r="K71" s="10">
        <f>IF((REG!$B71-1)&lt;0,0,REG!$B71-1)</f>
        <v>3</v>
      </c>
      <c r="L71" s="10"/>
      <c r="M71" s="10"/>
      <c r="N71" s="10"/>
      <c r="O71" s="10"/>
      <c r="P71" s="10" t="s">
        <v>40</v>
      </c>
      <c r="Q71" s="10">
        <f>IF((REG!$B71-2)&lt;0,0,REG!$B71-2)</f>
        <v>2</v>
      </c>
      <c r="R71" s="10"/>
      <c r="S71" s="10"/>
      <c r="T71" s="10"/>
      <c r="U71" s="10"/>
      <c r="V71" s="10" t="s">
        <v>105</v>
      </c>
      <c r="W71" s="10">
        <f>IF((REG!$B71-3)&lt;0,0,REG!$B71-3)</f>
        <v>1</v>
      </c>
      <c r="X71" s="10"/>
      <c r="Y71" s="10"/>
      <c r="Z71" s="10"/>
      <c r="AA71" s="10"/>
      <c r="AB71" s="10"/>
      <c r="AC71" s="10">
        <f>IF((REG!$B71-4)&lt;0,0,REG!$B71-4)</f>
        <v>0</v>
      </c>
      <c r="AD71" s="10"/>
      <c r="AE71" s="10"/>
      <c r="AF71" s="10"/>
      <c r="AG71" s="10"/>
      <c r="AH71" s="11"/>
    </row>
    <row r="72" ht="18.0" customHeight="1">
      <c r="A72" s="9">
        <v>45809.0</v>
      </c>
      <c r="B72" s="10">
        <f t="shared" si="1"/>
        <v>4</v>
      </c>
      <c r="C72" s="10">
        <v>8.0</v>
      </c>
      <c r="D72" s="10" t="s">
        <v>102</v>
      </c>
      <c r="E72" s="10">
        <f>REG!$B72</f>
        <v>4</v>
      </c>
      <c r="F72" s="10"/>
      <c r="G72" s="10"/>
      <c r="H72" s="10">
        <v>2.0</v>
      </c>
      <c r="I72" s="10"/>
      <c r="J72" s="10" t="s">
        <v>98</v>
      </c>
      <c r="K72" s="10">
        <f>IF((REG!$B72-1)&lt;0,0,REG!$B72-1)</f>
        <v>3</v>
      </c>
      <c r="L72" s="10"/>
      <c r="M72" s="10"/>
      <c r="N72" s="10"/>
      <c r="O72" s="10"/>
      <c r="P72" s="10" t="s">
        <v>100</v>
      </c>
      <c r="Q72" s="10">
        <f>IF((REG!$B72-2)&lt;0,0,REG!$B72-2)</f>
        <v>2</v>
      </c>
      <c r="R72" s="10"/>
      <c r="S72" s="10">
        <v>1.0</v>
      </c>
      <c r="T72" s="10"/>
      <c r="U72" s="10"/>
      <c r="V72" s="10" t="s">
        <v>40</v>
      </c>
      <c r="W72" s="10">
        <f>IF((REG!$B72-3)&lt;0,0,REG!$B72-3)</f>
        <v>1</v>
      </c>
      <c r="X72" s="10"/>
      <c r="Y72" s="10"/>
      <c r="Z72" s="10"/>
      <c r="AA72" s="10"/>
      <c r="AB72" s="10"/>
      <c r="AC72" s="10">
        <f>IF((REG!$B72-4)&lt;0,0,REG!$B72-4)</f>
        <v>0</v>
      </c>
      <c r="AD72" s="10"/>
      <c r="AE72" s="10"/>
      <c r="AF72" s="10"/>
      <c r="AG72" s="10"/>
      <c r="AH72" s="11"/>
    </row>
    <row r="73" ht="18.0" customHeight="1">
      <c r="A73" s="9">
        <v>45809.0</v>
      </c>
      <c r="B73" s="10">
        <f t="shared" si="1"/>
        <v>4</v>
      </c>
      <c r="C73" s="10">
        <v>9.0</v>
      </c>
      <c r="D73" s="10" t="s">
        <v>104</v>
      </c>
      <c r="E73" s="10">
        <f>REG!$B73</f>
        <v>4</v>
      </c>
      <c r="F73" s="10"/>
      <c r="G73" s="10"/>
      <c r="H73" s="10">
        <v>3.0</v>
      </c>
      <c r="I73" s="10"/>
      <c r="J73" s="10" t="s">
        <v>75</v>
      </c>
      <c r="K73" s="10">
        <f>IF((REG!$B73-1)&lt;0,0,REG!$B73-1)</f>
        <v>3</v>
      </c>
      <c r="L73" s="10"/>
      <c r="M73" s="10"/>
      <c r="N73" s="10"/>
      <c r="O73" s="10"/>
      <c r="P73" s="10" t="s">
        <v>99</v>
      </c>
      <c r="Q73" s="10">
        <f>IF((REG!$B73-2)&lt;0,0,REG!$B73-2)</f>
        <v>2</v>
      </c>
      <c r="R73" s="10"/>
      <c r="S73" s="10"/>
      <c r="T73" s="10"/>
      <c r="U73" s="10"/>
      <c r="V73" s="10" t="s">
        <v>100</v>
      </c>
      <c r="W73" s="10">
        <f>IF((REG!$B73-3)&lt;0,0,REG!$B73-3)</f>
        <v>1</v>
      </c>
      <c r="X73" s="10"/>
      <c r="Y73" s="10"/>
      <c r="Z73" s="10"/>
      <c r="AA73" s="10"/>
      <c r="AB73" s="10"/>
      <c r="AC73" s="10">
        <f>IF((REG!$B73-4)&lt;0,0,REG!$B73-4)</f>
        <v>0</v>
      </c>
      <c r="AD73" s="10"/>
      <c r="AE73" s="10"/>
      <c r="AF73" s="10"/>
      <c r="AG73" s="10"/>
      <c r="AH73" s="11"/>
    </row>
    <row r="74" ht="18.0" customHeight="1">
      <c r="A74" s="9">
        <v>45809.0</v>
      </c>
      <c r="B74" s="10">
        <f t="shared" si="1"/>
        <v>4</v>
      </c>
      <c r="C74" s="10">
        <v>5.0</v>
      </c>
      <c r="D74" s="10" t="s">
        <v>106</v>
      </c>
      <c r="E74" s="10">
        <f>REG!$B74</f>
        <v>4</v>
      </c>
      <c r="F74" s="10">
        <v>3.0</v>
      </c>
      <c r="G74" s="10"/>
      <c r="H74" s="10"/>
      <c r="I74" s="10"/>
      <c r="J74" s="10" t="s">
        <v>107</v>
      </c>
      <c r="K74" s="10">
        <f>IF((REG!$B74-1)&lt;0,0,REG!$B74-1)</f>
        <v>3</v>
      </c>
      <c r="L74" s="10"/>
      <c r="M74" s="10"/>
      <c r="N74" s="10"/>
      <c r="O74" s="10"/>
      <c r="P74" s="10" t="s">
        <v>73</v>
      </c>
      <c r="Q74" s="10">
        <f>IF((REG!$B74-2)&lt;0,0,REG!$B74-2)</f>
        <v>2</v>
      </c>
      <c r="R74" s="10"/>
      <c r="S74" s="10"/>
      <c r="T74" s="10"/>
      <c r="U74" s="10"/>
      <c r="V74" s="10" t="s">
        <v>93</v>
      </c>
      <c r="W74" s="10">
        <f>IF((REG!$B74-3)&lt;0,0,REG!$B74-3)</f>
        <v>1</v>
      </c>
      <c r="X74" s="10"/>
      <c r="Y74" s="10"/>
      <c r="Z74" s="10"/>
      <c r="AA74" s="10"/>
      <c r="AB74" s="10"/>
      <c r="AC74" s="10">
        <f>IF((REG!$B74-4)&lt;0,0,REG!$B74-4)</f>
        <v>0</v>
      </c>
      <c r="AD74" s="10"/>
      <c r="AE74" s="10"/>
      <c r="AF74" s="10"/>
      <c r="AG74" s="10"/>
      <c r="AH74" s="11"/>
    </row>
    <row r="75" ht="18.0" customHeight="1">
      <c r="A75" s="9">
        <v>45809.0</v>
      </c>
      <c r="B75" s="10">
        <f t="shared" si="1"/>
        <v>4</v>
      </c>
      <c r="C75" s="10">
        <v>7.0</v>
      </c>
      <c r="D75" s="10" t="s">
        <v>46</v>
      </c>
      <c r="E75" s="10">
        <f>REG!$B75</f>
        <v>4</v>
      </c>
      <c r="F75" s="10">
        <v>3.0</v>
      </c>
      <c r="G75" s="10"/>
      <c r="H75" s="10"/>
      <c r="I75" s="10"/>
      <c r="J75" s="10" t="s">
        <v>107</v>
      </c>
      <c r="K75" s="10">
        <f>IF((REG!$B75-1)&lt;0,0,REG!$B75-1)</f>
        <v>3</v>
      </c>
      <c r="L75" s="10"/>
      <c r="M75" s="10"/>
      <c r="N75" s="10"/>
      <c r="O75" s="10"/>
      <c r="P75" s="10" t="s">
        <v>108</v>
      </c>
      <c r="Q75" s="10">
        <f>IF((REG!$B75-2)&lt;0,0,REG!$B75-2)</f>
        <v>2</v>
      </c>
      <c r="R75" s="10"/>
      <c r="S75" s="10"/>
      <c r="T75" s="10"/>
      <c r="U75" s="10"/>
      <c r="V75" s="10" t="s">
        <v>59</v>
      </c>
      <c r="W75" s="10">
        <f>IF((REG!$B75-3)&lt;0,0,REG!$B75-3)</f>
        <v>1</v>
      </c>
      <c r="X75" s="10"/>
      <c r="Y75" s="10"/>
      <c r="Z75" s="10"/>
      <c r="AA75" s="10"/>
      <c r="AB75" s="10"/>
      <c r="AC75" s="10">
        <f>IF((REG!$B75-4)&lt;0,0,REG!$B75-4)</f>
        <v>0</v>
      </c>
      <c r="AD75" s="10"/>
      <c r="AE75" s="10"/>
      <c r="AF75" s="10"/>
      <c r="AG75" s="10"/>
      <c r="AH75" s="11"/>
    </row>
    <row r="76" ht="18.0" customHeight="1">
      <c r="A76" s="9">
        <v>45809.0</v>
      </c>
      <c r="B76" s="10">
        <f t="shared" si="1"/>
        <v>4</v>
      </c>
      <c r="C76" s="10">
        <v>8.0</v>
      </c>
      <c r="D76" s="10" t="s">
        <v>35</v>
      </c>
      <c r="E76" s="10">
        <f>REG!$B76</f>
        <v>4</v>
      </c>
      <c r="F76" s="10">
        <v>3.0</v>
      </c>
      <c r="G76" s="10"/>
      <c r="H76" s="10"/>
      <c r="I76" s="10"/>
      <c r="J76" s="10" t="s">
        <v>54</v>
      </c>
      <c r="K76" s="10">
        <f>IF((REG!$B76-1)&lt;0,0,REG!$B76-1)</f>
        <v>3</v>
      </c>
      <c r="L76" s="10"/>
      <c r="M76" s="10"/>
      <c r="N76" s="10"/>
      <c r="O76" s="10"/>
      <c r="P76" s="10" t="s">
        <v>84</v>
      </c>
      <c r="Q76" s="10">
        <f>IF((REG!$B76-2)&lt;0,0,REG!$B76-2)</f>
        <v>2</v>
      </c>
      <c r="R76" s="10"/>
      <c r="S76" s="10"/>
      <c r="T76" s="10"/>
      <c r="U76" s="10"/>
      <c r="V76" s="10" t="s">
        <v>109</v>
      </c>
      <c r="W76" s="10">
        <f>IF((REG!$B76-3)&lt;0,0,REG!$B76-3)</f>
        <v>1</v>
      </c>
      <c r="X76" s="10"/>
      <c r="Y76" s="10"/>
      <c r="Z76" s="10"/>
      <c r="AA76" s="10"/>
      <c r="AB76" s="10"/>
      <c r="AC76" s="10">
        <f>IF((REG!$B76-4)&lt;0,0,REG!$B76-4)</f>
        <v>0</v>
      </c>
      <c r="AD76" s="10"/>
      <c r="AE76" s="10"/>
      <c r="AF76" s="10"/>
      <c r="AG76" s="10"/>
      <c r="AH76" s="11"/>
    </row>
    <row r="77" ht="18.0" customHeight="1">
      <c r="A77" s="9">
        <v>45809.0</v>
      </c>
      <c r="B77" s="10">
        <f t="shared" si="1"/>
        <v>4</v>
      </c>
      <c r="C77" s="10">
        <v>10.0</v>
      </c>
      <c r="D77" s="10" t="s">
        <v>107</v>
      </c>
      <c r="E77" s="10">
        <f>REG!$B77</f>
        <v>4</v>
      </c>
      <c r="F77" s="10">
        <v>3.0</v>
      </c>
      <c r="G77" s="10"/>
      <c r="H77" s="10"/>
      <c r="I77" s="10"/>
      <c r="J77" s="10" t="s">
        <v>50</v>
      </c>
      <c r="K77" s="10">
        <f>IF((REG!$B77-1)&lt;0,0,REG!$B77-1)</f>
        <v>3</v>
      </c>
      <c r="L77" s="10"/>
      <c r="M77" s="10"/>
      <c r="N77" s="10"/>
      <c r="O77" s="10"/>
      <c r="P77" s="10" t="s">
        <v>36</v>
      </c>
      <c r="Q77" s="10">
        <f>IF((REG!$B77-2)&lt;0,0,REG!$B77-2)</f>
        <v>2</v>
      </c>
      <c r="R77" s="10"/>
      <c r="S77" s="10"/>
      <c r="T77" s="10"/>
      <c r="U77" s="10"/>
      <c r="V77" s="10" t="s">
        <v>56</v>
      </c>
      <c r="W77" s="10">
        <f>IF((REG!$B77-3)&lt;0,0,REG!$B77-3)</f>
        <v>1</v>
      </c>
      <c r="X77" s="10"/>
      <c r="Y77" s="10"/>
      <c r="Z77" s="10"/>
      <c r="AA77" s="10"/>
      <c r="AB77" s="10"/>
      <c r="AC77" s="10">
        <f>IF((REG!$B77-4)&lt;0,0,REG!$B77-4)</f>
        <v>0</v>
      </c>
      <c r="AD77" s="10"/>
      <c r="AE77" s="10"/>
      <c r="AF77" s="10"/>
      <c r="AG77" s="10"/>
      <c r="AH77" s="11"/>
    </row>
    <row r="78" ht="18.0" customHeight="1">
      <c r="A78" s="9">
        <v>45809.0</v>
      </c>
      <c r="B78" s="10">
        <f t="shared" si="1"/>
        <v>4</v>
      </c>
      <c r="C78" s="10">
        <v>11.0</v>
      </c>
      <c r="D78" s="10" t="s">
        <v>71</v>
      </c>
      <c r="E78" s="10">
        <f>REG!$B78</f>
        <v>4</v>
      </c>
      <c r="F78" s="10">
        <v>1.0</v>
      </c>
      <c r="G78" s="10"/>
      <c r="H78" s="10"/>
      <c r="I78" s="10"/>
      <c r="J78" s="10" t="s">
        <v>110</v>
      </c>
      <c r="K78" s="10">
        <f>IF((REG!$B78-1)&lt;0,0,REG!$B78-1)</f>
        <v>3</v>
      </c>
      <c r="L78" s="10">
        <v>1.0</v>
      </c>
      <c r="M78" s="10"/>
      <c r="N78" s="10"/>
      <c r="O78" s="10"/>
      <c r="P78" s="10" t="s">
        <v>88</v>
      </c>
      <c r="Q78" s="10">
        <f>IF((REG!$B78-2)&lt;0,0,REG!$B78-2)</f>
        <v>2</v>
      </c>
      <c r="R78" s="10"/>
      <c r="S78" s="10">
        <v>1.0</v>
      </c>
      <c r="T78" s="10"/>
      <c r="U78" s="10"/>
      <c r="V78" s="10" t="s">
        <v>67</v>
      </c>
      <c r="W78" s="10">
        <f>IF((REG!$B78-3)&lt;0,0,REG!$B78-3)</f>
        <v>1</v>
      </c>
      <c r="X78" s="10"/>
      <c r="Y78" s="10"/>
      <c r="Z78" s="10"/>
      <c r="AA78" s="10"/>
      <c r="AB78" s="10"/>
      <c r="AC78" s="10">
        <f>IF((REG!$B78-4)&lt;0,0,REG!$B78-4)</f>
        <v>0</v>
      </c>
      <c r="AD78" s="10"/>
      <c r="AE78" s="10"/>
      <c r="AF78" s="10"/>
      <c r="AG78" s="10"/>
      <c r="AH78" s="11"/>
    </row>
    <row r="79" ht="18.0" customHeight="1">
      <c r="A79" s="9">
        <v>45809.0</v>
      </c>
      <c r="B79" s="10">
        <f t="shared" si="1"/>
        <v>3</v>
      </c>
      <c r="C79" s="10">
        <v>11.0</v>
      </c>
      <c r="D79" s="10" t="s">
        <v>90</v>
      </c>
      <c r="E79" s="10">
        <f>REG!$B79</f>
        <v>3</v>
      </c>
      <c r="F79" s="10">
        <v>1.0</v>
      </c>
      <c r="G79" s="10"/>
      <c r="H79" s="10"/>
      <c r="I79" s="10"/>
      <c r="J79" s="10" t="s">
        <v>84</v>
      </c>
      <c r="K79" s="10">
        <f>IF((REG!$B79-1)&lt;0,0,REG!$B79-1)</f>
        <v>2</v>
      </c>
      <c r="L79" s="10">
        <v>1.0</v>
      </c>
      <c r="M79" s="10"/>
      <c r="N79" s="10"/>
      <c r="O79" s="10"/>
      <c r="P79" s="10" t="s">
        <v>111</v>
      </c>
      <c r="Q79" s="10">
        <f>IF((REG!$B79-2)&lt;0,0,REG!$B79-2)</f>
        <v>1</v>
      </c>
      <c r="R79" s="10"/>
      <c r="S79" s="10"/>
      <c r="T79" s="10"/>
      <c r="U79" s="10"/>
      <c r="V79" s="10"/>
      <c r="W79" s="10">
        <f>IF((REG!$B79-3)&lt;0,0,REG!$B79-3)</f>
        <v>0</v>
      </c>
      <c r="X79" s="10"/>
      <c r="Y79" s="10"/>
      <c r="Z79" s="10"/>
      <c r="AA79" s="10"/>
      <c r="AB79" s="10"/>
      <c r="AC79" s="10">
        <f>IF((REG!$B79-4)&lt;0,0,REG!$B79-4)</f>
        <v>0</v>
      </c>
      <c r="AD79" s="10"/>
      <c r="AE79" s="10"/>
      <c r="AF79" s="10"/>
      <c r="AG79" s="10"/>
      <c r="AH79" s="11"/>
    </row>
    <row r="80" ht="18.0" customHeight="1">
      <c r="A80" s="9">
        <v>45809.0</v>
      </c>
      <c r="B80" s="10">
        <f t="shared" si="1"/>
        <v>3</v>
      </c>
      <c r="C80" s="10">
        <v>8.0</v>
      </c>
      <c r="D80" s="10" t="s">
        <v>58</v>
      </c>
      <c r="E80" s="10">
        <f>REG!$B80</f>
        <v>3</v>
      </c>
      <c r="F80" s="10">
        <v>2.0</v>
      </c>
      <c r="G80" s="10"/>
      <c r="H80" s="10"/>
      <c r="I80" s="10"/>
      <c r="J80" s="10" t="s">
        <v>107</v>
      </c>
      <c r="K80" s="10">
        <f>IF((REG!$B80-1)&lt;0,0,REG!$B80-1)</f>
        <v>2</v>
      </c>
      <c r="L80" s="10"/>
      <c r="M80" s="10"/>
      <c r="N80" s="10"/>
      <c r="O80" s="10"/>
      <c r="P80" s="10" t="s">
        <v>50</v>
      </c>
      <c r="Q80" s="10">
        <f>IF((REG!$B80-2)&lt;0,0,REG!$B80-2)</f>
        <v>1</v>
      </c>
      <c r="R80" s="10"/>
      <c r="S80" s="10"/>
      <c r="T80" s="10"/>
      <c r="U80" s="10"/>
      <c r="V80" s="10"/>
      <c r="W80" s="10">
        <f>IF((REG!$B80-3)&lt;0,0,REG!$B80-3)</f>
        <v>0</v>
      </c>
      <c r="X80" s="10"/>
      <c r="Y80" s="10"/>
      <c r="Z80" s="10"/>
      <c r="AA80" s="10"/>
      <c r="AB80" s="10"/>
      <c r="AC80" s="10">
        <f>IF((REG!$B80-4)&lt;0,0,REG!$B80-4)</f>
        <v>0</v>
      </c>
      <c r="AD80" s="10"/>
      <c r="AE80" s="10"/>
      <c r="AF80" s="10"/>
      <c r="AG80" s="10"/>
      <c r="AH80" s="11"/>
    </row>
    <row r="81" ht="18.0" customHeight="1">
      <c r="A81" s="9">
        <v>45809.0</v>
      </c>
      <c r="B81" s="10">
        <f t="shared" si="1"/>
        <v>3</v>
      </c>
      <c r="C81" s="10">
        <v>8.0</v>
      </c>
      <c r="D81" s="10" t="s">
        <v>45</v>
      </c>
      <c r="E81" s="10">
        <f>REG!$B81</f>
        <v>3</v>
      </c>
      <c r="F81" s="10"/>
      <c r="G81" s="10">
        <v>1.0</v>
      </c>
      <c r="H81" s="10">
        <v>1.0</v>
      </c>
      <c r="I81" s="10"/>
      <c r="J81" s="10" t="s">
        <v>46</v>
      </c>
      <c r="K81" s="10">
        <f>IF((REG!$B81-1)&lt;0,0,REG!$B81-1)</f>
        <v>2</v>
      </c>
      <c r="L81" s="10"/>
      <c r="M81" s="10"/>
      <c r="N81" s="10"/>
      <c r="O81" s="10"/>
      <c r="P81" s="10" t="s">
        <v>47</v>
      </c>
      <c r="Q81" s="10">
        <f>IF((REG!$B81-2)&lt;0,0,REG!$B81-2)</f>
        <v>1</v>
      </c>
      <c r="R81" s="10"/>
      <c r="S81" s="10"/>
      <c r="T81" s="10"/>
      <c r="U81" s="10"/>
      <c r="V81" s="10"/>
      <c r="W81" s="10">
        <f>IF((REG!$B81-3)&lt;0,0,REG!$B81-3)</f>
        <v>0</v>
      </c>
      <c r="X81" s="10"/>
      <c r="Y81" s="10"/>
      <c r="Z81" s="10"/>
      <c r="AA81" s="10"/>
      <c r="AB81" s="10"/>
      <c r="AC81" s="10">
        <f>IF((REG!$B81-4)&lt;0,0,REG!$B81-4)</f>
        <v>0</v>
      </c>
      <c r="AD81" s="10"/>
      <c r="AE81" s="10"/>
      <c r="AF81" s="10"/>
      <c r="AG81" s="10"/>
      <c r="AH81" s="11"/>
    </row>
    <row r="82" ht="18.0" customHeight="1">
      <c r="A82" s="9">
        <v>45809.0</v>
      </c>
      <c r="B82" s="10">
        <f t="shared" si="1"/>
        <v>3</v>
      </c>
      <c r="C82" s="10">
        <v>6.0</v>
      </c>
      <c r="D82" s="10" t="s">
        <v>112</v>
      </c>
      <c r="E82" s="10">
        <f>REG!$B82</f>
        <v>3</v>
      </c>
      <c r="F82" s="10">
        <v>2.0</v>
      </c>
      <c r="G82" s="10"/>
      <c r="H82" s="10"/>
      <c r="I82" s="10"/>
      <c r="J82" s="10" t="s">
        <v>92</v>
      </c>
      <c r="K82" s="10">
        <f>IF((REG!$B82-1)&lt;0,0,REG!$B82-1)</f>
        <v>2</v>
      </c>
      <c r="L82" s="10"/>
      <c r="M82" s="10"/>
      <c r="N82" s="10"/>
      <c r="O82" s="10"/>
      <c r="P82" s="10" t="s">
        <v>113</v>
      </c>
      <c r="Q82" s="10">
        <f>IF((REG!$B82-2)&lt;0,0,REG!$B82-2)</f>
        <v>1</v>
      </c>
      <c r="R82" s="10"/>
      <c r="S82" s="10"/>
      <c r="T82" s="10"/>
      <c r="U82" s="10"/>
      <c r="V82" s="10"/>
      <c r="W82" s="10">
        <f>IF((REG!$B82-3)&lt;0,0,REG!$B82-3)</f>
        <v>0</v>
      </c>
      <c r="X82" s="10"/>
      <c r="Y82" s="10"/>
      <c r="Z82" s="10"/>
      <c r="AA82" s="10"/>
      <c r="AB82" s="10"/>
      <c r="AC82" s="10">
        <f>IF((REG!$B82-4)&lt;0,0,REG!$B82-4)</f>
        <v>0</v>
      </c>
      <c r="AD82" s="10"/>
      <c r="AE82" s="10"/>
      <c r="AF82" s="10"/>
      <c r="AG82" s="10"/>
      <c r="AH82" s="11"/>
    </row>
    <row r="83" ht="18.0" customHeight="1">
      <c r="A83" s="9">
        <v>45809.0</v>
      </c>
      <c r="B83" s="10">
        <f t="shared" si="1"/>
        <v>4</v>
      </c>
      <c r="C83" s="10">
        <v>8.0</v>
      </c>
      <c r="D83" s="10" t="s">
        <v>53</v>
      </c>
      <c r="E83" s="10">
        <f>REG!$B83</f>
        <v>4</v>
      </c>
      <c r="F83" s="10">
        <v>3.0</v>
      </c>
      <c r="G83" s="10"/>
      <c r="H83" s="10"/>
      <c r="I83" s="10"/>
      <c r="J83" s="10" t="s">
        <v>56</v>
      </c>
      <c r="K83" s="10">
        <f>IF((REG!$B83-1)&lt;0,0,REG!$B83-1)</f>
        <v>3</v>
      </c>
      <c r="L83" s="10"/>
      <c r="M83" s="10"/>
      <c r="N83" s="10"/>
      <c r="O83" s="10"/>
      <c r="P83" s="10" t="s">
        <v>39</v>
      </c>
      <c r="Q83" s="10">
        <f>IF((REG!$B83-2)&lt;0,0,REG!$B83-2)</f>
        <v>2</v>
      </c>
      <c r="R83" s="10"/>
      <c r="S83" s="10"/>
      <c r="T83" s="10"/>
      <c r="U83" s="10"/>
      <c r="V83" s="10" t="s">
        <v>65</v>
      </c>
      <c r="W83" s="10">
        <f>IF((REG!$B83-3)&lt;0,0,REG!$B83-3)</f>
        <v>1</v>
      </c>
      <c r="X83" s="10"/>
      <c r="Y83" s="10"/>
      <c r="Z83" s="10"/>
      <c r="AA83" s="10"/>
      <c r="AB83" s="10"/>
      <c r="AC83" s="10">
        <f>IF((REG!$B83-4)&lt;0,0,REG!$B83-4)</f>
        <v>0</v>
      </c>
      <c r="AD83" s="10"/>
      <c r="AE83" s="10"/>
      <c r="AF83" s="10"/>
      <c r="AG83" s="10"/>
      <c r="AH83" s="11"/>
    </row>
    <row r="84" ht="18.0" customHeight="1">
      <c r="A84" s="9">
        <v>45809.0</v>
      </c>
      <c r="B84" s="10">
        <f t="shared" si="1"/>
        <v>4</v>
      </c>
      <c r="C84" s="10">
        <v>6.0</v>
      </c>
      <c r="D84" s="10" t="s">
        <v>112</v>
      </c>
      <c r="E84" s="10">
        <f>REG!$B84</f>
        <v>4</v>
      </c>
      <c r="F84" s="10"/>
      <c r="G84" s="10"/>
      <c r="H84" s="10">
        <v>3.0</v>
      </c>
      <c r="I84" s="10"/>
      <c r="J84" s="10" t="s">
        <v>46</v>
      </c>
      <c r="K84" s="10">
        <f>IF((REG!$B84-1)&lt;0,0,REG!$B84-1)</f>
        <v>3</v>
      </c>
      <c r="L84" s="10"/>
      <c r="M84" s="10"/>
      <c r="N84" s="10"/>
      <c r="O84" s="10"/>
      <c r="P84" s="10" t="s">
        <v>92</v>
      </c>
      <c r="Q84" s="10">
        <f>IF((REG!$B84-2)&lt;0,0,REG!$B84-2)</f>
        <v>2</v>
      </c>
      <c r="R84" s="10"/>
      <c r="S84" s="10"/>
      <c r="T84" s="10"/>
      <c r="U84" s="10"/>
      <c r="V84" s="10" t="s">
        <v>113</v>
      </c>
      <c r="W84" s="10">
        <f>IF((REG!$B84-3)&lt;0,0,REG!$B84-3)</f>
        <v>1</v>
      </c>
      <c r="X84" s="10"/>
      <c r="Y84" s="10"/>
      <c r="Z84" s="10"/>
      <c r="AA84" s="10"/>
      <c r="AB84" s="10"/>
      <c r="AC84" s="10">
        <f>IF((REG!$B84-4)&lt;0,0,REG!$B84-4)</f>
        <v>0</v>
      </c>
      <c r="AD84" s="10"/>
      <c r="AE84" s="10"/>
      <c r="AF84" s="10"/>
      <c r="AG84" s="10"/>
      <c r="AH84" s="11"/>
    </row>
    <row r="85" ht="18.0" customHeight="1">
      <c r="A85" s="9">
        <v>45809.0</v>
      </c>
      <c r="B85" s="10">
        <f t="shared" si="1"/>
        <v>4</v>
      </c>
      <c r="C85" s="10">
        <v>12.0</v>
      </c>
      <c r="D85" s="10" t="s">
        <v>59</v>
      </c>
      <c r="E85" s="10">
        <f>REG!$B85</f>
        <v>4</v>
      </c>
      <c r="F85" s="10">
        <v>1.0</v>
      </c>
      <c r="G85" s="10">
        <v>2.0</v>
      </c>
      <c r="H85" s="10"/>
      <c r="I85" s="10"/>
      <c r="J85" s="10" t="s">
        <v>84</v>
      </c>
      <c r="K85" s="10">
        <f>IF((REG!$B85-1)&lt;0,0,REG!$B85-1)</f>
        <v>3</v>
      </c>
      <c r="L85" s="10"/>
      <c r="M85" s="10"/>
      <c r="N85" s="10"/>
      <c r="O85" s="10"/>
      <c r="P85" s="10" t="s">
        <v>38</v>
      </c>
      <c r="Q85" s="10">
        <f>IF((REG!$B85-2)&lt;0,0,REG!$B85-2)</f>
        <v>2</v>
      </c>
      <c r="R85" s="10"/>
      <c r="S85" s="10"/>
      <c r="T85" s="10"/>
      <c r="U85" s="10"/>
      <c r="V85" s="10" t="s">
        <v>63</v>
      </c>
      <c r="W85" s="10">
        <f>IF((REG!$B85-3)&lt;0,0,REG!$B85-3)</f>
        <v>1</v>
      </c>
      <c r="X85" s="10"/>
      <c r="Y85" s="10"/>
      <c r="Z85" s="10"/>
      <c r="AA85" s="10"/>
      <c r="AB85" s="10"/>
      <c r="AC85" s="10">
        <f>IF((REG!$B85-4)&lt;0,0,REG!$B85-4)</f>
        <v>0</v>
      </c>
      <c r="AD85" s="10"/>
      <c r="AE85" s="10"/>
      <c r="AF85" s="10"/>
      <c r="AG85" s="10"/>
      <c r="AH85" s="11"/>
    </row>
    <row r="86" ht="18.0" customHeight="1">
      <c r="A86" s="9">
        <v>45809.0</v>
      </c>
      <c r="B86" s="10">
        <f t="shared" si="1"/>
        <v>3</v>
      </c>
      <c r="C86" s="10">
        <v>9.0</v>
      </c>
      <c r="D86" s="10" t="s">
        <v>35</v>
      </c>
      <c r="E86" s="10">
        <f>REG!$B86</f>
        <v>3</v>
      </c>
      <c r="F86" s="10">
        <v>1.0</v>
      </c>
      <c r="G86" s="10"/>
      <c r="H86" s="10">
        <v>1.0</v>
      </c>
      <c r="I86" s="10"/>
      <c r="J86" s="10" t="s">
        <v>104</v>
      </c>
      <c r="K86" s="10">
        <f>IF((REG!$B86-1)&lt;0,0,REG!$B86-1)</f>
        <v>2</v>
      </c>
      <c r="L86" s="10"/>
      <c r="M86" s="10"/>
      <c r="N86" s="10"/>
      <c r="O86" s="10"/>
      <c r="P86" s="10" t="s">
        <v>37</v>
      </c>
      <c r="Q86" s="10">
        <f>IF((REG!$B86-2)&lt;0,0,REG!$B86-2)</f>
        <v>1</v>
      </c>
      <c r="R86" s="10"/>
      <c r="S86" s="10"/>
      <c r="T86" s="10"/>
      <c r="U86" s="10"/>
      <c r="V86" s="10"/>
      <c r="W86" s="10">
        <f>IF((REG!$B86-3)&lt;0,0,REG!$B86-3)</f>
        <v>0</v>
      </c>
      <c r="X86" s="10"/>
      <c r="Y86" s="10"/>
      <c r="Z86" s="10"/>
      <c r="AA86" s="10"/>
      <c r="AB86" s="10"/>
      <c r="AC86" s="10">
        <f>IF((REG!$B86-4)&lt;0,0,REG!$B86-4)</f>
        <v>0</v>
      </c>
      <c r="AD86" s="10"/>
      <c r="AE86" s="10"/>
      <c r="AF86" s="10"/>
      <c r="AG86" s="10"/>
      <c r="AH86" s="11"/>
    </row>
    <row r="87" ht="18.0" customHeight="1">
      <c r="A87" s="9">
        <v>45799.0</v>
      </c>
      <c r="B87" s="10">
        <f t="shared" si="1"/>
        <v>3</v>
      </c>
      <c r="C87" s="10">
        <v>7.0</v>
      </c>
      <c r="D87" s="10" t="s">
        <v>112</v>
      </c>
      <c r="E87" s="10">
        <f>REG!$B87</f>
        <v>3</v>
      </c>
      <c r="F87" s="10"/>
      <c r="G87" s="10"/>
      <c r="H87" s="10">
        <v>2.0</v>
      </c>
      <c r="I87" s="10"/>
      <c r="J87" s="10" t="s">
        <v>33</v>
      </c>
      <c r="K87" s="10">
        <f>IF((REG!$B87-1)&lt;0,0,REG!$B87-1)</f>
        <v>2</v>
      </c>
      <c r="L87" s="10"/>
      <c r="M87" s="10"/>
      <c r="N87" s="10"/>
      <c r="O87" s="10"/>
      <c r="P87" s="10" t="s">
        <v>56</v>
      </c>
      <c r="Q87" s="10">
        <f>IF((REG!$B87-2)&lt;0,0,REG!$B87-2)</f>
        <v>1</v>
      </c>
      <c r="R87" s="10"/>
      <c r="S87" s="10"/>
      <c r="T87" s="10"/>
      <c r="U87" s="10"/>
      <c r="V87" s="10"/>
      <c r="W87" s="10">
        <f>IF((REG!$B87-3)&lt;0,0,REG!$B87-3)</f>
        <v>0</v>
      </c>
      <c r="X87" s="10"/>
      <c r="Y87" s="10"/>
      <c r="Z87" s="10"/>
      <c r="AA87" s="10"/>
      <c r="AB87" s="10"/>
      <c r="AC87" s="10">
        <f>IF((REG!$B87-4)&lt;0,0,REG!$B87-4)</f>
        <v>0</v>
      </c>
      <c r="AD87" s="10"/>
      <c r="AE87" s="10"/>
      <c r="AF87" s="10"/>
      <c r="AG87" s="10"/>
      <c r="AH87" s="11"/>
    </row>
    <row r="88" ht="18.0" customHeight="1">
      <c r="A88" s="9">
        <v>45799.0</v>
      </c>
      <c r="B88" s="10">
        <f t="shared" si="1"/>
        <v>3</v>
      </c>
      <c r="C88" s="10">
        <v>10.0</v>
      </c>
      <c r="D88" s="10" t="s">
        <v>58</v>
      </c>
      <c r="E88" s="10">
        <f>REG!$B88</f>
        <v>3</v>
      </c>
      <c r="F88" s="10">
        <v>2.0</v>
      </c>
      <c r="G88" s="10"/>
      <c r="H88" s="10"/>
      <c r="I88" s="10"/>
      <c r="J88" s="10" t="s">
        <v>114</v>
      </c>
      <c r="K88" s="10">
        <f>IF((REG!$B88-1)&lt;0,0,REG!$B88-1)</f>
        <v>2</v>
      </c>
      <c r="L88" s="10"/>
      <c r="M88" s="10"/>
      <c r="N88" s="10"/>
      <c r="O88" s="10"/>
      <c r="P88" s="10" t="s">
        <v>112</v>
      </c>
      <c r="Q88" s="10">
        <f>IF((REG!$B88-2)&lt;0,0,REG!$B88-2)</f>
        <v>1</v>
      </c>
      <c r="R88" s="10"/>
      <c r="S88" s="10"/>
      <c r="T88" s="10"/>
      <c r="U88" s="10"/>
      <c r="V88" s="10"/>
      <c r="W88" s="10">
        <f>IF((REG!$B88-3)&lt;0,0,REG!$B88-3)</f>
        <v>0</v>
      </c>
      <c r="X88" s="10"/>
      <c r="Y88" s="10"/>
      <c r="Z88" s="10"/>
      <c r="AA88" s="10"/>
      <c r="AB88" s="10"/>
      <c r="AC88" s="10">
        <f>IF((REG!$B88-4)&lt;0,0,REG!$B88-4)</f>
        <v>0</v>
      </c>
      <c r="AD88" s="10"/>
      <c r="AE88" s="10"/>
      <c r="AF88" s="10"/>
      <c r="AG88" s="10"/>
      <c r="AH88" s="11"/>
    </row>
    <row r="89" ht="18.0" customHeight="1">
      <c r="A89" s="9">
        <v>45799.0</v>
      </c>
      <c r="B89" s="10">
        <f t="shared" si="1"/>
        <v>3</v>
      </c>
      <c r="C89" s="10">
        <v>10.0</v>
      </c>
      <c r="D89" s="10" t="s">
        <v>58</v>
      </c>
      <c r="E89" s="10">
        <f>REG!$B89</f>
        <v>3</v>
      </c>
      <c r="F89" s="10">
        <v>2.0</v>
      </c>
      <c r="G89" s="10"/>
      <c r="H89" s="10"/>
      <c r="I89" s="10"/>
      <c r="J89" s="10" t="s">
        <v>35</v>
      </c>
      <c r="K89" s="10">
        <f>IF((REG!$B89-1)&lt;0,0,REG!$B89-1)</f>
        <v>2</v>
      </c>
      <c r="L89" s="10"/>
      <c r="M89" s="10"/>
      <c r="N89" s="10"/>
      <c r="O89" s="10"/>
      <c r="P89" s="10" t="s">
        <v>113</v>
      </c>
      <c r="Q89" s="10">
        <f>IF((REG!$B89-2)&lt;0,0,REG!$B89-2)</f>
        <v>1</v>
      </c>
      <c r="R89" s="10"/>
      <c r="S89" s="10"/>
      <c r="T89" s="10"/>
      <c r="U89" s="10"/>
      <c r="V89" s="10"/>
      <c r="W89" s="10">
        <f>IF((REG!$B89-3)&lt;0,0,REG!$B89-3)</f>
        <v>0</v>
      </c>
      <c r="X89" s="10"/>
      <c r="Y89" s="10"/>
      <c r="Z89" s="10"/>
      <c r="AA89" s="10"/>
      <c r="AB89" s="10"/>
      <c r="AC89" s="10">
        <f>IF((REG!$B89-4)&lt;0,0,REG!$B89-4)</f>
        <v>0</v>
      </c>
      <c r="AD89" s="10"/>
      <c r="AE89" s="10"/>
      <c r="AF89" s="10"/>
      <c r="AG89" s="10"/>
      <c r="AH89" s="11"/>
    </row>
    <row r="90" ht="18.0" customHeight="1">
      <c r="A90" s="9">
        <v>45799.0</v>
      </c>
      <c r="B90" s="10">
        <f t="shared" si="1"/>
        <v>3</v>
      </c>
      <c r="C90" s="10">
        <v>9.0</v>
      </c>
      <c r="D90" s="10" t="s">
        <v>56</v>
      </c>
      <c r="E90" s="10">
        <f>REG!$B90</f>
        <v>3</v>
      </c>
      <c r="F90" s="10">
        <v>2.0</v>
      </c>
      <c r="G90" s="10"/>
      <c r="H90" s="10"/>
      <c r="I90" s="10"/>
      <c r="J90" s="10" t="s">
        <v>109</v>
      </c>
      <c r="K90" s="10">
        <f>IF((REG!$B90-1)&lt;0,0,REG!$B90-1)</f>
        <v>2</v>
      </c>
      <c r="L90" s="10"/>
      <c r="M90" s="10"/>
      <c r="N90" s="10"/>
      <c r="O90" s="10"/>
      <c r="P90" s="10" t="s">
        <v>35</v>
      </c>
      <c r="Q90" s="10">
        <f>IF((REG!$B90-2)&lt;0,0,REG!$B90-2)</f>
        <v>1</v>
      </c>
      <c r="R90" s="10"/>
      <c r="S90" s="10"/>
      <c r="T90" s="10"/>
      <c r="U90" s="10"/>
      <c r="V90" s="10"/>
      <c r="W90" s="10">
        <f>IF((REG!$B90-3)&lt;0,0,REG!$B90-3)</f>
        <v>0</v>
      </c>
      <c r="X90" s="10"/>
      <c r="Y90" s="10"/>
      <c r="Z90" s="10"/>
      <c r="AA90" s="10"/>
      <c r="AB90" s="10"/>
      <c r="AC90" s="10">
        <f>IF((REG!$B90-4)&lt;0,0,REG!$B90-4)</f>
        <v>0</v>
      </c>
      <c r="AD90" s="10"/>
      <c r="AE90" s="10"/>
      <c r="AF90" s="10"/>
      <c r="AG90" s="10"/>
      <c r="AH90" s="11"/>
    </row>
    <row r="91" ht="18.0" customHeight="1">
      <c r="A91" s="9">
        <v>45799.0</v>
      </c>
      <c r="B91" s="10">
        <f t="shared" si="1"/>
        <v>3</v>
      </c>
      <c r="C91" s="10">
        <v>9.0</v>
      </c>
      <c r="D91" s="10" t="s">
        <v>111</v>
      </c>
      <c r="E91" s="10">
        <f>REG!$B91</f>
        <v>3</v>
      </c>
      <c r="F91" s="10"/>
      <c r="G91" s="10"/>
      <c r="H91" s="10">
        <v>1.0</v>
      </c>
      <c r="I91" s="10"/>
      <c r="J91" s="10" t="s">
        <v>112</v>
      </c>
      <c r="K91" s="10">
        <f>IF((REG!$B91-1)&lt;0,0,REG!$B91-1)</f>
        <v>2</v>
      </c>
      <c r="L91" s="10"/>
      <c r="M91" s="10"/>
      <c r="N91" s="10">
        <v>1.0</v>
      </c>
      <c r="O91" s="10"/>
      <c r="P91" s="10" t="s">
        <v>56</v>
      </c>
      <c r="Q91" s="10">
        <f>IF((REG!$B91-2)&lt;0,0,REG!$B91-2)</f>
        <v>1</v>
      </c>
      <c r="R91" s="10"/>
      <c r="S91" s="10"/>
      <c r="T91" s="10"/>
      <c r="U91" s="10"/>
      <c r="V91" s="10"/>
      <c r="W91" s="10">
        <f>IF((REG!$B91-3)&lt;0,0,REG!$B91-3)</f>
        <v>0</v>
      </c>
      <c r="X91" s="10"/>
      <c r="Y91" s="10"/>
      <c r="Z91" s="10"/>
      <c r="AA91" s="10"/>
      <c r="AB91" s="10"/>
      <c r="AC91" s="10">
        <f>IF((REG!$B91-4)&lt;0,0,REG!$B91-4)</f>
        <v>0</v>
      </c>
      <c r="AD91" s="10"/>
      <c r="AE91" s="10"/>
      <c r="AF91" s="10"/>
      <c r="AG91" s="10"/>
      <c r="AH91" s="11"/>
    </row>
    <row r="92" ht="18.0" customHeight="1">
      <c r="A92" s="9">
        <v>45799.0</v>
      </c>
      <c r="B92" s="10">
        <f t="shared" si="1"/>
        <v>3</v>
      </c>
      <c r="C92" s="10">
        <v>8.0</v>
      </c>
      <c r="D92" s="10" t="s">
        <v>113</v>
      </c>
      <c r="E92" s="10">
        <f>REG!$B92</f>
        <v>3</v>
      </c>
      <c r="F92" s="10">
        <v>2.0</v>
      </c>
      <c r="G92" s="10"/>
      <c r="H92" s="10"/>
      <c r="I92" s="10"/>
      <c r="J92" s="10" t="s">
        <v>58</v>
      </c>
      <c r="K92" s="10">
        <f>IF((REG!$B92-1)&lt;0,0,REG!$B92-1)</f>
        <v>2</v>
      </c>
      <c r="L92" s="10"/>
      <c r="M92" s="10"/>
      <c r="N92" s="10"/>
      <c r="O92" s="10"/>
      <c r="P92" s="10" t="s">
        <v>112</v>
      </c>
      <c r="Q92" s="10">
        <f>IF((REG!$B92-2)&lt;0,0,REG!$B92-2)</f>
        <v>1</v>
      </c>
      <c r="R92" s="10"/>
      <c r="S92" s="10"/>
      <c r="T92" s="10"/>
      <c r="U92" s="10"/>
      <c r="V92" s="10"/>
      <c r="W92" s="10">
        <f>IF((REG!$B92-3)&lt;0,0,REG!$B92-3)</f>
        <v>0</v>
      </c>
      <c r="X92" s="10"/>
      <c r="Y92" s="10"/>
      <c r="Z92" s="10"/>
      <c r="AA92" s="10"/>
      <c r="AB92" s="10"/>
      <c r="AC92" s="10">
        <f>IF((REG!$B92-4)&lt;0,0,REG!$B92-4)</f>
        <v>0</v>
      </c>
      <c r="AD92" s="10"/>
      <c r="AE92" s="10"/>
      <c r="AF92" s="10"/>
      <c r="AG92" s="10"/>
      <c r="AH92" s="11"/>
    </row>
    <row r="93" ht="18.0" customHeight="1">
      <c r="A93" s="9">
        <v>45794.0</v>
      </c>
      <c r="B93" s="10">
        <f t="shared" si="1"/>
        <v>4</v>
      </c>
      <c r="C93" s="10">
        <v>8.0</v>
      </c>
      <c r="D93" s="10" t="s">
        <v>51</v>
      </c>
      <c r="E93" s="10">
        <f>REG!$B93</f>
        <v>4</v>
      </c>
      <c r="F93" s="10">
        <v>1.0</v>
      </c>
      <c r="G93" s="10">
        <v>2.0</v>
      </c>
      <c r="H93" s="10"/>
      <c r="I93" s="10"/>
      <c r="J93" s="10" t="s">
        <v>50</v>
      </c>
      <c r="K93" s="10">
        <f>IF((REG!$B93-1)&lt;0,0,REG!$B93-1)</f>
        <v>3</v>
      </c>
      <c r="L93" s="10"/>
      <c r="M93" s="10"/>
      <c r="N93" s="10"/>
      <c r="O93" s="10"/>
      <c r="P93" s="10" t="s">
        <v>58</v>
      </c>
      <c r="Q93" s="10">
        <f>IF((REG!$B93-2)&lt;0,0,REG!$B93-2)</f>
        <v>2</v>
      </c>
      <c r="R93" s="10"/>
      <c r="S93" s="10"/>
      <c r="T93" s="10"/>
      <c r="U93" s="10"/>
      <c r="V93" s="10" t="s">
        <v>53</v>
      </c>
      <c r="W93" s="10">
        <f>IF((REG!$B93-3)&lt;0,0,REG!$B93-3)</f>
        <v>1</v>
      </c>
      <c r="X93" s="10"/>
      <c r="Y93" s="10"/>
      <c r="Z93" s="10"/>
      <c r="AA93" s="10"/>
      <c r="AB93" s="10"/>
      <c r="AC93" s="10">
        <f>IF((REG!$B93-4)&lt;0,0,REG!$B93-4)</f>
        <v>0</v>
      </c>
      <c r="AD93" s="10"/>
      <c r="AE93" s="10"/>
      <c r="AF93" s="10"/>
      <c r="AG93" s="10"/>
      <c r="AH93" s="11"/>
    </row>
    <row r="94" ht="18.0" customHeight="1">
      <c r="A94" s="9">
        <v>45793.0</v>
      </c>
      <c r="B94" s="10">
        <f t="shared" si="1"/>
        <v>4</v>
      </c>
      <c r="C94" s="10">
        <v>10.0</v>
      </c>
      <c r="D94" s="10" t="s">
        <v>39</v>
      </c>
      <c r="E94" s="10">
        <f>REG!$B94</f>
        <v>4</v>
      </c>
      <c r="F94" s="10">
        <v>2.0</v>
      </c>
      <c r="G94" s="10"/>
      <c r="H94" s="10"/>
      <c r="I94" s="10"/>
      <c r="J94" s="10" t="s">
        <v>37</v>
      </c>
      <c r="K94" s="10">
        <f>IF((REG!$B94-1)&lt;0,0,REG!$B94-1)</f>
        <v>3</v>
      </c>
      <c r="L94" s="10">
        <v>1.0</v>
      </c>
      <c r="M94" s="10"/>
      <c r="N94" s="10"/>
      <c r="O94" s="10"/>
      <c r="P94" s="10" t="s">
        <v>59</v>
      </c>
      <c r="Q94" s="10">
        <f>IF((REG!$B94-2)&lt;0,0,REG!$B94-2)</f>
        <v>2</v>
      </c>
      <c r="R94" s="10"/>
      <c r="S94" s="10"/>
      <c r="T94" s="10"/>
      <c r="U94" s="10"/>
      <c r="V94" s="10" t="s">
        <v>56</v>
      </c>
      <c r="W94" s="10">
        <f>IF((REG!$B94-3)&lt;0,0,REG!$B94-3)</f>
        <v>1</v>
      </c>
      <c r="X94" s="10"/>
      <c r="Y94" s="10"/>
      <c r="Z94" s="10"/>
      <c r="AA94" s="10"/>
      <c r="AB94" s="10"/>
      <c r="AC94" s="10">
        <f>IF((REG!$B94-4)&lt;0,0,REG!$B94-4)</f>
        <v>0</v>
      </c>
      <c r="AD94" s="10"/>
      <c r="AE94" s="10"/>
      <c r="AF94" s="10"/>
      <c r="AG94" s="10"/>
      <c r="AH94" s="11"/>
    </row>
    <row r="95" ht="18.0" customHeight="1">
      <c r="A95" s="9">
        <v>45793.0</v>
      </c>
      <c r="B95" s="10">
        <f t="shared" si="1"/>
        <v>4</v>
      </c>
      <c r="C95" s="10">
        <v>11.0</v>
      </c>
      <c r="D95" s="10" t="s">
        <v>48</v>
      </c>
      <c r="E95" s="10">
        <f>REG!$B95</f>
        <v>4</v>
      </c>
      <c r="F95" s="10">
        <v>1.0</v>
      </c>
      <c r="G95" s="10"/>
      <c r="H95" s="10"/>
      <c r="I95" s="10"/>
      <c r="J95" s="10" t="s">
        <v>38</v>
      </c>
      <c r="K95" s="10">
        <f>IF((REG!$B95-1)&lt;0,0,REG!$B95-1)</f>
        <v>3</v>
      </c>
      <c r="L95" s="10">
        <v>2.0</v>
      </c>
      <c r="M95" s="10"/>
      <c r="N95" s="10"/>
      <c r="O95" s="10"/>
      <c r="P95" s="10" t="s">
        <v>72</v>
      </c>
      <c r="Q95" s="10">
        <f>IF((REG!$B95-2)&lt;0,0,REG!$B95-2)</f>
        <v>2</v>
      </c>
      <c r="R95" s="10"/>
      <c r="S95" s="10"/>
      <c r="T95" s="10"/>
      <c r="U95" s="10"/>
      <c r="V95" s="10" t="s">
        <v>93</v>
      </c>
      <c r="W95" s="10">
        <f>IF((REG!$B95-3)&lt;0,0,REG!$B95-3)</f>
        <v>1</v>
      </c>
      <c r="X95" s="10"/>
      <c r="Y95" s="10"/>
      <c r="Z95" s="10"/>
      <c r="AA95" s="10"/>
      <c r="AB95" s="10"/>
      <c r="AC95" s="10">
        <f>IF((REG!$B95-4)&lt;0,0,REG!$B95-4)</f>
        <v>0</v>
      </c>
      <c r="AD95" s="10"/>
      <c r="AE95" s="10"/>
      <c r="AF95" s="10"/>
      <c r="AG95" s="10"/>
      <c r="AH95" s="11"/>
    </row>
    <row r="96" ht="18.0" customHeight="1">
      <c r="A96" s="9">
        <v>45793.0</v>
      </c>
      <c r="B96" s="10">
        <f t="shared" si="1"/>
        <v>3</v>
      </c>
      <c r="C96" s="10">
        <v>8.0</v>
      </c>
      <c r="D96" s="10" t="s">
        <v>57</v>
      </c>
      <c r="E96" s="10">
        <f>REG!$B96</f>
        <v>3</v>
      </c>
      <c r="F96" s="10"/>
      <c r="G96" s="10">
        <v>2.0</v>
      </c>
      <c r="H96" s="10"/>
      <c r="I96" s="10"/>
      <c r="J96" s="10" t="s">
        <v>63</v>
      </c>
      <c r="K96" s="10">
        <f>IF((REG!$B96-1)&lt;0,0,REG!$B96-1)</f>
        <v>2</v>
      </c>
      <c r="L96" s="10"/>
      <c r="M96" s="10"/>
      <c r="N96" s="10"/>
      <c r="O96" s="10"/>
      <c r="P96" s="10" t="s">
        <v>50</v>
      </c>
      <c r="Q96" s="10">
        <f>IF((REG!$B96-2)&lt;0,0,REG!$B96-2)</f>
        <v>1</v>
      </c>
      <c r="R96" s="10"/>
      <c r="S96" s="10"/>
      <c r="T96" s="10"/>
      <c r="U96" s="10"/>
      <c r="V96" s="10"/>
      <c r="W96" s="10">
        <f>IF((REG!$B96-3)&lt;0,0,REG!$B96-3)</f>
        <v>0</v>
      </c>
      <c r="X96" s="10"/>
      <c r="Y96" s="10"/>
      <c r="Z96" s="10"/>
      <c r="AA96" s="10"/>
      <c r="AB96" s="10"/>
      <c r="AC96" s="10">
        <f>IF((REG!$B96-4)&lt;0,0,REG!$B96-4)</f>
        <v>0</v>
      </c>
      <c r="AD96" s="10"/>
      <c r="AE96" s="10"/>
      <c r="AF96" s="10"/>
      <c r="AG96" s="10"/>
      <c r="AH96" s="11"/>
    </row>
    <row r="97" ht="18.0" customHeight="1">
      <c r="A97" s="9">
        <v>45786.0</v>
      </c>
      <c r="B97" s="10">
        <f t="shared" si="1"/>
        <v>3</v>
      </c>
      <c r="C97" s="10">
        <v>18.0</v>
      </c>
      <c r="D97" s="10" t="s">
        <v>115</v>
      </c>
      <c r="E97" s="10">
        <f>REG!$B97</f>
        <v>3</v>
      </c>
      <c r="F97" s="10">
        <v>1.0</v>
      </c>
      <c r="G97" s="10"/>
      <c r="H97" s="10"/>
      <c r="I97" s="10"/>
      <c r="J97" s="10" t="s">
        <v>59</v>
      </c>
      <c r="K97" s="10">
        <f>IF((REG!$B97-1)&lt;0,0,REG!$B97-1)</f>
        <v>2</v>
      </c>
      <c r="L97" s="10"/>
      <c r="M97" s="10"/>
      <c r="N97" s="10">
        <v>1.0</v>
      </c>
      <c r="O97" s="10"/>
      <c r="P97" s="10" t="s">
        <v>35</v>
      </c>
      <c r="Q97" s="10">
        <f>IF((REG!$B97-2)&lt;0,0,REG!$B97-2)</f>
        <v>1</v>
      </c>
      <c r="R97" s="10"/>
      <c r="S97" s="10"/>
      <c r="T97" s="10"/>
      <c r="U97" s="10"/>
      <c r="V97" s="10"/>
      <c r="W97" s="10">
        <f>IF((REG!$B97-3)&lt;0,0,REG!$B97-3)</f>
        <v>0</v>
      </c>
      <c r="X97" s="10"/>
      <c r="Y97" s="10"/>
      <c r="Z97" s="10"/>
      <c r="AA97" s="10"/>
      <c r="AB97" s="10"/>
      <c r="AC97" s="10">
        <f>IF((REG!$B97-4)&lt;0,0,REG!$B97-4)</f>
        <v>0</v>
      </c>
      <c r="AD97" s="10"/>
      <c r="AE97" s="10"/>
      <c r="AF97" s="10"/>
      <c r="AG97" s="10"/>
      <c r="AH97" s="11"/>
    </row>
    <row r="98" ht="18.0" customHeight="1">
      <c r="A98" s="9">
        <v>45786.0</v>
      </c>
      <c r="B98" s="10">
        <f t="shared" si="1"/>
        <v>3</v>
      </c>
      <c r="C98" s="10">
        <v>8.0</v>
      </c>
      <c r="D98" s="10" t="s">
        <v>112</v>
      </c>
      <c r="E98" s="10">
        <f>REG!$B98</f>
        <v>3</v>
      </c>
      <c r="F98" s="10"/>
      <c r="G98" s="10"/>
      <c r="H98" s="10">
        <v>2.0</v>
      </c>
      <c r="I98" s="10"/>
      <c r="J98" s="10" t="s">
        <v>59</v>
      </c>
      <c r="K98" s="10">
        <f>IF((REG!$B98-1)&lt;0,0,REG!$B98-1)</f>
        <v>2</v>
      </c>
      <c r="L98" s="10"/>
      <c r="M98" s="10"/>
      <c r="N98" s="10"/>
      <c r="O98" s="10"/>
      <c r="P98" s="10" t="s">
        <v>116</v>
      </c>
      <c r="Q98" s="10">
        <f>IF((REG!$B98-2)&lt;0,0,REG!$B98-2)</f>
        <v>1</v>
      </c>
      <c r="R98" s="10"/>
      <c r="S98" s="10"/>
      <c r="T98" s="10"/>
      <c r="U98" s="10"/>
      <c r="V98" s="10"/>
      <c r="W98" s="10">
        <f>IF((REG!$B98-3)&lt;0,0,REG!$B98-3)</f>
        <v>0</v>
      </c>
      <c r="X98" s="10"/>
      <c r="Y98" s="10"/>
      <c r="Z98" s="10"/>
      <c r="AA98" s="10"/>
      <c r="AB98" s="10"/>
      <c r="AC98" s="10">
        <f>IF((REG!$B98-4)&lt;0,0,REG!$B98-4)</f>
        <v>0</v>
      </c>
      <c r="AD98" s="10"/>
      <c r="AE98" s="10"/>
      <c r="AF98" s="10"/>
      <c r="AG98" s="10"/>
      <c r="AH98" s="11"/>
    </row>
    <row r="99" ht="18.0" customHeight="1">
      <c r="A99" s="9">
        <v>45785.0</v>
      </c>
      <c r="B99" s="10">
        <f t="shared" si="1"/>
        <v>3</v>
      </c>
      <c r="C99" s="10">
        <v>7.0</v>
      </c>
      <c r="D99" s="10" t="s">
        <v>84</v>
      </c>
      <c r="E99" s="10">
        <f>REG!$B99</f>
        <v>3</v>
      </c>
      <c r="F99" s="10">
        <v>2.0</v>
      </c>
      <c r="G99" s="10"/>
      <c r="H99" s="10"/>
      <c r="I99" s="10"/>
      <c r="J99" s="10" t="s">
        <v>112</v>
      </c>
      <c r="K99" s="10">
        <f>IF((REG!$B99-1)&lt;0,0,REG!$B99-1)</f>
        <v>2</v>
      </c>
      <c r="L99" s="10"/>
      <c r="M99" s="10"/>
      <c r="N99" s="10"/>
      <c r="O99" s="10"/>
      <c r="P99" s="10" t="s">
        <v>47</v>
      </c>
      <c r="Q99" s="10">
        <f>IF((REG!$B99-2)&lt;0,0,REG!$B99-2)</f>
        <v>1</v>
      </c>
      <c r="R99" s="10"/>
      <c r="S99" s="10"/>
      <c r="T99" s="10"/>
      <c r="U99" s="10"/>
      <c r="V99" s="10"/>
      <c r="W99" s="10">
        <f>IF((REG!$B99-3)&lt;0,0,REG!$B99-3)</f>
        <v>0</v>
      </c>
      <c r="X99" s="10"/>
      <c r="Y99" s="10"/>
      <c r="Z99" s="10"/>
      <c r="AA99" s="10"/>
      <c r="AB99" s="10"/>
      <c r="AC99" s="10">
        <f>IF((REG!$B99-4)&lt;0,0,REG!$B99-4)</f>
        <v>0</v>
      </c>
      <c r="AD99" s="10"/>
      <c r="AE99" s="10"/>
      <c r="AF99" s="10"/>
      <c r="AG99" s="10"/>
      <c r="AH99" s="11"/>
    </row>
    <row r="100" ht="18.0" customHeight="1">
      <c r="A100" s="9">
        <v>45785.0</v>
      </c>
      <c r="B100" s="10">
        <f t="shared" si="1"/>
        <v>3</v>
      </c>
      <c r="C100" s="10">
        <v>9.0</v>
      </c>
      <c r="D100" s="10" t="s">
        <v>92</v>
      </c>
      <c r="E100" s="10">
        <f>REG!$B100</f>
        <v>3</v>
      </c>
      <c r="F100" s="10"/>
      <c r="G100" s="10"/>
      <c r="H100" s="10">
        <v>1.0</v>
      </c>
      <c r="I100" s="10">
        <v>1.0</v>
      </c>
      <c r="J100" s="10" t="s">
        <v>47</v>
      </c>
      <c r="K100" s="10">
        <f>IF((REG!$B100-1)&lt;0,0,REG!$B100-1)</f>
        <v>2</v>
      </c>
      <c r="L100" s="10"/>
      <c r="M100" s="10"/>
      <c r="N100" s="10"/>
      <c r="O100" s="10"/>
      <c r="P100" s="10" t="s">
        <v>112</v>
      </c>
      <c r="Q100" s="10">
        <f>IF((REG!$B100-2)&lt;0,0,REG!$B100-2)</f>
        <v>1</v>
      </c>
      <c r="R100" s="10"/>
      <c r="S100" s="10"/>
      <c r="T100" s="10"/>
      <c r="U100" s="10"/>
      <c r="V100" s="10"/>
      <c r="W100" s="10">
        <f>IF((REG!$B100-3)&lt;0,0,REG!$B100-3)</f>
        <v>0</v>
      </c>
      <c r="X100" s="10"/>
      <c r="Y100" s="10"/>
      <c r="Z100" s="10"/>
      <c r="AA100" s="10"/>
      <c r="AB100" s="10"/>
      <c r="AC100" s="10">
        <f>IF((REG!$B100-4)&lt;0,0,REG!$B100-4)</f>
        <v>0</v>
      </c>
      <c r="AD100" s="10"/>
      <c r="AE100" s="10"/>
      <c r="AF100" s="10"/>
      <c r="AG100" s="10"/>
      <c r="AH100" s="11"/>
    </row>
    <row r="101" ht="14.25" customHeight="1">
      <c r="A101" s="9">
        <v>45778.0</v>
      </c>
      <c r="B101" s="10">
        <f t="shared" si="1"/>
        <v>4</v>
      </c>
      <c r="C101" s="10">
        <v>11.0</v>
      </c>
      <c r="D101" s="10" t="s">
        <v>112</v>
      </c>
      <c r="E101" s="10">
        <f>REG!$B101</f>
        <v>4</v>
      </c>
      <c r="F101" s="10">
        <v>2.0</v>
      </c>
      <c r="G101" s="10"/>
      <c r="H101" s="10">
        <v>1.0</v>
      </c>
      <c r="I101" s="10"/>
      <c r="J101" s="10" t="s">
        <v>89</v>
      </c>
      <c r="K101" s="10">
        <f>IF((REG!$B101-1)&lt;0,0,REG!$B101-1)</f>
        <v>3</v>
      </c>
      <c r="L101" s="10"/>
      <c r="M101" s="10"/>
      <c r="N101" s="10"/>
      <c r="O101" s="10"/>
      <c r="P101" s="10" t="s">
        <v>59</v>
      </c>
      <c r="Q101" s="10">
        <f>IF((REG!$B101-2)&lt;0,0,REG!$B101-2)</f>
        <v>2</v>
      </c>
      <c r="R101" s="10"/>
      <c r="S101" s="10"/>
      <c r="T101" s="10"/>
      <c r="U101" s="10"/>
      <c r="V101" s="10" t="s">
        <v>60</v>
      </c>
      <c r="W101" s="10">
        <f>IF((REG!$B101-3)&lt;0,0,REG!$B101-3)</f>
        <v>1</v>
      </c>
      <c r="X101" s="10"/>
      <c r="Y101" s="10"/>
      <c r="Z101" s="10"/>
      <c r="AA101" s="10"/>
      <c r="AB101" s="10"/>
      <c r="AC101" s="10">
        <f>IF((REG!$B101-4)&lt;0,0,REG!$B101-4)</f>
        <v>0</v>
      </c>
      <c r="AD101" s="10"/>
      <c r="AE101" s="10"/>
      <c r="AF101" s="10"/>
      <c r="AG101" s="10"/>
      <c r="AH101" s="11"/>
    </row>
    <row r="102" ht="14.25" customHeight="1">
      <c r="A102" s="9">
        <v>45778.0</v>
      </c>
      <c r="B102" s="10">
        <f t="shared" si="1"/>
        <v>4</v>
      </c>
      <c r="C102" s="10">
        <v>9.0</v>
      </c>
      <c r="D102" s="10" t="s">
        <v>112</v>
      </c>
      <c r="E102" s="10">
        <f>REG!$B102</f>
        <v>4</v>
      </c>
      <c r="F102" s="10"/>
      <c r="G102" s="10"/>
      <c r="H102" s="10">
        <v>3.0</v>
      </c>
      <c r="I102" s="10"/>
      <c r="J102" s="10" t="s">
        <v>93</v>
      </c>
      <c r="K102" s="10">
        <f>IF((REG!$B102-1)&lt;0,0,REG!$B102-1)</f>
        <v>3</v>
      </c>
      <c r="L102" s="10"/>
      <c r="M102" s="10"/>
      <c r="N102" s="10"/>
      <c r="O102" s="10"/>
      <c r="P102" s="10" t="s">
        <v>47</v>
      </c>
      <c r="Q102" s="10">
        <f>IF((REG!$B102-2)&lt;0,0,REG!$B102-2)</f>
        <v>2</v>
      </c>
      <c r="R102" s="10"/>
      <c r="S102" s="10"/>
      <c r="T102" s="10"/>
      <c r="U102" s="10"/>
      <c r="V102" s="10" t="s">
        <v>117</v>
      </c>
      <c r="W102" s="10">
        <f>IF((REG!$B102-3)&lt;0,0,REG!$B102-3)</f>
        <v>1</v>
      </c>
      <c r="X102" s="10"/>
      <c r="Y102" s="10"/>
      <c r="Z102" s="10"/>
      <c r="AA102" s="10"/>
      <c r="AB102" s="10"/>
      <c r="AC102" s="10">
        <f>IF((REG!$B102-4)&lt;0,0,REG!$B102-4)</f>
        <v>0</v>
      </c>
      <c r="AD102" s="10"/>
      <c r="AE102" s="10"/>
      <c r="AF102" s="10"/>
      <c r="AG102" s="10"/>
      <c r="AH102" s="11"/>
    </row>
    <row r="103" ht="14.25" customHeight="1">
      <c r="A103" s="9">
        <v>45778.0</v>
      </c>
      <c r="B103" s="10">
        <f t="shared" si="1"/>
        <v>4</v>
      </c>
      <c r="C103" s="10">
        <v>12.0</v>
      </c>
      <c r="D103" s="10" t="s">
        <v>54</v>
      </c>
      <c r="E103" s="10">
        <f>REG!$B103</f>
        <v>4</v>
      </c>
      <c r="F103" s="10"/>
      <c r="G103" s="10"/>
      <c r="H103" s="10">
        <v>2.0</v>
      </c>
      <c r="I103" s="10"/>
      <c r="J103" s="10" t="s">
        <v>112</v>
      </c>
      <c r="K103" s="10">
        <f>IF((REG!$B103-1)&lt;0,0,REG!$B103-1)</f>
        <v>3</v>
      </c>
      <c r="L103" s="10"/>
      <c r="M103" s="10"/>
      <c r="N103" s="10"/>
      <c r="O103" s="10"/>
      <c r="P103" s="10" t="s">
        <v>88</v>
      </c>
      <c r="Q103" s="10">
        <f>IF((REG!$B103-2)&lt;0,0,REG!$B103-2)</f>
        <v>2</v>
      </c>
      <c r="R103" s="10"/>
      <c r="S103" s="10"/>
      <c r="T103" s="10">
        <v>1.0</v>
      </c>
      <c r="U103" s="10"/>
      <c r="V103" s="10" t="s">
        <v>53</v>
      </c>
      <c r="W103" s="10">
        <f>IF((REG!$B103-3)&lt;0,0,REG!$B103-3)</f>
        <v>1</v>
      </c>
      <c r="X103" s="10"/>
      <c r="Y103" s="10"/>
      <c r="Z103" s="10"/>
      <c r="AA103" s="10"/>
      <c r="AB103" s="10"/>
      <c r="AC103" s="10">
        <f>IF((REG!$B103-4)&lt;0,0,REG!$B103-4)</f>
        <v>0</v>
      </c>
      <c r="AD103" s="10"/>
      <c r="AE103" s="10"/>
      <c r="AF103" s="10"/>
      <c r="AG103" s="10"/>
      <c r="AH103" s="11"/>
    </row>
    <row r="104" ht="14.25" customHeight="1">
      <c r="A104" s="9">
        <v>45771.0</v>
      </c>
      <c r="B104" s="10">
        <f t="shared" si="1"/>
        <v>3</v>
      </c>
      <c r="C104" s="10">
        <v>6.0</v>
      </c>
      <c r="D104" s="10" t="s">
        <v>112</v>
      </c>
      <c r="E104" s="10">
        <f>REG!$B104</f>
        <v>3</v>
      </c>
      <c r="F104" s="10">
        <v>1.0</v>
      </c>
      <c r="G104" s="10"/>
      <c r="H104" s="10">
        <v>1.0</v>
      </c>
      <c r="I104" s="10"/>
      <c r="J104" s="10" t="s">
        <v>91</v>
      </c>
      <c r="K104" s="10">
        <f>IF((REG!$B104-1)&lt;0,0,REG!$B104-1)</f>
        <v>2</v>
      </c>
      <c r="L104" s="10"/>
      <c r="M104" s="10"/>
      <c r="N104" s="10"/>
      <c r="O104" s="10"/>
      <c r="P104" s="10" t="s">
        <v>107</v>
      </c>
      <c r="Q104" s="10">
        <f>IF((REG!$B104-2)&lt;0,0,REG!$B104-2)</f>
        <v>1</v>
      </c>
      <c r="R104" s="10"/>
      <c r="S104" s="10"/>
      <c r="T104" s="10"/>
      <c r="U104" s="10"/>
      <c r="V104" s="10"/>
      <c r="W104" s="10">
        <f>IF((REG!$B104-3)&lt;0,0,REG!$B104-3)</f>
        <v>0</v>
      </c>
      <c r="X104" s="10"/>
      <c r="Y104" s="10"/>
      <c r="Z104" s="10"/>
      <c r="AA104" s="10"/>
      <c r="AB104" s="10"/>
      <c r="AC104" s="10">
        <f>IF((REG!$B104-4)&lt;0,0,REG!$B104-4)</f>
        <v>0</v>
      </c>
      <c r="AD104" s="10"/>
      <c r="AE104" s="10"/>
      <c r="AF104" s="10"/>
      <c r="AG104" s="10"/>
      <c r="AH104" s="11"/>
    </row>
    <row r="105" ht="14.25" customHeight="1">
      <c r="A105" s="9">
        <v>45771.0</v>
      </c>
      <c r="B105" s="10">
        <f t="shared" si="1"/>
        <v>3</v>
      </c>
      <c r="C105" s="10">
        <v>14.0</v>
      </c>
      <c r="D105" s="10" t="s">
        <v>107</v>
      </c>
      <c r="E105" s="10">
        <f>REG!$B105</f>
        <v>3</v>
      </c>
      <c r="F105" s="10">
        <v>1.0</v>
      </c>
      <c r="G105" s="10"/>
      <c r="H105" s="10"/>
      <c r="I105" s="10"/>
      <c r="J105" s="10" t="s">
        <v>47</v>
      </c>
      <c r="K105" s="10">
        <f>IF((REG!$B105-1)&lt;0,0,REG!$B105-1)</f>
        <v>2</v>
      </c>
      <c r="L105" s="10">
        <v>1.0</v>
      </c>
      <c r="M105" s="10"/>
      <c r="N105" s="10"/>
      <c r="O105" s="10"/>
      <c r="P105" s="10" t="s">
        <v>112</v>
      </c>
      <c r="Q105" s="10">
        <f>IF((REG!$B105-2)&lt;0,0,REG!$B105-2)</f>
        <v>1</v>
      </c>
      <c r="R105" s="10"/>
      <c r="S105" s="10"/>
      <c r="T105" s="10"/>
      <c r="U105" s="10"/>
      <c r="V105" s="10"/>
      <c r="W105" s="10">
        <f>IF((REG!$B105-3)&lt;0,0,REG!$B105-3)</f>
        <v>0</v>
      </c>
      <c r="X105" s="10"/>
      <c r="Y105" s="10"/>
      <c r="Z105" s="10"/>
      <c r="AA105" s="10"/>
      <c r="AB105" s="10"/>
      <c r="AC105" s="10">
        <f>IF((REG!$B105-4)&lt;0,0,REG!$B105-4)</f>
        <v>0</v>
      </c>
      <c r="AD105" s="10"/>
      <c r="AE105" s="10"/>
      <c r="AF105" s="10"/>
      <c r="AG105" s="10"/>
      <c r="AH105" s="11"/>
    </row>
    <row r="106" ht="14.25" customHeight="1">
      <c r="A106" s="9">
        <v>45765.0</v>
      </c>
      <c r="B106" s="10">
        <f t="shared" si="1"/>
        <v>4</v>
      </c>
      <c r="C106" s="10">
        <v>11.0</v>
      </c>
      <c r="D106" s="10" t="s">
        <v>72</v>
      </c>
      <c r="E106" s="10">
        <f>REG!$B106</f>
        <v>4</v>
      </c>
      <c r="F106" s="10">
        <v>2.0</v>
      </c>
      <c r="G106" s="10"/>
      <c r="H106" s="10"/>
      <c r="I106" s="10"/>
      <c r="J106" s="10" t="s">
        <v>107</v>
      </c>
      <c r="K106" s="10">
        <f>IF((REG!$B106-1)&lt;0,0,REG!$B106-1)</f>
        <v>3</v>
      </c>
      <c r="L106" s="10"/>
      <c r="M106" s="10"/>
      <c r="N106" s="10"/>
      <c r="O106" s="10"/>
      <c r="P106" s="10" t="s">
        <v>89</v>
      </c>
      <c r="Q106" s="10">
        <f>IF((REG!$B106-2)&lt;0,0,REG!$B106-2)</f>
        <v>2</v>
      </c>
      <c r="R106" s="10"/>
      <c r="S106" s="10"/>
      <c r="T106" s="10"/>
      <c r="U106" s="10"/>
      <c r="V106" s="10" t="s">
        <v>112</v>
      </c>
      <c r="W106" s="10">
        <f>IF((REG!$B106-3)&lt;0,0,REG!$B106-3)</f>
        <v>1</v>
      </c>
      <c r="X106" s="10"/>
      <c r="Y106" s="10"/>
      <c r="Z106" s="10"/>
      <c r="AA106" s="10"/>
      <c r="AB106" s="10"/>
      <c r="AC106" s="10">
        <f>IF((REG!$B106-4)&lt;0,0,REG!$B106-4)</f>
        <v>0</v>
      </c>
      <c r="AD106" s="10"/>
      <c r="AE106" s="10"/>
      <c r="AF106" s="10"/>
      <c r="AG106" s="10"/>
      <c r="AH106" s="11"/>
    </row>
    <row r="107" ht="14.25" customHeight="1">
      <c r="A107" s="9">
        <v>45764.0</v>
      </c>
      <c r="B107" s="10">
        <f t="shared" si="1"/>
        <v>4</v>
      </c>
      <c r="C107" s="10">
        <v>8.0</v>
      </c>
      <c r="D107" s="10" t="s">
        <v>42</v>
      </c>
      <c r="E107" s="10">
        <f>REG!$B107</f>
        <v>4</v>
      </c>
      <c r="F107" s="10">
        <v>2.0</v>
      </c>
      <c r="G107" s="10"/>
      <c r="H107" s="10"/>
      <c r="I107" s="10"/>
      <c r="J107" s="10" t="s">
        <v>107</v>
      </c>
      <c r="K107" s="10">
        <f>IF((REG!$B107-1)&lt;0,0,REG!$B107-1)</f>
        <v>3</v>
      </c>
      <c r="L107" s="10">
        <v>1.0</v>
      </c>
      <c r="M107" s="10"/>
      <c r="N107" s="10"/>
      <c r="O107" s="10"/>
      <c r="P107" s="10" t="s">
        <v>112</v>
      </c>
      <c r="Q107" s="10">
        <f>IF((REG!$B107-2)&lt;0,0,REG!$B107-2)</f>
        <v>2</v>
      </c>
      <c r="R107" s="10"/>
      <c r="S107" s="10"/>
      <c r="T107" s="10"/>
      <c r="U107" s="10"/>
      <c r="V107" s="10" t="s">
        <v>54</v>
      </c>
      <c r="W107" s="10">
        <f>IF((REG!$B107-3)&lt;0,0,REG!$B107-3)</f>
        <v>1</v>
      </c>
      <c r="X107" s="10"/>
      <c r="Y107" s="10"/>
      <c r="Z107" s="10"/>
      <c r="AA107" s="10"/>
      <c r="AB107" s="10"/>
      <c r="AC107" s="10">
        <f>IF((REG!$B107-4)&lt;0,0,REG!$B107-4)</f>
        <v>0</v>
      </c>
      <c r="AD107" s="10"/>
      <c r="AE107" s="10"/>
      <c r="AF107" s="10"/>
      <c r="AG107" s="10"/>
      <c r="AH107" s="11"/>
    </row>
    <row r="108" ht="14.25" customHeight="1">
      <c r="A108" s="9">
        <v>45764.0</v>
      </c>
      <c r="B108" s="10">
        <f t="shared" si="1"/>
        <v>4</v>
      </c>
      <c r="C108" s="10">
        <v>11.0</v>
      </c>
      <c r="D108" s="10" t="s">
        <v>107</v>
      </c>
      <c r="E108" s="10">
        <f>REG!$B108</f>
        <v>4</v>
      </c>
      <c r="F108" s="10">
        <v>1.0</v>
      </c>
      <c r="G108" s="10"/>
      <c r="H108" s="10">
        <v>2.0</v>
      </c>
      <c r="I108" s="10"/>
      <c r="J108" s="10" t="s">
        <v>59</v>
      </c>
      <c r="K108" s="10">
        <f>IF((REG!$B108-1)&lt;0,0,REG!$B108-1)</f>
        <v>3</v>
      </c>
      <c r="L108" s="10"/>
      <c r="M108" s="10"/>
      <c r="N108" s="10"/>
      <c r="O108" s="10"/>
      <c r="P108" s="10" t="s">
        <v>112</v>
      </c>
      <c r="Q108" s="10">
        <f>IF((REG!$B108-2)&lt;0,0,REG!$B108-2)</f>
        <v>2</v>
      </c>
      <c r="R108" s="10"/>
      <c r="S108" s="10"/>
      <c r="T108" s="10"/>
      <c r="U108" s="10"/>
      <c r="V108" s="10" t="s">
        <v>58</v>
      </c>
      <c r="W108" s="10">
        <f>IF((REG!$B108-3)&lt;0,0,REG!$B108-3)</f>
        <v>1</v>
      </c>
      <c r="X108" s="10"/>
      <c r="Y108" s="10"/>
      <c r="Z108" s="10"/>
      <c r="AA108" s="10"/>
      <c r="AB108" s="10"/>
      <c r="AC108" s="10">
        <f>IF((REG!$B108-4)&lt;0,0,REG!$B108-4)</f>
        <v>0</v>
      </c>
      <c r="AD108" s="10"/>
      <c r="AE108" s="10"/>
      <c r="AF108" s="10"/>
      <c r="AG108" s="10"/>
      <c r="AH108" s="11"/>
    </row>
    <row r="109" ht="14.25" customHeight="1">
      <c r="A109" s="9">
        <v>45757.0</v>
      </c>
      <c r="B109" s="10">
        <f t="shared" si="1"/>
        <v>4</v>
      </c>
      <c r="C109" s="10">
        <v>13.0</v>
      </c>
      <c r="D109" s="10" t="s">
        <v>112</v>
      </c>
      <c r="E109" s="10">
        <f>REG!$B109</f>
        <v>4</v>
      </c>
      <c r="F109" s="10"/>
      <c r="G109" s="10"/>
      <c r="H109" s="10">
        <v>1.0</v>
      </c>
      <c r="I109" s="10"/>
      <c r="J109" s="10" t="s">
        <v>107</v>
      </c>
      <c r="K109" s="10">
        <f>IF((REG!$B109-1)&lt;0,0,REG!$B109-1)</f>
        <v>3</v>
      </c>
      <c r="L109" s="10">
        <v>1.0</v>
      </c>
      <c r="M109" s="10"/>
      <c r="N109" s="10"/>
      <c r="O109" s="10"/>
      <c r="P109" s="10" t="s">
        <v>118</v>
      </c>
      <c r="Q109" s="10">
        <f>IF((REG!$B109-2)&lt;0,0,REG!$B109-2)</f>
        <v>2</v>
      </c>
      <c r="R109" s="10"/>
      <c r="S109" s="10"/>
      <c r="T109" s="10">
        <v>1.0</v>
      </c>
      <c r="U109" s="10"/>
      <c r="V109" s="10" t="s">
        <v>119</v>
      </c>
      <c r="W109" s="10">
        <f>IF((REG!$B109-3)&lt;0,0,REG!$B109-3)</f>
        <v>1</v>
      </c>
      <c r="X109" s="10"/>
      <c r="Y109" s="10"/>
      <c r="Z109" s="10"/>
      <c r="AA109" s="10"/>
      <c r="AB109" s="10"/>
      <c r="AC109" s="10">
        <f>IF((REG!$B109-4)&lt;0,0,REG!$B109-4)</f>
        <v>0</v>
      </c>
      <c r="AD109" s="10"/>
      <c r="AE109" s="10"/>
      <c r="AF109" s="10"/>
      <c r="AG109" s="10"/>
      <c r="AH109" s="11"/>
    </row>
    <row r="110" ht="14.25" customHeight="1">
      <c r="A110" s="9">
        <v>45845.0</v>
      </c>
      <c r="B110" s="10">
        <f t="shared" si="1"/>
        <v>3</v>
      </c>
      <c r="C110" s="10">
        <v>8.0</v>
      </c>
      <c r="D110" s="10" t="s">
        <v>56</v>
      </c>
      <c r="E110" s="10">
        <f>REG!$B110</f>
        <v>3</v>
      </c>
      <c r="F110" s="10">
        <v>2.0</v>
      </c>
      <c r="G110" s="10"/>
      <c r="H110" s="10"/>
      <c r="I110" s="10"/>
      <c r="J110" s="10" t="s">
        <v>46</v>
      </c>
      <c r="K110" s="10">
        <f>IF((REG!$B110-1)&lt;0,0,REG!$B110-1)</f>
        <v>2</v>
      </c>
      <c r="L110" s="10"/>
      <c r="M110" s="10"/>
      <c r="N110" s="10"/>
      <c r="O110" s="10"/>
      <c r="P110" s="10" t="s">
        <v>66</v>
      </c>
      <c r="Q110" s="10">
        <f>IF((REG!$B110-2)&lt;0,0,REG!$B110-2)</f>
        <v>1</v>
      </c>
      <c r="R110" s="10"/>
      <c r="S110" s="10"/>
      <c r="T110" s="10"/>
      <c r="U110" s="10"/>
      <c r="V110" s="10"/>
      <c r="W110" s="10">
        <f>IF((REG!$B110-3)&lt;0,0,REG!$B110-3)</f>
        <v>0</v>
      </c>
      <c r="X110" s="10"/>
      <c r="Y110" s="10"/>
      <c r="Z110" s="10"/>
      <c r="AA110" s="10"/>
      <c r="AB110" s="10"/>
      <c r="AC110" s="10">
        <f>IF((REG!$B110-4)&lt;0,0,REG!$B110-4)</f>
        <v>0</v>
      </c>
      <c r="AD110" s="10"/>
      <c r="AE110" s="10"/>
      <c r="AF110" s="10"/>
      <c r="AG110" s="10"/>
      <c r="AH110" s="11"/>
    </row>
    <row r="111" ht="14.25" customHeight="1">
      <c r="A111" s="9">
        <v>45845.0</v>
      </c>
      <c r="B111" s="10">
        <f t="shared" si="1"/>
        <v>3</v>
      </c>
      <c r="C111" s="10">
        <v>8.0</v>
      </c>
      <c r="D111" s="10" t="s">
        <v>33</v>
      </c>
      <c r="E111" s="10">
        <f>REG!$B111</f>
        <v>3</v>
      </c>
      <c r="F111" s="10">
        <v>2.0</v>
      </c>
      <c r="G111" s="10"/>
      <c r="H111" s="10"/>
      <c r="I111" s="10"/>
      <c r="J111" s="10" t="s">
        <v>49</v>
      </c>
      <c r="K111" s="10">
        <f>IF((REG!$B111-1)&lt;0,0,REG!$B111-1)</f>
        <v>2</v>
      </c>
      <c r="L111" s="10"/>
      <c r="M111" s="10"/>
      <c r="N111" s="10"/>
      <c r="O111" s="10"/>
      <c r="P111" s="10" t="s">
        <v>67</v>
      </c>
      <c r="Q111" s="10">
        <f>IF((REG!$B111-2)&lt;0,0,REG!$B111-2)</f>
        <v>1</v>
      </c>
      <c r="R111" s="10"/>
      <c r="S111" s="10"/>
      <c r="T111" s="10"/>
      <c r="U111" s="10"/>
      <c r="V111" s="10"/>
      <c r="W111" s="10">
        <f>IF((REG!$B111-3)&lt;0,0,REG!$B111-3)</f>
        <v>0</v>
      </c>
      <c r="X111" s="10"/>
      <c r="Y111" s="10"/>
      <c r="Z111" s="10"/>
      <c r="AA111" s="10"/>
      <c r="AB111" s="10"/>
      <c r="AC111" s="10">
        <f>IF((REG!$B111-4)&lt;0,0,REG!$B111-4)</f>
        <v>0</v>
      </c>
      <c r="AD111" s="10"/>
      <c r="AE111" s="10"/>
      <c r="AF111" s="10"/>
      <c r="AG111" s="10"/>
      <c r="AH111" s="11"/>
    </row>
    <row r="112" ht="14.25" customHeight="1">
      <c r="A112" s="9">
        <v>45845.0</v>
      </c>
      <c r="B112" s="10">
        <f t="shared" si="1"/>
        <v>3</v>
      </c>
      <c r="C112" s="10">
        <v>9.0</v>
      </c>
      <c r="D112" s="10" t="s">
        <v>54</v>
      </c>
      <c r="E112" s="10">
        <f>REG!$B112</f>
        <v>3</v>
      </c>
      <c r="F112" s="10"/>
      <c r="G112" s="10"/>
      <c r="H112" s="10">
        <v>2.0</v>
      </c>
      <c r="I112" s="10"/>
      <c r="J112" s="10" t="s">
        <v>34</v>
      </c>
      <c r="K112" s="10">
        <f>IF((REG!$B112-1)&lt;0,0,REG!$B112-1)</f>
        <v>2</v>
      </c>
      <c r="L112" s="10"/>
      <c r="M112" s="10"/>
      <c r="N112" s="10"/>
      <c r="O112" s="10"/>
      <c r="P112" s="10" t="s">
        <v>68</v>
      </c>
      <c r="Q112" s="10">
        <f>IF((REG!$B112-2)&lt;0,0,REG!$B112-2)</f>
        <v>1</v>
      </c>
      <c r="R112" s="10"/>
      <c r="S112" s="10"/>
      <c r="T112" s="10"/>
      <c r="U112" s="10"/>
      <c r="V112" s="10"/>
      <c r="W112" s="10">
        <f>IF((REG!$B112-3)&lt;0,0,REG!$B112-3)</f>
        <v>0</v>
      </c>
      <c r="X112" s="10"/>
      <c r="Y112" s="10"/>
      <c r="Z112" s="10"/>
      <c r="AA112" s="10"/>
      <c r="AB112" s="10"/>
      <c r="AC112" s="10">
        <f>IF((REG!$B112-4)&lt;0,0,REG!$B112-4)</f>
        <v>0</v>
      </c>
      <c r="AD112" s="10"/>
      <c r="AE112" s="10"/>
      <c r="AF112" s="10"/>
      <c r="AG112" s="10"/>
      <c r="AH112" s="11"/>
    </row>
    <row r="113" ht="14.25" customHeight="1">
      <c r="A113" s="9">
        <v>45845.0</v>
      </c>
      <c r="B113" s="10">
        <f t="shared" si="1"/>
        <v>3</v>
      </c>
      <c r="C113" s="10">
        <v>9.0</v>
      </c>
      <c r="D113" s="10" t="s">
        <v>35</v>
      </c>
      <c r="E113" s="10">
        <f>REG!$B113</f>
        <v>3</v>
      </c>
      <c r="F113" s="10">
        <v>1.0</v>
      </c>
      <c r="G113" s="10"/>
      <c r="H113" s="10">
        <v>1.0</v>
      </c>
      <c r="I113" s="10"/>
      <c r="J113" s="10" t="s">
        <v>69</v>
      </c>
      <c r="K113" s="10">
        <f>IF((REG!$B113-1)&lt;0,0,REG!$B113-1)</f>
        <v>2</v>
      </c>
      <c r="L113" s="10"/>
      <c r="M113" s="10"/>
      <c r="N113" s="10"/>
      <c r="O113" s="10"/>
      <c r="P113" s="10" t="s">
        <v>70</v>
      </c>
      <c r="Q113" s="10">
        <f>IF((REG!$B113-2)&lt;0,0,REG!$B113-2)</f>
        <v>1</v>
      </c>
      <c r="R113" s="10"/>
      <c r="S113" s="10"/>
      <c r="T113" s="10"/>
      <c r="U113" s="10"/>
      <c r="V113" s="10"/>
      <c r="W113" s="10">
        <f>IF((REG!$B113-3)&lt;0,0,REG!$B113-3)</f>
        <v>0</v>
      </c>
      <c r="X113" s="10"/>
      <c r="Y113" s="10"/>
      <c r="Z113" s="10"/>
      <c r="AA113" s="10"/>
      <c r="AB113" s="10"/>
      <c r="AC113" s="10">
        <f>IF((REG!$B113-4)&lt;0,0,REG!$B113-4)</f>
        <v>0</v>
      </c>
      <c r="AD113" s="10"/>
      <c r="AE113" s="10"/>
      <c r="AF113" s="10"/>
      <c r="AG113" s="10"/>
      <c r="AH113" s="11"/>
    </row>
    <row r="114" ht="14.25" customHeight="1">
      <c r="A114" s="9">
        <v>45845.0</v>
      </c>
      <c r="B114" s="10">
        <f t="shared" si="1"/>
        <v>3</v>
      </c>
      <c r="C114" s="10">
        <v>6.0</v>
      </c>
      <c r="D114" s="10" t="s">
        <v>56</v>
      </c>
      <c r="E114" s="10">
        <f>REG!$B114</f>
        <v>3</v>
      </c>
      <c r="F114" s="10">
        <v>2.0</v>
      </c>
      <c r="G114" s="10"/>
      <c r="H114" s="10"/>
      <c r="I114" s="10"/>
      <c r="J114" s="10" t="s">
        <v>52</v>
      </c>
      <c r="K114" s="10">
        <f>IF((REG!$B114-1)&lt;0,0,REG!$B114-1)</f>
        <v>2</v>
      </c>
      <c r="L114" s="10"/>
      <c r="M114" s="10"/>
      <c r="N114" s="10"/>
      <c r="O114" s="10"/>
      <c r="P114" s="10" t="s">
        <v>40</v>
      </c>
      <c r="Q114" s="10">
        <f>IF((REG!$B114-2)&lt;0,0,REG!$B114-2)</f>
        <v>1</v>
      </c>
      <c r="R114" s="10"/>
      <c r="S114" s="10"/>
      <c r="T114" s="10"/>
      <c r="U114" s="10"/>
      <c r="V114" s="10"/>
      <c r="W114" s="10">
        <f>IF((REG!$B114-3)&lt;0,0,REG!$B114-3)</f>
        <v>0</v>
      </c>
      <c r="X114" s="10"/>
      <c r="Y114" s="10"/>
      <c r="Z114" s="10"/>
      <c r="AA114" s="10"/>
      <c r="AB114" s="10"/>
      <c r="AC114" s="10">
        <f>IF((REG!$B114-4)&lt;0,0,REG!$B114-4)</f>
        <v>0</v>
      </c>
      <c r="AD114" s="10"/>
      <c r="AE114" s="10"/>
      <c r="AF114" s="10"/>
      <c r="AG114" s="10"/>
      <c r="AH114" s="11"/>
    </row>
    <row r="115" ht="14.25" customHeight="1">
      <c r="A115" s="9">
        <v>45845.0</v>
      </c>
      <c r="B115" s="10">
        <f t="shared" si="1"/>
        <v>4</v>
      </c>
      <c r="C115" s="10">
        <v>10.0</v>
      </c>
      <c r="D115" s="10" t="s">
        <v>61</v>
      </c>
      <c r="E115" s="10">
        <f>REG!$B115</f>
        <v>4</v>
      </c>
      <c r="F115" s="10">
        <v>2.0</v>
      </c>
      <c r="G115" s="10"/>
      <c r="H115" s="10">
        <v>1.0</v>
      </c>
      <c r="I115" s="10"/>
      <c r="J115" s="10" t="s">
        <v>71</v>
      </c>
      <c r="K115" s="10">
        <f>IF((REG!$B115-1)&lt;0,0,REG!$B115-1)</f>
        <v>3</v>
      </c>
      <c r="L115" s="10"/>
      <c r="M115" s="10"/>
      <c r="N115" s="10"/>
      <c r="O115" s="10"/>
      <c r="P115" s="10" t="s">
        <v>72</v>
      </c>
      <c r="Q115" s="10">
        <f>IF((REG!$B115-2)&lt;0,0,REG!$B115-2)</f>
        <v>2</v>
      </c>
      <c r="R115" s="10"/>
      <c r="S115" s="10"/>
      <c r="T115" s="10"/>
      <c r="U115" s="10"/>
      <c r="V115" s="10" t="s">
        <v>73</v>
      </c>
      <c r="W115" s="10">
        <f>IF((REG!$B115-3)&lt;0,0,REG!$B115-3)</f>
        <v>1</v>
      </c>
      <c r="X115" s="10"/>
      <c r="Y115" s="10"/>
      <c r="Z115" s="10"/>
      <c r="AA115" s="10"/>
      <c r="AB115" s="10"/>
      <c r="AC115" s="10">
        <f>IF((REG!$B115-4)&lt;0,0,REG!$B115-4)</f>
        <v>0</v>
      </c>
      <c r="AD115" s="10"/>
      <c r="AE115" s="10"/>
      <c r="AF115" s="10"/>
      <c r="AG115" s="10"/>
      <c r="AH115" s="11"/>
    </row>
    <row r="116" ht="14.25" customHeight="1">
      <c r="A116" s="9">
        <v>45845.0</v>
      </c>
      <c r="B116" s="10">
        <f t="shared" si="1"/>
        <v>4</v>
      </c>
      <c r="C116" s="10">
        <v>9.0</v>
      </c>
      <c r="D116" s="10" t="s">
        <v>48</v>
      </c>
      <c r="E116" s="10">
        <f>REG!$B116</f>
        <v>4</v>
      </c>
      <c r="F116" s="10">
        <v>2.0</v>
      </c>
      <c r="G116" s="10"/>
      <c r="H116" s="10"/>
      <c r="I116" s="10"/>
      <c r="J116" s="10" t="s">
        <v>74</v>
      </c>
      <c r="K116" s="10">
        <f>IF((REG!$B116-1)&lt;0,0,REG!$B116-1)</f>
        <v>3</v>
      </c>
      <c r="L116" s="10">
        <v>1.0</v>
      </c>
      <c r="M116" s="10"/>
      <c r="N116" s="10"/>
      <c r="O116" s="10"/>
      <c r="P116" s="10" t="s">
        <v>41</v>
      </c>
      <c r="Q116" s="10">
        <f>IF((REG!$B116-2)&lt;0,0,REG!$B116-2)</f>
        <v>2</v>
      </c>
      <c r="R116" s="10"/>
      <c r="S116" s="10"/>
      <c r="T116" s="10"/>
      <c r="U116" s="10"/>
      <c r="V116" s="10" t="s">
        <v>46</v>
      </c>
      <c r="W116" s="10">
        <f>IF((REG!$B116-3)&lt;0,0,REG!$B116-3)</f>
        <v>1</v>
      </c>
      <c r="X116" s="10"/>
      <c r="Y116" s="10"/>
      <c r="Z116" s="10"/>
      <c r="AA116" s="10"/>
      <c r="AB116" s="10"/>
      <c r="AC116" s="10">
        <f>IF((REG!$B116-4)&lt;0,0,REG!$B116-4)</f>
        <v>0</v>
      </c>
      <c r="AD116" s="10"/>
      <c r="AE116" s="10"/>
      <c r="AF116" s="10"/>
      <c r="AG116" s="10"/>
      <c r="AH116" s="11"/>
    </row>
    <row r="117" ht="14.25" customHeight="1">
      <c r="A117" s="9">
        <v>45845.0</v>
      </c>
      <c r="B117" s="10">
        <f t="shared" si="1"/>
        <v>3</v>
      </c>
      <c r="C117" s="10">
        <v>8.0</v>
      </c>
      <c r="D117" s="10" t="s">
        <v>75</v>
      </c>
      <c r="E117" s="10">
        <f>REG!$B117</f>
        <v>3</v>
      </c>
      <c r="F117" s="10">
        <v>2.0</v>
      </c>
      <c r="G117" s="10"/>
      <c r="H117" s="10"/>
      <c r="I117" s="10"/>
      <c r="J117" s="10" t="s">
        <v>63</v>
      </c>
      <c r="K117" s="10">
        <f>IF((REG!$B117-1)&lt;0,0,REG!$B117-1)</f>
        <v>2</v>
      </c>
      <c r="L117" s="10"/>
      <c r="M117" s="10"/>
      <c r="N117" s="10"/>
      <c r="O117" s="10"/>
      <c r="P117" s="10" t="s">
        <v>33</v>
      </c>
      <c r="Q117" s="10">
        <f>IF((REG!$B117-2)&lt;0,0,REG!$B117-2)</f>
        <v>1</v>
      </c>
      <c r="R117" s="10"/>
      <c r="S117" s="10"/>
      <c r="T117" s="10"/>
      <c r="U117" s="10"/>
      <c r="V117" s="10"/>
      <c r="W117" s="10">
        <f>IF((REG!$B117-3)&lt;0,0,REG!$B117-3)</f>
        <v>0</v>
      </c>
      <c r="X117" s="10"/>
      <c r="Y117" s="10"/>
      <c r="Z117" s="10"/>
      <c r="AA117" s="10"/>
      <c r="AB117" s="10"/>
      <c r="AC117" s="10">
        <f>IF((REG!$B117-4)&lt;0,0,REG!$B117-4)</f>
        <v>0</v>
      </c>
      <c r="AD117" s="10"/>
      <c r="AE117" s="10"/>
      <c r="AF117" s="10"/>
      <c r="AG117" s="10"/>
      <c r="AH117" s="11"/>
    </row>
    <row r="118" ht="14.25" customHeight="1">
      <c r="A118" s="9">
        <v>45845.0</v>
      </c>
      <c r="B118" s="10">
        <f t="shared" si="1"/>
        <v>4</v>
      </c>
      <c r="C118" s="10">
        <v>9.0</v>
      </c>
      <c r="D118" s="10" t="s">
        <v>37</v>
      </c>
      <c r="E118" s="10">
        <f>REG!$B118</f>
        <v>4</v>
      </c>
      <c r="F118" s="10">
        <v>1.0</v>
      </c>
      <c r="G118" s="10"/>
      <c r="H118" s="10"/>
      <c r="I118" s="10"/>
      <c r="J118" s="10" t="s">
        <v>36</v>
      </c>
      <c r="K118" s="10">
        <f>IF((REG!$B118-1)&lt;0,0,REG!$B118-1)</f>
        <v>3</v>
      </c>
      <c r="L118" s="10"/>
      <c r="M118" s="10"/>
      <c r="N118" s="10">
        <v>2.0</v>
      </c>
      <c r="O118" s="10"/>
      <c r="P118" s="10" t="s">
        <v>44</v>
      </c>
      <c r="Q118" s="10">
        <f>IF((REG!$B118-2)&lt;0,0,REG!$B118-2)</f>
        <v>2</v>
      </c>
      <c r="R118" s="10"/>
      <c r="S118" s="10"/>
      <c r="T118" s="10"/>
      <c r="U118" s="10"/>
      <c r="V118" s="10" t="s">
        <v>58</v>
      </c>
      <c r="W118" s="10">
        <f>IF((REG!$B118-3)&lt;0,0,REG!$B118-3)</f>
        <v>1</v>
      </c>
      <c r="X118" s="10"/>
      <c r="Y118" s="10"/>
      <c r="Z118" s="10"/>
      <c r="AA118" s="10"/>
      <c r="AB118" s="10"/>
      <c r="AC118" s="10">
        <f>IF((REG!$B118-4)&lt;0,0,REG!$B118-4)</f>
        <v>0</v>
      </c>
      <c r="AD118" s="10"/>
      <c r="AE118" s="10"/>
      <c r="AF118" s="10"/>
      <c r="AG118" s="10"/>
      <c r="AH118" s="11"/>
    </row>
    <row r="119" ht="14.25" customHeight="1">
      <c r="A119" s="9">
        <v>45845.0</v>
      </c>
      <c r="B119" s="10">
        <f t="shared" si="1"/>
        <v>3</v>
      </c>
      <c r="C119" s="10">
        <v>19.0</v>
      </c>
      <c r="D119" s="10" t="s">
        <v>49</v>
      </c>
      <c r="E119" s="10">
        <f>REG!$B119</f>
        <v>3</v>
      </c>
      <c r="F119" s="10">
        <v>2.0</v>
      </c>
      <c r="G119" s="10"/>
      <c r="H119" s="10"/>
      <c r="I119" s="10"/>
      <c r="J119" s="10" t="s">
        <v>76</v>
      </c>
      <c r="K119" s="10">
        <f>IF((REG!$B119-1)&lt;0,0,REG!$B119-1)</f>
        <v>2</v>
      </c>
      <c r="L119" s="10"/>
      <c r="M119" s="10"/>
      <c r="N119" s="10"/>
      <c r="O119" s="10"/>
      <c r="P119" s="10" t="s">
        <v>42</v>
      </c>
      <c r="Q119" s="10">
        <f>IF((REG!$B119-2)&lt;0,0,REG!$B119-2)</f>
        <v>1</v>
      </c>
      <c r="R119" s="10"/>
      <c r="S119" s="10"/>
      <c r="T119" s="10"/>
      <c r="U119" s="10"/>
      <c r="V119" s="10"/>
      <c r="W119" s="10">
        <f>IF((REG!$B119-3)&lt;0,0,REG!$B119-3)</f>
        <v>0</v>
      </c>
      <c r="X119" s="10"/>
      <c r="Y119" s="10"/>
      <c r="Z119" s="10"/>
      <c r="AA119" s="10"/>
      <c r="AB119" s="10"/>
      <c r="AC119" s="10">
        <f>IF((REG!$B119-4)&lt;0,0,REG!$B119-4)</f>
        <v>0</v>
      </c>
      <c r="AD119" s="10"/>
      <c r="AE119" s="10"/>
      <c r="AF119" s="10"/>
      <c r="AG119" s="10"/>
      <c r="AH119" s="11"/>
    </row>
    <row r="120" ht="14.25" customHeight="1">
      <c r="A120" s="9">
        <v>45845.0</v>
      </c>
      <c r="B120" s="10">
        <f t="shared" si="1"/>
        <v>3</v>
      </c>
      <c r="C120" s="10">
        <v>8.0</v>
      </c>
      <c r="D120" s="10" t="s">
        <v>35</v>
      </c>
      <c r="E120" s="10">
        <f>REG!$B120</f>
        <v>3</v>
      </c>
      <c r="F120" s="10">
        <v>2.0</v>
      </c>
      <c r="G120" s="10"/>
      <c r="H120" s="10"/>
      <c r="I120" s="10"/>
      <c r="J120" s="10" t="s">
        <v>59</v>
      </c>
      <c r="K120" s="10">
        <f>IF((REG!$B120-1)&lt;0,0,REG!$B120-1)</f>
        <v>2</v>
      </c>
      <c r="L120" s="10"/>
      <c r="M120" s="10"/>
      <c r="N120" s="10"/>
      <c r="O120" s="10"/>
      <c r="P120" s="10" t="s">
        <v>77</v>
      </c>
      <c r="Q120" s="10">
        <f>IF((REG!$B120-2)&lt;0,0,REG!$B120-2)</f>
        <v>1</v>
      </c>
      <c r="R120" s="10"/>
      <c r="S120" s="10"/>
      <c r="T120" s="10"/>
      <c r="U120" s="10"/>
      <c r="V120" s="10"/>
      <c r="W120" s="10">
        <f>IF((REG!$B120-3)&lt;0,0,REG!$B120-3)</f>
        <v>0</v>
      </c>
      <c r="X120" s="10"/>
      <c r="Y120" s="10"/>
      <c r="Z120" s="10"/>
      <c r="AA120" s="10"/>
      <c r="AB120" s="10"/>
      <c r="AC120" s="10">
        <f>IF((REG!$B120-4)&lt;0,0,REG!$B120-4)</f>
        <v>0</v>
      </c>
      <c r="AD120" s="10"/>
      <c r="AE120" s="10"/>
      <c r="AF120" s="10"/>
      <c r="AG120" s="10"/>
      <c r="AH120" s="11"/>
    </row>
    <row r="121" ht="14.25" customHeight="1">
      <c r="A121" s="9">
        <v>45845.0</v>
      </c>
      <c r="B121" s="10">
        <f t="shared" si="1"/>
        <v>3</v>
      </c>
      <c r="C121" s="10">
        <v>11.0</v>
      </c>
      <c r="D121" s="10" t="s">
        <v>61</v>
      </c>
      <c r="E121" s="10">
        <f>REG!$B121</f>
        <v>3</v>
      </c>
      <c r="F121" s="10">
        <v>2.0</v>
      </c>
      <c r="G121" s="10"/>
      <c r="H121" s="10"/>
      <c r="I121" s="10"/>
      <c r="J121" s="10" t="s">
        <v>78</v>
      </c>
      <c r="K121" s="10">
        <f>IF((REG!$B121-1)&lt;0,0,REG!$B121-1)</f>
        <v>2</v>
      </c>
      <c r="L121" s="10"/>
      <c r="M121" s="10"/>
      <c r="N121" s="10"/>
      <c r="O121" s="10"/>
      <c r="P121" s="10" t="s">
        <v>57</v>
      </c>
      <c r="Q121" s="10">
        <f>IF((REG!$B121-2)&lt;0,0,REG!$B121-2)</f>
        <v>1</v>
      </c>
      <c r="R121" s="10"/>
      <c r="S121" s="10"/>
      <c r="T121" s="10"/>
      <c r="U121" s="10"/>
      <c r="V121" s="10"/>
      <c r="W121" s="10">
        <f>IF((REG!$B121-3)&lt;0,0,REG!$B121-3)</f>
        <v>0</v>
      </c>
      <c r="X121" s="10"/>
      <c r="Y121" s="10"/>
      <c r="Z121" s="10"/>
      <c r="AA121" s="10"/>
      <c r="AB121" s="10"/>
      <c r="AC121" s="10">
        <f>IF((REG!$B121-4)&lt;0,0,REG!$B121-4)</f>
        <v>0</v>
      </c>
      <c r="AD121" s="10"/>
      <c r="AE121" s="10"/>
      <c r="AF121" s="10"/>
      <c r="AG121" s="10"/>
      <c r="AH121" s="11"/>
    </row>
    <row r="122" ht="14.25" customHeight="1">
      <c r="A122" s="9">
        <v>45845.0</v>
      </c>
      <c r="B122" s="10">
        <f t="shared" si="1"/>
        <v>4</v>
      </c>
      <c r="C122" s="10">
        <v>11.0</v>
      </c>
      <c r="D122" s="10" t="s">
        <v>35</v>
      </c>
      <c r="E122" s="10">
        <f>REG!$B122</f>
        <v>4</v>
      </c>
      <c r="F122" s="10">
        <v>2.0</v>
      </c>
      <c r="G122" s="10"/>
      <c r="H122" s="10">
        <v>1.0</v>
      </c>
      <c r="I122" s="10"/>
      <c r="J122" s="10" t="s">
        <v>56</v>
      </c>
      <c r="K122" s="10">
        <f>IF((REG!$B122-1)&lt;0,0,REG!$B122-1)</f>
        <v>3</v>
      </c>
      <c r="L122" s="10"/>
      <c r="M122" s="10"/>
      <c r="N122" s="10"/>
      <c r="O122" s="10"/>
      <c r="P122" s="10" t="s">
        <v>33</v>
      </c>
      <c r="Q122" s="10">
        <f>IF((REG!$B122-2)&lt;0,0,REG!$B122-2)</f>
        <v>2</v>
      </c>
      <c r="R122" s="10"/>
      <c r="S122" s="10"/>
      <c r="T122" s="10"/>
      <c r="U122" s="10"/>
      <c r="V122" s="10" t="s">
        <v>79</v>
      </c>
      <c r="W122" s="10">
        <f>IF((REG!$B122-3)&lt;0,0,REG!$B122-3)</f>
        <v>1</v>
      </c>
      <c r="X122" s="10"/>
      <c r="Y122" s="10"/>
      <c r="Z122" s="10"/>
      <c r="AA122" s="10"/>
      <c r="AB122" s="10"/>
      <c r="AC122" s="10">
        <f>IF((REG!$B122-4)&lt;0,0,REG!$B122-4)</f>
        <v>0</v>
      </c>
      <c r="AD122" s="10"/>
      <c r="AE122" s="10"/>
      <c r="AF122" s="10"/>
      <c r="AG122" s="10"/>
      <c r="AH122" s="11"/>
    </row>
    <row r="123" ht="14.25" customHeight="1">
      <c r="A123" s="9">
        <v>45845.0</v>
      </c>
      <c r="B123" s="10">
        <f t="shared" si="1"/>
        <v>4</v>
      </c>
      <c r="C123" s="10">
        <v>10.0</v>
      </c>
      <c r="D123" s="10" t="s">
        <v>63</v>
      </c>
      <c r="E123" s="10">
        <f>REG!$B123</f>
        <v>4</v>
      </c>
      <c r="F123" s="10"/>
      <c r="G123" s="10">
        <v>2.0</v>
      </c>
      <c r="H123" s="10"/>
      <c r="I123" s="10"/>
      <c r="J123" s="10" t="s">
        <v>80</v>
      </c>
      <c r="K123" s="10">
        <f>IF((REG!$B123-1)&lt;0,0,REG!$B123-1)</f>
        <v>3</v>
      </c>
      <c r="L123" s="10">
        <v>1.0</v>
      </c>
      <c r="M123" s="10"/>
      <c r="N123" s="10"/>
      <c r="O123" s="10"/>
      <c r="P123" s="10" t="s">
        <v>79</v>
      </c>
      <c r="Q123" s="10">
        <f>IF((REG!$B123-2)&lt;0,0,REG!$B123-2)</f>
        <v>2</v>
      </c>
      <c r="R123" s="10"/>
      <c r="S123" s="10"/>
      <c r="T123" s="10"/>
      <c r="U123" s="10"/>
      <c r="V123" s="10" t="s">
        <v>44</v>
      </c>
      <c r="W123" s="10">
        <f>IF((REG!$B123-3)&lt;0,0,REG!$B123-3)</f>
        <v>1</v>
      </c>
      <c r="X123" s="10"/>
      <c r="Y123" s="10"/>
      <c r="Z123" s="10"/>
      <c r="AA123" s="10"/>
      <c r="AB123" s="10"/>
      <c r="AC123" s="10">
        <f>IF((REG!$B123-4)&lt;0,0,REG!$B123-4)</f>
        <v>0</v>
      </c>
      <c r="AD123" s="10"/>
      <c r="AE123" s="10"/>
      <c r="AF123" s="10"/>
      <c r="AG123" s="10"/>
      <c r="AH123" s="11"/>
    </row>
    <row r="124" ht="14.25" customHeight="1">
      <c r="A124" s="9">
        <v>45845.0</v>
      </c>
      <c r="B124" s="10">
        <f t="shared" si="1"/>
        <v>4</v>
      </c>
      <c r="C124" s="10">
        <v>10.0</v>
      </c>
      <c r="D124" s="10" t="s">
        <v>81</v>
      </c>
      <c r="E124" s="10">
        <f>REG!$B124</f>
        <v>4</v>
      </c>
      <c r="F124" s="10"/>
      <c r="G124" s="10"/>
      <c r="H124" s="10"/>
      <c r="I124" s="10">
        <v>3.0</v>
      </c>
      <c r="J124" s="10" t="s">
        <v>58</v>
      </c>
      <c r="K124" s="10">
        <f>IF((REG!$B124-1)&lt;0,0,REG!$B124-1)</f>
        <v>3</v>
      </c>
      <c r="L124" s="10"/>
      <c r="M124" s="10"/>
      <c r="N124" s="10"/>
      <c r="O124" s="10"/>
      <c r="P124" s="10" t="s">
        <v>82</v>
      </c>
      <c r="Q124" s="10">
        <f>IF((REG!$B124-2)&lt;0,0,REG!$B124-2)</f>
        <v>2</v>
      </c>
      <c r="R124" s="10"/>
      <c r="S124" s="10"/>
      <c r="T124" s="10"/>
      <c r="U124" s="10"/>
      <c r="V124" s="10" t="s">
        <v>83</v>
      </c>
      <c r="W124" s="10">
        <f>IF((REG!$B124-3)&lt;0,0,REG!$B124-3)</f>
        <v>1</v>
      </c>
      <c r="X124" s="10"/>
      <c r="Y124" s="10"/>
      <c r="Z124" s="10"/>
      <c r="AA124" s="10"/>
      <c r="AB124" s="10"/>
      <c r="AC124" s="10">
        <f>IF((REG!$B124-4)&lt;0,0,REG!$B124-4)</f>
        <v>0</v>
      </c>
      <c r="AD124" s="10"/>
      <c r="AE124" s="10"/>
      <c r="AF124" s="10"/>
      <c r="AG124" s="10"/>
      <c r="AH124" s="11"/>
    </row>
    <row r="125" ht="14.25" customHeight="1">
      <c r="A125" s="11"/>
      <c r="B125" s="11"/>
      <c r="C125" s="11"/>
      <c r="D125" s="11"/>
      <c r="E125" s="12"/>
      <c r="F125" s="12"/>
      <c r="G125" s="12"/>
      <c r="H125" s="12"/>
      <c r="I125" s="12"/>
      <c r="J125" s="11"/>
      <c r="K125" s="12"/>
      <c r="L125" s="12"/>
      <c r="M125" s="12"/>
      <c r="N125" s="12"/>
      <c r="O125" s="12"/>
      <c r="P125" s="11"/>
      <c r="Q125" s="12"/>
      <c r="R125" s="12"/>
      <c r="S125" s="12"/>
      <c r="T125" s="12"/>
      <c r="U125" s="12"/>
      <c r="V125" s="11"/>
      <c r="W125" s="12"/>
      <c r="X125" s="12"/>
      <c r="Y125" s="12"/>
      <c r="Z125" s="12"/>
      <c r="AA125" s="12"/>
      <c r="AB125" s="11"/>
      <c r="AC125" s="12"/>
      <c r="AD125" s="12"/>
      <c r="AE125" s="12"/>
      <c r="AF125" s="12"/>
      <c r="AG125" s="12"/>
      <c r="AH125" s="11"/>
    </row>
    <row r="126" ht="14.25" customHeight="1">
      <c r="A126" s="11"/>
      <c r="B126" s="11"/>
      <c r="C126" s="11"/>
      <c r="D126" s="11"/>
      <c r="E126" s="12"/>
      <c r="F126" s="12"/>
      <c r="G126" s="12"/>
      <c r="H126" s="12"/>
      <c r="I126" s="12"/>
      <c r="J126" s="11"/>
      <c r="K126" s="12"/>
      <c r="L126" s="12"/>
      <c r="M126" s="12"/>
      <c r="N126" s="12"/>
      <c r="O126" s="12"/>
      <c r="P126" s="11"/>
      <c r="Q126" s="12"/>
      <c r="R126" s="12"/>
      <c r="S126" s="12"/>
      <c r="T126" s="12"/>
      <c r="U126" s="12"/>
      <c r="V126" s="11"/>
      <c r="W126" s="12"/>
      <c r="X126" s="12"/>
      <c r="Y126" s="12"/>
      <c r="Z126" s="12"/>
      <c r="AA126" s="12"/>
      <c r="AB126" s="11"/>
      <c r="AC126" s="12"/>
      <c r="AD126" s="12"/>
      <c r="AE126" s="12"/>
      <c r="AF126" s="12"/>
      <c r="AG126" s="12"/>
      <c r="AH126" s="11"/>
    </row>
    <row r="127" ht="14.25" customHeight="1">
      <c r="A127" s="11"/>
      <c r="B127" s="11"/>
      <c r="C127" s="11"/>
      <c r="D127" s="11"/>
      <c r="E127" s="12"/>
      <c r="F127" s="12"/>
      <c r="G127" s="12"/>
      <c r="H127" s="12"/>
      <c r="I127" s="12"/>
      <c r="J127" s="11"/>
      <c r="K127" s="12"/>
      <c r="L127" s="12"/>
      <c r="M127" s="12"/>
      <c r="N127" s="12"/>
      <c r="O127" s="12"/>
      <c r="P127" s="11"/>
      <c r="Q127" s="12"/>
      <c r="R127" s="12"/>
      <c r="S127" s="12"/>
      <c r="T127" s="12"/>
      <c r="U127" s="12"/>
      <c r="V127" s="11"/>
      <c r="W127" s="12"/>
      <c r="X127" s="12"/>
      <c r="Y127" s="12"/>
      <c r="Z127" s="12"/>
      <c r="AA127" s="12"/>
      <c r="AB127" s="11"/>
      <c r="AC127" s="12"/>
      <c r="AD127" s="12"/>
      <c r="AE127" s="12"/>
      <c r="AF127" s="12"/>
      <c r="AG127" s="12"/>
      <c r="AH127" s="11"/>
    </row>
    <row r="128" ht="14.25" customHeight="1">
      <c r="A128" s="11"/>
      <c r="B128" s="11"/>
      <c r="C128" s="11"/>
      <c r="D128" s="11"/>
      <c r="E128" s="12"/>
      <c r="F128" s="12"/>
      <c r="G128" s="12"/>
      <c r="H128" s="12"/>
      <c r="I128" s="12"/>
      <c r="J128" s="11"/>
      <c r="K128" s="12"/>
      <c r="L128" s="12"/>
      <c r="M128" s="12"/>
      <c r="N128" s="12"/>
      <c r="O128" s="12"/>
      <c r="P128" s="11"/>
      <c r="Q128" s="12"/>
      <c r="R128" s="12"/>
      <c r="S128" s="12"/>
      <c r="T128" s="12"/>
      <c r="U128" s="12"/>
      <c r="V128" s="11"/>
      <c r="W128" s="12"/>
      <c r="X128" s="12"/>
      <c r="Y128" s="12"/>
      <c r="Z128" s="12"/>
      <c r="AA128" s="12"/>
      <c r="AB128" s="11"/>
      <c r="AC128" s="12"/>
      <c r="AD128" s="12"/>
      <c r="AE128" s="12"/>
      <c r="AF128" s="12"/>
      <c r="AG128" s="12"/>
      <c r="AH128" s="11"/>
    </row>
    <row r="129" ht="14.25" customHeight="1">
      <c r="A129" s="11"/>
      <c r="B129" s="11"/>
      <c r="C129" s="11"/>
      <c r="D129" s="11"/>
      <c r="E129" s="12"/>
      <c r="F129" s="12"/>
      <c r="G129" s="12"/>
      <c r="H129" s="12"/>
      <c r="I129" s="12"/>
      <c r="J129" s="11"/>
      <c r="K129" s="12"/>
      <c r="L129" s="12"/>
      <c r="M129" s="12"/>
      <c r="N129" s="12"/>
      <c r="O129" s="12"/>
      <c r="P129" s="11"/>
      <c r="Q129" s="12"/>
      <c r="R129" s="12"/>
      <c r="S129" s="12"/>
      <c r="T129" s="12"/>
      <c r="U129" s="12"/>
      <c r="V129" s="11"/>
      <c r="W129" s="12"/>
      <c r="X129" s="12"/>
      <c r="Y129" s="12"/>
      <c r="Z129" s="12"/>
      <c r="AA129" s="12"/>
      <c r="AB129" s="11"/>
      <c r="AC129" s="12"/>
      <c r="AD129" s="12"/>
      <c r="AE129" s="12"/>
      <c r="AF129" s="12"/>
      <c r="AG129" s="12"/>
      <c r="AH129" s="11"/>
    </row>
    <row r="130" ht="14.25" customHeight="1">
      <c r="A130" s="11"/>
      <c r="B130" s="11"/>
      <c r="C130" s="11"/>
      <c r="D130" s="11"/>
      <c r="E130" s="12"/>
      <c r="F130" s="12"/>
      <c r="G130" s="12"/>
      <c r="H130" s="12"/>
      <c r="I130" s="12"/>
      <c r="J130" s="11"/>
      <c r="K130" s="12"/>
      <c r="L130" s="12"/>
      <c r="M130" s="12"/>
      <c r="N130" s="12"/>
      <c r="O130" s="12"/>
      <c r="P130" s="11"/>
      <c r="Q130" s="12"/>
      <c r="R130" s="12"/>
      <c r="S130" s="12"/>
      <c r="T130" s="12"/>
      <c r="U130" s="12"/>
      <c r="V130" s="11"/>
      <c r="W130" s="12"/>
      <c r="X130" s="12"/>
      <c r="Y130" s="12"/>
      <c r="Z130" s="12"/>
      <c r="AA130" s="12"/>
      <c r="AB130" s="11"/>
      <c r="AC130" s="12"/>
      <c r="AD130" s="12"/>
      <c r="AE130" s="12"/>
      <c r="AF130" s="12"/>
      <c r="AG130" s="12"/>
      <c r="AH130" s="11"/>
    </row>
    <row r="131" ht="14.25" customHeight="1">
      <c r="A131" s="11"/>
      <c r="B131" s="11"/>
      <c r="C131" s="11"/>
      <c r="D131" s="11"/>
      <c r="E131" s="12"/>
      <c r="F131" s="12"/>
      <c r="G131" s="12"/>
      <c r="H131" s="12"/>
      <c r="I131" s="12"/>
      <c r="J131" s="11"/>
      <c r="K131" s="12"/>
      <c r="L131" s="12"/>
      <c r="M131" s="12"/>
      <c r="N131" s="12"/>
      <c r="O131" s="12"/>
      <c r="P131" s="11"/>
      <c r="Q131" s="12"/>
      <c r="R131" s="12"/>
      <c r="S131" s="12"/>
      <c r="T131" s="12"/>
      <c r="U131" s="12"/>
      <c r="V131" s="11"/>
      <c r="W131" s="12"/>
      <c r="X131" s="12"/>
      <c r="Y131" s="12"/>
      <c r="Z131" s="12"/>
      <c r="AA131" s="12"/>
      <c r="AB131" s="11"/>
      <c r="AC131" s="12"/>
      <c r="AD131" s="12"/>
      <c r="AE131" s="12"/>
      <c r="AF131" s="12"/>
      <c r="AG131" s="12"/>
      <c r="AH131" s="11"/>
    </row>
    <row r="132" ht="14.25" customHeight="1">
      <c r="A132" s="11"/>
      <c r="B132" s="11"/>
      <c r="C132" s="11"/>
      <c r="D132" s="11"/>
      <c r="E132" s="12"/>
      <c r="F132" s="12"/>
      <c r="G132" s="12"/>
      <c r="H132" s="12"/>
      <c r="I132" s="12"/>
      <c r="J132" s="11"/>
      <c r="K132" s="12"/>
      <c r="L132" s="12"/>
      <c r="M132" s="12"/>
      <c r="N132" s="12"/>
      <c r="O132" s="12"/>
      <c r="P132" s="11"/>
      <c r="Q132" s="12"/>
      <c r="R132" s="12"/>
      <c r="S132" s="12"/>
      <c r="T132" s="12"/>
      <c r="U132" s="12"/>
      <c r="V132" s="11"/>
      <c r="W132" s="12"/>
      <c r="X132" s="12"/>
      <c r="Y132" s="12"/>
      <c r="Z132" s="12"/>
      <c r="AA132" s="12"/>
      <c r="AB132" s="11"/>
      <c r="AC132" s="12"/>
      <c r="AD132" s="12"/>
      <c r="AE132" s="12"/>
      <c r="AF132" s="12"/>
      <c r="AG132" s="12"/>
      <c r="AH132" s="11"/>
    </row>
    <row r="133" ht="14.25" customHeight="1">
      <c r="A133" s="11"/>
      <c r="B133" s="11"/>
      <c r="C133" s="11"/>
      <c r="D133" s="11"/>
      <c r="E133" s="12"/>
      <c r="F133" s="12"/>
      <c r="G133" s="12"/>
      <c r="H133" s="12"/>
      <c r="I133" s="12"/>
      <c r="J133" s="11"/>
      <c r="K133" s="12"/>
      <c r="L133" s="12"/>
      <c r="M133" s="12"/>
      <c r="N133" s="12"/>
      <c r="O133" s="12"/>
      <c r="P133" s="11"/>
      <c r="Q133" s="12"/>
      <c r="R133" s="12"/>
      <c r="S133" s="12"/>
      <c r="T133" s="12"/>
      <c r="U133" s="12"/>
      <c r="V133" s="11"/>
      <c r="W133" s="12"/>
      <c r="X133" s="12"/>
      <c r="Y133" s="12"/>
      <c r="Z133" s="12"/>
      <c r="AA133" s="12"/>
      <c r="AB133" s="11"/>
      <c r="AC133" s="12"/>
      <c r="AD133" s="12"/>
      <c r="AE133" s="12"/>
      <c r="AF133" s="12"/>
      <c r="AG133" s="12"/>
      <c r="AH133" s="11"/>
    </row>
    <row r="134" ht="14.25" customHeight="1">
      <c r="A134" s="11"/>
      <c r="B134" s="11"/>
      <c r="C134" s="11"/>
      <c r="D134" s="11"/>
      <c r="E134" s="12"/>
      <c r="F134" s="12"/>
      <c r="G134" s="12"/>
      <c r="H134" s="12"/>
      <c r="I134" s="12"/>
      <c r="J134" s="11"/>
      <c r="K134" s="12"/>
      <c r="L134" s="12"/>
      <c r="M134" s="12"/>
      <c r="N134" s="12"/>
      <c r="O134" s="12"/>
      <c r="P134" s="11"/>
      <c r="Q134" s="12"/>
      <c r="R134" s="12"/>
      <c r="S134" s="12"/>
      <c r="T134" s="12"/>
      <c r="U134" s="12"/>
      <c r="V134" s="11"/>
      <c r="W134" s="12"/>
      <c r="X134" s="12"/>
      <c r="Y134" s="12"/>
      <c r="Z134" s="12"/>
      <c r="AA134" s="12"/>
      <c r="AB134" s="11"/>
      <c r="AC134" s="12"/>
      <c r="AD134" s="12"/>
      <c r="AE134" s="12"/>
      <c r="AF134" s="12"/>
      <c r="AG134" s="12"/>
      <c r="AH134" s="11"/>
    </row>
    <row r="135" ht="14.25" customHeight="1">
      <c r="A135" s="11"/>
      <c r="B135" s="11"/>
      <c r="C135" s="11"/>
      <c r="D135" s="11"/>
      <c r="E135" s="12"/>
      <c r="F135" s="12"/>
      <c r="G135" s="12"/>
      <c r="H135" s="12"/>
      <c r="I135" s="12"/>
      <c r="J135" s="11"/>
      <c r="K135" s="12"/>
      <c r="L135" s="12"/>
      <c r="M135" s="12"/>
      <c r="N135" s="12"/>
      <c r="O135" s="12"/>
      <c r="P135" s="11"/>
      <c r="Q135" s="12"/>
      <c r="R135" s="12"/>
      <c r="S135" s="12"/>
      <c r="T135" s="12"/>
      <c r="U135" s="12"/>
      <c r="V135" s="11"/>
      <c r="W135" s="12"/>
      <c r="X135" s="12"/>
      <c r="Y135" s="12"/>
      <c r="Z135" s="12"/>
      <c r="AA135" s="12"/>
      <c r="AB135" s="11"/>
      <c r="AC135" s="12"/>
      <c r="AD135" s="12"/>
      <c r="AE135" s="12"/>
      <c r="AF135" s="12"/>
      <c r="AG135" s="12"/>
      <c r="AH135" s="11"/>
    </row>
    <row r="136" ht="14.25" customHeight="1">
      <c r="A136" s="11"/>
      <c r="B136" s="11"/>
      <c r="C136" s="11"/>
      <c r="D136" s="11"/>
      <c r="E136" s="12"/>
      <c r="F136" s="12"/>
      <c r="G136" s="12"/>
      <c r="H136" s="12"/>
      <c r="I136" s="12"/>
      <c r="J136" s="11"/>
      <c r="K136" s="12"/>
      <c r="L136" s="12"/>
      <c r="M136" s="12"/>
      <c r="N136" s="12"/>
      <c r="O136" s="12"/>
      <c r="P136" s="11"/>
      <c r="Q136" s="12"/>
      <c r="R136" s="12"/>
      <c r="S136" s="12"/>
      <c r="T136" s="12"/>
      <c r="U136" s="12"/>
      <c r="V136" s="11"/>
      <c r="W136" s="12"/>
      <c r="X136" s="12"/>
      <c r="Y136" s="12"/>
      <c r="Z136" s="12"/>
      <c r="AA136" s="12"/>
      <c r="AB136" s="11"/>
      <c r="AC136" s="12"/>
      <c r="AD136" s="12"/>
      <c r="AE136" s="12"/>
      <c r="AF136" s="12"/>
      <c r="AG136" s="12"/>
      <c r="AH136" s="11"/>
    </row>
    <row r="137" ht="14.25" customHeight="1">
      <c r="A137" s="11"/>
      <c r="B137" s="11"/>
      <c r="C137" s="11"/>
      <c r="D137" s="11"/>
      <c r="E137" s="12"/>
      <c r="F137" s="12"/>
      <c r="G137" s="12"/>
      <c r="H137" s="12"/>
      <c r="I137" s="12"/>
      <c r="J137" s="11"/>
      <c r="K137" s="12"/>
      <c r="L137" s="12"/>
      <c r="M137" s="12"/>
      <c r="N137" s="12"/>
      <c r="O137" s="12"/>
      <c r="P137" s="11"/>
      <c r="Q137" s="12"/>
      <c r="R137" s="12"/>
      <c r="S137" s="12"/>
      <c r="T137" s="12"/>
      <c r="U137" s="12"/>
      <c r="V137" s="11"/>
      <c r="W137" s="12"/>
      <c r="X137" s="12"/>
      <c r="Y137" s="12"/>
      <c r="Z137" s="12"/>
      <c r="AA137" s="12"/>
      <c r="AB137" s="11"/>
      <c r="AC137" s="12"/>
      <c r="AD137" s="12"/>
      <c r="AE137" s="12"/>
      <c r="AF137" s="12"/>
      <c r="AG137" s="12"/>
      <c r="AH137" s="11"/>
    </row>
    <row r="138" ht="14.25" customHeight="1">
      <c r="A138" s="11"/>
      <c r="B138" s="11"/>
      <c r="C138" s="11"/>
      <c r="D138" s="11"/>
      <c r="E138" s="12"/>
      <c r="F138" s="12"/>
      <c r="G138" s="12"/>
      <c r="H138" s="12"/>
      <c r="I138" s="12"/>
      <c r="J138" s="11"/>
      <c r="K138" s="12"/>
      <c r="L138" s="12"/>
      <c r="M138" s="12"/>
      <c r="N138" s="12"/>
      <c r="O138" s="12"/>
      <c r="P138" s="11"/>
      <c r="Q138" s="12"/>
      <c r="R138" s="12"/>
      <c r="S138" s="12"/>
      <c r="T138" s="12"/>
      <c r="U138" s="12"/>
      <c r="V138" s="11"/>
      <c r="W138" s="12"/>
      <c r="X138" s="12"/>
      <c r="Y138" s="12"/>
      <c r="Z138" s="12"/>
      <c r="AA138" s="12"/>
      <c r="AB138" s="11"/>
      <c r="AC138" s="12"/>
      <c r="AD138" s="12"/>
      <c r="AE138" s="12"/>
      <c r="AF138" s="12"/>
      <c r="AG138" s="12"/>
      <c r="AH138" s="11"/>
    </row>
    <row r="139" ht="14.25" customHeight="1">
      <c r="A139" s="11"/>
      <c r="B139" s="11"/>
      <c r="C139" s="11"/>
      <c r="D139" s="11"/>
      <c r="E139" s="12"/>
      <c r="F139" s="12"/>
      <c r="G139" s="12"/>
      <c r="H139" s="12"/>
      <c r="I139" s="12"/>
      <c r="J139" s="11"/>
      <c r="K139" s="12"/>
      <c r="L139" s="12"/>
      <c r="M139" s="12"/>
      <c r="N139" s="12"/>
      <c r="O139" s="12"/>
      <c r="P139" s="11"/>
      <c r="Q139" s="12"/>
      <c r="R139" s="12"/>
      <c r="S139" s="12"/>
      <c r="T139" s="12"/>
      <c r="U139" s="12"/>
      <c r="V139" s="11"/>
      <c r="W139" s="12"/>
      <c r="X139" s="12"/>
      <c r="Y139" s="12"/>
      <c r="Z139" s="12"/>
      <c r="AA139" s="12"/>
      <c r="AB139" s="11"/>
      <c r="AC139" s="12"/>
      <c r="AD139" s="12"/>
      <c r="AE139" s="12"/>
      <c r="AF139" s="12"/>
      <c r="AG139" s="12"/>
      <c r="AH139" s="11"/>
    </row>
    <row r="140" ht="14.25" customHeight="1">
      <c r="A140" s="11"/>
      <c r="B140" s="11"/>
      <c r="C140" s="11"/>
      <c r="D140" s="11"/>
      <c r="E140" s="12"/>
      <c r="F140" s="12"/>
      <c r="G140" s="12"/>
      <c r="H140" s="12"/>
      <c r="I140" s="12"/>
      <c r="J140" s="11"/>
      <c r="K140" s="12"/>
      <c r="L140" s="12"/>
      <c r="M140" s="12"/>
      <c r="N140" s="12"/>
      <c r="O140" s="12"/>
      <c r="P140" s="11"/>
      <c r="Q140" s="12"/>
      <c r="R140" s="12"/>
      <c r="S140" s="12"/>
      <c r="T140" s="12"/>
      <c r="U140" s="12"/>
      <c r="V140" s="11"/>
      <c r="W140" s="12"/>
      <c r="X140" s="12"/>
      <c r="Y140" s="12"/>
      <c r="Z140" s="12"/>
      <c r="AA140" s="12"/>
      <c r="AB140" s="11"/>
      <c r="AC140" s="12"/>
      <c r="AD140" s="12"/>
      <c r="AE140" s="12"/>
      <c r="AF140" s="12"/>
      <c r="AG140" s="12"/>
      <c r="AH140" s="11"/>
    </row>
    <row r="141" ht="14.25" customHeight="1">
      <c r="A141" s="11"/>
      <c r="B141" s="11"/>
      <c r="C141" s="11"/>
      <c r="D141" s="11"/>
      <c r="E141" s="12"/>
      <c r="F141" s="12"/>
      <c r="G141" s="12"/>
      <c r="H141" s="12"/>
      <c r="I141" s="12"/>
      <c r="J141" s="11"/>
      <c r="K141" s="12"/>
      <c r="L141" s="12"/>
      <c r="M141" s="12"/>
      <c r="N141" s="12"/>
      <c r="O141" s="12"/>
      <c r="P141" s="11"/>
      <c r="Q141" s="12"/>
      <c r="R141" s="12"/>
      <c r="S141" s="12"/>
      <c r="T141" s="12"/>
      <c r="U141" s="12"/>
      <c r="V141" s="11"/>
      <c r="W141" s="12"/>
      <c r="X141" s="12"/>
      <c r="Y141" s="12"/>
      <c r="Z141" s="12"/>
      <c r="AA141" s="12"/>
      <c r="AB141" s="11"/>
      <c r="AC141" s="12"/>
      <c r="AD141" s="12"/>
      <c r="AE141" s="12"/>
      <c r="AF141" s="12"/>
      <c r="AG141" s="12"/>
      <c r="AH141" s="11"/>
    </row>
    <row r="142" ht="14.25" customHeight="1">
      <c r="A142" s="11"/>
      <c r="B142" s="11"/>
      <c r="C142" s="11"/>
      <c r="D142" s="11"/>
      <c r="E142" s="12"/>
      <c r="F142" s="12"/>
      <c r="G142" s="12"/>
      <c r="H142" s="12"/>
      <c r="I142" s="12"/>
      <c r="J142" s="11"/>
      <c r="K142" s="12"/>
      <c r="L142" s="12"/>
      <c r="M142" s="12"/>
      <c r="N142" s="12"/>
      <c r="O142" s="12"/>
      <c r="P142" s="11"/>
      <c r="Q142" s="12"/>
      <c r="R142" s="12"/>
      <c r="S142" s="12"/>
      <c r="T142" s="12"/>
      <c r="U142" s="12"/>
      <c r="V142" s="11"/>
      <c r="W142" s="12"/>
      <c r="X142" s="12"/>
      <c r="Y142" s="12"/>
      <c r="Z142" s="12"/>
      <c r="AA142" s="12"/>
      <c r="AB142" s="11"/>
      <c r="AC142" s="12"/>
      <c r="AD142" s="12"/>
      <c r="AE142" s="12"/>
      <c r="AF142" s="12"/>
      <c r="AG142" s="12"/>
      <c r="AH142" s="11"/>
    </row>
    <row r="143" ht="14.25" customHeight="1">
      <c r="A143" s="11"/>
      <c r="B143" s="11"/>
      <c r="C143" s="11"/>
      <c r="D143" s="11"/>
      <c r="E143" s="12"/>
      <c r="F143" s="12"/>
      <c r="G143" s="12"/>
      <c r="H143" s="12"/>
      <c r="I143" s="12"/>
      <c r="J143" s="11"/>
      <c r="K143" s="12"/>
      <c r="L143" s="12"/>
      <c r="M143" s="12"/>
      <c r="N143" s="12"/>
      <c r="O143" s="12"/>
      <c r="P143" s="11"/>
      <c r="Q143" s="12"/>
      <c r="R143" s="12"/>
      <c r="S143" s="12"/>
      <c r="T143" s="12"/>
      <c r="U143" s="12"/>
      <c r="V143" s="11"/>
      <c r="W143" s="12"/>
      <c r="X143" s="12"/>
      <c r="Y143" s="12"/>
      <c r="Z143" s="12"/>
      <c r="AA143" s="12"/>
      <c r="AB143" s="11"/>
      <c r="AC143" s="12"/>
      <c r="AD143" s="12"/>
      <c r="AE143" s="12"/>
      <c r="AF143" s="12"/>
      <c r="AG143" s="12"/>
      <c r="AH143" s="11"/>
    </row>
    <row r="144" ht="14.25" customHeight="1">
      <c r="A144" s="11"/>
      <c r="B144" s="11"/>
      <c r="C144" s="11"/>
      <c r="D144" s="11"/>
      <c r="E144" s="12"/>
      <c r="F144" s="12"/>
      <c r="G144" s="12"/>
      <c r="H144" s="12"/>
      <c r="I144" s="12"/>
      <c r="J144" s="11"/>
      <c r="K144" s="12"/>
      <c r="L144" s="12"/>
      <c r="M144" s="12"/>
      <c r="N144" s="12"/>
      <c r="O144" s="12"/>
      <c r="P144" s="11"/>
      <c r="Q144" s="12"/>
      <c r="R144" s="12"/>
      <c r="S144" s="12"/>
      <c r="T144" s="12"/>
      <c r="U144" s="12"/>
      <c r="V144" s="11"/>
      <c r="W144" s="12"/>
      <c r="X144" s="12"/>
      <c r="Y144" s="12"/>
      <c r="Z144" s="12"/>
      <c r="AA144" s="12"/>
      <c r="AB144" s="11"/>
      <c r="AC144" s="12"/>
      <c r="AD144" s="12"/>
      <c r="AE144" s="12"/>
      <c r="AF144" s="12"/>
      <c r="AG144" s="12"/>
      <c r="AH144" s="11"/>
    </row>
    <row r="145" ht="14.25" customHeight="1">
      <c r="A145" s="11"/>
      <c r="B145" s="11"/>
      <c r="C145" s="11"/>
      <c r="D145" s="11"/>
      <c r="E145" s="12"/>
      <c r="F145" s="12"/>
      <c r="G145" s="12"/>
      <c r="H145" s="12"/>
      <c r="I145" s="12"/>
      <c r="J145" s="11"/>
      <c r="K145" s="12"/>
      <c r="L145" s="12"/>
      <c r="M145" s="12"/>
      <c r="N145" s="12"/>
      <c r="O145" s="12"/>
      <c r="P145" s="11"/>
      <c r="Q145" s="12"/>
      <c r="R145" s="12"/>
      <c r="S145" s="12"/>
      <c r="T145" s="12"/>
      <c r="U145" s="12"/>
      <c r="V145" s="11"/>
      <c r="W145" s="12"/>
      <c r="X145" s="12"/>
      <c r="Y145" s="12"/>
      <c r="Z145" s="12"/>
      <c r="AA145" s="12"/>
      <c r="AB145" s="11"/>
      <c r="AC145" s="12"/>
      <c r="AD145" s="12"/>
      <c r="AE145" s="12"/>
      <c r="AF145" s="12"/>
      <c r="AG145" s="12"/>
      <c r="AH145" s="11"/>
    </row>
    <row r="146" ht="14.25" customHeight="1">
      <c r="A146" s="11"/>
      <c r="B146" s="11"/>
      <c r="C146" s="11"/>
      <c r="D146" s="11"/>
      <c r="E146" s="12"/>
      <c r="F146" s="12"/>
      <c r="G146" s="12"/>
      <c r="H146" s="12"/>
      <c r="I146" s="12"/>
      <c r="J146" s="11"/>
      <c r="K146" s="12"/>
      <c r="L146" s="12"/>
      <c r="M146" s="12"/>
      <c r="N146" s="12"/>
      <c r="O146" s="12"/>
      <c r="P146" s="11"/>
      <c r="Q146" s="12"/>
      <c r="R146" s="12"/>
      <c r="S146" s="12"/>
      <c r="T146" s="12"/>
      <c r="U146" s="12"/>
      <c r="V146" s="11"/>
      <c r="W146" s="12"/>
      <c r="X146" s="12"/>
      <c r="Y146" s="12"/>
      <c r="Z146" s="12"/>
      <c r="AA146" s="12"/>
      <c r="AB146" s="11"/>
      <c r="AC146" s="12"/>
      <c r="AD146" s="12"/>
      <c r="AE146" s="12"/>
      <c r="AF146" s="12"/>
      <c r="AG146" s="12"/>
      <c r="AH146" s="11"/>
    </row>
    <row r="147" ht="14.25" customHeight="1">
      <c r="A147" s="11"/>
      <c r="B147" s="11"/>
      <c r="C147" s="11"/>
      <c r="D147" s="11"/>
      <c r="E147" s="12"/>
      <c r="F147" s="12"/>
      <c r="G147" s="12"/>
      <c r="H147" s="12"/>
      <c r="I147" s="12"/>
      <c r="J147" s="11"/>
      <c r="K147" s="12"/>
      <c r="L147" s="12"/>
      <c r="M147" s="12"/>
      <c r="N147" s="12"/>
      <c r="O147" s="12"/>
      <c r="P147" s="11"/>
      <c r="Q147" s="12"/>
      <c r="R147" s="12"/>
      <c r="S147" s="12"/>
      <c r="T147" s="12"/>
      <c r="U147" s="12"/>
      <c r="V147" s="11"/>
      <c r="W147" s="12"/>
      <c r="X147" s="12"/>
      <c r="Y147" s="12"/>
      <c r="Z147" s="12"/>
      <c r="AA147" s="12"/>
      <c r="AB147" s="11"/>
      <c r="AC147" s="12"/>
      <c r="AD147" s="12"/>
      <c r="AE147" s="12"/>
      <c r="AF147" s="12"/>
      <c r="AG147" s="12"/>
      <c r="AH147" s="11"/>
    </row>
    <row r="148" ht="14.25" customHeight="1">
      <c r="A148" s="11"/>
      <c r="B148" s="11"/>
      <c r="C148" s="11"/>
      <c r="D148" s="11"/>
      <c r="E148" s="12"/>
      <c r="F148" s="12"/>
      <c r="G148" s="12"/>
      <c r="H148" s="12"/>
      <c r="I148" s="12"/>
      <c r="J148" s="11"/>
      <c r="K148" s="12"/>
      <c r="L148" s="12"/>
      <c r="M148" s="12"/>
      <c r="N148" s="12"/>
      <c r="O148" s="12"/>
      <c r="P148" s="11"/>
      <c r="Q148" s="12"/>
      <c r="R148" s="12"/>
      <c r="S148" s="12"/>
      <c r="T148" s="12"/>
      <c r="U148" s="12"/>
      <c r="V148" s="11"/>
      <c r="W148" s="12"/>
      <c r="X148" s="12"/>
      <c r="Y148" s="12"/>
      <c r="Z148" s="12"/>
      <c r="AA148" s="12"/>
      <c r="AB148" s="11"/>
      <c r="AC148" s="12"/>
      <c r="AD148" s="12"/>
      <c r="AE148" s="12"/>
      <c r="AF148" s="12"/>
      <c r="AG148" s="12"/>
      <c r="AH148" s="11"/>
    </row>
    <row r="149" ht="14.25" customHeight="1">
      <c r="A149" s="11"/>
      <c r="B149" s="11"/>
      <c r="C149" s="11"/>
      <c r="D149" s="11"/>
      <c r="E149" s="12"/>
      <c r="F149" s="12"/>
      <c r="G149" s="12"/>
      <c r="H149" s="12"/>
      <c r="I149" s="12"/>
      <c r="J149" s="11"/>
      <c r="K149" s="12"/>
      <c r="L149" s="12"/>
      <c r="M149" s="12"/>
      <c r="N149" s="12"/>
      <c r="O149" s="12"/>
      <c r="P149" s="11"/>
      <c r="Q149" s="12"/>
      <c r="R149" s="12"/>
      <c r="S149" s="12"/>
      <c r="T149" s="12"/>
      <c r="U149" s="12"/>
      <c r="V149" s="11"/>
      <c r="W149" s="12"/>
      <c r="X149" s="12"/>
      <c r="Y149" s="12"/>
      <c r="Z149" s="12"/>
      <c r="AA149" s="12"/>
      <c r="AB149" s="11"/>
      <c r="AC149" s="12"/>
      <c r="AD149" s="12"/>
      <c r="AE149" s="12"/>
      <c r="AF149" s="12"/>
      <c r="AG149" s="12"/>
      <c r="AH149" s="11"/>
    </row>
    <row r="150" ht="14.25" customHeight="1">
      <c r="A150" s="11"/>
      <c r="B150" s="11"/>
      <c r="C150" s="11"/>
      <c r="D150" s="11"/>
      <c r="E150" s="12"/>
      <c r="F150" s="12"/>
      <c r="G150" s="12"/>
      <c r="H150" s="12"/>
      <c r="I150" s="12"/>
      <c r="J150" s="11"/>
      <c r="K150" s="12"/>
      <c r="L150" s="12"/>
      <c r="M150" s="12"/>
      <c r="N150" s="12"/>
      <c r="O150" s="12"/>
      <c r="P150" s="11"/>
      <c r="Q150" s="12"/>
      <c r="R150" s="12"/>
      <c r="S150" s="12"/>
      <c r="T150" s="12"/>
      <c r="U150" s="12"/>
      <c r="V150" s="11"/>
      <c r="W150" s="12"/>
      <c r="X150" s="12"/>
      <c r="Y150" s="12"/>
      <c r="Z150" s="12"/>
      <c r="AA150" s="12"/>
      <c r="AB150" s="11"/>
      <c r="AC150" s="12"/>
      <c r="AD150" s="12"/>
      <c r="AE150" s="12"/>
      <c r="AF150" s="12"/>
      <c r="AG150" s="12"/>
      <c r="AH150" s="11"/>
    </row>
    <row r="151" ht="14.25" customHeight="1">
      <c r="A151" s="11"/>
      <c r="B151" s="11"/>
      <c r="C151" s="11"/>
      <c r="D151" s="11"/>
      <c r="E151" s="12"/>
      <c r="F151" s="12"/>
      <c r="G151" s="12"/>
      <c r="H151" s="12"/>
      <c r="I151" s="12"/>
      <c r="J151" s="11"/>
      <c r="K151" s="12"/>
      <c r="L151" s="12"/>
      <c r="M151" s="12"/>
      <c r="N151" s="12"/>
      <c r="O151" s="12"/>
      <c r="P151" s="11"/>
      <c r="Q151" s="12"/>
      <c r="R151" s="12"/>
      <c r="S151" s="12"/>
      <c r="T151" s="12"/>
      <c r="U151" s="12"/>
      <c r="V151" s="11"/>
      <c r="W151" s="12"/>
      <c r="X151" s="12"/>
      <c r="Y151" s="12"/>
      <c r="Z151" s="12"/>
      <c r="AA151" s="12"/>
      <c r="AB151" s="11"/>
      <c r="AC151" s="12"/>
      <c r="AD151" s="12"/>
      <c r="AE151" s="12"/>
      <c r="AF151" s="12"/>
      <c r="AG151" s="12"/>
      <c r="AH151" s="11"/>
    </row>
    <row r="152" ht="14.25" customHeight="1">
      <c r="A152" s="11"/>
      <c r="B152" s="11"/>
      <c r="C152" s="11"/>
      <c r="D152" s="11"/>
      <c r="E152" s="12"/>
      <c r="F152" s="12"/>
      <c r="G152" s="12"/>
      <c r="H152" s="12"/>
      <c r="I152" s="12"/>
      <c r="J152" s="11"/>
      <c r="K152" s="12"/>
      <c r="L152" s="12"/>
      <c r="M152" s="12"/>
      <c r="N152" s="12"/>
      <c r="O152" s="12"/>
      <c r="P152" s="11"/>
      <c r="Q152" s="12"/>
      <c r="R152" s="12"/>
      <c r="S152" s="12"/>
      <c r="T152" s="12"/>
      <c r="U152" s="12"/>
      <c r="V152" s="11"/>
      <c r="W152" s="12"/>
      <c r="X152" s="12"/>
      <c r="Y152" s="12"/>
      <c r="Z152" s="12"/>
      <c r="AA152" s="12"/>
      <c r="AB152" s="11"/>
      <c r="AC152" s="12"/>
      <c r="AD152" s="12"/>
      <c r="AE152" s="12"/>
      <c r="AF152" s="12"/>
      <c r="AG152" s="12"/>
      <c r="AH152" s="11"/>
    </row>
    <row r="153" ht="14.25" customHeight="1">
      <c r="A153" s="11"/>
      <c r="B153" s="11"/>
      <c r="C153" s="11"/>
      <c r="D153" s="11"/>
      <c r="E153" s="12"/>
      <c r="F153" s="12"/>
      <c r="G153" s="12"/>
      <c r="H153" s="12"/>
      <c r="I153" s="12"/>
      <c r="J153" s="11"/>
      <c r="K153" s="12"/>
      <c r="L153" s="12"/>
      <c r="M153" s="12"/>
      <c r="N153" s="12"/>
      <c r="O153" s="12"/>
      <c r="P153" s="11"/>
      <c r="Q153" s="12"/>
      <c r="R153" s="12"/>
      <c r="S153" s="12"/>
      <c r="T153" s="12"/>
      <c r="U153" s="12"/>
      <c r="V153" s="11"/>
      <c r="W153" s="12"/>
      <c r="X153" s="12"/>
      <c r="Y153" s="12"/>
      <c r="Z153" s="12"/>
      <c r="AA153" s="12"/>
      <c r="AB153" s="11"/>
      <c r="AC153" s="12"/>
      <c r="AD153" s="12"/>
      <c r="AE153" s="12"/>
      <c r="AF153" s="12"/>
      <c r="AG153" s="12"/>
      <c r="AH153" s="11"/>
    </row>
    <row r="154" ht="14.25" customHeight="1">
      <c r="A154" s="11"/>
      <c r="B154" s="11"/>
      <c r="C154" s="11"/>
      <c r="D154" s="11"/>
      <c r="E154" s="12"/>
      <c r="F154" s="12"/>
      <c r="G154" s="12"/>
      <c r="H154" s="12"/>
      <c r="I154" s="12"/>
      <c r="J154" s="11"/>
      <c r="K154" s="12"/>
      <c r="L154" s="12"/>
      <c r="M154" s="12"/>
      <c r="N154" s="12"/>
      <c r="O154" s="12"/>
      <c r="P154" s="11"/>
      <c r="Q154" s="12"/>
      <c r="R154" s="12"/>
      <c r="S154" s="12"/>
      <c r="T154" s="12"/>
      <c r="U154" s="12"/>
      <c r="V154" s="11"/>
      <c r="W154" s="12"/>
      <c r="X154" s="12"/>
      <c r="Y154" s="12"/>
      <c r="Z154" s="12"/>
      <c r="AA154" s="12"/>
      <c r="AB154" s="11"/>
      <c r="AC154" s="12"/>
      <c r="AD154" s="12"/>
      <c r="AE154" s="12"/>
      <c r="AF154" s="12"/>
      <c r="AG154" s="12"/>
      <c r="AH154" s="11"/>
    </row>
    <row r="155" ht="14.25" customHeight="1">
      <c r="A155" s="11"/>
      <c r="B155" s="11"/>
      <c r="C155" s="11"/>
      <c r="D155" s="11"/>
      <c r="E155" s="12"/>
      <c r="F155" s="12"/>
      <c r="G155" s="12"/>
      <c r="H155" s="12"/>
      <c r="I155" s="12"/>
      <c r="J155" s="11"/>
      <c r="K155" s="12"/>
      <c r="L155" s="12"/>
      <c r="M155" s="12"/>
      <c r="N155" s="12"/>
      <c r="O155" s="12"/>
      <c r="P155" s="11"/>
      <c r="Q155" s="12"/>
      <c r="R155" s="12"/>
      <c r="S155" s="12"/>
      <c r="T155" s="12"/>
      <c r="U155" s="12"/>
      <c r="V155" s="11"/>
      <c r="W155" s="12"/>
      <c r="X155" s="12"/>
      <c r="Y155" s="12"/>
      <c r="Z155" s="12"/>
      <c r="AA155" s="12"/>
      <c r="AB155" s="11"/>
      <c r="AC155" s="12"/>
      <c r="AD155" s="12"/>
      <c r="AE155" s="12"/>
      <c r="AF155" s="12"/>
      <c r="AG155" s="12"/>
      <c r="AH155" s="11"/>
    </row>
    <row r="156" ht="14.25" customHeight="1">
      <c r="A156" s="11"/>
      <c r="B156" s="11"/>
      <c r="C156" s="11"/>
      <c r="D156" s="11"/>
      <c r="E156" s="12"/>
      <c r="F156" s="12"/>
      <c r="G156" s="12"/>
      <c r="H156" s="12"/>
      <c r="I156" s="12"/>
      <c r="J156" s="11"/>
      <c r="K156" s="12"/>
      <c r="L156" s="12"/>
      <c r="M156" s="12"/>
      <c r="N156" s="12"/>
      <c r="O156" s="12"/>
      <c r="P156" s="11"/>
      <c r="Q156" s="12"/>
      <c r="R156" s="12"/>
      <c r="S156" s="12"/>
      <c r="T156" s="12"/>
      <c r="U156" s="12"/>
      <c r="V156" s="11"/>
      <c r="W156" s="12"/>
      <c r="X156" s="12"/>
      <c r="Y156" s="12"/>
      <c r="Z156" s="12"/>
      <c r="AA156" s="12"/>
      <c r="AB156" s="11"/>
      <c r="AC156" s="12"/>
      <c r="AD156" s="12"/>
      <c r="AE156" s="12"/>
      <c r="AF156" s="12"/>
      <c r="AG156" s="12"/>
      <c r="AH156" s="11"/>
    </row>
    <row r="157" ht="14.25" customHeight="1">
      <c r="A157" s="11"/>
      <c r="B157" s="11"/>
      <c r="C157" s="11"/>
      <c r="D157" s="11"/>
      <c r="E157" s="12"/>
      <c r="F157" s="12"/>
      <c r="G157" s="12"/>
      <c r="H157" s="12"/>
      <c r="I157" s="12"/>
      <c r="J157" s="11"/>
      <c r="K157" s="12"/>
      <c r="L157" s="12"/>
      <c r="M157" s="12"/>
      <c r="N157" s="12"/>
      <c r="O157" s="12"/>
      <c r="P157" s="11"/>
      <c r="Q157" s="12"/>
      <c r="R157" s="12"/>
      <c r="S157" s="12"/>
      <c r="T157" s="12"/>
      <c r="U157" s="12"/>
      <c r="V157" s="11"/>
      <c r="W157" s="12"/>
      <c r="X157" s="12"/>
      <c r="Y157" s="12"/>
      <c r="Z157" s="12"/>
      <c r="AA157" s="12"/>
      <c r="AB157" s="11"/>
      <c r="AC157" s="12"/>
      <c r="AD157" s="12"/>
      <c r="AE157" s="12"/>
      <c r="AF157" s="12"/>
      <c r="AG157" s="12"/>
      <c r="AH157" s="11"/>
    </row>
    <row r="158" ht="14.25" customHeight="1">
      <c r="A158" s="11"/>
      <c r="B158" s="11"/>
      <c r="C158" s="11"/>
      <c r="D158" s="11"/>
      <c r="E158" s="12"/>
      <c r="F158" s="12"/>
      <c r="G158" s="12"/>
      <c r="H158" s="12"/>
      <c r="I158" s="12"/>
      <c r="J158" s="11"/>
      <c r="K158" s="12"/>
      <c r="L158" s="12"/>
      <c r="M158" s="12"/>
      <c r="N158" s="12"/>
      <c r="O158" s="12"/>
      <c r="P158" s="11"/>
      <c r="Q158" s="12"/>
      <c r="R158" s="12"/>
      <c r="S158" s="12"/>
      <c r="T158" s="12"/>
      <c r="U158" s="12"/>
      <c r="V158" s="11"/>
      <c r="W158" s="12"/>
      <c r="X158" s="12"/>
      <c r="Y158" s="12"/>
      <c r="Z158" s="12"/>
      <c r="AA158" s="12"/>
      <c r="AB158" s="11"/>
      <c r="AC158" s="12"/>
      <c r="AD158" s="12"/>
      <c r="AE158" s="12"/>
      <c r="AF158" s="12"/>
      <c r="AG158" s="12"/>
      <c r="AH158" s="11"/>
    </row>
    <row r="159" ht="14.25" customHeight="1">
      <c r="A159" s="11"/>
      <c r="B159" s="11"/>
      <c r="C159" s="11"/>
      <c r="D159" s="11"/>
      <c r="E159" s="12"/>
      <c r="F159" s="12"/>
      <c r="G159" s="12"/>
      <c r="H159" s="12"/>
      <c r="I159" s="12"/>
      <c r="J159" s="11"/>
      <c r="K159" s="12"/>
      <c r="L159" s="12"/>
      <c r="M159" s="12"/>
      <c r="N159" s="12"/>
      <c r="O159" s="12"/>
      <c r="P159" s="11"/>
      <c r="Q159" s="12"/>
      <c r="R159" s="12"/>
      <c r="S159" s="12"/>
      <c r="T159" s="12"/>
      <c r="U159" s="12"/>
      <c r="V159" s="11"/>
      <c r="W159" s="12"/>
      <c r="X159" s="12"/>
      <c r="Y159" s="12"/>
      <c r="Z159" s="12"/>
      <c r="AA159" s="12"/>
      <c r="AB159" s="11"/>
      <c r="AC159" s="12"/>
      <c r="AD159" s="12"/>
      <c r="AE159" s="12"/>
      <c r="AF159" s="12"/>
      <c r="AG159" s="12"/>
      <c r="AH159" s="11"/>
    </row>
    <row r="160" ht="14.25" customHeight="1">
      <c r="A160" s="11"/>
      <c r="B160" s="11"/>
      <c r="C160" s="11"/>
      <c r="D160" s="11"/>
      <c r="E160" s="12"/>
      <c r="F160" s="12"/>
      <c r="G160" s="12"/>
      <c r="H160" s="12"/>
      <c r="I160" s="12"/>
      <c r="J160" s="11"/>
      <c r="K160" s="12"/>
      <c r="L160" s="12"/>
      <c r="M160" s="12"/>
      <c r="N160" s="12"/>
      <c r="O160" s="12"/>
      <c r="P160" s="11"/>
      <c r="Q160" s="12"/>
      <c r="R160" s="12"/>
      <c r="S160" s="12"/>
      <c r="T160" s="12"/>
      <c r="U160" s="12"/>
      <c r="V160" s="11"/>
      <c r="W160" s="12"/>
      <c r="X160" s="12"/>
      <c r="Y160" s="12"/>
      <c r="Z160" s="12"/>
      <c r="AA160" s="12"/>
      <c r="AB160" s="11"/>
      <c r="AC160" s="12"/>
      <c r="AD160" s="12"/>
      <c r="AE160" s="12"/>
      <c r="AF160" s="12"/>
      <c r="AG160" s="12"/>
      <c r="AH160" s="11"/>
    </row>
    <row r="161" ht="14.25" customHeight="1">
      <c r="A161" s="11"/>
      <c r="B161" s="11"/>
      <c r="C161" s="11"/>
      <c r="D161" s="11"/>
      <c r="E161" s="12"/>
      <c r="F161" s="12"/>
      <c r="G161" s="12"/>
      <c r="H161" s="12"/>
      <c r="I161" s="12"/>
      <c r="J161" s="11"/>
      <c r="K161" s="12"/>
      <c r="L161" s="12"/>
      <c r="M161" s="12"/>
      <c r="N161" s="12"/>
      <c r="O161" s="12"/>
      <c r="P161" s="11"/>
      <c r="Q161" s="12"/>
      <c r="R161" s="12"/>
      <c r="S161" s="12"/>
      <c r="T161" s="12"/>
      <c r="U161" s="12"/>
      <c r="V161" s="11"/>
      <c r="W161" s="12"/>
      <c r="X161" s="12"/>
      <c r="Y161" s="12"/>
      <c r="Z161" s="12"/>
      <c r="AA161" s="12"/>
      <c r="AB161" s="11"/>
      <c r="AC161" s="12"/>
      <c r="AD161" s="12"/>
      <c r="AE161" s="12"/>
      <c r="AF161" s="12"/>
      <c r="AG161" s="12"/>
      <c r="AH161" s="11"/>
    </row>
    <row r="162" ht="14.25" customHeight="1">
      <c r="A162" s="11"/>
      <c r="B162" s="11"/>
      <c r="C162" s="11"/>
      <c r="D162" s="11"/>
      <c r="E162" s="12"/>
      <c r="F162" s="12"/>
      <c r="G162" s="12"/>
      <c r="H162" s="12"/>
      <c r="I162" s="12"/>
      <c r="J162" s="11"/>
      <c r="K162" s="12"/>
      <c r="L162" s="12"/>
      <c r="M162" s="12"/>
      <c r="N162" s="12"/>
      <c r="O162" s="12"/>
      <c r="P162" s="11"/>
      <c r="Q162" s="12"/>
      <c r="R162" s="12"/>
      <c r="S162" s="12"/>
      <c r="T162" s="12"/>
      <c r="U162" s="12"/>
      <c r="V162" s="11"/>
      <c r="W162" s="12"/>
      <c r="X162" s="12"/>
      <c r="Y162" s="12"/>
      <c r="Z162" s="12"/>
      <c r="AA162" s="12"/>
      <c r="AB162" s="11"/>
      <c r="AC162" s="12"/>
      <c r="AD162" s="12"/>
      <c r="AE162" s="12"/>
      <c r="AF162" s="12"/>
      <c r="AG162" s="12"/>
      <c r="AH162" s="11"/>
    </row>
    <row r="163" ht="14.25" customHeight="1">
      <c r="A163" s="11"/>
      <c r="B163" s="11"/>
      <c r="C163" s="11"/>
      <c r="D163" s="11"/>
      <c r="E163" s="12"/>
      <c r="F163" s="12"/>
      <c r="G163" s="12"/>
      <c r="H163" s="12"/>
      <c r="I163" s="12"/>
      <c r="J163" s="11"/>
      <c r="K163" s="12"/>
      <c r="L163" s="12"/>
      <c r="M163" s="12"/>
      <c r="N163" s="12"/>
      <c r="O163" s="12"/>
      <c r="P163" s="11"/>
      <c r="Q163" s="12"/>
      <c r="R163" s="12"/>
      <c r="S163" s="12"/>
      <c r="T163" s="12"/>
      <c r="U163" s="12"/>
      <c r="V163" s="11"/>
      <c r="W163" s="12"/>
      <c r="X163" s="12"/>
      <c r="Y163" s="12"/>
      <c r="Z163" s="12"/>
      <c r="AA163" s="12"/>
      <c r="AB163" s="11"/>
      <c r="AC163" s="12"/>
      <c r="AD163" s="12"/>
      <c r="AE163" s="12"/>
      <c r="AF163" s="12"/>
      <c r="AG163" s="12"/>
      <c r="AH163" s="11"/>
    </row>
    <row r="164" ht="14.25" customHeight="1">
      <c r="A164" s="11"/>
      <c r="B164" s="11"/>
      <c r="C164" s="11"/>
      <c r="D164" s="11"/>
      <c r="E164" s="12"/>
      <c r="F164" s="12"/>
      <c r="G164" s="12"/>
      <c r="H164" s="12"/>
      <c r="I164" s="12"/>
      <c r="J164" s="11"/>
      <c r="K164" s="12"/>
      <c r="L164" s="12"/>
      <c r="M164" s="12"/>
      <c r="N164" s="12"/>
      <c r="O164" s="12"/>
      <c r="P164" s="11"/>
      <c r="Q164" s="12"/>
      <c r="R164" s="12"/>
      <c r="S164" s="12"/>
      <c r="T164" s="12"/>
      <c r="U164" s="12"/>
      <c r="V164" s="11"/>
      <c r="W164" s="12"/>
      <c r="X164" s="12"/>
      <c r="Y164" s="12"/>
      <c r="Z164" s="12"/>
      <c r="AA164" s="12"/>
      <c r="AB164" s="11"/>
      <c r="AC164" s="12"/>
      <c r="AD164" s="12"/>
      <c r="AE164" s="12"/>
      <c r="AF164" s="12"/>
      <c r="AG164" s="12"/>
      <c r="AH164" s="11"/>
    </row>
    <row r="165" ht="14.25" customHeight="1">
      <c r="A165" s="11"/>
      <c r="B165" s="11"/>
      <c r="C165" s="11"/>
      <c r="D165" s="11"/>
      <c r="E165" s="12"/>
      <c r="F165" s="12"/>
      <c r="G165" s="12"/>
      <c r="H165" s="12"/>
      <c r="I165" s="12"/>
      <c r="J165" s="11"/>
      <c r="K165" s="12"/>
      <c r="L165" s="12"/>
      <c r="M165" s="12"/>
      <c r="N165" s="12"/>
      <c r="O165" s="12"/>
      <c r="P165" s="11"/>
      <c r="Q165" s="12"/>
      <c r="R165" s="12"/>
      <c r="S165" s="12"/>
      <c r="T165" s="12"/>
      <c r="U165" s="12"/>
      <c r="V165" s="11"/>
      <c r="W165" s="12"/>
      <c r="X165" s="12"/>
      <c r="Y165" s="12"/>
      <c r="Z165" s="12"/>
      <c r="AA165" s="12"/>
      <c r="AB165" s="11"/>
      <c r="AC165" s="12"/>
      <c r="AD165" s="12"/>
      <c r="AE165" s="12"/>
      <c r="AF165" s="12"/>
      <c r="AG165" s="12"/>
      <c r="AH165" s="11"/>
    </row>
    <row r="166" ht="14.25" customHeight="1">
      <c r="A166" s="11"/>
      <c r="B166" s="11"/>
      <c r="C166" s="11"/>
      <c r="D166" s="11"/>
      <c r="E166" s="12"/>
      <c r="F166" s="12"/>
      <c r="G166" s="12"/>
      <c r="H166" s="12"/>
      <c r="I166" s="12"/>
      <c r="J166" s="11"/>
      <c r="K166" s="12"/>
      <c r="L166" s="12"/>
      <c r="M166" s="12"/>
      <c r="N166" s="12"/>
      <c r="O166" s="12"/>
      <c r="P166" s="11"/>
      <c r="Q166" s="12"/>
      <c r="R166" s="12"/>
      <c r="S166" s="12"/>
      <c r="T166" s="12"/>
      <c r="U166" s="12"/>
      <c r="V166" s="11"/>
      <c r="W166" s="12"/>
      <c r="X166" s="12"/>
      <c r="Y166" s="12"/>
      <c r="Z166" s="12"/>
      <c r="AA166" s="12"/>
      <c r="AB166" s="11"/>
      <c r="AC166" s="12"/>
      <c r="AD166" s="12"/>
      <c r="AE166" s="12"/>
      <c r="AF166" s="12"/>
      <c r="AG166" s="12"/>
      <c r="AH166" s="11"/>
    </row>
    <row r="167" ht="14.25" customHeight="1">
      <c r="A167" s="11"/>
      <c r="B167" s="11"/>
      <c r="C167" s="11"/>
      <c r="D167" s="11"/>
      <c r="E167" s="12"/>
      <c r="F167" s="12"/>
      <c r="G167" s="12"/>
      <c r="H167" s="12"/>
      <c r="I167" s="12"/>
      <c r="J167" s="11"/>
      <c r="K167" s="12"/>
      <c r="L167" s="12"/>
      <c r="M167" s="12"/>
      <c r="N167" s="12"/>
      <c r="O167" s="12"/>
      <c r="P167" s="11"/>
      <c r="Q167" s="12"/>
      <c r="R167" s="12"/>
      <c r="S167" s="12"/>
      <c r="T167" s="12"/>
      <c r="U167" s="12"/>
      <c r="V167" s="11"/>
      <c r="W167" s="12"/>
      <c r="X167" s="12"/>
      <c r="Y167" s="12"/>
      <c r="Z167" s="12"/>
      <c r="AA167" s="12"/>
      <c r="AB167" s="11"/>
      <c r="AC167" s="12"/>
      <c r="AD167" s="12"/>
      <c r="AE167" s="12"/>
      <c r="AF167" s="12"/>
      <c r="AG167" s="12"/>
      <c r="AH167" s="11"/>
    </row>
    <row r="168" ht="14.25" customHeight="1">
      <c r="A168" s="11"/>
      <c r="B168" s="11"/>
      <c r="C168" s="11"/>
      <c r="D168" s="11"/>
      <c r="E168" s="12"/>
      <c r="F168" s="12"/>
      <c r="G168" s="12"/>
      <c r="H168" s="12"/>
      <c r="I168" s="12"/>
      <c r="J168" s="11"/>
      <c r="K168" s="12"/>
      <c r="L168" s="12"/>
      <c r="M168" s="12"/>
      <c r="N168" s="12"/>
      <c r="O168" s="12"/>
      <c r="P168" s="11"/>
      <c r="Q168" s="12"/>
      <c r="R168" s="12"/>
      <c r="S168" s="12"/>
      <c r="T168" s="12"/>
      <c r="U168" s="12"/>
      <c r="V168" s="11"/>
      <c r="W168" s="12"/>
      <c r="X168" s="12"/>
      <c r="Y168" s="12"/>
      <c r="Z168" s="12"/>
      <c r="AA168" s="12"/>
      <c r="AB168" s="11"/>
      <c r="AC168" s="12"/>
      <c r="AD168" s="12"/>
      <c r="AE168" s="12"/>
      <c r="AF168" s="12"/>
      <c r="AG168" s="12"/>
      <c r="AH168" s="11"/>
    </row>
    <row r="169" ht="14.25" customHeight="1">
      <c r="A169" s="11"/>
      <c r="B169" s="11"/>
      <c r="C169" s="11"/>
      <c r="D169" s="11"/>
      <c r="E169" s="12"/>
      <c r="F169" s="12"/>
      <c r="G169" s="12"/>
      <c r="H169" s="12"/>
      <c r="I169" s="12"/>
      <c r="J169" s="11"/>
      <c r="K169" s="12"/>
      <c r="L169" s="12"/>
      <c r="M169" s="12"/>
      <c r="N169" s="12"/>
      <c r="O169" s="12"/>
      <c r="P169" s="11"/>
      <c r="Q169" s="12"/>
      <c r="R169" s="12"/>
      <c r="S169" s="12"/>
      <c r="T169" s="12"/>
      <c r="U169" s="12"/>
      <c r="V169" s="11"/>
      <c r="W169" s="12"/>
      <c r="X169" s="12"/>
      <c r="Y169" s="12"/>
      <c r="Z169" s="12"/>
      <c r="AA169" s="12"/>
      <c r="AB169" s="11"/>
      <c r="AC169" s="12"/>
      <c r="AD169" s="12"/>
      <c r="AE169" s="12"/>
      <c r="AF169" s="12"/>
      <c r="AG169" s="12"/>
      <c r="AH169" s="11"/>
    </row>
    <row r="170" ht="14.25" customHeight="1">
      <c r="A170" s="11"/>
      <c r="B170" s="11"/>
      <c r="C170" s="11"/>
      <c r="D170" s="11"/>
      <c r="E170" s="12"/>
      <c r="F170" s="12"/>
      <c r="G170" s="12"/>
      <c r="H170" s="12"/>
      <c r="I170" s="12"/>
      <c r="J170" s="11"/>
      <c r="K170" s="12"/>
      <c r="L170" s="12"/>
      <c r="M170" s="12"/>
      <c r="N170" s="12"/>
      <c r="O170" s="12"/>
      <c r="P170" s="11"/>
      <c r="Q170" s="12"/>
      <c r="R170" s="12"/>
      <c r="S170" s="12"/>
      <c r="T170" s="12"/>
      <c r="U170" s="12"/>
      <c r="V170" s="11"/>
      <c r="W170" s="12"/>
      <c r="X170" s="12"/>
      <c r="Y170" s="12"/>
      <c r="Z170" s="12"/>
      <c r="AA170" s="12"/>
      <c r="AB170" s="11"/>
      <c r="AC170" s="12"/>
      <c r="AD170" s="12"/>
      <c r="AE170" s="12"/>
      <c r="AF170" s="12"/>
      <c r="AG170" s="12"/>
      <c r="AH170" s="11"/>
    </row>
    <row r="171" ht="14.25" customHeight="1">
      <c r="A171" s="11"/>
      <c r="B171" s="11"/>
      <c r="C171" s="11"/>
      <c r="D171" s="11"/>
      <c r="E171" s="12"/>
      <c r="F171" s="12"/>
      <c r="G171" s="12"/>
      <c r="H171" s="12"/>
      <c r="I171" s="12"/>
      <c r="J171" s="11"/>
      <c r="K171" s="12"/>
      <c r="L171" s="12"/>
      <c r="M171" s="12"/>
      <c r="N171" s="12"/>
      <c r="O171" s="12"/>
      <c r="P171" s="11"/>
      <c r="Q171" s="12"/>
      <c r="R171" s="12"/>
      <c r="S171" s="12"/>
      <c r="T171" s="12"/>
      <c r="U171" s="12"/>
      <c r="V171" s="11"/>
      <c r="W171" s="12"/>
      <c r="X171" s="12"/>
      <c r="Y171" s="12"/>
      <c r="Z171" s="12"/>
      <c r="AA171" s="12"/>
      <c r="AB171" s="11"/>
      <c r="AC171" s="12"/>
      <c r="AD171" s="12"/>
      <c r="AE171" s="12"/>
      <c r="AF171" s="12"/>
      <c r="AG171" s="12"/>
      <c r="AH171" s="11"/>
    </row>
    <row r="172" ht="14.25" customHeight="1">
      <c r="A172" s="11"/>
      <c r="B172" s="11"/>
      <c r="C172" s="11"/>
      <c r="D172" s="11"/>
      <c r="E172" s="12"/>
      <c r="F172" s="12"/>
      <c r="G172" s="12"/>
      <c r="H172" s="12"/>
      <c r="I172" s="12"/>
      <c r="J172" s="11"/>
      <c r="K172" s="12"/>
      <c r="L172" s="12"/>
      <c r="M172" s="12"/>
      <c r="N172" s="12"/>
      <c r="O172" s="12"/>
      <c r="P172" s="11"/>
      <c r="Q172" s="12"/>
      <c r="R172" s="12"/>
      <c r="S172" s="12"/>
      <c r="T172" s="12"/>
      <c r="U172" s="12"/>
      <c r="V172" s="11"/>
      <c r="W172" s="12"/>
      <c r="X172" s="12"/>
      <c r="Y172" s="12"/>
      <c r="Z172" s="12"/>
      <c r="AA172" s="12"/>
      <c r="AB172" s="11"/>
      <c r="AC172" s="12"/>
      <c r="AD172" s="12"/>
      <c r="AE172" s="12"/>
      <c r="AF172" s="12"/>
      <c r="AG172" s="12"/>
      <c r="AH172" s="11"/>
    </row>
    <row r="173" ht="14.25" customHeight="1">
      <c r="A173" s="11"/>
      <c r="B173" s="11"/>
      <c r="C173" s="11"/>
      <c r="D173" s="11"/>
      <c r="E173" s="12"/>
      <c r="F173" s="12"/>
      <c r="G173" s="12"/>
      <c r="H173" s="12"/>
      <c r="I173" s="12"/>
      <c r="J173" s="11"/>
      <c r="K173" s="12"/>
      <c r="L173" s="12"/>
      <c r="M173" s="12"/>
      <c r="N173" s="12"/>
      <c r="O173" s="12"/>
      <c r="P173" s="11"/>
      <c r="Q173" s="12"/>
      <c r="R173" s="12"/>
      <c r="S173" s="12"/>
      <c r="T173" s="12"/>
      <c r="U173" s="12"/>
      <c r="V173" s="11"/>
      <c r="W173" s="12"/>
      <c r="X173" s="12"/>
      <c r="Y173" s="12"/>
      <c r="Z173" s="12"/>
      <c r="AA173" s="12"/>
      <c r="AB173" s="11"/>
      <c r="AC173" s="12"/>
      <c r="AD173" s="12"/>
      <c r="AE173" s="12"/>
      <c r="AF173" s="12"/>
      <c r="AG173" s="12"/>
      <c r="AH173" s="11"/>
    </row>
    <row r="174" ht="14.25" customHeight="1">
      <c r="A174" s="11"/>
      <c r="B174" s="11"/>
      <c r="C174" s="11"/>
      <c r="D174" s="11"/>
      <c r="E174" s="12"/>
      <c r="F174" s="12"/>
      <c r="G174" s="12"/>
      <c r="H174" s="12"/>
      <c r="I174" s="12"/>
      <c r="J174" s="11"/>
      <c r="K174" s="12"/>
      <c r="L174" s="12"/>
      <c r="M174" s="12"/>
      <c r="N174" s="12"/>
      <c r="O174" s="12"/>
      <c r="P174" s="11"/>
      <c r="Q174" s="12"/>
      <c r="R174" s="12"/>
      <c r="S174" s="12"/>
      <c r="T174" s="12"/>
      <c r="U174" s="12"/>
      <c r="V174" s="11"/>
      <c r="W174" s="12"/>
      <c r="X174" s="12"/>
      <c r="Y174" s="12"/>
      <c r="Z174" s="12"/>
      <c r="AA174" s="12"/>
      <c r="AB174" s="11"/>
      <c r="AC174" s="12"/>
      <c r="AD174" s="12"/>
      <c r="AE174" s="12"/>
      <c r="AF174" s="12"/>
      <c r="AG174" s="12"/>
      <c r="AH174" s="11"/>
    </row>
    <row r="175" ht="14.25" customHeight="1">
      <c r="A175" s="11"/>
      <c r="B175" s="11"/>
      <c r="C175" s="11"/>
      <c r="D175" s="11"/>
      <c r="E175" s="12"/>
      <c r="F175" s="12"/>
      <c r="G175" s="12"/>
      <c r="H175" s="12"/>
      <c r="I175" s="12"/>
      <c r="J175" s="11"/>
      <c r="K175" s="12"/>
      <c r="L175" s="12"/>
      <c r="M175" s="12"/>
      <c r="N175" s="12"/>
      <c r="O175" s="12"/>
      <c r="P175" s="11"/>
      <c r="Q175" s="12"/>
      <c r="R175" s="12"/>
      <c r="S175" s="12"/>
      <c r="T175" s="12"/>
      <c r="U175" s="12"/>
      <c r="V175" s="11"/>
      <c r="W175" s="12"/>
      <c r="X175" s="12"/>
      <c r="Y175" s="12"/>
      <c r="Z175" s="12"/>
      <c r="AA175" s="12"/>
      <c r="AB175" s="11"/>
      <c r="AC175" s="12"/>
      <c r="AD175" s="12"/>
      <c r="AE175" s="12"/>
      <c r="AF175" s="12"/>
      <c r="AG175" s="12"/>
      <c r="AH175" s="11"/>
    </row>
    <row r="176" ht="14.25" customHeight="1">
      <c r="A176" s="11"/>
      <c r="B176" s="11"/>
      <c r="C176" s="11"/>
      <c r="D176" s="11"/>
      <c r="E176" s="12"/>
      <c r="F176" s="12"/>
      <c r="G176" s="12"/>
      <c r="H176" s="12"/>
      <c r="I176" s="12"/>
      <c r="J176" s="11"/>
      <c r="K176" s="12"/>
      <c r="L176" s="12"/>
      <c r="M176" s="12"/>
      <c r="N176" s="12"/>
      <c r="O176" s="12"/>
      <c r="P176" s="11"/>
      <c r="Q176" s="12"/>
      <c r="R176" s="12"/>
      <c r="S176" s="12"/>
      <c r="T176" s="12"/>
      <c r="U176" s="12"/>
      <c r="V176" s="11"/>
      <c r="W176" s="12"/>
      <c r="X176" s="12"/>
      <c r="Y176" s="12"/>
      <c r="Z176" s="12"/>
      <c r="AA176" s="12"/>
      <c r="AB176" s="11"/>
      <c r="AC176" s="12"/>
      <c r="AD176" s="12"/>
      <c r="AE176" s="12"/>
      <c r="AF176" s="12"/>
      <c r="AG176" s="12"/>
      <c r="AH176" s="11"/>
    </row>
    <row r="177" ht="14.25" customHeight="1">
      <c r="A177" s="11"/>
      <c r="B177" s="11"/>
      <c r="C177" s="11"/>
      <c r="D177" s="11"/>
      <c r="E177" s="12"/>
      <c r="F177" s="12"/>
      <c r="G177" s="12"/>
      <c r="H177" s="12"/>
      <c r="I177" s="12"/>
      <c r="J177" s="11"/>
      <c r="K177" s="12"/>
      <c r="L177" s="12"/>
      <c r="M177" s="12"/>
      <c r="N177" s="12"/>
      <c r="O177" s="12"/>
      <c r="P177" s="11"/>
      <c r="Q177" s="12"/>
      <c r="R177" s="12"/>
      <c r="S177" s="12"/>
      <c r="T177" s="12"/>
      <c r="U177" s="12"/>
      <c r="V177" s="11"/>
      <c r="W177" s="12"/>
      <c r="X177" s="12"/>
      <c r="Y177" s="12"/>
      <c r="Z177" s="12"/>
      <c r="AA177" s="12"/>
      <c r="AB177" s="11"/>
      <c r="AC177" s="12"/>
      <c r="AD177" s="12"/>
      <c r="AE177" s="12"/>
      <c r="AF177" s="12"/>
      <c r="AG177" s="12"/>
      <c r="AH177" s="11"/>
    </row>
    <row r="178" ht="14.25" customHeight="1">
      <c r="A178" s="11"/>
      <c r="B178" s="11"/>
      <c r="C178" s="11"/>
      <c r="D178" s="11"/>
      <c r="E178" s="12"/>
      <c r="F178" s="12"/>
      <c r="G178" s="12"/>
      <c r="H178" s="12"/>
      <c r="I178" s="12"/>
      <c r="J178" s="11"/>
      <c r="K178" s="12"/>
      <c r="L178" s="12"/>
      <c r="M178" s="12"/>
      <c r="N178" s="12"/>
      <c r="O178" s="12"/>
      <c r="P178" s="11"/>
      <c r="Q178" s="12"/>
      <c r="R178" s="12"/>
      <c r="S178" s="12"/>
      <c r="T178" s="12"/>
      <c r="U178" s="12"/>
      <c r="V178" s="11"/>
      <c r="W178" s="12"/>
      <c r="X178" s="12"/>
      <c r="Y178" s="12"/>
      <c r="Z178" s="12"/>
      <c r="AA178" s="12"/>
      <c r="AB178" s="11"/>
      <c r="AC178" s="12"/>
      <c r="AD178" s="12"/>
      <c r="AE178" s="12"/>
      <c r="AF178" s="12"/>
      <c r="AG178" s="12"/>
      <c r="AH178" s="11"/>
    </row>
    <row r="179" ht="14.25" customHeight="1">
      <c r="A179" s="11"/>
      <c r="B179" s="11"/>
      <c r="C179" s="11"/>
      <c r="D179" s="11"/>
      <c r="E179" s="12"/>
      <c r="F179" s="12"/>
      <c r="G179" s="12"/>
      <c r="H179" s="12"/>
      <c r="I179" s="12"/>
      <c r="J179" s="11"/>
      <c r="K179" s="12"/>
      <c r="L179" s="12"/>
      <c r="M179" s="12"/>
      <c r="N179" s="12"/>
      <c r="O179" s="12"/>
      <c r="P179" s="11"/>
      <c r="Q179" s="12"/>
      <c r="R179" s="12"/>
      <c r="S179" s="12"/>
      <c r="T179" s="12"/>
      <c r="U179" s="12"/>
      <c r="V179" s="11"/>
      <c r="W179" s="12"/>
      <c r="X179" s="12"/>
      <c r="Y179" s="12"/>
      <c r="Z179" s="12"/>
      <c r="AA179" s="12"/>
      <c r="AB179" s="11"/>
      <c r="AC179" s="12"/>
      <c r="AD179" s="12"/>
      <c r="AE179" s="12"/>
      <c r="AF179" s="12"/>
      <c r="AG179" s="12"/>
      <c r="AH179" s="11"/>
    </row>
    <row r="180" ht="14.25" customHeight="1">
      <c r="A180" s="11"/>
      <c r="B180" s="11"/>
      <c r="C180" s="11"/>
      <c r="D180" s="11"/>
      <c r="E180" s="12"/>
      <c r="F180" s="12"/>
      <c r="G180" s="12"/>
      <c r="H180" s="12"/>
      <c r="I180" s="12"/>
      <c r="J180" s="11"/>
      <c r="K180" s="12"/>
      <c r="L180" s="12"/>
      <c r="M180" s="12"/>
      <c r="N180" s="12"/>
      <c r="O180" s="12"/>
      <c r="P180" s="11"/>
      <c r="Q180" s="12"/>
      <c r="R180" s="12"/>
      <c r="S180" s="12"/>
      <c r="T180" s="12"/>
      <c r="U180" s="12"/>
      <c r="V180" s="11"/>
      <c r="W180" s="12"/>
      <c r="X180" s="12"/>
      <c r="Y180" s="12"/>
      <c r="Z180" s="12"/>
      <c r="AA180" s="12"/>
      <c r="AB180" s="11"/>
      <c r="AC180" s="12"/>
      <c r="AD180" s="12"/>
      <c r="AE180" s="12"/>
      <c r="AF180" s="12"/>
      <c r="AG180" s="12"/>
      <c r="AH180" s="11"/>
    </row>
    <row r="181" ht="14.25" customHeight="1">
      <c r="A181" s="11"/>
      <c r="B181" s="11"/>
      <c r="C181" s="11"/>
      <c r="D181" s="11"/>
      <c r="E181" s="12"/>
      <c r="F181" s="12"/>
      <c r="G181" s="12"/>
      <c r="H181" s="12"/>
      <c r="I181" s="12"/>
      <c r="J181" s="11"/>
      <c r="K181" s="12"/>
      <c r="L181" s="12"/>
      <c r="M181" s="12"/>
      <c r="N181" s="12"/>
      <c r="O181" s="12"/>
      <c r="P181" s="11"/>
      <c r="Q181" s="12"/>
      <c r="R181" s="12"/>
      <c r="S181" s="12"/>
      <c r="T181" s="12"/>
      <c r="U181" s="12"/>
      <c r="V181" s="11"/>
      <c r="W181" s="12"/>
      <c r="X181" s="12"/>
      <c r="Y181" s="12"/>
      <c r="Z181" s="12"/>
      <c r="AA181" s="12"/>
      <c r="AB181" s="11"/>
      <c r="AC181" s="12"/>
      <c r="AD181" s="12"/>
      <c r="AE181" s="12"/>
      <c r="AF181" s="12"/>
      <c r="AG181" s="12"/>
      <c r="AH181" s="11"/>
    </row>
    <row r="182" ht="14.25" customHeight="1">
      <c r="A182" s="11"/>
      <c r="B182" s="11"/>
      <c r="C182" s="11"/>
      <c r="D182" s="11"/>
      <c r="E182" s="12"/>
      <c r="F182" s="12"/>
      <c r="G182" s="12"/>
      <c r="H182" s="12"/>
      <c r="I182" s="12"/>
      <c r="J182" s="11"/>
      <c r="K182" s="12"/>
      <c r="L182" s="12"/>
      <c r="M182" s="12"/>
      <c r="N182" s="12"/>
      <c r="O182" s="12"/>
      <c r="P182" s="11"/>
      <c r="Q182" s="12"/>
      <c r="R182" s="12"/>
      <c r="S182" s="12"/>
      <c r="T182" s="12"/>
      <c r="U182" s="12"/>
      <c r="V182" s="11"/>
      <c r="W182" s="12"/>
      <c r="X182" s="12"/>
      <c r="Y182" s="12"/>
      <c r="Z182" s="12"/>
      <c r="AA182" s="12"/>
      <c r="AB182" s="11"/>
      <c r="AC182" s="12"/>
      <c r="AD182" s="12"/>
      <c r="AE182" s="12"/>
      <c r="AF182" s="12"/>
      <c r="AG182" s="12"/>
      <c r="AH182" s="11"/>
    </row>
    <row r="183" ht="14.25" customHeight="1">
      <c r="A183" s="11"/>
      <c r="B183" s="11"/>
      <c r="C183" s="11"/>
      <c r="D183" s="11"/>
      <c r="E183" s="12"/>
      <c r="F183" s="12"/>
      <c r="G183" s="12"/>
      <c r="H183" s="12"/>
      <c r="I183" s="12"/>
      <c r="J183" s="11"/>
      <c r="K183" s="12"/>
      <c r="L183" s="12"/>
      <c r="M183" s="12"/>
      <c r="N183" s="12"/>
      <c r="O183" s="12"/>
      <c r="P183" s="11"/>
      <c r="Q183" s="12"/>
      <c r="R183" s="12"/>
      <c r="S183" s="12"/>
      <c r="T183" s="12"/>
      <c r="U183" s="12"/>
      <c r="V183" s="11"/>
      <c r="W183" s="12"/>
      <c r="X183" s="12"/>
      <c r="Y183" s="12"/>
      <c r="Z183" s="12"/>
      <c r="AA183" s="12"/>
      <c r="AB183" s="11"/>
      <c r="AC183" s="12"/>
      <c r="AD183" s="12"/>
      <c r="AE183" s="12"/>
      <c r="AF183" s="12"/>
      <c r="AG183" s="12"/>
      <c r="AH183" s="11"/>
    </row>
    <row r="184" ht="14.25" customHeight="1">
      <c r="A184" s="11"/>
      <c r="B184" s="11"/>
      <c r="C184" s="11"/>
      <c r="D184" s="11"/>
      <c r="E184" s="12"/>
      <c r="F184" s="12"/>
      <c r="G184" s="12"/>
      <c r="H184" s="12"/>
      <c r="I184" s="12"/>
      <c r="J184" s="11"/>
      <c r="K184" s="12"/>
      <c r="L184" s="12"/>
      <c r="M184" s="12"/>
      <c r="N184" s="12"/>
      <c r="O184" s="12"/>
      <c r="P184" s="11"/>
      <c r="Q184" s="12"/>
      <c r="R184" s="12"/>
      <c r="S184" s="12"/>
      <c r="T184" s="12"/>
      <c r="U184" s="12"/>
      <c r="V184" s="11"/>
      <c r="W184" s="12"/>
      <c r="X184" s="12"/>
      <c r="Y184" s="12"/>
      <c r="Z184" s="12"/>
      <c r="AA184" s="12"/>
      <c r="AB184" s="11"/>
      <c r="AC184" s="12"/>
      <c r="AD184" s="12"/>
      <c r="AE184" s="12"/>
      <c r="AF184" s="12"/>
      <c r="AG184" s="12"/>
      <c r="AH184" s="11"/>
    </row>
    <row r="185" ht="14.25" customHeight="1">
      <c r="A185" s="11"/>
      <c r="B185" s="11"/>
      <c r="C185" s="11"/>
      <c r="D185" s="11"/>
      <c r="E185" s="12"/>
      <c r="F185" s="12"/>
      <c r="G185" s="12"/>
      <c r="H185" s="12"/>
      <c r="I185" s="12"/>
      <c r="J185" s="11"/>
      <c r="K185" s="12"/>
      <c r="L185" s="12"/>
      <c r="M185" s="12"/>
      <c r="N185" s="12"/>
      <c r="O185" s="12"/>
      <c r="P185" s="11"/>
      <c r="Q185" s="12"/>
      <c r="R185" s="12"/>
      <c r="S185" s="12"/>
      <c r="T185" s="12"/>
      <c r="U185" s="12"/>
      <c r="V185" s="11"/>
      <c r="W185" s="12"/>
      <c r="X185" s="12"/>
      <c r="Y185" s="12"/>
      <c r="Z185" s="12"/>
      <c r="AA185" s="12"/>
      <c r="AB185" s="11"/>
      <c r="AC185" s="12"/>
      <c r="AD185" s="12"/>
      <c r="AE185" s="12"/>
      <c r="AF185" s="12"/>
      <c r="AG185" s="12"/>
      <c r="AH185" s="11"/>
    </row>
    <row r="186" ht="14.25" customHeight="1">
      <c r="A186" s="11"/>
      <c r="B186" s="11"/>
      <c r="C186" s="11"/>
      <c r="D186" s="11"/>
      <c r="E186" s="12"/>
      <c r="F186" s="12"/>
      <c r="G186" s="12"/>
      <c r="H186" s="12"/>
      <c r="I186" s="12"/>
      <c r="J186" s="11"/>
      <c r="K186" s="12"/>
      <c r="L186" s="12"/>
      <c r="M186" s="12"/>
      <c r="N186" s="12"/>
      <c r="O186" s="12"/>
      <c r="P186" s="11"/>
      <c r="Q186" s="12"/>
      <c r="R186" s="12"/>
      <c r="S186" s="12"/>
      <c r="T186" s="12"/>
      <c r="U186" s="12"/>
      <c r="V186" s="11"/>
      <c r="W186" s="12"/>
      <c r="X186" s="12"/>
      <c r="Y186" s="12"/>
      <c r="Z186" s="12"/>
      <c r="AA186" s="12"/>
      <c r="AB186" s="11"/>
      <c r="AC186" s="12"/>
      <c r="AD186" s="12"/>
      <c r="AE186" s="12"/>
      <c r="AF186" s="12"/>
      <c r="AG186" s="12"/>
      <c r="AH186" s="11"/>
    </row>
    <row r="187" ht="14.25" customHeight="1">
      <c r="A187" s="11"/>
      <c r="B187" s="11"/>
      <c r="C187" s="11"/>
      <c r="D187" s="11"/>
      <c r="E187" s="12"/>
      <c r="F187" s="12"/>
      <c r="G187" s="12"/>
      <c r="H187" s="12"/>
      <c r="I187" s="12"/>
      <c r="J187" s="11"/>
      <c r="K187" s="12"/>
      <c r="L187" s="12"/>
      <c r="M187" s="12"/>
      <c r="N187" s="12"/>
      <c r="O187" s="12"/>
      <c r="P187" s="11"/>
      <c r="Q187" s="12"/>
      <c r="R187" s="12"/>
      <c r="S187" s="12"/>
      <c r="T187" s="12"/>
      <c r="U187" s="12"/>
      <c r="V187" s="11"/>
      <c r="W187" s="12"/>
      <c r="X187" s="12"/>
      <c r="Y187" s="12"/>
      <c r="Z187" s="12"/>
      <c r="AA187" s="12"/>
      <c r="AB187" s="11"/>
      <c r="AC187" s="12"/>
      <c r="AD187" s="12"/>
      <c r="AE187" s="12"/>
      <c r="AF187" s="12"/>
      <c r="AG187" s="12"/>
      <c r="AH187" s="11"/>
    </row>
    <row r="188" ht="14.25" customHeight="1">
      <c r="A188" s="11"/>
      <c r="B188" s="11"/>
      <c r="C188" s="11"/>
      <c r="D188" s="11"/>
      <c r="E188" s="12"/>
      <c r="F188" s="12"/>
      <c r="G188" s="12"/>
      <c r="H188" s="12"/>
      <c r="I188" s="12"/>
      <c r="J188" s="11"/>
      <c r="K188" s="12"/>
      <c r="L188" s="12"/>
      <c r="M188" s="12"/>
      <c r="N188" s="12"/>
      <c r="O188" s="12"/>
      <c r="P188" s="11"/>
      <c r="Q188" s="12"/>
      <c r="R188" s="12"/>
      <c r="S188" s="12"/>
      <c r="T188" s="12"/>
      <c r="U188" s="12"/>
      <c r="V188" s="11"/>
      <c r="W188" s="12"/>
      <c r="X188" s="12"/>
      <c r="Y188" s="12"/>
      <c r="Z188" s="12"/>
      <c r="AA188" s="12"/>
      <c r="AB188" s="11"/>
      <c r="AC188" s="12"/>
      <c r="AD188" s="12"/>
      <c r="AE188" s="12"/>
      <c r="AF188" s="12"/>
      <c r="AG188" s="12"/>
      <c r="AH188" s="11"/>
    </row>
    <row r="189" ht="14.25" customHeight="1">
      <c r="A189" s="11"/>
      <c r="B189" s="11"/>
      <c r="C189" s="11"/>
      <c r="D189" s="11"/>
      <c r="E189" s="12"/>
      <c r="F189" s="12"/>
      <c r="G189" s="12"/>
      <c r="H189" s="12"/>
      <c r="I189" s="12"/>
      <c r="J189" s="11"/>
      <c r="K189" s="12"/>
      <c r="L189" s="12"/>
      <c r="M189" s="12"/>
      <c r="N189" s="12"/>
      <c r="O189" s="12"/>
      <c r="P189" s="11"/>
      <c r="Q189" s="12"/>
      <c r="R189" s="12"/>
      <c r="S189" s="12"/>
      <c r="T189" s="12"/>
      <c r="U189" s="12"/>
      <c r="V189" s="11"/>
      <c r="W189" s="12"/>
      <c r="X189" s="12"/>
      <c r="Y189" s="12"/>
      <c r="Z189" s="12"/>
      <c r="AA189" s="12"/>
      <c r="AB189" s="11"/>
      <c r="AC189" s="12"/>
      <c r="AD189" s="12"/>
      <c r="AE189" s="12"/>
      <c r="AF189" s="12"/>
      <c r="AG189" s="12"/>
      <c r="AH189" s="11"/>
    </row>
    <row r="190" ht="14.25" customHeight="1">
      <c r="A190" s="11"/>
      <c r="B190" s="11"/>
      <c r="C190" s="11"/>
      <c r="D190" s="11"/>
      <c r="E190" s="12"/>
      <c r="F190" s="12"/>
      <c r="G190" s="12"/>
      <c r="H190" s="12"/>
      <c r="I190" s="12"/>
      <c r="J190" s="11"/>
      <c r="K190" s="12"/>
      <c r="L190" s="12"/>
      <c r="M190" s="12"/>
      <c r="N190" s="12"/>
      <c r="O190" s="12"/>
      <c r="P190" s="11"/>
      <c r="Q190" s="12"/>
      <c r="R190" s="12"/>
      <c r="S190" s="12"/>
      <c r="T190" s="12"/>
      <c r="U190" s="12"/>
      <c r="V190" s="11"/>
      <c r="W190" s="12"/>
      <c r="X190" s="12"/>
      <c r="Y190" s="12"/>
      <c r="Z190" s="12"/>
      <c r="AA190" s="12"/>
      <c r="AB190" s="11"/>
      <c r="AC190" s="12"/>
      <c r="AD190" s="12"/>
      <c r="AE190" s="12"/>
      <c r="AF190" s="12"/>
      <c r="AG190" s="12"/>
      <c r="AH190" s="11"/>
    </row>
    <row r="191" ht="14.25" customHeight="1">
      <c r="A191" s="11"/>
      <c r="B191" s="11"/>
      <c r="C191" s="11"/>
      <c r="D191" s="11"/>
      <c r="E191" s="12"/>
      <c r="F191" s="12"/>
      <c r="G191" s="12"/>
      <c r="H191" s="12"/>
      <c r="I191" s="12"/>
      <c r="J191" s="11"/>
      <c r="K191" s="12"/>
      <c r="L191" s="12"/>
      <c r="M191" s="12"/>
      <c r="N191" s="12"/>
      <c r="O191" s="12"/>
      <c r="P191" s="11"/>
      <c r="Q191" s="12"/>
      <c r="R191" s="12"/>
      <c r="S191" s="12"/>
      <c r="T191" s="12"/>
      <c r="U191" s="12"/>
      <c r="V191" s="11"/>
      <c r="W191" s="12"/>
      <c r="X191" s="12"/>
      <c r="Y191" s="12"/>
      <c r="Z191" s="12"/>
      <c r="AA191" s="12"/>
      <c r="AB191" s="11"/>
      <c r="AC191" s="12"/>
      <c r="AD191" s="12"/>
      <c r="AE191" s="12"/>
      <c r="AF191" s="12"/>
      <c r="AG191" s="12"/>
      <c r="AH191" s="11"/>
    </row>
    <row r="192" ht="14.25" customHeight="1">
      <c r="A192" s="11"/>
      <c r="B192" s="11"/>
      <c r="C192" s="11"/>
      <c r="D192" s="11"/>
      <c r="E192" s="12"/>
      <c r="F192" s="12"/>
      <c r="G192" s="12"/>
      <c r="H192" s="12"/>
      <c r="I192" s="12"/>
      <c r="J192" s="11"/>
      <c r="K192" s="12"/>
      <c r="L192" s="12"/>
      <c r="M192" s="12"/>
      <c r="N192" s="12"/>
      <c r="O192" s="12"/>
      <c r="P192" s="11"/>
      <c r="Q192" s="12"/>
      <c r="R192" s="12"/>
      <c r="S192" s="12"/>
      <c r="T192" s="12"/>
      <c r="U192" s="12"/>
      <c r="V192" s="11"/>
      <c r="W192" s="12"/>
      <c r="X192" s="12"/>
      <c r="Y192" s="12"/>
      <c r="Z192" s="12"/>
      <c r="AA192" s="12"/>
      <c r="AB192" s="11"/>
      <c r="AC192" s="12"/>
      <c r="AD192" s="12"/>
      <c r="AE192" s="12"/>
      <c r="AF192" s="12"/>
      <c r="AG192" s="12"/>
      <c r="AH192" s="11"/>
    </row>
    <row r="193" ht="14.25" customHeight="1">
      <c r="A193" s="11"/>
      <c r="B193" s="11"/>
      <c r="C193" s="11"/>
      <c r="D193" s="11"/>
      <c r="E193" s="12"/>
      <c r="F193" s="12"/>
      <c r="G193" s="12"/>
      <c r="H193" s="12"/>
      <c r="I193" s="12"/>
      <c r="J193" s="11"/>
      <c r="K193" s="12"/>
      <c r="L193" s="12"/>
      <c r="M193" s="12"/>
      <c r="N193" s="12"/>
      <c r="O193" s="12"/>
      <c r="P193" s="11"/>
      <c r="Q193" s="12"/>
      <c r="R193" s="12"/>
      <c r="S193" s="12"/>
      <c r="T193" s="12"/>
      <c r="U193" s="12"/>
      <c r="V193" s="11"/>
      <c r="W193" s="12"/>
      <c r="X193" s="12"/>
      <c r="Y193" s="12"/>
      <c r="Z193" s="12"/>
      <c r="AA193" s="12"/>
      <c r="AB193" s="11"/>
      <c r="AC193" s="12"/>
      <c r="AD193" s="12"/>
      <c r="AE193" s="12"/>
      <c r="AF193" s="12"/>
      <c r="AG193" s="12"/>
      <c r="AH193" s="11"/>
    </row>
    <row r="194" ht="14.25" customHeight="1">
      <c r="A194" s="11"/>
      <c r="B194" s="11"/>
      <c r="C194" s="11"/>
      <c r="D194" s="11"/>
      <c r="E194" s="12"/>
      <c r="F194" s="12"/>
      <c r="G194" s="12"/>
      <c r="H194" s="12"/>
      <c r="I194" s="12"/>
      <c r="J194" s="11"/>
      <c r="K194" s="12"/>
      <c r="L194" s="12"/>
      <c r="M194" s="12"/>
      <c r="N194" s="12"/>
      <c r="O194" s="12"/>
      <c r="P194" s="11"/>
      <c r="Q194" s="12"/>
      <c r="R194" s="12"/>
      <c r="S194" s="12"/>
      <c r="T194" s="12"/>
      <c r="U194" s="12"/>
      <c r="V194" s="11"/>
      <c r="W194" s="12"/>
      <c r="X194" s="12"/>
      <c r="Y194" s="12"/>
      <c r="Z194" s="12"/>
      <c r="AA194" s="12"/>
      <c r="AB194" s="11"/>
      <c r="AC194" s="12"/>
      <c r="AD194" s="12"/>
      <c r="AE194" s="12"/>
      <c r="AF194" s="12"/>
      <c r="AG194" s="12"/>
      <c r="AH194" s="11"/>
    </row>
    <row r="195" ht="14.25" customHeight="1">
      <c r="A195" s="11"/>
      <c r="B195" s="11"/>
      <c r="C195" s="11"/>
      <c r="D195" s="11"/>
      <c r="E195" s="12"/>
      <c r="F195" s="12"/>
      <c r="G195" s="12"/>
      <c r="H195" s="12"/>
      <c r="I195" s="12"/>
      <c r="J195" s="11"/>
      <c r="K195" s="12"/>
      <c r="L195" s="12"/>
      <c r="M195" s="12"/>
      <c r="N195" s="12"/>
      <c r="O195" s="12"/>
      <c r="P195" s="11"/>
      <c r="Q195" s="12"/>
      <c r="R195" s="12"/>
      <c r="S195" s="12"/>
      <c r="T195" s="12"/>
      <c r="U195" s="12"/>
      <c r="V195" s="11"/>
      <c r="W195" s="12"/>
      <c r="X195" s="12"/>
      <c r="Y195" s="12"/>
      <c r="Z195" s="12"/>
      <c r="AA195" s="12"/>
      <c r="AB195" s="11"/>
      <c r="AC195" s="12"/>
      <c r="AD195" s="12"/>
      <c r="AE195" s="12"/>
      <c r="AF195" s="12"/>
      <c r="AG195" s="12"/>
      <c r="AH195" s="11"/>
    </row>
    <row r="196" ht="14.25" customHeight="1">
      <c r="A196" s="11"/>
      <c r="B196" s="11"/>
      <c r="C196" s="11"/>
      <c r="D196" s="11"/>
      <c r="E196" s="12"/>
      <c r="F196" s="12"/>
      <c r="G196" s="12"/>
      <c r="H196" s="12"/>
      <c r="I196" s="12"/>
      <c r="J196" s="11"/>
      <c r="K196" s="12"/>
      <c r="L196" s="12"/>
      <c r="M196" s="12"/>
      <c r="N196" s="12"/>
      <c r="O196" s="12"/>
      <c r="P196" s="11"/>
      <c r="Q196" s="12"/>
      <c r="R196" s="12"/>
      <c r="S196" s="12"/>
      <c r="T196" s="12"/>
      <c r="U196" s="12"/>
      <c r="V196" s="11"/>
      <c r="W196" s="12"/>
      <c r="X196" s="12"/>
      <c r="Y196" s="12"/>
      <c r="Z196" s="12"/>
      <c r="AA196" s="12"/>
      <c r="AB196" s="11"/>
      <c r="AC196" s="12"/>
      <c r="AD196" s="12"/>
      <c r="AE196" s="12"/>
      <c r="AF196" s="12"/>
      <c r="AG196" s="12"/>
      <c r="AH196" s="11"/>
    </row>
    <row r="197" ht="14.25" customHeight="1">
      <c r="A197" s="11"/>
      <c r="B197" s="11"/>
      <c r="C197" s="11"/>
      <c r="D197" s="11"/>
      <c r="E197" s="12"/>
      <c r="F197" s="12"/>
      <c r="G197" s="12"/>
      <c r="H197" s="12"/>
      <c r="I197" s="12"/>
      <c r="J197" s="11"/>
      <c r="K197" s="12"/>
      <c r="L197" s="12"/>
      <c r="M197" s="12"/>
      <c r="N197" s="12"/>
      <c r="O197" s="12"/>
      <c r="P197" s="11"/>
      <c r="Q197" s="12"/>
      <c r="R197" s="12"/>
      <c r="S197" s="12"/>
      <c r="T197" s="12"/>
      <c r="U197" s="12"/>
      <c r="V197" s="11"/>
      <c r="W197" s="12"/>
      <c r="X197" s="12"/>
      <c r="Y197" s="12"/>
      <c r="Z197" s="12"/>
      <c r="AA197" s="12"/>
      <c r="AB197" s="11"/>
      <c r="AC197" s="12"/>
      <c r="AD197" s="12"/>
      <c r="AE197" s="12"/>
      <c r="AF197" s="12"/>
      <c r="AG197" s="12"/>
      <c r="AH197" s="11"/>
    </row>
    <row r="198" ht="14.25" customHeight="1">
      <c r="A198" s="11"/>
      <c r="B198" s="11"/>
      <c r="C198" s="11"/>
      <c r="D198" s="11"/>
      <c r="E198" s="12"/>
      <c r="F198" s="12"/>
      <c r="G198" s="12"/>
      <c r="H198" s="12"/>
      <c r="I198" s="12"/>
      <c r="J198" s="11"/>
      <c r="K198" s="12"/>
      <c r="L198" s="12"/>
      <c r="M198" s="12"/>
      <c r="N198" s="12"/>
      <c r="O198" s="12"/>
      <c r="P198" s="11"/>
      <c r="Q198" s="12"/>
      <c r="R198" s="12"/>
      <c r="S198" s="12"/>
      <c r="T198" s="12"/>
      <c r="U198" s="12"/>
      <c r="V198" s="11"/>
      <c r="W198" s="12"/>
      <c r="X198" s="12"/>
      <c r="Y198" s="12"/>
      <c r="Z198" s="12"/>
      <c r="AA198" s="12"/>
      <c r="AB198" s="11"/>
      <c r="AC198" s="12"/>
      <c r="AD198" s="12"/>
      <c r="AE198" s="12"/>
      <c r="AF198" s="12"/>
      <c r="AG198" s="12"/>
      <c r="AH198" s="11"/>
    </row>
    <row r="199" ht="14.25" customHeight="1">
      <c r="A199" s="11"/>
      <c r="B199" s="11"/>
      <c r="C199" s="11"/>
      <c r="D199" s="11"/>
      <c r="E199" s="12"/>
      <c r="F199" s="12"/>
      <c r="G199" s="12"/>
      <c r="H199" s="12"/>
      <c r="I199" s="12"/>
      <c r="J199" s="11"/>
      <c r="K199" s="12"/>
      <c r="L199" s="12"/>
      <c r="M199" s="12"/>
      <c r="N199" s="12"/>
      <c r="O199" s="12"/>
      <c r="P199" s="11"/>
      <c r="Q199" s="12"/>
      <c r="R199" s="12"/>
      <c r="S199" s="12"/>
      <c r="T199" s="12"/>
      <c r="U199" s="12"/>
      <c r="V199" s="11"/>
      <c r="W199" s="12"/>
      <c r="X199" s="12"/>
      <c r="Y199" s="12"/>
      <c r="Z199" s="12"/>
      <c r="AA199" s="12"/>
      <c r="AB199" s="11"/>
      <c r="AC199" s="12"/>
      <c r="AD199" s="12"/>
      <c r="AE199" s="12"/>
      <c r="AF199" s="12"/>
      <c r="AG199" s="12"/>
      <c r="AH199" s="11"/>
    </row>
    <row r="200" ht="14.25" customHeight="1">
      <c r="A200" s="11"/>
      <c r="B200" s="11"/>
      <c r="C200" s="11"/>
      <c r="D200" s="11"/>
      <c r="E200" s="12"/>
      <c r="F200" s="12"/>
      <c r="G200" s="12"/>
      <c r="H200" s="12"/>
      <c r="I200" s="12"/>
      <c r="J200" s="11"/>
      <c r="K200" s="12"/>
      <c r="L200" s="12"/>
      <c r="M200" s="12"/>
      <c r="N200" s="12"/>
      <c r="O200" s="12"/>
      <c r="P200" s="11"/>
      <c r="Q200" s="12"/>
      <c r="R200" s="12"/>
      <c r="S200" s="12"/>
      <c r="T200" s="12"/>
      <c r="U200" s="12"/>
      <c r="V200" s="11"/>
      <c r="W200" s="12"/>
      <c r="X200" s="12"/>
      <c r="Y200" s="12"/>
      <c r="Z200" s="12"/>
      <c r="AA200" s="12"/>
      <c r="AB200" s="11"/>
      <c r="AC200" s="12"/>
      <c r="AD200" s="12"/>
      <c r="AE200" s="12"/>
      <c r="AF200" s="12"/>
      <c r="AG200" s="12"/>
      <c r="AH200" s="11"/>
    </row>
    <row r="201" ht="14.25" customHeight="1">
      <c r="A201" s="11"/>
      <c r="B201" s="11"/>
      <c r="C201" s="11"/>
      <c r="D201" s="11"/>
      <c r="E201" s="12"/>
      <c r="F201" s="12"/>
      <c r="G201" s="12"/>
      <c r="H201" s="12"/>
      <c r="I201" s="12"/>
      <c r="J201" s="11"/>
      <c r="K201" s="12"/>
      <c r="L201" s="12"/>
      <c r="M201" s="12"/>
      <c r="N201" s="12"/>
      <c r="O201" s="12"/>
      <c r="P201" s="11"/>
      <c r="Q201" s="12"/>
      <c r="R201" s="12"/>
      <c r="S201" s="12"/>
      <c r="T201" s="12"/>
      <c r="U201" s="12"/>
      <c r="V201" s="11"/>
      <c r="W201" s="12"/>
      <c r="X201" s="12"/>
      <c r="Y201" s="12"/>
      <c r="Z201" s="12"/>
      <c r="AA201" s="12"/>
      <c r="AB201" s="11"/>
      <c r="AC201" s="12"/>
      <c r="AD201" s="12"/>
      <c r="AE201" s="12"/>
      <c r="AF201" s="12"/>
      <c r="AG201" s="12"/>
      <c r="AH201" s="11"/>
    </row>
    <row r="202" ht="14.25" customHeight="1">
      <c r="A202" s="11"/>
      <c r="B202" s="11"/>
      <c r="C202" s="11"/>
      <c r="D202" s="11"/>
      <c r="E202" s="12"/>
      <c r="F202" s="12"/>
      <c r="G202" s="12"/>
      <c r="H202" s="12"/>
      <c r="I202" s="12"/>
      <c r="J202" s="11"/>
      <c r="K202" s="12"/>
      <c r="L202" s="12"/>
      <c r="M202" s="12"/>
      <c r="N202" s="12"/>
      <c r="O202" s="12"/>
      <c r="P202" s="11"/>
      <c r="Q202" s="12"/>
      <c r="R202" s="12"/>
      <c r="S202" s="12"/>
      <c r="T202" s="12"/>
      <c r="U202" s="12"/>
      <c r="V202" s="11"/>
      <c r="W202" s="12"/>
      <c r="X202" s="12"/>
      <c r="Y202" s="12"/>
      <c r="Z202" s="12"/>
      <c r="AA202" s="12"/>
      <c r="AB202" s="11"/>
      <c r="AC202" s="12"/>
      <c r="AD202" s="12"/>
      <c r="AE202" s="12"/>
      <c r="AF202" s="12"/>
      <c r="AG202" s="12"/>
      <c r="AH202" s="11"/>
    </row>
    <row r="203" ht="14.25" customHeight="1">
      <c r="A203" s="11"/>
      <c r="B203" s="11"/>
      <c r="C203" s="11"/>
      <c r="D203" s="11"/>
      <c r="E203" s="12"/>
      <c r="F203" s="12"/>
      <c r="G203" s="12"/>
      <c r="H203" s="12"/>
      <c r="I203" s="12"/>
      <c r="J203" s="11"/>
      <c r="K203" s="12"/>
      <c r="L203" s="12"/>
      <c r="M203" s="12"/>
      <c r="N203" s="12"/>
      <c r="O203" s="12"/>
      <c r="P203" s="11"/>
      <c r="Q203" s="12"/>
      <c r="R203" s="12"/>
      <c r="S203" s="12"/>
      <c r="T203" s="12"/>
      <c r="U203" s="12"/>
      <c r="V203" s="11"/>
      <c r="W203" s="12"/>
      <c r="X203" s="12"/>
      <c r="Y203" s="12"/>
      <c r="Z203" s="12"/>
      <c r="AA203" s="12"/>
      <c r="AB203" s="11"/>
      <c r="AC203" s="12"/>
      <c r="AD203" s="12"/>
      <c r="AE203" s="12"/>
      <c r="AF203" s="12"/>
      <c r="AG203" s="12"/>
      <c r="AH203" s="11"/>
    </row>
    <row r="204" ht="14.25" customHeight="1">
      <c r="A204" s="11"/>
      <c r="B204" s="11"/>
      <c r="C204" s="11"/>
      <c r="D204" s="11"/>
      <c r="E204" s="12"/>
      <c r="F204" s="12"/>
      <c r="G204" s="12"/>
      <c r="H204" s="12"/>
      <c r="I204" s="12"/>
      <c r="J204" s="11"/>
      <c r="K204" s="12"/>
      <c r="L204" s="12"/>
      <c r="M204" s="12"/>
      <c r="N204" s="12"/>
      <c r="O204" s="12"/>
      <c r="P204" s="11"/>
      <c r="Q204" s="12"/>
      <c r="R204" s="12"/>
      <c r="S204" s="12"/>
      <c r="T204" s="12"/>
      <c r="U204" s="12"/>
      <c r="V204" s="11"/>
      <c r="W204" s="12"/>
      <c r="X204" s="12"/>
      <c r="Y204" s="12"/>
      <c r="Z204" s="12"/>
      <c r="AA204" s="12"/>
      <c r="AB204" s="11"/>
      <c r="AC204" s="12"/>
      <c r="AD204" s="12"/>
      <c r="AE204" s="12"/>
      <c r="AF204" s="12"/>
      <c r="AG204" s="12"/>
      <c r="AH204" s="11"/>
    </row>
    <row r="205" ht="14.25" customHeight="1">
      <c r="A205" s="11"/>
      <c r="B205" s="11"/>
      <c r="C205" s="11"/>
      <c r="D205" s="11"/>
      <c r="E205" s="12"/>
      <c r="F205" s="12"/>
      <c r="G205" s="12"/>
      <c r="H205" s="12"/>
      <c r="I205" s="12"/>
      <c r="J205" s="11"/>
      <c r="K205" s="12"/>
      <c r="L205" s="12"/>
      <c r="M205" s="12"/>
      <c r="N205" s="12"/>
      <c r="O205" s="12"/>
      <c r="P205" s="11"/>
      <c r="Q205" s="12"/>
      <c r="R205" s="12"/>
      <c r="S205" s="12"/>
      <c r="T205" s="12"/>
      <c r="U205" s="12"/>
      <c r="V205" s="11"/>
      <c r="W205" s="12"/>
      <c r="X205" s="12"/>
      <c r="Y205" s="12"/>
      <c r="Z205" s="12"/>
      <c r="AA205" s="12"/>
      <c r="AB205" s="11"/>
      <c r="AC205" s="12"/>
      <c r="AD205" s="12"/>
      <c r="AE205" s="12"/>
      <c r="AF205" s="12"/>
      <c r="AG205" s="12"/>
      <c r="AH205" s="11"/>
    </row>
    <row r="206" ht="14.25" customHeight="1">
      <c r="A206" s="11"/>
      <c r="B206" s="11"/>
      <c r="C206" s="11"/>
      <c r="D206" s="11"/>
      <c r="E206" s="12"/>
      <c r="F206" s="12"/>
      <c r="G206" s="12"/>
      <c r="H206" s="12"/>
      <c r="I206" s="12"/>
      <c r="J206" s="11"/>
      <c r="K206" s="12"/>
      <c r="L206" s="12"/>
      <c r="M206" s="12"/>
      <c r="N206" s="12"/>
      <c r="O206" s="12"/>
      <c r="P206" s="11"/>
      <c r="Q206" s="12"/>
      <c r="R206" s="12"/>
      <c r="S206" s="12"/>
      <c r="T206" s="12"/>
      <c r="U206" s="12"/>
      <c r="V206" s="11"/>
      <c r="W206" s="12"/>
      <c r="X206" s="12"/>
      <c r="Y206" s="12"/>
      <c r="Z206" s="12"/>
      <c r="AA206" s="12"/>
      <c r="AB206" s="11"/>
      <c r="AC206" s="12"/>
      <c r="AD206" s="12"/>
      <c r="AE206" s="12"/>
      <c r="AF206" s="12"/>
      <c r="AG206" s="12"/>
      <c r="AH206" s="11"/>
    </row>
    <row r="207" ht="14.25" customHeight="1">
      <c r="A207" s="11"/>
      <c r="B207" s="11"/>
      <c r="C207" s="11"/>
      <c r="D207" s="11"/>
      <c r="E207" s="12"/>
      <c r="F207" s="12"/>
      <c r="G207" s="12"/>
      <c r="H207" s="12"/>
      <c r="I207" s="12"/>
      <c r="J207" s="11"/>
      <c r="K207" s="12"/>
      <c r="L207" s="12"/>
      <c r="M207" s="12"/>
      <c r="N207" s="12"/>
      <c r="O207" s="12"/>
      <c r="P207" s="11"/>
      <c r="Q207" s="12"/>
      <c r="R207" s="12"/>
      <c r="S207" s="12"/>
      <c r="T207" s="12"/>
      <c r="U207" s="12"/>
      <c r="V207" s="11"/>
      <c r="W207" s="12"/>
      <c r="X207" s="12"/>
      <c r="Y207" s="12"/>
      <c r="Z207" s="12"/>
      <c r="AA207" s="12"/>
      <c r="AB207" s="11"/>
      <c r="AC207" s="12"/>
      <c r="AD207" s="12"/>
      <c r="AE207" s="12"/>
      <c r="AF207" s="12"/>
      <c r="AG207" s="12"/>
      <c r="AH207" s="11"/>
    </row>
    <row r="208" ht="14.25" customHeight="1">
      <c r="A208" s="11"/>
      <c r="B208" s="11"/>
      <c r="C208" s="11"/>
      <c r="D208" s="11"/>
      <c r="E208" s="12"/>
      <c r="F208" s="12"/>
      <c r="G208" s="12"/>
      <c r="H208" s="12"/>
      <c r="I208" s="12"/>
      <c r="J208" s="11"/>
      <c r="K208" s="12"/>
      <c r="L208" s="12"/>
      <c r="M208" s="12"/>
      <c r="N208" s="12"/>
      <c r="O208" s="12"/>
      <c r="P208" s="11"/>
      <c r="Q208" s="12"/>
      <c r="R208" s="12"/>
      <c r="S208" s="12"/>
      <c r="T208" s="12"/>
      <c r="U208" s="12"/>
      <c r="V208" s="11"/>
      <c r="W208" s="12"/>
      <c r="X208" s="12"/>
      <c r="Y208" s="12"/>
      <c r="Z208" s="12"/>
      <c r="AA208" s="12"/>
      <c r="AB208" s="11"/>
      <c r="AC208" s="12"/>
      <c r="AD208" s="12"/>
      <c r="AE208" s="12"/>
      <c r="AF208" s="12"/>
      <c r="AG208" s="12"/>
      <c r="AH208" s="11"/>
    </row>
    <row r="209" ht="14.25" customHeight="1">
      <c r="A209" s="11"/>
      <c r="B209" s="11"/>
      <c r="C209" s="11"/>
      <c r="D209" s="11"/>
      <c r="E209" s="12"/>
      <c r="F209" s="12"/>
      <c r="G209" s="12"/>
      <c r="H209" s="12"/>
      <c r="I209" s="12"/>
      <c r="J209" s="11"/>
      <c r="K209" s="12"/>
      <c r="L209" s="12"/>
      <c r="M209" s="12"/>
      <c r="N209" s="12"/>
      <c r="O209" s="12"/>
      <c r="P209" s="11"/>
      <c r="Q209" s="12"/>
      <c r="R209" s="12"/>
      <c r="S209" s="12"/>
      <c r="T209" s="12"/>
      <c r="U209" s="12"/>
      <c r="V209" s="11"/>
      <c r="W209" s="12"/>
      <c r="X209" s="12"/>
      <c r="Y209" s="12"/>
      <c r="Z209" s="12"/>
      <c r="AA209" s="12"/>
      <c r="AB209" s="11"/>
      <c r="AC209" s="12"/>
      <c r="AD209" s="12"/>
      <c r="AE209" s="12"/>
      <c r="AF209" s="12"/>
      <c r="AG209" s="12"/>
      <c r="AH209" s="11"/>
    </row>
    <row r="210" ht="14.25" customHeight="1">
      <c r="A210" s="11"/>
      <c r="B210" s="11"/>
      <c r="C210" s="11"/>
      <c r="D210" s="11"/>
      <c r="E210" s="12"/>
      <c r="F210" s="12"/>
      <c r="G210" s="12"/>
      <c r="H210" s="12"/>
      <c r="I210" s="12"/>
      <c r="J210" s="11"/>
      <c r="K210" s="12"/>
      <c r="L210" s="12"/>
      <c r="M210" s="12"/>
      <c r="N210" s="12"/>
      <c r="O210" s="12"/>
      <c r="P210" s="11"/>
      <c r="Q210" s="12"/>
      <c r="R210" s="12"/>
      <c r="S210" s="12"/>
      <c r="T210" s="12"/>
      <c r="U210" s="12"/>
      <c r="V210" s="11"/>
      <c r="W210" s="12"/>
      <c r="X210" s="12"/>
      <c r="Y210" s="12"/>
      <c r="Z210" s="12"/>
      <c r="AA210" s="12"/>
      <c r="AB210" s="11"/>
      <c r="AC210" s="12"/>
      <c r="AD210" s="12"/>
      <c r="AE210" s="12"/>
      <c r="AF210" s="12"/>
      <c r="AG210" s="12"/>
      <c r="AH210" s="11"/>
    </row>
    <row r="211" ht="14.25" customHeight="1">
      <c r="A211" s="11"/>
      <c r="B211" s="11"/>
      <c r="C211" s="11"/>
      <c r="D211" s="11"/>
      <c r="E211" s="12"/>
      <c r="F211" s="12"/>
      <c r="G211" s="12"/>
      <c r="H211" s="12"/>
      <c r="I211" s="12"/>
      <c r="J211" s="11"/>
      <c r="K211" s="12"/>
      <c r="L211" s="12"/>
      <c r="M211" s="12"/>
      <c r="N211" s="12"/>
      <c r="O211" s="12"/>
      <c r="P211" s="11"/>
      <c r="Q211" s="12"/>
      <c r="R211" s="12"/>
      <c r="S211" s="12"/>
      <c r="T211" s="12"/>
      <c r="U211" s="12"/>
      <c r="V211" s="11"/>
      <c r="W211" s="12"/>
      <c r="X211" s="12"/>
      <c r="Y211" s="12"/>
      <c r="Z211" s="12"/>
      <c r="AA211" s="12"/>
      <c r="AB211" s="11"/>
      <c r="AC211" s="12"/>
      <c r="AD211" s="12"/>
      <c r="AE211" s="12"/>
      <c r="AF211" s="12"/>
      <c r="AG211" s="12"/>
      <c r="AH211" s="11"/>
    </row>
    <row r="212" ht="14.25" customHeight="1">
      <c r="A212" s="11"/>
      <c r="B212" s="11"/>
      <c r="C212" s="11"/>
      <c r="D212" s="11"/>
      <c r="E212" s="12"/>
      <c r="F212" s="12"/>
      <c r="G212" s="12"/>
      <c r="H212" s="12"/>
      <c r="I212" s="12"/>
      <c r="J212" s="11"/>
      <c r="K212" s="12"/>
      <c r="L212" s="12"/>
      <c r="M212" s="12"/>
      <c r="N212" s="12"/>
      <c r="O212" s="12"/>
      <c r="P212" s="11"/>
      <c r="Q212" s="12"/>
      <c r="R212" s="12"/>
      <c r="S212" s="12"/>
      <c r="T212" s="12"/>
      <c r="U212" s="12"/>
      <c r="V212" s="11"/>
      <c r="W212" s="12"/>
      <c r="X212" s="12"/>
      <c r="Y212" s="12"/>
      <c r="Z212" s="12"/>
      <c r="AA212" s="12"/>
      <c r="AB212" s="11"/>
      <c r="AC212" s="12"/>
      <c r="AD212" s="12"/>
      <c r="AE212" s="12"/>
      <c r="AF212" s="12"/>
      <c r="AG212" s="12"/>
      <c r="AH212" s="11"/>
    </row>
    <row r="213" ht="14.25" customHeight="1">
      <c r="A213" s="11"/>
      <c r="B213" s="11"/>
      <c r="C213" s="11"/>
      <c r="D213" s="11"/>
      <c r="E213" s="12"/>
      <c r="F213" s="12"/>
      <c r="G213" s="12"/>
      <c r="H213" s="12"/>
      <c r="I213" s="12"/>
      <c r="J213" s="11"/>
      <c r="K213" s="12"/>
      <c r="L213" s="12"/>
      <c r="M213" s="12"/>
      <c r="N213" s="12"/>
      <c r="O213" s="12"/>
      <c r="P213" s="11"/>
      <c r="Q213" s="12"/>
      <c r="R213" s="12"/>
      <c r="S213" s="12"/>
      <c r="T213" s="12"/>
      <c r="U213" s="12"/>
      <c r="V213" s="11"/>
      <c r="W213" s="12"/>
      <c r="X213" s="12"/>
      <c r="Y213" s="12"/>
      <c r="Z213" s="12"/>
      <c r="AA213" s="12"/>
      <c r="AB213" s="11"/>
      <c r="AC213" s="12"/>
      <c r="AD213" s="12"/>
      <c r="AE213" s="12"/>
      <c r="AF213" s="12"/>
      <c r="AG213" s="12"/>
      <c r="AH213" s="11"/>
    </row>
    <row r="214" ht="14.25" customHeight="1">
      <c r="A214" s="11"/>
      <c r="B214" s="11"/>
      <c r="C214" s="11"/>
      <c r="D214" s="11"/>
      <c r="E214" s="12"/>
      <c r="F214" s="12"/>
      <c r="G214" s="12"/>
      <c r="H214" s="12"/>
      <c r="I214" s="12"/>
      <c r="J214" s="11"/>
      <c r="K214" s="12"/>
      <c r="L214" s="12"/>
      <c r="M214" s="12"/>
      <c r="N214" s="12"/>
      <c r="O214" s="12"/>
      <c r="P214" s="11"/>
      <c r="Q214" s="12"/>
      <c r="R214" s="12"/>
      <c r="S214" s="12"/>
      <c r="T214" s="12"/>
      <c r="U214" s="12"/>
      <c r="V214" s="11"/>
      <c r="W214" s="12"/>
      <c r="X214" s="12"/>
      <c r="Y214" s="12"/>
      <c r="Z214" s="12"/>
      <c r="AA214" s="12"/>
      <c r="AB214" s="11"/>
      <c r="AC214" s="12"/>
      <c r="AD214" s="12"/>
      <c r="AE214" s="12"/>
      <c r="AF214" s="12"/>
      <c r="AG214" s="12"/>
      <c r="AH214" s="11"/>
    </row>
    <row r="215" ht="14.25" customHeight="1">
      <c r="A215" s="11"/>
      <c r="B215" s="11"/>
      <c r="C215" s="11"/>
      <c r="D215" s="11"/>
      <c r="E215" s="12"/>
      <c r="F215" s="12"/>
      <c r="G215" s="12"/>
      <c r="H215" s="12"/>
      <c r="I215" s="12"/>
      <c r="J215" s="11"/>
      <c r="K215" s="12"/>
      <c r="L215" s="12"/>
      <c r="M215" s="12"/>
      <c r="N215" s="12"/>
      <c r="O215" s="12"/>
      <c r="P215" s="11"/>
      <c r="Q215" s="12"/>
      <c r="R215" s="12"/>
      <c r="S215" s="12"/>
      <c r="T215" s="12"/>
      <c r="U215" s="12"/>
      <c r="V215" s="11"/>
      <c r="W215" s="12"/>
      <c r="X215" s="12"/>
      <c r="Y215" s="12"/>
      <c r="Z215" s="12"/>
      <c r="AA215" s="12"/>
      <c r="AB215" s="11"/>
      <c r="AC215" s="12"/>
      <c r="AD215" s="12"/>
      <c r="AE215" s="12"/>
      <c r="AF215" s="12"/>
      <c r="AG215" s="12"/>
      <c r="AH215" s="11"/>
    </row>
    <row r="216" ht="14.25" customHeight="1">
      <c r="A216" s="11"/>
      <c r="B216" s="11"/>
      <c r="C216" s="11"/>
      <c r="D216" s="11"/>
      <c r="E216" s="12"/>
      <c r="F216" s="12"/>
      <c r="G216" s="12"/>
      <c r="H216" s="12"/>
      <c r="I216" s="12"/>
      <c r="J216" s="11"/>
      <c r="K216" s="12"/>
      <c r="L216" s="12"/>
      <c r="M216" s="12"/>
      <c r="N216" s="12"/>
      <c r="O216" s="12"/>
      <c r="P216" s="11"/>
      <c r="Q216" s="12"/>
      <c r="R216" s="12"/>
      <c r="S216" s="12"/>
      <c r="T216" s="12"/>
      <c r="U216" s="12"/>
      <c r="V216" s="11"/>
      <c r="W216" s="12"/>
      <c r="X216" s="12"/>
      <c r="Y216" s="12"/>
      <c r="Z216" s="12"/>
      <c r="AA216" s="12"/>
      <c r="AB216" s="11"/>
      <c r="AC216" s="12"/>
      <c r="AD216" s="12"/>
      <c r="AE216" s="12"/>
      <c r="AF216" s="12"/>
      <c r="AG216" s="12"/>
      <c r="AH216" s="11"/>
    </row>
    <row r="217" ht="14.25" customHeight="1">
      <c r="A217" s="11"/>
      <c r="B217" s="11"/>
      <c r="C217" s="11"/>
      <c r="D217" s="11"/>
      <c r="E217" s="12"/>
      <c r="F217" s="12"/>
      <c r="G217" s="12"/>
      <c r="H217" s="12"/>
      <c r="I217" s="12"/>
      <c r="J217" s="11"/>
      <c r="K217" s="12"/>
      <c r="L217" s="12"/>
      <c r="M217" s="12"/>
      <c r="N217" s="12"/>
      <c r="O217" s="12"/>
      <c r="P217" s="11"/>
      <c r="Q217" s="12"/>
      <c r="R217" s="12"/>
      <c r="S217" s="12"/>
      <c r="T217" s="12"/>
      <c r="U217" s="12"/>
      <c r="V217" s="11"/>
      <c r="W217" s="12"/>
      <c r="X217" s="12"/>
      <c r="Y217" s="12"/>
      <c r="Z217" s="12"/>
      <c r="AA217" s="12"/>
      <c r="AB217" s="11"/>
      <c r="AC217" s="12"/>
      <c r="AD217" s="12"/>
      <c r="AE217" s="12"/>
      <c r="AF217" s="12"/>
      <c r="AG217" s="12"/>
      <c r="AH217" s="11"/>
    </row>
    <row r="218" ht="14.25" customHeight="1">
      <c r="A218" s="11"/>
      <c r="B218" s="11"/>
      <c r="C218" s="11"/>
      <c r="D218" s="11"/>
      <c r="E218" s="12"/>
      <c r="F218" s="12"/>
      <c r="G218" s="12"/>
      <c r="H218" s="12"/>
      <c r="I218" s="12"/>
      <c r="J218" s="11"/>
      <c r="K218" s="12"/>
      <c r="L218" s="12"/>
      <c r="M218" s="12"/>
      <c r="N218" s="12"/>
      <c r="O218" s="12"/>
      <c r="P218" s="11"/>
      <c r="Q218" s="12"/>
      <c r="R218" s="12"/>
      <c r="S218" s="12"/>
      <c r="T218" s="12"/>
      <c r="U218" s="12"/>
      <c r="V218" s="11"/>
      <c r="W218" s="12"/>
      <c r="X218" s="12"/>
      <c r="Y218" s="12"/>
      <c r="Z218" s="12"/>
      <c r="AA218" s="12"/>
      <c r="AB218" s="11"/>
      <c r="AC218" s="12"/>
      <c r="AD218" s="12"/>
      <c r="AE218" s="12"/>
      <c r="AF218" s="12"/>
      <c r="AG218" s="12"/>
      <c r="AH218" s="11"/>
    </row>
    <row r="219" ht="14.25" customHeight="1">
      <c r="A219" s="11"/>
      <c r="B219" s="11"/>
      <c r="C219" s="11"/>
      <c r="D219" s="11"/>
      <c r="E219" s="12"/>
      <c r="F219" s="12"/>
      <c r="G219" s="12"/>
      <c r="H219" s="12"/>
      <c r="I219" s="12"/>
      <c r="J219" s="11"/>
      <c r="K219" s="12"/>
      <c r="L219" s="12"/>
      <c r="M219" s="12"/>
      <c r="N219" s="12"/>
      <c r="O219" s="12"/>
      <c r="P219" s="11"/>
      <c r="Q219" s="12"/>
      <c r="R219" s="12"/>
      <c r="S219" s="12"/>
      <c r="T219" s="12"/>
      <c r="U219" s="12"/>
      <c r="V219" s="11"/>
      <c r="W219" s="12"/>
      <c r="X219" s="12"/>
      <c r="Y219" s="12"/>
      <c r="Z219" s="12"/>
      <c r="AA219" s="12"/>
      <c r="AB219" s="11"/>
      <c r="AC219" s="12"/>
      <c r="AD219" s="12"/>
      <c r="AE219" s="12"/>
      <c r="AF219" s="12"/>
      <c r="AG219" s="12"/>
      <c r="AH219" s="11"/>
    </row>
    <row r="220" ht="14.25" customHeight="1">
      <c r="A220" s="11"/>
      <c r="B220" s="11"/>
      <c r="C220" s="11"/>
      <c r="D220" s="11"/>
      <c r="E220" s="12"/>
      <c r="F220" s="12"/>
      <c r="G220" s="12"/>
      <c r="H220" s="12"/>
      <c r="I220" s="12"/>
      <c r="J220" s="11"/>
      <c r="K220" s="12"/>
      <c r="L220" s="12"/>
      <c r="M220" s="12"/>
      <c r="N220" s="12"/>
      <c r="O220" s="12"/>
      <c r="P220" s="11"/>
      <c r="Q220" s="12"/>
      <c r="R220" s="12"/>
      <c r="S220" s="12"/>
      <c r="T220" s="12"/>
      <c r="U220" s="12"/>
      <c r="V220" s="11"/>
      <c r="W220" s="12"/>
      <c r="X220" s="12"/>
      <c r="Y220" s="12"/>
      <c r="Z220" s="12"/>
      <c r="AA220" s="12"/>
      <c r="AB220" s="11"/>
      <c r="AC220" s="12"/>
      <c r="AD220" s="12"/>
      <c r="AE220" s="12"/>
      <c r="AF220" s="12"/>
      <c r="AG220" s="12"/>
      <c r="AH220" s="11"/>
    </row>
    <row r="221" ht="14.25" customHeight="1">
      <c r="A221" s="11"/>
      <c r="B221" s="11"/>
      <c r="C221" s="11"/>
      <c r="D221" s="11"/>
      <c r="E221" s="12"/>
      <c r="F221" s="12"/>
      <c r="G221" s="12"/>
      <c r="H221" s="12"/>
      <c r="I221" s="12"/>
      <c r="J221" s="11"/>
      <c r="K221" s="12"/>
      <c r="L221" s="12"/>
      <c r="M221" s="12"/>
      <c r="N221" s="12"/>
      <c r="O221" s="12"/>
      <c r="P221" s="11"/>
      <c r="Q221" s="12"/>
      <c r="R221" s="12"/>
      <c r="S221" s="12"/>
      <c r="T221" s="12"/>
      <c r="U221" s="12"/>
      <c r="V221" s="11"/>
      <c r="W221" s="12"/>
      <c r="X221" s="12"/>
      <c r="Y221" s="12"/>
      <c r="Z221" s="12"/>
      <c r="AA221" s="12"/>
      <c r="AB221" s="11"/>
      <c r="AC221" s="12"/>
      <c r="AD221" s="12"/>
      <c r="AE221" s="12"/>
      <c r="AF221" s="12"/>
      <c r="AG221" s="12"/>
      <c r="AH221" s="11"/>
    </row>
    <row r="222" ht="14.25" customHeight="1">
      <c r="A222" s="11"/>
      <c r="B222" s="11"/>
      <c r="C222" s="11"/>
      <c r="D222" s="11"/>
      <c r="E222" s="12"/>
      <c r="F222" s="12"/>
      <c r="G222" s="12"/>
      <c r="H222" s="12"/>
      <c r="I222" s="12"/>
      <c r="J222" s="11"/>
      <c r="K222" s="12"/>
      <c r="L222" s="12"/>
      <c r="M222" s="12"/>
      <c r="N222" s="12"/>
      <c r="O222" s="12"/>
      <c r="P222" s="11"/>
      <c r="Q222" s="12"/>
      <c r="R222" s="12"/>
      <c r="S222" s="12"/>
      <c r="T222" s="12"/>
      <c r="U222" s="12"/>
      <c r="V222" s="11"/>
      <c r="W222" s="12"/>
      <c r="X222" s="12"/>
      <c r="Y222" s="12"/>
      <c r="Z222" s="12"/>
      <c r="AA222" s="12"/>
      <c r="AB222" s="11"/>
      <c r="AC222" s="12"/>
      <c r="AD222" s="12"/>
      <c r="AE222" s="12"/>
      <c r="AF222" s="12"/>
      <c r="AG222" s="12"/>
      <c r="AH222" s="11"/>
    </row>
    <row r="223" ht="14.25" customHeight="1">
      <c r="A223" s="11"/>
      <c r="B223" s="11"/>
      <c r="C223" s="11"/>
      <c r="D223" s="11"/>
      <c r="E223" s="12"/>
      <c r="F223" s="12"/>
      <c r="G223" s="12"/>
      <c r="H223" s="12"/>
      <c r="I223" s="12"/>
      <c r="J223" s="11"/>
      <c r="K223" s="12"/>
      <c r="L223" s="12"/>
      <c r="M223" s="12"/>
      <c r="N223" s="12"/>
      <c r="O223" s="12"/>
      <c r="P223" s="11"/>
      <c r="Q223" s="12"/>
      <c r="R223" s="12"/>
      <c r="S223" s="12"/>
      <c r="T223" s="12"/>
      <c r="U223" s="12"/>
      <c r="V223" s="11"/>
      <c r="W223" s="12"/>
      <c r="X223" s="12"/>
      <c r="Y223" s="12"/>
      <c r="Z223" s="12"/>
      <c r="AA223" s="12"/>
      <c r="AB223" s="11"/>
      <c r="AC223" s="12"/>
      <c r="AD223" s="12"/>
      <c r="AE223" s="12"/>
      <c r="AF223" s="12"/>
      <c r="AG223" s="12"/>
      <c r="AH223" s="11"/>
    </row>
    <row r="224" ht="14.25" customHeight="1">
      <c r="A224" s="11"/>
      <c r="B224" s="11"/>
      <c r="C224" s="11"/>
      <c r="D224" s="11"/>
      <c r="E224" s="12"/>
      <c r="F224" s="12"/>
      <c r="G224" s="12"/>
      <c r="H224" s="12"/>
      <c r="I224" s="12"/>
      <c r="J224" s="11"/>
      <c r="K224" s="12"/>
      <c r="L224" s="12"/>
      <c r="M224" s="12"/>
      <c r="N224" s="12"/>
      <c r="O224" s="12"/>
      <c r="P224" s="11"/>
      <c r="Q224" s="12"/>
      <c r="R224" s="12"/>
      <c r="S224" s="12"/>
      <c r="T224" s="12"/>
      <c r="U224" s="12"/>
      <c r="V224" s="11"/>
      <c r="W224" s="12"/>
      <c r="X224" s="12"/>
      <c r="Y224" s="12"/>
      <c r="Z224" s="12"/>
      <c r="AA224" s="12"/>
      <c r="AB224" s="11"/>
      <c r="AC224" s="12"/>
      <c r="AD224" s="12"/>
      <c r="AE224" s="12"/>
      <c r="AF224" s="12"/>
      <c r="AG224" s="12"/>
      <c r="AH224" s="11"/>
    </row>
    <row r="225" ht="14.25" customHeight="1">
      <c r="A225" s="11"/>
      <c r="B225" s="11"/>
      <c r="C225" s="11"/>
      <c r="D225" s="11"/>
      <c r="E225" s="12"/>
      <c r="F225" s="12"/>
      <c r="G225" s="12"/>
      <c r="H225" s="12"/>
      <c r="I225" s="12"/>
      <c r="J225" s="11"/>
      <c r="K225" s="12"/>
      <c r="L225" s="12"/>
      <c r="M225" s="12"/>
      <c r="N225" s="12"/>
      <c r="O225" s="12"/>
      <c r="P225" s="11"/>
      <c r="Q225" s="12"/>
      <c r="R225" s="12"/>
      <c r="S225" s="12"/>
      <c r="T225" s="12"/>
      <c r="U225" s="12"/>
      <c r="V225" s="11"/>
      <c r="W225" s="12"/>
      <c r="X225" s="12"/>
      <c r="Y225" s="12"/>
      <c r="Z225" s="12"/>
      <c r="AA225" s="12"/>
      <c r="AB225" s="11"/>
      <c r="AC225" s="12"/>
      <c r="AD225" s="12"/>
      <c r="AE225" s="12"/>
      <c r="AF225" s="12"/>
      <c r="AG225" s="12"/>
      <c r="AH225" s="11"/>
    </row>
    <row r="226" ht="14.25" customHeight="1">
      <c r="A226" s="11"/>
      <c r="B226" s="11"/>
      <c r="C226" s="11"/>
      <c r="D226" s="11"/>
      <c r="E226" s="12"/>
      <c r="F226" s="12"/>
      <c r="G226" s="12"/>
      <c r="H226" s="12"/>
      <c r="I226" s="12"/>
      <c r="J226" s="11"/>
      <c r="K226" s="12"/>
      <c r="L226" s="12"/>
      <c r="M226" s="12"/>
      <c r="N226" s="12"/>
      <c r="O226" s="12"/>
      <c r="P226" s="11"/>
      <c r="Q226" s="12"/>
      <c r="R226" s="12"/>
      <c r="S226" s="12"/>
      <c r="T226" s="12"/>
      <c r="U226" s="12"/>
      <c r="V226" s="11"/>
      <c r="W226" s="12"/>
      <c r="X226" s="12"/>
      <c r="Y226" s="12"/>
      <c r="Z226" s="12"/>
      <c r="AA226" s="12"/>
      <c r="AB226" s="11"/>
      <c r="AC226" s="12"/>
      <c r="AD226" s="12"/>
      <c r="AE226" s="12"/>
      <c r="AF226" s="12"/>
      <c r="AG226" s="12"/>
      <c r="AH226" s="11"/>
    </row>
    <row r="227" ht="14.25" customHeight="1">
      <c r="A227" s="11"/>
      <c r="B227" s="11"/>
      <c r="C227" s="11"/>
      <c r="D227" s="11"/>
      <c r="E227" s="12"/>
      <c r="F227" s="12"/>
      <c r="G227" s="12"/>
      <c r="H227" s="12"/>
      <c r="I227" s="12"/>
      <c r="J227" s="11"/>
      <c r="K227" s="12"/>
      <c r="L227" s="12"/>
      <c r="M227" s="12"/>
      <c r="N227" s="12"/>
      <c r="O227" s="12"/>
      <c r="P227" s="11"/>
      <c r="Q227" s="12"/>
      <c r="R227" s="12"/>
      <c r="S227" s="12"/>
      <c r="T227" s="12"/>
      <c r="U227" s="12"/>
      <c r="V227" s="11"/>
      <c r="W227" s="12"/>
      <c r="X227" s="12"/>
      <c r="Y227" s="12"/>
      <c r="Z227" s="12"/>
      <c r="AA227" s="12"/>
      <c r="AB227" s="11"/>
      <c r="AC227" s="12"/>
      <c r="AD227" s="12"/>
      <c r="AE227" s="12"/>
      <c r="AF227" s="12"/>
      <c r="AG227" s="12"/>
      <c r="AH227" s="11"/>
    </row>
    <row r="228" ht="14.25" customHeight="1">
      <c r="A228" s="11"/>
      <c r="B228" s="11"/>
      <c r="C228" s="11"/>
      <c r="D228" s="11"/>
      <c r="E228" s="12"/>
      <c r="F228" s="12"/>
      <c r="G228" s="12"/>
      <c r="H228" s="12"/>
      <c r="I228" s="12"/>
      <c r="J228" s="11"/>
      <c r="K228" s="12"/>
      <c r="L228" s="12"/>
      <c r="M228" s="12"/>
      <c r="N228" s="12"/>
      <c r="O228" s="12"/>
      <c r="P228" s="11"/>
      <c r="Q228" s="12"/>
      <c r="R228" s="12"/>
      <c r="S228" s="12"/>
      <c r="T228" s="12"/>
      <c r="U228" s="12"/>
      <c r="V228" s="11"/>
      <c r="W228" s="12"/>
      <c r="X228" s="12"/>
      <c r="Y228" s="12"/>
      <c r="Z228" s="12"/>
      <c r="AA228" s="12"/>
      <c r="AB228" s="11"/>
      <c r="AC228" s="12"/>
      <c r="AD228" s="12"/>
      <c r="AE228" s="12"/>
      <c r="AF228" s="12"/>
      <c r="AG228" s="12"/>
      <c r="AH228" s="11"/>
    </row>
    <row r="229" ht="14.25" customHeight="1">
      <c r="A229" s="11"/>
      <c r="B229" s="11"/>
      <c r="C229" s="11"/>
      <c r="D229" s="11"/>
      <c r="E229" s="12"/>
      <c r="F229" s="12"/>
      <c r="G229" s="12"/>
      <c r="H229" s="12"/>
      <c r="I229" s="12"/>
      <c r="J229" s="11"/>
      <c r="K229" s="12"/>
      <c r="L229" s="12"/>
      <c r="M229" s="12"/>
      <c r="N229" s="12"/>
      <c r="O229" s="12"/>
      <c r="P229" s="11"/>
      <c r="Q229" s="12"/>
      <c r="R229" s="12"/>
      <c r="S229" s="12"/>
      <c r="T229" s="12"/>
      <c r="U229" s="12"/>
      <c r="V229" s="11"/>
      <c r="W229" s="12"/>
      <c r="X229" s="12"/>
      <c r="Y229" s="12"/>
      <c r="Z229" s="12"/>
      <c r="AA229" s="12"/>
      <c r="AB229" s="11"/>
      <c r="AC229" s="12"/>
      <c r="AD229" s="12"/>
      <c r="AE229" s="12"/>
      <c r="AF229" s="12"/>
      <c r="AG229" s="12"/>
      <c r="AH229" s="11"/>
    </row>
    <row r="230" ht="14.25" customHeight="1">
      <c r="A230" s="11"/>
      <c r="B230" s="11"/>
      <c r="C230" s="11"/>
      <c r="D230" s="11"/>
      <c r="E230" s="12"/>
      <c r="F230" s="12"/>
      <c r="G230" s="12"/>
      <c r="H230" s="12"/>
      <c r="I230" s="12"/>
      <c r="J230" s="11"/>
      <c r="K230" s="12"/>
      <c r="L230" s="12"/>
      <c r="M230" s="12"/>
      <c r="N230" s="12"/>
      <c r="O230" s="12"/>
      <c r="P230" s="11"/>
      <c r="Q230" s="12"/>
      <c r="R230" s="12"/>
      <c r="S230" s="12"/>
      <c r="T230" s="12"/>
      <c r="U230" s="12"/>
      <c r="V230" s="11"/>
      <c r="W230" s="12"/>
      <c r="X230" s="12"/>
      <c r="Y230" s="12"/>
      <c r="Z230" s="12"/>
      <c r="AA230" s="12"/>
      <c r="AB230" s="11"/>
      <c r="AC230" s="12"/>
      <c r="AD230" s="12"/>
      <c r="AE230" s="12"/>
      <c r="AF230" s="12"/>
      <c r="AG230" s="12"/>
      <c r="AH230" s="11"/>
    </row>
    <row r="231" ht="14.25" customHeight="1">
      <c r="A231" s="11"/>
      <c r="B231" s="11"/>
      <c r="C231" s="11"/>
      <c r="D231" s="11"/>
      <c r="E231" s="12"/>
      <c r="F231" s="12"/>
      <c r="G231" s="12"/>
      <c r="H231" s="12"/>
      <c r="I231" s="12"/>
      <c r="J231" s="11"/>
      <c r="K231" s="12"/>
      <c r="L231" s="12"/>
      <c r="M231" s="12"/>
      <c r="N231" s="12"/>
      <c r="O231" s="12"/>
      <c r="P231" s="11"/>
      <c r="Q231" s="12"/>
      <c r="R231" s="12"/>
      <c r="S231" s="12"/>
      <c r="T231" s="12"/>
      <c r="U231" s="12"/>
      <c r="V231" s="11"/>
      <c r="W231" s="12"/>
      <c r="X231" s="12"/>
      <c r="Y231" s="12"/>
      <c r="Z231" s="12"/>
      <c r="AA231" s="12"/>
      <c r="AB231" s="11"/>
      <c r="AC231" s="12"/>
      <c r="AD231" s="12"/>
      <c r="AE231" s="12"/>
      <c r="AF231" s="12"/>
      <c r="AG231" s="12"/>
      <c r="AH231" s="11"/>
    </row>
    <row r="232" ht="14.25" customHeight="1">
      <c r="A232" s="11"/>
      <c r="B232" s="11"/>
      <c r="C232" s="11"/>
      <c r="D232" s="11"/>
      <c r="E232" s="12"/>
      <c r="F232" s="12"/>
      <c r="G232" s="12"/>
      <c r="H232" s="12"/>
      <c r="I232" s="12"/>
      <c r="J232" s="11"/>
      <c r="K232" s="12"/>
      <c r="L232" s="12"/>
      <c r="M232" s="12"/>
      <c r="N232" s="12"/>
      <c r="O232" s="12"/>
      <c r="P232" s="11"/>
      <c r="Q232" s="12"/>
      <c r="R232" s="12"/>
      <c r="S232" s="12"/>
      <c r="T232" s="12"/>
      <c r="U232" s="12"/>
      <c r="V232" s="11"/>
      <c r="W232" s="12"/>
      <c r="X232" s="12"/>
      <c r="Y232" s="12"/>
      <c r="Z232" s="12"/>
      <c r="AA232" s="12"/>
      <c r="AB232" s="11"/>
      <c r="AC232" s="12"/>
      <c r="AD232" s="12"/>
      <c r="AE232" s="12"/>
      <c r="AF232" s="12"/>
      <c r="AG232" s="12"/>
      <c r="AH232" s="11"/>
    </row>
    <row r="233" ht="14.25" customHeight="1">
      <c r="A233" s="11"/>
      <c r="B233" s="11"/>
      <c r="C233" s="11"/>
      <c r="D233" s="11"/>
      <c r="E233" s="12"/>
      <c r="F233" s="12"/>
      <c r="G233" s="12"/>
      <c r="H233" s="12"/>
      <c r="I233" s="12"/>
      <c r="J233" s="11"/>
      <c r="K233" s="12"/>
      <c r="L233" s="12"/>
      <c r="M233" s="12"/>
      <c r="N233" s="12"/>
      <c r="O233" s="12"/>
      <c r="P233" s="11"/>
      <c r="Q233" s="12"/>
      <c r="R233" s="12"/>
      <c r="S233" s="12"/>
      <c r="T233" s="12"/>
      <c r="U233" s="12"/>
      <c r="V233" s="11"/>
      <c r="W233" s="12"/>
      <c r="X233" s="12"/>
      <c r="Y233" s="12"/>
      <c r="Z233" s="12"/>
      <c r="AA233" s="12"/>
      <c r="AB233" s="11"/>
      <c r="AC233" s="12"/>
      <c r="AD233" s="12"/>
      <c r="AE233" s="12"/>
      <c r="AF233" s="12"/>
      <c r="AG233" s="12"/>
      <c r="AH233" s="11"/>
    </row>
    <row r="234" ht="14.25" customHeight="1">
      <c r="A234" s="11"/>
      <c r="B234" s="11"/>
      <c r="C234" s="11"/>
      <c r="D234" s="11"/>
      <c r="E234" s="12"/>
      <c r="F234" s="12"/>
      <c r="G234" s="12"/>
      <c r="H234" s="12"/>
      <c r="I234" s="12"/>
      <c r="J234" s="11"/>
      <c r="K234" s="12"/>
      <c r="L234" s="12"/>
      <c r="M234" s="12"/>
      <c r="N234" s="12"/>
      <c r="O234" s="12"/>
      <c r="P234" s="11"/>
      <c r="Q234" s="12"/>
      <c r="R234" s="12"/>
      <c r="S234" s="12"/>
      <c r="T234" s="12"/>
      <c r="U234" s="12"/>
      <c r="V234" s="11"/>
      <c r="W234" s="12"/>
      <c r="X234" s="12"/>
      <c r="Y234" s="12"/>
      <c r="Z234" s="12"/>
      <c r="AA234" s="12"/>
      <c r="AB234" s="11"/>
      <c r="AC234" s="12"/>
      <c r="AD234" s="12"/>
      <c r="AE234" s="12"/>
      <c r="AF234" s="12"/>
      <c r="AG234" s="12"/>
      <c r="AH234" s="11"/>
    </row>
    <row r="235" ht="14.25" customHeight="1">
      <c r="A235" s="11"/>
      <c r="B235" s="11"/>
      <c r="C235" s="11"/>
      <c r="D235" s="11"/>
      <c r="E235" s="12"/>
      <c r="F235" s="12"/>
      <c r="G235" s="12"/>
      <c r="H235" s="12"/>
      <c r="I235" s="12"/>
      <c r="J235" s="11"/>
      <c r="K235" s="12"/>
      <c r="L235" s="12"/>
      <c r="M235" s="12"/>
      <c r="N235" s="12"/>
      <c r="O235" s="12"/>
      <c r="P235" s="11"/>
      <c r="Q235" s="12"/>
      <c r="R235" s="12"/>
      <c r="S235" s="12"/>
      <c r="T235" s="12"/>
      <c r="U235" s="12"/>
      <c r="V235" s="11"/>
      <c r="W235" s="12"/>
      <c r="X235" s="12"/>
      <c r="Y235" s="12"/>
      <c r="Z235" s="12"/>
      <c r="AA235" s="12"/>
      <c r="AB235" s="11"/>
      <c r="AC235" s="12"/>
      <c r="AD235" s="12"/>
      <c r="AE235" s="12"/>
      <c r="AF235" s="12"/>
      <c r="AG235" s="12"/>
      <c r="AH235" s="11"/>
    </row>
    <row r="236" ht="14.25" customHeight="1">
      <c r="A236" s="11"/>
      <c r="B236" s="11"/>
      <c r="C236" s="11"/>
      <c r="D236" s="11"/>
      <c r="E236" s="12"/>
      <c r="F236" s="12"/>
      <c r="G236" s="12"/>
      <c r="H236" s="12"/>
      <c r="I236" s="12"/>
      <c r="J236" s="11"/>
      <c r="K236" s="12"/>
      <c r="L236" s="12"/>
      <c r="M236" s="12"/>
      <c r="N236" s="12"/>
      <c r="O236" s="12"/>
      <c r="P236" s="11"/>
      <c r="Q236" s="12"/>
      <c r="R236" s="12"/>
      <c r="S236" s="12"/>
      <c r="T236" s="12"/>
      <c r="U236" s="12"/>
      <c r="V236" s="11"/>
      <c r="W236" s="12"/>
      <c r="X236" s="12"/>
      <c r="Y236" s="12"/>
      <c r="Z236" s="12"/>
      <c r="AA236" s="12"/>
      <c r="AB236" s="11"/>
      <c r="AC236" s="12"/>
      <c r="AD236" s="12"/>
      <c r="AE236" s="12"/>
      <c r="AF236" s="12"/>
      <c r="AG236" s="12"/>
      <c r="AH236" s="11"/>
    </row>
    <row r="237" ht="14.25" customHeight="1">
      <c r="A237" s="11"/>
      <c r="B237" s="11"/>
      <c r="C237" s="11"/>
      <c r="D237" s="11"/>
      <c r="E237" s="12"/>
      <c r="F237" s="12"/>
      <c r="G237" s="12"/>
      <c r="H237" s="12"/>
      <c r="I237" s="12"/>
      <c r="J237" s="11"/>
      <c r="K237" s="12"/>
      <c r="L237" s="12"/>
      <c r="M237" s="12"/>
      <c r="N237" s="12"/>
      <c r="O237" s="12"/>
      <c r="P237" s="11"/>
      <c r="Q237" s="12"/>
      <c r="R237" s="12"/>
      <c r="S237" s="12"/>
      <c r="T237" s="12"/>
      <c r="U237" s="12"/>
      <c r="V237" s="11"/>
      <c r="W237" s="12"/>
      <c r="X237" s="12"/>
      <c r="Y237" s="12"/>
      <c r="Z237" s="12"/>
      <c r="AA237" s="12"/>
      <c r="AB237" s="11"/>
      <c r="AC237" s="12"/>
      <c r="AD237" s="12"/>
      <c r="AE237" s="12"/>
      <c r="AF237" s="12"/>
      <c r="AG237" s="12"/>
      <c r="AH237" s="11"/>
    </row>
    <row r="238" ht="14.25" customHeight="1">
      <c r="A238" s="11"/>
      <c r="B238" s="11"/>
      <c r="C238" s="11"/>
      <c r="D238" s="11"/>
      <c r="E238" s="12"/>
      <c r="F238" s="12"/>
      <c r="G238" s="12"/>
      <c r="H238" s="12"/>
      <c r="I238" s="12"/>
      <c r="J238" s="11"/>
      <c r="K238" s="12"/>
      <c r="L238" s="12"/>
      <c r="M238" s="12"/>
      <c r="N238" s="12"/>
      <c r="O238" s="12"/>
      <c r="P238" s="11"/>
      <c r="Q238" s="12"/>
      <c r="R238" s="12"/>
      <c r="S238" s="12"/>
      <c r="T238" s="12"/>
      <c r="U238" s="12"/>
      <c r="V238" s="11"/>
      <c r="W238" s="12"/>
      <c r="X238" s="12"/>
      <c r="Y238" s="12"/>
      <c r="Z238" s="12"/>
      <c r="AA238" s="12"/>
      <c r="AB238" s="11"/>
      <c r="AC238" s="12"/>
      <c r="AD238" s="12"/>
      <c r="AE238" s="12"/>
      <c r="AF238" s="12"/>
      <c r="AG238" s="12"/>
      <c r="AH238" s="11"/>
    </row>
    <row r="239" ht="14.25" customHeight="1">
      <c r="A239" s="11"/>
      <c r="B239" s="11"/>
      <c r="C239" s="11"/>
      <c r="D239" s="11"/>
      <c r="E239" s="12"/>
      <c r="F239" s="12"/>
      <c r="G239" s="12"/>
      <c r="H239" s="12"/>
      <c r="I239" s="12"/>
      <c r="J239" s="11"/>
      <c r="K239" s="12"/>
      <c r="L239" s="12"/>
      <c r="M239" s="12"/>
      <c r="N239" s="12"/>
      <c r="O239" s="12"/>
      <c r="P239" s="11"/>
      <c r="Q239" s="12"/>
      <c r="R239" s="12"/>
      <c r="S239" s="12"/>
      <c r="T239" s="12"/>
      <c r="U239" s="12"/>
      <c r="V239" s="11"/>
      <c r="W239" s="12"/>
      <c r="X239" s="12"/>
      <c r="Y239" s="12"/>
      <c r="Z239" s="12"/>
      <c r="AA239" s="12"/>
      <c r="AB239" s="11"/>
      <c r="AC239" s="12"/>
      <c r="AD239" s="12"/>
      <c r="AE239" s="12"/>
      <c r="AF239" s="12"/>
      <c r="AG239" s="12"/>
      <c r="AH239" s="11"/>
    </row>
    <row r="240" ht="14.25" customHeight="1">
      <c r="A240" s="11"/>
      <c r="B240" s="11"/>
      <c r="C240" s="11"/>
      <c r="D240" s="11"/>
      <c r="E240" s="12"/>
      <c r="F240" s="12"/>
      <c r="G240" s="12"/>
      <c r="H240" s="12"/>
      <c r="I240" s="12"/>
      <c r="J240" s="11"/>
      <c r="K240" s="12"/>
      <c r="L240" s="12"/>
      <c r="M240" s="12"/>
      <c r="N240" s="12"/>
      <c r="O240" s="12"/>
      <c r="P240" s="11"/>
      <c r="Q240" s="12"/>
      <c r="R240" s="12"/>
      <c r="S240" s="12"/>
      <c r="T240" s="12"/>
      <c r="U240" s="12"/>
      <c r="V240" s="11"/>
      <c r="W240" s="12"/>
      <c r="X240" s="12"/>
      <c r="Y240" s="12"/>
      <c r="Z240" s="12"/>
      <c r="AA240" s="12"/>
      <c r="AB240" s="11"/>
      <c r="AC240" s="12"/>
      <c r="AD240" s="12"/>
      <c r="AE240" s="12"/>
      <c r="AF240" s="12"/>
      <c r="AG240" s="12"/>
      <c r="AH240" s="11"/>
    </row>
    <row r="241" ht="14.25" customHeight="1">
      <c r="A241" s="11"/>
      <c r="B241" s="11"/>
      <c r="C241" s="11"/>
      <c r="D241" s="11"/>
      <c r="E241" s="12"/>
      <c r="F241" s="12"/>
      <c r="G241" s="12"/>
      <c r="H241" s="12"/>
      <c r="I241" s="12"/>
      <c r="J241" s="11"/>
      <c r="K241" s="12"/>
      <c r="L241" s="12"/>
      <c r="M241" s="12"/>
      <c r="N241" s="12"/>
      <c r="O241" s="12"/>
      <c r="P241" s="11"/>
      <c r="Q241" s="12"/>
      <c r="R241" s="12"/>
      <c r="S241" s="12"/>
      <c r="T241" s="12"/>
      <c r="U241" s="12"/>
      <c r="V241" s="11"/>
      <c r="W241" s="12"/>
      <c r="X241" s="12"/>
      <c r="Y241" s="12"/>
      <c r="Z241" s="12"/>
      <c r="AA241" s="12"/>
      <c r="AB241" s="11"/>
      <c r="AC241" s="12"/>
      <c r="AD241" s="12"/>
      <c r="AE241" s="12"/>
      <c r="AF241" s="12"/>
      <c r="AG241" s="12"/>
      <c r="AH241" s="11"/>
    </row>
    <row r="242" ht="14.25" customHeight="1">
      <c r="A242" s="11"/>
      <c r="B242" s="11"/>
      <c r="C242" s="11"/>
      <c r="D242" s="11"/>
      <c r="E242" s="12"/>
      <c r="F242" s="12"/>
      <c r="G242" s="12"/>
      <c r="H242" s="12"/>
      <c r="I242" s="12"/>
      <c r="J242" s="11"/>
      <c r="K242" s="12"/>
      <c r="L242" s="12"/>
      <c r="M242" s="12"/>
      <c r="N242" s="12"/>
      <c r="O242" s="12"/>
      <c r="P242" s="11"/>
      <c r="Q242" s="12"/>
      <c r="R242" s="12"/>
      <c r="S242" s="12"/>
      <c r="T242" s="12"/>
      <c r="U242" s="12"/>
      <c r="V242" s="11"/>
      <c r="W242" s="12"/>
      <c r="X242" s="12"/>
      <c r="Y242" s="12"/>
      <c r="Z242" s="12"/>
      <c r="AA242" s="12"/>
      <c r="AB242" s="11"/>
      <c r="AC242" s="12"/>
      <c r="AD242" s="12"/>
      <c r="AE242" s="12"/>
      <c r="AF242" s="12"/>
      <c r="AG242" s="12"/>
      <c r="AH242" s="11"/>
    </row>
    <row r="243" ht="14.25" customHeight="1">
      <c r="A243" s="11"/>
      <c r="B243" s="11"/>
      <c r="C243" s="11"/>
      <c r="D243" s="11"/>
      <c r="E243" s="12"/>
      <c r="F243" s="12"/>
      <c r="G243" s="12"/>
      <c r="H243" s="12"/>
      <c r="I243" s="12"/>
      <c r="J243" s="11"/>
      <c r="K243" s="12"/>
      <c r="L243" s="12"/>
      <c r="M243" s="12"/>
      <c r="N243" s="12"/>
      <c r="O243" s="12"/>
      <c r="P243" s="11"/>
      <c r="Q243" s="12"/>
      <c r="R243" s="12"/>
      <c r="S243" s="12"/>
      <c r="T243" s="12"/>
      <c r="U243" s="12"/>
      <c r="V243" s="11"/>
      <c r="W243" s="12"/>
      <c r="X243" s="12"/>
      <c r="Y243" s="12"/>
      <c r="Z243" s="12"/>
      <c r="AA243" s="12"/>
      <c r="AB243" s="11"/>
      <c r="AC243" s="12"/>
      <c r="AD243" s="12"/>
      <c r="AE243" s="12"/>
      <c r="AF243" s="12"/>
      <c r="AG243" s="12"/>
      <c r="AH243" s="11"/>
    </row>
    <row r="244" ht="14.25" customHeight="1">
      <c r="A244" s="11"/>
      <c r="B244" s="11"/>
      <c r="C244" s="11"/>
      <c r="D244" s="11"/>
      <c r="E244" s="12"/>
      <c r="F244" s="12"/>
      <c r="G244" s="12"/>
      <c r="H244" s="12"/>
      <c r="I244" s="12"/>
      <c r="J244" s="11"/>
      <c r="K244" s="12"/>
      <c r="L244" s="12"/>
      <c r="M244" s="12"/>
      <c r="N244" s="12"/>
      <c r="O244" s="12"/>
      <c r="P244" s="11"/>
      <c r="Q244" s="12"/>
      <c r="R244" s="12"/>
      <c r="S244" s="12"/>
      <c r="T244" s="12"/>
      <c r="U244" s="12"/>
      <c r="V244" s="11"/>
      <c r="W244" s="12"/>
      <c r="X244" s="12"/>
      <c r="Y244" s="12"/>
      <c r="Z244" s="12"/>
      <c r="AA244" s="12"/>
      <c r="AB244" s="11"/>
      <c r="AC244" s="12"/>
      <c r="AD244" s="12"/>
      <c r="AE244" s="12"/>
      <c r="AF244" s="12"/>
      <c r="AG244" s="12"/>
      <c r="AH244" s="11"/>
    </row>
    <row r="245" ht="14.25" customHeight="1">
      <c r="A245" s="11"/>
      <c r="B245" s="11"/>
      <c r="C245" s="11"/>
      <c r="D245" s="11"/>
      <c r="E245" s="12"/>
      <c r="F245" s="12"/>
      <c r="G245" s="12"/>
      <c r="H245" s="12"/>
      <c r="I245" s="12"/>
      <c r="J245" s="11"/>
      <c r="K245" s="12"/>
      <c r="L245" s="12"/>
      <c r="M245" s="12"/>
      <c r="N245" s="12"/>
      <c r="O245" s="12"/>
      <c r="P245" s="11"/>
      <c r="Q245" s="12"/>
      <c r="R245" s="12"/>
      <c r="S245" s="12"/>
      <c r="T245" s="12"/>
      <c r="U245" s="12"/>
      <c r="V245" s="11"/>
      <c r="W245" s="12"/>
      <c r="X245" s="12"/>
      <c r="Y245" s="12"/>
      <c r="Z245" s="12"/>
      <c r="AA245" s="12"/>
      <c r="AB245" s="11"/>
      <c r="AC245" s="12"/>
      <c r="AD245" s="12"/>
      <c r="AE245" s="12"/>
      <c r="AF245" s="12"/>
      <c r="AG245" s="12"/>
      <c r="AH245" s="11"/>
    </row>
    <row r="246" ht="14.25" customHeight="1">
      <c r="A246" s="11"/>
      <c r="B246" s="11"/>
      <c r="C246" s="11"/>
      <c r="D246" s="11"/>
      <c r="E246" s="12"/>
      <c r="F246" s="12"/>
      <c r="G246" s="12"/>
      <c r="H246" s="12"/>
      <c r="I246" s="12"/>
      <c r="J246" s="11"/>
      <c r="K246" s="12"/>
      <c r="L246" s="12"/>
      <c r="M246" s="12"/>
      <c r="N246" s="12"/>
      <c r="O246" s="12"/>
      <c r="P246" s="11"/>
      <c r="Q246" s="12"/>
      <c r="R246" s="12"/>
      <c r="S246" s="12"/>
      <c r="T246" s="12"/>
      <c r="U246" s="12"/>
      <c r="V246" s="11"/>
      <c r="W246" s="12"/>
      <c r="X246" s="12"/>
      <c r="Y246" s="12"/>
      <c r="Z246" s="12"/>
      <c r="AA246" s="12"/>
      <c r="AB246" s="11"/>
      <c r="AC246" s="12"/>
      <c r="AD246" s="12"/>
      <c r="AE246" s="12"/>
      <c r="AF246" s="12"/>
      <c r="AG246" s="12"/>
      <c r="AH246" s="11"/>
    </row>
    <row r="247" ht="14.25" customHeight="1">
      <c r="A247" s="11"/>
      <c r="B247" s="11"/>
      <c r="C247" s="11"/>
      <c r="D247" s="11"/>
      <c r="E247" s="12"/>
      <c r="F247" s="12"/>
      <c r="G247" s="12"/>
      <c r="H247" s="12"/>
      <c r="I247" s="12"/>
      <c r="J247" s="11"/>
      <c r="K247" s="12"/>
      <c r="L247" s="12"/>
      <c r="M247" s="12"/>
      <c r="N247" s="12"/>
      <c r="O247" s="12"/>
      <c r="P247" s="11"/>
      <c r="Q247" s="12"/>
      <c r="R247" s="12"/>
      <c r="S247" s="12"/>
      <c r="T247" s="12"/>
      <c r="U247" s="12"/>
      <c r="V247" s="11"/>
      <c r="W247" s="12"/>
      <c r="X247" s="12"/>
      <c r="Y247" s="12"/>
      <c r="Z247" s="12"/>
      <c r="AA247" s="12"/>
      <c r="AB247" s="11"/>
      <c r="AC247" s="12"/>
      <c r="AD247" s="12"/>
      <c r="AE247" s="12"/>
      <c r="AF247" s="12"/>
      <c r="AG247" s="12"/>
      <c r="AH247" s="11"/>
    </row>
    <row r="248" ht="14.25" customHeight="1">
      <c r="A248" s="11"/>
      <c r="B248" s="11"/>
      <c r="C248" s="11"/>
      <c r="D248" s="11"/>
      <c r="E248" s="12"/>
      <c r="F248" s="12"/>
      <c r="G248" s="12"/>
      <c r="H248" s="12"/>
      <c r="I248" s="12"/>
      <c r="J248" s="11"/>
      <c r="K248" s="12"/>
      <c r="L248" s="12"/>
      <c r="M248" s="12"/>
      <c r="N248" s="12"/>
      <c r="O248" s="12"/>
      <c r="P248" s="11"/>
      <c r="Q248" s="12"/>
      <c r="R248" s="12"/>
      <c r="S248" s="12"/>
      <c r="T248" s="12"/>
      <c r="U248" s="12"/>
      <c r="V248" s="11"/>
      <c r="W248" s="12"/>
      <c r="X248" s="12"/>
      <c r="Y248" s="12"/>
      <c r="Z248" s="12"/>
      <c r="AA248" s="12"/>
      <c r="AB248" s="11"/>
      <c r="AC248" s="12"/>
      <c r="AD248" s="12"/>
      <c r="AE248" s="12"/>
      <c r="AF248" s="12"/>
      <c r="AG248" s="12"/>
      <c r="AH248" s="11"/>
    </row>
    <row r="249" ht="14.25" customHeight="1">
      <c r="A249" s="11"/>
      <c r="B249" s="11"/>
      <c r="C249" s="11"/>
      <c r="D249" s="11"/>
      <c r="E249" s="12"/>
      <c r="F249" s="12"/>
      <c r="G249" s="12"/>
      <c r="H249" s="12"/>
      <c r="I249" s="12"/>
      <c r="J249" s="11"/>
      <c r="K249" s="12"/>
      <c r="L249" s="12"/>
      <c r="M249" s="12"/>
      <c r="N249" s="12"/>
      <c r="O249" s="12"/>
      <c r="P249" s="11"/>
      <c r="Q249" s="12"/>
      <c r="R249" s="12"/>
      <c r="S249" s="12"/>
      <c r="T249" s="12"/>
      <c r="U249" s="12"/>
      <c r="V249" s="11"/>
      <c r="W249" s="12"/>
      <c r="X249" s="12"/>
      <c r="Y249" s="12"/>
      <c r="Z249" s="12"/>
      <c r="AA249" s="12"/>
      <c r="AB249" s="11"/>
      <c r="AC249" s="12"/>
      <c r="AD249" s="12"/>
      <c r="AE249" s="12"/>
      <c r="AF249" s="12"/>
      <c r="AG249" s="12"/>
      <c r="AH249" s="11"/>
    </row>
    <row r="250" ht="14.25" customHeight="1">
      <c r="A250" s="11"/>
      <c r="B250" s="11"/>
      <c r="C250" s="11"/>
      <c r="D250" s="11"/>
      <c r="E250" s="12"/>
      <c r="F250" s="12"/>
      <c r="G250" s="12"/>
      <c r="H250" s="12"/>
      <c r="I250" s="12"/>
      <c r="J250" s="11"/>
      <c r="K250" s="12"/>
      <c r="L250" s="12"/>
      <c r="M250" s="12"/>
      <c r="N250" s="12"/>
      <c r="O250" s="12"/>
      <c r="P250" s="11"/>
      <c r="Q250" s="12"/>
      <c r="R250" s="12"/>
      <c r="S250" s="12"/>
      <c r="T250" s="12"/>
      <c r="U250" s="12"/>
      <c r="V250" s="11"/>
      <c r="W250" s="12"/>
      <c r="X250" s="12"/>
      <c r="Y250" s="12"/>
      <c r="Z250" s="12"/>
      <c r="AA250" s="12"/>
      <c r="AB250" s="11"/>
      <c r="AC250" s="12"/>
      <c r="AD250" s="12"/>
      <c r="AE250" s="12"/>
      <c r="AF250" s="12"/>
      <c r="AG250" s="12"/>
      <c r="AH250" s="11"/>
    </row>
    <row r="251" ht="14.25" customHeight="1">
      <c r="A251" s="11"/>
      <c r="B251" s="11"/>
      <c r="C251" s="11"/>
      <c r="D251" s="11"/>
      <c r="E251" s="12"/>
      <c r="F251" s="12"/>
      <c r="G251" s="12"/>
      <c r="H251" s="12"/>
      <c r="I251" s="12"/>
      <c r="J251" s="11"/>
      <c r="K251" s="12"/>
      <c r="L251" s="12"/>
      <c r="M251" s="12"/>
      <c r="N251" s="12"/>
      <c r="O251" s="12"/>
      <c r="P251" s="11"/>
      <c r="Q251" s="12"/>
      <c r="R251" s="12"/>
      <c r="S251" s="12"/>
      <c r="T251" s="12"/>
      <c r="U251" s="12"/>
      <c r="V251" s="11"/>
      <c r="W251" s="12"/>
      <c r="X251" s="12"/>
      <c r="Y251" s="12"/>
      <c r="Z251" s="12"/>
      <c r="AA251" s="12"/>
      <c r="AB251" s="11"/>
      <c r="AC251" s="12"/>
      <c r="AD251" s="12"/>
      <c r="AE251" s="12"/>
      <c r="AF251" s="12"/>
      <c r="AG251" s="12"/>
      <c r="AH251" s="11"/>
    </row>
    <row r="252" ht="14.25" customHeight="1">
      <c r="A252" s="11"/>
      <c r="B252" s="11"/>
      <c r="C252" s="11"/>
      <c r="D252" s="11"/>
      <c r="E252" s="12"/>
      <c r="F252" s="12"/>
      <c r="G252" s="12"/>
      <c r="H252" s="12"/>
      <c r="I252" s="12"/>
      <c r="J252" s="11"/>
      <c r="K252" s="12"/>
      <c r="L252" s="12"/>
      <c r="M252" s="12"/>
      <c r="N252" s="12"/>
      <c r="O252" s="12"/>
      <c r="P252" s="11"/>
      <c r="Q252" s="12"/>
      <c r="R252" s="12"/>
      <c r="S252" s="12"/>
      <c r="T252" s="12"/>
      <c r="U252" s="12"/>
      <c r="V252" s="11"/>
      <c r="W252" s="12"/>
      <c r="X252" s="12"/>
      <c r="Y252" s="12"/>
      <c r="Z252" s="12"/>
      <c r="AA252" s="12"/>
      <c r="AB252" s="11"/>
      <c r="AC252" s="12"/>
      <c r="AD252" s="12"/>
      <c r="AE252" s="12"/>
      <c r="AF252" s="12"/>
      <c r="AG252" s="12"/>
      <c r="AH252" s="11"/>
    </row>
    <row r="253" ht="14.25" customHeight="1">
      <c r="A253" s="11"/>
      <c r="B253" s="11"/>
      <c r="C253" s="11"/>
      <c r="D253" s="11"/>
      <c r="E253" s="12"/>
      <c r="F253" s="12"/>
      <c r="G253" s="12"/>
      <c r="H253" s="12"/>
      <c r="I253" s="12"/>
      <c r="J253" s="11"/>
      <c r="K253" s="12"/>
      <c r="L253" s="12"/>
      <c r="M253" s="12"/>
      <c r="N253" s="12"/>
      <c r="O253" s="12"/>
      <c r="P253" s="11"/>
      <c r="Q253" s="12"/>
      <c r="R253" s="12"/>
      <c r="S253" s="12"/>
      <c r="T253" s="12"/>
      <c r="U253" s="12"/>
      <c r="V253" s="11"/>
      <c r="W253" s="12"/>
      <c r="X253" s="12"/>
      <c r="Y253" s="12"/>
      <c r="Z253" s="12"/>
      <c r="AA253" s="12"/>
      <c r="AB253" s="11"/>
      <c r="AC253" s="12"/>
      <c r="AD253" s="12"/>
      <c r="AE253" s="12"/>
      <c r="AF253" s="12"/>
      <c r="AG253" s="12"/>
      <c r="AH253" s="11"/>
    </row>
    <row r="254" ht="14.25" customHeight="1">
      <c r="A254" s="11"/>
      <c r="B254" s="11"/>
      <c r="C254" s="11"/>
      <c r="D254" s="11"/>
      <c r="E254" s="12"/>
      <c r="F254" s="12"/>
      <c r="G254" s="12"/>
      <c r="H254" s="12"/>
      <c r="I254" s="12"/>
      <c r="J254" s="11"/>
      <c r="K254" s="12"/>
      <c r="L254" s="12"/>
      <c r="M254" s="12"/>
      <c r="N254" s="12"/>
      <c r="O254" s="12"/>
      <c r="P254" s="11"/>
      <c r="Q254" s="12"/>
      <c r="R254" s="12"/>
      <c r="S254" s="12"/>
      <c r="T254" s="12"/>
      <c r="U254" s="12"/>
      <c r="V254" s="11"/>
      <c r="W254" s="12"/>
      <c r="X254" s="12"/>
      <c r="Y254" s="12"/>
      <c r="Z254" s="12"/>
      <c r="AA254" s="12"/>
      <c r="AB254" s="11"/>
      <c r="AC254" s="12"/>
      <c r="AD254" s="12"/>
      <c r="AE254" s="12"/>
      <c r="AF254" s="12"/>
      <c r="AG254" s="12"/>
      <c r="AH254" s="11"/>
    </row>
    <row r="255" ht="14.25" customHeight="1">
      <c r="A255" s="11"/>
      <c r="B255" s="11"/>
      <c r="C255" s="11"/>
      <c r="D255" s="11"/>
      <c r="E255" s="12"/>
      <c r="F255" s="12"/>
      <c r="G255" s="12"/>
      <c r="H255" s="12"/>
      <c r="I255" s="12"/>
      <c r="J255" s="11"/>
      <c r="K255" s="12"/>
      <c r="L255" s="12"/>
      <c r="M255" s="12"/>
      <c r="N255" s="12"/>
      <c r="O255" s="12"/>
      <c r="P255" s="11"/>
      <c r="Q255" s="12"/>
      <c r="R255" s="12"/>
      <c r="S255" s="12"/>
      <c r="T255" s="12"/>
      <c r="U255" s="12"/>
      <c r="V255" s="11"/>
      <c r="W255" s="12"/>
      <c r="X255" s="12"/>
      <c r="Y255" s="12"/>
      <c r="Z255" s="12"/>
      <c r="AA255" s="12"/>
      <c r="AB255" s="11"/>
      <c r="AC255" s="12"/>
      <c r="AD255" s="12"/>
      <c r="AE255" s="12"/>
      <c r="AF255" s="12"/>
      <c r="AG255" s="12"/>
      <c r="AH255" s="11"/>
    </row>
    <row r="256" ht="14.25" customHeight="1">
      <c r="A256" s="11"/>
      <c r="B256" s="11"/>
      <c r="C256" s="11"/>
      <c r="D256" s="11"/>
      <c r="E256" s="12"/>
      <c r="F256" s="12"/>
      <c r="G256" s="12"/>
      <c r="H256" s="12"/>
      <c r="I256" s="12"/>
      <c r="J256" s="11"/>
      <c r="K256" s="12"/>
      <c r="L256" s="12"/>
      <c r="M256" s="12"/>
      <c r="N256" s="12"/>
      <c r="O256" s="12"/>
      <c r="P256" s="11"/>
      <c r="Q256" s="12"/>
      <c r="R256" s="12"/>
      <c r="S256" s="12"/>
      <c r="T256" s="12"/>
      <c r="U256" s="12"/>
      <c r="V256" s="11"/>
      <c r="W256" s="12"/>
      <c r="X256" s="12"/>
      <c r="Y256" s="12"/>
      <c r="Z256" s="12"/>
      <c r="AA256" s="12"/>
      <c r="AB256" s="11"/>
      <c r="AC256" s="12"/>
      <c r="AD256" s="12"/>
      <c r="AE256" s="12"/>
      <c r="AF256" s="12"/>
      <c r="AG256" s="12"/>
      <c r="AH256" s="11"/>
    </row>
    <row r="257" ht="14.25" customHeight="1">
      <c r="A257" s="11"/>
      <c r="B257" s="11"/>
      <c r="C257" s="11"/>
      <c r="D257" s="11"/>
      <c r="E257" s="12"/>
      <c r="F257" s="12"/>
      <c r="G257" s="12"/>
      <c r="H257" s="12"/>
      <c r="I257" s="12"/>
      <c r="J257" s="11"/>
      <c r="K257" s="12"/>
      <c r="L257" s="12"/>
      <c r="M257" s="12"/>
      <c r="N257" s="12"/>
      <c r="O257" s="12"/>
      <c r="P257" s="11"/>
      <c r="Q257" s="12"/>
      <c r="R257" s="12"/>
      <c r="S257" s="12"/>
      <c r="T257" s="12"/>
      <c r="U257" s="12"/>
      <c r="V257" s="11"/>
      <c r="W257" s="12"/>
      <c r="X257" s="12"/>
      <c r="Y257" s="12"/>
      <c r="Z257" s="12"/>
      <c r="AA257" s="12"/>
      <c r="AB257" s="11"/>
      <c r="AC257" s="12"/>
      <c r="AD257" s="12"/>
      <c r="AE257" s="12"/>
      <c r="AF257" s="12"/>
      <c r="AG257" s="12"/>
      <c r="AH257" s="11"/>
    </row>
    <row r="258" ht="14.25" customHeight="1">
      <c r="A258" s="11"/>
      <c r="B258" s="11"/>
      <c r="C258" s="11"/>
      <c r="D258" s="11"/>
      <c r="E258" s="12"/>
      <c r="F258" s="12"/>
      <c r="G258" s="12"/>
      <c r="H258" s="12"/>
      <c r="I258" s="12"/>
      <c r="J258" s="11"/>
      <c r="K258" s="12"/>
      <c r="L258" s="12"/>
      <c r="M258" s="12"/>
      <c r="N258" s="12"/>
      <c r="O258" s="12"/>
      <c r="P258" s="11"/>
      <c r="Q258" s="12"/>
      <c r="R258" s="12"/>
      <c r="S258" s="12"/>
      <c r="T258" s="12"/>
      <c r="U258" s="12"/>
      <c r="V258" s="11"/>
      <c r="W258" s="12"/>
      <c r="X258" s="12"/>
      <c r="Y258" s="12"/>
      <c r="Z258" s="12"/>
      <c r="AA258" s="12"/>
      <c r="AB258" s="11"/>
      <c r="AC258" s="12"/>
      <c r="AD258" s="12"/>
      <c r="AE258" s="12"/>
      <c r="AF258" s="12"/>
      <c r="AG258" s="12"/>
      <c r="AH258" s="11"/>
    </row>
    <row r="259" ht="14.25" customHeight="1">
      <c r="A259" s="11"/>
      <c r="B259" s="11"/>
      <c r="C259" s="11"/>
      <c r="D259" s="11"/>
      <c r="E259" s="12"/>
      <c r="F259" s="12"/>
      <c r="G259" s="12"/>
      <c r="H259" s="12"/>
      <c r="I259" s="12"/>
      <c r="J259" s="11"/>
      <c r="K259" s="12"/>
      <c r="L259" s="12"/>
      <c r="M259" s="12"/>
      <c r="N259" s="12"/>
      <c r="O259" s="12"/>
      <c r="P259" s="11"/>
      <c r="Q259" s="12"/>
      <c r="R259" s="12"/>
      <c r="S259" s="12"/>
      <c r="T259" s="12"/>
      <c r="U259" s="12"/>
      <c r="V259" s="11"/>
      <c r="W259" s="12"/>
      <c r="X259" s="12"/>
      <c r="Y259" s="12"/>
      <c r="Z259" s="12"/>
      <c r="AA259" s="12"/>
      <c r="AB259" s="11"/>
      <c r="AC259" s="12"/>
      <c r="AD259" s="12"/>
      <c r="AE259" s="12"/>
      <c r="AF259" s="12"/>
      <c r="AG259" s="12"/>
      <c r="AH259" s="11"/>
    </row>
    <row r="260" ht="14.25" customHeight="1">
      <c r="A260" s="11"/>
      <c r="B260" s="11"/>
      <c r="C260" s="11"/>
      <c r="D260" s="11"/>
      <c r="E260" s="12"/>
      <c r="F260" s="12"/>
      <c r="G260" s="12"/>
      <c r="H260" s="12"/>
      <c r="I260" s="12"/>
      <c r="J260" s="11"/>
      <c r="K260" s="12"/>
      <c r="L260" s="12"/>
      <c r="M260" s="12"/>
      <c r="N260" s="12"/>
      <c r="O260" s="12"/>
      <c r="P260" s="11"/>
      <c r="Q260" s="12"/>
      <c r="R260" s="12"/>
      <c r="S260" s="12"/>
      <c r="T260" s="12"/>
      <c r="U260" s="12"/>
      <c r="V260" s="11"/>
      <c r="W260" s="12"/>
      <c r="X260" s="12"/>
      <c r="Y260" s="12"/>
      <c r="Z260" s="12"/>
      <c r="AA260" s="12"/>
      <c r="AB260" s="11"/>
      <c r="AC260" s="12"/>
      <c r="AD260" s="12"/>
      <c r="AE260" s="12"/>
      <c r="AF260" s="12"/>
      <c r="AG260" s="12"/>
      <c r="AH260" s="11"/>
    </row>
    <row r="261" ht="14.25" customHeight="1">
      <c r="A261" s="11"/>
      <c r="B261" s="11"/>
      <c r="C261" s="11"/>
      <c r="D261" s="11"/>
      <c r="E261" s="12"/>
      <c r="F261" s="12"/>
      <c r="G261" s="12"/>
      <c r="H261" s="12"/>
      <c r="I261" s="12"/>
      <c r="J261" s="11"/>
      <c r="K261" s="12"/>
      <c r="L261" s="12"/>
      <c r="M261" s="12"/>
      <c r="N261" s="12"/>
      <c r="O261" s="12"/>
      <c r="P261" s="11"/>
      <c r="Q261" s="12"/>
      <c r="R261" s="12"/>
      <c r="S261" s="12"/>
      <c r="T261" s="12"/>
      <c r="U261" s="12"/>
      <c r="V261" s="11"/>
      <c r="W261" s="12"/>
      <c r="X261" s="12"/>
      <c r="Y261" s="12"/>
      <c r="Z261" s="12"/>
      <c r="AA261" s="12"/>
      <c r="AB261" s="11"/>
      <c r="AC261" s="12"/>
      <c r="AD261" s="12"/>
      <c r="AE261" s="12"/>
      <c r="AF261" s="12"/>
      <c r="AG261" s="12"/>
      <c r="AH261" s="11"/>
    </row>
    <row r="262" ht="14.25" customHeight="1">
      <c r="A262" s="11"/>
      <c r="B262" s="11"/>
      <c r="C262" s="11"/>
      <c r="D262" s="11"/>
      <c r="E262" s="12"/>
      <c r="F262" s="12"/>
      <c r="G262" s="12"/>
      <c r="H262" s="12"/>
      <c r="I262" s="12"/>
      <c r="J262" s="11"/>
      <c r="K262" s="12"/>
      <c r="L262" s="12"/>
      <c r="M262" s="12"/>
      <c r="N262" s="12"/>
      <c r="O262" s="12"/>
      <c r="P262" s="11"/>
      <c r="Q262" s="12"/>
      <c r="R262" s="12"/>
      <c r="S262" s="12"/>
      <c r="T262" s="12"/>
      <c r="U262" s="12"/>
      <c r="V262" s="11"/>
      <c r="W262" s="12"/>
      <c r="X262" s="12"/>
      <c r="Y262" s="12"/>
      <c r="Z262" s="12"/>
      <c r="AA262" s="12"/>
      <c r="AB262" s="11"/>
      <c r="AC262" s="12"/>
      <c r="AD262" s="12"/>
      <c r="AE262" s="12"/>
      <c r="AF262" s="12"/>
      <c r="AG262" s="12"/>
      <c r="AH262" s="11"/>
    </row>
    <row r="263" ht="14.25" customHeight="1">
      <c r="A263" s="11"/>
      <c r="B263" s="11"/>
      <c r="C263" s="11"/>
      <c r="D263" s="11"/>
      <c r="E263" s="12"/>
      <c r="F263" s="12"/>
      <c r="G263" s="12"/>
      <c r="H263" s="12"/>
      <c r="I263" s="12"/>
      <c r="J263" s="11"/>
      <c r="K263" s="12"/>
      <c r="L263" s="12"/>
      <c r="M263" s="12"/>
      <c r="N263" s="12"/>
      <c r="O263" s="12"/>
      <c r="P263" s="11"/>
      <c r="Q263" s="12"/>
      <c r="R263" s="12"/>
      <c r="S263" s="12"/>
      <c r="T263" s="12"/>
      <c r="U263" s="12"/>
      <c r="V263" s="11"/>
      <c r="W263" s="12"/>
      <c r="X263" s="12"/>
      <c r="Y263" s="12"/>
      <c r="Z263" s="12"/>
      <c r="AA263" s="12"/>
      <c r="AB263" s="11"/>
      <c r="AC263" s="12"/>
      <c r="AD263" s="12"/>
      <c r="AE263" s="12"/>
      <c r="AF263" s="12"/>
      <c r="AG263" s="12"/>
      <c r="AH263" s="11"/>
    </row>
    <row r="264" ht="14.25" customHeight="1">
      <c r="A264" s="11"/>
      <c r="B264" s="11"/>
      <c r="C264" s="11"/>
      <c r="D264" s="11"/>
      <c r="E264" s="12"/>
      <c r="F264" s="12"/>
      <c r="G264" s="12"/>
      <c r="H264" s="12"/>
      <c r="I264" s="12"/>
      <c r="J264" s="11"/>
      <c r="K264" s="12"/>
      <c r="L264" s="12"/>
      <c r="M264" s="12"/>
      <c r="N264" s="12"/>
      <c r="O264" s="12"/>
      <c r="P264" s="11"/>
      <c r="Q264" s="12"/>
      <c r="R264" s="12"/>
      <c r="S264" s="12"/>
      <c r="T264" s="12"/>
      <c r="U264" s="12"/>
      <c r="V264" s="11"/>
      <c r="W264" s="12"/>
      <c r="X264" s="12"/>
      <c r="Y264" s="12"/>
      <c r="Z264" s="12"/>
      <c r="AA264" s="12"/>
      <c r="AB264" s="11"/>
      <c r="AC264" s="12"/>
      <c r="AD264" s="12"/>
      <c r="AE264" s="12"/>
      <c r="AF264" s="12"/>
      <c r="AG264" s="12"/>
      <c r="AH264" s="11"/>
    </row>
    <row r="265" ht="14.25" customHeight="1">
      <c r="A265" s="11"/>
      <c r="B265" s="11"/>
      <c r="C265" s="11"/>
      <c r="D265" s="11"/>
      <c r="E265" s="12"/>
      <c r="F265" s="12"/>
      <c r="G265" s="12"/>
      <c r="H265" s="12"/>
      <c r="I265" s="12"/>
      <c r="J265" s="11"/>
      <c r="K265" s="12"/>
      <c r="L265" s="12"/>
      <c r="M265" s="12"/>
      <c r="N265" s="12"/>
      <c r="O265" s="12"/>
      <c r="P265" s="11"/>
      <c r="Q265" s="12"/>
      <c r="R265" s="12"/>
      <c r="S265" s="12"/>
      <c r="T265" s="12"/>
      <c r="U265" s="12"/>
      <c r="V265" s="11"/>
      <c r="W265" s="12"/>
      <c r="X265" s="12"/>
      <c r="Y265" s="12"/>
      <c r="Z265" s="12"/>
      <c r="AA265" s="12"/>
      <c r="AB265" s="11"/>
      <c r="AC265" s="12"/>
      <c r="AD265" s="12"/>
      <c r="AE265" s="12"/>
      <c r="AF265" s="12"/>
      <c r="AG265" s="12"/>
      <c r="AH265" s="11"/>
    </row>
    <row r="266" ht="14.25" customHeight="1">
      <c r="A266" s="11"/>
      <c r="B266" s="11"/>
      <c r="C266" s="11"/>
      <c r="D266" s="11"/>
      <c r="E266" s="12"/>
      <c r="F266" s="12"/>
      <c r="G266" s="12"/>
      <c r="H266" s="12"/>
      <c r="I266" s="12"/>
      <c r="J266" s="11"/>
      <c r="K266" s="12"/>
      <c r="L266" s="12"/>
      <c r="M266" s="12"/>
      <c r="N266" s="12"/>
      <c r="O266" s="12"/>
      <c r="P266" s="11"/>
      <c r="Q266" s="12"/>
      <c r="R266" s="12"/>
      <c r="S266" s="12"/>
      <c r="T266" s="12"/>
      <c r="U266" s="12"/>
      <c r="V266" s="11"/>
      <c r="W266" s="12"/>
      <c r="X266" s="12"/>
      <c r="Y266" s="12"/>
      <c r="Z266" s="12"/>
      <c r="AA266" s="12"/>
      <c r="AB266" s="11"/>
      <c r="AC266" s="12"/>
      <c r="AD266" s="12"/>
      <c r="AE266" s="12"/>
      <c r="AF266" s="12"/>
      <c r="AG266" s="12"/>
      <c r="AH266" s="11"/>
    </row>
    <row r="267" ht="14.25" customHeight="1">
      <c r="A267" s="11"/>
      <c r="B267" s="11"/>
      <c r="C267" s="11"/>
      <c r="D267" s="11"/>
      <c r="E267" s="12"/>
      <c r="F267" s="12"/>
      <c r="G267" s="12"/>
      <c r="H267" s="12"/>
      <c r="I267" s="12"/>
      <c r="J267" s="11"/>
      <c r="K267" s="12"/>
      <c r="L267" s="12"/>
      <c r="M267" s="12"/>
      <c r="N267" s="12"/>
      <c r="O267" s="12"/>
      <c r="P267" s="11"/>
      <c r="Q267" s="12"/>
      <c r="R267" s="12"/>
      <c r="S267" s="12"/>
      <c r="T267" s="12"/>
      <c r="U267" s="12"/>
      <c r="V267" s="11"/>
      <c r="W267" s="12"/>
      <c r="X267" s="12"/>
      <c r="Y267" s="12"/>
      <c r="Z267" s="12"/>
      <c r="AA267" s="12"/>
      <c r="AB267" s="11"/>
      <c r="AC267" s="12"/>
      <c r="AD267" s="12"/>
      <c r="AE267" s="12"/>
      <c r="AF267" s="12"/>
      <c r="AG267" s="12"/>
      <c r="AH267" s="11"/>
    </row>
    <row r="268" ht="14.25" customHeight="1">
      <c r="A268" s="11"/>
      <c r="B268" s="11"/>
      <c r="C268" s="11"/>
      <c r="D268" s="11"/>
      <c r="E268" s="12"/>
      <c r="F268" s="12"/>
      <c r="G268" s="12"/>
      <c r="H268" s="12"/>
      <c r="I268" s="12"/>
      <c r="J268" s="11"/>
      <c r="K268" s="12"/>
      <c r="L268" s="12"/>
      <c r="M268" s="12"/>
      <c r="N268" s="12"/>
      <c r="O268" s="12"/>
      <c r="P268" s="11"/>
      <c r="Q268" s="12"/>
      <c r="R268" s="12"/>
      <c r="S268" s="12"/>
      <c r="T268" s="12"/>
      <c r="U268" s="12"/>
      <c r="V268" s="11"/>
      <c r="W268" s="12"/>
      <c r="X268" s="12"/>
      <c r="Y268" s="12"/>
      <c r="Z268" s="12"/>
      <c r="AA268" s="12"/>
      <c r="AB268" s="11"/>
      <c r="AC268" s="12"/>
      <c r="AD268" s="12"/>
      <c r="AE268" s="12"/>
      <c r="AF268" s="12"/>
      <c r="AG268" s="12"/>
      <c r="AH268" s="11"/>
    </row>
    <row r="269" ht="14.25" customHeight="1">
      <c r="A269" s="11"/>
      <c r="B269" s="11"/>
      <c r="C269" s="11"/>
      <c r="D269" s="11"/>
      <c r="E269" s="12"/>
      <c r="F269" s="12"/>
      <c r="G269" s="12"/>
      <c r="H269" s="12"/>
      <c r="I269" s="12"/>
      <c r="J269" s="11"/>
      <c r="K269" s="12"/>
      <c r="L269" s="12"/>
      <c r="M269" s="12"/>
      <c r="N269" s="12"/>
      <c r="O269" s="12"/>
      <c r="P269" s="11"/>
      <c r="Q269" s="12"/>
      <c r="R269" s="12"/>
      <c r="S269" s="12"/>
      <c r="T269" s="12"/>
      <c r="U269" s="12"/>
      <c r="V269" s="11"/>
      <c r="W269" s="12"/>
      <c r="X269" s="12"/>
      <c r="Y269" s="12"/>
      <c r="Z269" s="12"/>
      <c r="AA269" s="12"/>
      <c r="AB269" s="11"/>
      <c r="AC269" s="12"/>
      <c r="AD269" s="12"/>
      <c r="AE269" s="12"/>
      <c r="AF269" s="12"/>
      <c r="AG269" s="12"/>
      <c r="AH269" s="11"/>
    </row>
    <row r="270" ht="14.25" customHeight="1">
      <c r="A270" s="11"/>
      <c r="B270" s="11"/>
      <c r="C270" s="11"/>
      <c r="D270" s="11"/>
      <c r="E270" s="12"/>
      <c r="F270" s="12"/>
      <c r="G270" s="12"/>
      <c r="H270" s="12"/>
      <c r="I270" s="12"/>
      <c r="J270" s="11"/>
      <c r="K270" s="12"/>
      <c r="L270" s="12"/>
      <c r="M270" s="12"/>
      <c r="N270" s="12"/>
      <c r="O270" s="12"/>
      <c r="P270" s="11"/>
      <c r="Q270" s="12"/>
      <c r="R270" s="12"/>
      <c r="S270" s="12"/>
      <c r="T270" s="12"/>
      <c r="U270" s="12"/>
      <c r="V270" s="11"/>
      <c r="W270" s="12"/>
      <c r="X270" s="12"/>
      <c r="Y270" s="12"/>
      <c r="Z270" s="12"/>
      <c r="AA270" s="12"/>
      <c r="AB270" s="11"/>
      <c r="AC270" s="12"/>
      <c r="AD270" s="12"/>
      <c r="AE270" s="12"/>
      <c r="AF270" s="12"/>
      <c r="AG270" s="12"/>
      <c r="AH270" s="11"/>
    </row>
    <row r="271" ht="14.25" customHeight="1">
      <c r="A271" s="11"/>
      <c r="B271" s="11"/>
      <c r="C271" s="11"/>
      <c r="D271" s="11"/>
      <c r="E271" s="12"/>
      <c r="F271" s="12"/>
      <c r="G271" s="12"/>
      <c r="H271" s="12"/>
      <c r="I271" s="12"/>
      <c r="J271" s="11"/>
      <c r="K271" s="12"/>
      <c r="L271" s="12"/>
      <c r="M271" s="12"/>
      <c r="N271" s="12"/>
      <c r="O271" s="12"/>
      <c r="P271" s="11"/>
      <c r="Q271" s="12"/>
      <c r="R271" s="12"/>
      <c r="S271" s="12"/>
      <c r="T271" s="12"/>
      <c r="U271" s="12"/>
      <c r="V271" s="11"/>
      <c r="W271" s="12"/>
      <c r="X271" s="12"/>
      <c r="Y271" s="12"/>
      <c r="Z271" s="12"/>
      <c r="AA271" s="12"/>
      <c r="AB271" s="11"/>
      <c r="AC271" s="12"/>
      <c r="AD271" s="12"/>
      <c r="AE271" s="12"/>
      <c r="AF271" s="12"/>
      <c r="AG271" s="12"/>
      <c r="AH271" s="11"/>
    </row>
    <row r="272" ht="14.25" customHeight="1">
      <c r="A272" s="11"/>
      <c r="B272" s="11"/>
      <c r="C272" s="11"/>
      <c r="D272" s="11"/>
      <c r="E272" s="12"/>
      <c r="F272" s="12"/>
      <c r="G272" s="12"/>
      <c r="H272" s="12"/>
      <c r="I272" s="12"/>
      <c r="J272" s="11"/>
      <c r="K272" s="12"/>
      <c r="L272" s="12"/>
      <c r="M272" s="12"/>
      <c r="N272" s="12"/>
      <c r="O272" s="12"/>
      <c r="P272" s="11"/>
      <c r="Q272" s="12"/>
      <c r="R272" s="12"/>
      <c r="S272" s="12"/>
      <c r="T272" s="12"/>
      <c r="U272" s="12"/>
      <c r="V272" s="11"/>
      <c r="W272" s="12"/>
      <c r="X272" s="12"/>
      <c r="Y272" s="12"/>
      <c r="Z272" s="12"/>
      <c r="AA272" s="12"/>
      <c r="AB272" s="11"/>
      <c r="AC272" s="12"/>
      <c r="AD272" s="12"/>
      <c r="AE272" s="12"/>
      <c r="AF272" s="12"/>
      <c r="AG272" s="12"/>
      <c r="AH272" s="11"/>
    </row>
    <row r="273" ht="14.25" customHeight="1">
      <c r="A273" s="11"/>
      <c r="B273" s="11"/>
      <c r="C273" s="11"/>
      <c r="D273" s="11"/>
      <c r="E273" s="12"/>
      <c r="F273" s="12"/>
      <c r="G273" s="12"/>
      <c r="H273" s="12"/>
      <c r="I273" s="12"/>
      <c r="J273" s="11"/>
      <c r="K273" s="12"/>
      <c r="L273" s="12"/>
      <c r="M273" s="12"/>
      <c r="N273" s="12"/>
      <c r="O273" s="12"/>
      <c r="P273" s="11"/>
      <c r="Q273" s="12"/>
      <c r="R273" s="12"/>
      <c r="S273" s="12"/>
      <c r="T273" s="12"/>
      <c r="U273" s="12"/>
      <c r="V273" s="11"/>
      <c r="W273" s="12"/>
      <c r="X273" s="12"/>
      <c r="Y273" s="12"/>
      <c r="Z273" s="12"/>
      <c r="AA273" s="12"/>
      <c r="AB273" s="11"/>
      <c r="AC273" s="12"/>
      <c r="AD273" s="12"/>
      <c r="AE273" s="12"/>
      <c r="AF273" s="12"/>
      <c r="AG273" s="12"/>
      <c r="AH273" s="11"/>
    </row>
    <row r="274" ht="14.25" customHeight="1">
      <c r="A274" s="11"/>
      <c r="B274" s="11"/>
      <c r="C274" s="11"/>
      <c r="D274" s="11"/>
      <c r="E274" s="12"/>
      <c r="F274" s="12"/>
      <c r="G274" s="12"/>
      <c r="H274" s="12"/>
      <c r="I274" s="12"/>
      <c r="J274" s="11"/>
      <c r="K274" s="12"/>
      <c r="L274" s="12"/>
      <c r="M274" s="12"/>
      <c r="N274" s="12"/>
      <c r="O274" s="12"/>
      <c r="P274" s="11"/>
      <c r="Q274" s="12"/>
      <c r="R274" s="12"/>
      <c r="S274" s="12"/>
      <c r="T274" s="12"/>
      <c r="U274" s="12"/>
      <c r="V274" s="11"/>
      <c r="W274" s="12"/>
      <c r="X274" s="12"/>
      <c r="Y274" s="12"/>
      <c r="Z274" s="12"/>
      <c r="AA274" s="12"/>
      <c r="AB274" s="11"/>
      <c r="AC274" s="12"/>
      <c r="AD274" s="12"/>
      <c r="AE274" s="12"/>
      <c r="AF274" s="12"/>
      <c r="AG274" s="12"/>
      <c r="AH274" s="11"/>
    </row>
    <row r="275" ht="14.25" customHeight="1">
      <c r="A275" s="11"/>
      <c r="B275" s="11"/>
      <c r="C275" s="11"/>
      <c r="D275" s="11"/>
      <c r="E275" s="12"/>
      <c r="F275" s="12"/>
      <c r="G275" s="12"/>
      <c r="H275" s="12"/>
      <c r="I275" s="12"/>
      <c r="J275" s="11"/>
      <c r="K275" s="12"/>
      <c r="L275" s="12"/>
      <c r="M275" s="12"/>
      <c r="N275" s="12"/>
      <c r="O275" s="12"/>
      <c r="P275" s="11"/>
      <c r="Q275" s="12"/>
      <c r="R275" s="12"/>
      <c r="S275" s="12"/>
      <c r="T275" s="12"/>
      <c r="U275" s="12"/>
      <c r="V275" s="11"/>
      <c r="W275" s="12"/>
      <c r="X275" s="12"/>
      <c r="Y275" s="12"/>
      <c r="Z275" s="12"/>
      <c r="AA275" s="12"/>
      <c r="AB275" s="11"/>
      <c r="AC275" s="12"/>
      <c r="AD275" s="12"/>
      <c r="AE275" s="12"/>
      <c r="AF275" s="12"/>
      <c r="AG275" s="12"/>
      <c r="AH275" s="11"/>
    </row>
    <row r="276" ht="14.25" customHeight="1">
      <c r="A276" s="11"/>
      <c r="B276" s="11"/>
      <c r="C276" s="11"/>
      <c r="D276" s="11"/>
      <c r="E276" s="12"/>
      <c r="F276" s="12"/>
      <c r="G276" s="12"/>
      <c r="H276" s="12"/>
      <c r="I276" s="12"/>
      <c r="J276" s="11"/>
      <c r="K276" s="12"/>
      <c r="L276" s="12"/>
      <c r="M276" s="12"/>
      <c r="N276" s="12"/>
      <c r="O276" s="12"/>
      <c r="P276" s="11"/>
      <c r="Q276" s="12"/>
      <c r="R276" s="12"/>
      <c r="S276" s="12"/>
      <c r="T276" s="12"/>
      <c r="U276" s="12"/>
      <c r="V276" s="11"/>
      <c r="W276" s="12"/>
      <c r="X276" s="12"/>
      <c r="Y276" s="12"/>
      <c r="Z276" s="12"/>
      <c r="AA276" s="12"/>
      <c r="AB276" s="11"/>
      <c r="AC276" s="12"/>
      <c r="AD276" s="12"/>
      <c r="AE276" s="12"/>
      <c r="AF276" s="12"/>
      <c r="AG276" s="12"/>
      <c r="AH276" s="11"/>
    </row>
    <row r="277" ht="14.25" customHeight="1">
      <c r="A277" s="11"/>
      <c r="B277" s="11"/>
      <c r="C277" s="11"/>
      <c r="D277" s="11"/>
      <c r="E277" s="12"/>
      <c r="F277" s="12"/>
      <c r="G277" s="12"/>
      <c r="H277" s="12"/>
      <c r="I277" s="12"/>
      <c r="J277" s="11"/>
      <c r="K277" s="12"/>
      <c r="L277" s="12"/>
      <c r="M277" s="12"/>
      <c r="N277" s="12"/>
      <c r="O277" s="12"/>
      <c r="P277" s="11"/>
      <c r="Q277" s="12"/>
      <c r="R277" s="12"/>
      <c r="S277" s="12"/>
      <c r="T277" s="12"/>
      <c r="U277" s="12"/>
      <c r="V277" s="11"/>
      <c r="W277" s="12"/>
      <c r="X277" s="12"/>
      <c r="Y277" s="12"/>
      <c r="Z277" s="12"/>
      <c r="AA277" s="12"/>
      <c r="AB277" s="11"/>
      <c r="AC277" s="12"/>
      <c r="AD277" s="12"/>
      <c r="AE277" s="12"/>
      <c r="AF277" s="12"/>
      <c r="AG277" s="12"/>
      <c r="AH277" s="11"/>
    </row>
    <row r="278" ht="14.25" customHeight="1">
      <c r="A278" s="11"/>
      <c r="B278" s="11"/>
      <c r="C278" s="11"/>
      <c r="D278" s="11"/>
      <c r="E278" s="12"/>
      <c r="F278" s="12"/>
      <c r="G278" s="12"/>
      <c r="H278" s="12"/>
      <c r="I278" s="12"/>
      <c r="J278" s="11"/>
      <c r="K278" s="12"/>
      <c r="L278" s="12"/>
      <c r="M278" s="12"/>
      <c r="N278" s="12"/>
      <c r="O278" s="12"/>
      <c r="P278" s="11"/>
      <c r="Q278" s="12"/>
      <c r="R278" s="12"/>
      <c r="S278" s="12"/>
      <c r="T278" s="12"/>
      <c r="U278" s="12"/>
      <c r="V278" s="11"/>
      <c r="W278" s="12"/>
      <c r="X278" s="12"/>
      <c r="Y278" s="12"/>
      <c r="Z278" s="12"/>
      <c r="AA278" s="12"/>
      <c r="AB278" s="11"/>
      <c r="AC278" s="12"/>
      <c r="AD278" s="12"/>
      <c r="AE278" s="12"/>
      <c r="AF278" s="12"/>
      <c r="AG278" s="12"/>
      <c r="AH278" s="11"/>
    </row>
    <row r="279" ht="14.25" customHeight="1">
      <c r="A279" s="11"/>
      <c r="B279" s="11"/>
      <c r="C279" s="11"/>
      <c r="D279" s="11"/>
      <c r="E279" s="12"/>
      <c r="F279" s="12"/>
      <c r="G279" s="12"/>
      <c r="H279" s="12"/>
      <c r="I279" s="12"/>
      <c r="J279" s="11"/>
      <c r="K279" s="12"/>
      <c r="L279" s="12"/>
      <c r="M279" s="12"/>
      <c r="N279" s="12"/>
      <c r="O279" s="12"/>
      <c r="P279" s="11"/>
      <c r="Q279" s="12"/>
      <c r="R279" s="12"/>
      <c r="S279" s="12"/>
      <c r="T279" s="12"/>
      <c r="U279" s="12"/>
      <c r="V279" s="11"/>
      <c r="W279" s="12"/>
      <c r="X279" s="12"/>
      <c r="Y279" s="12"/>
      <c r="Z279" s="12"/>
      <c r="AA279" s="12"/>
      <c r="AB279" s="11"/>
      <c r="AC279" s="12"/>
      <c r="AD279" s="12"/>
      <c r="AE279" s="12"/>
      <c r="AF279" s="12"/>
      <c r="AG279" s="12"/>
      <c r="AH279" s="11"/>
    </row>
    <row r="280" ht="14.25" customHeight="1">
      <c r="A280" s="11"/>
      <c r="B280" s="11"/>
      <c r="C280" s="11"/>
      <c r="D280" s="11"/>
      <c r="E280" s="12"/>
      <c r="F280" s="12"/>
      <c r="G280" s="12"/>
      <c r="H280" s="12"/>
      <c r="I280" s="12"/>
      <c r="J280" s="11"/>
      <c r="K280" s="12"/>
      <c r="L280" s="12"/>
      <c r="M280" s="12"/>
      <c r="N280" s="12"/>
      <c r="O280" s="12"/>
      <c r="P280" s="11"/>
      <c r="Q280" s="12"/>
      <c r="R280" s="12"/>
      <c r="S280" s="12"/>
      <c r="T280" s="12"/>
      <c r="U280" s="12"/>
      <c r="V280" s="11"/>
      <c r="W280" s="12"/>
      <c r="X280" s="12"/>
      <c r="Y280" s="12"/>
      <c r="Z280" s="12"/>
      <c r="AA280" s="12"/>
      <c r="AB280" s="11"/>
      <c r="AC280" s="12"/>
      <c r="AD280" s="12"/>
      <c r="AE280" s="12"/>
      <c r="AF280" s="12"/>
      <c r="AG280" s="12"/>
      <c r="AH280" s="11"/>
    </row>
    <row r="281" ht="14.25" customHeight="1">
      <c r="A281" s="11"/>
      <c r="B281" s="11"/>
      <c r="C281" s="11"/>
      <c r="D281" s="11"/>
      <c r="E281" s="12"/>
      <c r="F281" s="12"/>
      <c r="G281" s="12"/>
      <c r="H281" s="12"/>
      <c r="I281" s="12"/>
      <c r="J281" s="11"/>
      <c r="K281" s="12"/>
      <c r="L281" s="12"/>
      <c r="M281" s="12"/>
      <c r="N281" s="12"/>
      <c r="O281" s="12"/>
      <c r="P281" s="11"/>
      <c r="Q281" s="12"/>
      <c r="R281" s="12"/>
      <c r="S281" s="12"/>
      <c r="T281" s="12"/>
      <c r="U281" s="12"/>
      <c r="V281" s="11"/>
      <c r="W281" s="12"/>
      <c r="X281" s="12"/>
      <c r="Y281" s="12"/>
      <c r="Z281" s="12"/>
      <c r="AA281" s="12"/>
      <c r="AB281" s="11"/>
      <c r="AC281" s="12"/>
      <c r="AD281" s="12"/>
      <c r="AE281" s="12"/>
      <c r="AF281" s="12"/>
      <c r="AG281" s="12"/>
      <c r="AH281" s="11"/>
    </row>
    <row r="282" ht="14.25" customHeight="1">
      <c r="A282" s="11"/>
      <c r="B282" s="11"/>
      <c r="C282" s="11"/>
      <c r="D282" s="11"/>
      <c r="E282" s="12"/>
      <c r="F282" s="12"/>
      <c r="G282" s="12"/>
      <c r="H282" s="12"/>
      <c r="I282" s="12"/>
      <c r="J282" s="11"/>
      <c r="K282" s="12"/>
      <c r="L282" s="12"/>
      <c r="M282" s="12"/>
      <c r="N282" s="12"/>
      <c r="O282" s="12"/>
      <c r="P282" s="11"/>
      <c r="Q282" s="12"/>
      <c r="R282" s="12"/>
      <c r="S282" s="12"/>
      <c r="T282" s="12"/>
      <c r="U282" s="12"/>
      <c r="V282" s="11"/>
      <c r="W282" s="12"/>
      <c r="X282" s="12"/>
      <c r="Y282" s="12"/>
      <c r="Z282" s="12"/>
      <c r="AA282" s="12"/>
      <c r="AB282" s="11"/>
      <c r="AC282" s="12"/>
      <c r="AD282" s="12"/>
      <c r="AE282" s="12"/>
      <c r="AF282" s="12"/>
      <c r="AG282" s="12"/>
      <c r="AH282" s="11"/>
    </row>
    <row r="283" ht="14.25" customHeight="1">
      <c r="A283" s="11"/>
      <c r="B283" s="11"/>
      <c r="C283" s="11"/>
      <c r="D283" s="11"/>
      <c r="E283" s="12"/>
      <c r="F283" s="12"/>
      <c r="G283" s="12"/>
      <c r="H283" s="12"/>
      <c r="I283" s="12"/>
      <c r="J283" s="11"/>
      <c r="K283" s="12"/>
      <c r="L283" s="12"/>
      <c r="M283" s="12"/>
      <c r="N283" s="12"/>
      <c r="O283" s="12"/>
      <c r="P283" s="11"/>
      <c r="Q283" s="12"/>
      <c r="R283" s="12"/>
      <c r="S283" s="12"/>
      <c r="T283" s="12"/>
      <c r="U283" s="12"/>
      <c r="V283" s="11"/>
      <c r="W283" s="12"/>
      <c r="X283" s="12"/>
      <c r="Y283" s="12"/>
      <c r="Z283" s="12"/>
      <c r="AA283" s="12"/>
      <c r="AB283" s="11"/>
      <c r="AC283" s="12"/>
      <c r="AD283" s="12"/>
      <c r="AE283" s="12"/>
      <c r="AF283" s="12"/>
      <c r="AG283" s="12"/>
      <c r="AH283" s="11"/>
    </row>
    <row r="284" ht="14.25" customHeight="1">
      <c r="A284" s="11"/>
      <c r="B284" s="11"/>
      <c r="C284" s="11"/>
      <c r="D284" s="11"/>
      <c r="E284" s="12"/>
      <c r="F284" s="12"/>
      <c r="G284" s="12"/>
      <c r="H284" s="12"/>
      <c r="I284" s="12"/>
      <c r="J284" s="11"/>
      <c r="K284" s="12"/>
      <c r="L284" s="12"/>
      <c r="M284" s="12"/>
      <c r="N284" s="12"/>
      <c r="O284" s="12"/>
      <c r="P284" s="11"/>
      <c r="Q284" s="12"/>
      <c r="R284" s="12"/>
      <c r="S284" s="12"/>
      <c r="T284" s="12"/>
      <c r="U284" s="12"/>
      <c r="V284" s="11"/>
      <c r="W284" s="12"/>
      <c r="X284" s="12"/>
      <c r="Y284" s="12"/>
      <c r="Z284" s="12"/>
      <c r="AA284" s="12"/>
      <c r="AB284" s="11"/>
      <c r="AC284" s="12"/>
      <c r="AD284" s="12"/>
      <c r="AE284" s="12"/>
      <c r="AF284" s="12"/>
      <c r="AG284" s="12"/>
      <c r="AH284" s="11"/>
    </row>
    <row r="285" ht="14.25" customHeight="1">
      <c r="A285" s="11"/>
      <c r="B285" s="11"/>
      <c r="C285" s="11"/>
      <c r="D285" s="11"/>
      <c r="E285" s="12"/>
      <c r="F285" s="12"/>
      <c r="G285" s="12"/>
      <c r="H285" s="12"/>
      <c r="I285" s="12"/>
      <c r="J285" s="11"/>
      <c r="K285" s="12"/>
      <c r="L285" s="12"/>
      <c r="M285" s="12"/>
      <c r="N285" s="12"/>
      <c r="O285" s="12"/>
      <c r="P285" s="11"/>
      <c r="Q285" s="12"/>
      <c r="R285" s="12"/>
      <c r="S285" s="12"/>
      <c r="T285" s="12"/>
      <c r="U285" s="12"/>
      <c r="V285" s="11"/>
      <c r="W285" s="12"/>
      <c r="X285" s="12"/>
      <c r="Y285" s="12"/>
      <c r="Z285" s="12"/>
      <c r="AA285" s="12"/>
      <c r="AB285" s="11"/>
      <c r="AC285" s="12"/>
      <c r="AD285" s="12"/>
      <c r="AE285" s="12"/>
      <c r="AF285" s="12"/>
      <c r="AG285" s="12"/>
      <c r="AH285" s="11"/>
    </row>
    <row r="286" ht="14.25" customHeight="1">
      <c r="A286" s="11"/>
      <c r="B286" s="11"/>
      <c r="C286" s="11"/>
      <c r="D286" s="11"/>
      <c r="E286" s="12"/>
      <c r="F286" s="12"/>
      <c r="G286" s="12"/>
      <c r="H286" s="12"/>
      <c r="I286" s="12"/>
      <c r="J286" s="11"/>
      <c r="K286" s="12"/>
      <c r="L286" s="12"/>
      <c r="M286" s="12"/>
      <c r="N286" s="12"/>
      <c r="O286" s="12"/>
      <c r="P286" s="11"/>
      <c r="Q286" s="12"/>
      <c r="R286" s="12"/>
      <c r="S286" s="12"/>
      <c r="T286" s="12"/>
      <c r="U286" s="12"/>
      <c r="V286" s="11"/>
      <c r="W286" s="12"/>
      <c r="X286" s="12"/>
      <c r="Y286" s="12"/>
      <c r="Z286" s="12"/>
      <c r="AA286" s="12"/>
      <c r="AB286" s="11"/>
      <c r="AC286" s="12"/>
      <c r="AD286" s="12"/>
      <c r="AE286" s="12"/>
      <c r="AF286" s="12"/>
      <c r="AG286" s="12"/>
      <c r="AH286" s="11"/>
    </row>
    <row r="287" ht="14.25" customHeight="1">
      <c r="A287" s="11"/>
      <c r="B287" s="11"/>
      <c r="C287" s="11"/>
      <c r="D287" s="11"/>
      <c r="E287" s="12"/>
      <c r="F287" s="12"/>
      <c r="G287" s="12"/>
      <c r="H287" s="12"/>
      <c r="I287" s="12"/>
      <c r="J287" s="11"/>
      <c r="K287" s="12"/>
      <c r="L287" s="12"/>
      <c r="M287" s="12"/>
      <c r="N287" s="12"/>
      <c r="O287" s="12"/>
      <c r="P287" s="11"/>
      <c r="Q287" s="12"/>
      <c r="R287" s="12"/>
      <c r="S287" s="12"/>
      <c r="T287" s="12"/>
      <c r="U287" s="12"/>
      <c r="V287" s="11"/>
      <c r="W287" s="12"/>
      <c r="X287" s="12"/>
      <c r="Y287" s="12"/>
      <c r="Z287" s="12"/>
      <c r="AA287" s="12"/>
      <c r="AB287" s="11"/>
      <c r="AC287" s="12"/>
      <c r="AD287" s="12"/>
      <c r="AE287" s="12"/>
      <c r="AF287" s="12"/>
      <c r="AG287" s="12"/>
      <c r="AH287" s="11"/>
    </row>
    <row r="288" ht="14.25" customHeight="1">
      <c r="A288" s="11"/>
      <c r="B288" s="11"/>
      <c r="C288" s="11"/>
      <c r="D288" s="11"/>
      <c r="E288" s="12"/>
      <c r="F288" s="12"/>
      <c r="G288" s="12"/>
      <c r="H288" s="12"/>
      <c r="I288" s="12"/>
      <c r="J288" s="11"/>
      <c r="K288" s="12"/>
      <c r="L288" s="12"/>
      <c r="M288" s="12"/>
      <c r="N288" s="12"/>
      <c r="O288" s="12"/>
      <c r="P288" s="11"/>
      <c r="Q288" s="12"/>
      <c r="R288" s="12"/>
      <c r="S288" s="12"/>
      <c r="T288" s="12"/>
      <c r="U288" s="12"/>
      <c r="V288" s="11"/>
      <c r="W288" s="12"/>
      <c r="X288" s="12"/>
      <c r="Y288" s="12"/>
      <c r="Z288" s="12"/>
      <c r="AA288" s="12"/>
      <c r="AB288" s="11"/>
      <c r="AC288" s="12"/>
      <c r="AD288" s="12"/>
      <c r="AE288" s="12"/>
      <c r="AF288" s="12"/>
      <c r="AG288" s="12"/>
      <c r="AH288" s="11"/>
    </row>
    <row r="289" ht="14.25" customHeight="1">
      <c r="A289" s="11"/>
      <c r="B289" s="11"/>
      <c r="C289" s="11"/>
      <c r="D289" s="11"/>
      <c r="E289" s="12"/>
      <c r="F289" s="12"/>
      <c r="G289" s="12"/>
      <c r="H289" s="12"/>
      <c r="I289" s="12"/>
      <c r="J289" s="11"/>
      <c r="K289" s="12"/>
      <c r="L289" s="12"/>
      <c r="M289" s="12"/>
      <c r="N289" s="12"/>
      <c r="O289" s="12"/>
      <c r="P289" s="11"/>
      <c r="Q289" s="12"/>
      <c r="R289" s="12"/>
      <c r="S289" s="12"/>
      <c r="T289" s="12"/>
      <c r="U289" s="12"/>
      <c r="V289" s="11"/>
      <c r="W289" s="12"/>
      <c r="X289" s="12"/>
      <c r="Y289" s="12"/>
      <c r="Z289" s="12"/>
      <c r="AA289" s="12"/>
      <c r="AB289" s="11"/>
      <c r="AC289" s="12"/>
      <c r="AD289" s="12"/>
      <c r="AE289" s="12"/>
      <c r="AF289" s="12"/>
      <c r="AG289" s="12"/>
      <c r="AH289" s="11"/>
    </row>
    <row r="290" ht="14.25" customHeight="1">
      <c r="A290" s="11"/>
      <c r="B290" s="11"/>
      <c r="C290" s="11"/>
      <c r="D290" s="11"/>
      <c r="E290" s="12"/>
      <c r="F290" s="12"/>
      <c r="G290" s="12"/>
      <c r="H290" s="12"/>
      <c r="I290" s="12"/>
      <c r="J290" s="11"/>
      <c r="K290" s="12"/>
      <c r="L290" s="12"/>
      <c r="M290" s="12"/>
      <c r="N290" s="12"/>
      <c r="O290" s="12"/>
      <c r="P290" s="11"/>
      <c r="Q290" s="12"/>
      <c r="R290" s="12"/>
      <c r="S290" s="12"/>
      <c r="T290" s="12"/>
      <c r="U290" s="12"/>
      <c r="V290" s="11"/>
      <c r="W290" s="12"/>
      <c r="X290" s="12"/>
      <c r="Y290" s="12"/>
      <c r="Z290" s="12"/>
      <c r="AA290" s="12"/>
      <c r="AB290" s="11"/>
      <c r="AC290" s="12"/>
      <c r="AD290" s="12"/>
      <c r="AE290" s="12"/>
      <c r="AF290" s="12"/>
      <c r="AG290" s="12"/>
      <c r="AH290" s="11"/>
    </row>
    <row r="291" ht="14.25" customHeight="1">
      <c r="A291" s="11"/>
      <c r="B291" s="11"/>
      <c r="C291" s="11"/>
      <c r="D291" s="11"/>
      <c r="E291" s="12"/>
      <c r="F291" s="12"/>
      <c r="G291" s="12"/>
      <c r="H291" s="12"/>
      <c r="I291" s="12"/>
      <c r="J291" s="11"/>
      <c r="K291" s="12"/>
      <c r="L291" s="12"/>
      <c r="M291" s="12"/>
      <c r="N291" s="12"/>
      <c r="O291" s="12"/>
      <c r="P291" s="11"/>
      <c r="Q291" s="12"/>
      <c r="R291" s="12"/>
      <c r="S291" s="12"/>
      <c r="T291" s="12"/>
      <c r="U291" s="12"/>
      <c r="V291" s="11"/>
      <c r="W291" s="12"/>
      <c r="X291" s="12"/>
      <c r="Y291" s="12"/>
      <c r="Z291" s="12"/>
      <c r="AA291" s="12"/>
      <c r="AB291" s="11"/>
      <c r="AC291" s="12"/>
      <c r="AD291" s="12"/>
      <c r="AE291" s="12"/>
      <c r="AF291" s="12"/>
      <c r="AG291" s="12"/>
      <c r="AH291" s="11"/>
    </row>
    <row r="292" ht="14.25" customHeight="1">
      <c r="A292" s="11"/>
      <c r="B292" s="11"/>
      <c r="C292" s="11"/>
      <c r="D292" s="11"/>
      <c r="E292" s="12"/>
      <c r="F292" s="12"/>
      <c r="G292" s="12"/>
      <c r="H292" s="12"/>
      <c r="I292" s="12"/>
      <c r="J292" s="11"/>
      <c r="K292" s="12"/>
      <c r="L292" s="12"/>
      <c r="M292" s="12"/>
      <c r="N292" s="12"/>
      <c r="O292" s="12"/>
      <c r="P292" s="11"/>
      <c r="Q292" s="12"/>
      <c r="R292" s="12"/>
      <c r="S292" s="12"/>
      <c r="T292" s="12"/>
      <c r="U292" s="12"/>
      <c r="V292" s="11"/>
      <c r="W292" s="12"/>
      <c r="X292" s="12"/>
      <c r="Y292" s="12"/>
      <c r="Z292" s="12"/>
      <c r="AA292" s="12"/>
      <c r="AB292" s="11"/>
      <c r="AC292" s="12"/>
      <c r="AD292" s="12"/>
      <c r="AE292" s="12"/>
      <c r="AF292" s="12"/>
      <c r="AG292" s="12"/>
      <c r="AH292" s="11"/>
    </row>
    <row r="293" ht="14.25" customHeight="1">
      <c r="A293" s="11"/>
      <c r="B293" s="11"/>
      <c r="C293" s="11"/>
      <c r="D293" s="11"/>
      <c r="E293" s="12"/>
      <c r="F293" s="12"/>
      <c r="G293" s="12"/>
      <c r="H293" s="12"/>
      <c r="I293" s="12"/>
      <c r="J293" s="11"/>
      <c r="K293" s="12"/>
      <c r="L293" s="12"/>
      <c r="M293" s="12"/>
      <c r="N293" s="12"/>
      <c r="O293" s="12"/>
      <c r="P293" s="11"/>
      <c r="Q293" s="12"/>
      <c r="R293" s="12"/>
      <c r="S293" s="12"/>
      <c r="T293" s="12"/>
      <c r="U293" s="12"/>
      <c r="V293" s="11"/>
      <c r="W293" s="12"/>
      <c r="X293" s="12"/>
      <c r="Y293" s="12"/>
      <c r="Z293" s="12"/>
      <c r="AA293" s="12"/>
      <c r="AB293" s="11"/>
      <c r="AC293" s="12"/>
      <c r="AD293" s="12"/>
      <c r="AE293" s="12"/>
      <c r="AF293" s="12"/>
      <c r="AG293" s="12"/>
      <c r="AH293" s="11"/>
    </row>
    <row r="294" ht="14.25" customHeight="1">
      <c r="A294" s="11"/>
      <c r="B294" s="11"/>
      <c r="C294" s="11"/>
      <c r="D294" s="11"/>
      <c r="E294" s="12"/>
      <c r="F294" s="12"/>
      <c r="G294" s="12"/>
      <c r="H294" s="12"/>
      <c r="I294" s="12"/>
      <c r="J294" s="11"/>
      <c r="K294" s="12"/>
      <c r="L294" s="12"/>
      <c r="M294" s="12"/>
      <c r="N294" s="12"/>
      <c r="O294" s="12"/>
      <c r="P294" s="11"/>
      <c r="Q294" s="12"/>
      <c r="R294" s="12"/>
      <c r="S294" s="12"/>
      <c r="T294" s="12"/>
      <c r="U294" s="12"/>
      <c r="V294" s="11"/>
      <c r="W294" s="12"/>
      <c r="X294" s="12"/>
      <c r="Y294" s="12"/>
      <c r="Z294" s="12"/>
      <c r="AA294" s="12"/>
      <c r="AB294" s="11"/>
      <c r="AC294" s="12"/>
      <c r="AD294" s="12"/>
      <c r="AE294" s="12"/>
      <c r="AF294" s="12"/>
      <c r="AG294" s="12"/>
      <c r="AH294" s="11"/>
    </row>
    <row r="295" ht="14.25" customHeight="1">
      <c r="A295" s="11"/>
      <c r="B295" s="11"/>
      <c r="C295" s="11"/>
      <c r="D295" s="11"/>
      <c r="E295" s="12"/>
      <c r="F295" s="12"/>
      <c r="G295" s="12"/>
      <c r="H295" s="12"/>
      <c r="I295" s="12"/>
      <c r="J295" s="11"/>
      <c r="K295" s="12"/>
      <c r="L295" s="12"/>
      <c r="M295" s="12"/>
      <c r="N295" s="12"/>
      <c r="O295" s="12"/>
      <c r="P295" s="11"/>
      <c r="Q295" s="12"/>
      <c r="R295" s="12"/>
      <c r="S295" s="12"/>
      <c r="T295" s="12"/>
      <c r="U295" s="12"/>
      <c r="V295" s="11"/>
      <c r="W295" s="12"/>
      <c r="X295" s="12"/>
      <c r="Y295" s="12"/>
      <c r="Z295" s="12"/>
      <c r="AA295" s="12"/>
      <c r="AB295" s="11"/>
      <c r="AC295" s="12"/>
      <c r="AD295" s="12"/>
      <c r="AE295" s="12"/>
      <c r="AF295" s="12"/>
      <c r="AG295" s="12"/>
      <c r="AH295" s="11"/>
    </row>
    <row r="296" ht="14.25" customHeight="1">
      <c r="A296" s="11"/>
      <c r="B296" s="11"/>
      <c r="C296" s="11"/>
      <c r="D296" s="11"/>
      <c r="E296" s="12"/>
      <c r="F296" s="12"/>
      <c r="G296" s="12"/>
      <c r="H296" s="12"/>
      <c r="I296" s="12"/>
      <c r="J296" s="11"/>
      <c r="K296" s="12"/>
      <c r="L296" s="12"/>
      <c r="M296" s="12"/>
      <c r="N296" s="12"/>
      <c r="O296" s="12"/>
      <c r="P296" s="11"/>
      <c r="Q296" s="12"/>
      <c r="R296" s="12"/>
      <c r="S296" s="12"/>
      <c r="T296" s="12"/>
      <c r="U296" s="12"/>
      <c r="V296" s="11"/>
      <c r="W296" s="12"/>
      <c r="X296" s="12"/>
      <c r="Y296" s="12"/>
      <c r="Z296" s="12"/>
      <c r="AA296" s="12"/>
      <c r="AB296" s="11"/>
      <c r="AC296" s="12"/>
      <c r="AD296" s="12"/>
      <c r="AE296" s="12"/>
      <c r="AF296" s="12"/>
      <c r="AG296" s="12"/>
      <c r="AH296" s="11"/>
    </row>
    <row r="297" ht="14.25" customHeight="1">
      <c r="A297" s="11"/>
      <c r="B297" s="11"/>
      <c r="C297" s="11"/>
      <c r="D297" s="11"/>
      <c r="E297" s="12"/>
      <c r="F297" s="12"/>
      <c r="G297" s="12"/>
      <c r="H297" s="12"/>
      <c r="I297" s="12"/>
      <c r="J297" s="11"/>
      <c r="K297" s="12"/>
      <c r="L297" s="12"/>
      <c r="M297" s="12"/>
      <c r="N297" s="12"/>
      <c r="O297" s="12"/>
      <c r="P297" s="11"/>
      <c r="Q297" s="12"/>
      <c r="R297" s="12"/>
      <c r="S297" s="12"/>
      <c r="T297" s="12"/>
      <c r="U297" s="12"/>
      <c r="V297" s="11"/>
      <c r="W297" s="12"/>
      <c r="X297" s="12"/>
      <c r="Y297" s="12"/>
      <c r="Z297" s="12"/>
      <c r="AA297" s="12"/>
      <c r="AB297" s="11"/>
      <c r="AC297" s="12"/>
      <c r="AD297" s="12"/>
      <c r="AE297" s="12"/>
      <c r="AF297" s="12"/>
      <c r="AG297" s="12"/>
      <c r="AH297" s="11"/>
    </row>
    <row r="298" ht="14.25" customHeight="1">
      <c r="A298" s="11"/>
      <c r="B298" s="11"/>
      <c r="C298" s="11"/>
      <c r="D298" s="11"/>
      <c r="E298" s="12"/>
      <c r="F298" s="12"/>
      <c r="G298" s="12"/>
      <c r="H298" s="12"/>
      <c r="I298" s="12"/>
      <c r="J298" s="11"/>
      <c r="K298" s="12"/>
      <c r="L298" s="12"/>
      <c r="M298" s="12"/>
      <c r="N298" s="12"/>
      <c r="O298" s="12"/>
      <c r="P298" s="11"/>
      <c r="Q298" s="12"/>
      <c r="R298" s="12"/>
      <c r="S298" s="12"/>
      <c r="T298" s="12"/>
      <c r="U298" s="12"/>
      <c r="V298" s="11"/>
      <c r="W298" s="12"/>
      <c r="X298" s="12"/>
      <c r="Y298" s="12"/>
      <c r="Z298" s="12"/>
      <c r="AA298" s="12"/>
      <c r="AB298" s="11"/>
      <c r="AC298" s="12"/>
      <c r="AD298" s="12"/>
      <c r="AE298" s="12"/>
      <c r="AF298" s="12"/>
      <c r="AG298" s="12"/>
      <c r="AH298" s="11"/>
    </row>
    <row r="299" ht="14.25" customHeight="1">
      <c r="A299" s="11"/>
      <c r="B299" s="11"/>
      <c r="C299" s="11"/>
      <c r="D299" s="11"/>
      <c r="E299" s="12"/>
      <c r="F299" s="12"/>
      <c r="G299" s="12"/>
      <c r="H299" s="12"/>
      <c r="I299" s="12"/>
      <c r="J299" s="11"/>
      <c r="K299" s="12"/>
      <c r="L299" s="12"/>
      <c r="M299" s="12"/>
      <c r="N299" s="12"/>
      <c r="O299" s="12"/>
      <c r="P299" s="11"/>
      <c r="Q299" s="12"/>
      <c r="R299" s="12"/>
      <c r="S299" s="12"/>
      <c r="T299" s="12"/>
      <c r="U299" s="12"/>
      <c r="V299" s="11"/>
      <c r="W299" s="12"/>
      <c r="X299" s="12"/>
      <c r="Y299" s="12"/>
      <c r="Z299" s="12"/>
      <c r="AA299" s="12"/>
      <c r="AB299" s="11"/>
      <c r="AC299" s="12"/>
      <c r="AD299" s="12"/>
      <c r="AE299" s="12"/>
      <c r="AF299" s="12"/>
      <c r="AG299" s="12"/>
      <c r="AH299" s="11"/>
    </row>
    <row r="300" ht="14.25" customHeight="1">
      <c r="A300" s="11"/>
      <c r="B300" s="11"/>
      <c r="C300" s="11"/>
      <c r="D300" s="11"/>
      <c r="E300" s="12"/>
      <c r="F300" s="12"/>
      <c r="G300" s="12"/>
      <c r="H300" s="12"/>
      <c r="I300" s="12"/>
      <c r="J300" s="11"/>
      <c r="K300" s="12"/>
      <c r="L300" s="12"/>
      <c r="M300" s="12"/>
      <c r="N300" s="12"/>
      <c r="O300" s="12"/>
      <c r="P300" s="11"/>
      <c r="Q300" s="12"/>
      <c r="R300" s="12"/>
      <c r="S300" s="12"/>
      <c r="T300" s="12"/>
      <c r="U300" s="12"/>
      <c r="V300" s="11"/>
      <c r="W300" s="12"/>
      <c r="X300" s="12"/>
      <c r="Y300" s="12"/>
      <c r="Z300" s="12"/>
      <c r="AA300" s="12"/>
      <c r="AB300" s="11"/>
      <c r="AC300" s="12"/>
      <c r="AD300" s="12"/>
      <c r="AE300" s="12"/>
      <c r="AF300" s="12"/>
      <c r="AG300" s="12"/>
      <c r="AH300" s="11"/>
    </row>
    <row r="301" ht="14.25" customHeight="1">
      <c r="A301" s="11"/>
      <c r="B301" s="11"/>
      <c r="C301" s="11"/>
      <c r="D301" s="11"/>
      <c r="E301" s="12"/>
      <c r="F301" s="12"/>
      <c r="G301" s="12"/>
      <c r="H301" s="12"/>
      <c r="I301" s="12"/>
      <c r="J301" s="11"/>
      <c r="K301" s="12"/>
      <c r="L301" s="12"/>
      <c r="M301" s="12"/>
      <c r="N301" s="12"/>
      <c r="O301" s="12"/>
      <c r="P301" s="11"/>
      <c r="Q301" s="12"/>
      <c r="R301" s="12"/>
      <c r="S301" s="12"/>
      <c r="T301" s="12"/>
      <c r="U301" s="12"/>
      <c r="V301" s="11"/>
      <c r="W301" s="12"/>
      <c r="X301" s="12"/>
      <c r="Y301" s="12"/>
      <c r="Z301" s="12"/>
      <c r="AA301" s="12"/>
      <c r="AB301" s="11"/>
      <c r="AC301" s="12"/>
      <c r="AD301" s="12"/>
      <c r="AE301" s="12"/>
      <c r="AF301" s="12"/>
      <c r="AG301" s="12"/>
      <c r="AH301" s="11"/>
    </row>
    <row r="302" ht="14.25" customHeight="1">
      <c r="A302" s="11"/>
      <c r="B302" s="11"/>
      <c r="C302" s="11"/>
      <c r="D302" s="11"/>
      <c r="E302" s="12"/>
      <c r="F302" s="12"/>
      <c r="G302" s="12"/>
      <c r="H302" s="12"/>
      <c r="I302" s="12"/>
      <c r="J302" s="11"/>
      <c r="K302" s="12"/>
      <c r="L302" s="12"/>
      <c r="M302" s="12"/>
      <c r="N302" s="12"/>
      <c r="O302" s="12"/>
      <c r="P302" s="11"/>
      <c r="Q302" s="12"/>
      <c r="R302" s="12"/>
      <c r="S302" s="12"/>
      <c r="T302" s="12"/>
      <c r="U302" s="12"/>
      <c r="V302" s="11"/>
      <c r="W302" s="12"/>
      <c r="X302" s="12"/>
      <c r="Y302" s="12"/>
      <c r="Z302" s="12"/>
      <c r="AA302" s="12"/>
      <c r="AB302" s="11"/>
      <c r="AC302" s="12"/>
      <c r="AD302" s="12"/>
      <c r="AE302" s="12"/>
      <c r="AF302" s="12"/>
      <c r="AG302" s="12"/>
      <c r="AH302" s="11"/>
    </row>
    <row r="303" ht="14.25" customHeight="1">
      <c r="A303" s="11"/>
      <c r="B303" s="11"/>
      <c r="C303" s="11"/>
      <c r="D303" s="11"/>
      <c r="E303" s="12"/>
      <c r="F303" s="12"/>
      <c r="G303" s="12"/>
      <c r="H303" s="12"/>
      <c r="I303" s="12"/>
      <c r="J303" s="11"/>
      <c r="K303" s="12"/>
      <c r="L303" s="12"/>
      <c r="M303" s="12"/>
      <c r="N303" s="12"/>
      <c r="O303" s="12"/>
      <c r="P303" s="11"/>
      <c r="Q303" s="12"/>
      <c r="R303" s="12"/>
      <c r="S303" s="12"/>
      <c r="T303" s="12"/>
      <c r="U303" s="12"/>
      <c r="V303" s="11"/>
      <c r="W303" s="12"/>
      <c r="X303" s="12"/>
      <c r="Y303" s="12"/>
      <c r="Z303" s="12"/>
      <c r="AA303" s="12"/>
      <c r="AB303" s="11"/>
      <c r="AC303" s="12"/>
      <c r="AD303" s="12"/>
      <c r="AE303" s="12"/>
      <c r="AF303" s="12"/>
      <c r="AG303" s="12"/>
      <c r="AH303" s="11"/>
    </row>
    <row r="304" ht="14.25" customHeight="1">
      <c r="A304" s="11"/>
      <c r="B304" s="11"/>
      <c r="C304" s="11"/>
      <c r="D304" s="11"/>
      <c r="E304" s="12"/>
      <c r="F304" s="12"/>
      <c r="G304" s="12"/>
      <c r="H304" s="12"/>
      <c r="I304" s="12"/>
      <c r="J304" s="11"/>
      <c r="K304" s="12"/>
      <c r="L304" s="12"/>
      <c r="M304" s="12"/>
      <c r="N304" s="12"/>
      <c r="O304" s="12"/>
      <c r="P304" s="11"/>
      <c r="Q304" s="12"/>
      <c r="R304" s="12"/>
      <c r="S304" s="12"/>
      <c r="T304" s="12"/>
      <c r="U304" s="12"/>
      <c r="V304" s="11"/>
      <c r="W304" s="12"/>
      <c r="X304" s="12"/>
      <c r="Y304" s="12"/>
      <c r="Z304" s="12"/>
      <c r="AA304" s="12"/>
      <c r="AB304" s="11"/>
      <c r="AC304" s="12"/>
      <c r="AD304" s="12"/>
      <c r="AE304" s="12"/>
      <c r="AF304" s="12"/>
      <c r="AG304" s="12"/>
      <c r="AH304" s="11"/>
    </row>
    <row r="305" ht="14.25" customHeight="1">
      <c r="A305" s="11"/>
      <c r="B305" s="11"/>
      <c r="C305" s="11"/>
      <c r="D305" s="11"/>
      <c r="E305" s="12"/>
      <c r="F305" s="12"/>
      <c r="G305" s="12"/>
      <c r="H305" s="12"/>
      <c r="I305" s="12"/>
      <c r="J305" s="11"/>
      <c r="K305" s="12"/>
      <c r="L305" s="12"/>
      <c r="M305" s="12"/>
      <c r="N305" s="12"/>
      <c r="O305" s="12"/>
      <c r="P305" s="11"/>
      <c r="Q305" s="12"/>
      <c r="R305" s="12"/>
      <c r="S305" s="12"/>
      <c r="T305" s="12"/>
      <c r="U305" s="12"/>
      <c r="V305" s="11"/>
      <c r="W305" s="12"/>
      <c r="X305" s="12"/>
      <c r="Y305" s="12"/>
      <c r="Z305" s="12"/>
      <c r="AA305" s="12"/>
      <c r="AB305" s="11"/>
      <c r="AC305" s="12"/>
      <c r="AD305" s="12"/>
      <c r="AE305" s="12"/>
      <c r="AF305" s="12"/>
      <c r="AG305" s="12"/>
      <c r="AH305" s="11"/>
    </row>
    <row r="306" ht="14.25" customHeight="1">
      <c r="A306" s="11"/>
      <c r="B306" s="11"/>
      <c r="C306" s="11"/>
      <c r="D306" s="11"/>
      <c r="E306" s="12"/>
      <c r="F306" s="12"/>
      <c r="G306" s="12"/>
      <c r="H306" s="12"/>
      <c r="I306" s="12"/>
      <c r="J306" s="11"/>
      <c r="K306" s="12"/>
      <c r="L306" s="12"/>
      <c r="M306" s="12"/>
      <c r="N306" s="12"/>
      <c r="O306" s="12"/>
      <c r="P306" s="11"/>
      <c r="Q306" s="12"/>
      <c r="R306" s="12"/>
      <c r="S306" s="12"/>
      <c r="T306" s="12"/>
      <c r="U306" s="12"/>
      <c r="V306" s="11"/>
      <c r="W306" s="12"/>
      <c r="X306" s="12"/>
      <c r="Y306" s="12"/>
      <c r="Z306" s="12"/>
      <c r="AA306" s="12"/>
      <c r="AB306" s="11"/>
      <c r="AC306" s="12"/>
      <c r="AD306" s="12"/>
      <c r="AE306" s="12"/>
      <c r="AF306" s="12"/>
      <c r="AG306" s="12"/>
      <c r="AH306" s="11"/>
    </row>
    <row r="307" ht="14.25" customHeight="1">
      <c r="A307" s="11"/>
      <c r="B307" s="11"/>
      <c r="C307" s="11"/>
      <c r="D307" s="11"/>
      <c r="E307" s="12"/>
      <c r="F307" s="12"/>
      <c r="G307" s="12"/>
      <c r="H307" s="12"/>
      <c r="I307" s="12"/>
      <c r="J307" s="11"/>
      <c r="K307" s="12"/>
      <c r="L307" s="12"/>
      <c r="M307" s="12"/>
      <c r="N307" s="12"/>
      <c r="O307" s="12"/>
      <c r="P307" s="11"/>
      <c r="Q307" s="12"/>
      <c r="R307" s="12"/>
      <c r="S307" s="12"/>
      <c r="T307" s="12"/>
      <c r="U307" s="12"/>
      <c r="V307" s="11"/>
      <c r="W307" s="12"/>
      <c r="X307" s="12"/>
      <c r="Y307" s="12"/>
      <c r="Z307" s="12"/>
      <c r="AA307" s="12"/>
      <c r="AB307" s="11"/>
      <c r="AC307" s="12"/>
      <c r="AD307" s="12"/>
      <c r="AE307" s="12"/>
      <c r="AF307" s="12"/>
      <c r="AG307" s="12"/>
      <c r="AH307" s="11"/>
    </row>
    <row r="308" ht="14.25" customHeight="1">
      <c r="A308" s="11"/>
      <c r="B308" s="11"/>
      <c r="C308" s="11"/>
      <c r="D308" s="11"/>
      <c r="E308" s="12"/>
      <c r="F308" s="12"/>
      <c r="G308" s="12"/>
      <c r="H308" s="12"/>
      <c r="I308" s="12"/>
      <c r="J308" s="11"/>
      <c r="K308" s="12"/>
      <c r="L308" s="12"/>
      <c r="M308" s="12"/>
      <c r="N308" s="12"/>
      <c r="O308" s="12"/>
      <c r="P308" s="11"/>
      <c r="Q308" s="12"/>
      <c r="R308" s="12"/>
      <c r="S308" s="12"/>
      <c r="T308" s="12"/>
      <c r="U308" s="12"/>
      <c r="V308" s="11"/>
      <c r="W308" s="12"/>
      <c r="X308" s="12"/>
      <c r="Y308" s="12"/>
      <c r="Z308" s="12"/>
      <c r="AA308" s="12"/>
      <c r="AB308" s="11"/>
      <c r="AC308" s="12"/>
      <c r="AD308" s="12"/>
      <c r="AE308" s="12"/>
      <c r="AF308" s="12"/>
      <c r="AG308" s="12"/>
      <c r="AH308" s="11"/>
    </row>
    <row r="309" ht="14.25" customHeight="1">
      <c r="A309" s="11"/>
      <c r="B309" s="11"/>
      <c r="C309" s="11"/>
      <c r="D309" s="11"/>
      <c r="E309" s="12"/>
      <c r="F309" s="12"/>
      <c r="G309" s="12"/>
      <c r="H309" s="12"/>
      <c r="I309" s="12"/>
      <c r="J309" s="11"/>
      <c r="K309" s="12"/>
      <c r="L309" s="12"/>
      <c r="M309" s="12"/>
      <c r="N309" s="12"/>
      <c r="O309" s="12"/>
      <c r="P309" s="11"/>
      <c r="Q309" s="12"/>
      <c r="R309" s="12"/>
      <c r="S309" s="12"/>
      <c r="T309" s="12"/>
      <c r="U309" s="12"/>
      <c r="V309" s="11"/>
      <c r="W309" s="12"/>
      <c r="X309" s="12"/>
      <c r="Y309" s="12"/>
      <c r="Z309" s="12"/>
      <c r="AA309" s="12"/>
      <c r="AB309" s="11"/>
      <c r="AC309" s="12"/>
      <c r="AD309" s="12"/>
      <c r="AE309" s="12"/>
      <c r="AF309" s="12"/>
      <c r="AG309" s="12"/>
      <c r="AH309" s="11"/>
    </row>
    <row r="310" ht="14.25" customHeight="1">
      <c r="A310" s="11"/>
      <c r="B310" s="11"/>
      <c r="C310" s="11"/>
      <c r="D310" s="11"/>
      <c r="E310" s="12"/>
      <c r="F310" s="12"/>
      <c r="G310" s="12"/>
      <c r="H310" s="12"/>
      <c r="I310" s="12"/>
      <c r="J310" s="11"/>
      <c r="K310" s="12"/>
      <c r="L310" s="12"/>
      <c r="M310" s="12"/>
      <c r="N310" s="12"/>
      <c r="O310" s="12"/>
      <c r="P310" s="11"/>
      <c r="Q310" s="12"/>
      <c r="R310" s="12"/>
      <c r="S310" s="12"/>
      <c r="T310" s="12"/>
      <c r="U310" s="12"/>
      <c r="V310" s="11"/>
      <c r="W310" s="12"/>
      <c r="X310" s="12"/>
      <c r="Y310" s="12"/>
      <c r="Z310" s="12"/>
      <c r="AA310" s="12"/>
      <c r="AB310" s="11"/>
      <c r="AC310" s="12"/>
      <c r="AD310" s="12"/>
      <c r="AE310" s="12"/>
      <c r="AF310" s="12"/>
      <c r="AG310" s="12"/>
      <c r="AH310" s="11"/>
    </row>
    <row r="311" ht="14.25" customHeight="1">
      <c r="A311" s="11"/>
      <c r="B311" s="11"/>
      <c r="C311" s="11"/>
      <c r="D311" s="11"/>
      <c r="E311" s="12"/>
      <c r="F311" s="12"/>
      <c r="G311" s="12"/>
      <c r="H311" s="12"/>
      <c r="I311" s="12"/>
      <c r="J311" s="11"/>
      <c r="K311" s="12"/>
      <c r="L311" s="12"/>
      <c r="M311" s="12"/>
      <c r="N311" s="12"/>
      <c r="O311" s="12"/>
      <c r="P311" s="11"/>
      <c r="Q311" s="12"/>
      <c r="R311" s="12"/>
      <c r="S311" s="12"/>
      <c r="T311" s="12"/>
      <c r="U311" s="12"/>
      <c r="V311" s="11"/>
      <c r="W311" s="12"/>
      <c r="X311" s="12"/>
      <c r="Y311" s="12"/>
      <c r="Z311" s="12"/>
      <c r="AA311" s="12"/>
      <c r="AB311" s="11"/>
      <c r="AC311" s="12"/>
      <c r="AD311" s="12"/>
      <c r="AE311" s="12"/>
      <c r="AF311" s="12"/>
      <c r="AG311" s="12"/>
      <c r="AH311" s="11"/>
    </row>
    <row r="312" ht="14.25" customHeight="1">
      <c r="A312" s="11"/>
      <c r="B312" s="11"/>
      <c r="C312" s="11"/>
      <c r="D312" s="11"/>
      <c r="E312" s="12"/>
      <c r="F312" s="12"/>
      <c r="G312" s="12"/>
      <c r="H312" s="12"/>
      <c r="I312" s="12"/>
      <c r="J312" s="11"/>
      <c r="K312" s="12"/>
      <c r="L312" s="12"/>
      <c r="M312" s="12"/>
      <c r="N312" s="12"/>
      <c r="O312" s="12"/>
      <c r="P312" s="11"/>
      <c r="Q312" s="12"/>
      <c r="R312" s="12"/>
      <c r="S312" s="12"/>
      <c r="T312" s="12"/>
      <c r="U312" s="12"/>
      <c r="V312" s="11"/>
      <c r="W312" s="12"/>
      <c r="X312" s="12"/>
      <c r="Y312" s="12"/>
      <c r="Z312" s="12"/>
      <c r="AA312" s="12"/>
      <c r="AB312" s="11"/>
      <c r="AC312" s="12"/>
      <c r="AD312" s="12"/>
      <c r="AE312" s="12"/>
      <c r="AF312" s="12"/>
      <c r="AG312" s="12"/>
      <c r="AH312" s="11"/>
    </row>
    <row r="313" ht="14.25" customHeight="1">
      <c r="A313" s="11"/>
      <c r="B313" s="11"/>
      <c r="C313" s="11"/>
      <c r="D313" s="11"/>
      <c r="E313" s="12"/>
      <c r="F313" s="12"/>
      <c r="G313" s="12"/>
      <c r="H313" s="12"/>
      <c r="I313" s="12"/>
      <c r="J313" s="11"/>
      <c r="K313" s="12"/>
      <c r="L313" s="12"/>
      <c r="M313" s="12"/>
      <c r="N313" s="12"/>
      <c r="O313" s="12"/>
      <c r="P313" s="11"/>
      <c r="Q313" s="12"/>
      <c r="R313" s="12"/>
      <c r="S313" s="12"/>
      <c r="T313" s="12"/>
      <c r="U313" s="12"/>
      <c r="V313" s="11"/>
      <c r="W313" s="12"/>
      <c r="X313" s="12"/>
      <c r="Y313" s="12"/>
      <c r="Z313" s="12"/>
      <c r="AA313" s="12"/>
      <c r="AB313" s="11"/>
      <c r="AC313" s="12"/>
      <c r="AD313" s="12"/>
      <c r="AE313" s="12"/>
      <c r="AF313" s="12"/>
      <c r="AG313" s="12"/>
      <c r="AH313" s="11"/>
    </row>
    <row r="314" ht="14.25" customHeight="1">
      <c r="A314" s="11"/>
      <c r="B314" s="11"/>
      <c r="C314" s="11"/>
      <c r="D314" s="11"/>
      <c r="E314" s="12"/>
      <c r="F314" s="12"/>
      <c r="G314" s="12"/>
      <c r="H314" s="12"/>
      <c r="I314" s="12"/>
      <c r="J314" s="11"/>
      <c r="K314" s="12"/>
      <c r="L314" s="12"/>
      <c r="M314" s="12"/>
      <c r="N314" s="12"/>
      <c r="O314" s="12"/>
      <c r="P314" s="11"/>
      <c r="Q314" s="12"/>
      <c r="R314" s="12"/>
      <c r="S314" s="12"/>
      <c r="T314" s="12"/>
      <c r="U314" s="12"/>
      <c r="V314" s="11"/>
      <c r="W314" s="12"/>
      <c r="X314" s="12"/>
      <c r="Y314" s="12"/>
      <c r="Z314" s="12"/>
      <c r="AA314" s="12"/>
      <c r="AB314" s="11"/>
      <c r="AC314" s="12"/>
      <c r="AD314" s="12"/>
      <c r="AE314" s="12"/>
      <c r="AF314" s="12"/>
      <c r="AG314" s="12"/>
      <c r="AH314" s="11"/>
    </row>
    <row r="315" ht="14.25" customHeight="1">
      <c r="A315" s="11"/>
      <c r="B315" s="11"/>
      <c r="C315" s="11"/>
      <c r="D315" s="11"/>
      <c r="E315" s="12"/>
      <c r="F315" s="12"/>
      <c r="G315" s="12"/>
      <c r="H315" s="12"/>
      <c r="I315" s="12"/>
      <c r="J315" s="11"/>
      <c r="K315" s="12"/>
      <c r="L315" s="12"/>
      <c r="M315" s="12"/>
      <c r="N315" s="12"/>
      <c r="O315" s="12"/>
      <c r="P315" s="11"/>
      <c r="Q315" s="12"/>
      <c r="R315" s="12"/>
      <c r="S315" s="12"/>
      <c r="T315" s="12"/>
      <c r="U315" s="12"/>
      <c r="V315" s="11"/>
      <c r="W315" s="12"/>
      <c r="X315" s="12"/>
      <c r="Y315" s="12"/>
      <c r="Z315" s="12"/>
      <c r="AA315" s="12"/>
      <c r="AB315" s="11"/>
      <c r="AC315" s="12"/>
      <c r="AD315" s="12"/>
      <c r="AE315" s="12"/>
      <c r="AF315" s="12"/>
      <c r="AG315" s="12"/>
      <c r="AH315" s="11"/>
    </row>
    <row r="316" ht="14.25" customHeight="1">
      <c r="A316" s="11"/>
      <c r="B316" s="11"/>
      <c r="C316" s="11"/>
      <c r="D316" s="11"/>
      <c r="E316" s="12"/>
      <c r="F316" s="12"/>
      <c r="G316" s="12"/>
      <c r="H316" s="12"/>
      <c r="I316" s="12"/>
      <c r="J316" s="11"/>
      <c r="K316" s="12"/>
      <c r="L316" s="12"/>
      <c r="M316" s="12"/>
      <c r="N316" s="12"/>
      <c r="O316" s="12"/>
      <c r="P316" s="11"/>
      <c r="Q316" s="12"/>
      <c r="R316" s="12"/>
      <c r="S316" s="12"/>
      <c r="T316" s="12"/>
      <c r="U316" s="12"/>
      <c r="V316" s="11"/>
      <c r="W316" s="12"/>
      <c r="X316" s="12"/>
      <c r="Y316" s="12"/>
      <c r="Z316" s="12"/>
      <c r="AA316" s="12"/>
      <c r="AB316" s="11"/>
      <c r="AC316" s="12"/>
      <c r="AD316" s="12"/>
      <c r="AE316" s="12"/>
      <c r="AF316" s="12"/>
      <c r="AG316" s="12"/>
      <c r="AH316" s="11"/>
    </row>
    <row r="317" ht="14.25" customHeight="1">
      <c r="A317" s="11"/>
      <c r="B317" s="11"/>
      <c r="C317" s="11"/>
      <c r="D317" s="11"/>
      <c r="E317" s="12"/>
      <c r="F317" s="12"/>
      <c r="G317" s="12"/>
      <c r="H317" s="12"/>
      <c r="I317" s="12"/>
      <c r="J317" s="11"/>
      <c r="K317" s="12"/>
      <c r="L317" s="12"/>
      <c r="M317" s="12"/>
      <c r="N317" s="12"/>
      <c r="O317" s="12"/>
      <c r="P317" s="11"/>
      <c r="Q317" s="12"/>
      <c r="R317" s="12"/>
      <c r="S317" s="12"/>
      <c r="T317" s="12"/>
      <c r="U317" s="12"/>
      <c r="V317" s="11"/>
      <c r="W317" s="12"/>
      <c r="X317" s="12"/>
      <c r="Y317" s="12"/>
      <c r="Z317" s="12"/>
      <c r="AA317" s="12"/>
      <c r="AB317" s="11"/>
      <c r="AC317" s="12"/>
      <c r="AD317" s="12"/>
      <c r="AE317" s="12"/>
      <c r="AF317" s="12"/>
      <c r="AG317" s="12"/>
      <c r="AH317" s="11"/>
    </row>
    <row r="318" ht="14.25" customHeight="1">
      <c r="A318" s="11"/>
      <c r="B318" s="11"/>
      <c r="C318" s="11"/>
      <c r="D318" s="11"/>
      <c r="E318" s="12"/>
      <c r="F318" s="12"/>
      <c r="G318" s="12"/>
      <c r="H318" s="12"/>
      <c r="I318" s="12"/>
      <c r="J318" s="11"/>
      <c r="K318" s="12"/>
      <c r="L318" s="12"/>
      <c r="M318" s="12"/>
      <c r="N318" s="12"/>
      <c r="O318" s="12"/>
      <c r="P318" s="11"/>
      <c r="Q318" s="12"/>
      <c r="R318" s="12"/>
      <c r="S318" s="12"/>
      <c r="T318" s="12"/>
      <c r="U318" s="12"/>
      <c r="V318" s="11"/>
      <c r="W318" s="12"/>
      <c r="X318" s="12"/>
      <c r="Y318" s="12"/>
      <c r="Z318" s="12"/>
      <c r="AA318" s="12"/>
      <c r="AB318" s="11"/>
      <c r="AC318" s="12"/>
      <c r="AD318" s="12"/>
      <c r="AE318" s="12"/>
      <c r="AF318" s="12"/>
      <c r="AG318" s="12"/>
      <c r="AH318" s="11"/>
    </row>
    <row r="319" ht="14.25" customHeight="1">
      <c r="A319" s="11"/>
      <c r="B319" s="11"/>
      <c r="C319" s="11"/>
      <c r="D319" s="11"/>
      <c r="E319" s="12"/>
      <c r="F319" s="12"/>
      <c r="G319" s="12"/>
      <c r="H319" s="12"/>
      <c r="I319" s="12"/>
      <c r="J319" s="11"/>
      <c r="K319" s="12"/>
      <c r="L319" s="12"/>
      <c r="M319" s="12"/>
      <c r="N319" s="12"/>
      <c r="O319" s="12"/>
      <c r="P319" s="11"/>
      <c r="Q319" s="12"/>
      <c r="R319" s="12"/>
      <c r="S319" s="12"/>
      <c r="T319" s="12"/>
      <c r="U319" s="12"/>
      <c r="V319" s="11"/>
      <c r="W319" s="12"/>
      <c r="X319" s="12"/>
      <c r="Y319" s="12"/>
      <c r="Z319" s="12"/>
      <c r="AA319" s="12"/>
      <c r="AB319" s="11"/>
      <c r="AC319" s="12"/>
      <c r="AD319" s="12"/>
      <c r="AE319" s="12"/>
      <c r="AF319" s="12"/>
      <c r="AG319" s="12"/>
      <c r="AH319" s="11"/>
    </row>
    <row r="320" ht="14.25" customHeight="1">
      <c r="A320" s="11"/>
      <c r="B320" s="11"/>
      <c r="C320" s="11"/>
      <c r="D320" s="11"/>
      <c r="E320" s="12"/>
      <c r="F320" s="12"/>
      <c r="G320" s="12"/>
      <c r="H320" s="12"/>
      <c r="I320" s="12"/>
      <c r="J320" s="11"/>
      <c r="K320" s="12"/>
      <c r="L320" s="12"/>
      <c r="M320" s="12"/>
      <c r="N320" s="12"/>
      <c r="O320" s="12"/>
      <c r="P320" s="11"/>
      <c r="Q320" s="12"/>
      <c r="R320" s="12"/>
      <c r="S320" s="12"/>
      <c r="T320" s="12"/>
      <c r="U320" s="12"/>
      <c r="V320" s="11"/>
      <c r="W320" s="12"/>
      <c r="X320" s="12"/>
      <c r="Y320" s="12"/>
      <c r="Z320" s="12"/>
      <c r="AA320" s="12"/>
      <c r="AB320" s="11"/>
      <c r="AC320" s="12"/>
      <c r="AD320" s="12"/>
      <c r="AE320" s="12"/>
      <c r="AF320" s="12"/>
      <c r="AG320" s="12"/>
      <c r="AH320" s="11"/>
    </row>
    <row r="321" ht="14.25" customHeight="1">
      <c r="A321" s="11"/>
      <c r="B321" s="11"/>
      <c r="C321" s="11"/>
      <c r="D321" s="11"/>
      <c r="E321" s="12"/>
      <c r="F321" s="12"/>
      <c r="G321" s="12"/>
      <c r="H321" s="12"/>
      <c r="I321" s="12"/>
      <c r="J321" s="11"/>
      <c r="K321" s="12"/>
      <c r="L321" s="12"/>
      <c r="M321" s="12"/>
      <c r="N321" s="12"/>
      <c r="O321" s="12"/>
      <c r="P321" s="11"/>
      <c r="Q321" s="12"/>
      <c r="R321" s="12"/>
      <c r="S321" s="12"/>
      <c r="T321" s="12"/>
      <c r="U321" s="12"/>
      <c r="V321" s="11"/>
      <c r="W321" s="12"/>
      <c r="X321" s="12"/>
      <c r="Y321" s="12"/>
      <c r="Z321" s="12"/>
      <c r="AA321" s="12"/>
      <c r="AB321" s="11"/>
      <c r="AC321" s="12"/>
      <c r="AD321" s="12"/>
      <c r="AE321" s="12"/>
      <c r="AF321" s="12"/>
      <c r="AG321" s="12"/>
      <c r="AH321" s="11"/>
    </row>
    <row r="322" ht="14.25" customHeight="1">
      <c r="A322" s="11"/>
      <c r="B322" s="11"/>
      <c r="C322" s="11"/>
      <c r="D322" s="11"/>
      <c r="E322" s="12"/>
      <c r="F322" s="12"/>
      <c r="G322" s="12"/>
      <c r="H322" s="12"/>
      <c r="I322" s="12"/>
      <c r="J322" s="11"/>
      <c r="K322" s="12"/>
      <c r="L322" s="12"/>
      <c r="M322" s="12"/>
      <c r="N322" s="12"/>
      <c r="O322" s="12"/>
      <c r="P322" s="11"/>
      <c r="Q322" s="12"/>
      <c r="R322" s="12"/>
      <c r="S322" s="12"/>
      <c r="T322" s="12"/>
      <c r="U322" s="12"/>
      <c r="V322" s="11"/>
      <c r="W322" s="12"/>
      <c r="X322" s="12"/>
      <c r="Y322" s="12"/>
      <c r="Z322" s="12"/>
      <c r="AA322" s="12"/>
      <c r="AB322" s="11"/>
      <c r="AC322" s="12"/>
      <c r="AD322" s="12"/>
      <c r="AE322" s="12"/>
      <c r="AF322" s="12"/>
      <c r="AG322" s="12"/>
      <c r="AH322" s="11"/>
    </row>
    <row r="323" ht="14.25" customHeight="1">
      <c r="A323" s="11"/>
      <c r="B323" s="11"/>
      <c r="C323" s="11"/>
      <c r="D323" s="11"/>
      <c r="E323" s="12"/>
      <c r="F323" s="12"/>
      <c r="G323" s="12"/>
      <c r="H323" s="12"/>
      <c r="I323" s="12"/>
      <c r="J323" s="11"/>
      <c r="K323" s="12"/>
      <c r="L323" s="12"/>
      <c r="M323" s="12"/>
      <c r="N323" s="12"/>
      <c r="O323" s="12"/>
      <c r="P323" s="11"/>
      <c r="Q323" s="12"/>
      <c r="R323" s="12"/>
      <c r="S323" s="12"/>
      <c r="T323" s="12"/>
      <c r="U323" s="12"/>
      <c r="V323" s="11"/>
      <c r="W323" s="12"/>
      <c r="X323" s="12"/>
      <c r="Y323" s="12"/>
      <c r="Z323" s="12"/>
      <c r="AA323" s="12"/>
      <c r="AB323" s="11"/>
      <c r="AC323" s="12"/>
      <c r="AD323" s="12"/>
      <c r="AE323" s="12"/>
      <c r="AF323" s="12"/>
      <c r="AG323" s="12"/>
      <c r="AH323" s="11"/>
    </row>
    <row r="324" ht="14.25" customHeight="1">
      <c r="A324" s="11"/>
      <c r="B324" s="11"/>
      <c r="C324" s="11"/>
      <c r="D324" s="11"/>
      <c r="E324" s="12"/>
      <c r="F324" s="12"/>
      <c r="G324" s="12"/>
      <c r="H324" s="12"/>
      <c r="I324" s="12"/>
      <c r="J324" s="11"/>
      <c r="K324" s="12"/>
      <c r="L324" s="12"/>
      <c r="M324" s="12"/>
      <c r="N324" s="12"/>
      <c r="O324" s="12"/>
      <c r="P324" s="11"/>
      <c r="Q324" s="12"/>
      <c r="R324" s="12"/>
      <c r="S324" s="12"/>
      <c r="T324" s="12"/>
      <c r="U324" s="12"/>
      <c r="V324" s="11"/>
      <c r="W324" s="12"/>
      <c r="X324" s="12"/>
      <c r="Y324" s="12"/>
      <c r="Z324" s="12"/>
      <c r="AA324" s="12"/>
      <c r="AB324" s="11"/>
      <c r="AC324" s="12"/>
      <c r="AD324" s="12"/>
      <c r="AE324" s="12"/>
      <c r="AF324" s="12"/>
      <c r="AG324" s="12"/>
      <c r="AH324" s="11"/>
    </row>
    <row r="325" ht="15.75" customHeight="1">
      <c r="E325" s="13"/>
      <c r="F325" s="13"/>
      <c r="G325" s="13"/>
      <c r="H325" s="13"/>
      <c r="I325" s="13"/>
      <c r="K325" s="13"/>
      <c r="L325" s="13"/>
      <c r="M325" s="13"/>
      <c r="N325" s="13"/>
      <c r="O325" s="13"/>
      <c r="Q325" s="13"/>
      <c r="R325" s="13"/>
      <c r="S325" s="13"/>
      <c r="T325" s="13"/>
      <c r="U325" s="13"/>
      <c r="W325" s="13"/>
      <c r="X325" s="13"/>
      <c r="Y325" s="13"/>
      <c r="Z325" s="13"/>
      <c r="AA325" s="13"/>
      <c r="AC325" s="13"/>
      <c r="AD325" s="13"/>
      <c r="AE325" s="13"/>
      <c r="AF325" s="13"/>
      <c r="AG325" s="13"/>
    </row>
    <row r="326" ht="15.75" customHeight="1">
      <c r="E326" s="13"/>
      <c r="F326" s="13"/>
      <c r="G326" s="13"/>
      <c r="H326" s="13"/>
      <c r="I326" s="13"/>
      <c r="K326" s="13"/>
      <c r="L326" s="13"/>
      <c r="M326" s="13"/>
      <c r="N326" s="13"/>
      <c r="O326" s="13"/>
      <c r="Q326" s="13"/>
      <c r="R326" s="13"/>
      <c r="S326" s="13"/>
      <c r="T326" s="13"/>
      <c r="U326" s="13"/>
      <c r="W326" s="13"/>
      <c r="X326" s="13"/>
      <c r="Y326" s="13"/>
      <c r="Z326" s="13"/>
      <c r="AA326" s="13"/>
      <c r="AC326" s="13"/>
      <c r="AD326" s="13"/>
      <c r="AE326" s="13"/>
      <c r="AF326" s="13"/>
      <c r="AG326" s="13"/>
    </row>
    <row r="327" ht="15.75" customHeight="1">
      <c r="E327" s="13"/>
      <c r="F327" s="13"/>
      <c r="G327" s="13"/>
      <c r="H327" s="13"/>
      <c r="I327" s="13"/>
      <c r="K327" s="13"/>
      <c r="L327" s="13"/>
      <c r="M327" s="13"/>
      <c r="N327" s="13"/>
      <c r="O327" s="13"/>
      <c r="Q327" s="13"/>
      <c r="R327" s="13"/>
      <c r="S327" s="13"/>
      <c r="T327" s="13"/>
      <c r="U327" s="13"/>
      <c r="W327" s="13"/>
      <c r="X327" s="13"/>
      <c r="Y327" s="13"/>
      <c r="Z327" s="13"/>
      <c r="AA327" s="13"/>
      <c r="AC327" s="13"/>
      <c r="AD327" s="13"/>
      <c r="AE327" s="13"/>
      <c r="AF327" s="13"/>
      <c r="AG327" s="13"/>
    </row>
    <row r="328" ht="15.75" customHeight="1">
      <c r="E328" s="13"/>
      <c r="F328" s="13"/>
      <c r="G328" s="13"/>
      <c r="H328" s="13"/>
      <c r="I328" s="13"/>
      <c r="K328" s="13"/>
      <c r="L328" s="13"/>
      <c r="M328" s="13"/>
      <c r="N328" s="13"/>
      <c r="O328" s="13"/>
      <c r="Q328" s="13"/>
      <c r="R328" s="13"/>
      <c r="S328" s="13"/>
      <c r="T328" s="13"/>
      <c r="U328" s="13"/>
      <c r="W328" s="13"/>
      <c r="X328" s="13"/>
      <c r="Y328" s="13"/>
      <c r="Z328" s="13"/>
      <c r="AA328" s="13"/>
      <c r="AC328" s="13"/>
      <c r="AD328" s="13"/>
      <c r="AE328" s="13"/>
      <c r="AF328" s="13"/>
      <c r="AG328" s="13"/>
    </row>
    <row r="329" ht="15.75" customHeight="1">
      <c r="E329" s="13"/>
      <c r="F329" s="13"/>
      <c r="G329" s="13"/>
      <c r="H329" s="13"/>
      <c r="I329" s="13"/>
      <c r="K329" s="13"/>
      <c r="L329" s="13"/>
      <c r="M329" s="13"/>
      <c r="N329" s="13"/>
      <c r="O329" s="13"/>
      <c r="Q329" s="13"/>
      <c r="R329" s="13"/>
      <c r="S329" s="13"/>
      <c r="T329" s="13"/>
      <c r="U329" s="13"/>
      <c r="W329" s="13"/>
      <c r="X329" s="13"/>
      <c r="Y329" s="13"/>
      <c r="Z329" s="13"/>
      <c r="AA329" s="13"/>
      <c r="AC329" s="13"/>
      <c r="AD329" s="13"/>
      <c r="AE329" s="13"/>
      <c r="AF329" s="13"/>
      <c r="AG329" s="13"/>
    </row>
    <row r="330" ht="15.75" customHeight="1">
      <c r="E330" s="13"/>
      <c r="F330" s="13"/>
      <c r="G330" s="13"/>
      <c r="H330" s="13"/>
      <c r="I330" s="13"/>
      <c r="K330" s="13"/>
      <c r="L330" s="13"/>
      <c r="M330" s="13"/>
      <c r="N330" s="13"/>
      <c r="O330" s="13"/>
      <c r="Q330" s="13"/>
      <c r="R330" s="13"/>
      <c r="S330" s="13"/>
      <c r="T330" s="13"/>
      <c r="U330" s="13"/>
      <c r="W330" s="13"/>
      <c r="X330" s="13"/>
      <c r="Y330" s="13"/>
      <c r="Z330" s="13"/>
      <c r="AA330" s="13"/>
      <c r="AC330" s="13"/>
      <c r="AD330" s="13"/>
      <c r="AE330" s="13"/>
      <c r="AF330" s="13"/>
      <c r="AG330" s="13"/>
    </row>
    <row r="331" ht="15.75" customHeight="1">
      <c r="E331" s="13"/>
      <c r="F331" s="13"/>
      <c r="G331" s="13"/>
      <c r="H331" s="13"/>
      <c r="I331" s="13"/>
      <c r="K331" s="13"/>
      <c r="L331" s="13"/>
      <c r="M331" s="13"/>
      <c r="N331" s="13"/>
      <c r="O331" s="13"/>
      <c r="Q331" s="13"/>
      <c r="R331" s="13"/>
      <c r="S331" s="13"/>
      <c r="T331" s="13"/>
      <c r="U331" s="13"/>
      <c r="W331" s="13"/>
      <c r="X331" s="13"/>
      <c r="Y331" s="13"/>
      <c r="Z331" s="13"/>
      <c r="AA331" s="13"/>
      <c r="AC331" s="13"/>
      <c r="AD331" s="13"/>
      <c r="AE331" s="13"/>
      <c r="AF331" s="13"/>
      <c r="AG331" s="13"/>
    </row>
    <row r="332" ht="15.75" customHeight="1">
      <c r="E332" s="13"/>
      <c r="F332" s="13"/>
      <c r="G332" s="13"/>
      <c r="H332" s="13"/>
      <c r="I332" s="13"/>
      <c r="K332" s="13"/>
      <c r="L332" s="13"/>
      <c r="M332" s="13"/>
      <c r="N332" s="13"/>
      <c r="O332" s="13"/>
      <c r="Q332" s="13"/>
      <c r="R332" s="13"/>
      <c r="S332" s="13"/>
      <c r="T332" s="13"/>
      <c r="U332" s="13"/>
      <c r="W332" s="13"/>
      <c r="X332" s="13"/>
      <c r="Y332" s="13"/>
      <c r="Z332" s="13"/>
      <c r="AA332" s="13"/>
      <c r="AC332" s="13"/>
      <c r="AD332" s="13"/>
      <c r="AE332" s="13"/>
      <c r="AF332" s="13"/>
      <c r="AG332" s="13"/>
    </row>
    <row r="333" ht="15.75" customHeight="1">
      <c r="E333" s="13"/>
      <c r="F333" s="13"/>
      <c r="G333" s="13"/>
      <c r="H333" s="13"/>
      <c r="I333" s="13"/>
      <c r="K333" s="13"/>
      <c r="L333" s="13"/>
      <c r="M333" s="13"/>
      <c r="N333" s="13"/>
      <c r="O333" s="13"/>
      <c r="Q333" s="13"/>
      <c r="R333" s="13"/>
      <c r="S333" s="13"/>
      <c r="T333" s="13"/>
      <c r="U333" s="13"/>
      <c r="W333" s="13"/>
      <c r="X333" s="13"/>
      <c r="Y333" s="13"/>
      <c r="Z333" s="13"/>
      <c r="AA333" s="13"/>
      <c r="AC333" s="13"/>
      <c r="AD333" s="13"/>
      <c r="AE333" s="13"/>
      <c r="AF333" s="13"/>
      <c r="AG333" s="13"/>
    </row>
    <row r="334" ht="15.75" customHeight="1">
      <c r="E334" s="13"/>
      <c r="F334" s="13"/>
      <c r="G334" s="13"/>
      <c r="H334" s="13"/>
      <c r="I334" s="13"/>
      <c r="K334" s="13"/>
      <c r="L334" s="13"/>
      <c r="M334" s="13"/>
      <c r="N334" s="13"/>
      <c r="O334" s="13"/>
      <c r="Q334" s="13"/>
      <c r="R334" s="13"/>
      <c r="S334" s="13"/>
      <c r="T334" s="13"/>
      <c r="U334" s="13"/>
      <c r="W334" s="13"/>
      <c r="X334" s="13"/>
      <c r="Y334" s="13"/>
      <c r="Z334" s="13"/>
      <c r="AA334" s="13"/>
      <c r="AC334" s="13"/>
      <c r="AD334" s="13"/>
      <c r="AE334" s="13"/>
      <c r="AF334" s="13"/>
      <c r="AG334" s="13"/>
    </row>
    <row r="335" ht="15.75" customHeight="1">
      <c r="E335" s="13"/>
      <c r="F335" s="13"/>
      <c r="G335" s="13"/>
      <c r="H335" s="13"/>
      <c r="I335" s="13"/>
      <c r="K335" s="13"/>
      <c r="L335" s="13"/>
      <c r="M335" s="13"/>
      <c r="N335" s="13"/>
      <c r="O335" s="13"/>
      <c r="Q335" s="13"/>
      <c r="R335" s="13"/>
      <c r="S335" s="13"/>
      <c r="T335" s="13"/>
      <c r="U335" s="13"/>
      <c r="W335" s="13"/>
      <c r="X335" s="13"/>
      <c r="Y335" s="13"/>
      <c r="Z335" s="13"/>
      <c r="AA335" s="13"/>
      <c r="AC335" s="13"/>
      <c r="AD335" s="13"/>
      <c r="AE335" s="13"/>
      <c r="AF335" s="13"/>
      <c r="AG335" s="13"/>
    </row>
    <row r="336" ht="15.75" customHeight="1">
      <c r="E336" s="13"/>
      <c r="F336" s="13"/>
      <c r="G336" s="13"/>
      <c r="H336" s="13"/>
      <c r="I336" s="13"/>
      <c r="K336" s="13"/>
      <c r="L336" s="13"/>
      <c r="M336" s="13"/>
      <c r="N336" s="13"/>
      <c r="O336" s="13"/>
      <c r="Q336" s="13"/>
      <c r="R336" s="13"/>
      <c r="S336" s="13"/>
      <c r="T336" s="13"/>
      <c r="U336" s="13"/>
      <c r="W336" s="13"/>
      <c r="X336" s="13"/>
      <c r="Y336" s="13"/>
      <c r="Z336" s="13"/>
      <c r="AA336" s="13"/>
      <c r="AC336" s="13"/>
      <c r="AD336" s="13"/>
      <c r="AE336" s="13"/>
      <c r="AF336" s="13"/>
      <c r="AG336" s="13"/>
    </row>
    <row r="337" ht="15.75" customHeight="1">
      <c r="E337" s="13"/>
      <c r="F337" s="13"/>
      <c r="G337" s="13"/>
      <c r="H337" s="13"/>
      <c r="I337" s="13"/>
      <c r="K337" s="13"/>
      <c r="L337" s="13"/>
      <c r="M337" s="13"/>
      <c r="N337" s="13"/>
      <c r="O337" s="13"/>
      <c r="Q337" s="13"/>
      <c r="R337" s="13"/>
      <c r="S337" s="13"/>
      <c r="T337" s="13"/>
      <c r="U337" s="13"/>
      <c r="W337" s="13"/>
      <c r="X337" s="13"/>
      <c r="Y337" s="13"/>
      <c r="Z337" s="13"/>
      <c r="AA337" s="13"/>
      <c r="AC337" s="13"/>
      <c r="AD337" s="13"/>
      <c r="AE337" s="13"/>
      <c r="AF337" s="13"/>
      <c r="AG337" s="13"/>
    </row>
    <row r="338" ht="15.75" customHeight="1">
      <c r="E338" s="13"/>
      <c r="F338" s="13"/>
      <c r="G338" s="13"/>
      <c r="H338" s="13"/>
      <c r="I338" s="13"/>
      <c r="K338" s="13"/>
      <c r="L338" s="13"/>
      <c r="M338" s="13"/>
      <c r="N338" s="13"/>
      <c r="O338" s="13"/>
      <c r="Q338" s="13"/>
      <c r="R338" s="13"/>
      <c r="S338" s="13"/>
      <c r="T338" s="13"/>
      <c r="U338" s="13"/>
      <c r="W338" s="13"/>
      <c r="X338" s="13"/>
      <c r="Y338" s="13"/>
      <c r="Z338" s="13"/>
      <c r="AA338" s="13"/>
      <c r="AC338" s="13"/>
      <c r="AD338" s="13"/>
      <c r="AE338" s="13"/>
      <c r="AF338" s="13"/>
      <c r="AG338" s="13"/>
    </row>
    <row r="339" ht="15.75" customHeight="1">
      <c r="E339" s="13"/>
      <c r="F339" s="13"/>
      <c r="G339" s="13"/>
      <c r="H339" s="13"/>
      <c r="I339" s="13"/>
      <c r="K339" s="13"/>
      <c r="L339" s="13"/>
      <c r="M339" s="13"/>
      <c r="N339" s="13"/>
      <c r="O339" s="13"/>
      <c r="Q339" s="13"/>
      <c r="R339" s="13"/>
      <c r="S339" s="13"/>
      <c r="T339" s="13"/>
      <c r="U339" s="13"/>
      <c r="W339" s="13"/>
      <c r="X339" s="13"/>
      <c r="Y339" s="13"/>
      <c r="Z339" s="13"/>
      <c r="AA339" s="13"/>
      <c r="AC339" s="13"/>
      <c r="AD339" s="13"/>
      <c r="AE339" s="13"/>
      <c r="AF339" s="13"/>
      <c r="AG339" s="13"/>
    </row>
    <row r="340" ht="15.75" customHeight="1">
      <c r="E340" s="13"/>
      <c r="F340" s="13"/>
      <c r="G340" s="13"/>
      <c r="H340" s="13"/>
      <c r="I340" s="13"/>
      <c r="K340" s="13"/>
      <c r="L340" s="13"/>
      <c r="M340" s="13"/>
      <c r="N340" s="13"/>
      <c r="O340" s="13"/>
      <c r="Q340" s="13"/>
      <c r="R340" s="13"/>
      <c r="S340" s="13"/>
      <c r="T340" s="13"/>
      <c r="U340" s="13"/>
      <c r="W340" s="13"/>
      <c r="X340" s="13"/>
      <c r="Y340" s="13"/>
      <c r="Z340" s="13"/>
      <c r="AA340" s="13"/>
      <c r="AC340" s="13"/>
      <c r="AD340" s="13"/>
      <c r="AE340" s="13"/>
      <c r="AF340" s="13"/>
      <c r="AG340" s="13"/>
    </row>
    <row r="341" ht="15.75" customHeight="1">
      <c r="E341" s="13"/>
      <c r="F341" s="13"/>
      <c r="G341" s="13"/>
      <c r="H341" s="13"/>
      <c r="I341" s="13"/>
      <c r="K341" s="13"/>
      <c r="L341" s="13"/>
      <c r="M341" s="13"/>
      <c r="N341" s="13"/>
      <c r="O341" s="13"/>
      <c r="Q341" s="13"/>
      <c r="R341" s="13"/>
      <c r="S341" s="13"/>
      <c r="T341" s="13"/>
      <c r="U341" s="13"/>
      <c r="W341" s="13"/>
      <c r="X341" s="13"/>
      <c r="Y341" s="13"/>
      <c r="Z341" s="13"/>
      <c r="AA341" s="13"/>
      <c r="AC341" s="13"/>
      <c r="AD341" s="13"/>
      <c r="AE341" s="13"/>
      <c r="AF341" s="13"/>
      <c r="AG341" s="13"/>
    </row>
    <row r="342" ht="15.75" customHeight="1">
      <c r="E342" s="13"/>
      <c r="F342" s="13"/>
      <c r="G342" s="13"/>
      <c r="H342" s="13"/>
      <c r="I342" s="13"/>
      <c r="K342" s="13"/>
      <c r="L342" s="13"/>
      <c r="M342" s="13"/>
      <c r="N342" s="13"/>
      <c r="O342" s="13"/>
      <c r="Q342" s="13"/>
      <c r="R342" s="13"/>
      <c r="S342" s="13"/>
      <c r="T342" s="13"/>
      <c r="U342" s="13"/>
      <c r="W342" s="13"/>
      <c r="X342" s="13"/>
      <c r="Y342" s="13"/>
      <c r="Z342" s="13"/>
      <c r="AA342" s="13"/>
      <c r="AC342" s="13"/>
      <c r="AD342" s="13"/>
      <c r="AE342" s="13"/>
      <c r="AF342" s="13"/>
      <c r="AG342" s="13"/>
    </row>
    <row r="343" ht="15.75" customHeight="1">
      <c r="E343" s="13"/>
      <c r="F343" s="13"/>
      <c r="G343" s="13"/>
      <c r="H343" s="13"/>
      <c r="I343" s="13"/>
      <c r="K343" s="13"/>
      <c r="L343" s="13"/>
      <c r="M343" s="13"/>
      <c r="N343" s="13"/>
      <c r="O343" s="13"/>
      <c r="Q343" s="13"/>
      <c r="R343" s="13"/>
      <c r="S343" s="13"/>
      <c r="T343" s="13"/>
      <c r="U343" s="13"/>
      <c r="W343" s="13"/>
      <c r="X343" s="13"/>
      <c r="Y343" s="13"/>
      <c r="Z343" s="13"/>
      <c r="AA343" s="13"/>
      <c r="AC343" s="13"/>
      <c r="AD343" s="13"/>
      <c r="AE343" s="13"/>
      <c r="AF343" s="13"/>
      <c r="AG343" s="13"/>
    </row>
    <row r="344" ht="15.75" customHeight="1">
      <c r="E344" s="13"/>
      <c r="F344" s="13"/>
      <c r="G344" s="13"/>
      <c r="H344" s="13"/>
      <c r="I344" s="13"/>
      <c r="K344" s="13"/>
      <c r="L344" s="13"/>
      <c r="M344" s="13"/>
      <c r="N344" s="13"/>
      <c r="O344" s="13"/>
      <c r="Q344" s="13"/>
      <c r="R344" s="13"/>
      <c r="S344" s="13"/>
      <c r="T344" s="13"/>
      <c r="U344" s="13"/>
      <c r="W344" s="13"/>
      <c r="X344" s="13"/>
      <c r="Y344" s="13"/>
      <c r="Z344" s="13"/>
      <c r="AA344" s="13"/>
      <c r="AC344" s="13"/>
      <c r="AD344" s="13"/>
      <c r="AE344" s="13"/>
      <c r="AF344" s="13"/>
      <c r="AG344" s="13"/>
    </row>
    <row r="345" ht="15.75" customHeight="1">
      <c r="E345" s="13"/>
      <c r="F345" s="13"/>
      <c r="G345" s="13"/>
      <c r="H345" s="13"/>
      <c r="I345" s="13"/>
      <c r="K345" s="13"/>
      <c r="L345" s="13"/>
      <c r="M345" s="13"/>
      <c r="N345" s="13"/>
      <c r="O345" s="13"/>
      <c r="Q345" s="13"/>
      <c r="R345" s="13"/>
      <c r="S345" s="13"/>
      <c r="T345" s="13"/>
      <c r="U345" s="13"/>
      <c r="W345" s="13"/>
      <c r="X345" s="13"/>
      <c r="Y345" s="13"/>
      <c r="Z345" s="13"/>
      <c r="AA345" s="13"/>
      <c r="AC345" s="13"/>
      <c r="AD345" s="13"/>
      <c r="AE345" s="13"/>
      <c r="AF345" s="13"/>
      <c r="AG345" s="13"/>
    </row>
    <row r="346" ht="15.75" customHeight="1">
      <c r="E346" s="13"/>
      <c r="F346" s="13"/>
      <c r="G346" s="13"/>
      <c r="H346" s="13"/>
      <c r="I346" s="13"/>
      <c r="K346" s="13"/>
      <c r="L346" s="13"/>
      <c r="M346" s="13"/>
      <c r="N346" s="13"/>
      <c r="O346" s="13"/>
      <c r="Q346" s="13"/>
      <c r="R346" s="13"/>
      <c r="S346" s="13"/>
      <c r="T346" s="13"/>
      <c r="U346" s="13"/>
      <c r="W346" s="13"/>
      <c r="X346" s="13"/>
      <c r="Y346" s="13"/>
      <c r="Z346" s="13"/>
      <c r="AA346" s="13"/>
      <c r="AC346" s="13"/>
      <c r="AD346" s="13"/>
      <c r="AE346" s="13"/>
      <c r="AF346" s="13"/>
      <c r="AG346" s="13"/>
    </row>
    <row r="347" ht="15.75" customHeight="1">
      <c r="E347" s="13"/>
      <c r="F347" s="13"/>
      <c r="G347" s="13"/>
      <c r="H347" s="13"/>
      <c r="I347" s="13"/>
      <c r="K347" s="13"/>
      <c r="L347" s="13"/>
      <c r="M347" s="13"/>
      <c r="N347" s="13"/>
      <c r="O347" s="13"/>
      <c r="Q347" s="13"/>
      <c r="R347" s="13"/>
      <c r="S347" s="13"/>
      <c r="T347" s="13"/>
      <c r="U347" s="13"/>
      <c r="W347" s="13"/>
      <c r="X347" s="13"/>
      <c r="Y347" s="13"/>
      <c r="Z347" s="13"/>
      <c r="AA347" s="13"/>
      <c r="AC347" s="13"/>
      <c r="AD347" s="13"/>
      <c r="AE347" s="13"/>
      <c r="AF347" s="13"/>
      <c r="AG347" s="13"/>
    </row>
    <row r="348" ht="15.75" customHeight="1">
      <c r="E348" s="13"/>
      <c r="F348" s="13"/>
      <c r="G348" s="13"/>
      <c r="H348" s="13"/>
      <c r="I348" s="13"/>
      <c r="K348" s="13"/>
      <c r="L348" s="13"/>
      <c r="M348" s="13"/>
      <c r="N348" s="13"/>
      <c r="O348" s="13"/>
      <c r="Q348" s="13"/>
      <c r="R348" s="13"/>
      <c r="S348" s="13"/>
      <c r="T348" s="13"/>
      <c r="U348" s="13"/>
      <c r="W348" s="13"/>
      <c r="X348" s="13"/>
      <c r="Y348" s="13"/>
      <c r="Z348" s="13"/>
      <c r="AA348" s="13"/>
      <c r="AC348" s="13"/>
      <c r="AD348" s="13"/>
      <c r="AE348" s="13"/>
      <c r="AF348" s="13"/>
      <c r="AG348" s="13"/>
    </row>
    <row r="349" ht="15.75" customHeight="1">
      <c r="E349" s="13"/>
      <c r="F349" s="13"/>
      <c r="G349" s="13"/>
      <c r="H349" s="13"/>
      <c r="I349" s="13"/>
      <c r="K349" s="13"/>
      <c r="L349" s="13"/>
      <c r="M349" s="13"/>
      <c r="N349" s="13"/>
      <c r="O349" s="13"/>
      <c r="Q349" s="13"/>
      <c r="R349" s="13"/>
      <c r="S349" s="13"/>
      <c r="T349" s="13"/>
      <c r="U349" s="13"/>
      <c r="W349" s="13"/>
      <c r="X349" s="13"/>
      <c r="Y349" s="13"/>
      <c r="Z349" s="13"/>
      <c r="AA349" s="13"/>
      <c r="AC349" s="13"/>
      <c r="AD349" s="13"/>
      <c r="AE349" s="13"/>
      <c r="AF349" s="13"/>
      <c r="AG349" s="13"/>
    </row>
    <row r="350" ht="15.75" customHeight="1">
      <c r="E350" s="13"/>
      <c r="F350" s="13"/>
      <c r="G350" s="13"/>
      <c r="H350" s="13"/>
      <c r="I350" s="13"/>
      <c r="K350" s="13"/>
      <c r="L350" s="13"/>
      <c r="M350" s="13"/>
      <c r="N350" s="13"/>
      <c r="O350" s="13"/>
      <c r="Q350" s="13"/>
      <c r="R350" s="13"/>
      <c r="S350" s="13"/>
      <c r="T350" s="13"/>
      <c r="U350" s="13"/>
      <c r="W350" s="13"/>
      <c r="X350" s="13"/>
      <c r="Y350" s="13"/>
      <c r="Z350" s="13"/>
      <c r="AA350" s="13"/>
      <c r="AC350" s="13"/>
      <c r="AD350" s="13"/>
      <c r="AE350" s="13"/>
      <c r="AF350" s="13"/>
      <c r="AG350" s="13"/>
    </row>
    <row r="351" ht="15.75" customHeight="1">
      <c r="E351" s="13"/>
      <c r="F351" s="13"/>
      <c r="G351" s="13"/>
      <c r="H351" s="13"/>
      <c r="I351" s="13"/>
      <c r="K351" s="13"/>
      <c r="L351" s="13"/>
      <c r="M351" s="13"/>
      <c r="N351" s="13"/>
      <c r="O351" s="13"/>
      <c r="Q351" s="13"/>
      <c r="R351" s="13"/>
      <c r="S351" s="13"/>
      <c r="T351" s="13"/>
      <c r="U351" s="13"/>
      <c r="W351" s="13"/>
      <c r="X351" s="13"/>
      <c r="Y351" s="13"/>
      <c r="Z351" s="13"/>
      <c r="AA351" s="13"/>
      <c r="AC351" s="13"/>
      <c r="AD351" s="13"/>
      <c r="AE351" s="13"/>
      <c r="AF351" s="13"/>
      <c r="AG351" s="13"/>
    </row>
    <row r="352" ht="15.75" customHeight="1">
      <c r="E352" s="13"/>
      <c r="F352" s="13"/>
      <c r="G352" s="13"/>
      <c r="H352" s="13"/>
      <c r="I352" s="13"/>
      <c r="K352" s="13"/>
      <c r="L352" s="13"/>
      <c r="M352" s="13"/>
      <c r="N352" s="13"/>
      <c r="O352" s="13"/>
      <c r="Q352" s="13"/>
      <c r="R352" s="13"/>
      <c r="S352" s="13"/>
      <c r="T352" s="13"/>
      <c r="U352" s="13"/>
      <c r="W352" s="13"/>
      <c r="X352" s="13"/>
      <c r="Y352" s="13"/>
      <c r="Z352" s="13"/>
      <c r="AA352" s="13"/>
      <c r="AC352" s="13"/>
      <c r="AD352" s="13"/>
      <c r="AE352" s="13"/>
      <c r="AF352" s="13"/>
      <c r="AG352" s="13"/>
    </row>
    <row r="353" ht="15.75" customHeight="1">
      <c r="E353" s="13"/>
      <c r="F353" s="13"/>
      <c r="G353" s="13"/>
      <c r="H353" s="13"/>
      <c r="I353" s="13"/>
      <c r="K353" s="13"/>
      <c r="L353" s="13"/>
      <c r="M353" s="13"/>
      <c r="N353" s="13"/>
      <c r="O353" s="13"/>
      <c r="Q353" s="13"/>
      <c r="R353" s="13"/>
      <c r="S353" s="13"/>
      <c r="T353" s="13"/>
      <c r="U353" s="13"/>
      <c r="W353" s="13"/>
      <c r="X353" s="13"/>
      <c r="Y353" s="13"/>
      <c r="Z353" s="13"/>
      <c r="AA353" s="13"/>
      <c r="AC353" s="13"/>
      <c r="AD353" s="13"/>
      <c r="AE353" s="13"/>
      <c r="AF353" s="13"/>
      <c r="AG353" s="13"/>
    </row>
    <row r="354" ht="15.75" customHeight="1">
      <c r="E354" s="13"/>
      <c r="F354" s="13"/>
      <c r="G354" s="13"/>
      <c r="H354" s="13"/>
      <c r="I354" s="13"/>
      <c r="K354" s="13"/>
      <c r="L354" s="13"/>
      <c r="M354" s="13"/>
      <c r="N354" s="13"/>
      <c r="O354" s="13"/>
      <c r="Q354" s="13"/>
      <c r="R354" s="13"/>
      <c r="S354" s="13"/>
      <c r="T354" s="13"/>
      <c r="U354" s="13"/>
      <c r="W354" s="13"/>
      <c r="X354" s="13"/>
      <c r="Y354" s="13"/>
      <c r="Z354" s="13"/>
      <c r="AA354" s="13"/>
      <c r="AC354" s="13"/>
      <c r="AD354" s="13"/>
      <c r="AE354" s="13"/>
      <c r="AF354" s="13"/>
      <c r="AG354" s="13"/>
    </row>
    <row r="355" ht="15.75" customHeight="1">
      <c r="E355" s="13"/>
      <c r="F355" s="13"/>
      <c r="G355" s="13"/>
      <c r="H355" s="13"/>
      <c r="I355" s="13"/>
      <c r="K355" s="13"/>
      <c r="L355" s="13"/>
      <c r="M355" s="13"/>
      <c r="N355" s="13"/>
      <c r="O355" s="13"/>
      <c r="Q355" s="13"/>
      <c r="R355" s="13"/>
      <c r="S355" s="13"/>
      <c r="T355" s="13"/>
      <c r="U355" s="13"/>
      <c r="W355" s="13"/>
      <c r="X355" s="13"/>
      <c r="Y355" s="13"/>
      <c r="Z355" s="13"/>
      <c r="AA355" s="13"/>
      <c r="AC355" s="13"/>
      <c r="AD355" s="13"/>
      <c r="AE355" s="13"/>
      <c r="AF355" s="13"/>
      <c r="AG355" s="13"/>
    </row>
    <row r="356" ht="15.75" customHeight="1">
      <c r="E356" s="13"/>
      <c r="F356" s="13"/>
      <c r="G356" s="13"/>
      <c r="H356" s="13"/>
      <c r="I356" s="13"/>
      <c r="K356" s="13"/>
      <c r="L356" s="13"/>
      <c r="M356" s="13"/>
      <c r="N356" s="13"/>
      <c r="O356" s="13"/>
      <c r="Q356" s="13"/>
      <c r="R356" s="13"/>
      <c r="S356" s="13"/>
      <c r="T356" s="13"/>
      <c r="U356" s="13"/>
      <c r="W356" s="13"/>
      <c r="X356" s="13"/>
      <c r="Y356" s="13"/>
      <c r="Z356" s="13"/>
      <c r="AA356" s="13"/>
      <c r="AC356" s="13"/>
      <c r="AD356" s="13"/>
      <c r="AE356" s="13"/>
      <c r="AF356" s="13"/>
      <c r="AG356" s="13"/>
    </row>
    <row r="357" ht="15.75" customHeight="1">
      <c r="E357" s="13"/>
      <c r="F357" s="13"/>
      <c r="G357" s="13"/>
      <c r="H357" s="13"/>
      <c r="I357" s="13"/>
      <c r="K357" s="13"/>
      <c r="L357" s="13"/>
      <c r="M357" s="13"/>
      <c r="N357" s="13"/>
      <c r="O357" s="13"/>
      <c r="Q357" s="13"/>
      <c r="R357" s="13"/>
      <c r="S357" s="13"/>
      <c r="T357" s="13"/>
      <c r="U357" s="13"/>
      <c r="W357" s="13"/>
      <c r="X357" s="13"/>
      <c r="Y357" s="13"/>
      <c r="Z357" s="13"/>
      <c r="AA357" s="13"/>
      <c r="AC357" s="13"/>
      <c r="AD357" s="13"/>
      <c r="AE357" s="13"/>
      <c r="AF357" s="13"/>
      <c r="AG357" s="13"/>
    </row>
    <row r="358" ht="15.75" customHeight="1">
      <c r="E358" s="13"/>
      <c r="F358" s="13"/>
      <c r="G358" s="13"/>
      <c r="H358" s="13"/>
      <c r="I358" s="13"/>
      <c r="K358" s="13"/>
      <c r="L358" s="13"/>
      <c r="M358" s="13"/>
      <c r="N358" s="13"/>
      <c r="O358" s="13"/>
      <c r="Q358" s="13"/>
      <c r="R358" s="13"/>
      <c r="S358" s="13"/>
      <c r="T358" s="13"/>
      <c r="U358" s="13"/>
      <c r="W358" s="13"/>
      <c r="X358" s="13"/>
      <c r="Y358" s="13"/>
      <c r="Z358" s="13"/>
      <c r="AA358" s="13"/>
      <c r="AC358" s="13"/>
      <c r="AD358" s="13"/>
      <c r="AE358" s="13"/>
      <c r="AF358" s="13"/>
      <c r="AG358" s="13"/>
    </row>
    <row r="359" ht="15.75" customHeight="1">
      <c r="E359" s="13"/>
      <c r="F359" s="13"/>
      <c r="G359" s="13"/>
      <c r="H359" s="13"/>
      <c r="I359" s="13"/>
      <c r="K359" s="13"/>
      <c r="L359" s="13"/>
      <c r="M359" s="13"/>
      <c r="N359" s="13"/>
      <c r="O359" s="13"/>
      <c r="Q359" s="13"/>
      <c r="R359" s="13"/>
      <c r="S359" s="13"/>
      <c r="T359" s="13"/>
      <c r="U359" s="13"/>
      <c r="W359" s="13"/>
      <c r="X359" s="13"/>
      <c r="Y359" s="13"/>
      <c r="Z359" s="13"/>
      <c r="AA359" s="13"/>
      <c r="AC359" s="13"/>
      <c r="AD359" s="13"/>
      <c r="AE359" s="13"/>
      <c r="AF359" s="13"/>
      <c r="AG359" s="13"/>
    </row>
    <row r="360" ht="15.75" customHeight="1">
      <c r="E360" s="13"/>
      <c r="F360" s="13"/>
      <c r="G360" s="13"/>
      <c r="H360" s="13"/>
      <c r="I360" s="13"/>
      <c r="K360" s="13"/>
      <c r="L360" s="13"/>
      <c r="M360" s="13"/>
      <c r="N360" s="13"/>
      <c r="O360" s="13"/>
      <c r="Q360" s="13"/>
      <c r="R360" s="13"/>
      <c r="S360" s="13"/>
      <c r="T360" s="13"/>
      <c r="U360" s="13"/>
      <c r="W360" s="13"/>
      <c r="X360" s="13"/>
      <c r="Y360" s="13"/>
      <c r="Z360" s="13"/>
      <c r="AA360" s="13"/>
      <c r="AC360" s="13"/>
      <c r="AD360" s="13"/>
      <c r="AE360" s="13"/>
      <c r="AF360" s="13"/>
      <c r="AG360" s="13"/>
    </row>
    <row r="361" ht="15.75" customHeight="1">
      <c r="E361" s="13"/>
      <c r="F361" s="13"/>
      <c r="G361" s="13"/>
      <c r="H361" s="13"/>
      <c r="I361" s="13"/>
      <c r="K361" s="13"/>
      <c r="L361" s="13"/>
      <c r="M361" s="13"/>
      <c r="N361" s="13"/>
      <c r="O361" s="13"/>
      <c r="Q361" s="13"/>
      <c r="R361" s="13"/>
      <c r="S361" s="13"/>
      <c r="T361" s="13"/>
      <c r="U361" s="13"/>
      <c r="W361" s="13"/>
      <c r="X361" s="13"/>
      <c r="Y361" s="13"/>
      <c r="Z361" s="13"/>
      <c r="AA361" s="13"/>
      <c r="AC361" s="13"/>
      <c r="AD361" s="13"/>
      <c r="AE361" s="13"/>
      <c r="AF361" s="13"/>
      <c r="AG361" s="13"/>
    </row>
    <row r="362" ht="15.75" customHeight="1">
      <c r="E362" s="13"/>
      <c r="F362" s="13"/>
      <c r="G362" s="13"/>
      <c r="H362" s="13"/>
      <c r="I362" s="13"/>
      <c r="K362" s="13"/>
      <c r="L362" s="13"/>
      <c r="M362" s="13"/>
      <c r="N362" s="13"/>
      <c r="O362" s="13"/>
      <c r="Q362" s="13"/>
      <c r="R362" s="13"/>
      <c r="S362" s="13"/>
      <c r="T362" s="13"/>
      <c r="U362" s="13"/>
      <c r="W362" s="13"/>
      <c r="X362" s="13"/>
      <c r="Y362" s="13"/>
      <c r="Z362" s="13"/>
      <c r="AA362" s="13"/>
      <c r="AC362" s="13"/>
      <c r="AD362" s="13"/>
      <c r="AE362" s="13"/>
      <c r="AF362" s="13"/>
      <c r="AG362" s="13"/>
    </row>
    <row r="363" ht="15.75" customHeight="1">
      <c r="E363" s="13"/>
      <c r="F363" s="13"/>
      <c r="G363" s="13"/>
      <c r="H363" s="13"/>
      <c r="I363" s="13"/>
      <c r="K363" s="13"/>
      <c r="L363" s="13"/>
      <c r="M363" s="13"/>
      <c r="N363" s="13"/>
      <c r="O363" s="13"/>
      <c r="Q363" s="13"/>
      <c r="R363" s="13"/>
      <c r="S363" s="13"/>
      <c r="T363" s="13"/>
      <c r="U363" s="13"/>
      <c r="W363" s="13"/>
      <c r="X363" s="13"/>
      <c r="Y363" s="13"/>
      <c r="Z363" s="13"/>
      <c r="AA363" s="13"/>
      <c r="AC363" s="13"/>
      <c r="AD363" s="13"/>
      <c r="AE363" s="13"/>
      <c r="AF363" s="13"/>
      <c r="AG363" s="13"/>
    </row>
    <row r="364" ht="15.75" customHeight="1">
      <c r="E364" s="13"/>
      <c r="F364" s="13"/>
      <c r="G364" s="13"/>
      <c r="H364" s="13"/>
      <c r="I364" s="13"/>
      <c r="K364" s="13"/>
      <c r="L364" s="13"/>
      <c r="M364" s="13"/>
      <c r="N364" s="13"/>
      <c r="O364" s="13"/>
      <c r="Q364" s="13"/>
      <c r="R364" s="13"/>
      <c r="S364" s="13"/>
      <c r="T364" s="13"/>
      <c r="U364" s="13"/>
      <c r="W364" s="13"/>
      <c r="X364" s="13"/>
      <c r="Y364" s="13"/>
      <c r="Z364" s="13"/>
      <c r="AA364" s="13"/>
      <c r="AC364" s="13"/>
      <c r="AD364" s="13"/>
      <c r="AE364" s="13"/>
      <c r="AF364" s="13"/>
      <c r="AG364" s="13"/>
    </row>
    <row r="365" ht="15.75" customHeight="1">
      <c r="E365" s="13"/>
      <c r="F365" s="13"/>
      <c r="G365" s="13"/>
      <c r="H365" s="13"/>
      <c r="I365" s="13"/>
      <c r="K365" s="13"/>
      <c r="L365" s="13"/>
      <c r="M365" s="13"/>
      <c r="N365" s="13"/>
      <c r="O365" s="13"/>
      <c r="Q365" s="13"/>
      <c r="R365" s="13"/>
      <c r="S365" s="13"/>
      <c r="T365" s="13"/>
      <c r="U365" s="13"/>
      <c r="W365" s="13"/>
      <c r="X365" s="13"/>
      <c r="Y365" s="13"/>
      <c r="Z365" s="13"/>
      <c r="AA365" s="13"/>
      <c r="AC365" s="13"/>
      <c r="AD365" s="13"/>
      <c r="AE365" s="13"/>
      <c r="AF365" s="13"/>
      <c r="AG365" s="13"/>
    </row>
    <row r="366" ht="15.75" customHeight="1">
      <c r="E366" s="13"/>
      <c r="F366" s="13"/>
      <c r="G366" s="13"/>
      <c r="H366" s="13"/>
      <c r="I366" s="13"/>
      <c r="K366" s="13"/>
      <c r="L366" s="13"/>
      <c r="M366" s="13"/>
      <c r="N366" s="13"/>
      <c r="O366" s="13"/>
      <c r="Q366" s="13"/>
      <c r="R366" s="13"/>
      <c r="S366" s="13"/>
      <c r="T366" s="13"/>
      <c r="U366" s="13"/>
      <c r="W366" s="13"/>
      <c r="X366" s="13"/>
      <c r="Y366" s="13"/>
      <c r="Z366" s="13"/>
      <c r="AA366" s="13"/>
      <c r="AC366" s="13"/>
      <c r="AD366" s="13"/>
      <c r="AE366" s="13"/>
      <c r="AF366" s="13"/>
      <c r="AG366" s="13"/>
    </row>
    <row r="367" ht="15.75" customHeight="1">
      <c r="E367" s="13"/>
      <c r="F367" s="13"/>
      <c r="G367" s="13"/>
      <c r="H367" s="13"/>
      <c r="I367" s="13"/>
      <c r="K367" s="13"/>
      <c r="L367" s="13"/>
      <c r="M367" s="13"/>
      <c r="N367" s="13"/>
      <c r="O367" s="13"/>
      <c r="Q367" s="13"/>
      <c r="R367" s="13"/>
      <c r="S367" s="13"/>
      <c r="T367" s="13"/>
      <c r="U367" s="13"/>
      <c r="W367" s="13"/>
      <c r="X367" s="13"/>
      <c r="Y367" s="13"/>
      <c r="Z367" s="13"/>
      <c r="AA367" s="13"/>
      <c r="AC367" s="13"/>
      <c r="AD367" s="13"/>
      <c r="AE367" s="13"/>
      <c r="AF367" s="13"/>
      <c r="AG367" s="13"/>
    </row>
    <row r="368" ht="15.75" customHeight="1">
      <c r="E368" s="13"/>
      <c r="F368" s="13"/>
      <c r="G368" s="13"/>
      <c r="H368" s="13"/>
      <c r="I368" s="13"/>
      <c r="K368" s="13"/>
      <c r="L368" s="13"/>
      <c r="M368" s="13"/>
      <c r="N368" s="13"/>
      <c r="O368" s="13"/>
      <c r="Q368" s="13"/>
      <c r="R368" s="13"/>
      <c r="S368" s="13"/>
      <c r="T368" s="13"/>
      <c r="U368" s="13"/>
      <c r="W368" s="13"/>
      <c r="X368" s="13"/>
      <c r="Y368" s="13"/>
      <c r="Z368" s="13"/>
      <c r="AA368" s="13"/>
      <c r="AC368" s="13"/>
      <c r="AD368" s="13"/>
      <c r="AE368" s="13"/>
      <c r="AF368" s="13"/>
      <c r="AG368" s="13"/>
    </row>
    <row r="369" ht="15.75" customHeight="1">
      <c r="E369" s="13"/>
      <c r="F369" s="13"/>
      <c r="G369" s="13"/>
      <c r="H369" s="13"/>
      <c r="I369" s="13"/>
      <c r="K369" s="13"/>
      <c r="L369" s="13"/>
      <c r="M369" s="13"/>
      <c r="N369" s="13"/>
      <c r="O369" s="13"/>
      <c r="Q369" s="13"/>
      <c r="R369" s="13"/>
      <c r="S369" s="13"/>
      <c r="T369" s="13"/>
      <c r="U369" s="13"/>
      <c r="W369" s="13"/>
      <c r="X369" s="13"/>
      <c r="Y369" s="13"/>
      <c r="Z369" s="13"/>
      <c r="AA369" s="13"/>
      <c r="AC369" s="13"/>
      <c r="AD369" s="13"/>
      <c r="AE369" s="13"/>
      <c r="AF369" s="13"/>
      <c r="AG369" s="13"/>
    </row>
    <row r="370" ht="15.75" customHeight="1">
      <c r="E370" s="13"/>
      <c r="F370" s="13"/>
      <c r="G370" s="13"/>
      <c r="H370" s="13"/>
      <c r="I370" s="13"/>
      <c r="K370" s="13"/>
      <c r="L370" s="13"/>
      <c r="M370" s="13"/>
      <c r="N370" s="13"/>
      <c r="O370" s="13"/>
      <c r="Q370" s="13"/>
      <c r="R370" s="13"/>
      <c r="S370" s="13"/>
      <c r="T370" s="13"/>
      <c r="U370" s="13"/>
      <c r="W370" s="13"/>
      <c r="X370" s="13"/>
      <c r="Y370" s="13"/>
      <c r="Z370" s="13"/>
      <c r="AA370" s="13"/>
      <c r="AC370" s="13"/>
      <c r="AD370" s="13"/>
      <c r="AE370" s="13"/>
      <c r="AF370" s="13"/>
      <c r="AG370" s="13"/>
    </row>
    <row r="371" ht="15.75" customHeight="1">
      <c r="E371" s="13"/>
      <c r="F371" s="13"/>
      <c r="G371" s="13"/>
      <c r="H371" s="13"/>
      <c r="I371" s="13"/>
      <c r="K371" s="13"/>
      <c r="L371" s="13"/>
      <c r="M371" s="13"/>
      <c r="N371" s="13"/>
      <c r="O371" s="13"/>
      <c r="Q371" s="13"/>
      <c r="R371" s="13"/>
      <c r="S371" s="13"/>
      <c r="T371" s="13"/>
      <c r="U371" s="13"/>
      <c r="W371" s="13"/>
      <c r="X371" s="13"/>
      <c r="Y371" s="13"/>
      <c r="Z371" s="13"/>
      <c r="AA371" s="13"/>
      <c r="AC371" s="13"/>
      <c r="AD371" s="13"/>
      <c r="AE371" s="13"/>
      <c r="AF371" s="13"/>
      <c r="AG371" s="13"/>
    </row>
    <row r="372" ht="15.75" customHeight="1">
      <c r="E372" s="13"/>
      <c r="F372" s="13"/>
      <c r="G372" s="13"/>
      <c r="H372" s="13"/>
      <c r="I372" s="13"/>
      <c r="K372" s="13"/>
      <c r="L372" s="13"/>
      <c r="M372" s="13"/>
      <c r="N372" s="13"/>
      <c r="O372" s="13"/>
      <c r="Q372" s="13"/>
      <c r="R372" s="13"/>
      <c r="S372" s="13"/>
      <c r="T372" s="13"/>
      <c r="U372" s="13"/>
      <c r="W372" s="13"/>
      <c r="X372" s="13"/>
      <c r="Y372" s="13"/>
      <c r="Z372" s="13"/>
      <c r="AA372" s="13"/>
      <c r="AC372" s="13"/>
      <c r="AD372" s="13"/>
      <c r="AE372" s="13"/>
      <c r="AF372" s="13"/>
      <c r="AG372" s="13"/>
    </row>
    <row r="373" ht="15.75" customHeight="1">
      <c r="E373" s="13"/>
      <c r="F373" s="13"/>
      <c r="G373" s="13"/>
      <c r="H373" s="13"/>
      <c r="I373" s="13"/>
      <c r="K373" s="13"/>
      <c r="L373" s="13"/>
      <c r="M373" s="13"/>
      <c r="N373" s="13"/>
      <c r="O373" s="13"/>
      <c r="Q373" s="13"/>
      <c r="R373" s="13"/>
      <c r="S373" s="13"/>
      <c r="T373" s="13"/>
      <c r="U373" s="13"/>
      <c r="W373" s="13"/>
      <c r="X373" s="13"/>
      <c r="Y373" s="13"/>
      <c r="Z373" s="13"/>
      <c r="AA373" s="13"/>
      <c r="AC373" s="13"/>
      <c r="AD373" s="13"/>
      <c r="AE373" s="13"/>
      <c r="AF373" s="13"/>
      <c r="AG373" s="13"/>
    </row>
    <row r="374" ht="15.75" customHeight="1">
      <c r="E374" s="13"/>
      <c r="F374" s="13"/>
      <c r="G374" s="13"/>
      <c r="H374" s="13"/>
      <c r="I374" s="13"/>
      <c r="K374" s="13"/>
      <c r="L374" s="13"/>
      <c r="M374" s="13"/>
      <c r="N374" s="13"/>
      <c r="O374" s="13"/>
      <c r="Q374" s="13"/>
      <c r="R374" s="13"/>
      <c r="S374" s="13"/>
      <c r="T374" s="13"/>
      <c r="U374" s="13"/>
      <c r="W374" s="13"/>
      <c r="X374" s="13"/>
      <c r="Y374" s="13"/>
      <c r="Z374" s="13"/>
      <c r="AA374" s="13"/>
      <c r="AC374" s="13"/>
      <c r="AD374" s="13"/>
      <c r="AE374" s="13"/>
      <c r="AF374" s="13"/>
      <c r="AG374" s="13"/>
    </row>
    <row r="375" ht="15.75" customHeight="1">
      <c r="E375" s="13"/>
      <c r="F375" s="13"/>
      <c r="G375" s="13"/>
      <c r="H375" s="13"/>
      <c r="I375" s="13"/>
      <c r="K375" s="13"/>
      <c r="L375" s="13"/>
      <c r="M375" s="13"/>
      <c r="N375" s="13"/>
      <c r="O375" s="13"/>
      <c r="Q375" s="13"/>
      <c r="R375" s="13"/>
      <c r="S375" s="13"/>
      <c r="T375" s="13"/>
      <c r="U375" s="13"/>
      <c r="W375" s="13"/>
      <c r="X375" s="13"/>
      <c r="Y375" s="13"/>
      <c r="Z375" s="13"/>
      <c r="AA375" s="13"/>
      <c r="AC375" s="13"/>
      <c r="AD375" s="13"/>
      <c r="AE375" s="13"/>
      <c r="AF375" s="13"/>
      <c r="AG375" s="13"/>
    </row>
    <row r="376" ht="15.75" customHeight="1">
      <c r="E376" s="13"/>
      <c r="F376" s="13"/>
      <c r="G376" s="13"/>
      <c r="H376" s="13"/>
      <c r="I376" s="13"/>
      <c r="K376" s="13"/>
      <c r="L376" s="13"/>
      <c r="M376" s="13"/>
      <c r="N376" s="13"/>
      <c r="O376" s="13"/>
      <c r="Q376" s="13"/>
      <c r="R376" s="13"/>
      <c r="S376" s="13"/>
      <c r="T376" s="13"/>
      <c r="U376" s="13"/>
      <c r="W376" s="13"/>
      <c r="X376" s="13"/>
      <c r="Y376" s="13"/>
      <c r="Z376" s="13"/>
      <c r="AA376" s="13"/>
      <c r="AC376" s="13"/>
      <c r="AD376" s="13"/>
      <c r="AE376" s="13"/>
      <c r="AF376" s="13"/>
      <c r="AG376" s="13"/>
    </row>
    <row r="377" ht="15.75" customHeight="1">
      <c r="E377" s="13"/>
      <c r="F377" s="13"/>
      <c r="G377" s="13"/>
      <c r="H377" s="13"/>
      <c r="I377" s="13"/>
      <c r="K377" s="13"/>
      <c r="L377" s="13"/>
      <c r="M377" s="13"/>
      <c r="N377" s="13"/>
      <c r="O377" s="13"/>
      <c r="Q377" s="13"/>
      <c r="R377" s="13"/>
      <c r="S377" s="13"/>
      <c r="T377" s="13"/>
      <c r="U377" s="13"/>
      <c r="W377" s="13"/>
      <c r="X377" s="13"/>
      <c r="Y377" s="13"/>
      <c r="Z377" s="13"/>
      <c r="AA377" s="13"/>
      <c r="AC377" s="13"/>
      <c r="AD377" s="13"/>
      <c r="AE377" s="13"/>
      <c r="AF377" s="13"/>
      <c r="AG377" s="13"/>
    </row>
    <row r="378" ht="15.75" customHeight="1">
      <c r="E378" s="13"/>
      <c r="F378" s="13"/>
      <c r="G378" s="13"/>
      <c r="H378" s="13"/>
      <c r="I378" s="13"/>
      <c r="K378" s="13"/>
      <c r="L378" s="13"/>
      <c r="M378" s="13"/>
      <c r="N378" s="13"/>
      <c r="O378" s="13"/>
      <c r="Q378" s="13"/>
      <c r="R378" s="13"/>
      <c r="S378" s="13"/>
      <c r="T378" s="13"/>
      <c r="U378" s="13"/>
      <c r="W378" s="13"/>
      <c r="X378" s="13"/>
      <c r="Y378" s="13"/>
      <c r="Z378" s="13"/>
      <c r="AA378" s="13"/>
      <c r="AC378" s="13"/>
      <c r="AD378" s="13"/>
      <c r="AE378" s="13"/>
      <c r="AF378" s="13"/>
      <c r="AG378" s="13"/>
    </row>
    <row r="379" ht="15.75" customHeight="1">
      <c r="E379" s="13"/>
      <c r="F379" s="13"/>
      <c r="G379" s="13"/>
      <c r="H379" s="13"/>
      <c r="I379" s="13"/>
      <c r="K379" s="13"/>
      <c r="L379" s="13"/>
      <c r="M379" s="13"/>
      <c r="N379" s="13"/>
      <c r="O379" s="13"/>
      <c r="Q379" s="13"/>
      <c r="R379" s="13"/>
      <c r="S379" s="13"/>
      <c r="T379" s="13"/>
      <c r="U379" s="13"/>
      <c r="W379" s="13"/>
      <c r="X379" s="13"/>
      <c r="Y379" s="13"/>
      <c r="Z379" s="13"/>
      <c r="AA379" s="13"/>
      <c r="AC379" s="13"/>
      <c r="AD379" s="13"/>
      <c r="AE379" s="13"/>
      <c r="AF379" s="13"/>
      <c r="AG379" s="13"/>
    </row>
    <row r="380" ht="15.75" customHeight="1">
      <c r="E380" s="13"/>
      <c r="F380" s="13"/>
      <c r="G380" s="13"/>
      <c r="H380" s="13"/>
      <c r="I380" s="13"/>
      <c r="K380" s="13"/>
      <c r="L380" s="13"/>
      <c r="M380" s="13"/>
      <c r="N380" s="13"/>
      <c r="O380" s="13"/>
      <c r="Q380" s="13"/>
      <c r="R380" s="13"/>
      <c r="S380" s="13"/>
      <c r="T380" s="13"/>
      <c r="U380" s="13"/>
      <c r="W380" s="13"/>
      <c r="X380" s="13"/>
      <c r="Y380" s="13"/>
      <c r="Z380" s="13"/>
      <c r="AA380" s="13"/>
      <c r="AC380" s="13"/>
      <c r="AD380" s="13"/>
      <c r="AE380" s="13"/>
      <c r="AF380" s="13"/>
      <c r="AG380" s="13"/>
    </row>
    <row r="381" ht="15.75" customHeight="1">
      <c r="E381" s="13"/>
      <c r="F381" s="13"/>
      <c r="G381" s="13"/>
      <c r="H381" s="13"/>
      <c r="I381" s="13"/>
      <c r="K381" s="13"/>
      <c r="L381" s="13"/>
      <c r="M381" s="13"/>
      <c r="N381" s="13"/>
      <c r="O381" s="13"/>
      <c r="Q381" s="13"/>
      <c r="R381" s="13"/>
      <c r="S381" s="13"/>
      <c r="T381" s="13"/>
      <c r="U381" s="13"/>
      <c r="W381" s="13"/>
      <c r="X381" s="13"/>
      <c r="Y381" s="13"/>
      <c r="Z381" s="13"/>
      <c r="AA381" s="13"/>
      <c r="AC381" s="13"/>
      <c r="AD381" s="13"/>
      <c r="AE381" s="13"/>
      <c r="AF381" s="13"/>
      <c r="AG381" s="13"/>
    </row>
    <row r="382" ht="15.75" customHeight="1">
      <c r="E382" s="13"/>
      <c r="F382" s="13"/>
      <c r="G382" s="13"/>
      <c r="H382" s="13"/>
      <c r="I382" s="13"/>
      <c r="K382" s="13"/>
      <c r="L382" s="13"/>
      <c r="M382" s="13"/>
      <c r="N382" s="13"/>
      <c r="O382" s="13"/>
      <c r="Q382" s="13"/>
      <c r="R382" s="13"/>
      <c r="S382" s="13"/>
      <c r="T382" s="13"/>
      <c r="U382" s="13"/>
      <c r="W382" s="13"/>
      <c r="X382" s="13"/>
      <c r="Y382" s="13"/>
      <c r="Z382" s="13"/>
      <c r="AA382" s="13"/>
      <c r="AC382" s="13"/>
      <c r="AD382" s="13"/>
      <c r="AE382" s="13"/>
      <c r="AF382" s="13"/>
      <c r="AG382" s="13"/>
    </row>
    <row r="383" ht="15.75" customHeight="1">
      <c r="E383" s="13"/>
      <c r="F383" s="13"/>
      <c r="G383" s="13"/>
      <c r="H383" s="13"/>
      <c r="I383" s="13"/>
      <c r="K383" s="13"/>
      <c r="L383" s="13"/>
      <c r="M383" s="13"/>
      <c r="N383" s="13"/>
      <c r="O383" s="13"/>
      <c r="Q383" s="13"/>
      <c r="R383" s="13"/>
      <c r="S383" s="13"/>
      <c r="T383" s="13"/>
      <c r="U383" s="13"/>
      <c r="W383" s="13"/>
      <c r="X383" s="13"/>
      <c r="Y383" s="13"/>
      <c r="Z383" s="13"/>
      <c r="AA383" s="13"/>
      <c r="AC383" s="13"/>
      <c r="AD383" s="13"/>
      <c r="AE383" s="13"/>
      <c r="AF383" s="13"/>
      <c r="AG383" s="13"/>
    </row>
    <row r="384" ht="15.75" customHeight="1">
      <c r="E384" s="13"/>
      <c r="F384" s="13"/>
      <c r="G384" s="13"/>
      <c r="H384" s="13"/>
      <c r="I384" s="13"/>
      <c r="K384" s="13"/>
      <c r="L384" s="13"/>
      <c r="M384" s="13"/>
      <c r="N384" s="13"/>
      <c r="O384" s="13"/>
      <c r="Q384" s="13"/>
      <c r="R384" s="13"/>
      <c r="S384" s="13"/>
      <c r="T384" s="13"/>
      <c r="U384" s="13"/>
      <c r="W384" s="13"/>
      <c r="X384" s="13"/>
      <c r="Y384" s="13"/>
      <c r="Z384" s="13"/>
      <c r="AA384" s="13"/>
      <c r="AC384" s="13"/>
      <c r="AD384" s="13"/>
      <c r="AE384" s="13"/>
      <c r="AF384" s="13"/>
      <c r="AG384" s="13"/>
    </row>
    <row r="385" ht="15.75" customHeight="1">
      <c r="E385" s="13"/>
      <c r="F385" s="13"/>
      <c r="G385" s="13"/>
      <c r="H385" s="13"/>
      <c r="I385" s="13"/>
      <c r="K385" s="13"/>
      <c r="L385" s="13"/>
      <c r="M385" s="13"/>
      <c r="N385" s="13"/>
      <c r="O385" s="13"/>
      <c r="Q385" s="13"/>
      <c r="R385" s="13"/>
      <c r="S385" s="13"/>
      <c r="T385" s="13"/>
      <c r="U385" s="13"/>
      <c r="W385" s="13"/>
      <c r="X385" s="13"/>
      <c r="Y385" s="13"/>
      <c r="Z385" s="13"/>
      <c r="AA385" s="13"/>
      <c r="AC385" s="13"/>
      <c r="AD385" s="13"/>
      <c r="AE385" s="13"/>
      <c r="AF385" s="13"/>
      <c r="AG385" s="13"/>
    </row>
    <row r="386" ht="15.75" customHeight="1">
      <c r="E386" s="13"/>
      <c r="F386" s="13"/>
      <c r="G386" s="13"/>
      <c r="H386" s="13"/>
      <c r="I386" s="13"/>
      <c r="K386" s="13"/>
      <c r="L386" s="13"/>
      <c r="M386" s="13"/>
      <c r="N386" s="13"/>
      <c r="O386" s="13"/>
      <c r="Q386" s="13"/>
      <c r="R386" s="13"/>
      <c r="S386" s="13"/>
      <c r="T386" s="13"/>
      <c r="U386" s="13"/>
      <c r="W386" s="13"/>
      <c r="X386" s="13"/>
      <c r="Y386" s="13"/>
      <c r="Z386" s="13"/>
      <c r="AA386" s="13"/>
      <c r="AC386" s="13"/>
      <c r="AD386" s="13"/>
      <c r="AE386" s="13"/>
      <c r="AF386" s="13"/>
      <c r="AG386" s="13"/>
    </row>
    <row r="387" ht="15.75" customHeight="1">
      <c r="E387" s="13"/>
      <c r="F387" s="13"/>
      <c r="G387" s="13"/>
      <c r="H387" s="13"/>
      <c r="I387" s="13"/>
      <c r="K387" s="13"/>
      <c r="L387" s="13"/>
      <c r="M387" s="13"/>
      <c r="N387" s="13"/>
      <c r="O387" s="13"/>
      <c r="Q387" s="13"/>
      <c r="R387" s="13"/>
      <c r="S387" s="13"/>
      <c r="T387" s="13"/>
      <c r="U387" s="13"/>
      <c r="W387" s="13"/>
      <c r="X387" s="13"/>
      <c r="Y387" s="13"/>
      <c r="Z387" s="13"/>
      <c r="AA387" s="13"/>
      <c r="AC387" s="13"/>
      <c r="AD387" s="13"/>
      <c r="AE387" s="13"/>
      <c r="AF387" s="13"/>
      <c r="AG387" s="13"/>
    </row>
    <row r="388" ht="15.75" customHeight="1">
      <c r="E388" s="13"/>
      <c r="F388" s="13"/>
      <c r="G388" s="13"/>
      <c r="H388" s="13"/>
      <c r="I388" s="13"/>
      <c r="K388" s="13"/>
      <c r="L388" s="13"/>
      <c r="M388" s="13"/>
      <c r="N388" s="13"/>
      <c r="O388" s="13"/>
      <c r="Q388" s="13"/>
      <c r="R388" s="13"/>
      <c r="S388" s="13"/>
      <c r="T388" s="13"/>
      <c r="U388" s="13"/>
      <c r="W388" s="13"/>
      <c r="X388" s="13"/>
      <c r="Y388" s="13"/>
      <c r="Z388" s="13"/>
      <c r="AA388" s="13"/>
      <c r="AC388" s="13"/>
      <c r="AD388" s="13"/>
      <c r="AE388" s="13"/>
      <c r="AF388" s="13"/>
      <c r="AG388" s="13"/>
    </row>
    <row r="389" ht="15.75" customHeight="1">
      <c r="E389" s="13"/>
      <c r="F389" s="13"/>
      <c r="G389" s="13"/>
      <c r="H389" s="13"/>
      <c r="I389" s="13"/>
      <c r="K389" s="13"/>
      <c r="L389" s="13"/>
      <c r="M389" s="13"/>
      <c r="N389" s="13"/>
      <c r="O389" s="13"/>
      <c r="Q389" s="13"/>
      <c r="R389" s="13"/>
      <c r="S389" s="13"/>
      <c r="T389" s="13"/>
      <c r="U389" s="13"/>
      <c r="W389" s="13"/>
      <c r="X389" s="13"/>
      <c r="Y389" s="13"/>
      <c r="Z389" s="13"/>
      <c r="AA389" s="13"/>
      <c r="AC389" s="13"/>
      <c r="AD389" s="13"/>
      <c r="AE389" s="13"/>
      <c r="AF389" s="13"/>
      <c r="AG389" s="13"/>
    </row>
    <row r="390" ht="15.75" customHeight="1">
      <c r="E390" s="13"/>
      <c r="F390" s="13"/>
      <c r="G390" s="13"/>
      <c r="H390" s="13"/>
      <c r="I390" s="13"/>
      <c r="K390" s="13"/>
      <c r="L390" s="13"/>
      <c r="M390" s="13"/>
      <c r="N390" s="13"/>
      <c r="O390" s="13"/>
      <c r="Q390" s="13"/>
      <c r="R390" s="13"/>
      <c r="S390" s="13"/>
      <c r="T390" s="13"/>
      <c r="U390" s="13"/>
      <c r="W390" s="13"/>
      <c r="X390" s="13"/>
      <c r="Y390" s="13"/>
      <c r="Z390" s="13"/>
      <c r="AA390" s="13"/>
      <c r="AC390" s="13"/>
      <c r="AD390" s="13"/>
      <c r="AE390" s="13"/>
      <c r="AF390" s="13"/>
      <c r="AG390" s="13"/>
    </row>
    <row r="391" ht="15.75" customHeight="1">
      <c r="E391" s="13"/>
      <c r="F391" s="13"/>
      <c r="G391" s="13"/>
      <c r="H391" s="13"/>
      <c r="I391" s="13"/>
      <c r="K391" s="13"/>
      <c r="L391" s="13"/>
      <c r="M391" s="13"/>
      <c r="N391" s="13"/>
      <c r="O391" s="13"/>
      <c r="Q391" s="13"/>
      <c r="R391" s="13"/>
      <c r="S391" s="13"/>
      <c r="T391" s="13"/>
      <c r="U391" s="13"/>
      <c r="W391" s="13"/>
      <c r="X391" s="13"/>
      <c r="Y391" s="13"/>
      <c r="Z391" s="13"/>
      <c r="AA391" s="13"/>
      <c r="AC391" s="13"/>
      <c r="AD391" s="13"/>
      <c r="AE391" s="13"/>
      <c r="AF391" s="13"/>
      <c r="AG391" s="13"/>
    </row>
    <row r="392" ht="15.75" customHeight="1">
      <c r="E392" s="13"/>
      <c r="F392" s="13"/>
      <c r="G392" s="13"/>
      <c r="H392" s="13"/>
      <c r="I392" s="13"/>
      <c r="K392" s="13"/>
      <c r="L392" s="13"/>
      <c r="M392" s="13"/>
      <c r="N392" s="13"/>
      <c r="O392" s="13"/>
      <c r="Q392" s="13"/>
      <c r="R392" s="13"/>
      <c r="S392" s="13"/>
      <c r="T392" s="13"/>
      <c r="U392" s="13"/>
      <c r="W392" s="13"/>
      <c r="X392" s="13"/>
      <c r="Y392" s="13"/>
      <c r="Z392" s="13"/>
      <c r="AA392" s="13"/>
      <c r="AC392" s="13"/>
      <c r="AD392" s="13"/>
      <c r="AE392" s="13"/>
      <c r="AF392" s="13"/>
      <c r="AG392" s="13"/>
    </row>
    <row r="393" ht="15.75" customHeight="1">
      <c r="E393" s="13"/>
      <c r="F393" s="13"/>
      <c r="G393" s="13"/>
      <c r="H393" s="13"/>
      <c r="I393" s="13"/>
      <c r="K393" s="13"/>
      <c r="L393" s="13"/>
      <c r="M393" s="13"/>
      <c r="N393" s="13"/>
      <c r="O393" s="13"/>
      <c r="Q393" s="13"/>
      <c r="R393" s="13"/>
      <c r="S393" s="13"/>
      <c r="T393" s="13"/>
      <c r="U393" s="13"/>
      <c r="W393" s="13"/>
      <c r="X393" s="13"/>
      <c r="Y393" s="13"/>
      <c r="Z393" s="13"/>
      <c r="AA393" s="13"/>
      <c r="AC393" s="13"/>
      <c r="AD393" s="13"/>
      <c r="AE393" s="13"/>
      <c r="AF393" s="13"/>
      <c r="AG393" s="13"/>
    </row>
    <row r="394" ht="15.75" customHeight="1">
      <c r="E394" s="13"/>
      <c r="F394" s="13"/>
      <c r="G394" s="13"/>
      <c r="H394" s="13"/>
      <c r="I394" s="13"/>
      <c r="K394" s="13"/>
      <c r="L394" s="13"/>
      <c r="M394" s="13"/>
      <c r="N394" s="13"/>
      <c r="O394" s="13"/>
      <c r="Q394" s="13"/>
      <c r="R394" s="13"/>
      <c r="S394" s="13"/>
      <c r="T394" s="13"/>
      <c r="U394" s="13"/>
      <c r="W394" s="13"/>
      <c r="X394" s="13"/>
      <c r="Y394" s="13"/>
      <c r="Z394" s="13"/>
      <c r="AA394" s="13"/>
      <c r="AC394" s="13"/>
      <c r="AD394" s="13"/>
      <c r="AE394" s="13"/>
      <c r="AF394" s="13"/>
      <c r="AG394" s="13"/>
    </row>
    <row r="395" ht="15.75" customHeight="1">
      <c r="E395" s="13"/>
      <c r="F395" s="13"/>
      <c r="G395" s="13"/>
      <c r="H395" s="13"/>
      <c r="I395" s="13"/>
      <c r="K395" s="13"/>
      <c r="L395" s="13"/>
      <c r="M395" s="13"/>
      <c r="N395" s="13"/>
      <c r="O395" s="13"/>
      <c r="Q395" s="13"/>
      <c r="R395" s="13"/>
      <c r="S395" s="13"/>
      <c r="T395" s="13"/>
      <c r="U395" s="13"/>
      <c r="W395" s="13"/>
      <c r="X395" s="13"/>
      <c r="Y395" s="13"/>
      <c r="Z395" s="13"/>
      <c r="AA395" s="13"/>
      <c r="AC395" s="13"/>
      <c r="AD395" s="13"/>
      <c r="AE395" s="13"/>
      <c r="AF395" s="13"/>
      <c r="AG395" s="13"/>
    </row>
    <row r="396" ht="15.75" customHeight="1">
      <c r="E396" s="13"/>
      <c r="F396" s="13"/>
      <c r="G396" s="13"/>
      <c r="H396" s="13"/>
      <c r="I396" s="13"/>
      <c r="K396" s="13"/>
      <c r="L396" s="13"/>
      <c r="M396" s="13"/>
      <c r="N396" s="13"/>
      <c r="O396" s="13"/>
      <c r="Q396" s="13"/>
      <c r="R396" s="13"/>
      <c r="S396" s="13"/>
      <c r="T396" s="13"/>
      <c r="U396" s="13"/>
      <c r="W396" s="13"/>
      <c r="X396" s="13"/>
      <c r="Y396" s="13"/>
      <c r="Z396" s="13"/>
      <c r="AA396" s="13"/>
      <c r="AC396" s="13"/>
      <c r="AD396" s="13"/>
      <c r="AE396" s="13"/>
      <c r="AF396" s="13"/>
      <c r="AG396" s="13"/>
    </row>
    <row r="397" ht="15.75" customHeight="1">
      <c r="E397" s="13"/>
      <c r="F397" s="13"/>
      <c r="G397" s="13"/>
      <c r="H397" s="13"/>
      <c r="I397" s="13"/>
      <c r="K397" s="13"/>
      <c r="L397" s="13"/>
      <c r="M397" s="13"/>
      <c r="N397" s="13"/>
      <c r="O397" s="13"/>
      <c r="Q397" s="13"/>
      <c r="R397" s="13"/>
      <c r="S397" s="13"/>
      <c r="T397" s="13"/>
      <c r="U397" s="13"/>
      <c r="W397" s="13"/>
      <c r="X397" s="13"/>
      <c r="Y397" s="13"/>
      <c r="Z397" s="13"/>
      <c r="AA397" s="13"/>
      <c r="AC397" s="13"/>
      <c r="AD397" s="13"/>
      <c r="AE397" s="13"/>
      <c r="AF397" s="13"/>
      <c r="AG397" s="13"/>
    </row>
    <row r="398" ht="15.75" customHeight="1">
      <c r="E398" s="13"/>
      <c r="F398" s="13"/>
      <c r="G398" s="13"/>
      <c r="H398" s="13"/>
      <c r="I398" s="13"/>
      <c r="K398" s="13"/>
      <c r="L398" s="13"/>
      <c r="M398" s="13"/>
      <c r="N398" s="13"/>
      <c r="O398" s="13"/>
      <c r="Q398" s="13"/>
      <c r="R398" s="13"/>
      <c r="S398" s="13"/>
      <c r="T398" s="13"/>
      <c r="U398" s="13"/>
      <c r="W398" s="13"/>
      <c r="X398" s="13"/>
      <c r="Y398" s="13"/>
      <c r="Z398" s="13"/>
      <c r="AA398" s="13"/>
      <c r="AC398" s="13"/>
      <c r="AD398" s="13"/>
      <c r="AE398" s="13"/>
      <c r="AF398" s="13"/>
      <c r="AG398" s="13"/>
    </row>
    <row r="399" ht="15.75" customHeight="1">
      <c r="E399" s="13"/>
      <c r="F399" s="13"/>
      <c r="G399" s="13"/>
      <c r="H399" s="13"/>
      <c r="I399" s="13"/>
      <c r="K399" s="13"/>
      <c r="L399" s="13"/>
      <c r="M399" s="13"/>
      <c r="N399" s="13"/>
      <c r="O399" s="13"/>
      <c r="Q399" s="13"/>
      <c r="R399" s="13"/>
      <c r="S399" s="13"/>
      <c r="T399" s="13"/>
      <c r="U399" s="13"/>
      <c r="W399" s="13"/>
      <c r="X399" s="13"/>
      <c r="Y399" s="13"/>
      <c r="Z399" s="13"/>
      <c r="AA399" s="13"/>
      <c r="AC399" s="13"/>
      <c r="AD399" s="13"/>
      <c r="AE399" s="13"/>
      <c r="AF399" s="13"/>
      <c r="AG399" s="13"/>
    </row>
    <row r="400" ht="15.75" customHeight="1">
      <c r="E400" s="13"/>
      <c r="F400" s="13"/>
      <c r="G400" s="13"/>
      <c r="H400" s="13"/>
      <c r="I400" s="13"/>
      <c r="K400" s="13"/>
      <c r="L400" s="13"/>
      <c r="M400" s="13"/>
      <c r="N400" s="13"/>
      <c r="O400" s="13"/>
      <c r="Q400" s="13"/>
      <c r="R400" s="13"/>
      <c r="S400" s="13"/>
      <c r="T400" s="13"/>
      <c r="U400" s="13"/>
      <c r="W400" s="13"/>
      <c r="X400" s="13"/>
      <c r="Y400" s="13"/>
      <c r="Z400" s="13"/>
      <c r="AA400" s="13"/>
      <c r="AC400" s="13"/>
      <c r="AD400" s="13"/>
      <c r="AE400" s="13"/>
      <c r="AF400" s="13"/>
      <c r="AG400" s="13"/>
    </row>
    <row r="401" ht="15.75" customHeight="1">
      <c r="E401" s="13"/>
      <c r="F401" s="13"/>
      <c r="G401" s="13"/>
      <c r="H401" s="13"/>
      <c r="I401" s="13"/>
      <c r="K401" s="13"/>
      <c r="L401" s="13"/>
      <c r="M401" s="13"/>
      <c r="N401" s="13"/>
      <c r="O401" s="13"/>
      <c r="Q401" s="13"/>
      <c r="R401" s="13"/>
      <c r="S401" s="13"/>
      <c r="T401" s="13"/>
      <c r="U401" s="13"/>
      <c r="W401" s="13"/>
      <c r="X401" s="13"/>
      <c r="Y401" s="13"/>
      <c r="Z401" s="13"/>
      <c r="AA401" s="13"/>
      <c r="AC401" s="13"/>
      <c r="AD401" s="13"/>
      <c r="AE401" s="13"/>
      <c r="AF401" s="13"/>
      <c r="AG401" s="13"/>
    </row>
    <row r="402" ht="15.75" customHeight="1">
      <c r="E402" s="13"/>
      <c r="F402" s="13"/>
      <c r="G402" s="13"/>
      <c r="H402" s="13"/>
      <c r="I402" s="13"/>
      <c r="K402" s="13"/>
      <c r="L402" s="13"/>
      <c r="M402" s="13"/>
      <c r="N402" s="13"/>
      <c r="O402" s="13"/>
      <c r="Q402" s="13"/>
      <c r="R402" s="13"/>
      <c r="S402" s="13"/>
      <c r="T402" s="13"/>
      <c r="U402" s="13"/>
      <c r="W402" s="13"/>
      <c r="X402" s="13"/>
      <c r="Y402" s="13"/>
      <c r="Z402" s="13"/>
      <c r="AA402" s="13"/>
      <c r="AC402" s="13"/>
      <c r="AD402" s="13"/>
      <c r="AE402" s="13"/>
      <c r="AF402" s="13"/>
      <c r="AG402" s="13"/>
    </row>
    <row r="403" ht="15.75" customHeight="1">
      <c r="E403" s="13"/>
      <c r="F403" s="13"/>
      <c r="G403" s="13"/>
      <c r="H403" s="13"/>
      <c r="I403" s="13"/>
      <c r="K403" s="13"/>
      <c r="L403" s="13"/>
      <c r="M403" s="13"/>
      <c r="N403" s="13"/>
      <c r="O403" s="13"/>
      <c r="Q403" s="13"/>
      <c r="R403" s="13"/>
      <c r="S403" s="13"/>
      <c r="T403" s="13"/>
      <c r="U403" s="13"/>
      <c r="W403" s="13"/>
      <c r="X403" s="13"/>
      <c r="Y403" s="13"/>
      <c r="Z403" s="13"/>
      <c r="AA403" s="13"/>
      <c r="AC403" s="13"/>
      <c r="AD403" s="13"/>
      <c r="AE403" s="13"/>
      <c r="AF403" s="13"/>
      <c r="AG403" s="13"/>
    </row>
    <row r="404" ht="15.75" customHeight="1">
      <c r="E404" s="13"/>
      <c r="F404" s="13"/>
      <c r="G404" s="13"/>
      <c r="H404" s="13"/>
      <c r="I404" s="13"/>
      <c r="K404" s="13"/>
      <c r="L404" s="13"/>
      <c r="M404" s="13"/>
      <c r="N404" s="13"/>
      <c r="O404" s="13"/>
      <c r="Q404" s="13"/>
      <c r="R404" s="13"/>
      <c r="S404" s="13"/>
      <c r="T404" s="13"/>
      <c r="U404" s="13"/>
      <c r="W404" s="13"/>
      <c r="X404" s="13"/>
      <c r="Y404" s="13"/>
      <c r="Z404" s="13"/>
      <c r="AA404" s="13"/>
      <c r="AC404" s="13"/>
      <c r="AD404" s="13"/>
      <c r="AE404" s="13"/>
      <c r="AF404" s="13"/>
      <c r="AG404" s="13"/>
    </row>
    <row r="405" ht="15.75" customHeight="1">
      <c r="E405" s="13"/>
      <c r="F405" s="13"/>
      <c r="G405" s="13"/>
      <c r="H405" s="13"/>
      <c r="I405" s="13"/>
      <c r="K405" s="13"/>
      <c r="L405" s="13"/>
      <c r="M405" s="13"/>
      <c r="N405" s="13"/>
      <c r="O405" s="13"/>
      <c r="Q405" s="13"/>
      <c r="R405" s="13"/>
      <c r="S405" s="13"/>
      <c r="T405" s="13"/>
      <c r="U405" s="13"/>
      <c r="W405" s="13"/>
      <c r="X405" s="13"/>
      <c r="Y405" s="13"/>
      <c r="Z405" s="13"/>
      <c r="AA405" s="13"/>
      <c r="AC405" s="13"/>
      <c r="AD405" s="13"/>
      <c r="AE405" s="13"/>
      <c r="AF405" s="13"/>
      <c r="AG405" s="13"/>
    </row>
    <row r="406" ht="15.75" customHeight="1">
      <c r="E406" s="13"/>
      <c r="F406" s="13"/>
      <c r="G406" s="13"/>
      <c r="H406" s="13"/>
      <c r="I406" s="13"/>
      <c r="K406" s="13"/>
      <c r="L406" s="13"/>
      <c r="M406" s="13"/>
      <c r="N406" s="13"/>
      <c r="O406" s="13"/>
      <c r="Q406" s="13"/>
      <c r="R406" s="13"/>
      <c r="S406" s="13"/>
      <c r="T406" s="13"/>
      <c r="U406" s="13"/>
      <c r="W406" s="13"/>
      <c r="X406" s="13"/>
      <c r="Y406" s="13"/>
      <c r="Z406" s="13"/>
      <c r="AA406" s="13"/>
      <c r="AC406" s="13"/>
      <c r="AD406" s="13"/>
      <c r="AE406" s="13"/>
      <c r="AF406" s="13"/>
      <c r="AG406" s="13"/>
    </row>
    <row r="407" ht="15.75" customHeight="1">
      <c r="E407" s="13"/>
      <c r="F407" s="13"/>
      <c r="G407" s="13"/>
      <c r="H407" s="13"/>
      <c r="I407" s="13"/>
      <c r="K407" s="13"/>
      <c r="L407" s="13"/>
      <c r="M407" s="13"/>
      <c r="N407" s="13"/>
      <c r="O407" s="13"/>
      <c r="Q407" s="13"/>
      <c r="R407" s="13"/>
      <c r="S407" s="13"/>
      <c r="T407" s="13"/>
      <c r="U407" s="13"/>
      <c r="W407" s="13"/>
      <c r="X407" s="13"/>
      <c r="Y407" s="13"/>
      <c r="Z407" s="13"/>
      <c r="AA407" s="13"/>
      <c r="AC407" s="13"/>
      <c r="AD407" s="13"/>
      <c r="AE407" s="13"/>
      <c r="AF407" s="13"/>
      <c r="AG407" s="13"/>
    </row>
    <row r="408" ht="15.75" customHeight="1">
      <c r="E408" s="13"/>
      <c r="F408" s="13"/>
      <c r="G408" s="13"/>
      <c r="H408" s="13"/>
      <c r="I408" s="13"/>
      <c r="K408" s="13"/>
      <c r="L408" s="13"/>
      <c r="M408" s="13"/>
      <c r="N408" s="13"/>
      <c r="O408" s="13"/>
      <c r="Q408" s="13"/>
      <c r="R408" s="13"/>
      <c r="S408" s="13"/>
      <c r="T408" s="13"/>
      <c r="U408" s="13"/>
      <c r="W408" s="13"/>
      <c r="X408" s="13"/>
      <c r="Y408" s="13"/>
      <c r="Z408" s="13"/>
      <c r="AA408" s="13"/>
      <c r="AC408" s="13"/>
      <c r="AD408" s="13"/>
      <c r="AE408" s="13"/>
      <c r="AF408" s="13"/>
      <c r="AG408" s="13"/>
    </row>
    <row r="409" ht="15.75" customHeight="1">
      <c r="E409" s="13"/>
      <c r="F409" s="13"/>
      <c r="G409" s="13"/>
      <c r="H409" s="13"/>
      <c r="I409" s="13"/>
      <c r="K409" s="13"/>
      <c r="L409" s="13"/>
      <c r="M409" s="13"/>
      <c r="N409" s="13"/>
      <c r="O409" s="13"/>
      <c r="Q409" s="13"/>
      <c r="R409" s="13"/>
      <c r="S409" s="13"/>
      <c r="T409" s="13"/>
      <c r="U409" s="13"/>
      <c r="W409" s="13"/>
      <c r="X409" s="13"/>
      <c r="Y409" s="13"/>
      <c r="Z409" s="13"/>
      <c r="AA409" s="13"/>
      <c r="AC409" s="13"/>
      <c r="AD409" s="13"/>
      <c r="AE409" s="13"/>
      <c r="AF409" s="13"/>
      <c r="AG409" s="13"/>
    </row>
    <row r="410" ht="15.75" customHeight="1">
      <c r="E410" s="13"/>
      <c r="F410" s="13"/>
      <c r="G410" s="13"/>
      <c r="H410" s="13"/>
      <c r="I410" s="13"/>
      <c r="K410" s="13"/>
      <c r="L410" s="13"/>
      <c r="M410" s="13"/>
      <c r="N410" s="13"/>
      <c r="O410" s="13"/>
      <c r="Q410" s="13"/>
      <c r="R410" s="13"/>
      <c r="S410" s="13"/>
      <c r="T410" s="13"/>
      <c r="U410" s="13"/>
      <c r="W410" s="13"/>
      <c r="X410" s="13"/>
      <c r="Y410" s="13"/>
      <c r="Z410" s="13"/>
      <c r="AA410" s="13"/>
      <c r="AC410" s="13"/>
      <c r="AD410" s="13"/>
      <c r="AE410" s="13"/>
      <c r="AF410" s="13"/>
      <c r="AG410" s="13"/>
    </row>
    <row r="411" ht="15.75" customHeight="1">
      <c r="E411" s="13"/>
      <c r="F411" s="13"/>
      <c r="G411" s="13"/>
      <c r="H411" s="13"/>
      <c r="I411" s="13"/>
      <c r="K411" s="13"/>
      <c r="L411" s="13"/>
      <c r="M411" s="13"/>
      <c r="N411" s="13"/>
      <c r="O411" s="13"/>
      <c r="Q411" s="13"/>
      <c r="R411" s="13"/>
      <c r="S411" s="13"/>
      <c r="T411" s="13"/>
      <c r="U411" s="13"/>
      <c r="W411" s="13"/>
      <c r="X411" s="13"/>
      <c r="Y411" s="13"/>
      <c r="Z411" s="13"/>
      <c r="AA411" s="13"/>
      <c r="AC411" s="13"/>
      <c r="AD411" s="13"/>
      <c r="AE411" s="13"/>
      <c r="AF411" s="13"/>
      <c r="AG411" s="13"/>
    </row>
    <row r="412" ht="15.75" customHeight="1">
      <c r="E412" s="13"/>
      <c r="F412" s="13"/>
      <c r="G412" s="13"/>
      <c r="H412" s="13"/>
      <c r="I412" s="13"/>
      <c r="K412" s="13"/>
      <c r="L412" s="13"/>
      <c r="M412" s="13"/>
      <c r="N412" s="13"/>
      <c r="O412" s="13"/>
      <c r="Q412" s="13"/>
      <c r="R412" s="13"/>
      <c r="S412" s="13"/>
      <c r="T412" s="13"/>
      <c r="U412" s="13"/>
      <c r="W412" s="13"/>
      <c r="X412" s="13"/>
      <c r="Y412" s="13"/>
      <c r="Z412" s="13"/>
      <c r="AA412" s="13"/>
      <c r="AC412" s="13"/>
      <c r="AD412" s="13"/>
      <c r="AE412" s="13"/>
      <c r="AF412" s="13"/>
      <c r="AG412" s="13"/>
    </row>
    <row r="413" ht="15.75" customHeight="1">
      <c r="E413" s="13"/>
      <c r="F413" s="13"/>
      <c r="G413" s="13"/>
      <c r="H413" s="13"/>
      <c r="I413" s="13"/>
      <c r="K413" s="13"/>
      <c r="L413" s="13"/>
      <c r="M413" s="13"/>
      <c r="N413" s="13"/>
      <c r="O413" s="13"/>
      <c r="Q413" s="13"/>
      <c r="R413" s="13"/>
      <c r="S413" s="13"/>
      <c r="T413" s="13"/>
      <c r="U413" s="13"/>
      <c r="W413" s="13"/>
      <c r="X413" s="13"/>
      <c r="Y413" s="13"/>
      <c r="Z413" s="13"/>
      <c r="AA413" s="13"/>
      <c r="AC413" s="13"/>
      <c r="AD413" s="13"/>
      <c r="AE413" s="13"/>
      <c r="AF413" s="13"/>
      <c r="AG413" s="13"/>
    </row>
    <row r="414" ht="15.75" customHeight="1">
      <c r="E414" s="13"/>
      <c r="F414" s="13"/>
      <c r="G414" s="13"/>
      <c r="H414" s="13"/>
      <c r="I414" s="13"/>
      <c r="K414" s="13"/>
      <c r="L414" s="13"/>
      <c r="M414" s="13"/>
      <c r="N414" s="13"/>
      <c r="O414" s="13"/>
      <c r="Q414" s="13"/>
      <c r="R414" s="13"/>
      <c r="S414" s="13"/>
      <c r="T414" s="13"/>
      <c r="U414" s="13"/>
      <c r="W414" s="13"/>
      <c r="X414" s="13"/>
      <c r="Y414" s="13"/>
      <c r="Z414" s="13"/>
      <c r="AA414" s="13"/>
      <c r="AC414" s="13"/>
      <c r="AD414" s="13"/>
      <c r="AE414" s="13"/>
      <c r="AF414" s="13"/>
      <c r="AG414" s="13"/>
    </row>
    <row r="415" ht="15.75" customHeight="1">
      <c r="E415" s="13"/>
      <c r="F415" s="13"/>
      <c r="G415" s="13"/>
      <c r="H415" s="13"/>
      <c r="I415" s="13"/>
      <c r="K415" s="13"/>
      <c r="L415" s="13"/>
      <c r="M415" s="13"/>
      <c r="N415" s="13"/>
      <c r="O415" s="13"/>
      <c r="Q415" s="13"/>
      <c r="R415" s="13"/>
      <c r="S415" s="13"/>
      <c r="T415" s="13"/>
      <c r="U415" s="13"/>
      <c r="W415" s="13"/>
      <c r="X415" s="13"/>
      <c r="Y415" s="13"/>
      <c r="Z415" s="13"/>
      <c r="AA415" s="13"/>
      <c r="AC415" s="13"/>
      <c r="AD415" s="13"/>
      <c r="AE415" s="13"/>
      <c r="AF415" s="13"/>
      <c r="AG415" s="13"/>
    </row>
    <row r="416" ht="15.75" customHeight="1">
      <c r="E416" s="13"/>
      <c r="F416" s="13"/>
      <c r="G416" s="13"/>
      <c r="H416" s="13"/>
      <c r="I416" s="13"/>
      <c r="K416" s="13"/>
      <c r="L416" s="13"/>
      <c r="M416" s="13"/>
      <c r="N416" s="13"/>
      <c r="O416" s="13"/>
      <c r="Q416" s="13"/>
      <c r="R416" s="13"/>
      <c r="S416" s="13"/>
      <c r="T416" s="13"/>
      <c r="U416" s="13"/>
      <c r="W416" s="13"/>
      <c r="X416" s="13"/>
      <c r="Y416" s="13"/>
      <c r="Z416" s="13"/>
      <c r="AA416" s="13"/>
      <c r="AC416" s="13"/>
      <c r="AD416" s="13"/>
      <c r="AE416" s="13"/>
      <c r="AF416" s="13"/>
      <c r="AG416" s="13"/>
    </row>
    <row r="417" ht="15.75" customHeight="1">
      <c r="E417" s="13"/>
      <c r="F417" s="13"/>
      <c r="G417" s="13"/>
      <c r="H417" s="13"/>
      <c r="I417" s="13"/>
      <c r="K417" s="13"/>
      <c r="L417" s="13"/>
      <c r="M417" s="13"/>
      <c r="N417" s="13"/>
      <c r="O417" s="13"/>
      <c r="Q417" s="13"/>
      <c r="R417" s="13"/>
      <c r="S417" s="13"/>
      <c r="T417" s="13"/>
      <c r="U417" s="13"/>
      <c r="W417" s="13"/>
      <c r="X417" s="13"/>
      <c r="Y417" s="13"/>
      <c r="Z417" s="13"/>
      <c r="AA417" s="13"/>
      <c r="AC417" s="13"/>
      <c r="AD417" s="13"/>
      <c r="AE417" s="13"/>
      <c r="AF417" s="13"/>
      <c r="AG417" s="13"/>
    </row>
    <row r="418" ht="15.75" customHeight="1">
      <c r="E418" s="13"/>
      <c r="F418" s="13"/>
      <c r="G418" s="13"/>
      <c r="H418" s="13"/>
      <c r="I418" s="13"/>
      <c r="K418" s="13"/>
      <c r="L418" s="13"/>
      <c r="M418" s="13"/>
      <c r="N418" s="13"/>
      <c r="O418" s="13"/>
      <c r="Q418" s="13"/>
      <c r="R418" s="13"/>
      <c r="S418" s="13"/>
      <c r="T418" s="13"/>
      <c r="U418" s="13"/>
      <c r="W418" s="13"/>
      <c r="X418" s="13"/>
      <c r="Y418" s="13"/>
      <c r="Z418" s="13"/>
      <c r="AA418" s="13"/>
      <c r="AC418" s="13"/>
      <c r="AD418" s="13"/>
      <c r="AE418" s="13"/>
      <c r="AF418" s="13"/>
      <c r="AG418" s="13"/>
    </row>
    <row r="419" ht="15.75" customHeight="1">
      <c r="E419" s="13"/>
      <c r="F419" s="13"/>
      <c r="G419" s="13"/>
      <c r="H419" s="13"/>
      <c r="I419" s="13"/>
      <c r="K419" s="13"/>
      <c r="L419" s="13"/>
      <c r="M419" s="13"/>
      <c r="N419" s="13"/>
      <c r="O419" s="13"/>
      <c r="Q419" s="13"/>
      <c r="R419" s="13"/>
      <c r="S419" s="13"/>
      <c r="T419" s="13"/>
      <c r="U419" s="13"/>
      <c r="W419" s="13"/>
      <c r="X419" s="13"/>
      <c r="Y419" s="13"/>
      <c r="Z419" s="13"/>
      <c r="AA419" s="13"/>
      <c r="AC419" s="13"/>
      <c r="AD419" s="13"/>
      <c r="AE419" s="13"/>
      <c r="AF419" s="13"/>
      <c r="AG419" s="13"/>
    </row>
    <row r="420" ht="15.75" customHeight="1">
      <c r="E420" s="13"/>
      <c r="F420" s="13"/>
      <c r="G420" s="13"/>
      <c r="H420" s="13"/>
      <c r="I420" s="13"/>
      <c r="K420" s="13"/>
      <c r="L420" s="13"/>
      <c r="M420" s="13"/>
      <c r="N420" s="13"/>
      <c r="O420" s="13"/>
      <c r="Q420" s="13"/>
      <c r="R420" s="13"/>
      <c r="S420" s="13"/>
      <c r="T420" s="13"/>
      <c r="U420" s="13"/>
      <c r="W420" s="13"/>
      <c r="X420" s="13"/>
      <c r="Y420" s="13"/>
      <c r="Z420" s="13"/>
      <c r="AA420" s="13"/>
      <c r="AC420" s="13"/>
      <c r="AD420" s="13"/>
      <c r="AE420" s="13"/>
      <c r="AF420" s="13"/>
      <c r="AG420" s="13"/>
    </row>
    <row r="421" ht="15.75" customHeight="1">
      <c r="E421" s="13"/>
      <c r="F421" s="13"/>
      <c r="G421" s="13"/>
      <c r="H421" s="13"/>
      <c r="I421" s="13"/>
      <c r="K421" s="13"/>
      <c r="L421" s="13"/>
      <c r="M421" s="13"/>
      <c r="N421" s="13"/>
      <c r="O421" s="13"/>
      <c r="Q421" s="13"/>
      <c r="R421" s="13"/>
      <c r="S421" s="13"/>
      <c r="T421" s="13"/>
      <c r="U421" s="13"/>
      <c r="W421" s="13"/>
      <c r="X421" s="13"/>
      <c r="Y421" s="13"/>
      <c r="Z421" s="13"/>
      <c r="AA421" s="13"/>
      <c r="AC421" s="13"/>
      <c r="AD421" s="13"/>
      <c r="AE421" s="13"/>
      <c r="AF421" s="13"/>
      <c r="AG421" s="13"/>
    </row>
    <row r="422" ht="15.75" customHeight="1">
      <c r="E422" s="13"/>
      <c r="F422" s="13"/>
      <c r="G422" s="13"/>
      <c r="H422" s="13"/>
      <c r="I422" s="13"/>
      <c r="K422" s="13"/>
      <c r="L422" s="13"/>
      <c r="M422" s="13"/>
      <c r="N422" s="13"/>
      <c r="O422" s="13"/>
      <c r="Q422" s="13"/>
      <c r="R422" s="13"/>
      <c r="S422" s="13"/>
      <c r="T422" s="13"/>
      <c r="U422" s="13"/>
      <c r="W422" s="13"/>
      <c r="X422" s="13"/>
      <c r="Y422" s="13"/>
      <c r="Z422" s="13"/>
      <c r="AA422" s="13"/>
      <c r="AC422" s="13"/>
      <c r="AD422" s="13"/>
      <c r="AE422" s="13"/>
      <c r="AF422" s="13"/>
      <c r="AG422" s="13"/>
    </row>
    <row r="423" ht="15.75" customHeight="1">
      <c r="E423" s="13"/>
      <c r="F423" s="13"/>
      <c r="G423" s="13"/>
      <c r="H423" s="13"/>
      <c r="I423" s="13"/>
      <c r="K423" s="13"/>
      <c r="L423" s="13"/>
      <c r="M423" s="13"/>
      <c r="N423" s="13"/>
      <c r="O423" s="13"/>
      <c r="Q423" s="13"/>
      <c r="R423" s="13"/>
      <c r="S423" s="13"/>
      <c r="T423" s="13"/>
      <c r="U423" s="13"/>
      <c r="W423" s="13"/>
      <c r="X423" s="13"/>
      <c r="Y423" s="13"/>
      <c r="Z423" s="13"/>
      <c r="AA423" s="13"/>
      <c r="AC423" s="13"/>
      <c r="AD423" s="13"/>
      <c r="AE423" s="13"/>
      <c r="AF423" s="13"/>
      <c r="AG423" s="13"/>
    </row>
    <row r="424" ht="15.75" customHeight="1">
      <c r="E424" s="13"/>
      <c r="F424" s="13"/>
      <c r="G424" s="13"/>
      <c r="H424" s="13"/>
      <c r="I424" s="13"/>
      <c r="K424" s="13"/>
      <c r="L424" s="13"/>
      <c r="M424" s="13"/>
      <c r="N424" s="13"/>
      <c r="O424" s="13"/>
      <c r="Q424" s="13"/>
      <c r="R424" s="13"/>
      <c r="S424" s="13"/>
      <c r="T424" s="13"/>
      <c r="U424" s="13"/>
      <c r="W424" s="13"/>
      <c r="X424" s="13"/>
      <c r="Y424" s="13"/>
      <c r="Z424" s="13"/>
      <c r="AA424" s="13"/>
      <c r="AC424" s="13"/>
      <c r="AD424" s="13"/>
      <c r="AE424" s="13"/>
      <c r="AF424" s="13"/>
      <c r="AG424" s="13"/>
    </row>
    <row r="425" ht="15.75" customHeight="1">
      <c r="E425" s="13"/>
      <c r="F425" s="13"/>
      <c r="G425" s="13"/>
      <c r="H425" s="13"/>
      <c r="I425" s="13"/>
      <c r="K425" s="13"/>
      <c r="L425" s="13"/>
      <c r="M425" s="13"/>
      <c r="N425" s="13"/>
      <c r="O425" s="13"/>
      <c r="Q425" s="13"/>
      <c r="R425" s="13"/>
      <c r="S425" s="13"/>
      <c r="T425" s="13"/>
      <c r="U425" s="13"/>
      <c r="W425" s="13"/>
      <c r="X425" s="13"/>
      <c r="Y425" s="13"/>
      <c r="Z425" s="13"/>
      <c r="AA425" s="13"/>
      <c r="AC425" s="13"/>
      <c r="AD425" s="13"/>
      <c r="AE425" s="13"/>
      <c r="AF425" s="13"/>
      <c r="AG425" s="13"/>
    </row>
    <row r="426" ht="15.75" customHeight="1">
      <c r="E426" s="13"/>
      <c r="F426" s="13"/>
      <c r="G426" s="13"/>
      <c r="H426" s="13"/>
      <c r="I426" s="13"/>
      <c r="K426" s="13"/>
      <c r="L426" s="13"/>
      <c r="M426" s="13"/>
      <c r="N426" s="13"/>
      <c r="O426" s="13"/>
      <c r="Q426" s="13"/>
      <c r="R426" s="13"/>
      <c r="S426" s="13"/>
      <c r="T426" s="13"/>
      <c r="U426" s="13"/>
      <c r="W426" s="13"/>
      <c r="X426" s="13"/>
      <c r="Y426" s="13"/>
      <c r="Z426" s="13"/>
      <c r="AA426" s="13"/>
      <c r="AC426" s="13"/>
      <c r="AD426" s="13"/>
      <c r="AE426" s="13"/>
      <c r="AF426" s="13"/>
      <c r="AG426" s="13"/>
    </row>
    <row r="427" ht="15.75" customHeight="1">
      <c r="E427" s="13"/>
      <c r="F427" s="13"/>
      <c r="G427" s="13"/>
      <c r="H427" s="13"/>
      <c r="I427" s="13"/>
      <c r="K427" s="13"/>
      <c r="L427" s="13"/>
      <c r="M427" s="13"/>
      <c r="N427" s="13"/>
      <c r="O427" s="13"/>
      <c r="Q427" s="13"/>
      <c r="R427" s="13"/>
      <c r="S427" s="13"/>
      <c r="T427" s="13"/>
      <c r="U427" s="13"/>
      <c r="W427" s="13"/>
      <c r="X427" s="13"/>
      <c r="Y427" s="13"/>
      <c r="Z427" s="13"/>
      <c r="AA427" s="13"/>
      <c r="AC427" s="13"/>
      <c r="AD427" s="13"/>
      <c r="AE427" s="13"/>
      <c r="AF427" s="13"/>
      <c r="AG427" s="13"/>
    </row>
    <row r="428" ht="15.75" customHeight="1">
      <c r="E428" s="13"/>
      <c r="F428" s="13"/>
      <c r="G428" s="13"/>
      <c r="H428" s="13"/>
      <c r="I428" s="13"/>
      <c r="K428" s="13"/>
      <c r="L428" s="13"/>
      <c r="M428" s="13"/>
      <c r="N428" s="13"/>
      <c r="O428" s="13"/>
      <c r="Q428" s="13"/>
      <c r="R428" s="13"/>
      <c r="S428" s="13"/>
      <c r="T428" s="13"/>
      <c r="U428" s="13"/>
      <c r="W428" s="13"/>
      <c r="X428" s="13"/>
      <c r="Y428" s="13"/>
      <c r="Z428" s="13"/>
      <c r="AA428" s="13"/>
      <c r="AC428" s="13"/>
      <c r="AD428" s="13"/>
      <c r="AE428" s="13"/>
      <c r="AF428" s="13"/>
      <c r="AG428" s="13"/>
    </row>
    <row r="429" ht="15.75" customHeight="1">
      <c r="E429" s="13"/>
      <c r="F429" s="13"/>
      <c r="G429" s="13"/>
      <c r="H429" s="13"/>
      <c r="I429" s="13"/>
      <c r="K429" s="13"/>
      <c r="L429" s="13"/>
      <c r="M429" s="13"/>
      <c r="N429" s="13"/>
      <c r="O429" s="13"/>
      <c r="Q429" s="13"/>
      <c r="R429" s="13"/>
      <c r="S429" s="13"/>
      <c r="T429" s="13"/>
      <c r="U429" s="13"/>
      <c r="W429" s="13"/>
      <c r="X429" s="13"/>
      <c r="Y429" s="13"/>
      <c r="Z429" s="13"/>
      <c r="AA429" s="13"/>
      <c r="AC429" s="13"/>
      <c r="AD429" s="13"/>
      <c r="AE429" s="13"/>
      <c r="AF429" s="13"/>
      <c r="AG429" s="13"/>
    </row>
    <row r="430" ht="15.75" customHeight="1">
      <c r="E430" s="13"/>
      <c r="F430" s="13"/>
      <c r="G430" s="13"/>
      <c r="H430" s="13"/>
      <c r="I430" s="13"/>
      <c r="K430" s="13"/>
      <c r="L430" s="13"/>
      <c r="M430" s="13"/>
      <c r="N430" s="13"/>
      <c r="O430" s="13"/>
      <c r="Q430" s="13"/>
      <c r="R430" s="13"/>
      <c r="S430" s="13"/>
      <c r="T430" s="13"/>
      <c r="U430" s="13"/>
      <c r="W430" s="13"/>
      <c r="X430" s="13"/>
      <c r="Y430" s="13"/>
      <c r="Z430" s="13"/>
      <c r="AA430" s="13"/>
      <c r="AC430" s="13"/>
      <c r="AD430" s="13"/>
      <c r="AE430" s="13"/>
      <c r="AF430" s="13"/>
      <c r="AG430" s="13"/>
    </row>
    <row r="431" ht="15.75" customHeight="1">
      <c r="E431" s="13"/>
      <c r="F431" s="13"/>
      <c r="G431" s="13"/>
      <c r="H431" s="13"/>
      <c r="I431" s="13"/>
      <c r="K431" s="13"/>
      <c r="L431" s="13"/>
      <c r="M431" s="13"/>
      <c r="N431" s="13"/>
      <c r="O431" s="13"/>
      <c r="Q431" s="13"/>
      <c r="R431" s="13"/>
      <c r="S431" s="13"/>
      <c r="T431" s="13"/>
      <c r="U431" s="13"/>
      <c r="W431" s="13"/>
      <c r="X431" s="13"/>
      <c r="Y431" s="13"/>
      <c r="Z431" s="13"/>
      <c r="AA431" s="13"/>
      <c r="AC431" s="13"/>
      <c r="AD431" s="13"/>
      <c r="AE431" s="13"/>
      <c r="AF431" s="13"/>
      <c r="AG431" s="13"/>
    </row>
    <row r="432" ht="15.75" customHeight="1">
      <c r="E432" s="13"/>
      <c r="F432" s="13"/>
      <c r="G432" s="13"/>
      <c r="H432" s="13"/>
      <c r="I432" s="13"/>
      <c r="K432" s="13"/>
      <c r="L432" s="13"/>
      <c r="M432" s="13"/>
      <c r="N432" s="13"/>
      <c r="O432" s="13"/>
      <c r="Q432" s="13"/>
      <c r="R432" s="13"/>
      <c r="S432" s="13"/>
      <c r="T432" s="13"/>
      <c r="U432" s="13"/>
      <c r="W432" s="13"/>
      <c r="X432" s="13"/>
      <c r="Y432" s="13"/>
      <c r="Z432" s="13"/>
      <c r="AA432" s="13"/>
      <c r="AC432" s="13"/>
      <c r="AD432" s="13"/>
      <c r="AE432" s="13"/>
      <c r="AF432" s="13"/>
      <c r="AG432" s="13"/>
    </row>
    <row r="433" ht="15.75" customHeight="1">
      <c r="E433" s="13"/>
      <c r="F433" s="13"/>
      <c r="G433" s="13"/>
      <c r="H433" s="13"/>
      <c r="I433" s="13"/>
      <c r="K433" s="13"/>
      <c r="L433" s="13"/>
      <c r="M433" s="13"/>
      <c r="N433" s="13"/>
      <c r="O433" s="13"/>
      <c r="Q433" s="13"/>
      <c r="R433" s="13"/>
      <c r="S433" s="13"/>
      <c r="T433" s="13"/>
      <c r="U433" s="13"/>
      <c r="W433" s="13"/>
      <c r="X433" s="13"/>
      <c r="Y433" s="13"/>
      <c r="Z433" s="13"/>
      <c r="AA433" s="13"/>
      <c r="AC433" s="13"/>
      <c r="AD433" s="13"/>
      <c r="AE433" s="13"/>
      <c r="AF433" s="13"/>
      <c r="AG433" s="13"/>
    </row>
    <row r="434" ht="15.75" customHeight="1">
      <c r="E434" s="13"/>
      <c r="F434" s="13"/>
      <c r="G434" s="13"/>
      <c r="H434" s="13"/>
      <c r="I434" s="13"/>
      <c r="K434" s="13"/>
      <c r="L434" s="13"/>
      <c r="M434" s="13"/>
      <c r="N434" s="13"/>
      <c r="O434" s="13"/>
      <c r="Q434" s="13"/>
      <c r="R434" s="13"/>
      <c r="S434" s="13"/>
      <c r="T434" s="13"/>
      <c r="U434" s="13"/>
      <c r="W434" s="13"/>
      <c r="X434" s="13"/>
      <c r="Y434" s="13"/>
      <c r="Z434" s="13"/>
      <c r="AA434" s="13"/>
      <c r="AC434" s="13"/>
      <c r="AD434" s="13"/>
      <c r="AE434" s="13"/>
      <c r="AF434" s="13"/>
      <c r="AG434" s="13"/>
    </row>
    <row r="435" ht="15.75" customHeight="1">
      <c r="E435" s="13"/>
      <c r="F435" s="13"/>
      <c r="G435" s="13"/>
      <c r="H435" s="13"/>
      <c r="I435" s="13"/>
      <c r="K435" s="13"/>
      <c r="L435" s="13"/>
      <c r="M435" s="13"/>
      <c r="N435" s="13"/>
      <c r="O435" s="13"/>
      <c r="Q435" s="13"/>
      <c r="R435" s="13"/>
      <c r="S435" s="13"/>
      <c r="T435" s="13"/>
      <c r="U435" s="13"/>
      <c r="W435" s="13"/>
      <c r="X435" s="13"/>
      <c r="Y435" s="13"/>
      <c r="Z435" s="13"/>
      <c r="AA435" s="13"/>
      <c r="AC435" s="13"/>
      <c r="AD435" s="13"/>
      <c r="AE435" s="13"/>
      <c r="AF435" s="13"/>
      <c r="AG435" s="13"/>
    </row>
    <row r="436" ht="15.75" customHeight="1">
      <c r="E436" s="13"/>
      <c r="F436" s="13"/>
      <c r="G436" s="13"/>
      <c r="H436" s="13"/>
      <c r="I436" s="13"/>
      <c r="K436" s="13"/>
      <c r="L436" s="13"/>
      <c r="M436" s="13"/>
      <c r="N436" s="13"/>
      <c r="O436" s="13"/>
      <c r="Q436" s="13"/>
      <c r="R436" s="13"/>
      <c r="S436" s="13"/>
      <c r="T436" s="13"/>
      <c r="U436" s="13"/>
      <c r="W436" s="13"/>
      <c r="X436" s="13"/>
      <c r="Y436" s="13"/>
      <c r="Z436" s="13"/>
      <c r="AA436" s="13"/>
      <c r="AC436" s="13"/>
      <c r="AD436" s="13"/>
      <c r="AE436" s="13"/>
      <c r="AF436" s="13"/>
      <c r="AG436" s="13"/>
    </row>
    <row r="437" ht="15.75" customHeight="1">
      <c r="E437" s="13"/>
      <c r="F437" s="13"/>
      <c r="G437" s="13"/>
      <c r="H437" s="13"/>
      <c r="I437" s="13"/>
      <c r="K437" s="13"/>
      <c r="L437" s="13"/>
      <c r="M437" s="13"/>
      <c r="N437" s="13"/>
      <c r="O437" s="13"/>
      <c r="Q437" s="13"/>
      <c r="R437" s="13"/>
      <c r="S437" s="13"/>
      <c r="T437" s="13"/>
      <c r="U437" s="13"/>
      <c r="W437" s="13"/>
      <c r="X437" s="13"/>
      <c r="Y437" s="13"/>
      <c r="Z437" s="13"/>
      <c r="AA437" s="13"/>
      <c r="AC437" s="13"/>
      <c r="AD437" s="13"/>
      <c r="AE437" s="13"/>
      <c r="AF437" s="13"/>
      <c r="AG437" s="13"/>
    </row>
    <row r="438" ht="15.75" customHeight="1">
      <c r="E438" s="13"/>
      <c r="F438" s="13"/>
      <c r="G438" s="13"/>
      <c r="H438" s="13"/>
      <c r="I438" s="13"/>
      <c r="K438" s="13"/>
      <c r="L438" s="13"/>
      <c r="M438" s="13"/>
      <c r="N438" s="13"/>
      <c r="O438" s="13"/>
      <c r="Q438" s="13"/>
      <c r="R438" s="13"/>
      <c r="S438" s="13"/>
      <c r="T438" s="13"/>
      <c r="U438" s="13"/>
      <c r="W438" s="13"/>
      <c r="X438" s="13"/>
      <c r="Y438" s="13"/>
      <c r="Z438" s="13"/>
      <c r="AA438" s="13"/>
      <c r="AC438" s="13"/>
      <c r="AD438" s="13"/>
      <c r="AE438" s="13"/>
      <c r="AF438" s="13"/>
      <c r="AG438" s="13"/>
    </row>
    <row r="439" ht="15.75" customHeight="1">
      <c r="E439" s="13"/>
      <c r="F439" s="13"/>
      <c r="G439" s="13"/>
      <c r="H439" s="13"/>
      <c r="I439" s="13"/>
      <c r="K439" s="13"/>
      <c r="L439" s="13"/>
      <c r="M439" s="13"/>
      <c r="N439" s="13"/>
      <c r="O439" s="13"/>
      <c r="Q439" s="13"/>
      <c r="R439" s="13"/>
      <c r="S439" s="13"/>
      <c r="T439" s="13"/>
      <c r="U439" s="13"/>
      <c r="W439" s="13"/>
      <c r="X439" s="13"/>
      <c r="Y439" s="13"/>
      <c r="Z439" s="13"/>
      <c r="AA439" s="13"/>
      <c r="AC439" s="13"/>
      <c r="AD439" s="13"/>
      <c r="AE439" s="13"/>
      <c r="AF439" s="13"/>
      <c r="AG439" s="13"/>
    </row>
    <row r="440" ht="15.75" customHeight="1">
      <c r="E440" s="13"/>
      <c r="F440" s="13"/>
      <c r="G440" s="13"/>
      <c r="H440" s="13"/>
      <c r="I440" s="13"/>
      <c r="K440" s="13"/>
      <c r="L440" s="13"/>
      <c r="M440" s="13"/>
      <c r="N440" s="13"/>
      <c r="O440" s="13"/>
      <c r="Q440" s="13"/>
      <c r="R440" s="13"/>
      <c r="S440" s="13"/>
      <c r="T440" s="13"/>
      <c r="U440" s="13"/>
      <c r="W440" s="13"/>
      <c r="X440" s="13"/>
      <c r="Y440" s="13"/>
      <c r="Z440" s="13"/>
      <c r="AA440" s="13"/>
      <c r="AC440" s="13"/>
      <c r="AD440" s="13"/>
      <c r="AE440" s="13"/>
      <c r="AF440" s="13"/>
      <c r="AG440" s="13"/>
    </row>
    <row r="441" ht="15.75" customHeight="1">
      <c r="E441" s="13"/>
      <c r="F441" s="13"/>
      <c r="G441" s="13"/>
      <c r="H441" s="13"/>
      <c r="I441" s="13"/>
      <c r="K441" s="13"/>
      <c r="L441" s="13"/>
      <c r="M441" s="13"/>
      <c r="N441" s="13"/>
      <c r="O441" s="13"/>
      <c r="Q441" s="13"/>
      <c r="R441" s="13"/>
      <c r="S441" s="13"/>
      <c r="T441" s="13"/>
      <c r="U441" s="13"/>
      <c r="W441" s="13"/>
      <c r="X441" s="13"/>
      <c r="Y441" s="13"/>
      <c r="Z441" s="13"/>
      <c r="AA441" s="13"/>
      <c r="AC441" s="13"/>
      <c r="AD441" s="13"/>
      <c r="AE441" s="13"/>
      <c r="AF441" s="13"/>
      <c r="AG441" s="13"/>
    </row>
    <row r="442" ht="15.75" customHeight="1">
      <c r="E442" s="13"/>
      <c r="F442" s="13"/>
      <c r="G442" s="13"/>
      <c r="H442" s="13"/>
      <c r="I442" s="13"/>
      <c r="K442" s="13"/>
      <c r="L442" s="13"/>
      <c r="M442" s="13"/>
      <c r="N442" s="13"/>
      <c r="O442" s="13"/>
      <c r="Q442" s="13"/>
      <c r="R442" s="13"/>
      <c r="S442" s="13"/>
      <c r="T442" s="13"/>
      <c r="U442" s="13"/>
      <c r="W442" s="13"/>
      <c r="X442" s="13"/>
      <c r="Y442" s="13"/>
      <c r="Z442" s="13"/>
      <c r="AA442" s="13"/>
      <c r="AC442" s="13"/>
      <c r="AD442" s="13"/>
      <c r="AE442" s="13"/>
      <c r="AF442" s="13"/>
      <c r="AG442" s="13"/>
    </row>
    <row r="443" ht="15.75" customHeight="1">
      <c r="E443" s="13"/>
      <c r="F443" s="13"/>
      <c r="G443" s="13"/>
      <c r="H443" s="13"/>
      <c r="I443" s="13"/>
      <c r="K443" s="13"/>
      <c r="L443" s="13"/>
      <c r="M443" s="13"/>
      <c r="N443" s="13"/>
      <c r="O443" s="13"/>
      <c r="Q443" s="13"/>
      <c r="R443" s="13"/>
      <c r="S443" s="13"/>
      <c r="T443" s="13"/>
      <c r="U443" s="13"/>
      <c r="W443" s="13"/>
      <c r="X443" s="13"/>
      <c r="Y443" s="13"/>
      <c r="Z443" s="13"/>
      <c r="AA443" s="13"/>
      <c r="AC443" s="13"/>
      <c r="AD443" s="13"/>
      <c r="AE443" s="13"/>
      <c r="AF443" s="13"/>
      <c r="AG443" s="13"/>
    </row>
    <row r="444" ht="15.75" customHeight="1">
      <c r="E444" s="13"/>
      <c r="F444" s="13"/>
      <c r="G444" s="13"/>
      <c r="H444" s="13"/>
      <c r="I444" s="13"/>
      <c r="K444" s="13"/>
      <c r="L444" s="13"/>
      <c r="M444" s="13"/>
      <c r="N444" s="13"/>
      <c r="O444" s="13"/>
      <c r="Q444" s="13"/>
      <c r="R444" s="13"/>
      <c r="S444" s="13"/>
      <c r="T444" s="13"/>
      <c r="U444" s="13"/>
      <c r="W444" s="13"/>
      <c r="X444" s="13"/>
      <c r="Y444" s="13"/>
      <c r="Z444" s="13"/>
      <c r="AA444" s="13"/>
      <c r="AC444" s="13"/>
      <c r="AD444" s="13"/>
      <c r="AE444" s="13"/>
      <c r="AF444" s="13"/>
      <c r="AG444" s="13"/>
    </row>
    <row r="445" ht="15.75" customHeight="1">
      <c r="E445" s="13"/>
      <c r="F445" s="13"/>
      <c r="G445" s="13"/>
      <c r="H445" s="13"/>
      <c r="I445" s="13"/>
      <c r="K445" s="13"/>
      <c r="L445" s="13"/>
      <c r="M445" s="13"/>
      <c r="N445" s="13"/>
      <c r="O445" s="13"/>
      <c r="Q445" s="13"/>
      <c r="R445" s="13"/>
      <c r="S445" s="13"/>
      <c r="T445" s="13"/>
      <c r="U445" s="13"/>
      <c r="W445" s="13"/>
      <c r="X445" s="13"/>
      <c r="Y445" s="13"/>
      <c r="Z445" s="13"/>
      <c r="AA445" s="13"/>
      <c r="AC445" s="13"/>
      <c r="AD445" s="13"/>
      <c r="AE445" s="13"/>
      <c r="AF445" s="13"/>
      <c r="AG445" s="13"/>
    </row>
    <row r="446" ht="15.75" customHeight="1">
      <c r="E446" s="13"/>
      <c r="F446" s="13"/>
      <c r="G446" s="13"/>
      <c r="H446" s="13"/>
      <c r="I446" s="13"/>
      <c r="K446" s="13"/>
      <c r="L446" s="13"/>
      <c r="M446" s="13"/>
      <c r="N446" s="13"/>
      <c r="O446" s="13"/>
      <c r="Q446" s="13"/>
      <c r="R446" s="13"/>
      <c r="S446" s="13"/>
      <c r="T446" s="13"/>
      <c r="U446" s="13"/>
      <c r="W446" s="13"/>
      <c r="X446" s="13"/>
      <c r="Y446" s="13"/>
      <c r="Z446" s="13"/>
      <c r="AA446" s="13"/>
      <c r="AC446" s="13"/>
      <c r="AD446" s="13"/>
      <c r="AE446" s="13"/>
      <c r="AF446" s="13"/>
      <c r="AG446" s="13"/>
    </row>
    <row r="447" ht="15.75" customHeight="1">
      <c r="E447" s="13"/>
      <c r="F447" s="13"/>
      <c r="G447" s="13"/>
      <c r="H447" s="13"/>
      <c r="I447" s="13"/>
      <c r="K447" s="13"/>
      <c r="L447" s="13"/>
      <c r="M447" s="13"/>
      <c r="N447" s="13"/>
      <c r="O447" s="13"/>
      <c r="Q447" s="13"/>
      <c r="R447" s="13"/>
      <c r="S447" s="13"/>
      <c r="T447" s="13"/>
      <c r="U447" s="13"/>
      <c r="W447" s="13"/>
      <c r="X447" s="13"/>
      <c r="Y447" s="13"/>
      <c r="Z447" s="13"/>
      <c r="AA447" s="13"/>
      <c r="AC447" s="13"/>
      <c r="AD447" s="13"/>
      <c r="AE447" s="13"/>
      <c r="AF447" s="13"/>
      <c r="AG447" s="13"/>
    </row>
    <row r="448" ht="15.75" customHeight="1">
      <c r="E448" s="13"/>
      <c r="F448" s="13"/>
      <c r="G448" s="13"/>
      <c r="H448" s="13"/>
      <c r="I448" s="13"/>
      <c r="K448" s="13"/>
      <c r="L448" s="13"/>
      <c r="M448" s="13"/>
      <c r="N448" s="13"/>
      <c r="O448" s="13"/>
      <c r="Q448" s="13"/>
      <c r="R448" s="13"/>
      <c r="S448" s="13"/>
      <c r="T448" s="13"/>
      <c r="U448" s="13"/>
      <c r="W448" s="13"/>
      <c r="X448" s="13"/>
      <c r="Y448" s="13"/>
      <c r="Z448" s="13"/>
      <c r="AA448" s="13"/>
      <c r="AC448" s="13"/>
      <c r="AD448" s="13"/>
      <c r="AE448" s="13"/>
      <c r="AF448" s="13"/>
      <c r="AG448" s="13"/>
    </row>
    <row r="449" ht="15.75" customHeight="1">
      <c r="E449" s="13"/>
      <c r="F449" s="13"/>
      <c r="G449" s="13"/>
      <c r="H449" s="13"/>
      <c r="I449" s="13"/>
      <c r="K449" s="13"/>
      <c r="L449" s="13"/>
      <c r="M449" s="13"/>
      <c r="N449" s="13"/>
      <c r="O449" s="13"/>
      <c r="Q449" s="13"/>
      <c r="R449" s="13"/>
      <c r="S449" s="13"/>
      <c r="T449" s="13"/>
      <c r="U449" s="13"/>
      <c r="W449" s="13"/>
      <c r="X449" s="13"/>
      <c r="Y449" s="13"/>
      <c r="Z449" s="13"/>
      <c r="AA449" s="13"/>
      <c r="AC449" s="13"/>
      <c r="AD449" s="13"/>
      <c r="AE449" s="13"/>
      <c r="AF449" s="13"/>
      <c r="AG449" s="13"/>
    </row>
    <row r="450" ht="15.75" customHeight="1">
      <c r="E450" s="13"/>
      <c r="F450" s="13"/>
      <c r="G450" s="13"/>
      <c r="H450" s="13"/>
      <c r="I450" s="13"/>
      <c r="K450" s="13"/>
      <c r="L450" s="13"/>
      <c r="M450" s="13"/>
      <c r="N450" s="13"/>
      <c r="O450" s="13"/>
      <c r="Q450" s="13"/>
      <c r="R450" s="13"/>
      <c r="S450" s="13"/>
      <c r="T450" s="13"/>
      <c r="U450" s="13"/>
      <c r="W450" s="13"/>
      <c r="X450" s="13"/>
      <c r="Y450" s="13"/>
      <c r="Z450" s="13"/>
      <c r="AA450" s="13"/>
      <c r="AC450" s="13"/>
      <c r="AD450" s="13"/>
      <c r="AE450" s="13"/>
      <c r="AF450" s="13"/>
      <c r="AG450" s="13"/>
    </row>
    <row r="451" ht="15.75" customHeight="1">
      <c r="E451" s="13"/>
      <c r="F451" s="13"/>
      <c r="G451" s="13"/>
      <c r="H451" s="13"/>
      <c r="I451" s="13"/>
      <c r="K451" s="13"/>
      <c r="L451" s="13"/>
      <c r="M451" s="13"/>
      <c r="N451" s="13"/>
      <c r="O451" s="13"/>
      <c r="Q451" s="13"/>
      <c r="R451" s="13"/>
      <c r="S451" s="13"/>
      <c r="T451" s="13"/>
      <c r="U451" s="13"/>
      <c r="W451" s="13"/>
      <c r="X451" s="13"/>
      <c r="Y451" s="13"/>
      <c r="Z451" s="13"/>
      <c r="AA451" s="13"/>
      <c r="AC451" s="13"/>
      <c r="AD451" s="13"/>
      <c r="AE451" s="13"/>
      <c r="AF451" s="13"/>
      <c r="AG451" s="13"/>
    </row>
    <row r="452" ht="15.75" customHeight="1">
      <c r="E452" s="13"/>
      <c r="F452" s="13"/>
      <c r="G452" s="13"/>
      <c r="H452" s="13"/>
      <c r="I452" s="13"/>
      <c r="K452" s="13"/>
      <c r="L452" s="13"/>
      <c r="M452" s="13"/>
      <c r="N452" s="13"/>
      <c r="O452" s="13"/>
      <c r="Q452" s="13"/>
      <c r="R452" s="13"/>
      <c r="S452" s="13"/>
      <c r="T452" s="13"/>
      <c r="U452" s="13"/>
      <c r="W452" s="13"/>
      <c r="X452" s="13"/>
      <c r="Y452" s="13"/>
      <c r="Z452" s="13"/>
      <c r="AA452" s="13"/>
      <c r="AC452" s="13"/>
      <c r="AD452" s="13"/>
      <c r="AE452" s="13"/>
      <c r="AF452" s="13"/>
      <c r="AG452" s="13"/>
    </row>
    <row r="453" ht="15.75" customHeight="1">
      <c r="E453" s="13"/>
      <c r="F453" s="13"/>
      <c r="G453" s="13"/>
      <c r="H453" s="13"/>
      <c r="I453" s="13"/>
      <c r="K453" s="13"/>
      <c r="L453" s="13"/>
      <c r="M453" s="13"/>
      <c r="N453" s="13"/>
      <c r="O453" s="13"/>
      <c r="Q453" s="13"/>
      <c r="R453" s="13"/>
      <c r="S453" s="13"/>
      <c r="T453" s="13"/>
      <c r="U453" s="13"/>
      <c r="W453" s="13"/>
      <c r="X453" s="13"/>
      <c r="Y453" s="13"/>
      <c r="Z453" s="13"/>
      <c r="AA453" s="13"/>
      <c r="AC453" s="13"/>
      <c r="AD453" s="13"/>
      <c r="AE453" s="13"/>
      <c r="AF453" s="13"/>
      <c r="AG453" s="13"/>
    </row>
    <row r="454" ht="15.75" customHeight="1">
      <c r="E454" s="13"/>
      <c r="F454" s="13"/>
      <c r="G454" s="13"/>
      <c r="H454" s="13"/>
      <c r="I454" s="13"/>
      <c r="K454" s="13"/>
      <c r="L454" s="13"/>
      <c r="M454" s="13"/>
      <c r="N454" s="13"/>
      <c r="O454" s="13"/>
      <c r="Q454" s="13"/>
      <c r="R454" s="13"/>
      <c r="S454" s="13"/>
      <c r="T454" s="13"/>
      <c r="U454" s="13"/>
      <c r="W454" s="13"/>
      <c r="X454" s="13"/>
      <c r="Y454" s="13"/>
      <c r="Z454" s="13"/>
      <c r="AA454" s="13"/>
      <c r="AC454" s="13"/>
      <c r="AD454" s="13"/>
      <c r="AE454" s="13"/>
      <c r="AF454" s="13"/>
      <c r="AG454" s="13"/>
    </row>
    <row r="455" ht="15.75" customHeight="1">
      <c r="E455" s="13"/>
      <c r="F455" s="13"/>
      <c r="G455" s="13"/>
      <c r="H455" s="13"/>
      <c r="I455" s="13"/>
      <c r="K455" s="13"/>
      <c r="L455" s="13"/>
      <c r="M455" s="13"/>
      <c r="N455" s="13"/>
      <c r="O455" s="13"/>
      <c r="Q455" s="13"/>
      <c r="R455" s="13"/>
      <c r="S455" s="13"/>
      <c r="T455" s="13"/>
      <c r="U455" s="13"/>
      <c r="W455" s="13"/>
      <c r="X455" s="13"/>
      <c r="Y455" s="13"/>
      <c r="Z455" s="13"/>
      <c r="AA455" s="13"/>
      <c r="AC455" s="13"/>
      <c r="AD455" s="13"/>
      <c r="AE455" s="13"/>
      <c r="AF455" s="13"/>
      <c r="AG455" s="13"/>
    </row>
    <row r="456" ht="15.75" customHeight="1">
      <c r="E456" s="13"/>
      <c r="F456" s="13"/>
      <c r="G456" s="13"/>
      <c r="H456" s="13"/>
      <c r="I456" s="13"/>
      <c r="K456" s="13"/>
      <c r="L456" s="13"/>
      <c r="M456" s="13"/>
      <c r="N456" s="13"/>
      <c r="O456" s="13"/>
      <c r="Q456" s="13"/>
      <c r="R456" s="13"/>
      <c r="S456" s="13"/>
      <c r="T456" s="13"/>
      <c r="U456" s="13"/>
      <c r="W456" s="13"/>
      <c r="X456" s="13"/>
      <c r="Y456" s="13"/>
      <c r="Z456" s="13"/>
      <c r="AA456" s="13"/>
      <c r="AC456" s="13"/>
      <c r="AD456" s="13"/>
      <c r="AE456" s="13"/>
      <c r="AF456" s="13"/>
      <c r="AG456" s="13"/>
    </row>
    <row r="457" ht="15.75" customHeight="1">
      <c r="E457" s="13"/>
      <c r="F457" s="13"/>
      <c r="G457" s="13"/>
      <c r="H457" s="13"/>
      <c r="I457" s="13"/>
      <c r="K457" s="13"/>
      <c r="L457" s="13"/>
      <c r="M457" s="13"/>
      <c r="N457" s="13"/>
      <c r="O457" s="13"/>
      <c r="Q457" s="13"/>
      <c r="R457" s="13"/>
      <c r="S457" s="13"/>
      <c r="T457" s="13"/>
      <c r="U457" s="13"/>
      <c r="W457" s="13"/>
      <c r="X457" s="13"/>
      <c r="Y457" s="13"/>
      <c r="Z457" s="13"/>
      <c r="AA457" s="13"/>
      <c r="AC457" s="13"/>
      <c r="AD457" s="13"/>
      <c r="AE457" s="13"/>
      <c r="AF457" s="13"/>
      <c r="AG457" s="13"/>
    </row>
    <row r="458" ht="15.75" customHeight="1">
      <c r="E458" s="13"/>
      <c r="F458" s="13"/>
      <c r="G458" s="13"/>
      <c r="H458" s="13"/>
      <c r="I458" s="13"/>
      <c r="K458" s="13"/>
      <c r="L458" s="13"/>
      <c r="M458" s="13"/>
      <c r="N458" s="13"/>
      <c r="O458" s="13"/>
      <c r="Q458" s="13"/>
      <c r="R458" s="13"/>
      <c r="S458" s="13"/>
      <c r="T458" s="13"/>
      <c r="U458" s="13"/>
      <c r="W458" s="13"/>
      <c r="X458" s="13"/>
      <c r="Y458" s="13"/>
      <c r="Z458" s="13"/>
      <c r="AA458" s="13"/>
      <c r="AC458" s="13"/>
      <c r="AD458" s="13"/>
      <c r="AE458" s="13"/>
      <c r="AF458" s="13"/>
      <c r="AG458" s="13"/>
    </row>
    <row r="459" ht="15.75" customHeight="1">
      <c r="E459" s="13"/>
      <c r="F459" s="13"/>
      <c r="G459" s="13"/>
      <c r="H459" s="13"/>
      <c r="I459" s="13"/>
      <c r="K459" s="13"/>
      <c r="L459" s="13"/>
      <c r="M459" s="13"/>
      <c r="N459" s="13"/>
      <c r="O459" s="13"/>
      <c r="Q459" s="13"/>
      <c r="R459" s="13"/>
      <c r="S459" s="13"/>
      <c r="T459" s="13"/>
      <c r="U459" s="13"/>
      <c r="W459" s="13"/>
      <c r="X459" s="13"/>
      <c r="Y459" s="13"/>
      <c r="Z459" s="13"/>
      <c r="AA459" s="13"/>
      <c r="AC459" s="13"/>
      <c r="AD459" s="13"/>
      <c r="AE459" s="13"/>
      <c r="AF459" s="13"/>
      <c r="AG459" s="13"/>
    </row>
    <row r="460" ht="15.75" customHeight="1">
      <c r="E460" s="13"/>
      <c r="F460" s="13"/>
      <c r="G460" s="13"/>
      <c r="H460" s="13"/>
      <c r="I460" s="13"/>
      <c r="K460" s="13"/>
      <c r="L460" s="13"/>
      <c r="M460" s="13"/>
      <c r="N460" s="13"/>
      <c r="O460" s="13"/>
      <c r="Q460" s="13"/>
      <c r="R460" s="13"/>
      <c r="S460" s="13"/>
      <c r="T460" s="13"/>
      <c r="U460" s="13"/>
      <c r="W460" s="13"/>
      <c r="X460" s="13"/>
      <c r="Y460" s="13"/>
      <c r="Z460" s="13"/>
      <c r="AA460" s="13"/>
      <c r="AC460" s="13"/>
      <c r="AD460" s="13"/>
      <c r="AE460" s="13"/>
      <c r="AF460" s="13"/>
      <c r="AG460" s="13"/>
    </row>
    <row r="461" ht="15.75" customHeight="1">
      <c r="E461" s="13"/>
      <c r="F461" s="13"/>
      <c r="G461" s="13"/>
      <c r="H461" s="13"/>
      <c r="I461" s="13"/>
      <c r="K461" s="13"/>
      <c r="L461" s="13"/>
      <c r="M461" s="13"/>
      <c r="N461" s="13"/>
      <c r="O461" s="13"/>
      <c r="Q461" s="13"/>
      <c r="R461" s="13"/>
      <c r="S461" s="13"/>
      <c r="T461" s="13"/>
      <c r="U461" s="13"/>
      <c r="W461" s="13"/>
      <c r="X461" s="13"/>
      <c r="Y461" s="13"/>
      <c r="Z461" s="13"/>
      <c r="AA461" s="13"/>
      <c r="AC461" s="13"/>
      <c r="AD461" s="13"/>
      <c r="AE461" s="13"/>
      <c r="AF461" s="13"/>
      <c r="AG461" s="13"/>
    </row>
    <row r="462" ht="15.75" customHeight="1">
      <c r="E462" s="13"/>
      <c r="F462" s="13"/>
      <c r="G462" s="13"/>
      <c r="H462" s="13"/>
      <c r="I462" s="13"/>
      <c r="K462" s="13"/>
      <c r="L462" s="13"/>
      <c r="M462" s="13"/>
      <c r="N462" s="13"/>
      <c r="O462" s="13"/>
      <c r="Q462" s="13"/>
      <c r="R462" s="13"/>
      <c r="S462" s="13"/>
      <c r="T462" s="13"/>
      <c r="U462" s="13"/>
      <c r="W462" s="13"/>
      <c r="X462" s="13"/>
      <c r="Y462" s="13"/>
      <c r="Z462" s="13"/>
      <c r="AA462" s="13"/>
      <c r="AC462" s="13"/>
      <c r="AD462" s="13"/>
      <c r="AE462" s="13"/>
      <c r="AF462" s="13"/>
      <c r="AG462" s="13"/>
    </row>
    <row r="463" ht="15.75" customHeight="1">
      <c r="E463" s="13"/>
      <c r="F463" s="13"/>
      <c r="G463" s="13"/>
      <c r="H463" s="13"/>
      <c r="I463" s="13"/>
      <c r="K463" s="13"/>
      <c r="L463" s="13"/>
      <c r="M463" s="13"/>
      <c r="N463" s="13"/>
      <c r="O463" s="13"/>
      <c r="Q463" s="13"/>
      <c r="R463" s="13"/>
      <c r="S463" s="13"/>
      <c r="T463" s="13"/>
      <c r="U463" s="13"/>
      <c r="W463" s="13"/>
      <c r="X463" s="13"/>
      <c r="Y463" s="13"/>
      <c r="Z463" s="13"/>
      <c r="AA463" s="13"/>
      <c r="AC463" s="13"/>
      <c r="AD463" s="13"/>
      <c r="AE463" s="13"/>
      <c r="AF463" s="13"/>
      <c r="AG463" s="13"/>
    </row>
    <row r="464" ht="15.75" customHeight="1">
      <c r="E464" s="13"/>
      <c r="F464" s="13"/>
      <c r="G464" s="13"/>
      <c r="H464" s="13"/>
      <c r="I464" s="13"/>
      <c r="K464" s="13"/>
      <c r="L464" s="13"/>
      <c r="M464" s="13"/>
      <c r="N464" s="13"/>
      <c r="O464" s="13"/>
      <c r="Q464" s="13"/>
      <c r="R464" s="13"/>
      <c r="S464" s="13"/>
      <c r="T464" s="13"/>
      <c r="U464" s="13"/>
      <c r="W464" s="13"/>
      <c r="X464" s="13"/>
      <c r="Y464" s="13"/>
      <c r="Z464" s="13"/>
      <c r="AA464" s="13"/>
      <c r="AC464" s="13"/>
      <c r="AD464" s="13"/>
      <c r="AE464" s="13"/>
      <c r="AF464" s="13"/>
      <c r="AG464" s="13"/>
    </row>
    <row r="465" ht="15.75" customHeight="1">
      <c r="E465" s="13"/>
      <c r="F465" s="13"/>
      <c r="G465" s="13"/>
      <c r="H465" s="13"/>
      <c r="I465" s="13"/>
      <c r="K465" s="13"/>
      <c r="L465" s="13"/>
      <c r="M465" s="13"/>
      <c r="N465" s="13"/>
      <c r="O465" s="13"/>
      <c r="Q465" s="13"/>
      <c r="R465" s="13"/>
      <c r="S465" s="13"/>
      <c r="T465" s="13"/>
      <c r="U465" s="13"/>
      <c r="W465" s="13"/>
      <c r="X465" s="13"/>
      <c r="Y465" s="13"/>
      <c r="Z465" s="13"/>
      <c r="AA465" s="13"/>
      <c r="AC465" s="13"/>
      <c r="AD465" s="13"/>
      <c r="AE465" s="13"/>
      <c r="AF465" s="13"/>
      <c r="AG465" s="13"/>
    </row>
    <row r="466" ht="15.75" customHeight="1">
      <c r="E466" s="13"/>
      <c r="F466" s="13"/>
      <c r="G466" s="13"/>
      <c r="H466" s="13"/>
      <c r="I466" s="13"/>
      <c r="K466" s="13"/>
      <c r="L466" s="13"/>
      <c r="M466" s="13"/>
      <c r="N466" s="13"/>
      <c r="O466" s="13"/>
      <c r="Q466" s="13"/>
      <c r="R466" s="13"/>
      <c r="S466" s="13"/>
      <c r="T466" s="13"/>
      <c r="U466" s="13"/>
      <c r="W466" s="13"/>
      <c r="X466" s="13"/>
      <c r="Y466" s="13"/>
      <c r="Z466" s="13"/>
      <c r="AA466" s="13"/>
      <c r="AC466" s="13"/>
      <c r="AD466" s="13"/>
      <c r="AE466" s="13"/>
      <c r="AF466" s="13"/>
      <c r="AG466" s="13"/>
    </row>
    <row r="467" ht="15.75" customHeight="1">
      <c r="E467" s="13"/>
      <c r="F467" s="13"/>
      <c r="G467" s="13"/>
      <c r="H467" s="13"/>
      <c r="I467" s="13"/>
      <c r="K467" s="13"/>
      <c r="L467" s="13"/>
      <c r="M467" s="13"/>
      <c r="N467" s="13"/>
      <c r="O467" s="13"/>
      <c r="Q467" s="13"/>
      <c r="R467" s="13"/>
      <c r="S467" s="13"/>
      <c r="T467" s="13"/>
      <c r="U467" s="13"/>
      <c r="W467" s="13"/>
      <c r="X467" s="13"/>
      <c r="Y467" s="13"/>
      <c r="Z467" s="13"/>
      <c r="AA467" s="13"/>
      <c r="AC467" s="13"/>
      <c r="AD467" s="13"/>
      <c r="AE467" s="13"/>
      <c r="AF467" s="13"/>
      <c r="AG467" s="13"/>
    </row>
    <row r="468" ht="15.75" customHeight="1">
      <c r="E468" s="13"/>
      <c r="F468" s="13"/>
      <c r="G468" s="13"/>
      <c r="H468" s="13"/>
      <c r="I468" s="13"/>
      <c r="K468" s="13"/>
      <c r="L468" s="13"/>
      <c r="M468" s="13"/>
      <c r="N468" s="13"/>
      <c r="O468" s="13"/>
      <c r="Q468" s="13"/>
      <c r="R468" s="13"/>
      <c r="S468" s="13"/>
      <c r="T468" s="13"/>
      <c r="U468" s="13"/>
      <c r="W468" s="13"/>
      <c r="X468" s="13"/>
      <c r="Y468" s="13"/>
      <c r="Z468" s="13"/>
      <c r="AA468" s="13"/>
      <c r="AC468" s="13"/>
      <c r="AD468" s="13"/>
      <c r="AE468" s="13"/>
      <c r="AF468" s="13"/>
      <c r="AG468" s="13"/>
    </row>
    <row r="469" ht="15.75" customHeight="1">
      <c r="E469" s="13"/>
      <c r="F469" s="13"/>
      <c r="G469" s="13"/>
      <c r="H469" s="13"/>
      <c r="I469" s="13"/>
      <c r="K469" s="13"/>
      <c r="L469" s="13"/>
      <c r="M469" s="13"/>
      <c r="N469" s="13"/>
      <c r="O469" s="13"/>
      <c r="Q469" s="13"/>
      <c r="R469" s="13"/>
      <c r="S469" s="13"/>
      <c r="T469" s="13"/>
      <c r="U469" s="13"/>
      <c r="W469" s="13"/>
      <c r="X469" s="13"/>
      <c r="Y469" s="13"/>
      <c r="Z469" s="13"/>
      <c r="AA469" s="13"/>
      <c r="AC469" s="13"/>
      <c r="AD469" s="13"/>
      <c r="AE469" s="13"/>
      <c r="AF469" s="13"/>
      <c r="AG469" s="13"/>
    </row>
    <row r="470" ht="15.75" customHeight="1">
      <c r="E470" s="13"/>
      <c r="F470" s="13"/>
      <c r="G470" s="13"/>
      <c r="H470" s="13"/>
      <c r="I470" s="13"/>
      <c r="K470" s="13"/>
      <c r="L470" s="13"/>
      <c r="M470" s="13"/>
      <c r="N470" s="13"/>
      <c r="O470" s="13"/>
      <c r="Q470" s="13"/>
      <c r="R470" s="13"/>
      <c r="S470" s="13"/>
      <c r="T470" s="13"/>
      <c r="U470" s="13"/>
      <c r="W470" s="13"/>
      <c r="X470" s="13"/>
      <c r="Y470" s="13"/>
      <c r="Z470" s="13"/>
      <c r="AA470" s="13"/>
      <c r="AC470" s="13"/>
      <c r="AD470" s="13"/>
      <c r="AE470" s="13"/>
      <c r="AF470" s="13"/>
      <c r="AG470" s="13"/>
    </row>
    <row r="471" ht="15.75" customHeight="1">
      <c r="E471" s="13"/>
      <c r="F471" s="13"/>
      <c r="G471" s="13"/>
      <c r="H471" s="13"/>
      <c r="I471" s="13"/>
      <c r="K471" s="13"/>
      <c r="L471" s="13"/>
      <c r="M471" s="13"/>
      <c r="N471" s="13"/>
      <c r="O471" s="13"/>
      <c r="Q471" s="13"/>
      <c r="R471" s="13"/>
      <c r="S471" s="13"/>
      <c r="T471" s="13"/>
      <c r="U471" s="13"/>
      <c r="W471" s="13"/>
      <c r="X471" s="13"/>
      <c r="Y471" s="13"/>
      <c r="Z471" s="13"/>
      <c r="AA471" s="13"/>
      <c r="AC471" s="13"/>
      <c r="AD471" s="13"/>
      <c r="AE471" s="13"/>
      <c r="AF471" s="13"/>
      <c r="AG471" s="13"/>
    </row>
    <row r="472" ht="15.75" customHeight="1">
      <c r="E472" s="13"/>
      <c r="F472" s="13"/>
      <c r="G472" s="13"/>
      <c r="H472" s="13"/>
      <c r="I472" s="13"/>
      <c r="K472" s="13"/>
      <c r="L472" s="13"/>
      <c r="M472" s="13"/>
      <c r="N472" s="13"/>
      <c r="O472" s="13"/>
      <c r="Q472" s="13"/>
      <c r="R472" s="13"/>
      <c r="S472" s="13"/>
      <c r="T472" s="13"/>
      <c r="U472" s="13"/>
      <c r="W472" s="13"/>
      <c r="X472" s="13"/>
      <c r="Y472" s="13"/>
      <c r="Z472" s="13"/>
      <c r="AA472" s="13"/>
      <c r="AC472" s="13"/>
      <c r="AD472" s="13"/>
      <c r="AE472" s="13"/>
      <c r="AF472" s="13"/>
      <c r="AG472" s="13"/>
    </row>
    <row r="473" ht="15.75" customHeight="1">
      <c r="E473" s="13"/>
      <c r="F473" s="13"/>
      <c r="G473" s="13"/>
      <c r="H473" s="13"/>
      <c r="I473" s="13"/>
      <c r="K473" s="13"/>
      <c r="L473" s="13"/>
      <c r="M473" s="13"/>
      <c r="N473" s="13"/>
      <c r="O473" s="13"/>
      <c r="Q473" s="13"/>
      <c r="R473" s="13"/>
      <c r="S473" s="13"/>
      <c r="T473" s="13"/>
      <c r="U473" s="13"/>
      <c r="W473" s="13"/>
      <c r="X473" s="13"/>
      <c r="Y473" s="13"/>
      <c r="Z473" s="13"/>
      <c r="AA473" s="13"/>
      <c r="AC473" s="13"/>
      <c r="AD473" s="13"/>
      <c r="AE473" s="13"/>
      <c r="AF473" s="13"/>
      <c r="AG473" s="13"/>
    </row>
    <row r="474" ht="15.75" customHeight="1">
      <c r="E474" s="13"/>
      <c r="F474" s="13"/>
      <c r="G474" s="13"/>
      <c r="H474" s="13"/>
      <c r="I474" s="13"/>
      <c r="K474" s="13"/>
      <c r="L474" s="13"/>
      <c r="M474" s="13"/>
      <c r="N474" s="13"/>
      <c r="O474" s="13"/>
      <c r="Q474" s="13"/>
      <c r="R474" s="13"/>
      <c r="S474" s="13"/>
      <c r="T474" s="13"/>
      <c r="U474" s="13"/>
      <c r="W474" s="13"/>
      <c r="X474" s="13"/>
      <c r="Y474" s="13"/>
      <c r="Z474" s="13"/>
      <c r="AA474" s="13"/>
      <c r="AC474" s="13"/>
      <c r="AD474" s="13"/>
      <c r="AE474" s="13"/>
      <c r="AF474" s="13"/>
      <c r="AG474" s="13"/>
    </row>
    <row r="475" ht="15.75" customHeight="1">
      <c r="E475" s="13"/>
      <c r="F475" s="13"/>
      <c r="G475" s="13"/>
      <c r="H475" s="13"/>
      <c r="I475" s="13"/>
      <c r="K475" s="13"/>
      <c r="L475" s="13"/>
      <c r="M475" s="13"/>
      <c r="N475" s="13"/>
      <c r="O475" s="13"/>
      <c r="Q475" s="13"/>
      <c r="R475" s="13"/>
      <c r="S475" s="13"/>
      <c r="T475" s="13"/>
      <c r="U475" s="13"/>
      <c r="W475" s="13"/>
      <c r="X475" s="13"/>
      <c r="Y475" s="13"/>
      <c r="Z475" s="13"/>
      <c r="AA475" s="13"/>
      <c r="AC475" s="13"/>
      <c r="AD475" s="13"/>
      <c r="AE475" s="13"/>
      <c r="AF475" s="13"/>
      <c r="AG475" s="13"/>
    </row>
    <row r="476" ht="15.75" customHeight="1">
      <c r="E476" s="13"/>
      <c r="F476" s="13"/>
      <c r="G476" s="13"/>
      <c r="H476" s="13"/>
      <c r="I476" s="13"/>
      <c r="K476" s="13"/>
      <c r="L476" s="13"/>
      <c r="M476" s="13"/>
      <c r="N476" s="13"/>
      <c r="O476" s="13"/>
      <c r="Q476" s="13"/>
      <c r="R476" s="13"/>
      <c r="S476" s="13"/>
      <c r="T476" s="13"/>
      <c r="U476" s="13"/>
      <c r="W476" s="13"/>
      <c r="X476" s="13"/>
      <c r="Y476" s="13"/>
      <c r="Z476" s="13"/>
      <c r="AA476" s="13"/>
      <c r="AC476" s="13"/>
      <c r="AD476" s="13"/>
      <c r="AE476" s="13"/>
      <c r="AF476" s="13"/>
      <c r="AG476" s="13"/>
    </row>
    <row r="477" ht="15.75" customHeight="1">
      <c r="E477" s="13"/>
      <c r="F477" s="13"/>
      <c r="G477" s="13"/>
      <c r="H477" s="13"/>
      <c r="I477" s="13"/>
      <c r="K477" s="13"/>
      <c r="L477" s="13"/>
      <c r="M477" s="13"/>
      <c r="N477" s="13"/>
      <c r="O477" s="13"/>
      <c r="Q477" s="13"/>
      <c r="R477" s="13"/>
      <c r="S477" s="13"/>
      <c r="T477" s="13"/>
      <c r="U477" s="13"/>
      <c r="W477" s="13"/>
      <c r="X477" s="13"/>
      <c r="Y477" s="13"/>
      <c r="Z477" s="13"/>
      <c r="AA477" s="13"/>
      <c r="AC477" s="13"/>
      <c r="AD477" s="13"/>
      <c r="AE477" s="13"/>
      <c r="AF477" s="13"/>
      <c r="AG477" s="13"/>
    </row>
    <row r="478" ht="15.75" customHeight="1">
      <c r="E478" s="13"/>
      <c r="F478" s="13"/>
      <c r="G478" s="13"/>
      <c r="H478" s="13"/>
      <c r="I478" s="13"/>
      <c r="K478" s="13"/>
      <c r="L478" s="13"/>
      <c r="M478" s="13"/>
      <c r="N478" s="13"/>
      <c r="O478" s="13"/>
      <c r="Q478" s="13"/>
      <c r="R478" s="13"/>
      <c r="S478" s="13"/>
      <c r="T478" s="13"/>
      <c r="U478" s="13"/>
      <c r="W478" s="13"/>
      <c r="X478" s="13"/>
      <c r="Y478" s="13"/>
      <c r="Z478" s="13"/>
      <c r="AA478" s="13"/>
      <c r="AC478" s="13"/>
      <c r="AD478" s="13"/>
      <c r="AE478" s="13"/>
      <c r="AF478" s="13"/>
      <c r="AG478" s="13"/>
    </row>
    <row r="479" ht="15.75" customHeight="1">
      <c r="E479" s="13"/>
      <c r="F479" s="13"/>
      <c r="G479" s="13"/>
      <c r="H479" s="13"/>
      <c r="I479" s="13"/>
      <c r="K479" s="13"/>
      <c r="L479" s="13"/>
      <c r="M479" s="13"/>
      <c r="N479" s="13"/>
      <c r="O479" s="13"/>
      <c r="Q479" s="13"/>
      <c r="R479" s="13"/>
      <c r="S479" s="13"/>
      <c r="T479" s="13"/>
      <c r="U479" s="13"/>
      <c r="W479" s="13"/>
      <c r="X479" s="13"/>
      <c r="Y479" s="13"/>
      <c r="Z479" s="13"/>
      <c r="AA479" s="13"/>
      <c r="AC479" s="13"/>
      <c r="AD479" s="13"/>
      <c r="AE479" s="13"/>
      <c r="AF479" s="13"/>
      <c r="AG479" s="13"/>
    </row>
    <row r="480" ht="15.75" customHeight="1">
      <c r="E480" s="13"/>
      <c r="F480" s="13"/>
      <c r="G480" s="13"/>
      <c r="H480" s="13"/>
      <c r="I480" s="13"/>
      <c r="K480" s="13"/>
      <c r="L480" s="13"/>
      <c r="M480" s="13"/>
      <c r="N480" s="13"/>
      <c r="O480" s="13"/>
      <c r="Q480" s="13"/>
      <c r="R480" s="13"/>
      <c r="S480" s="13"/>
      <c r="T480" s="13"/>
      <c r="U480" s="13"/>
      <c r="W480" s="13"/>
      <c r="X480" s="13"/>
      <c r="Y480" s="13"/>
      <c r="Z480" s="13"/>
      <c r="AA480" s="13"/>
      <c r="AC480" s="13"/>
      <c r="AD480" s="13"/>
      <c r="AE480" s="13"/>
      <c r="AF480" s="13"/>
      <c r="AG480" s="13"/>
    </row>
    <row r="481" ht="15.75" customHeight="1">
      <c r="E481" s="13"/>
      <c r="F481" s="13"/>
      <c r="G481" s="13"/>
      <c r="H481" s="13"/>
      <c r="I481" s="13"/>
      <c r="K481" s="13"/>
      <c r="L481" s="13"/>
      <c r="M481" s="13"/>
      <c r="N481" s="13"/>
      <c r="O481" s="13"/>
      <c r="Q481" s="13"/>
      <c r="R481" s="13"/>
      <c r="S481" s="13"/>
      <c r="T481" s="13"/>
      <c r="U481" s="13"/>
      <c r="W481" s="13"/>
      <c r="X481" s="13"/>
      <c r="Y481" s="13"/>
      <c r="Z481" s="13"/>
      <c r="AA481" s="13"/>
      <c r="AC481" s="13"/>
      <c r="AD481" s="13"/>
      <c r="AE481" s="13"/>
      <c r="AF481" s="13"/>
      <c r="AG481" s="13"/>
    </row>
    <row r="482" ht="15.75" customHeight="1">
      <c r="E482" s="13"/>
      <c r="F482" s="13"/>
      <c r="G482" s="13"/>
      <c r="H482" s="13"/>
      <c r="I482" s="13"/>
      <c r="K482" s="13"/>
      <c r="L482" s="13"/>
      <c r="M482" s="13"/>
      <c r="N482" s="13"/>
      <c r="O482" s="13"/>
      <c r="Q482" s="13"/>
      <c r="R482" s="13"/>
      <c r="S482" s="13"/>
      <c r="T482" s="13"/>
      <c r="U482" s="13"/>
      <c r="W482" s="13"/>
      <c r="X482" s="13"/>
      <c r="Y482" s="13"/>
      <c r="Z482" s="13"/>
      <c r="AA482" s="13"/>
      <c r="AC482" s="13"/>
      <c r="AD482" s="13"/>
      <c r="AE482" s="13"/>
      <c r="AF482" s="13"/>
      <c r="AG482" s="13"/>
    </row>
    <row r="483" ht="15.75" customHeight="1">
      <c r="E483" s="13"/>
      <c r="F483" s="13"/>
      <c r="G483" s="13"/>
      <c r="H483" s="13"/>
      <c r="I483" s="13"/>
      <c r="K483" s="13"/>
      <c r="L483" s="13"/>
      <c r="M483" s="13"/>
      <c r="N483" s="13"/>
      <c r="O483" s="13"/>
      <c r="Q483" s="13"/>
      <c r="R483" s="13"/>
      <c r="S483" s="13"/>
      <c r="T483" s="13"/>
      <c r="U483" s="13"/>
      <c r="W483" s="13"/>
      <c r="X483" s="13"/>
      <c r="Y483" s="13"/>
      <c r="Z483" s="13"/>
      <c r="AA483" s="13"/>
      <c r="AC483" s="13"/>
      <c r="AD483" s="13"/>
      <c r="AE483" s="13"/>
      <c r="AF483" s="13"/>
      <c r="AG483" s="13"/>
    </row>
    <row r="484" ht="15.75" customHeight="1">
      <c r="E484" s="13"/>
      <c r="F484" s="13"/>
      <c r="G484" s="13"/>
      <c r="H484" s="13"/>
      <c r="I484" s="13"/>
      <c r="K484" s="13"/>
      <c r="L484" s="13"/>
      <c r="M484" s="13"/>
      <c r="N484" s="13"/>
      <c r="O484" s="13"/>
      <c r="Q484" s="13"/>
      <c r="R484" s="13"/>
      <c r="S484" s="13"/>
      <c r="T484" s="13"/>
      <c r="U484" s="13"/>
      <c r="W484" s="13"/>
      <c r="X484" s="13"/>
      <c r="Y484" s="13"/>
      <c r="Z484" s="13"/>
      <c r="AA484" s="13"/>
      <c r="AC484" s="13"/>
      <c r="AD484" s="13"/>
      <c r="AE484" s="13"/>
      <c r="AF484" s="13"/>
      <c r="AG484" s="13"/>
    </row>
    <row r="485" ht="15.75" customHeight="1">
      <c r="E485" s="13"/>
      <c r="F485" s="13"/>
      <c r="G485" s="13"/>
      <c r="H485" s="13"/>
      <c r="I485" s="13"/>
      <c r="K485" s="13"/>
      <c r="L485" s="13"/>
      <c r="M485" s="13"/>
      <c r="N485" s="13"/>
      <c r="O485" s="13"/>
      <c r="Q485" s="13"/>
      <c r="R485" s="13"/>
      <c r="S485" s="13"/>
      <c r="T485" s="13"/>
      <c r="U485" s="13"/>
      <c r="W485" s="13"/>
      <c r="X485" s="13"/>
      <c r="Y485" s="13"/>
      <c r="Z485" s="13"/>
      <c r="AA485" s="13"/>
      <c r="AC485" s="13"/>
      <c r="AD485" s="13"/>
      <c r="AE485" s="13"/>
      <c r="AF485" s="13"/>
      <c r="AG485" s="13"/>
    </row>
    <row r="486" ht="15.75" customHeight="1">
      <c r="E486" s="13"/>
      <c r="F486" s="13"/>
      <c r="G486" s="13"/>
      <c r="H486" s="13"/>
      <c r="I486" s="13"/>
      <c r="K486" s="13"/>
      <c r="L486" s="13"/>
      <c r="M486" s="13"/>
      <c r="N486" s="13"/>
      <c r="O486" s="13"/>
      <c r="Q486" s="13"/>
      <c r="R486" s="13"/>
      <c r="S486" s="13"/>
      <c r="T486" s="13"/>
      <c r="U486" s="13"/>
      <c r="W486" s="13"/>
      <c r="X486" s="13"/>
      <c r="Y486" s="13"/>
      <c r="Z486" s="13"/>
      <c r="AA486" s="13"/>
      <c r="AC486" s="13"/>
      <c r="AD486" s="13"/>
      <c r="AE486" s="13"/>
      <c r="AF486" s="13"/>
      <c r="AG486" s="13"/>
    </row>
    <row r="487" ht="15.75" customHeight="1">
      <c r="E487" s="13"/>
      <c r="F487" s="13"/>
      <c r="G487" s="13"/>
      <c r="H487" s="13"/>
      <c r="I487" s="13"/>
      <c r="K487" s="13"/>
      <c r="L487" s="13"/>
      <c r="M487" s="13"/>
      <c r="N487" s="13"/>
      <c r="O487" s="13"/>
      <c r="Q487" s="13"/>
      <c r="R487" s="13"/>
      <c r="S487" s="13"/>
      <c r="T487" s="13"/>
      <c r="U487" s="13"/>
      <c r="W487" s="13"/>
      <c r="X487" s="13"/>
      <c r="Y487" s="13"/>
      <c r="Z487" s="13"/>
      <c r="AA487" s="13"/>
      <c r="AC487" s="13"/>
      <c r="AD487" s="13"/>
      <c r="AE487" s="13"/>
      <c r="AF487" s="13"/>
      <c r="AG487" s="13"/>
    </row>
    <row r="488" ht="15.75" customHeight="1">
      <c r="E488" s="13"/>
      <c r="F488" s="13"/>
      <c r="G488" s="13"/>
      <c r="H488" s="13"/>
      <c r="I488" s="13"/>
      <c r="K488" s="13"/>
      <c r="L488" s="13"/>
      <c r="M488" s="13"/>
      <c r="N488" s="13"/>
      <c r="O488" s="13"/>
      <c r="Q488" s="13"/>
      <c r="R488" s="13"/>
      <c r="S488" s="13"/>
      <c r="T488" s="13"/>
      <c r="U488" s="13"/>
      <c r="W488" s="13"/>
      <c r="X488" s="13"/>
      <c r="Y488" s="13"/>
      <c r="Z488" s="13"/>
      <c r="AA488" s="13"/>
      <c r="AC488" s="13"/>
      <c r="AD488" s="13"/>
      <c r="AE488" s="13"/>
      <c r="AF488" s="13"/>
      <c r="AG488" s="13"/>
    </row>
    <row r="489" ht="15.75" customHeight="1">
      <c r="E489" s="13"/>
      <c r="F489" s="13"/>
      <c r="G489" s="13"/>
      <c r="H489" s="13"/>
      <c r="I489" s="13"/>
      <c r="K489" s="13"/>
      <c r="L489" s="13"/>
      <c r="M489" s="13"/>
      <c r="N489" s="13"/>
      <c r="O489" s="13"/>
      <c r="Q489" s="13"/>
      <c r="R489" s="13"/>
      <c r="S489" s="13"/>
      <c r="T489" s="13"/>
      <c r="U489" s="13"/>
      <c r="W489" s="13"/>
      <c r="X489" s="13"/>
      <c r="Y489" s="13"/>
      <c r="Z489" s="13"/>
      <c r="AA489" s="13"/>
      <c r="AC489" s="13"/>
      <c r="AD489" s="13"/>
      <c r="AE489" s="13"/>
      <c r="AF489" s="13"/>
      <c r="AG489" s="13"/>
    </row>
    <row r="490" ht="15.75" customHeight="1">
      <c r="E490" s="13"/>
      <c r="F490" s="13"/>
      <c r="G490" s="13"/>
      <c r="H490" s="13"/>
      <c r="I490" s="13"/>
      <c r="K490" s="13"/>
      <c r="L490" s="13"/>
      <c r="M490" s="13"/>
      <c r="N490" s="13"/>
      <c r="O490" s="13"/>
      <c r="Q490" s="13"/>
      <c r="R490" s="13"/>
      <c r="S490" s="13"/>
      <c r="T490" s="13"/>
      <c r="U490" s="13"/>
      <c r="W490" s="13"/>
      <c r="X490" s="13"/>
      <c r="Y490" s="13"/>
      <c r="Z490" s="13"/>
      <c r="AA490" s="13"/>
      <c r="AC490" s="13"/>
      <c r="AD490" s="13"/>
      <c r="AE490" s="13"/>
      <c r="AF490" s="13"/>
      <c r="AG490" s="13"/>
    </row>
    <row r="491" ht="15.75" customHeight="1">
      <c r="E491" s="13"/>
      <c r="F491" s="13"/>
      <c r="G491" s="13"/>
      <c r="H491" s="13"/>
      <c r="I491" s="13"/>
      <c r="K491" s="13"/>
      <c r="L491" s="13"/>
      <c r="M491" s="13"/>
      <c r="N491" s="13"/>
      <c r="O491" s="13"/>
      <c r="Q491" s="13"/>
      <c r="R491" s="13"/>
      <c r="S491" s="13"/>
      <c r="T491" s="13"/>
      <c r="U491" s="13"/>
      <c r="W491" s="13"/>
      <c r="X491" s="13"/>
      <c r="Y491" s="13"/>
      <c r="Z491" s="13"/>
      <c r="AA491" s="13"/>
      <c r="AC491" s="13"/>
      <c r="AD491" s="13"/>
      <c r="AE491" s="13"/>
      <c r="AF491" s="13"/>
      <c r="AG491" s="13"/>
    </row>
    <row r="492" ht="15.75" customHeight="1">
      <c r="E492" s="13"/>
      <c r="F492" s="13"/>
      <c r="G492" s="13"/>
      <c r="H492" s="13"/>
      <c r="I492" s="13"/>
      <c r="K492" s="13"/>
      <c r="L492" s="13"/>
      <c r="M492" s="13"/>
      <c r="N492" s="13"/>
      <c r="O492" s="13"/>
      <c r="Q492" s="13"/>
      <c r="R492" s="13"/>
      <c r="S492" s="13"/>
      <c r="T492" s="13"/>
      <c r="U492" s="13"/>
      <c r="W492" s="13"/>
      <c r="X492" s="13"/>
      <c r="Y492" s="13"/>
      <c r="Z492" s="13"/>
      <c r="AA492" s="13"/>
      <c r="AC492" s="13"/>
      <c r="AD492" s="13"/>
      <c r="AE492" s="13"/>
      <c r="AF492" s="13"/>
      <c r="AG492" s="13"/>
    </row>
    <row r="493" ht="15.75" customHeight="1">
      <c r="E493" s="13"/>
      <c r="F493" s="13"/>
      <c r="G493" s="13"/>
      <c r="H493" s="13"/>
      <c r="I493" s="13"/>
      <c r="K493" s="13"/>
      <c r="L493" s="13"/>
      <c r="M493" s="13"/>
      <c r="N493" s="13"/>
      <c r="O493" s="13"/>
      <c r="Q493" s="13"/>
      <c r="R493" s="13"/>
      <c r="S493" s="13"/>
      <c r="T493" s="13"/>
      <c r="U493" s="13"/>
      <c r="W493" s="13"/>
      <c r="X493" s="13"/>
      <c r="Y493" s="13"/>
      <c r="Z493" s="13"/>
      <c r="AA493" s="13"/>
      <c r="AC493" s="13"/>
      <c r="AD493" s="13"/>
      <c r="AE493" s="13"/>
      <c r="AF493" s="13"/>
      <c r="AG493" s="13"/>
    </row>
    <row r="494" ht="15.75" customHeight="1">
      <c r="E494" s="13"/>
      <c r="F494" s="13"/>
      <c r="G494" s="13"/>
      <c r="H494" s="13"/>
      <c r="I494" s="13"/>
      <c r="K494" s="13"/>
      <c r="L494" s="13"/>
      <c r="M494" s="13"/>
      <c r="N494" s="13"/>
      <c r="O494" s="13"/>
      <c r="Q494" s="13"/>
      <c r="R494" s="13"/>
      <c r="S494" s="13"/>
      <c r="T494" s="13"/>
      <c r="U494" s="13"/>
      <c r="W494" s="13"/>
      <c r="X494" s="13"/>
      <c r="Y494" s="13"/>
      <c r="Z494" s="13"/>
      <c r="AA494" s="13"/>
      <c r="AC494" s="13"/>
      <c r="AD494" s="13"/>
      <c r="AE494" s="13"/>
      <c r="AF494" s="13"/>
      <c r="AG494" s="13"/>
    </row>
    <row r="495" ht="15.75" customHeight="1">
      <c r="E495" s="13"/>
      <c r="F495" s="13"/>
      <c r="G495" s="13"/>
      <c r="H495" s="13"/>
      <c r="I495" s="13"/>
      <c r="K495" s="13"/>
      <c r="L495" s="13"/>
      <c r="M495" s="13"/>
      <c r="N495" s="13"/>
      <c r="O495" s="13"/>
      <c r="Q495" s="13"/>
      <c r="R495" s="13"/>
      <c r="S495" s="13"/>
      <c r="T495" s="13"/>
      <c r="U495" s="13"/>
      <c r="W495" s="13"/>
      <c r="X495" s="13"/>
      <c r="Y495" s="13"/>
      <c r="Z495" s="13"/>
      <c r="AA495" s="13"/>
      <c r="AC495" s="13"/>
      <c r="AD495" s="13"/>
      <c r="AE495" s="13"/>
      <c r="AF495" s="13"/>
      <c r="AG495" s="13"/>
    </row>
    <row r="496" ht="15.75" customHeight="1">
      <c r="E496" s="13"/>
      <c r="F496" s="13"/>
      <c r="G496" s="13"/>
      <c r="H496" s="13"/>
      <c r="I496" s="13"/>
      <c r="K496" s="13"/>
      <c r="L496" s="13"/>
      <c r="M496" s="13"/>
      <c r="N496" s="13"/>
      <c r="O496" s="13"/>
      <c r="Q496" s="13"/>
      <c r="R496" s="13"/>
      <c r="S496" s="13"/>
      <c r="T496" s="13"/>
      <c r="U496" s="13"/>
      <c r="W496" s="13"/>
      <c r="X496" s="13"/>
      <c r="Y496" s="13"/>
      <c r="Z496" s="13"/>
      <c r="AA496" s="13"/>
      <c r="AC496" s="13"/>
      <c r="AD496" s="13"/>
      <c r="AE496" s="13"/>
      <c r="AF496" s="13"/>
      <c r="AG496" s="13"/>
    </row>
    <row r="497" ht="15.75" customHeight="1">
      <c r="E497" s="13"/>
      <c r="F497" s="13"/>
      <c r="G497" s="13"/>
      <c r="H497" s="13"/>
      <c r="I497" s="13"/>
      <c r="K497" s="13"/>
      <c r="L497" s="13"/>
      <c r="M497" s="13"/>
      <c r="N497" s="13"/>
      <c r="O497" s="13"/>
      <c r="Q497" s="13"/>
      <c r="R497" s="13"/>
      <c r="S497" s="13"/>
      <c r="T497" s="13"/>
      <c r="U497" s="13"/>
      <c r="W497" s="13"/>
      <c r="X497" s="13"/>
      <c r="Y497" s="13"/>
      <c r="Z497" s="13"/>
      <c r="AA497" s="13"/>
      <c r="AC497" s="13"/>
      <c r="AD497" s="13"/>
      <c r="AE497" s="13"/>
      <c r="AF497" s="13"/>
      <c r="AG497" s="13"/>
    </row>
    <row r="498" ht="15.75" customHeight="1">
      <c r="E498" s="13"/>
      <c r="F498" s="13"/>
      <c r="G498" s="13"/>
      <c r="H498" s="13"/>
      <c r="I498" s="13"/>
      <c r="K498" s="13"/>
      <c r="L498" s="13"/>
      <c r="M498" s="13"/>
      <c r="N498" s="13"/>
      <c r="O498" s="13"/>
      <c r="Q498" s="13"/>
      <c r="R498" s="13"/>
      <c r="S498" s="13"/>
      <c r="T498" s="13"/>
      <c r="U498" s="13"/>
      <c r="W498" s="13"/>
      <c r="X498" s="13"/>
      <c r="Y498" s="13"/>
      <c r="Z498" s="13"/>
      <c r="AA498" s="13"/>
      <c r="AC498" s="13"/>
      <c r="AD498" s="13"/>
      <c r="AE498" s="13"/>
      <c r="AF498" s="13"/>
      <c r="AG498" s="13"/>
    </row>
    <row r="499" ht="15.75" customHeight="1">
      <c r="E499" s="13"/>
      <c r="F499" s="13"/>
      <c r="G499" s="13"/>
      <c r="H499" s="13"/>
      <c r="I499" s="13"/>
      <c r="K499" s="13"/>
      <c r="L499" s="13"/>
      <c r="M499" s="13"/>
      <c r="N499" s="13"/>
      <c r="O499" s="13"/>
      <c r="Q499" s="13"/>
      <c r="R499" s="13"/>
      <c r="S499" s="13"/>
      <c r="T499" s="13"/>
      <c r="U499" s="13"/>
      <c r="W499" s="13"/>
      <c r="X499" s="13"/>
      <c r="Y499" s="13"/>
      <c r="Z499" s="13"/>
      <c r="AA499" s="13"/>
      <c r="AC499" s="13"/>
      <c r="AD499" s="13"/>
      <c r="AE499" s="13"/>
      <c r="AF499" s="13"/>
      <c r="AG499" s="13"/>
    </row>
    <row r="500" ht="15.75" customHeight="1">
      <c r="E500" s="13"/>
      <c r="F500" s="13"/>
      <c r="G500" s="13"/>
      <c r="H500" s="13"/>
      <c r="I500" s="13"/>
      <c r="K500" s="13"/>
      <c r="L500" s="13"/>
      <c r="M500" s="13"/>
      <c r="N500" s="13"/>
      <c r="O500" s="13"/>
      <c r="Q500" s="13"/>
      <c r="R500" s="13"/>
      <c r="S500" s="13"/>
      <c r="T500" s="13"/>
      <c r="U500" s="13"/>
      <c r="W500" s="13"/>
      <c r="X500" s="13"/>
      <c r="Y500" s="13"/>
      <c r="Z500" s="13"/>
      <c r="AA500" s="13"/>
      <c r="AC500" s="13"/>
      <c r="AD500" s="13"/>
      <c r="AE500" s="13"/>
      <c r="AF500" s="13"/>
      <c r="AG500" s="13"/>
    </row>
    <row r="501" ht="15.75" customHeight="1">
      <c r="E501" s="13"/>
      <c r="F501" s="13"/>
      <c r="G501" s="13"/>
      <c r="H501" s="13"/>
      <c r="I501" s="13"/>
      <c r="K501" s="13"/>
      <c r="L501" s="13"/>
      <c r="M501" s="13"/>
      <c r="N501" s="13"/>
      <c r="O501" s="13"/>
      <c r="Q501" s="13"/>
      <c r="R501" s="13"/>
      <c r="S501" s="13"/>
      <c r="T501" s="13"/>
      <c r="U501" s="13"/>
      <c r="W501" s="13"/>
      <c r="X501" s="13"/>
      <c r="Y501" s="13"/>
      <c r="Z501" s="13"/>
      <c r="AA501" s="13"/>
      <c r="AC501" s="13"/>
      <c r="AD501" s="13"/>
      <c r="AE501" s="13"/>
      <c r="AF501" s="13"/>
      <c r="AG501" s="13"/>
    </row>
    <row r="502" ht="15.75" customHeight="1">
      <c r="E502" s="13"/>
      <c r="F502" s="13"/>
      <c r="G502" s="13"/>
      <c r="H502" s="13"/>
      <c r="I502" s="13"/>
      <c r="K502" s="13"/>
      <c r="L502" s="13"/>
      <c r="M502" s="13"/>
      <c r="N502" s="13"/>
      <c r="O502" s="13"/>
      <c r="Q502" s="13"/>
      <c r="R502" s="13"/>
      <c r="S502" s="13"/>
      <c r="T502" s="13"/>
      <c r="U502" s="13"/>
      <c r="W502" s="13"/>
      <c r="X502" s="13"/>
      <c r="Y502" s="13"/>
      <c r="Z502" s="13"/>
      <c r="AA502" s="13"/>
      <c r="AC502" s="13"/>
      <c r="AD502" s="13"/>
      <c r="AE502" s="13"/>
      <c r="AF502" s="13"/>
      <c r="AG502" s="13"/>
    </row>
    <row r="503" ht="15.75" customHeight="1">
      <c r="E503" s="13"/>
      <c r="F503" s="13"/>
      <c r="G503" s="13"/>
      <c r="H503" s="13"/>
      <c r="I503" s="13"/>
      <c r="K503" s="13"/>
      <c r="L503" s="13"/>
      <c r="M503" s="13"/>
      <c r="N503" s="13"/>
      <c r="O503" s="13"/>
      <c r="Q503" s="13"/>
      <c r="R503" s="13"/>
      <c r="S503" s="13"/>
      <c r="T503" s="13"/>
      <c r="U503" s="13"/>
      <c r="W503" s="13"/>
      <c r="X503" s="13"/>
      <c r="Y503" s="13"/>
      <c r="Z503" s="13"/>
      <c r="AA503" s="13"/>
      <c r="AC503" s="13"/>
      <c r="AD503" s="13"/>
      <c r="AE503" s="13"/>
      <c r="AF503" s="13"/>
      <c r="AG503" s="13"/>
    </row>
    <row r="504" ht="15.75" customHeight="1">
      <c r="E504" s="13"/>
      <c r="F504" s="13"/>
      <c r="G504" s="13"/>
      <c r="H504" s="13"/>
      <c r="I504" s="13"/>
      <c r="K504" s="13"/>
      <c r="L504" s="13"/>
      <c r="M504" s="13"/>
      <c r="N504" s="13"/>
      <c r="O504" s="13"/>
      <c r="Q504" s="13"/>
      <c r="R504" s="13"/>
      <c r="S504" s="13"/>
      <c r="T504" s="13"/>
      <c r="U504" s="13"/>
      <c r="W504" s="13"/>
      <c r="X504" s="13"/>
      <c r="Y504" s="13"/>
      <c r="Z504" s="13"/>
      <c r="AA504" s="13"/>
      <c r="AC504" s="13"/>
      <c r="AD504" s="13"/>
      <c r="AE504" s="13"/>
      <c r="AF504" s="13"/>
      <c r="AG504" s="13"/>
    </row>
    <row r="505" ht="15.75" customHeight="1">
      <c r="E505" s="13"/>
      <c r="F505" s="13"/>
      <c r="G505" s="13"/>
      <c r="H505" s="13"/>
      <c r="I505" s="13"/>
      <c r="K505" s="13"/>
      <c r="L505" s="13"/>
      <c r="M505" s="13"/>
      <c r="N505" s="13"/>
      <c r="O505" s="13"/>
      <c r="Q505" s="13"/>
      <c r="R505" s="13"/>
      <c r="S505" s="13"/>
      <c r="T505" s="13"/>
      <c r="U505" s="13"/>
      <c r="W505" s="13"/>
      <c r="X505" s="13"/>
      <c r="Y505" s="13"/>
      <c r="Z505" s="13"/>
      <c r="AA505" s="13"/>
      <c r="AC505" s="13"/>
      <c r="AD505" s="13"/>
      <c r="AE505" s="13"/>
      <c r="AF505" s="13"/>
      <c r="AG505" s="13"/>
    </row>
    <row r="506" ht="15.75" customHeight="1">
      <c r="E506" s="13"/>
      <c r="F506" s="13"/>
      <c r="G506" s="13"/>
      <c r="H506" s="13"/>
      <c r="I506" s="13"/>
      <c r="K506" s="13"/>
      <c r="L506" s="13"/>
      <c r="M506" s="13"/>
      <c r="N506" s="13"/>
      <c r="O506" s="13"/>
      <c r="Q506" s="13"/>
      <c r="R506" s="13"/>
      <c r="S506" s="13"/>
      <c r="T506" s="13"/>
      <c r="U506" s="13"/>
      <c r="W506" s="13"/>
      <c r="X506" s="13"/>
      <c r="Y506" s="13"/>
      <c r="Z506" s="13"/>
      <c r="AA506" s="13"/>
      <c r="AC506" s="13"/>
      <c r="AD506" s="13"/>
      <c r="AE506" s="13"/>
      <c r="AF506" s="13"/>
      <c r="AG506" s="13"/>
    </row>
    <row r="507" ht="15.75" customHeight="1">
      <c r="E507" s="13"/>
      <c r="F507" s="13"/>
      <c r="G507" s="13"/>
      <c r="H507" s="13"/>
      <c r="I507" s="13"/>
      <c r="K507" s="13"/>
      <c r="L507" s="13"/>
      <c r="M507" s="13"/>
      <c r="N507" s="13"/>
      <c r="O507" s="13"/>
      <c r="Q507" s="13"/>
      <c r="R507" s="13"/>
      <c r="S507" s="13"/>
      <c r="T507" s="13"/>
      <c r="U507" s="13"/>
      <c r="W507" s="13"/>
      <c r="X507" s="13"/>
      <c r="Y507" s="13"/>
      <c r="Z507" s="13"/>
      <c r="AA507" s="13"/>
      <c r="AC507" s="13"/>
      <c r="AD507" s="13"/>
      <c r="AE507" s="13"/>
      <c r="AF507" s="13"/>
      <c r="AG507" s="13"/>
    </row>
    <row r="508" ht="15.75" customHeight="1">
      <c r="E508" s="13"/>
      <c r="F508" s="13"/>
      <c r="G508" s="13"/>
      <c r="H508" s="13"/>
      <c r="I508" s="13"/>
      <c r="K508" s="13"/>
      <c r="L508" s="13"/>
      <c r="M508" s="13"/>
      <c r="N508" s="13"/>
      <c r="O508" s="13"/>
      <c r="Q508" s="13"/>
      <c r="R508" s="13"/>
      <c r="S508" s="13"/>
      <c r="T508" s="13"/>
      <c r="U508" s="13"/>
      <c r="W508" s="13"/>
      <c r="X508" s="13"/>
      <c r="Y508" s="13"/>
      <c r="Z508" s="13"/>
      <c r="AA508" s="13"/>
      <c r="AC508" s="13"/>
      <c r="AD508" s="13"/>
      <c r="AE508" s="13"/>
      <c r="AF508" s="13"/>
      <c r="AG508" s="13"/>
    </row>
    <row r="509" ht="15.75" customHeight="1">
      <c r="E509" s="13"/>
      <c r="F509" s="13"/>
      <c r="G509" s="13"/>
      <c r="H509" s="13"/>
      <c r="I509" s="13"/>
      <c r="K509" s="13"/>
      <c r="L509" s="13"/>
      <c r="M509" s="13"/>
      <c r="N509" s="13"/>
      <c r="O509" s="13"/>
      <c r="Q509" s="13"/>
      <c r="R509" s="13"/>
      <c r="S509" s="13"/>
      <c r="T509" s="13"/>
      <c r="U509" s="13"/>
      <c r="W509" s="13"/>
      <c r="X509" s="13"/>
      <c r="Y509" s="13"/>
      <c r="Z509" s="13"/>
      <c r="AA509" s="13"/>
      <c r="AC509" s="13"/>
      <c r="AD509" s="13"/>
      <c r="AE509" s="13"/>
      <c r="AF509" s="13"/>
      <c r="AG509" s="13"/>
    </row>
    <row r="510" ht="15.75" customHeight="1">
      <c r="E510" s="13"/>
      <c r="F510" s="13"/>
      <c r="G510" s="13"/>
      <c r="H510" s="13"/>
      <c r="I510" s="13"/>
      <c r="K510" s="13"/>
      <c r="L510" s="13"/>
      <c r="M510" s="13"/>
      <c r="N510" s="13"/>
      <c r="O510" s="13"/>
      <c r="Q510" s="13"/>
      <c r="R510" s="13"/>
      <c r="S510" s="13"/>
      <c r="T510" s="13"/>
      <c r="U510" s="13"/>
      <c r="W510" s="13"/>
      <c r="X510" s="13"/>
      <c r="Y510" s="13"/>
      <c r="Z510" s="13"/>
      <c r="AA510" s="13"/>
      <c r="AC510" s="13"/>
      <c r="AD510" s="13"/>
      <c r="AE510" s="13"/>
      <c r="AF510" s="13"/>
      <c r="AG510" s="13"/>
    </row>
    <row r="511" ht="15.75" customHeight="1">
      <c r="E511" s="13"/>
      <c r="F511" s="13"/>
      <c r="G511" s="13"/>
      <c r="H511" s="13"/>
      <c r="I511" s="13"/>
      <c r="K511" s="13"/>
      <c r="L511" s="13"/>
      <c r="M511" s="13"/>
      <c r="N511" s="13"/>
      <c r="O511" s="13"/>
      <c r="Q511" s="13"/>
      <c r="R511" s="13"/>
      <c r="S511" s="13"/>
      <c r="T511" s="13"/>
      <c r="U511" s="13"/>
      <c r="W511" s="13"/>
      <c r="X511" s="13"/>
      <c r="Y511" s="13"/>
      <c r="Z511" s="13"/>
      <c r="AA511" s="13"/>
      <c r="AC511" s="13"/>
      <c r="AD511" s="13"/>
      <c r="AE511" s="13"/>
      <c r="AF511" s="13"/>
      <c r="AG511" s="13"/>
    </row>
    <row r="512" ht="15.75" customHeight="1">
      <c r="E512" s="13"/>
      <c r="F512" s="13"/>
      <c r="G512" s="13"/>
      <c r="H512" s="13"/>
      <c r="I512" s="13"/>
      <c r="K512" s="13"/>
      <c r="L512" s="13"/>
      <c r="M512" s="13"/>
      <c r="N512" s="13"/>
      <c r="O512" s="13"/>
      <c r="Q512" s="13"/>
      <c r="R512" s="13"/>
      <c r="S512" s="13"/>
      <c r="T512" s="13"/>
      <c r="U512" s="13"/>
      <c r="W512" s="13"/>
      <c r="X512" s="13"/>
      <c r="Y512" s="13"/>
      <c r="Z512" s="13"/>
      <c r="AA512" s="13"/>
      <c r="AC512" s="13"/>
      <c r="AD512" s="13"/>
      <c r="AE512" s="13"/>
      <c r="AF512" s="13"/>
      <c r="AG512" s="13"/>
    </row>
    <row r="513" ht="15.75" customHeight="1">
      <c r="E513" s="13"/>
      <c r="F513" s="13"/>
      <c r="G513" s="13"/>
      <c r="H513" s="13"/>
      <c r="I513" s="13"/>
      <c r="K513" s="13"/>
      <c r="L513" s="13"/>
      <c r="M513" s="13"/>
      <c r="N513" s="13"/>
      <c r="O513" s="13"/>
      <c r="Q513" s="13"/>
      <c r="R513" s="13"/>
      <c r="S513" s="13"/>
      <c r="T513" s="13"/>
      <c r="U513" s="13"/>
      <c r="W513" s="13"/>
      <c r="X513" s="13"/>
      <c r="Y513" s="13"/>
      <c r="Z513" s="13"/>
      <c r="AA513" s="13"/>
      <c r="AC513" s="13"/>
      <c r="AD513" s="13"/>
      <c r="AE513" s="13"/>
      <c r="AF513" s="13"/>
      <c r="AG513" s="13"/>
    </row>
    <row r="514" ht="15.75" customHeight="1">
      <c r="E514" s="13"/>
      <c r="F514" s="13"/>
      <c r="G514" s="13"/>
      <c r="H514" s="13"/>
      <c r="I514" s="13"/>
      <c r="K514" s="13"/>
      <c r="L514" s="13"/>
      <c r="M514" s="13"/>
      <c r="N514" s="13"/>
      <c r="O514" s="13"/>
      <c r="Q514" s="13"/>
      <c r="R514" s="13"/>
      <c r="S514" s="13"/>
      <c r="T514" s="13"/>
      <c r="U514" s="13"/>
      <c r="W514" s="13"/>
      <c r="X514" s="13"/>
      <c r="Y514" s="13"/>
      <c r="Z514" s="13"/>
      <c r="AA514" s="13"/>
      <c r="AC514" s="13"/>
      <c r="AD514" s="13"/>
      <c r="AE514" s="13"/>
      <c r="AF514" s="13"/>
      <c r="AG514" s="13"/>
    </row>
    <row r="515" ht="15.75" customHeight="1">
      <c r="E515" s="13"/>
      <c r="F515" s="13"/>
      <c r="G515" s="13"/>
      <c r="H515" s="13"/>
      <c r="I515" s="13"/>
      <c r="K515" s="13"/>
      <c r="L515" s="13"/>
      <c r="M515" s="13"/>
      <c r="N515" s="13"/>
      <c r="O515" s="13"/>
      <c r="Q515" s="13"/>
      <c r="R515" s="13"/>
      <c r="S515" s="13"/>
      <c r="T515" s="13"/>
      <c r="U515" s="13"/>
      <c r="W515" s="13"/>
      <c r="X515" s="13"/>
      <c r="Y515" s="13"/>
      <c r="Z515" s="13"/>
      <c r="AA515" s="13"/>
      <c r="AC515" s="13"/>
      <c r="AD515" s="13"/>
      <c r="AE515" s="13"/>
      <c r="AF515" s="13"/>
      <c r="AG515" s="13"/>
    </row>
    <row r="516" ht="15.75" customHeight="1">
      <c r="E516" s="13"/>
      <c r="F516" s="13"/>
      <c r="G516" s="13"/>
      <c r="H516" s="13"/>
      <c r="I516" s="13"/>
      <c r="K516" s="13"/>
      <c r="L516" s="13"/>
      <c r="M516" s="13"/>
      <c r="N516" s="13"/>
      <c r="O516" s="13"/>
      <c r="Q516" s="13"/>
      <c r="R516" s="13"/>
      <c r="S516" s="13"/>
      <c r="T516" s="13"/>
      <c r="U516" s="13"/>
      <c r="W516" s="13"/>
      <c r="X516" s="13"/>
      <c r="Y516" s="13"/>
      <c r="Z516" s="13"/>
      <c r="AA516" s="13"/>
      <c r="AC516" s="13"/>
      <c r="AD516" s="13"/>
      <c r="AE516" s="13"/>
      <c r="AF516" s="13"/>
      <c r="AG516" s="13"/>
    </row>
    <row r="517" ht="15.75" customHeight="1">
      <c r="E517" s="13"/>
      <c r="F517" s="13"/>
      <c r="G517" s="13"/>
      <c r="H517" s="13"/>
      <c r="I517" s="13"/>
      <c r="K517" s="13"/>
      <c r="L517" s="13"/>
      <c r="M517" s="13"/>
      <c r="N517" s="13"/>
      <c r="O517" s="13"/>
      <c r="Q517" s="13"/>
      <c r="R517" s="13"/>
      <c r="S517" s="13"/>
      <c r="T517" s="13"/>
      <c r="U517" s="13"/>
      <c r="W517" s="13"/>
      <c r="X517" s="13"/>
      <c r="Y517" s="13"/>
      <c r="Z517" s="13"/>
      <c r="AA517" s="13"/>
      <c r="AC517" s="13"/>
      <c r="AD517" s="13"/>
      <c r="AE517" s="13"/>
      <c r="AF517" s="13"/>
      <c r="AG517" s="13"/>
    </row>
    <row r="518" ht="15.75" customHeight="1">
      <c r="E518" s="13"/>
      <c r="F518" s="13"/>
      <c r="G518" s="13"/>
      <c r="H518" s="13"/>
      <c r="I518" s="13"/>
      <c r="K518" s="13"/>
      <c r="L518" s="13"/>
      <c r="M518" s="13"/>
      <c r="N518" s="13"/>
      <c r="O518" s="13"/>
      <c r="Q518" s="13"/>
      <c r="R518" s="13"/>
      <c r="S518" s="13"/>
      <c r="T518" s="13"/>
      <c r="U518" s="13"/>
      <c r="W518" s="13"/>
      <c r="X518" s="13"/>
      <c r="Y518" s="13"/>
      <c r="Z518" s="13"/>
      <c r="AA518" s="13"/>
      <c r="AC518" s="13"/>
      <c r="AD518" s="13"/>
      <c r="AE518" s="13"/>
      <c r="AF518" s="13"/>
      <c r="AG518" s="13"/>
    </row>
    <row r="519" ht="15.75" customHeight="1">
      <c r="E519" s="13"/>
      <c r="F519" s="13"/>
      <c r="G519" s="13"/>
      <c r="H519" s="13"/>
      <c r="I519" s="13"/>
      <c r="K519" s="13"/>
      <c r="L519" s="13"/>
      <c r="M519" s="13"/>
      <c r="N519" s="13"/>
      <c r="O519" s="13"/>
      <c r="Q519" s="13"/>
      <c r="R519" s="13"/>
      <c r="S519" s="13"/>
      <c r="T519" s="13"/>
      <c r="U519" s="13"/>
      <c r="W519" s="13"/>
      <c r="X519" s="13"/>
      <c r="Y519" s="13"/>
      <c r="Z519" s="13"/>
      <c r="AA519" s="13"/>
      <c r="AC519" s="13"/>
      <c r="AD519" s="13"/>
      <c r="AE519" s="13"/>
      <c r="AF519" s="13"/>
      <c r="AG519" s="13"/>
    </row>
    <row r="520" ht="15.75" customHeight="1">
      <c r="E520" s="13"/>
      <c r="F520" s="13"/>
      <c r="G520" s="13"/>
      <c r="H520" s="13"/>
      <c r="I520" s="13"/>
      <c r="K520" s="13"/>
      <c r="L520" s="13"/>
      <c r="M520" s="13"/>
      <c r="N520" s="13"/>
      <c r="O520" s="13"/>
      <c r="Q520" s="13"/>
      <c r="R520" s="13"/>
      <c r="S520" s="13"/>
      <c r="T520" s="13"/>
      <c r="U520" s="13"/>
      <c r="W520" s="13"/>
      <c r="X520" s="13"/>
      <c r="Y520" s="13"/>
      <c r="Z520" s="13"/>
      <c r="AA520" s="13"/>
      <c r="AC520" s="13"/>
      <c r="AD520" s="13"/>
      <c r="AE520" s="13"/>
      <c r="AF520" s="13"/>
      <c r="AG520" s="13"/>
    </row>
    <row r="521" ht="15.75" customHeight="1">
      <c r="E521" s="13"/>
      <c r="F521" s="13"/>
      <c r="G521" s="13"/>
      <c r="H521" s="13"/>
      <c r="I521" s="13"/>
      <c r="K521" s="13"/>
      <c r="L521" s="13"/>
      <c r="M521" s="13"/>
      <c r="N521" s="13"/>
      <c r="O521" s="13"/>
      <c r="Q521" s="13"/>
      <c r="R521" s="13"/>
      <c r="S521" s="13"/>
      <c r="T521" s="13"/>
      <c r="U521" s="13"/>
      <c r="W521" s="13"/>
      <c r="X521" s="13"/>
      <c r="Y521" s="13"/>
      <c r="Z521" s="13"/>
      <c r="AA521" s="13"/>
      <c r="AC521" s="13"/>
      <c r="AD521" s="13"/>
      <c r="AE521" s="13"/>
      <c r="AF521" s="13"/>
      <c r="AG521" s="13"/>
    </row>
    <row r="522" ht="15.75" customHeight="1">
      <c r="E522" s="13"/>
      <c r="F522" s="13"/>
      <c r="G522" s="13"/>
      <c r="H522" s="13"/>
      <c r="I522" s="13"/>
      <c r="K522" s="13"/>
      <c r="L522" s="13"/>
      <c r="M522" s="13"/>
      <c r="N522" s="13"/>
      <c r="O522" s="13"/>
      <c r="Q522" s="13"/>
      <c r="R522" s="13"/>
      <c r="S522" s="13"/>
      <c r="T522" s="13"/>
      <c r="U522" s="13"/>
      <c r="W522" s="13"/>
      <c r="X522" s="13"/>
      <c r="Y522" s="13"/>
      <c r="Z522" s="13"/>
      <c r="AA522" s="13"/>
      <c r="AC522" s="13"/>
      <c r="AD522" s="13"/>
      <c r="AE522" s="13"/>
      <c r="AF522" s="13"/>
      <c r="AG522" s="13"/>
    </row>
    <row r="523" ht="15.75" customHeight="1">
      <c r="E523" s="13"/>
      <c r="F523" s="13"/>
      <c r="G523" s="13"/>
      <c r="H523" s="13"/>
      <c r="I523" s="13"/>
      <c r="K523" s="13"/>
      <c r="L523" s="13"/>
      <c r="M523" s="13"/>
      <c r="N523" s="13"/>
      <c r="O523" s="13"/>
      <c r="Q523" s="13"/>
      <c r="R523" s="13"/>
      <c r="S523" s="13"/>
      <c r="T523" s="13"/>
      <c r="U523" s="13"/>
      <c r="W523" s="13"/>
      <c r="X523" s="13"/>
      <c r="Y523" s="13"/>
      <c r="Z523" s="13"/>
      <c r="AA523" s="13"/>
      <c r="AC523" s="13"/>
      <c r="AD523" s="13"/>
      <c r="AE523" s="13"/>
      <c r="AF523" s="13"/>
      <c r="AG523" s="13"/>
    </row>
    <row r="524" ht="15.75" customHeight="1">
      <c r="E524" s="13"/>
      <c r="F524" s="13"/>
      <c r="G524" s="13"/>
      <c r="H524" s="13"/>
      <c r="I524" s="13"/>
      <c r="K524" s="13"/>
      <c r="L524" s="13"/>
      <c r="M524" s="13"/>
      <c r="N524" s="13"/>
      <c r="O524" s="13"/>
      <c r="Q524" s="13"/>
      <c r="R524" s="13"/>
      <c r="S524" s="13"/>
      <c r="T524" s="13"/>
      <c r="U524" s="13"/>
      <c r="W524" s="13"/>
      <c r="X524" s="13"/>
      <c r="Y524" s="13"/>
      <c r="Z524" s="13"/>
      <c r="AA524" s="13"/>
      <c r="AC524" s="13"/>
      <c r="AD524" s="13"/>
      <c r="AE524" s="13"/>
      <c r="AF524" s="13"/>
      <c r="AG524" s="13"/>
    </row>
    <row r="525" ht="15.75" customHeight="1">
      <c r="E525" s="13"/>
      <c r="F525" s="13"/>
      <c r="G525" s="13"/>
      <c r="H525" s="13"/>
      <c r="I525" s="13"/>
      <c r="K525" s="13"/>
      <c r="L525" s="13"/>
      <c r="M525" s="13"/>
      <c r="N525" s="13"/>
      <c r="O525" s="13"/>
      <c r="Q525" s="13"/>
      <c r="R525" s="13"/>
      <c r="S525" s="13"/>
      <c r="T525" s="13"/>
      <c r="U525" s="13"/>
      <c r="W525" s="13"/>
      <c r="X525" s="13"/>
      <c r="Y525" s="13"/>
      <c r="Z525" s="13"/>
      <c r="AA525" s="13"/>
      <c r="AC525" s="13"/>
      <c r="AD525" s="13"/>
      <c r="AE525" s="13"/>
      <c r="AF525" s="13"/>
      <c r="AG525" s="13"/>
    </row>
    <row r="526" ht="15.75" customHeight="1">
      <c r="E526" s="13"/>
      <c r="F526" s="13"/>
      <c r="G526" s="13"/>
      <c r="H526" s="13"/>
      <c r="I526" s="13"/>
      <c r="K526" s="13"/>
      <c r="L526" s="13"/>
      <c r="M526" s="13"/>
      <c r="N526" s="13"/>
      <c r="O526" s="13"/>
      <c r="Q526" s="13"/>
      <c r="R526" s="13"/>
      <c r="S526" s="13"/>
      <c r="T526" s="13"/>
      <c r="U526" s="13"/>
      <c r="W526" s="13"/>
      <c r="X526" s="13"/>
      <c r="Y526" s="13"/>
      <c r="Z526" s="13"/>
      <c r="AA526" s="13"/>
      <c r="AC526" s="13"/>
      <c r="AD526" s="13"/>
      <c r="AE526" s="13"/>
      <c r="AF526" s="13"/>
      <c r="AG526" s="13"/>
    </row>
    <row r="527" ht="15.75" customHeight="1">
      <c r="E527" s="13"/>
      <c r="F527" s="13"/>
      <c r="G527" s="13"/>
      <c r="H527" s="13"/>
      <c r="I527" s="13"/>
      <c r="K527" s="13"/>
      <c r="L527" s="13"/>
      <c r="M527" s="13"/>
      <c r="N527" s="13"/>
      <c r="O527" s="13"/>
      <c r="Q527" s="13"/>
      <c r="R527" s="13"/>
      <c r="S527" s="13"/>
      <c r="T527" s="13"/>
      <c r="U527" s="13"/>
      <c r="W527" s="13"/>
      <c r="X527" s="13"/>
      <c r="Y527" s="13"/>
      <c r="Z527" s="13"/>
      <c r="AA527" s="13"/>
      <c r="AC527" s="13"/>
      <c r="AD527" s="13"/>
      <c r="AE527" s="13"/>
      <c r="AF527" s="13"/>
      <c r="AG527" s="13"/>
    </row>
    <row r="528" ht="15.75" customHeight="1">
      <c r="E528" s="13"/>
      <c r="F528" s="13"/>
      <c r="G528" s="13"/>
      <c r="H528" s="13"/>
      <c r="I528" s="13"/>
      <c r="K528" s="13"/>
      <c r="L528" s="13"/>
      <c r="M528" s="13"/>
      <c r="N528" s="13"/>
      <c r="O528" s="13"/>
      <c r="Q528" s="13"/>
      <c r="R528" s="13"/>
      <c r="S528" s="13"/>
      <c r="T528" s="13"/>
      <c r="U528" s="13"/>
      <c r="W528" s="13"/>
      <c r="X528" s="13"/>
      <c r="Y528" s="13"/>
      <c r="Z528" s="13"/>
      <c r="AA528" s="13"/>
      <c r="AC528" s="13"/>
      <c r="AD528" s="13"/>
      <c r="AE528" s="13"/>
      <c r="AF528" s="13"/>
      <c r="AG528" s="13"/>
    </row>
    <row r="529" ht="15.75" customHeight="1">
      <c r="E529" s="13"/>
      <c r="F529" s="13"/>
      <c r="G529" s="13"/>
      <c r="H529" s="13"/>
      <c r="I529" s="13"/>
      <c r="K529" s="13"/>
      <c r="L529" s="13"/>
      <c r="M529" s="13"/>
      <c r="N529" s="13"/>
      <c r="O529" s="13"/>
      <c r="Q529" s="13"/>
      <c r="R529" s="13"/>
      <c r="S529" s="13"/>
      <c r="T529" s="13"/>
      <c r="U529" s="13"/>
      <c r="W529" s="13"/>
      <c r="X529" s="13"/>
      <c r="Y529" s="13"/>
      <c r="Z529" s="13"/>
      <c r="AA529" s="13"/>
      <c r="AC529" s="13"/>
      <c r="AD529" s="13"/>
      <c r="AE529" s="13"/>
      <c r="AF529" s="13"/>
      <c r="AG529" s="13"/>
    </row>
    <row r="530" ht="15.75" customHeight="1">
      <c r="E530" s="13"/>
      <c r="F530" s="13"/>
      <c r="G530" s="13"/>
      <c r="H530" s="13"/>
      <c r="I530" s="13"/>
      <c r="K530" s="13"/>
      <c r="L530" s="13"/>
      <c r="M530" s="13"/>
      <c r="N530" s="13"/>
      <c r="O530" s="13"/>
      <c r="Q530" s="13"/>
      <c r="R530" s="13"/>
      <c r="S530" s="13"/>
      <c r="T530" s="13"/>
      <c r="U530" s="13"/>
      <c r="W530" s="13"/>
      <c r="X530" s="13"/>
      <c r="Y530" s="13"/>
      <c r="Z530" s="13"/>
      <c r="AA530" s="13"/>
      <c r="AC530" s="13"/>
      <c r="AD530" s="13"/>
      <c r="AE530" s="13"/>
      <c r="AF530" s="13"/>
      <c r="AG530" s="13"/>
    </row>
    <row r="531" ht="15.75" customHeight="1">
      <c r="E531" s="13"/>
      <c r="F531" s="13"/>
      <c r="G531" s="13"/>
      <c r="H531" s="13"/>
      <c r="I531" s="13"/>
      <c r="K531" s="13"/>
      <c r="L531" s="13"/>
      <c r="M531" s="13"/>
      <c r="N531" s="13"/>
      <c r="O531" s="13"/>
      <c r="Q531" s="13"/>
      <c r="R531" s="13"/>
      <c r="S531" s="13"/>
      <c r="T531" s="13"/>
      <c r="U531" s="13"/>
      <c r="W531" s="13"/>
      <c r="X531" s="13"/>
      <c r="Y531" s="13"/>
      <c r="Z531" s="13"/>
      <c r="AA531" s="13"/>
      <c r="AC531" s="13"/>
      <c r="AD531" s="13"/>
      <c r="AE531" s="13"/>
      <c r="AF531" s="13"/>
      <c r="AG531" s="13"/>
    </row>
    <row r="532" ht="15.75" customHeight="1">
      <c r="E532" s="13"/>
      <c r="F532" s="13"/>
      <c r="G532" s="13"/>
      <c r="H532" s="13"/>
      <c r="I532" s="13"/>
      <c r="K532" s="13"/>
      <c r="L532" s="13"/>
      <c r="M532" s="13"/>
      <c r="N532" s="13"/>
      <c r="O532" s="13"/>
      <c r="Q532" s="13"/>
      <c r="R532" s="13"/>
      <c r="S532" s="13"/>
      <c r="T532" s="13"/>
      <c r="U532" s="13"/>
      <c r="W532" s="13"/>
      <c r="X532" s="13"/>
      <c r="Y532" s="13"/>
      <c r="Z532" s="13"/>
      <c r="AA532" s="13"/>
      <c r="AC532" s="13"/>
      <c r="AD532" s="13"/>
      <c r="AE532" s="13"/>
      <c r="AF532" s="13"/>
      <c r="AG532" s="13"/>
    </row>
    <row r="533" ht="15.75" customHeight="1">
      <c r="E533" s="13"/>
      <c r="F533" s="13"/>
      <c r="G533" s="13"/>
      <c r="H533" s="13"/>
      <c r="I533" s="13"/>
      <c r="K533" s="13"/>
      <c r="L533" s="13"/>
      <c r="M533" s="13"/>
      <c r="N533" s="13"/>
      <c r="O533" s="13"/>
      <c r="Q533" s="13"/>
      <c r="R533" s="13"/>
      <c r="S533" s="13"/>
      <c r="T533" s="13"/>
      <c r="U533" s="13"/>
      <c r="W533" s="13"/>
      <c r="X533" s="13"/>
      <c r="Y533" s="13"/>
      <c r="Z533" s="13"/>
      <c r="AA533" s="13"/>
      <c r="AC533" s="13"/>
      <c r="AD533" s="13"/>
      <c r="AE533" s="13"/>
      <c r="AF533" s="13"/>
      <c r="AG533" s="13"/>
    </row>
    <row r="534" ht="15.75" customHeight="1">
      <c r="E534" s="13"/>
      <c r="F534" s="13"/>
      <c r="G534" s="13"/>
      <c r="H534" s="13"/>
      <c r="I534" s="13"/>
      <c r="K534" s="13"/>
      <c r="L534" s="13"/>
      <c r="M534" s="13"/>
      <c r="N534" s="13"/>
      <c r="O534" s="13"/>
      <c r="Q534" s="13"/>
      <c r="R534" s="13"/>
      <c r="S534" s="13"/>
      <c r="T534" s="13"/>
      <c r="U534" s="13"/>
      <c r="W534" s="13"/>
      <c r="X534" s="13"/>
      <c r="Y534" s="13"/>
      <c r="Z534" s="13"/>
      <c r="AA534" s="13"/>
      <c r="AC534" s="13"/>
      <c r="AD534" s="13"/>
      <c r="AE534" s="13"/>
      <c r="AF534" s="13"/>
      <c r="AG534" s="13"/>
    </row>
    <row r="535" ht="15.75" customHeight="1">
      <c r="E535" s="13"/>
      <c r="F535" s="13"/>
      <c r="G535" s="13"/>
      <c r="H535" s="13"/>
      <c r="I535" s="13"/>
      <c r="K535" s="13"/>
      <c r="L535" s="13"/>
      <c r="M535" s="13"/>
      <c r="N535" s="13"/>
      <c r="O535" s="13"/>
      <c r="Q535" s="13"/>
      <c r="R535" s="13"/>
      <c r="S535" s="13"/>
      <c r="T535" s="13"/>
      <c r="U535" s="13"/>
      <c r="W535" s="13"/>
      <c r="X535" s="13"/>
      <c r="Y535" s="13"/>
      <c r="Z535" s="13"/>
      <c r="AA535" s="13"/>
      <c r="AC535" s="13"/>
      <c r="AD535" s="13"/>
      <c r="AE535" s="13"/>
      <c r="AF535" s="13"/>
      <c r="AG535" s="13"/>
    </row>
    <row r="536" ht="15.75" customHeight="1">
      <c r="E536" s="13"/>
      <c r="F536" s="13"/>
      <c r="G536" s="13"/>
      <c r="H536" s="13"/>
      <c r="I536" s="13"/>
      <c r="K536" s="13"/>
      <c r="L536" s="13"/>
      <c r="M536" s="13"/>
      <c r="N536" s="13"/>
      <c r="O536" s="13"/>
      <c r="Q536" s="13"/>
      <c r="R536" s="13"/>
      <c r="S536" s="13"/>
      <c r="T536" s="13"/>
      <c r="U536" s="13"/>
      <c r="W536" s="13"/>
      <c r="X536" s="13"/>
      <c r="Y536" s="13"/>
      <c r="Z536" s="13"/>
      <c r="AA536" s="13"/>
      <c r="AC536" s="13"/>
      <c r="AD536" s="13"/>
      <c r="AE536" s="13"/>
      <c r="AF536" s="13"/>
      <c r="AG536" s="13"/>
    </row>
    <row r="537" ht="15.75" customHeight="1">
      <c r="E537" s="13"/>
      <c r="F537" s="13"/>
      <c r="G537" s="13"/>
      <c r="H537" s="13"/>
      <c r="I537" s="13"/>
      <c r="K537" s="13"/>
      <c r="L537" s="13"/>
      <c r="M537" s="13"/>
      <c r="N537" s="13"/>
      <c r="O537" s="13"/>
      <c r="Q537" s="13"/>
      <c r="R537" s="13"/>
      <c r="S537" s="13"/>
      <c r="T537" s="13"/>
      <c r="U537" s="13"/>
      <c r="W537" s="13"/>
      <c r="X537" s="13"/>
      <c r="Y537" s="13"/>
      <c r="Z537" s="13"/>
      <c r="AA537" s="13"/>
      <c r="AC537" s="13"/>
      <c r="AD537" s="13"/>
      <c r="AE537" s="13"/>
      <c r="AF537" s="13"/>
      <c r="AG537" s="13"/>
    </row>
    <row r="538" ht="15.75" customHeight="1">
      <c r="E538" s="13"/>
      <c r="F538" s="13"/>
      <c r="G538" s="13"/>
      <c r="H538" s="13"/>
      <c r="I538" s="13"/>
      <c r="K538" s="13"/>
      <c r="L538" s="13"/>
      <c r="M538" s="13"/>
      <c r="N538" s="13"/>
      <c r="O538" s="13"/>
      <c r="Q538" s="13"/>
      <c r="R538" s="13"/>
      <c r="S538" s="13"/>
      <c r="T538" s="13"/>
      <c r="U538" s="13"/>
      <c r="W538" s="13"/>
      <c r="X538" s="13"/>
      <c r="Y538" s="13"/>
      <c r="Z538" s="13"/>
      <c r="AA538" s="13"/>
      <c r="AC538" s="13"/>
      <c r="AD538" s="13"/>
      <c r="AE538" s="13"/>
      <c r="AF538" s="13"/>
      <c r="AG538" s="13"/>
    </row>
    <row r="539" ht="15.75" customHeight="1">
      <c r="E539" s="13"/>
      <c r="F539" s="13"/>
      <c r="G539" s="13"/>
      <c r="H539" s="13"/>
      <c r="I539" s="13"/>
      <c r="K539" s="13"/>
      <c r="L539" s="13"/>
      <c r="M539" s="13"/>
      <c r="N539" s="13"/>
      <c r="O539" s="13"/>
      <c r="Q539" s="13"/>
      <c r="R539" s="13"/>
      <c r="S539" s="13"/>
      <c r="T539" s="13"/>
      <c r="U539" s="13"/>
      <c r="W539" s="13"/>
      <c r="X539" s="13"/>
      <c r="Y539" s="13"/>
      <c r="Z539" s="13"/>
      <c r="AA539" s="13"/>
      <c r="AC539" s="13"/>
      <c r="AD539" s="13"/>
      <c r="AE539" s="13"/>
      <c r="AF539" s="13"/>
      <c r="AG539" s="13"/>
    </row>
    <row r="540" ht="15.75" customHeight="1">
      <c r="E540" s="13"/>
      <c r="F540" s="13"/>
      <c r="G540" s="13"/>
      <c r="H540" s="13"/>
      <c r="I540" s="13"/>
      <c r="K540" s="13"/>
      <c r="L540" s="13"/>
      <c r="M540" s="13"/>
      <c r="N540" s="13"/>
      <c r="O540" s="13"/>
      <c r="Q540" s="13"/>
      <c r="R540" s="13"/>
      <c r="S540" s="13"/>
      <c r="T540" s="13"/>
      <c r="U540" s="13"/>
      <c r="W540" s="13"/>
      <c r="X540" s="13"/>
      <c r="Y540" s="13"/>
      <c r="Z540" s="13"/>
      <c r="AA540" s="13"/>
      <c r="AC540" s="13"/>
      <c r="AD540" s="13"/>
      <c r="AE540" s="13"/>
      <c r="AF540" s="13"/>
      <c r="AG540" s="13"/>
    </row>
    <row r="541" ht="15.75" customHeight="1">
      <c r="E541" s="13"/>
      <c r="F541" s="13"/>
      <c r="G541" s="13"/>
      <c r="H541" s="13"/>
      <c r="I541" s="13"/>
      <c r="K541" s="13"/>
      <c r="L541" s="13"/>
      <c r="M541" s="13"/>
      <c r="N541" s="13"/>
      <c r="O541" s="13"/>
      <c r="Q541" s="13"/>
      <c r="R541" s="13"/>
      <c r="S541" s="13"/>
      <c r="T541" s="13"/>
      <c r="U541" s="13"/>
      <c r="W541" s="13"/>
      <c r="X541" s="13"/>
      <c r="Y541" s="13"/>
      <c r="Z541" s="13"/>
      <c r="AA541" s="13"/>
      <c r="AC541" s="13"/>
      <c r="AD541" s="13"/>
      <c r="AE541" s="13"/>
      <c r="AF541" s="13"/>
      <c r="AG541" s="13"/>
    </row>
    <row r="542" ht="15.75" customHeight="1">
      <c r="E542" s="13"/>
      <c r="F542" s="13"/>
      <c r="G542" s="13"/>
      <c r="H542" s="13"/>
      <c r="I542" s="13"/>
      <c r="K542" s="13"/>
      <c r="L542" s="13"/>
      <c r="M542" s="13"/>
      <c r="N542" s="13"/>
      <c r="O542" s="13"/>
      <c r="Q542" s="13"/>
      <c r="R542" s="13"/>
      <c r="S542" s="13"/>
      <c r="T542" s="13"/>
      <c r="U542" s="13"/>
      <c r="W542" s="13"/>
      <c r="X542" s="13"/>
      <c r="Y542" s="13"/>
      <c r="Z542" s="13"/>
      <c r="AA542" s="13"/>
      <c r="AC542" s="13"/>
      <c r="AD542" s="13"/>
      <c r="AE542" s="13"/>
      <c r="AF542" s="13"/>
      <c r="AG542" s="13"/>
    </row>
    <row r="543" ht="15.75" customHeight="1">
      <c r="E543" s="13"/>
      <c r="F543" s="13"/>
      <c r="G543" s="13"/>
      <c r="H543" s="13"/>
      <c r="I543" s="13"/>
      <c r="K543" s="13"/>
      <c r="L543" s="13"/>
      <c r="M543" s="13"/>
      <c r="N543" s="13"/>
      <c r="O543" s="13"/>
      <c r="Q543" s="13"/>
      <c r="R543" s="13"/>
      <c r="S543" s="13"/>
      <c r="T543" s="13"/>
      <c r="U543" s="13"/>
      <c r="W543" s="13"/>
      <c r="X543" s="13"/>
      <c r="Y543" s="13"/>
      <c r="Z543" s="13"/>
      <c r="AA543" s="13"/>
      <c r="AC543" s="13"/>
      <c r="AD543" s="13"/>
      <c r="AE543" s="13"/>
      <c r="AF543" s="13"/>
      <c r="AG543" s="13"/>
    </row>
    <row r="544" ht="15.75" customHeight="1">
      <c r="E544" s="13"/>
      <c r="F544" s="13"/>
      <c r="G544" s="13"/>
      <c r="H544" s="13"/>
      <c r="I544" s="13"/>
      <c r="K544" s="13"/>
      <c r="L544" s="13"/>
      <c r="M544" s="13"/>
      <c r="N544" s="13"/>
      <c r="O544" s="13"/>
      <c r="Q544" s="13"/>
      <c r="R544" s="13"/>
      <c r="S544" s="13"/>
      <c r="T544" s="13"/>
      <c r="U544" s="13"/>
      <c r="W544" s="13"/>
      <c r="X544" s="13"/>
      <c r="Y544" s="13"/>
      <c r="Z544" s="13"/>
      <c r="AA544" s="13"/>
      <c r="AC544" s="13"/>
      <c r="AD544" s="13"/>
      <c r="AE544" s="13"/>
      <c r="AF544" s="13"/>
      <c r="AG544" s="13"/>
    </row>
    <row r="545" ht="15.75" customHeight="1">
      <c r="E545" s="13"/>
      <c r="F545" s="13"/>
      <c r="G545" s="13"/>
      <c r="H545" s="13"/>
      <c r="I545" s="13"/>
      <c r="K545" s="13"/>
      <c r="L545" s="13"/>
      <c r="M545" s="13"/>
      <c r="N545" s="13"/>
      <c r="O545" s="13"/>
      <c r="Q545" s="13"/>
      <c r="R545" s="13"/>
      <c r="S545" s="13"/>
      <c r="T545" s="13"/>
      <c r="U545" s="13"/>
      <c r="W545" s="13"/>
      <c r="X545" s="13"/>
      <c r="Y545" s="13"/>
      <c r="Z545" s="13"/>
      <c r="AA545" s="13"/>
      <c r="AC545" s="13"/>
      <c r="AD545" s="13"/>
      <c r="AE545" s="13"/>
      <c r="AF545" s="13"/>
      <c r="AG545" s="13"/>
    </row>
    <row r="546" ht="15.75" customHeight="1">
      <c r="E546" s="13"/>
      <c r="F546" s="13"/>
      <c r="G546" s="13"/>
      <c r="H546" s="13"/>
      <c r="I546" s="13"/>
      <c r="K546" s="13"/>
      <c r="L546" s="13"/>
      <c r="M546" s="13"/>
      <c r="N546" s="13"/>
      <c r="O546" s="13"/>
      <c r="Q546" s="13"/>
      <c r="R546" s="13"/>
      <c r="S546" s="13"/>
      <c r="T546" s="13"/>
      <c r="U546" s="13"/>
      <c r="W546" s="13"/>
      <c r="X546" s="13"/>
      <c r="Y546" s="13"/>
      <c r="Z546" s="13"/>
      <c r="AA546" s="13"/>
      <c r="AC546" s="13"/>
      <c r="AD546" s="13"/>
      <c r="AE546" s="13"/>
      <c r="AF546" s="13"/>
      <c r="AG546" s="13"/>
    </row>
    <row r="547" ht="15.75" customHeight="1">
      <c r="E547" s="13"/>
      <c r="F547" s="13"/>
      <c r="G547" s="13"/>
      <c r="H547" s="13"/>
      <c r="I547" s="13"/>
      <c r="K547" s="13"/>
      <c r="L547" s="13"/>
      <c r="M547" s="13"/>
      <c r="N547" s="13"/>
      <c r="O547" s="13"/>
      <c r="Q547" s="13"/>
      <c r="R547" s="13"/>
      <c r="S547" s="13"/>
      <c r="T547" s="13"/>
      <c r="U547" s="13"/>
      <c r="W547" s="13"/>
      <c r="X547" s="13"/>
      <c r="Y547" s="13"/>
      <c r="Z547" s="13"/>
      <c r="AA547" s="13"/>
      <c r="AC547" s="13"/>
      <c r="AD547" s="13"/>
      <c r="AE547" s="13"/>
      <c r="AF547" s="13"/>
      <c r="AG547" s="13"/>
    </row>
    <row r="548" ht="15.75" customHeight="1">
      <c r="E548" s="13"/>
      <c r="F548" s="13"/>
      <c r="G548" s="13"/>
      <c r="H548" s="13"/>
      <c r="I548" s="13"/>
      <c r="K548" s="13"/>
      <c r="L548" s="13"/>
      <c r="M548" s="13"/>
      <c r="N548" s="13"/>
      <c r="O548" s="13"/>
      <c r="Q548" s="13"/>
      <c r="R548" s="13"/>
      <c r="S548" s="13"/>
      <c r="T548" s="13"/>
      <c r="U548" s="13"/>
      <c r="W548" s="13"/>
      <c r="X548" s="13"/>
      <c r="Y548" s="13"/>
      <c r="Z548" s="13"/>
      <c r="AA548" s="13"/>
      <c r="AC548" s="13"/>
      <c r="AD548" s="13"/>
      <c r="AE548" s="13"/>
      <c r="AF548" s="13"/>
      <c r="AG548" s="13"/>
    </row>
    <row r="549" ht="15.75" customHeight="1">
      <c r="E549" s="13"/>
      <c r="F549" s="13"/>
      <c r="G549" s="13"/>
      <c r="H549" s="13"/>
      <c r="I549" s="13"/>
      <c r="K549" s="13"/>
      <c r="L549" s="13"/>
      <c r="M549" s="13"/>
      <c r="N549" s="13"/>
      <c r="O549" s="13"/>
      <c r="Q549" s="13"/>
      <c r="R549" s="13"/>
      <c r="S549" s="13"/>
      <c r="T549" s="13"/>
      <c r="U549" s="13"/>
      <c r="W549" s="13"/>
      <c r="X549" s="13"/>
      <c r="Y549" s="13"/>
      <c r="Z549" s="13"/>
      <c r="AA549" s="13"/>
      <c r="AC549" s="13"/>
      <c r="AD549" s="13"/>
      <c r="AE549" s="13"/>
      <c r="AF549" s="13"/>
      <c r="AG549" s="13"/>
    </row>
    <row r="550" ht="15.75" customHeight="1">
      <c r="E550" s="13"/>
      <c r="F550" s="13"/>
      <c r="G550" s="13"/>
      <c r="H550" s="13"/>
      <c r="I550" s="13"/>
      <c r="K550" s="13"/>
      <c r="L550" s="13"/>
      <c r="M550" s="13"/>
      <c r="N550" s="13"/>
      <c r="O550" s="13"/>
      <c r="Q550" s="13"/>
      <c r="R550" s="13"/>
      <c r="S550" s="13"/>
      <c r="T550" s="13"/>
      <c r="U550" s="13"/>
      <c r="W550" s="13"/>
      <c r="X550" s="13"/>
      <c r="Y550" s="13"/>
      <c r="Z550" s="13"/>
      <c r="AA550" s="13"/>
      <c r="AC550" s="13"/>
      <c r="AD550" s="13"/>
      <c r="AE550" s="13"/>
      <c r="AF550" s="13"/>
      <c r="AG550" s="13"/>
    </row>
    <row r="551" ht="15.75" customHeight="1">
      <c r="E551" s="13"/>
      <c r="F551" s="13"/>
      <c r="G551" s="13"/>
      <c r="H551" s="13"/>
      <c r="I551" s="13"/>
      <c r="K551" s="13"/>
      <c r="L551" s="13"/>
      <c r="M551" s="13"/>
      <c r="N551" s="13"/>
      <c r="O551" s="13"/>
      <c r="Q551" s="13"/>
      <c r="R551" s="13"/>
      <c r="S551" s="13"/>
      <c r="T551" s="13"/>
      <c r="U551" s="13"/>
      <c r="W551" s="13"/>
      <c r="X551" s="13"/>
      <c r="Y551" s="13"/>
      <c r="Z551" s="13"/>
      <c r="AA551" s="13"/>
      <c r="AC551" s="13"/>
      <c r="AD551" s="13"/>
      <c r="AE551" s="13"/>
      <c r="AF551" s="13"/>
      <c r="AG551" s="13"/>
    </row>
    <row r="552" ht="15.75" customHeight="1">
      <c r="E552" s="13"/>
      <c r="F552" s="13"/>
      <c r="G552" s="13"/>
      <c r="H552" s="13"/>
      <c r="I552" s="13"/>
      <c r="K552" s="13"/>
      <c r="L552" s="13"/>
      <c r="M552" s="13"/>
      <c r="N552" s="13"/>
      <c r="O552" s="13"/>
      <c r="Q552" s="13"/>
      <c r="R552" s="13"/>
      <c r="S552" s="13"/>
      <c r="T552" s="13"/>
      <c r="U552" s="13"/>
      <c r="W552" s="13"/>
      <c r="X552" s="13"/>
      <c r="Y552" s="13"/>
      <c r="Z552" s="13"/>
      <c r="AA552" s="13"/>
      <c r="AC552" s="13"/>
      <c r="AD552" s="13"/>
      <c r="AE552" s="13"/>
      <c r="AF552" s="13"/>
      <c r="AG552" s="13"/>
    </row>
    <row r="553" ht="15.75" customHeight="1">
      <c r="E553" s="13"/>
      <c r="F553" s="13"/>
      <c r="G553" s="13"/>
      <c r="H553" s="13"/>
      <c r="I553" s="13"/>
      <c r="K553" s="13"/>
      <c r="L553" s="13"/>
      <c r="M553" s="13"/>
      <c r="N553" s="13"/>
      <c r="O553" s="13"/>
      <c r="Q553" s="13"/>
      <c r="R553" s="13"/>
      <c r="S553" s="13"/>
      <c r="T553" s="13"/>
      <c r="U553" s="13"/>
      <c r="W553" s="13"/>
      <c r="X553" s="13"/>
      <c r="Y553" s="13"/>
      <c r="Z553" s="13"/>
      <c r="AA553" s="13"/>
      <c r="AC553" s="13"/>
      <c r="AD553" s="13"/>
      <c r="AE553" s="13"/>
      <c r="AF553" s="13"/>
      <c r="AG553" s="13"/>
    </row>
    <row r="554" ht="15.75" customHeight="1">
      <c r="E554" s="13"/>
      <c r="F554" s="13"/>
      <c r="G554" s="13"/>
      <c r="H554" s="13"/>
      <c r="I554" s="13"/>
      <c r="K554" s="13"/>
      <c r="L554" s="13"/>
      <c r="M554" s="13"/>
      <c r="N554" s="13"/>
      <c r="O554" s="13"/>
      <c r="Q554" s="13"/>
      <c r="R554" s="13"/>
      <c r="S554" s="13"/>
      <c r="T554" s="13"/>
      <c r="U554" s="13"/>
      <c r="W554" s="13"/>
      <c r="X554" s="13"/>
      <c r="Y554" s="13"/>
      <c r="Z554" s="13"/>
      <c r="AA554" s="13"/>
      <c r="AC554" s="13"/>
      <c r="AD554" s="13"/>
      <c r="AE554" s="13"/>
      <c r="AF554" s="13"/>
      <c r="AG554" s="13"/>
    </row>
    <row r="555" ht="15.75" customHeight="1">
      <c r="E555" s="13"/>
      <c r="F555" s="13"/>
      <c r="G555" s="13"/>
      <c r="H555" s="13"/>
      <c r="I555" s="13"/>
      <c r="K555" s="13"/>
      <c r="L555" s="13"/>
      <c r="M555" s="13"/>
      <c r="N555" s="13"/>
      <c r="O555" s="13"/>
      <c r="Q555" s="13"/>
      <c r="R555" s="13"/>
      <c r="S555" s="13"/>
      <c r="T555" s="13"/>
      <c r="U555" s="13"/>
      <c r="W555" s="13"/>
      <c r="X555" s="13"/>
      <c r="Y555" s="13"/>
      <c r="Z555" s="13"/>
      <c r="AA555" s="13"/>
      <c r="AC555" s="13"/>
      <c r="AD555" s="13"/>
      <c r="AE555" s="13"/>
      <c r="AF555" s="13"/>
      <c r="AG555" s="13"/>
    </row>
    <row r="556" ht="15.75" customHeight="1">
      <c r="E556" s="13"/>
      <c r="F556" s="13"/>
      <c r="G556" s="13"/>
      <c r="H556" s="13"/>
      <c r="I556" s="13"/>
      <c r="K556" s="13"/>
      <c r="L556" s="13"/>
      <c r="M556" s="13"/>
      <c r="N556" s="13"/>
      <c r="O556" s="13"/>
      <c r="Q556" s="13"/>
      <c r="R556" s="13"/>
      <c r="S556" s="13"/>
      <c r="T556" s="13"/>
      <c r="U556" s="13"/>
      <c r="W556" s="13"/>
      <c r="X556" s="13"/>
      <c r="Y556" s="13"/>
      <c r="Z556" s="13"/>
      <c r="AA556" s="13"/>
      <c r="AC556" s="13"/>
      <c r="AD556" s="13"/>
      <c r="AE556" s="13"/>
      <c r="AF556" s="13"/>
      <c r="AG556" s="13"/>
    </row>
    <row r="557" ht="15.75" customHeight="1">
      <c r="E557" s="13"/>
      <c r="F557" s="13"/>
      <c r="G557" s="13"/>
      <c r="H557" s="13"/>
      <c r="I557" s="13"/>
      <c r="K557" s="13"/>
      <c r="L557" s="13"/>
      <c r="M557" s="13"/>
      <c r="N557" s="13"/>
      <c r="O557" s="13"/>
      <c r="Q557" s="13"/>
      <c r="R557" s="13"/>
      <c r="S557" s="13"/>
      <c r="T557" s="13"/>
      <c r="U557" s="13"/>
      <c r="W557" s="13"/>
      <c r="X557" s="13"/>
      <c r="Y557" s="13"/>
      <c r="Z557" s="13"/>
      <c r="AA557" s="13"/>
      <c r="AC557" s="13"/>
      <c r="AD557" s="13"/>
      <c r="AE557" s="13"/>
      <c r="AF557" s="13"/>
      <c r="AG557" s="13"/>
    </row>
    <row r="558" ht="15.75" customHeight="1">
      <c r="E558" s="13"/>
      <c r="F558" s="13"/>
      <c r="G558" s="13"/>
      <c r="H558" s="13"/>
      <c r="I558" s="13"/>
      <c r="K558" s="13"/>
      <c r="L558" s="13"/>
      <c r="M558" s="13"/>
      <c r="N558" s="13"/>
      <c r="O558" s="13"/>
      <c r="Q558" s="13"/>
      <c r="R558" s="13"/>
      <c r="S558" s="13"/>
      <c r="T558" s="13"/>
      <c r="U558" s="13"/>
      <c r="W558" s="13"/>
      <c r="X558" s="13"/>
      <c r="Y558" s="13"/>
      <c r="Z558" s="13"/>
      <c r="AA558" s="13"/>
      <c r="AC558" s="13"/>
      <c r="AD558" s="13"/>
      <c r="AE558" s="13"/>
      <c r="AF558" s="13"/>
      <c r="AG558" s="13"/>
    </row>
    <row r="559" ht="15.75" customHeight="1">
      <c r="E559" s="13"/>
      <c r="F559" s="13"/>
      <c r="G559" s="13"/>
      <c r="H559" s="13"/>
      <c r="I559" s="13"/>
      <c r="K559" s="13"/>
      <c r="L559" s="13"/>
      <c r="M559" s="13"/>
      <c r="N559" s="13"/>
      <c r="O559" s="13"/>
      <c r="Q559" s="13"/>
      <c r="R559" s="13"/>
      <c r="S559" s="13"/>
      <c r="T559" s="13"/>
      <c r="U559" s="13"/>
      <c r="W559" s="13"/>
      <c r="X559" s="13"/>
      <c r="Y559" s="13"/>
      <c r="Z559" s="13"/>
      <c r="AA559" s="13"/>
      <c r="AC559" s="13"/>
      <c r="AD559" s="13"/>
      <c r="AE559" s="13"/>
      <c r="AF559" s="13"/>
      <c r="AG559" s="13"/>
    </row>
    <row r="560" ht="15.75" customHeight="1">
      <c r="E560" s="13"/>
      <c r="F560" s="13"/>
      <c r="G560" s="13"/>
      <c r="H560" s="13"/>
      <c r="I560" s="13"/>
      <c r="K560" s="13"/>
      <c r="L560" s="13"/>
      <c r="M560" s="13"/>
      <c r="N560" s="13"/>
      <c r="O560" s="13"/>
      <c r="Q560" s="13"/>
      <c r="R560" s="13"/>
      <c r="S560" s="13"/>
      <c r="T560" s="13"/>
      <c r="U560" s="13"/>
      <c r="W560" s="13"/>
      <c r="X560" s="13"/>
      <c r="Y560" s="13"/>
      <c r="Z560" s="13"/>
      <c r="AA560" s="13"/>
      <c r="AC560" s="13"/>
      <c r="AD560" s="13"/>
      <c r="AE560" s="13"/>
      <c r="AF560" s="13"/>
      <c r="AG560" s="13"/>
    </row>
    <row r="561" ht="15.75" customHeight="1">
      <c r="E561" s="13"/>
      <c r="F561" s="13"/>
      <c r="G561" s="13"/>
      <c r="H561" s="13"/>
      <c r="I561" s="13"/>
      <c r="K561" s="13"/>
      <c r="L561" s="13"/>
      <c r="M561" s="13"/>
      <c r="N561" s="13"/>
      <c r="O561" s="13"/>
      <c r="Q561" s="13"/>
      <c r="R561" s="13"/>
      <c r="S561" s="13"/>
      <c r="T561" s="13"/>
      <c r="U561" s="13"/>
      <c r="W561" s="13"/>
      <c r="X561" s="13"/>
      <c r="Y561" s="13"/>
      <c r="Z561" s="13"/>
      <c r="AA561" s="13"/>
      <c r="AC561" s="13"/>
      <c r="AD561" s="13"/>
      <c r="AE561" s="13"/>
      <c r="AF561" s="13"/>
      <c r="AG561" s="13"/>
    </row>
    <row r="562" ht="15.75" customHeight="1">
      <c r="E562" s="13"/>
      <c r="F562" s="13"/>
      <c r="G562" s="13"/>
      <c r="H562" s="13"/>
      <c r="I562" s="13"/>
      <c r="K562" s="13"/>
      <c r="L562" s="13"/>
      <c r="M562" s="13"/>
      <c r="N562" s="13"/>
      <c r="O562" s="13"/>
      <c r="Q562" s="13"/>
      <c r="R562" s="13"/>
      <c r="S562" s="13"/>
      <c r="T562" s="13"/>
      <c r="U562" s="13"/>
      <c r="W562" s="13"/>
      <c r="X562" s="13"/>
      <c r="Y562" s="13"/>
      <c r="Z562" s="13"/>
      <c r="AA562" s="13"/>
      <c r="AC562" s="13"/>
      <c r="AD562" s="13"/>
      <c r="AE562" s="13"/>
      <c r="AF562" s="13"/>
      <c r="AG562" s="13"/>
    </row>
    <row r="563" ht="15.75" customHeight="1">
      <c r="E563" s="13"/>
      <c r="F563" s="13"/>
      <c r="G563" s="13"/>
      <c r="H563" s="13"/>
      <c r="I563" s="13"/>
      <c r="K563" s="13"/>
      <c r="L563" s="13"/>
      <c r="M563" s="13"/>
      <c r="N563" s="13"/>
      <c r="O563" s="13"/>
      <c r="Q563" s="13"/>
      <c r="R563" s="13"/>
      <c r="S563" s="13"/>
      <c r="T563" s="13"/>
      <c r="U563" s="13"/>
      <c r="W563" s="13"/>
      <c r="X563" s="13"/>
      <c r="Y563" s="13"/>
      <c r="Z563" s="13"/>
      <c r="AA563" s="13"/>
      <c r="AC563" s="13"/>
      <c r="AD563" s="13"/>
      <c r="AE563" s="13"/>
      <c r="AF563" s="13"/>
      <c r="AG563" s="13"/>
    </row>
    <row r="564" ht="15.75" customHeight="1">
      <c r="E564" s="13"/>
      <c r="F564" s="13"/>
      <c r="G564" s="13"/>
      <c r="H564" s="13"/>
      <c r="I564" s="13"/>
      <c r="K564" s="13"/>
      <c r="L564" s="13"/>
      <c r="M564" s="13"/>
      <c r="N564" s="13"/>
      <c r="O564" s="13"/>
      <c r="Q564" s="13"/>
      <c r="R564" s="13"/>
      <c r="S564" s="13"/>
      <c r="T564" s="13"/>
      <c r="U564" s="13"/>
      <c r="W564" s="13"/>
      <c r="X564" s="13"/>
      <c r="Y564" s="13"/>
      <c r="Z564" s="13"/>
      <c r="AA564" s="13"/>
      <c r="AC564" s="13"/>
      <c r="AD564" s="13"/>
      <c r="AE564" s="13"/>
      <c r="AF564" s="13"/>
      <c r="AG564" s="13"/>
    </row>
    <row r="565" ht="15.75" customHeight="1">
      <c r="E565" s="13"/>
      <c r="F565" s="13"/>
      <c r="G565" s="13"/>
      <c r="H565" s="13"/>
      <c r="I565" s="13"/>
      <c r="K565" s="13"/>
      <c r="L565" s="13"/>
      <c r="M565" s="13"/>
      <c r="N565" s="13"/>
      <c r="O565" s="13"/>
      <c r="Q565" s="13"/>
      <c r="R565" s="13"/>
      <c r="S565" s="13"/>
      <c r="T565" s="13"/>
      <c r="U565" s="13"/>
      <c r="W565" s="13"/>
      <c r="X565" s="13"/>
      <c r="Y565" s="13"/>
      <c r="Z565" s="13"/>
      <c r="AA565" s="13"/>
      <c r="AC565" s="13"/>
      <c r="AD565" s="13"/>
      <c r="AE565" s="13"/>
      <c r="AF565" s="13"/>
      <c r="AG565" s="13"/>
    </row>
    <row r="566" ht="15.75" customHeight="1">
      <c r="E566" s="13"/>
      <c r="F566" s="13"/>
      <c r="G566" s="13"/>
      <c r="H566" s="13"/>
      <c r="I566" s="13"/>
      <c r="K566" s="13"/>
      <c r="L566" s="13"/>
      <c r="M566" s="13"/>
      <c r="N566" s="13"/>
      <c r="O566" s="13"/>
      <c r="Q566" s="13"/>
      <c r="R566" s="13"/>
      <c r="S566" s="13"/>
      <c r="T566" s="13"/>
      <c r="U566" s="13"/>
      <c r="W566" s="13"/>
      <c r="X566" s="13"/>
      <c r="Y566" s="13"/>
      <c r="Z566" s="13"/>
      <c r="AA566" s="13"/>
      <c r="AC566" s="13"/>
      <c r="AD566" s="13"/>
      <c r="AE566" s="13"/>
      <c r="AF566" s="13"/>
      <c r="AG566" s="13"/>
    </row>
    <row r="567" ht="15.75" customHeight="1">
      <c r="E567" s="13"/>
      <c r="F567" s="13"/>
      <c r="G567" s="13"/>
      <c r="H567" s="13"/>
      <c r="I567" s="13"/>
      <c r="K567" s="13"/>
      <c r="L567" s="13"/>
      <c r="M567" s="13"/>
      <c r="N567" s="13"/>
      <c r="O567" s="13"/>
      <c r="Q567" s="13"/>
      <c r="R567" s="13"/>
      <c r="S567" s="13"/>
      <c r="T567" s="13"/>
      <c r="U567" s="13"/>
      <c r="W567" s="13"/>
      <c r="X567" s="13"/>
      <c r="Y567" s="13"/>
      <c r="Z567" s="13"/>
      <c r="AA567" s="13"/>
      <c r="AC567" s="13"/>
      <c r="AD567" s="13"/>
      <c r="AE567" s="13"/>
      <c r="AF567" s="13"/>
      <c r="AG567" s="13"/>
    </row>
    <row r="568" ht="15.75" customHeight="1">
      <c r="E568" s="13"/>
      <c r="F568" s="13"/>
      <c r="G568" s="13"/>
      <c r="H568" s="13"/>
      <c r="I568" s="13"/>
      <c r="K568" s="13"/>
      <c r="L568" s="13"/>
      <c r="M568" s="13"/>
      <c r="N568" s="13"/>
      <c r="O568" s="13"/>
      <c r="Q568" s="13"/>
      <c r="R568" s="13"/>
      <c r="S568" s="13"/>
      <c r="T568" s="13"/>
      <c r="U568" s="13"/>
      <c r="W568" s="13"/>
      <c r="X568" s="13"/>
      <c r="Y568" s="13"/>
      <c r="Z568" s="13"/>
      <c r="AA568" s="13"/>
      <c r="AC568" s="13"/>
      <c r="AD568" s="13"/>
      <c r="AE568" s="13"/>
      <c r="AF568" s="13"/>
      <c r="AG568" s="13"/>
    </row>
    <row r="569" ht="15.75" customHeight="1">
      <c r="E569" s="13"/>
      <c r="F569" s="13"/>
      <c r="G569" s="13"/>
      <c r="H569" s="13"/>
      <c r="I569" s="13"/>
      <c r="K569" s="13"/>
      <c r="L569" s="13"/>
      <c r="M569" s="13"/>
      <c r="N569" s="13"/>
      <c r="O569" s="13"/>
      <c r="Q569" s="13"/>
      <c r="R569" s="13"/>
      <c r="S569" s="13"/>
      <c r="T569" s="13"/>
      <c r="U569" s="13"/>
      <c r="W569" s="13"/>
      <c r="X569" s="13"/>
      <c r="Y569" s="13"/>
      <c r="Z569" s="13"/>
      <c r="AA569" s="13"/>
      <c r="AC569" s="13"/>
      <c r="AD569" s="13"/>
      <c r="AE569" s="13"/>
      <c r="AF569" s="13"/>
      <c r="AG569" s="13"/>
    </row>
    <row r="570" ht="15.75" customHeight="1">
      <c r="E570" s="13"/>
      <c r="F570" s="13"/>
      <c r="G570" s="13"/>
      <c r="H570" s="13"/>
      <c r="I570" s="13"/>
      <c r="K570" s="13"/>
      <c r="L570" s="13"/>
      <c r="M570" s="13"/>
      <c r="N570" s="13"/>
      <c r="O570" s="13"/>
      <c r="Q570" s="13"/>
      <c r="R570" s="13"/>
      <c r="S570" s="13"/>
      <c r="T570" s="13"/>
      <c r="U570" s="13"/>
      <c r="W570" s="13"/>
      <c r="X570" s="13"/>
      <c r="Y570" s="13"/>
      <c r="Z570" s="13"/>
      <c r="AA570" s="13"/>
      <c r="AC570" s="13"/>
      <c r="AD570" s="13"/>
      <c r="AE570" s="13"/>
      <c r="AF570" s="13"/>
      <c r="AG570" s="13"/>
    </row>
    <row r="571" ht="15.75" customHeight="1">
      <c r="E571" s="13"/>
      <c r="F571" s="13"/>
      <c r="G571" s="13"/>
      <c r="H571" s="13"/>
      <c r="I571" s="13"/>
      <c r="K571" s="13"/>
      <c r="L571" s="13"/>
      <c r="M571" s="13"/>
      <c r="N571" s="13"/>
      <c r="O571" s="13"/>
      <c r="Q571" s="13"/>
      <c r="R571" s="13"/>
      <c r="S571" s="13"/>
      <c r="T571" s="13"/>
      <c r="U571" s="13"/>
      <c r="W571" s="13"/>
      <c r="X571" s="13"/>
      <c r="Y571" s="13"/>
      <c r="Z571" s="13"/>
      <c r="AA571" s="13"/>
      <c r="AC571" s="13"/>
      <c r="AD571" s="13"/>
      <c r="AE571" s="13"/>
      <c r="AF571" s="13"/>
      <c r="AG571" s="13"/>
    </row>
    <row r="572" ht="15.75" customHeight="1">
      <c r="E572" s="13"/>
      <c r="F572" s="13"/>
      <c r="G572" s="13"/>
      <c r="H572" s="13"/>
      <c r="I572" s="13"/>
      <c r="K572" s="13"/>
      <c r="L572" s="13"/>
      <c r="M572" s="13"/>
      <c r="N572" s="13"/>
      <c r="O572" s="13"/>
      <c r="Q572" s="13"/>
      <c r="R572" s="13"/>
      <c r="S572" s="13"/>
      <c r="T572" s="13"/>
      <c r="U572" s="13"/>
      <c r="W572" s="13"/>
      <c r="X572" s="13"/>
      <c r="Y572" s="13"/>
      <c r="Z572" s="13"/>
      <c r="AA572" s="13"/>
      <c r="AC572" s="13"/>
      <c r="AD572" s="13"/>
      <c r="AE572" s="13"/>
      <c r="AF572" s="13"/>
      <c r="AG572" s="13"/>
    </row>
    <row r="573" ht="15.75" customHeight="1">
      <c r="E573" s="13"/>
      <c r="F573" s="13"/>
      <c r="G573" s="13"/>
      <c r="H573" s="13"/>
      <c r="I573" s="13"/>
      <c r="K573" s="13"/>
      <c r="L573" s="13"/>
      <c r="M573" s="13"/>
      <c r="N573" s="13"/>
      <c r="O573" s="13"/>
      <c r="Q573" s="13"/>
      <c r="R573" s="13"/>
      <c r="S573" s="13"/>
      <c r="T573" s="13"/>
      <c r="U573" s="13"/>
      <c r="W573" s="13"/>
      <c r="X573" s="13"/>
      <c r="Y573" s="13"/>
      <c r="Z573" s="13"/>
      <c r="AA573" s="13"/>
      <c r="AC573" s="13"/>
      <c r="AD573" s="13"/>
      <c r="AE573" s="13"/>
      <c r="AF573" s="13"/>
      <c r="AG573" s="13"/>
    </row>
    <row r="574" ht="15.75" customHeight="1">
      <c r="E574" s="13"/>
      <c r="F574" s="13"/>
      <c r="G574" s="13"/>
      <c r="H574" s="13"/>
      <c r="I574" s="13"/>
      <c r="K574" s="13"/>
      <c r="L574" s="13"/>
      <c r="M574" s="13"/>
      <c r="N574" s="13"/>
      <c r="O574" s="13"/>
      <c r="Q574" s="13"/>
      <c r="R574" s="13"/>
      <c r="S574" s="13"/>
      <c r="T574" s="13"/>
      <c r="U574" s="13"/>
      <c r="W574" s="13"/>
      <c r="X574" s="13"/>
      <c r="Y574" s="13"/>
      <c r="Z574" s="13"/>
      <c r="AA574" s="13"/>
      <c r="AC574" s="13"/>
      <c r="AD574" s="13"/>
      <c r="AE574" s="13"/>
      <c r="AF574" s="13"/>
      <c r="AG574" s="13"/>
    </row>
    <row r="575" ht="15.75" customHeight="1">
      <c r="E575" s="13"/>
      <c r="F575" s="13"/>
      <c r="G575" s="13"/>
      <c r="H575" s="13"/>
      <c r="I575" s="13"/>
      <c r="K575" s="13"/>
      <c r="L575" s="13"/>
      <c r="M575" s="13"/>
      <c r="N575" s="13"/>
      <c r="O575" s="13"/>
      <c r="Q575" s="13"/>
      <c r="R575" s="13"/>
      <c r="S575" s="13"/>
      <c r="T575" s="13"/>
      <c r="U575" s="13"/>
      <c r="W575" s="13"/>
      <c r="X575" s="13"/>
      <c r="Y575" s="13"/>
      <c r="Z575" s="13"/>
      <c r="AA575" s="13"/>
      <c r="AC575" s="13"/>
      <c r="AD575" s="13"/>
      <c r="AE575" s="13"/>
      <c r="AF575" s="13"/>
      <c r="AG575" s="13"/>
    </row>
    <row r="576" ht="15.75" customHeight="1">
      <c r="E576" s="13"/>
      <c r="F576" s="13"/>
      <c r="G576" s="13"/>
      <c r="H576" s="13"/>
      <c r="I576" s="13"/>
      <c r="K576" s="13"/>
      <c r="L576" s="13"/>
      <c r="M576" s="13"/>
      <c r="N576" s="13"/>
      <c r="O576" s="13"/>
      <c r="Q576" s="13"/>
      <c r="R576" s="13"/>
      <c r="S576" s="13"/>
      <c r="T576" s="13"/>
      <c r="U576" s="13"/>
      <c r="W576" s="13"/>
      <c r="X576" s="13"/>
      <c r="Y576" s="13"/>
      <c r="Z576" s="13"/>
      <c r="AA576" s="13"/>
      <c r="AC576" s="13"/>
      <c r="AD576" s="13"/>
      <c r="AE576" s="13"/>
      <c r="AF576" s="13"/>
      <c r="AG576" s="13"/>
    </row>
    <row r="577" ht="15.75" customHeight="1">
      <c r="E577" s="13"/>
      <c r="F577" s="13"/>
      <c r="G577" s="13"/>
      <c r="H577" s="13"/>
      <c r="I577" s="13"/>
      <c r="K577" s="13"/>
      <c r="L577" s="13"/>
      <c r="M577" s="13"/>
      <c r="N577" s="13"/>
      <c r="O577" s="13"/>
      <c r="Q577" s="13"/>
      <c r="R577" s="13"/>
      <c r="S577" s="13"/>
      <c r="T577" s="13"/>
      <c r="U577" s="13"/>
      <c r="W577" s="13"/>
      <c r="X577" s="13"/>
      <c r="Y577" s="13"/>
      <c r="Z577" s="13"/>
      <c r="AA577" s="13"/>
      <c r="AC577" s="13"/>
      <c r="AD577" s="13"/>
      <c r="AE577" s="13"/>
      <c r="AF577" s="13"/>
      <c r="AG577" s="13"/>
    </row>
    <row r="578" ht="15.75" customHeight="1">
      <c r="E578" s="13"/>
      <c r="F578" s="13"/>
      <c r="G578" s="13"/>
      <c r="H578" s="13"/>
      <c r="I578" s="13"/>
      <c r="K578" s="13"/>
      <c r="L578" s="13"/>
      <c r="M578" s="13"/>
      <c r="N578" s="13"/>
      <c r="O578" s="13"/>
      <c r="Q578" s="13"/>
      <c r="R578" s="13"/>
      <c r="S578" s="13"/>
      <c r="T578" s="13"/>
      <c r="U578" s="13"/>
      <c r="W578" s="13"/>
      <c r="X578" s="13"/>
      <c r="Y578" s="13"/>
      <c r="Z578" s="13"/>
      <c r="AA578" s="13"/>
      <c r="AC578" s="13"/>
      <c r="AD578" s="13"/>
      <c r="AE578" s="13"/>
      <c r="AF578" s="13"/>
      <c r="AG578" s="13"/>
    </row>
    <row r="579" ht="15.75" customHeight="1">
      <c r="E579" s="13"/>
      <c r="F579" s="13"/>
      <c r="G579" s="13"/>
      <c r="H579" s="13"/>
      <c r="I579" s="13"/>
      <c r="K579" s="13"/>
      <c r="L579" s="13"/>
      <c r="M579" s="13"/>
      <c r="N579" s="13"/>
      <c r="O579" s="13"/>
      <c r="Q579" s="13"/>
      <c r="R579" s="13"/>
      <c r="S579" s="13"/>
      <c r="T579" s="13"/>
      <c r="U579" s="13"/>
      <c r="W579" s="13"/>
      <c r="X579" s="13"/>
      <c r="Y579" s="13"/>
      <c r="Z579" s="13"/>
      <c r="AA579" s="13"/>
      <c r="AC579" s="13"/>
      <c r="AD579" s="13"/>
      <c r="AE579" s="13"/>
      <c r="AF579" s="13"/>
      <c r="AG579" s="13"/>
    </row>
    <row r="580" ht="15.75" customHeight="1">
      <c r="E580" s="13"/>
      <c r="F580" s="13"/>
      <c r="G580" s="13"/>
      <c r="H580" s="13"/>
      <c r="I580" s="13"/>
      <c r="K580" s="13"/>
      <c r="L580" s="13"/>
      <c r="M580" s="13"/>
      <c r="N580" s="13"/>
      <c r="O580" s="13"/>
      <c r="Q580" s="13"/>
      <c r="R580" s="13"/>
      <c r="S580" s="13"/>
      <c r="T580" s="13"/>
      <c r="U580" s="13"/>
      <c r="W580" s="13"/>
      <c r="X580" s="13"/>
      <c r="Y580" s="13"/>
      <c r="Z580" s="13"/>
      <c r="AA580" s="13"/>
      <c r="AC580" s="13"/>
      <c r="AD580" s="13"/>
      <c r="AE580" s="13"/>
      <c r="AF580" s="13"/>
      <c r="AG580" s="13"/>
    </row>
    <row r="581" ht="15.75" customHeight="1">
      <c r="E581" s="13"/>
      <c r="F581" s="13"/>
      <c r="G581" s="13"/>
      <c r="H581" s="13"/>
      <c r="I581" s="13"/>
      <c r="K581" s="13"/>
      <c r="L581" s="13"/>
      <c r="M581" s="13"/>
      <c r="N581" s="13"/>
      <c r="O581" s="13"/>
      <c r="Q581" s="13"/>
      <c r="R581" s="13"/>
      <c r="S581" s="13"/>
      <c r="T581" s="13"/>
      <c r="U581" s="13"/>
      <c r="W581" s="13"/>
      <c r="X581" s="13"/>
      <c r="Y581" s="13"/>
      <c r="Z581" s="13"/>
      <c r="AA581" s="13"/>
      <c r="AC581" s="13"/>
      <c r="AD581" s="13"/>
      <c r="AE581" s="13"/>
      <c r="AF581" s="13"/>
      <c r="AG581" s="13"/>
    </row>
    <row r="582" ht="15.75" customHeight="1">
      <c r="E582" s="13"/>
      <c r="F582" s="13"/>
      <c r="G582" s="13"/>
      <c r="H582" s="13"/>
      <c r="I582" s="13"/>
      <c r="K582" s="13"/>
      <c r="L582" s="13"/>
      <c r="M582" s="13"/>
      <c r="N582" s="13"/>
      <c r="O582" s="13"/>
      <c r="Q582" s="13"/>
      <c r="R582" s="13"/>
      <c r="S582" s="13"/>
      <c r="T582" s="13"/>
      <c r="U582" s="13"/>
      <c r="W582" s="13"/>
      <c r="X582" s="13"/>
      <c r="Y582" s="13"/>
      <c r="Z582" s="13"/>
      <c r="AA582" s="13"/>
      <c r="AC582" s="13"/>
      <c r="AD582" s="13"/>
      <c r="AE582" s="13"/>
      <c r="AF582" s="13"/>
      <c r="AG582" s="13"/>
    </row>
    <row r="583" ht="15.75" customHeight="1">
      <c r="E583" s="13"/>
      <c r="F583" s="13"/>
      <c r="G583" s="13"/>
      <c r="H583" s="13"/>
      <c r="I583" s="13"/>
      <c r="K583" s="13"/>
      <c r="L583" s="13"/>
      <c r="M583" s="13"/>
      <c r="N583" s="13"/>
      <c r="O583" s="13"/>
      <c r="Q583" s="13"/>
      <c r="R583" s="13"/>
      <c r="S583" s="13"/>
      <c r="T583" s="13"/>
      <c r="U583" s="13"/>
      <c r="W583" s="13"/>
      <c r="X583" s="13"/>
      <c r="Y583" s="13"/>
      <c r="Z583" s="13"/>
      <c r="AA583" s="13"/>
      <c r="AC583" s="13"/>
      <c r="AD583" s="13"/>
      <c r="AE583" s="13"/>
      <c r="AF583" s="13"/>
      <c r="AG583" s="13"/>
    </row>
    <row r="584" ht="15.75" customHeight="1">
      <c r="E584" s="13"/>
      <c r="F584" s="13"/>
      <c r="G584" s="13"/>
      <c r="H584" s="13"/>
      <c r="I584" s="13"/>
      <c r="K584" s="13"/>
      <c r="L584" s="13"/>
      <c r="M584" s="13"/>
      <c r="N584" s="13"/>
      <c r="O584" s="13"/>
      <c r="Q584" s="13"/>
      <c r="R584" s="13"/>
      <c r="S584" s="13"/>
      <c r="T584" s="13"/>
      <c r="U584" s="13"/>
      <c r="W584" s="13"/>
      <c r="X584" s="13"/>
      <c r="Y584" s="13"/>
      <c r="Z584" s="13"/>
      <c r="AA584" s="13"/>
      <c r="AC584" s="13"/>
      <c r="AD584" s="13"/>
      <c r="AE584" s="13"/>
      <c r="AF584" s="13"/>
      <c r="AG584" s="13"/>
    </row>
    <row r="585" ht="15.75" customHeight="1">
      <c r="E585" s="13"/>
      <c r="F585" s="13"/>
      <c r="G585" s="13"/>
      <c r="H585" s="13"/>
      <c r="I585" s="13"/>
      <c r="K585" s="13"/>
      <c r="L585" s="13"/>
      <c r="M585" s="13"/>
      <c r="N585" s="13"/>
      <c r="O585" s="13"/>
      <c r="Q585" s="13"/>
      <c r="R585" s="13"/>
      <c r="S585" s="13"/>
      <c r="T585" s="13"/>
      <c r="U585" s="13"/>
      <c r="W585" s="13"/>
      <c r="X585" s="13"/>
      <c r="Y585" s="13"/>
      <c r="Z585" s="13"/>
      <c r="AA585" s="13"/>
      <c r="AC585" s="13"/>
      <c r="AD585" s="13"/>
      <c r="AE585" s="13"/>
      <c r="AF585" s="13"/>
      <c r="AG585" s="13"/>
    </row>
    <row r="586" ht="15.75" customHeight="1">
      <c r="E586" s="13"/>
      <c r="F586" s="13"/>
      <c r="G586" s="13"/>
      <c r="H586" s="13"/>
      <c r="I586" s="13"/>
      <c r="K586" s="13"/>
      <c r="L586" s="13"/>
      <c r="M586" s="13"/>
      <c r="N586" s="13"/>
      <c r="O586" s="13"/>
      <c r="Q586" s="13"/>
      <c r="R586" s="13"/>
      <c r="S586" s="13"/>
      <c r="T586" s="13"/>
      <c r="U586" s="13"/>
      <c r="W586" s="13"/>
      <c r="X586" s="13"/>
      <c r="Y586" s="13"/>
      <c r="Z586" s="13"/>
      <c r="AA586" s="13"/>
      <c r="AC586" s="13"/>
      <c r="AD586" s="13"/>
      <c r="AE586" s="13"/>
      <c r="AF586" s="13"/>
      <c r="AG586" s="13"/>
    </row>
    <row r="587" ht="15.75" customHeight="1">
      <c r="E587" s="13"/>
      <c r="F587" s="13"/>
      <c r="G587" s="13"/>
      <c r="H587" s="13"/>
      <c r="I587" s="13"/>
      <c r="K587" s="13"/>
      <c r="L587" s="13"/>
      <c r="M587" s="13"/>
      <c r="N587" s="13"/>
      <c r="O587" s="13"/>
      <c r="Q587" s="13"/>
      <c r="R587" s="13"/>
      <c r="S587" s="13"/>
      <c r="T587" s="13"/>
      <c r="U587" s="13"/>
      <c r="W587" s="13"/>
      <c r="X587" s="13"/>
      <c r="Y587" s="13"/>
      <c r="Z587" s="13"/>
      <c r="AA587" s="13"/>
      <c r="AC587" s="13"/>
      <c r="AD587" s="13"/>
      <c r="AE587" s="13"/>
      <c r="AF587" s="13"/>
      <c r="AG587" s="13"/>
    </row>
    <row r="588" ht="15.75" customHeight="1">
      <c r="E588" s="13"/>
      <c r="F588" s="13"/>
      <c r="G588" s="13"/>
      <c r="H588" s="13"/>
      <c r="I588" s="13"/>
      <c r="K588" s="13"/>
      <c r="L588" s="13"/>
      <c r="M588" s="13"/>
      <c r="N588" s="13"/>
      <c r="O588" s="13"/>
      <c r="Q588" s="13"/>
      <c r="R588" s="13"/>
      <c r="S588" s="13"/>
      <c r="T588" s="13"/>
      <c r="U588" s="13"/>
      <c r="W588" s="13"/>
      <c r="X588" s="13"/>
      <c r="Y588" s="13"/>
      <c r="Z588" s="13"/>
      <c r="AA588" s="13"/>
      <c r="AC588" s="13"/>
      <c r="AD588" s="13"/>
      <c r="AE588" s="13"/>
      <c r="AF588" s="13"/>
      <c r="AG588" s="13"/>
    </row>
    <row r="589" ht="15.75" customHeight="1">
      <c r="E589" s="13"/>
      <c r="F589" s="13"/>
      <c r="G589" s="13"/>
      <c r="H589" s="13"/>
      <c r="I589" s="13"/>
      <c r="K589" s="13"/>
      <c r="L589" s="13"/>
      <c r="M589" s="13"/>
      <c r="N589" s="13"/>
      <c r="O589" s="13"/>
      <c r="Q589" s="13"/>
      <c r="R589" s="13"/>
      <c r="S589" s="13"/>
      <c r="T589" s="13"/>
      <c r="U589" s="13"/>
      <c r="W589" s="13"/>
      <c r="X589" s="13"/>
      <c r="Y589" s="13"/>
      <c r="Z589" s="13"/>
      <c r="AA589" s="13"/>
      <c r="AC589" s="13"/>
      <c r="AD589" s="13"/>
      <c r="AE589" s="13"/>
      <c r="AF589" s="13"/>
      <c r="AG589" s="13"/>
    </row>
    <row r="590" ht="15.75" customHeight="1">
      <c r="E590" s="13"/>
      <c r="F590" s="13"/>
      <c r="G590" s="13"/>
      <c r="H590" s="13"/>
      <c r="I590" s="13"/>
      <c r="K590" s="13"/>
      <c r="L590" s="13"/>
      <c r="M590" s="13"/>
      <c r="N590" s="13"/>
      <c r="O590" s="13"/>
      <c r="Q590" s="13"/>
      <c r="R590" s="13"/>
      <c r="S590" s="13"/>
      <c r="T590" s="13"/>
      <c r="U590" s="13"/>
      <c r="W590" s="13"/>
      <c r="X590" s="13"/>
      <c r="Y590" s="13"/>
      <c r="Z590" s="13"/>
      <c r="AA590" s="13"/>
      <c r="AC590" s="13"/>
      <c r="AD590" s="13"/>
      <c r="AE590" s="13"/>
      <c r="AF590" s="13"/>
      <c r="AG590" s="13"/>
    </row>
    <row r="591" ht="15.75" customHeight="1">
      <c r="E591" s="13"/>
      <c r="F591" s="13"/>
      <c r="G591" s="13"/>
      <c r="H591" s="13"/>
      <c r="I591" s="13"/>
      <c r="K591" s="13"/>
      <c r="L591" s="13"/>
      <c r="M591" s="13"/>
      <c r="N591" s="13"/>
      <c r="O591" s="13"/>
      <c r="Q591" s="13"/>
      <c r="R591" s="13"/>
      <c r="S591" s="13"/>
      <c r="T591" s="13"/>
      <c r="U591" s="13"/>
      <c r="W591" s="13"/>
      <c r="X591" s="13"/>
      <c r="Y591" s="13"/>
      <c r="Z591" s="13"/>
      <c r="AA591" s="13"/>
      <c r="AC591" s="13"/>
      <c r="AD591" s="13"/>
      <c r="AE591" s="13"/>
      <c r="AF591" s="13"/>
      <c r="AG591" s="13"/>
    </row>
    <row r="592" ht="15.75" customHeight="1">
      <c r="E592" s="13"/>
      <c r="F592" s="13"/>
      <c r="G592" s="13"/>
      <c r="H592" s="13"/>
      <c r="I592" s="13"/>
      <c r="K592" s="13"/>
      <c r="L592" s="13"/>
      <c r="M592" s="13"/>
      <c r="N592" s="13"/>
      <c r="O592" s="13"/>
      <c r="Q592" s="13"/>
      <c r="R592" s="13"/>
      <c r="S592" s="13"/>
      <c r="T592" s="13"/>
      <c r="U592" s="13"/>
      <c r="W592" s="13"/>
      <c r="X592" s="13"/>
      <c r="Y592" s="13"/>
      <c r="Z592" s="13"/>
      <c r="AA592" s="13"/>
      <c r="AC592" s="13"/>
      <c r="AD592" s="13"/>
      <c r="AE592" s="13"/>
      <c r="AF592" s="13"/>
      <c r="AG592" s="13"/>
    </row>
    <row r="593" ht="15.75" customHeight="1">
      <c r="E593" s="13"/>
      <c r="F593" s="13"/>
      <c r="G593" s="13"/>
      <c r="H593" s="13"/>
      <c r="I593" s="13"/>
      <c r="K593" s="13"/>
      <c r="L593" s="13"/>
      <c r="M593" s="13"/>
      <c r="N593" s="13"/>
      <c r="O593" s="13"/>
      <c r="Q593" s="13"/>
      <c r="R593" s="13"/>
      <c r="S593" s="13"/>
      <c r="T593" s="13"/>
      <c r="U593" s="13"/>
      <c r="W593" s="13"/>
      <c r="X593" s="13"/>
      <c r="Y593" s="13"/>
      <c r="Z593" s="13"/>
      <c r="AA593" s="13"/>
      <c r="AC593" s="13"/>
      <c r="AD593" s="13"/>
      <c r="AE593" s="13"/>
      <c r="AF593" s="13"/>
      <c r="AG593" s="13"/>
    </row>
    <row r="594" ht="15.75" customHeight="1">
      <c r="E594" s="13"/>
      <c r="F594" s="13"/>
      <c r="G594" s="13"/>
      <c r="H594" s="13"/>
      <c r="I594" s="13"/>
      <c r="K594" s="13"/>
      <c r="L594" s="13"/>
      <c r="M594" s="13"/>
      <c r="N594" s="13"/>
      <c r="O594" s="13"/>
      <c r="Q594" s="13"/>
      <c r="R594" s="13"/>
      <c r="S594" s="13"/>
      <c r="T594" s="13"/>
      <c r="U594" s="13"/>
      <c r="W594" s="13"/>
      <c r="X594" s="13"/>
      <c r="Y594" s="13"/>
      <c r="Z594" s="13"/>
      <c r="AA594" s="13"/>
      <c r="AC594" s="13"/>
      <c r="AD594" s="13"/>
      <c r="AE594" s="13"/>
      <c r="AF594" s="13"/>
      <c r="AG594" s="13"/>
    </row>
    <row r="595" ht="15.75" customHeight="1">
      <c r="E595" s="13"/>
      <c r="F595" s="13"/>
      <c r="G595" s="13"/>
      <c r="H595" s="13"/>
      <c r="I595" s="13"/>
      <c r="K595" s="13"/>
      <c r="L595" s="13"/>
      <c r="M595" s="13"/>
      <c r="N595" s="13"/>
      <c r="O595" s="13"/>
      <c r="Q595" s="13"/>
      <c r="R595" s="13"/>
      <c r="S595" s="13"/>
      <c r="T595" s="13"/>
      <c r="U595" s="13"/>
      <c r="W595" s="13"/>
      <c r="X595" s="13"/>
      <c r="Y595" s="13"/>
      <c r="Z595" s="13"/>
      <c r="AA595" s="13"/>
      <c r="AC595" s="13"/>
      <c r="AD595" s="13"/>
      <c r="AE595" s="13"/>
      <c r="AF595" s="13"/>
      <c r="AG595" s="13"/>
    </row>
    <row r="596" ht="15.75" customHeight="1">
      <c r="E596" s="13"/>
      <c r="F596" s="13"/>
      <c r="G596" s="13"/>
      <c r="H596" s="13"/>
      <c r="I596" s="13"/>
      <c r="K596" s="13"/>
      <c r="L596" s="13"/>
      <c r="M596" s="13"/>
      <c r="N596" s="13"/>
      <c r="O596" s="13"/>
      <c r="Q596" s="13"/>
      <c r="R596" s="13"/>
      <c r="S596" s="13"/>
      <c r="T596" s="13"/>
      <c r="U596" s="13"/>
      <c r="W596" s="13"/>
      <c r="X596" s="13"/>
      <c r="Y596" s="13"/>
      <c r="Z596" s="13"/>
      <c r="AA596" s="13"/>
      <c r="AC596" s="13"/>
      <c r="AD596" s="13"/>
      <c r="AE596" s="13"/>
      <c r="AF596" s="13"/>
      <c r="AG596" s="13"/>
    </row>
    <row r="597" ht="15.75" customHeight="1">
      <c r="E597" s="13"/>
      <c r="F597" s="13"/>
      <c r="G597" s="13"/>
      <c r="H597" s="13"/>
      <c r="I597" s="13"/>
      <c r="K597" s="13"/>
      <c r="L597" s="13"/>
      <c r="M597" s="13"/>
      <c r="N597" s="13"/>
      <c r="O597" s="13"/>
      <c r="Q597" s="13"/>
      <c r="R597" s="13"/>
      <c r="S597" s="13"/>
      <c r="T597" s="13"/>
      <c r="U597" s="13"/>
      <c r="W597" s="13"/>
      <c r="X597" s="13"/>
      <c r="Y597" s="13"/>
      <c r="Z597" s="13"/>
      <c r="AA597" s="13"/>
      <c r="AC597" s="13"/>
      <c r="AD597" s="13"/>
      <c r="AE597" s="13"/>
      <c r="AF597" s="13"/>
      <c r="AG597" s="13"/>
    </row>
    <row r="598" ht="15.75" customHeight="1">
      <c r="E598" s="13"/>
      <c r="F598" s="13"/>
      <c r="G598" s="13"/>
      <c r="H598" s="13"/>
      <c r="I598" s="13"/>
      <c r="K598" s="13"/>
      <c r="L598" s="13"/>
      <c r="M598" s="13"/>
      <c r="N598" s="13"/>
      <c r="O598" s="13"/>
      <c r="Q598" s="13"/>
      <c r="R598" s="13"/>
      <c r="S598" s="13"/>
      <c r="T598" s="13"/>
      <c r="U598" s="13"/>
      <c r="W598" s="13"/>
      <c r="X598" s="13"/>
      <c r="Y598" s="13"/>
      <c r="Z598" s="13"/>
      <c r="AA598" s="13"/>
      <c r="AC598" s="13"/>
      <c r="AD598" s="13"/>
      <c r="AE598" s="13"/>
      <c r="AF598" s="13"/>
      <c r="AG598" s="13"/>
    </row>
    <row r="599" ht="15.75" customHeight="1">
      <c r="E599" s="13"/>
      <c r="F599" s="13"/>
      <c r="G599" s="13"/>
      <c r="H599" s="13"/>
      <c r="I599" s="13"/>
      <c r="K599" s="13"/>
      <c r="L599" s="13"/>
      <c r="M599" s="13"/>
      <c r="N599" s="13"/>
      <c r="O599" s="13"/>
      <c r="Q599" s="13"/>
      <c r="R599" s="13"/>
      <c r="S599" s="13"/>
      <c r="T599" s="13"/>
      <c r="U599" s="13"/>
      <c r="W599" s="13"/>
      <c r="X599" s="13"/>
      <c r="Y599" s="13"/>
      <c r="Z599" s="13"/>
      <c r="AA599" s="13"/>
      <c r="AC599" s="13"/>
      <c r="AD599" s="13"/>
      <c r="AE599" s="13"/>
      <c r="AF599" s="13"/>
      <c r="AG599" s="13"/>
    </row>
    <row r="600" ht="15.75" customHeight="1">
      <c r="E600" s="13"/>
      <c r="F600" s="13"/>
      <c r="G600" s="13"/>
      <c r="H600" s="13"/>
      <c r="I600" s="13"/>
      <c r="K600" s="13"/>
      <c r="L600" s="13"/>
      <c r="M600" s="13"/>
      <c r="N600" s="13"/>
      <c r="O600" s="13"/>
      <c r="Q600" s="13"/>
      <c r="R600" s="13"/>
      <c r="S600" s="13"/>
      <c r="T600" s="13"/>
      <c r="U600" s="13"/>
      <c r="W600" s="13"/>
      <c r="X600" s="13"/>
      <c r="Y600" s="13"/>
      <c r="Z600" s="13"/>
      <c r="AA600" s="13"/>
      <c r="AC600" s="13"/>
      <c r="AD600" s="13"/>
      <c r="AE600" s="13"/>
      <c r="AF600" s="13"/>
      <c r="AG600" s="13"/>
    </row>
    <row r="601" ht="15.75" customHeight="1">
      <c r="E601" s="13"/>
      <c r="F601" s="13"/>
      <c r="G601" s="13"/>
      <c r="H601" s="13"/>
      <c r="I601" s="13"/>
      <c r="K601" s="13"/>
      <c r="L601" s="13"/>
      <c r="M601" s="13"/>
      <c r="N601" s="13"/>
      <c r="O601" s="13"/>
      <c r="Q601" s="13"/>
      <c r="R601" s="13"/>
      <c r="S601" s="13"/>
      <c r="T601" s="13"/>
      <c r="U601" s="13"/>
      <c r="W601" s="13"/>
      <c r="X601" s="13"/>
      <c r="Y601" s="13"/>
      <c r="Z601" s="13"/>
      <c r="AA601" s="13"/>
      <c r="AC601" s="13"/>
      <c r="AD601" s="13"/>
      <c r="AE601" s="13"/>
      <c r="AF601" s="13"/>
      <c r="AG601" s="13"/>
    </row>
    <row r="602" ht="15.75" customHeight="1">
      <c r="E602" s="13"/>
      <c r="F602" s="13"/>
      <c r="G602" s="13"/>
      <c r="H602" s="13"/>
      <c r="I602" s="13"/>
      <c r="K602" s="13"/>
      <c r="L602" s="13"/>
      <c r="M602" s="13"/>
      <c r="N602" s="13"/>
      <c r="O602" s="13"/>
      <c r="Q602" s="13"/>
      <c r="R602" s="13"/>
      <c r="S602" s="13"/>
      <c r="T602" s="13"/>
      <c r="U602" s="13"/>
      <c r="W602" s="13"/>
      <c r="X602" s="13"/>
      <c r="Y602" s="13"/>
      <c r="Z602" s="13"/>
      <c r="AA602" s="13"/>
      <c r="AC602" s="13"/>
      <c r="AD602" s="13"/>
      <c r="AE602" s="13"/>
      <c r="AF602" s="13"/>
      <c r="AG602" s="13"/>
    </row>
    <row r="603" ht="15.75" customHeight="1">
      <c r="E603" s="13"/>
      <c r="F603" s="13"/>
      <c r="G603" s="13"/>
      <c r="H603" s="13"/>
      <c r="I603" s="13"/>
      <c r="K603" s="13"/>
      <c r="L603" s="13"/>
      <c r="M603" s="13"/>
      <c r="N603" s="13"/>
      <c r="O603" s="13"/>
      <c r="Q603" s="13"/>
      <c r="R603" s="13"/>
      <c r="S603" s="13"/>
      <c r="T603" s="13"/>
      <c r="U603" s="13"/>
      <c r="W603" s="13"/>
      <c r="X603" s="13"/>
      <c r="Y603" s="13"/>
      <c r="Z603" s="13"/>
      <c r="AA603" s="13"/>
      <c r="AC603" s="13"/>
      <c r="AD603" s="13"/>
      <c r="AE603" s="13"/>
      <c r="AF603" s="13"/>
      <c r="AG603" s="13"/>
    </row>
    <row r="604" ht="15.75" customHeight="1">
      <c r="E604" s="13"/>
      <c r="F604" s="13"/>
      <c r="G604" s="13"/>
      <c r="H604" s="13"/>
      <c r="I604" s="13"/>
      <c r="K604" s="13"/>
      <c r="L604" s="13"/>
      <c r="M604" s="13"/>
      <c r="N604" s="13"/>
      <c r="O604" s="13"/>
      <c r="Q604" s="13"/>
      <c r="R604" s="13"/>
      <c r="S604" s="13"/>
      <c r="T604" s="13"/>
      <c r="U604" s="13"/>
      <c r="W604" s="13"/>
      <c r="X604" s="13"/>
      <c r="Y604" s="13"/>
      <c r="Z604" s="13"/>
      <c r="AA604" s="13"/>
      <c r="AC604" s="13"/>
      <c r="AD604" s="13"/>
      <c r="AE604" s="13"/>
      <c r="AF604" s="13"/>
      <c r="AG604" s="13"/>
    </row>
    <row r="605" ht="15.75" customHeight="1">
      <c r="E605" s="13"/>
      <c r="F605" s="13"/>
      <c r="G605" s="13"/>
      <c r="H605" s="13"/>
      <c r="I605" s="13"/>
      <c r="K605" s="13"/>
      <c r="L605" s="13"/>
      <c r="M605" s="13"/>
      <c r="N605" s="13"/>
      <c r="O605" s="13"/>
      <c r="Q605" s="13"/>
      <c r="R605" s="13"/>
      <c r="S605" s="13"/>
      <c r="T605" s="13"/>
      <c r="U605" s="13"/>
      <c r="W605" s="13"/>
      <c r="X605" s="13"/>
      <c r="Y605" s="13"/>
      <c r="Z605" s="13"/>
      <c r="AA605" s="13"/>
      <c r="AC605" s="13"/>
      <c r="AD605" s="13"/>
      <c r="AE605" s="13"/>
      <c r="AF605" s="13"/>
      <c r="AG605" s="13"/>
    </row>
    <row r="606" ht="15.75" customHeight="1">
      <c r="E606" s="13"/>
      <c r="F606" s="13"/>
      <c r="G606" s="13"/>
      <c r="H606" s="13"/>
      <c r="I606" s="13"/>
      <c r="K606" s="13"/>
      <c r="L606" s="13"/>
      <c r="M606" s="13"/>
      <c r="N606" s="13"/>
      <c r="O606" s="13"/>
      <c r="Q606" s="13"/>
      <c r="R606" s="13"/>
      <c r="S606" s="13"/>
      <c r="T606" s="13"/>
      <c r="U606" s="13"/>
      <c r="W606" s="13"/>
      <c r="X606" s="13"/>
      <c r="Y606" s="13"/>
      <c r="Z606" s="13"/>
      <c r="AA606" s="13"/>
      <c r="AC606" s="13"/>
      <c r="AD606" s="13"/>
      <c r="AE606" s="13"/>
      <c r="AF606" s="13"/>
      <c r="AG606" s="13"/>
    </row>
    <row r="607" ht="15.75" customHeight="1">
      <c r="E607" s="13"/>
      <c r="F607" s="13"/>
      <c r="G607" s="13"/>
      <c r="H607" s="13"/>
      <c r="I607" s="13"/>
      <c r="K607" s="13"/>
      <c r="L607" s="13"/>
      <c r="M607" s="13"/>
      <c r="N607" s="13"/>
      <c r="O607" s="13"/>
      <c r="Q607" s="13"/>
      <c r="R607" s="13"/>
      <c r="S607" s="13"/>
      <c r="T607" s="13"/>
      <c r="U607" s="13"/>
      <c r="W607" s="13"/>
      <c r="X607" s="13"/>
      <c r="Y607" s="13"/>
      <c r="Z607" s="13"/>
      <c r="AA607" s="13"/>
      <c r="AC607" s="13"/>
      <c r="AD607" s="13"/>
      <c r="AE607" s="13"/>
      <c r="AF607" s="13"/>
      <c r="AG607" s="13"/>
    </row>
    <row r="608" ht="15.75" customHeight="1">
      <c r="E608" s="13"/>
      <c r="F608" s="13"/>
      <c r="G608" s="13"/>
      <c r="H608" s="13"/>
      <c r="I608" s="13"/>
      <c r="K608" s="13"/>
      <c r="L608" s="13"/>
      <c r="M608" s="13"/>
      <c r="N608" s="13"/>
      <c r="O608" s="13"/>
      <c r="Q608" s="13"/>
      <c r="R608" s="13"/>
      <c r="S608" s="13"/>
      <c r="T608" s="13"/>
      <c r="U608" s="13"/>
      <c r="W608" s="13"/>
      <c r="X608" s="13"/>
      <c r="Y608" s="13"/>
      <c r="Z608" s="13"/>
      <c r="AA608" s="13"/>
      <c r="AC608" s="13"/>
      <c r="AD608" s="13"/>
      <c r="AE608" s="13"/>
      <c r="AF608" s="13"/>
      <c r="AG608" s="13"/>
    </row>
    <row r="609" ht="15.75" customHeight="1">
      <c r="E609" s="13"/>
      <c r="F609" s="13"/>
      <c r="G609" s="13"/>
      <c r="H609" s="13"/>
      <c r="I609" s="13"/>
      <c r="K609" s="13"/>
      <c r="L609" s="13"/>
      <c r="M609" s="13"/>
      <c r="N609" s="13"/>
      <c r="O609" s="13"/>
      <c r="Q609" s="13"/>
      <c r="R609" s="13"/>
      <c r="S609" s="13"/>
      <c r="T609" s="13"/>
      <c r="U609" s="13"/>
      <c r="W609" s="13"/>
      <c r="X609" s="13"/>
      <c r="Y609" s="13"/>
      <c r="Z609" s="13"/>
      <c r="AA609" s="13"/>
      <c r="AC609" s="13"/>
      <c r="AD609" s="13"/>
      <c r="AE609" s="13"/>
      <c r="AF609" s="13"/>
      <c r="AG609" s="13"/>
    </row>
    <row r="610" ht="15.75" customHeight="1">
      <c r="E610" s="13"/>
      <c r="F610" s="13"/>
      <c r="G610" s="13"/>
      <c r="H610" s="13"/>
      <c r="I610" s="13"/>
      <c r="K610" s="13"/>
      <c r="L610" s="13"/>
      <c r="M610" s="13"/>
      <c r="N610" s="13"/>
      <c r="O610" s="13"/>
      <c r="Q610" s="13"/>
      <c r="R610" s="13"/>
      <c r="S610" s="13"/>
      <c r="T610" s="13"/>
      <c r="U610" s="13"/>
      <c r="W610" s="13"/>
      <c r="X610" s="13"/>
      <c r="Y610" s="13"/>
      <c r="Z610" s="13"/>
      <c r="AA610" s="13"/>
      <c r="AC610" s="13"/>
      <c r="AD610" s="13"/>
      <c r="AE610" s="13"/>
      <c r="AF610" s="13"/>
      <c r="AG610" s="13"/>
    </row>
    <row r="611" ht="15.75" customHeight="1">
      <c r="E611" s="13"/>
      <c r="F611" s="13"/>
      <c r="G611" s="13"/>
      <c r="H611" s="13"/>
      <c r="I611" s="13"/>
      <c r="K611" s="13"/>
      <c r="L611" s="13"/>
      <c r="M611" s="13"/>
      <c r="N611" s="13"/>
      <c r="O611" s="13"/>
      <c r="Q611" s="13"/>
      <c r="R611" s="13"/>
      <c r="S611" s="13"/>
      <c r="T611" s="13"/>
      <c r="U611" s="13"/>
      <c r="W611" s="13"/>
      <c r="X611" s="13"/>
      <c r="Y611" s="13"/>
      <c r="Z611" s="13"/>
      <c r="AA611" s="13"/>
      <c r="AC611" s="13"/>
      <c r="AD611" s="13"/>
      <c r="AE611" s="13"/>
      <c r="AF611" s="13"/>
      <c r="AG611" s="13"/>
    </row>
    <row r="612" ht="15.75" customHeight="1">
      <c r="E612" s="13"/>
      <c r="F612" s="13"/>
      <c r="G612" s="13"/>
      <c r="H612" s="13"/>
      <c r="I612" s="13"/>
      <c r="K612" s="13"/>
      <c r="L612" s="13"/>
      <c r="M612" s="13"/>
      <c r="N612" s="13"/>
      <c r="O612" s="13"/>
      <c r="Q612" s="13"/>
      <c r="R612" s="13"/>
      <c r="S612" s="13"/>
      <c r="T612" s="13"/>
      <c r="U612" s="13"/>
      <c r="W612" s="13"/>
      <c r="X612" s="13"/>
      <c r="Y612" s="13"/>
      <c r="Z612" s="13"/>
      <c r="AA612" s="13"/>
      <c r="AC612" s="13"/>
      <c r="AD612" s="13"/>
      <c r="AE612" s="13"/>
      <c r="AF612" s="13"/>
      <c r="AG612" s="13"/>
    </row>
    <row r="613" ht="15.75" customHeight="1">
      <c r="E613" s="13"/>
      <c r="F613" s="13"/>
      <c r="G613" s="13"/>
      <c r="H613" s="13"/>
      <c r="I613" s="13"/>
      <c r="K613" s="13"/>
      <c r="L613" s="13"/>
      <c r="M613" s="13"/>
      <c r="N613" s="13"/>
      <c r="O613" s="13"/>
      <c r="Q613" s="13"/>
      <c r="R613" s="13"/>
      <c r="S613" s="13"/>
      <c r="T613" s="13"/>
      <c r="U613" s="13"/>
      <c r="W613" s="13"/>
      <c r="X613" s="13"/>
      <c r="Y613" s="13"/>
      <c r="Z613" s="13"/>
      <c r="AA613" s="13"/>
      <c r="AC613" s="13"/>
      <c r="AD613" s="13"/>
      <c r="AE613" s="13"/>
      <c r="AF613" s="13"/>
      <c r="AG613" s="13"/>
    </row>
    <row r="614" ht="15.75" customHeight="1">
      <c r="E614" s="13"/>
      <c r="F614" s="13"/>
      <c r="G614" s="13"/>
      <c r="H614" s="13"/>
      <c r="I614" s="13"/>
      <c r="K614" s="13"/>
      <c r="L614" s="13"/>
      <c r="M614" s="13"/>
      <c r="N614" s="13"/>
      <c r="O614" s="13"/>
      <c r="Q614" s="13"/>
      <c r="R614" s="13"/>
      <c r="S614" s="13"/>
      <c r="T614" s="13"/>
      <c r="U614" s="13"/>
      <c r="W614" s="13"/>
      <c r="X614" s="13"/>
      <c r="Y614" s="13"/>
      <c r="Z614" s="13"/>
      <c r="AA614" s="13"/>
      <c r="AC614" s="13"/>
      <c r="AD614" s="13"/>
      <c r="AE614" s="13"/>
      <c r="AF614" s="13"/>
      <c r="AG614" s="13"/>
    </row>
    <row r="615" ht="15.75" customHeight="1">
      <c r="E615" s="13"/>
      <c r="F615" s="13"/>
      <c r="G615" s="13"/>
      <c r="H615" s="13"/>
      <c r="I615" s="13"/>
      <c r="K615" s="13"/>
      <c r="L615" s="13"/>
      <c r="M615" s="13"/>
      <c r="N615" s="13"/>
      <c r="O615" s="13"/>
      <c r="Q615" s="13"/>
      <c r="R615" s="13"/>
      <c r="S615" s="13"/>
      <c r="T615" s="13"/>
      <c r="U615" s="13"/>
      <c r="W615" s="13"/>
      <c r="X615" s="13"/>
      <c r="Y615" s="13"/>
      <c r="Z615" s="13"/>
      <c r="AA615" s="13"/>
      <c r="AC615" s="13"/>
      <c r="AD615" s="13"/>
      <c r="AE615" s="13"/>
      <c r="AF615" s="13"/>
      <c r="AG615" s="13"/>
    </row>
    <row r="616" ht="15.75" customHeight="1">
      <c r="E616" s="13"/>
      <c r="F616" s="13"/>
      <c r="G616" s="13"/>
      <c r="H616" s="13"/>
      <c r="I616" s="13"/>
      <c r="K616" s="13"/>
      <c r="L616" s="13"/>
      <c r="M616" s="13"/>
      <c r="N616" s="13"/>
      <c r="O616" s="13"/>
      <c r="Q616" s="13"/>
      <c r="R616" s="13"/>
      <c r="S616" s="13"/>
      <c r="T616" s="13"/>
      <c r="U616" s="13"/>
      <c r="W616" s="13"/>
      <c r="X616" s="13"/>
      <c r="Y616" s="13"/>
      <c r="Z616" s="13"/>
      <c r="AA616" s="13"/>
      <c r="AC616" s="13"/>
      <c r="AD616" s="13"/>
      <c r="AE616" s="13"/>
      <c r="AF616" s="13"/>
      <c r="AG616" s="13"/>
    </row>
    <row r="617" ht="15.75" customHeight="1">
      <c r="E617" s="13"/>
      <c r="F617" s="13"/>
      <c r="G617" s="13"/>
      <c r="H617" s="13"/>
      <c r="I617" s="13"/>
      <c r="K617" s="13"/>
      <c r="L617" s="13"/>
      <c r="M617" s="13"/>
      <c r="N617" s="13"/>
      <c r="O617" s="13"/>
      <c r="Q617" s="13"/>
      <c r="R617" s="13"/>
      <c r="S617" s="13"/>
      <c r="T617" s="13"/>
      <c r="U617" s="13"/>
      <c r="W617" s="13"/>
      <c r="X617" s="13"/>
      <c r="Y617" s="13"/>
      <c r="Z617" s="13"/>
      <c r="AA617" s="13"/>
      <c r="AC617" s="13"/>
      <c r="AD617" s="13"/>
      <c r="AE617" s="13"/>
      <c r="AF617" s="13"/>
      <c r="AG617" s="13"/>
    </row>
    <row r="618" ht="15.75" customHeight="1">
      <c r="E618" s="13"/>
      <c r="F618" s="13"/>
      <c r="G618" s="13"/>
      <c r="H618" s="13"/>
      <c r="I618" s="13"/>
      <c r="K618" s="13"/>
      <c r="L618" s="13"/>
      <c r="M618" s="13"/>
      <c r="N618" s="13"/>
      <c r="O618" s="13"/>
      <c r="Q618" s="13"/>
      <c r="R618" s="13"/>
      <c r="S618" s="13"/>
      <c r="T618" s="13"/>
      <c r="U618" s="13"/>
      <c r="W618" s="13"/>
      <c r="X618" s="13"/>
      <c r="Y618" s="13"/>
      <c r="Z618" s="13"/>
      <c r="AA618" s="13"/>
      <c r="AC618" s="13"/>
      <c r="AD618" s="13"/>
      <c r="AE618" s="13"/>
      <c r="AF618" s="13"/>
      <c r="AG618" s="13"/>
    </row>
    <row r="619" ht="15.75" customHeight="1">
      <c r="E619" s="13"/>
      <c r="F619" s="13"/>
      <c r="G619" s="13"/>
      <c r="H619" s="13"/>
      <c r="I619" s="13"/>
      <c r="K619" s="13"/>
      <c r="L619" s="13"/>
      <c r="M619" s="13"/>
      <c r="N619" s="13"/>
      <c r="O619" s="13"/>
      <c r="Q619" s="13"/>
      <c r="R619" s="13"/>
      <c r="S619" s="13"/>
      <c r="T619" s="13"/>
      <c r="U619" s="13"/>
      <c r="W619" s="13"/>
      <c r="X619" s="13"/>
      <c r="Y619" s="13"/>
      <c r="Z619" s="13"/>
      <c r="AA619" s="13"/>
      <c r="AC619" s="13"/>
      <c r="AD619" s="13"/>
      <c r="AE619" s="13"/>
      <c r="AF619" s="13"/>
      <c r="AG619" s="13"/>
    </row>
    <row r="620" ht="15.75" customHeight="1">
      <c r="E620" s="13"/>
      <c r="F620" s="13"/>
      <c r="G620" s="13"/>
      <c r="H620" s="13"/>
      <c r="I620" s="13"/>
      <c r="K620" s="13"/>
      <c r="L620" s="13"/>
      <c r="M620" s="13"/>
      <c r="N620" s="13"/>
      <c r="O620" s="13"/>
      <c r="Q620" s="13"/>
      <c r="R620" s="13"/>
      <c r="S620" s="13"/>
      <c r="T620" s="13"/>
      <c r="U620" s="13"/>
      <c r="W620" s="13"/>
      <c r="X620" s="13"/>
      <c r="Y620" s="13"/>
      <c r="Z620" s="13"/>
      <c r="AA620" s="13"/>
      <c r="AC620" s="13"/>
      <c r="AD620" s="13"/>
      <c r="AE620" s="13"/>
      <c r="AF620" s="13"/>
      <c r="AG620" s="13"/>
    </row>
    <row r="621" ht="15.75" customHeight="1">
      <c r="E621" s="13"/>
      <c r="F621" s="13"/>
      <c r="G621" s="13"/>
      <c r="H621" s="13"/>
      <c r="I621" s="13"/>
      <c r="K621" s="13"/>
      <c r="L621" s="13"/>
      <c r="M621" s="13"/>
      <c r="N621" s="13"/>
      <c r="O621" s="13"/>
      <c r="Q621" s="13"/>
      <c r="R621" s="13"/>
      <c r="S621" s="13"/>
      <c r="T621" s="13"/>
      <c r="U621" s="13"/>
      <c r="W621" s="13"/>
      <c r="X621" s="13"/>
      <c r="Y621" s="13"/>
      <c r="Z621" s="13"/>
      <c r="AA621" s="13"/>
      <c r="AC621" s="13"/>
      <c r="AD621" s="13"/>
      <c r="AE621" s="13"/>
      <c r="AF621" s="13"/>
      <c r="AG621" s="13"/>
    </row>
    <row r="622" ht="15.75" customHeight="1">
      <c r="E622" s="13"/>
      <c r="F622" s="13"/>
      <c r="G622" s="13"/>
      <c r="H622" s="13"/>
      <c r="I622" s="13"/>
      <c r="K622" s="13"/>
      <c r="L622" s="13"/>
      <c r="M622" s="13"/>
      <c r="N622" s="13"/>
      <c r="O622" s="13"/>
      <c r="Q622" s="13"/>
      <c r="R622" s="13"/>
      <c r="S622" s="13"/>
      <c r="T622" s="13"/>
      <c r="U622" s="13"/>
      <c r="W622" s="13"/>
      <c r="X622" s="13"/>
      <c r="Y622" s="13"/>
      <c r="Z622" s="13"/>
      <c r="AA622" s="13"/>
      <c r="AC622" s="13"/>
      <c r="AD622" s="13"/>
      <c r="AE622" s="13"/>
      <c r="AF622" s="13"/>
      <c r="AG622" s="13"/>
    </row>
    <row r="623" ht="15.75" customHeight="1">
      <c r="E623" s="13"/>
      <c r="F623" s="13"/>
      <c r="G623" s="13"/>
      <c r="H623" s="13"/>
      <c r="I623" s="13"/>
      <c r="K623" s="13"/>
      <c r="L623" s="13"/>
      <c r="M623" s="13"/>
      <c r="N623" s="13"/>
      <c r="O623" s="13"/>
      <c r="Q623" s="13"/>
      <c r="R623" s="13"/>
      <c r="S623" s="13"/>
      <c r="T623" s="13"/>
      <c r="U623" s="13"/>
      <c r="W623" s="13"/>
      <c r="X623" s="13"/>
      <c r="Y623" s="13"/>
      <c r="Z623" s="13"/>
      <c r="AA623" s="13"/>
      <c r="AC623" s="13"/>
      <c r="AD623" s="13"/>
      <c r="AE623" s="13"/>
      <c r="AF623" s="13"/>
      <c r="AG623" s="13"/>
    </row>
    <row r="624" ht="15.75" customHeight="1">
      <c r="E624" s="13"/>
      <c r="F624" s="13"/>
      <c r="G624" s="13"/>
      <c r="H624" s="13"/>
      <c r="I624" s="13"/>
      <c r="K624" s="13"/>
      <c r="L624" s="13"/>
      <c r="M624" s="13"/>
      <c r="N624" s="13"/>
      <c r="O624" s="13"/>
      <c r="Q624" s="13"/>
      <c r="R624" s="13"/>
      <c r="S624" s="13"/>
      <c r="T624" s="13"/>
      <c r="U624" s="13"/>
      <c r="W624" s="13"/>
      <c r="X624" s="13"/>
      <c r="Y624" s="13"/>
      <c r="Z624" s="13"/>
      <c r="AA624" s="13"/>
      <c r="AC624" s="13"/>
      <c r="AD624" s="13"/>
      <c r="AE624" s="13"/>
      <c r="AF624" s="13"/>
      <c r="AG624" s="13"/>
    </row>
    <row r="625" ht="15.75" customHeight="1">
      <c r="E625" s="13"/>
      <c r="F625" s="13"/>
      <c r="G625" s="13"/>
      <c r="H625" s="13"/>
      <c r="I625" s="13"/>
      <c r="K625" s="13"/>
      <c r="L625" s="13"/>
      <c r="M625" s="13"/>
      <c r="N625" s="13"/>
      <c r="O625" s="13"/>
      <c r="Q625" s="13"/>
      <c r="R625" s="13"/>
      <c r="S625" s="13"/>
      <c r="T625" s="13"/>
      <c r="U625" s="13"/>
      <c r="W625" s="13"/>
      <c r="X625" s="13"/>
      <c r="Y625" s="13"/>
      <c r="Z625" s="13"/>
      <c r="AA625" s="13"/>
      <c r="AC625" s="13"/>
      <c r="AD625" s="13"/>
      <c r="AE625" s="13"/>
      <c r="AF625" s="13"/>
      <c r="AG625" s="13"/>
    </row>
    <row r="626" ht="15.75" customHeight="1">
      <c r="E626" s="13"/>
      <c r="F626" s="13"/>
      <c r="G626" s="13"/>
      <c r="H626" s="13"/>
      <c r="I626" s="13"/>
      <c r="K626" s="13"/>
      <c r="L626" s="13"/>
      <c r="M626" s="13"/>
      <c r="N626" s="13"/>
      <c r="O626" s="13"/>
      <c r="Q626" s="13"/>
      <c r="R626" s="13"/>
      <c r="S626" s="13"/>
      <c r="T626" s="13"/>
      <c r="U626" s="13"/>
      <c r="W626" s="13"/>
      <c r="X626" s="13"/>
      <c r="Y626" s="13"/>
      <c r="Z626" s="13"/>
      <c r="AA626" s="13"/>
      <c r="AC626" s="13"/>
      <c r="AD626" s="13"/>
      <c r="AE626" s="13"/>
      <c r="AF626" s="13"/>
      <c r="AG626" s="13"/>
    </row>
    <row r="627" ht="15.75" customHeight="1">
      <c r="E627" s="13"/>
      <c r="F627" s="13"/>
      <c r="G627" s="13"/>
      <c r="H627" s="13"/>
      <c r="I627" s="13"/>
      <c r="K627" s="13"/>
      <c r="L627" s="13"/>
      <c r="M627" s="13"/>
      <c r="N627" s="13"/>
      <c r="O627" s="13"/>
      <c r="Q627" s="13"/>
      <c r="R627" s="13"/>
      <c r="S627" s="13"/>
      <c r="T627" s="13"/>
      <c r="U627" s="13"/>
      <c r="W627" s="13"/>
      <c r="X627" s="13"/>
      <c r="Y627" s="13"/>
      <c r="Z627" s="13"/>
      <c r="AA627" s="13"/>
      <c r="AC627" s="13"/>
      <c r="AD627" s="13"/>
      <c r="AE627" s="13"/>
      <c r="AF627" s="13"/>
      <c r="AG627" s="13"/>
    </row>
    <row r="628" ht="15.75" customHeight="1">
      <c r="E628" s="13"/>
      <c r="F628" s="13"/>
      <c r="G628" s="13"/>
      <c r="H628" s="13"/>
      <c r="I628" s="13"/>
      <c r="K628" s="13"/>
      <c r="L628" s="13"/>
      <c r="M628" s="13"/>
      <c r="N628" s="13"/>
      <c r="O628" s="13"/>
      <c r="Q628" s="13"/>
      <c r="R628" s="13"/>
      <c r="S628" s="13"/>
      <c r="T628" s="13"/>
      <c r="U628" s="13"/>
      <c r="W628" s="13"/>
      <c r="X628" s="13"/>
      <c r="Y628" s="13"/>
      <c r="Z628" s="13"/>
      <c r="AA628" s="13"/>
      <c r="AC628" s="13"/>
      <c r="AD628" s="13"/>
      <c r="AE628" s="13"/>
      <c r="AF628" s="13"/>
      <c r="AG628" s="13"/>
    </row>
    <row r="629" ht="15.75" customHeight="1">
      <c r="E629" s="13"/>
      <c r="F629" s="13"/>
      <c r="G629" s="13"/>
      <c r="H629" s="13"/>
      <c r="I629" s="13"/>
      <c r="K629" s="13"/>
      <c r="L629" s="13"/>
      <c r="M629" s="13"/>
      <c r="N629" s="13"/>
      <c r="O629" s="13"/>
      <c r="Q629" s="13"/>
      <c r="R629" s="13"/>
      <c r="S629" s="13"/>
      <c r="T629" s="13"/>
      <c r="U629" s="13"/>
      <c r="W629" s="13"/>
      <c r="X629" s="13"/>
      <c r="Y629" s="13"/>
      <c r="Z629" s="13"/>
      <c r="AA629" s="13"/>
      <c r="AC629" s="13"/>
      <c r="AD629" s="13"/>
      <c r="AE629" s="13"/>
      <c r="AF629" s="13"/>
      <c r="AG629" s="13"/>
    </row>
    <row r="630" ht="15.75" customHeight="1">
      <c r="E630" s="13"/>
      <c r="F630" s="13"/>
      <c r="G630" s="13"/>
      <c r="H630" s="13"/>
      <c r="I630" s="13"/>
      <c r="K630" s="13"/>
      <c r="L630" s="13"/>
      <c r="M630" s="13"/>
      <c r="N630" s="13"/>
      <c r="O630" s="13"/>
      <c r="Q630" s="13"/>
      <c r="R630" s="13"/>
      <c r="S630" s="13"/>
      <c r="T630" s="13"/>
      <c r="U630" s="13"/>
      <c r="W630" s="13"/>
      <c r="X630" s="13"/>
      <c r="Y630" s="13"/>
      <c r="Z630" s="13"/>
      <c r="AA630" s="13"/>
      <c r="AC630" s="13"/>
      <c r="AD630" s="13"/>
      <c r="AE630" s="13"/>
      <c r="AF630" s="13"/>
      <c r="AG630" s="13"/>
    </row>
    <row r="631" ht="15.75" customHeight="1">
      <c r="E631" s="13"/>
      <c r="F631" s="13"/>
      <c r="G631" s="13"/>
      <c r="H631" s="13"/>
      <c r="I631" s="13"/>
      <c r="K631" s="13"/>
      <c r="L631" s="13"/>
      <c r="M631" s="13"/>
      <c r="N631" s="13"/>
      <c r="O631" s="13"/>
      <c r="Q631" s="13"/>
      <c r="R631" s="13"/>
      <c r="S631" s="13"/>
      <c r="T631" s="13"/>
      <c r="U631" s="13"/>
      <c r="W631" s="13"/>
      <c r="X631" s="13"/>
      <c r="Y631" s="13"/>
      <c r="Z631" s="13"/>
      <c r="AA631" s="13"/>
      <c r="AC631" s="13"/>
      <c r="AD631" s="13"/>
      <c r="AE631" s="13"/>
      <c r="AF631" s="13"/>
      <c r="AG631" s="13"/>
    </row>
    <row r="632" ht="15.75" customHeight="1">
      <c r="E632" s="13"/>
      <c r="F632" s="13"/>
      <c r="G632" s="13"/>
      <c r="H632" s="13"/>
      <c r="I632" s="13"/>
      <c r="K632" s="13"/>
      <c r="L632" s="13"/>
      <c r="M632" s="13"/>
      <c r="N632" s="13"/>
      <c r="O632" s="13"/>
      <c r="Q632" s="13"/>
      <c r="R632" s="13"/>
      <c r="S632" s="13"/>
      <c r="T632" s="13"/>
      <c r="U632" s="13"/>
      <c r="W632" s="13"/>
      <c r="X632" s="13"/>
      <c r="Y632" s="13"/>
      <c r="Z632" s="13"/>
      <c r="AA632" s="13"/>
      <c r="AC632" s="13"/>
      <c r="AD632" s="13"/>
      <c r="AE632" s="13"/>
      <c r="AF632" s="13"/>
      <c r="AG632" s="13"/>
    </row>
    <row r="633" ht="15.75" customHeight="1">
      <c r="E633" s="13"/>
      <c r="F633" s="13"/>
      <c r="G633" s="13"/>
      <c r="H633" s="13"/>
      <c r="I633" s="13"/>
      <c r="K633" s="13"/>
      <c r="L633" s="13"/>
      <c r="M633" s="13"/>
      <c r="N633" s="13"/>
      <c r="O633" s="13"/>
      <c r="Q633" s="13"/>
      <c r="R633" s="13"/>
      <c r="S633" s="13"/>
      <c r="T633" s="13"/>
      <c r="U633" s="13"/>
      <c r="W633" s="13"/>
      <c r="X633" s="13"/>
      <c r="Y633" s="13"/>
      <c r="Z633" s="13"/>
      <c r="AA633" s="13"/>
      <c r="AC633" s="13"/>
      <c r="AD633" s="13"/>
      <c r="AE633" s="13"/>
      <c r="AF633" s="13"/>
      <c r="AG633" s="13"/>
    </row>
    <row r="634" ht="15.75" customHeight="1">
      <c r="E634" s="13"/>
      <c r="F634" s="13"/>
      <c r="G634" s="13"/>
      <c r="H634" s="13"/>
      <c r="I634" s="13"/>
      <c r="K634" s="13"/>
      <c r="L634" s="13"/>
      <c r="M634" s="13"/>
      <c r="N634" s="13"/>
      <c r="O634" s="13"/>
      <c r="Q634" s="13"/>
      <c r="R634" s="13"/>
      <c r="S634" s="13"/>
      <c r="T634" s="13"/>
      <c r="U634" s="13"/>
      <c r="W634" s="13"/>
      <c r="X634" s="13"/>
      <c r="Y634" s="13"/>
      <c r="Z634" s="13"/>
      <c r="AA634" s="13"/>
      <c r="AC634" s="13"/>
      <c r="AD634" s="13"/>
      <c r="AE634" s="13"/>
      <c r="AF634" s="13"/>
      <c r="AG634" s="13"/>
    </row>
    <row r="635" ht="15.75" customHeight="1">
      <c r="E635" s="13"/>
      <c r="F635" s="13"/>
      <c r="G635" s="13"/>
      <c r="H635" s="13"/>
      <c r="I635" s="13"/>
      <c r="K635" s="13"/>
      <c r="L635" s="13"/>
      <c r="M635" s="13"/>
      <c r="N635" s="13"/>
      <c r="O635" s="13"/>
      <c r="Q635" s="13"/>
      <c r="R635" s="13"/>
      <c r="S635" s="13"/>
      <c r="T635" s="13"/>
      <c r="U635" s="13"/>
      <c r="W635" s="13"/>
      <c r="X635" s="13"/>
      <c r="Y635" s="13"/>
      <c r="Z635" s="13"/>
      <c r="AA635" s="13"/>
      <c r="AC635" s="13"/>
      <c r="AD635" s="13"/>
      <c r="AE635" s="13"/>
      <c r="AF635" s="13"/>
      <c r="AG635" s="13"/>
    </row>
    <row r="636" ht="15.75" customHeight="1">
      <c r="E636" s="13"/>
      <c r="F636" s="13"/>
      <c r="G636" s="13"/>
      <c r="H636" s="13"/>
      <c r="I636" s="13"/>
      <c r="K636" s="13"/>
      <c r="L636" s="13"/>
      <c r="M636" s="13"/>
      <c r="N636" s="13"/>
      <c r="O636" s="13"/>
      <c r="Q636" s="13"/>
      <c r="R636" s="13"/>
      <c r="S636" s="13"/>
      <c r="T636" s="13"/>
      <c r="U636" s="13"/>
      <c r="W636" s="13"/>
      <c r="X636" s="13"/>
      <c r="Y636" s="13"/>
      <c r="Z636" s="13"/>
      <c r="AA636" s="13"/>
      <c r="AC636" s="13"/>
      <c r="AD636" s="13"/>
      <c r="AE636" s="13"/>
      <c r="AF636" s="13"/>
      <c r="AG636" s="13"/>
    </row>
    <row r="637" ht="15.75" customHeight="1">
      <c r="E637" s="13"/>
      <c r="F637" s="13"/>
      <c r="G637" s="13"/>
      <c r="H637" s="13"/>
      <c r="I637" s="13"/>
      <c r="K637" s="13"/>
      <c r="L637" s="13"/>
      <c r="M637" s="13"/>
      <c r="N637" s="13"/>
      <c r="O637" s="13"/>
      <c r="Q637" s="13"/>
      <c r="R637" s="13"/>
      <c r="S637" s="13"/>
      <c r="T637" s="13"/>
      <c r="U637" s="13"/>
      <c r="W637" s="13"/>
      <c r="X637" s="13"/>
      <c r="Y637" s="13"/>
      <c r="Z637" s="13"/>
      <c r="AA637" s="13"/>
      <c r="AC637" s="13"/>
      <c r="AD637" s="13"/>
      <c r="AE637" s="13"/>
      <c r="AF637" s="13"/>
      <c r="AG637" s="13"/>
    </row>
    <row r="638" ht="15.75" customHeight="1">
      <c r="E638" s="13"/>
      <c r="F638" s="13"/>
      <c r="G638" s="13"/>
      <c r="H638" s="13"/>
      <c r="I638" s="13"/>
      <c r="K638" s="13"/>
      <c r="L638" s="13"/>
      <c r="M638" s="13"/>
      <c r="N638" s="13"/>
      <c r="O638" s="13"/>
      <c r="Q638" s="13"/>
      <c r="R638" s="13"/>
      <c r="S638" s="13"/>
      <c r="T638" s="13"/>
      <c r="U638" s="13"/>
      <c r="W638" s="13"/>
      <c r="X638" s="13"/>
      <c r="Y638" s="13"/>
      <c r="Z638" s="13"/>
      <c r="AA638" s="13"/>
      <c r="AC638" s="13"/>
      <c r="AD638" s="13"/>
      <c r="AE638" s="13"/>
      <c r="AF638" s="13"/>
      <c r="AG638" s="13"/>
    </row>
    <row r="639" ht="15.75" customHeight="1">
      <c r="E639" s="13"/>
      <c r="F639" s="13"/>
      <c r="G639" s="13"/>
      <c r="H639" s="13"/>
      <c r="I639" s="13"/>
      <c r="K639" s="13"/>
      <c r="L639" s="13"/>
      <c r="M639" s="13"/>
      <c r="N639" s="13"/>
      <c r="O639" s="13"/>
      <c r="Q639" s="13"/>
      <c r="R639" s="13"/>
      <c r="S639" s="13"/>
      <c r="T639" s="13"/>
      <c r="U639" s="13"/>
      <c r="W639" s="13"/>
      <c r="X639" s="13"/>
      <c r="Y639" s="13"/>
      <c r="Z639" s="13"/>
      <c r="AA639" s="13"/>
      <c r="AC639" s="13"/>
      <c r="AD639" s="13"/>
      <c r="AE639" s="13"/>
      <c r="AF639" s="13"/>
      <c r="AG639" s="13"/>
    </row>
    <row r="640" ht="15.75" customHeight="1">
      <c r="E640" s="13"/>
      <c r="F640" s="13"/>
      <c r="G640" s="13"/>
      <c r="H640" s="13"/>
      <c r="I640" s="13"/>
      <c r="K640" s="13"/>
      <c r="L640" s="13"/>
      <c r="M640" s="13"/>
      <c r="N640" s="13"/>
      <c r="O640" s="13"/>
      <c r="Q640" s="13"/>
      <c r="R640" s="13"/>
      <c r="S640" s="13"/>
      <c r="T640" s="13"/>
      <c r="U640" s="13"/>
      <c r="W640" s="13"/>
      <c r="X640" s="13"/>
      <c r="Y640" s="13"/>
      <c r="Z640" s="13"/>
      <c r="AA640" s="13"/>
      <c r="AC640" s="13"/>
      <c r="AD640" s="13"/>
      <c r="AE640" s="13"/>
      <c r="AF640" s="13"/>
      <c r="AG640" s="13"/>
    </row>
    <row r="641" ht="15.75" customHeight="1">
      <c r="E641" s="13"/>
      <c r="F641" s="13"/>
      <c r="G641" s="13"/>
      <c r="H641" s="13"/>
      <c r="I641" s="13"/>
      <c r="K641" s="13"/>
      <c r="L641" s="13"/>
      <c r="M641" s="13"/>
      <c r="N641" s="13"/>
      <c r="O641" s="13"/>
      <c r="Q641" s="13"/>
      <c r="R641" s="13"/>
      <c r="S641" s="13"/>
      <c r="T641" s="13"/>
      <c r="U641" s="13"/>
      <c r="W641" s="13"/>
      <c r="X641" s="13"/>
      <c r="Y641" s="13"/>
      <c r="Z641" s="13"/>
      <c r="AA641" s="13"/>
      <c r="AC641" s="13"/>
      <c r="AD641" s="13"/>
      <c r="AE641" s="13"/>
      <c r="AF641" s="13"/>
      <c r="AG641" s="13"/>
    </row>
    <row r="642" ht="15.75" customHeight="1">
      <c r="E642" s="13"/>
      <c r="F642" s="13"/>
      <c r="G642" s="13"/>
      <c r="H642" s="13"/>
      <c r="I642" s="13"/>
      <c r="K642" s="13"/>
      <c r="L642" s="13"/>
      <c r="M642" s="13"/>
      <c r="N642" s="13"/>
      <c r="O642" s="13"/>
      <c r="Q642" s="13"/>
      <c r="R642" s="13"/>
      <c r="S642" s="13"/>
      <c r="T642" s="13"/>
      <c r="U642" s="13"/>
      <c r="W642" s="13"/>
      <c r="X642" s="13"/>
      <c r="Y642" s="13"/>
      <c r="Z642" s="13"/>
      <c r="AA642" s="13"/>
      <c r="AC642" s="13"/>
      <c r="AD642" s="13"/>
      <c r="AE642" s="13"/>
      <c r="AF642" s="13"/>
      <c r="AG642" s="13"/>
    </row>
    <row r="643" ht="15.75" customHeight="1">
      <c r="E643" s="13"/>
      <c r="F643" s="13"/>
      <c r="G643" s="13"/>
      <c r="H643" s="13"/>
      <c r="I643" s="13"/>
      <c r="K643" s="13"/>
      <c r="L643" s="13"/>
      <c r="M643" s="13"/>
      <c r="N643" s="13"/>
      <c r="O643" s="13"/>
      <c r="Q643" s="13"/>
      <c r="R643" s="13"/>
      <c r="S643" s="13"/>
      <c r="T643" s="13"/>
      <c r="U643" s="13"/>
      <c r="W643" s="13"/>
      <c r="X643" s="13"/>
      <c r="Y643" s="13"/>
      <c r="Z643" s="13"/>
      <c r="AA643" s="13"/>
      <c r="AC643" s="13"/>
      <c r="AD643" s="13"/>
      <c r="AE643" s="13"/>
      <c r="AF643" s="13"/>
      <c r="AG643" s="13"/>
    </row>
    <row r="644" ht="15.75" customHeight="1">
      <c r="E644" s="13"/>
      <c r="F644" s="13"/>
      <c r="G644" s="13"/>
      <c r="H644" s="13"/>
      <c r="I644" s="13"/>
      <c r="K644" s="13"/>
      <c r="L644" s="13"/>
      <c r="M644" s="13"/>
      <c r="N644" s="13"/>
      <c r="O644" s="13"/>
      <c r="Q644" s="13"/>
      <c r="R644" s="13"/>
      <c r="S644" s="13"/>
      <c r="T644" s="13"/>
      <c r="U644" s="13"/>
      <c r="W644" s="13"/>
      <c r="X644" s="13"/>
      <c r="Y644" s="13"/>
      <c r="Z644" s="13"/>
      <c r="AA644" s="13"/>
      <c r="AC644" s="13"/>
      <c r="AD644" s="13"/>
      <c r="AE644" s="13"/>
      <c r="AF644" s="13"/>
      <c r="AG644" s="13"/>
    </row>
    <row r="645" ht="15.75" customHeight="1">
      <c r="E645" s="13"/>
      <c r="F645" s="13"/>
      <c r="G645" s="13"/>
      <c r="H645" s="13"/>
      <c r="I645" s="13"/>
      <c r="K645" s="13"/>
      <c r="L645" s="13"/>
      <c r="M645" s="13"/>
      <c r="N645" s="13"/>
      <c r="O645" s="13"/>
      <c r="Q645" s="13"/>
      <c r="R645" s="13"/>
      <c r="S645" s="13"/>
      <c r="T645" s="13"/>
      <c r="U645" s="13"/>
      <c r="W645" s="13"/>
      <c r="X645" s="13"/>
      <c r="Y645" s="13"/>
      <c r="Z645" s="13"/>
      <c r="AA645" s="13"/>
      <c r="AC645" s="13"/>
      <c r="AD645" s="13"/>
      <c r="AE645" s="13"/>
      <c r="AF645" s="13"/>
      <c r="AG645" s="13"/>
    </row>
    <row r="646" ht="15.75" customHeight="1">
      <c r="E646" s="13"/>
      <c r="F646" s="13"/>
      <c r="G646" s="13"/>
      <c r="H646" s="13"/>
      <c r="I646" s="13"/>
      <c r="K646" s="13"/>
      <c r="L646" s="13"/>
      <c r="M646" s="13"/>
      <c r="N646" s="13"/>
      <c r="O646" s="13"/>
      <c r="Q646" s="13"/>
      <c r="R646" s="13"/>
      <c r="S646" s="13"/>
      <c r="T646" s="13"/>
      <c r="U646" s="13"/>
      <c r="W646" s="13"/>
      <c r="X646" s="13"/>
      <c r="Y646" s="13"/>
      <c r="Z646" s="13"/>
      <c r="AA646" s="13"/>
      <c r="AC646" s="13"/>
      <c r="AD646" s="13"/>
      <c r="AE646" s="13"/>
      <c r="AF646" s="13"/>
      <c r="AG646" s="13"/>
    </row>
    <row r="647" ht="15.75" customHeight="1">
      <c r="E647" s="13"/>
      <c r="F647" s="13"/>
      <c r="G647" s="13"/>
      <c r="H647" s="13"/>
      <c r="I647" s="13"/>
      <c r="K647" s="13"/>
      <c r="L647" s="13"/>
      <c r="M647" s="13"/>
      <c r="N647" s="13"/>
      <c r="O647" s="13"/>
      <c r="Q647" s="13"/>
      <c r="R647" s="13"/>
      <c r="S647" s="13"/>
      <c r="T647" s="13"/>
      <c r="U647" s="13"/>
      <c r="W647" s="13"/>
      <c r="X647" s="13"/>
      <c r="Y647" s="13"/>
      <c r="Z647" s="13"/>
      <c r="AA647" s="13"/>
      <c r="AC647" s="13"/>
      <c r="AD647" s="13"/>
      <c r="AE647" s="13"/>
      <c r="AF647" s="13"/>
      <c r="AG647" s="13"/>
    </row>
    <row r="648" ht="15.75" customHeight="1">
      <c r="E648" s="13"/>
      <c r="F648" s="13"/>
      <c r="G648" s="13"/>
      <c r="H648" s="13"/>
      <c r="I648" s="13"/>
      <c r="K648" s="13"/>
      <c r="L648" s="13"/>
      <c r="M648" s="13"/>
      <c r="N648" s="13"/>
      <c r="O648" s="13"/>
      <c r="Q648" s="13"/>
      <c r="R648" s="13"/>
      <c r="S648" s="13"/>
      <c r="T648" s="13"/>
      <c r="U648" s="13"/>
      <c r="W648" s="13"/>
      <c r="X648" s="13"/>
      <c r="Y648" s="13"/>
      <c r="Z648" s="13"/>
      <c r="AA648" s="13"/>
      <c r="AC648" s="13"/>
      <c r="AD648" s="13"/>
      <c r="AE648" s="13"/>
      <c r="AF648" s="13"/>
      <c r="AG648" s="13"/>
    </row>
    <row r="649" ht="15.75" customHeight="1">
      <c r="E649" s="13"/>
      <c r="F649" s="13"/>
      <c r="G649" s="13"/>
      <c r="H649" s="13"/>
      <c r="I649" s="13"/>
      <c r="K649" s="13"/>
      <c r="L649" s="13"/>
      <c r="M649" s="13"/>
      <c r="N649" s="13"/>
      <c r="O649" s="13"/>
      <c r="Q649" s="13"/>
      <c r="R649" s="13"/>
      <c r="S649" s="13"/>
      <c r="T649" s="13"/>
      <c r="U649" s="13"/>
      <c r="W649" s="13"/>
      <c r="X649" s="13"/>
      <c r="Y649" s="13"/>
      <c r="Z649" s="13"/>
      <c r="AA649" s="13"/>
      <c r="AC649" s="13"/>
      <c r="AD649" s="13"/>
      <c r="AE649" s="13"/>
      <c r="AF649" s="13"/>
      <c r="AG649" s="13"/>
    </row>
    <row r="650" ht="15.75" customHeight="1">
      <c r="E650" s="13"/>
      <c r="F650" s="13"/>
      <c r="G650" s="13"/>
      <c r="H650" s="13"/>
      <c r="I650" s="13"/>
      <c r="K650" s="13"/>
      <c r="L650" s="13"/>
      <c r="M650" s="13"/>
      <c r="N650" s="13"/>
      <c r="O650" s="13"/>
      <c r="Q650" s="13"/>
      <c r="R650" s="13"/>
      <c r="S650" s="13"/>
      <c r="T650" s="13"/>
      <c r="U650" s="13"/>
      <c r="W650" s="13"/>
      <c r="X650" s="13"/>
      <c r="Y650" s="13"/>
      <c r="Z650" s="13"/>
      <c r="AA650" s="13"/>
      <c r="AC650" s="13"/>
      <c r="AD650" s="13"/>
      <c r="AE650" s="13"/>
      <c r="AF650" s="13"/>
      <c r="AG650" s="13"/>
    </row>
    <row r="651" ht="15.75" customHeight="1">
      <c r="E651" s="13"/>
      <c r="F651" s="13"/>
      <c r="G651" s="13"/>
      <c r="H651" s="13"/>
      <c r="I651" s="13"/>
      <c r="K651" s="13"/>
      <c r="L651" s="13"/>
      <c r="M651" s="13"/>
      <c r="N651" s="13"/>
      <c r="O651" s="13"/>
      <c r="Q651" s="13"/>
      <c r="R651" s="13"/>
      <c r="S651" s="13"/>
      <c r="T651" s="13"/>
      <c r="U651" s="13"/>
      <c r="W651" s="13"/>
      <c r="X651" s="13"/>
      <c r="Y651" s="13"/>
      <c r="Z651" s="13"/>
      <c r="AA651" s="13"/>
      <c r="AC651" s="13"/>
      <c r="AD651" s="13"/>
      <c r="AE651" s="13"/>
      <c r="AF651" s="13"/>
      <c r="AG651" s="13"/>
    </row>
    <row r="652" ht="15.75" customHeight="1">
      <c r="E652" s="13"/>
      <c r="F652" s="13"/>
      <c r="G652" s="13"/>
      <c r="H652" s="13"/>
      <c r="I652" s="13"/>
      <c r="K652" s="13"/>
      <c r="L652" s="13"/>
      <c r="M652" s="13"/>
      <c r="N652" s="13"/>
      <c r="O652" s="13"/>
      <c r="Q652" s="13"/>
      <c r="R652" s="13"/>
      <c r="S652" s="13"/>
      <c r="T652" s="13"/>
      <c r="U652" s="13"/>
      <c r="W652" s="13"/>
      <c r="X652" s="13"/>
      <c r="Y652" s="13"/>
      <c r="Z652" s="13"/>
      <c r="AA652" s="13"/>
      <c r="AC652" s="13"/>
      <c r="AD652" s="13"/>
      <c r="AE652" s="13"/>
      <c r="AF652" s="13"/>
      <c r="AG652" s="13"/>
    </row>
    <row r="653" ht="15.75" customHeight="1">
      <c r="E653" s="13"/>
      <c r="F653" s="13"/>
      <c r="G653" s="13"/>
      <c r="H653" s="13"/>
      <c r="I653" s="13"/>
      <c r="K653" s="13"/>
      <c r="L653" s="13"/>
      <c r="M653" s="13"/>
      <c r="N653" s="13"/>
      <c r="O653" s="13"/>
      <c r="Q653" s="13"/>
      <c r="R653" s="13"/>
      <c r="S653" s="13"/>
      <c r="T653" s="13"/>
      <c r="U653" s="13"/>
      <c r="W653" s="13"/>
      <c r="X653" s="13"/>
      <c r="Y653" s="13"/>
      <c r="Z653" s="13"/>
      <c r="AA653" s="13"/>
      <c r="AC653" s="13"/>
      <c r="AD653" s="13"/>
      <c r="AE653" s="13"/>
      <c r="AF653" s="13"/>
      <c r="AG653" s="13"/>
    </row>
    <row r="654" ht="15.75" customHeight="1">
      <c r="E654" s="13"/>
      <c r="F654" s="13"/>
      <c r="G654" s="13"/>
      <c r="H654" s="13"/>
      <c r="I654" s="13"/>
      <c r="K654" s="13"/>
      <c r="L654" s="13"/>
      <c r="M654" s="13"/>
      <c r="N654" s="13"/>
      <c r="O654" s="13"/>
      <c r="Q654" s="13"/>
      <c r="R654" s="13"/>
      <c r="S654" s="13"/>
      <c r="T654" s="13"/>
      <c r="U654" s="13"/>
      <c r="W654" s="13"/>
      <c r="X654" s="13"/>
      <c r="Y654" s="13"/>
      <c r="Z654" s="13"/>
      <c r="AA654" s="13"/>
      <c r="AC654" s="13"/>
      <c r="AD654" s="13"/>
      <c r="AE654" s="13"/>
      <c r="AF654" s="13"/>
      <c r="AG654" s="13"/>
    </row>
    <row r="655" ht="15.75" customHeight="1">
      <c r="E655" s="13"/>
      <c r="F655" s="13"/>
      <c r="G655" s="13"/>
      <c r="H655" s="13"/>
      <c r="I655" s="13"/>
      <c r="K655" s="13"/>
      <c r="L655" s="13"/>
      <c r="M655" s="13"/>
      <c r="N655" s="13"/>
      <c r="O655" s="13"/>
      <c r="Q655" s="13"/>
      <c r="R655" s="13"/>
      <c r="S655" s="13"/>
      <c r="T655" s="13"/>
      <c r="U655" s="13"/>
      <c r="W655" s="13"/>
      <c r="X655" s="13"/>
      <c r="Y655" s="13"/>
      <c r="Z655" s="13"/>
      <c r="AA655" s="13"/>
      <c r="AC655" s="13"/>
      <c r="AD655" s="13"/>
      <c r="AE655" s="13"/>
      <c r="AF655" s="13"/>
      <c r="AG655" s="13"/>
    </row>
    <row r="656" ht="15.75" customHeight="1">
      <c r="E656" s="13"/>
      <c r="F656" s="13"/>
      <c r="G656" s="13"/>
      <c r="H656" s="13"/>
      <c r="I656" s="13"/>
      <c r="K656" s="13"/>
      <c r="L656" s="13"/>
      <c r="M656" s="13"/>
      <c r="N656" s="13"/>
      <c r="O656" s="13"/>
      <c r="Q656" s="13"/>
      <c r="R656" s="13"/>
      <c r="S656" s="13"/>
      <c r="T656" s="13"/>
      <c r="U656" s="13"/>
      <c r="W656" s="13"/>
      <c r="X656" s="13"/>
      <c r="Y656" s="13"/>
      <c r="Z656" s="13"/>
      <c r="AA656" s="13"/>
      <c r="AC656" s="13"/>
      <c r="AD656" s="13"/>
      <c r="AE656" s="13"/>
      <c r="AF656" s="13"/>
      <c r="AG656" s="13"/>
    </row>
    <row r="657" ht="15.75" customHeight="1">
      <c r="E657" s="13"/>
      <c r="F657" s="13"/>
      <c r="G657" s="13"/>
      <c r="H657" s="13"/>
      <c r="I657" s="13"/>
      <c r="K657" s="13"/>
      <c r="L657" s="13"/>
      <c r="M657" s="13"/>
      <c r="N657" s="13"/>
      <c r="O657" s="13"/>
      <c r="Q657" s="13"/>
      <c r="R657" s="13"/>
      <c r="S657" s="13"/>
      <c r="T657" s="13"/>
      <c r="U657" s="13"/>
      <c r="W657" s="13"/>
      <c r="X657" s="13"/>
      <c r="Y657" s="13"/>
      <c r="Z657" s="13"/>
      <c r="AA657" s="13"/>
      <c r="AC657" s="13"/>
      <c r="AD657" s="13"/>
      <c r="AE657" s="13"/>
      <c r="AF657" s="13"/>
      <c r="AG657" s="13"/>
    </row>
    <row r="658" ht="15.75" customHeight="1">
      <c r="E658" s="13"/>
      <c r="F658" s="13"/>
      <c r="G658" s="13"/>
      <c r="H658" s="13"/>
      <c r="I658" s="13"/>
      <c r="K658" s="13"/>
      <c r="L658" s="13"/>
      <c r="M658" s="13"/>
      <c r="N658" s="13"/>
      <c r="O658" s="13"/>
      <c r="Q658" s="13"/>
      <c r="R658" s="13"/>
      <c r="S658" s="13"/>
      <c r="T658" s="13"/>
      <c r="U658" s="13"/>
      <c r="W658" s="13"/>
      <c r="X658" s="13"/>
      <c r="Y658" s="13"/>
      <c r="Z658" s="13"/>
      <c r="AA658" s="13"/>
      <c r="AC658" s="13"/>
      <c r="AD658" s="13"/>
      <c r="AE658" s="13"/>
      <c r="AF658" s="13"/>
      <c r="AG658" s="13"/>
    </row>
    <row r="659" ht="15.75" customHeight="1">
      <c r="E659" s="13"/>
      <c r="F659" s="13"/>
      <c r="G659" s="13"/>
      <c r="H659" s="13"/>
      <c r="I659" s="13"/>
      <c r="K659" s="13"/>
      <c r="L659" s="13"/>
      <c r="M659" s="13"/>
      <c r="N659" s="13"/>
      <c r="O659" s="13"/>
      <c r="Q659" s="13"/>
      <c r="R659" s="13"/>
      <c r="S659" s="13"/>
      <c r="T659" s="13"/>
      <c r="U659" s="13"/>
      <c r="W659" s="13"/>
      <c r="X659" s="13"/>
      <c r="Y659" s="13"/>
      <c r="Z659" s="13"/>
      <c r="AA659" s="13"/>
      <c r="AC659" s="13"/>
      <c r="AD659" s="13"/>
      <c r="AE659" s="13"/>
      <c r="AF659" s="13"/>
      <c r="AG659" s="13"/>
    </row>
    <row r="660" ht="15.75" customHeight="1">
      <c r="E660" s="13"/>
      <c r="F660" s="13"/>
      <c r="G660" s="13"/>
      <c r="H660" s="13"/>
      <c r="I660" s="13"/>
      <c r="K660" s="13"/>
      <c r="L660" s="13"/>
      <c r="M660" s="13"/>
      <c r="N660" s="13"/>
      <c r="O660" s="13"/>
      <c r="Q660" s="13"/>
      <c r="R660" s="13"/>
      <c r="S660" s="13"/>
      <c r="T660" s="13"/>
      <c r="U660" s="13"/>
      <c r="W660" s="13"/>
      <c r="X660" s="13"/>
      <c r="Y660" s="13"/>
      <c r="Z660" s="13"/>
      <c r="AA660" s="13"/>
      <c r="AC660" s="13"/>
      <c r="AD660" s="13"/>
      <c r="AE660" s="13"/>
      <c r="AF660" s="13"/>
      <c r="AG660" s="13"/>
    </row>
    <row r="661" ht="15.75" customHeight="1">
      <c r="E661" s="13"/>
      <c r="F661" s="13"/>
      <c r="G661" s="13"/>
      <c r="H661" s="13"/>
      <c r="I661" s="13"/>
      <c r="K661" s="13"/>
      <c r="L661" s="13"/>
      <c r="M661" s="13"/>
      <c r="N661" s="13"/>
      <c r="O661" s="13"/>
      <c r="Q661" s="13"/>
      <c r="R661" s="13"/>
      <c r="S661" s="13"/>
      <c r="T661" s="13"/>
      <c r="U661" s="13"/>
      <c r="W661" s="13"/>
      <c r="X661" s="13"/>
      <c r="Y661" s="13"/>
      <c r="Z661" s="13"/>
      <c r="AA661" s="13"/>
      <c r="AC661" s="13"/>
      <c r="AD661" s="13"/>
      <c r="AE661" s="13"/>
      <c r="AF661" s="13"/>
      <c r="AG661" s="13"/>
    </row>
    <row r="662" ht="15.75" customHeight="1">
      <c r="E662" s="13"/>
      <c r="F662" s="13"/>
      <c r="G662" s="13"/>
      <c r="H662" s="13"/>
      <c r="I662" s="13"/>
      <c r="K662" s="13"/>
      <c r="L662" s="13"/>
      <c r="M662" s="13"/>
      <c r="N662" s="13"/>
      <c r="O662" s="13"/>
      <c r="Q662" s="13"/>
      <c r="R662" s="13"/>
      <c r="S662" s="13"/>
      <c r="T662" s="13"/>
      <c r="U662" s="13"/>
      <c r="W662" s="13"/>
      <c r="X662" s="13"/>
      <c r="Y662" s="13"/>
      <c r="Z662" s="13"/>
      <c r="AA662" s="13"/>
      <c r="AC662" s="13"/>
      <c r="AD662" s="13"/>
      <c r="AE662" s="13"/>
      <c r="AF662" s="13"/>
      <c r="AG662" s="13"/>
    </row>
    <row r="663" ht="15.75" customHeight="1">
      <c r="E663" s="13"/>
      <c r="F663" s="13"/>
      <c r="G663" s="13"/>
      <c r="H663" s="13"/>
      <c r="I663" s="13"/>
      <c r="K663" s="13"/>
      <c r="L663" s="13"/>
      <c r="M663" s="13"/>
      <c r="N663" s="13"/>
      <c r="O663" s="13"/>
      <c r="Q663" s="13"/>
      <c r="R663" s="13"/>
      <c r="S663" s="13"/>
      <c r="T663" s="13"/>
      <c r="U663" s="13"/>
      <c r="W663" s="13"/>
      <c r="X663" s="13"/>
      <c r="Y663" s="13"/>
      <c r="Z663" s="13"/>
      <c r="AA663" s="13"/>
      <c r="AC663" s="13"/>
      <c r="AD663" s="13"/>
      <c r="AE663" s="13"/>
      <c r="AF663" s="13"/>
      <c r="AG663" s="13"/>
    </row>
    <row r="664" ht="15.75" customHeight="1">
      <c r="E664" s="13"/>
      <c r="F664" s="13"/>
      <c r="G664" s="13"/>
      <c r="H664" s="13"/>
      <c r="I664" s="13"/>
      <c r="K664" s="13"/>
      <c r="L664" s="13"/>
      <c r="M664" s="13"/>
      <c r="N664" s="13"/>
      <c r="O664" s="13"/>
      <c r="Q664" s="13"/>
      <c r="R664" s="13"/>
      <c r="S664" s="13"/>
      <c r="T664" s="13"/>
      <c r="U664" s="13"/>
      <c r="W664" s="13"/>
      <c r="X664" s="13"/>
      <c r="Y664" s="13"/>
      <c r="Z664" s="13"/>
      <c r="AA664" s="13"/>
      <c r="AC664" s="13"/>
      <c r="AD664" s="13"/>
      <c r="AE664" s="13"/>
      <c r="AF664" s="13"/>
      <c r="AG664" s="13"/>
    </row>
    <row r="665" ht="15.75" customHeight="1">
      <c r="E665" s="13"/>
      <c r="F665" s="13"/>
      <c r="G665" s="13"/>
      <c r="H665" s="13"/>
      <c r="I665" s="13"/>
      <c r="K665" s="13"/>
      <c r="L665" s="13"/>
      <c r="M665" s="13"/>
      <c r="N665" s="13"/>
      <c r="O665" s="13"/>
      <c r="Q665" s="13"/>
      <c r="R665" s="13"/>
      <c r="S665" s="13"/>
      <c r="T665" s="13"/>
      <c r="U665" s="13"/>
      <c r="W665" s="13"/>
      <c r="X665" s="13"/>
      <c r="Y665" s="13"/>
      <c r="Z665" s="13"/>
      <c r="AA665" s="13"/>
      <c r="AC665" s="13"/>
      <c r="AD665" s="13"/>
      <c r="AE665" s="13"/>
      <c r="AF665" s="13"/>
      <c r="AG665" s="13"/>
    </row>
    <row r="666" ht="15.75" customHeight="1">
      <c r="E666" s="13"/>
      <c r="F666" s="13"/>
      <c r="G666" s="13"/>
      <c r="H666" s="13"/>
      <c r="I666" s="13"/>
      <c r="K666" s="13"/>
      <c r="L666" s="13"/>
      <c r="M666" s="13"/>
      <c r="N666" s="13"/>
      <c r="O666" s="13"/>
      <c r="Q666" s="13"/>
      <c r="R666" s="13"/>
      <c r="S666" s="13"/>
      <c r="T666" s="13"/>
      <c r="U666" s="13"/>
      <c r="W666" s="13"/>
      <c r="X666" s="13"/>
      <c r="Y666" s="13"/>
      <c r="Z666" s="13"/>
      <c r="AA666" s="13"/>
      <c r="AC666" s="13"/>
      <c r="AD666" s="13"/>
      <c r="AE666" s="13"/>
      <c r="AF666" s="13"/>
      <c r="AG666" s="13"/>
    </row>
    <row r="667" ht="15.75" customHeight="1">
      <c r="E667" s="13"/>
      <c r="F667" s="13"/>
      <c r="G667" s="13"/>
      <c r="H667" s="13"/>
      <c r="I667" s="13"/>
      <c r="K667" s="13"/>
      <c r="L667" s="13"/>
      <c r="M667" s="13"/>
      <c r="N667" s="13"/>
      <c r="O667" s="13"/>
      <c r="Q667" s="13"/>
      <c r="R667" s="13"/>
      <c r="S667" s="13"/>
      <c r="T667" s="13"/>
      <c r="U667" s="13"/>
      <c r="W667" s="13"/>
      <c r="X667" s="13"/>
      <c r="Y667" s="13"/>
      <c r="Z667" s="13"/>
      <c r="AA667" s="13"/>
      <c r="AC667" s="13"/>
      <c r="AD667" s="13"/>
      <c r="AE667" s="13"/>
      <c r="AF667" s="13"/>
      <c r="AG667" s="13"/>
    </row>
    <row r="668" ht="15.75" customHeight="1">
      <c r="E668" s="13"/>
      <c r="F668" s="13"/>
      <c r="G668" s="13"/>
      <c r="H668" s="13"/>
      <c r="I668" s="13"/>
      <c r="K668" s="13"/>
      <c r="L668" s="13"/>
      <c r="M668" s="13"/>
      <c r="N668" s="13"/>
      <c r="O668" s="13"/>
      <c r="Q668" s="13"/>
      <c r="R668" s="13"/>
      <c r="S668" s="13"/>
      <c r="T668" s="13"/>
      <c r="U668" s="13"/>
      <c r="W668" s="13"/>
      <c r="X668" s="13"/>
      <c r="Y668" s="13"/>
      <c r="Z668" s="13"/>
      <c r="AA668" s="13"/>
      <c r="AC668" s="13"/>
      <c r="AD668" s="13"/>
      <c r="AE668" s="13"/>
      <c r="AF668" s="13"/>
      <c r="AG668" s="13"/>
    </row>
    <row r="669" ht="15.75" customHeight="1">
      <c r="E669" s="13"/>
      <c r="F669" s="13"/>
      <c r="G669" s="13"/>
      <c r="H669" s="13"/>
      <c r="I669" s="13"/>
      <c r="K669" s="13"/>
      <c r="L669" s="13"/>
      <c r="M669" s="13"/>
      <c r="N669" s="13"/>
      <c r="O669" s="13"/>
      <c r="Q669" s="13"/>
      <c r="R669" s="13"/>
      <c r="S669" s="13"/>
      <c r="T669" s="13"/>
      <c r="U669" s="13"/>
      <c r="W669" s="13"/>
      <c r="X669" s="13"/>
      <c r="Y669" s="13"/>
      <c r="Z669" s="13"/>
      <c r="AA669" s="13"/>
      <c r="AC669" s="13"/>
      <c r="AD669" s="13"/>
      <c r="AE669" s="13"/>
      <c r="AF669" s="13"/>
      <c r="AG669" s="13"/>
    </row>
    <row r="670" ht="15.75" customHeight="1">
      <c r="E670" s="13"/>
      <c r="F670" s="13"/>
      <c r="G670" s="13"/>
      <c r="H670" s="13"/>
      <c r="I670" s="13"/>
      <c r="K670" s="13"/>
      <c r="L670" s="13"/>
      <c r="M670" s="13"/>
      <c r="N670" s="13"/>
      <c r="O670" s="13"/>
      <c r="Q670" s="13"/>
      <c r="R670" s="13"/>
      <c r="S670" s="13"/>
      <c r="T670" s="13"/>
      <c r="U670" s="13"/>
      <c r="W670" s="13"/>
      <c r="X670" s="13"/>
      <c r="Y670" s="13"/>
      <c r="Z670" s="13"/>
      <c r="AA670" s="13"/>
      <c r="AC670" s="13"/>
      <c r="AD670" s="13"/>
      <c r="AE670" s="13"/>
      <c r="AF670" s="13"/>
      <c r="AG670" s="13"/>
    </row>
    <row r="671" ht="15.75" customHeight="1">
      <c r="E671" s="13"/>
      <c r="F671" s="13"/>
      <c r="G671" s="13"/>
      <c r="H671" s="13"/>
      <c r="I671" s="13"/>
      <c r="K671" s="13"/>
      <c r="L671" s="13"/>
      <c r="M671" s="13"/>
      <c r="N671" s="13"/>
      <c r="O671" s="13"/>
      <c r="Q671" s="13"/>
      <c r="R671" s="13"/>
      <c r="S671" s="13"/>
      <c r="T671" s="13"/>
      <c r="U671" s="13"/>
      <c r="W671" s="13"/>
      <c r="X671" s="13"/>
      <c r="Y671" s="13"/>
      <c r="Z671" s="13"/>
      <c r="AA671" s="13"/>
      <c r="AC671" s="13"/>
      <c r="AD671" s="13"/>
      <c r="AE671" s="13"/>
      <c r="AF671" s="13"/>
      <c r="AG671" s="13"/>
    </row>
    <row r="672" ht="15.75" customHeight="1">
      <c r="E672" s="13"/>
      <c r="F672" s="13"/>
      <c r="G672" s="13"/>
      <c r="H672" s="13"/>
      <c r="I672" s="13"/>
      <c r="K672" s="13"/>
      <c r="L672" s="13"/>
      <c r="M672" s="13"/>
      <c r="N672" s="13"/>
      <c r="O672" s="13"/>
      <c r="Q672" s="13"/>
      <c r="R672" s="13"/>
      <c r="S672" s="13"/>
      <c r="T672" s="13"/>
      <c r="U672" s="13"/>
      <c r="W672" s="13"/>
      <c r="X672" s="13"/>
      <c r="Y672" s="13"/>
      <c r="Z672" s="13"/>
      <c r="AA672" s="13"/>
      <c r="AC672" s="13"/>
      <c r="AD672" s="13"/>
      <c r="AE672" s="13"/>
      <c r="AF672" s="13"/>
      <c r="AG672" s="13"/>
    </row>
    <row r="673" ht="15.75" customHeight="1">
      <c r="E673" s="13"/>
      <c r="F673" s="13"/>
      <c r="G673" s="13"/>
      <c r="H673" s="13"/>
      <c r="I673" s="13"/>
      <c r="K673" s="13"/>
      <c r="L673" s="13"/>
      <c r="M673" s="13"/>
      <c r="N673" s="13"/>
      <c r="O673" s="13"/>
      <c r="Q673" s="13"/>
      <c r="R673" s="13"/>
      <c r="S673" s="13"/>
      <c r="T673" s="13"/>
      <c r="U673" s="13"/>
      <c r="W673" s="13"/>
      <c r="X673" s="13"/>
      <c r="Y673" s="13"/>
      <c r="Z673" s="13"/>
      <c r="AA673" s="13"/>
      <c r="AC673" s="13"/>
      <c r="AD673" s="13"/>
      <c r="AE673" s="13"/>
      <c r="AF673" s="13"/>
      <c r="AG673" s="13"/>
    </row>
    <row r="674" ht="15.75" customHeight="1">
      <c r="E674" s="13"/>
      <c r="F674" s="13"/>
      <c r="G674" s="13"/>
      <c r="H674" s="13"/>
      <c r="I674" s="13"/>
      <c r="K674" s="13"/>
      <c r="L674" s="13"/>
      <c r="M674" s="13"/>
      <c r="N674" s="13"/>
      <c r="O674" s="13"/>
      <c r="Q674" s="13"/>
      <c r="R674" s="13"/>
      <c r="S674" s="13"/>
      <c r="T674" s="13"/>
      <c r="U674" s="13"/>
      <c r="W674" s="13"/>
      <c r="X674" s="13"/>
      <c r="Y674" s="13"/>
      <c r="Z674" s="13"/>
      <c r="AA674" s="13"/>
      <c r="AC674" s="13"/>
      <c r="AD674" s="13"/>
      <c r="AE674" s="13"/>
      <c r="AF674" s="13"/>
      <c r="AG674" s="13"/>
    </row>
    <row r="675" ht="15.75" customHeight="1">
      <c r="E675" s="13"/>
      <c r="F675" s="13"/>
      <c r="G675" s="13"/>
      <c r="H675" s="13"/>
      <c r="I675" s="13"/>
      <c r="K675" s="13"/>
      <c r="L675" s="13"/>
      <c r="M675" s="13"/>
      <c r="N675" s="13"/>
      <c r="O675" s="13"/>
      <c r="Q675" s="13"/>
      <c r="R675" s="13"/>
      <c r="S675" s="13"/>
      <c r="T675" s="13"/>
      <c r="U675" s="13"/>
      <c r="W675" s="13"/>
      <c r="X675" s="13"/>
      <c r="Y675" s="13"/>
      <c r="Z675" s="13"/>
      <c r="AA675" s="13"/>
      <c r="AC675" s="13"/>
      <c r="AD675" s="13"/>
      <c r="AE675" s="13"/>
      <c r="AF675" s="13"/>
      <c r="AG675" s="13"/>
    </row>
    <row r="676" ht="15.75" customHeight="1">
      <c r="E676" s="13"/>
      <c r="F676" s="13"/>
      <c r="G676" s="13"/>
      <c r="H676" s="13"/>
      <c r="I676" s="13"/>
      <c r="K676" s="13"/>
      <c r="L676" s="13"/>
      <c r="M676" s="13"/>
      <c r="N676" s="13"/>
      <c r="O676" s="13"/>
      <c r="Q676" s="13"/>
      <c r="R676" s="13"/>
      <c r="S676" s="13"/>
      <c r="T676" s="13"/>
      <c r="U676" s="13"/>
      <c r="W676" s="13"/>
      <c r="X676" s="13"/>
      <c r="Y676" s="13"/>
      <c r="Z676" s="13"/>
      <c r="AA676" s="13"/>
      <c r="AC676" s="13"/>
      <c r="AD676" s="13"/>
      <c r="AE676" s="13"/>
      <c r="AF676" s="13"/>
      <c r="AG676" s="13"/>
    </row>
    <row r="677" ht="15.75" customHeight="1">
      <c r="E677" s="13"/>
      <c r="F677" s="13"/>
      <c r="G677" s="13"/>
      <c r="H677" s="13"/>
      <c r="I677" s="13"/>
      <c r="K677" s="13"/>
      <c r="L677" s="13"/>
      <c r="M677" s="13"/>
      <c r="N677" s="13"/>
      <c r="O677" s="13"/>
      <c r="Q677" s="13"/>
      <c r="R677" s="13"/>
      <c r="S677" s="13"/>
      <c r="T677" s="13"/>
      <c r="U677" s="13"/>
      <c r="W677" s="13"/>
      <c r="X677" s="13"/>
      <c r="Y677" s="13"/>
      <c r="Z677" s="13"/>
      <c r="AA677" s="13"/>
      <c r="AC677" s="13"/>
      <c r="AD677" s="13"/>
      <c r="AE677" s="13"/>
      <c r="AF677" s="13"/>
      <c r="AG677" s="13"/>
    </row>
    <row r="678" ht="15.75" customHeight="1">
      <c r="E678" s="13"/>
      <c r="F678" s="13"/>
      <c r="G678" s="13"/>
      <c r="H678" s="13"/>
      <c r="I678" s="13"/>
      <c r="K678" s="13"/>
      <c r="L678" s="13"/>
      <c r="M678" s="13"/>
      <c r="N678" s="13"/>
      <c r="O678" s="13"/>
      <c r="Q678" s="13"/>
      <c r="R678" s="13"/>
      <c r="S678" s="13"/>
      <c r="T678" s="13"/>
      <c r="U678" s="13"/>
      <c r="W678" s="13"/>
      <c r="X678" s="13"/>
      <c r="Y678" s="13"/>
      <c r="Z678" s="13"/>
      <c r="AA678" s="13"/>
      <c r="AC678" s="13"/>
      <c r="AD678" s="13"/>
      <c r="AE678" s="13"/>
      <c r="AF678" s="13"/>
      <c r="AG678" s="13"/>
    </row>
    <row r="679" ht="15.75" customHeight="1">
      <c r="E679" s="13"/>
      <c r="F679" s="13"/>
      <c r="G679" s="13"/>
      <c r="H679" s="13"/>
      <c r="I679" s="13"/>
      <c r="K679" s="13"/>
      <c r="L679" s="13"/>
      <c r="M679" s="13"/>
      <c r="N679" s="13"/>
      <c r="O679" s="13"/>
      <c r="Q679" s="13"/>
      <c r="R679" s="13"/>
      <c r="S679" s="13"/>
      <c r="T679" s="13"/>
      <c r="U679" s="13"/>
      <c r="W679" s="13"/>
      <c r="X679" s="13"/>
      <c r="Y679" s="13"/>
      <c r="Z679" s="13"/>
      <c r="AA679" s="13"/>
      <c r="AC679" s="13"/>
      <c r="AD679" s="13"/>
      <c r="AE679" s="13"/>
      <c r="AF679" s="13"/>
      <c r="AG679" s="13"/>
    </row>
    <row r="680" ht="15.75" customHeight="1">
      <c r="E680" s="13"/>
      <c r="F680" s="13"/>
      <c r="G680" s="13"/>
      <c r="H680" s="13"/>
      <c r="I680" s="13"/>
      <c r="K680" s="13"/>
      <c r="L680" s="13"/>
      <c r="M680" s="13"/>
      <c r="N680" s="13"/>
      <c r="O680" s="13"/>
      <c r="Q680" s="13"/>
      <c r="R680" s="13"/>
      <c r="S680" s="13"/>
      <c r="T680" s="13"/>
      <c r="U680" s="13"/>
      <c r="W680" s="13"/>
      <c r="X680" s="13"/>
      <c r="Y680" s="13"/>
      <c r="Z680" s="13"/>
      <c r="AA680" s="13"/>
      <c r="AC680" s="13"/>
      <c r="AD680" s="13"/>
      <c r="AE680" s="13"/>
      <c r="AF680" s="13"/>
      <c r="AG680" s="13"/>
    </row>
    <row r="681" ht="15.75" customHeight="1">
      <c r="E681" s="13"/>
      <c r="F681" s="13"/>
      <c r="G681" s="13"/>
      <c r="H681" s="13"/>
      <c r="I681" s="13"/>
      <c r="K681" s="13"/>
      <c r="L681" s="13"/>
      <c r="M681" s="13"/>
      <c r="N681" s="13"/>
      <c r="O681" s="13"/>
      <c r="Q681" s="13"/>
      <c r="R681" s="13"/>
      <c r="S681" s="13"/>
      <c r="T681" s="13"/>
      <c r="U681" s="13"/>
      <c r="W681" s="13"/>
      <c r="X681" s="13"/>
      <c r="Y681" s="13"/>
      <c r="Z681" s="13"/>
      <c r="AA681" s="13"/>
      <c r="AC681" s="13"/>
      <c r="AD681" s="13"/>
      <c r="AE681" s="13"/>
      <c r="AF681" s="13"/>
      <c r="AG681" s="13"/>
    </row>
    <row r="682" ht="15.75" customHeight="1">
      <c r="E682" s="13"/>
      <c r="F682" s="13"/>
      <c r="G682" s="13"/>
      <c r="H682" s="13"/>
      <c r="I682" s="13"/>
      <c r="K682" s="13"/>
      <c r="L682" s="13"/>
      <c r="M682" s="13"/>
      <c r="N682" s="13"/>
      <c r="O682" s="13"/>
      <c r="Q682" s="13"/>
      <c r="R682" s="13"/>
      <c r="S682" s="13"/>
      <c r="T682" s="13"/>
      <c r="U682" s="13"/>
      <c r="W682" s="13"/>
      <c r="X682" s="13"/>
      <c r="Y682" s="13"/>
      <c r="Z682" s="13"/>
      <c r="AA682" s="13"/>
      <c r="AC682" s="13"/>
      <c r="AD682" s="13"/>
      <c r="AE682" s="13"/>
      <c r="AF682" s="13"/>
      <c r="AG682" s="13"/>
    </row>
    <row r="683" ht="15.75" customHeight="1">
      <c r="E683" s="13"/>
      <c r="F683" s="13"/>
      <c r="G683" s="13"/>
      <c r="H683" s="13"/>
      <c r="I683" s="13"/>
      <c r="K683" s="13"/>
      <c r="L683" s="13"/>
      <c r="M683" s="13"/>
      <c r="N683" s="13"/>
      <c r="O683" s="13"/>
      <c r="Q683" s="13"/>
      <c r="R683" s="13"/>
      <c r="S683" s="13"/>
      <c r="T683" s="13"/>
      <c r="U683" s="13"/>
      <c r="W683" s="13"/>
      <c r="X683" s="13"/>
      <c r="Y683" s="13"/>
      <c r="Z683" s="13"/>
      <c r="AA683" s="13"/>
      <c r="AC683" s="13"/>
      <c r="AD683" s="13"/>
      <c r="AE683" s="13"/>
      <c r="AF683" s="13"/>
      <c r="AG683" s="13"/>
    </row>
    <row r="684" ht="15.75" customHeight="1">
      <c r="E684" s="13"/>
      <c r="F684" s="13"/>
      <c r="G684" s="13"/>
      <c r="H684" s="13"/>
      <c r="I684" s="13"/>
      <c r="K684" s="13"/>
      <c r="L684" s="13"/>
      <c r="M684" s="13"/>
      <c r="N684" s="13"/>
      <c r="O684" s="13"/>
      <c r="Q684" s="13"/>
      <c r="R684" s="13"/>
      <c r="S684" s="13"/>
      <c r="T684" s="13"/>
      <c r="U684" s="13"/>
      <c r="W684" s="13"/>
      <c r="X684" s="13"/>
      <c r="Y684" s="13"/>
      <c r="Z684" s="13"/>
      <c r="AA684" s="13"/>
      <c r="AC684" s="13"/>
      <c r="AD684" s="13"/>
      <c r="AE684" s="13"/>
      <c r="AF684" s="13"/>
      <c r="AG684" s="13"/>
    </row>
    <row r="685" ht="15.75" customHeight="1">
      <c r="E685" s="13"/>
      <c r="F685" s="13"/>
      <c r="G685" s="13"/>
      <c r="H685" s="13"/>
      <c r="I685" s="13"/>
      <c r="K685" s="13"/>
      <c r="L685" s="13"/>
      <c r="M685" s="13"/>
      <c r="N685" s="13"/>
      <c r="O685" s="13"/>
      <c r="Q685" s="13"/>
      <c r="R685" s="13"/>
      <c r="S685" s="13"/>
      <c r="T685" s="13"/>
      <c r="U685" s="13"/>
      <c r="W685" s="13"/>
      <c r="X685" s="13"/>
      <c r="Y685" s="13"/>
      <c r="Z685" s="13"/>
      <c r="AA685" s="13"/>
      <c r="AC685" s="13"/>
      <c r="AD685" s="13"/>
      <c r="AE685" s="13"/>
      <c r="AF685" s="13"/>
      <c r="AG685" s="13"/>
    </row>
    <row r="686" ht="15.75" customHeight="1">
      <c r="E686" s="13"/>
      <c r="F686" s="13"/>
      <c r="G686" s="13"/>
      <c r="H686" s="13"/>
      <c r="I686" s="13"/>
      <c r="K686" s="13"/>
      <c r="L686" s="13"/>
      <c r="M686" s="13"/>
      <c r="N686" s="13"/>
      <c r="O686" s="13"/>
      <c r="Q686" s="13"/>
      <c r="R686" s="13"/>
      <c r="S686" s="13"/>
      <c r="T686" s="13"/>
      <c r="U686" s="13"/>
      <c r="W686" s="13"/>
      <c r="X686" s="13"/>
      <c r="Y686" s="13"/>
      <c r="Z686" s="13"/>
      <c r="AA686" s="13"/>
      <c r="AC686" s="13"/>
      <c r="AD686" s="13"/>
      <c r="AE686" s="13"/>
      <c r="AF686" s="13"/>
      <c r="AG686" s="13"/>
    </row>
    <row r="687" ht="15.75" customHeight="1">
      <c r="E687" s="13"/>
      <c r="F687" s="13"/>
      <c r="G687" s="13"/>
      <c r="H687" s="13"/>
      <c r="I687" s="13"/>
      <c r="K687" s="13"/>
      <c r="L687" s="13"/>
      <c r="M687" s="13"/>
      <c r="N687" s="13"/>
      <c r="O687" s="13"/>
      <c r="Q687" s="13"/>
      <c r="R687" s="13"/>
      <c r="S687" s="13"/>
      <c r="T687" s="13"/>
      <c r="U687" s="13"/>
      <c r="W687" s="13"/>
      <c r="X687" s="13"/>
      <c r="Y687" s="13"/>
      <c r="Z687" s="13"/>
      <c r="AA687" s="13"/>
      <c r="AC687" s="13"/>
      <c r="AD687" s="13"/>
      <c r="AE687" s="13"/>
      <c r="AF687" s="13"/>
      <c r="AG687" s="13"/>
    </row>
    <row r="688" ht="15.75" customHeight="1">
      <c r="E688" s="13"/>
      <c r="F688" s="13"/>
      <c r="G688" s="13"/>
      <c r="H688" s="13"/>
      <c r="I688" s="13"/>
      <c r="K688" s="13"/>
      <c r="L688" s="13"/>
      <c r="M688" s="13"/>
      <c r="N688" s="13"/>
      <c r="O688" s="13"/>
      <c r="Q688" s="13"/>
      <c r="R688" s="13"/>
      <c r="S688" s="13"/>
      <c r="T688" s="13"/>
      <c r="U688" s="13"/>
      <c r="W688" s="13"/>
      <c r="X688" s="13"/>
      <c r="Y688" s="13"/>
      <c r="Z688" s="13"/>
      <c r="AA688" s="13"/>
      <c r="AC688" s="13"/>
      <c r="AD688" s="13"/>
      <c r="AE688" s="13"/>
      <c r="AF688" s="13"/>
      <c r="AG688" s="13"/>
    </row>
    <row r="689" ht="15.75" customHeight="1">
      <c r="E689" s="13"/>
      <c r="F689" s="13"/>
      <c r="G689" s="13"/>
      <c r="H689" s="13"/>
      <c r="I689" s="13"/>
      <c r="K689" s="13"/>
      <c r="L689" s="13"/>
      <c r="M689" s="13"/>
      <c r="N689" s="13"/>
      <c r="O689" s="13"/>
      <c r="Q689" s="13"/>
      <c r="R689" s="13"/>
      <c r="S689" s="13"/>
      <c r="T689" s="13"/>
      <c r="U689" s="13"/>
      <c r="W689" s="13"/>
      <c r="X689" s="13"/>
      <c r="Y689" s="13"/>
      <c r="Z689" s="13"/>
      <c r="AA689" s="13"/>
      <c r="AC689" s="13"/>
      <c r="AD689" s="13"/>
      <c r="AE689" s="13"/>
      <c r="AF689" s="13"/>
      <c r="AG689" s="13"/>
    </row>
    <row r="690" ht="15.75" customHeight="1">
      <c r="E690" s="13"/>
      <c r="F690" s="13"/>
      <c r="G690" s="13"/>
      <c r="H690" s="13"/>
      <c r="I690" s="13"/>
      <c r="K690" s="13"/>
      <c r="L690" s="13"/>
      <c r="M690" s="13"/>
      <c r="N690" s="13"/>
      <c r="O690" s="13"/>
      <c r="Q690" s="13"/>
      <c r="R690" s="13"/>
      <c r="S690" s="13"/>
      <c r="T690" s="13"/>
      <c r="U690" s="13"/>
      <c r="W690" s="13"/>
      <c r="X690" s="13"/>
      <c r="Y690" s="13"/>
      <c r="Z690" s="13"/>
      <c r="AA690" s="13"/>
      <c r="AC690" s="13"/>
      <c r="AD690" s="13"/>
      <c r="AE690" s="13"/>
      <c r="AF690" s="13"/>
      <c r="AG690" s="13"/>
    </row>
    <row r="691" ht="15.75" customHeight="1">
      <c r="E691" s="13"/>
      <c r="F691" s="13"/>
      <c r="G691" s="13"/>
      <c r="H691" s="13"/>
      <c r="I691" s="13"/>
      <c r="K691" s="13"/>
      <c r="L691" s="13"/>
      <c r="M691" s="13"/>
      <c r="N691" s="13"/>
      <c r="O691" s="13"/>
      <c r="Q691" s="13"/>
      <c r="R691" s="13"/>
      <c r="S691" s="13"/>
      <c r="T691" s="13"/>
      <c r="U691" s="13"/>
      <c r="W691" s="13"/>
      <c r="X691" s="13"/>
      <c r="Y691" s="13"/>
      <c r="Z691" s="13"/>
      <c r="AA691" s="13"/>
      <c r="AC691" s="13"/>
      <c r="AD691" s="13"/>
      <c r="AE691" s="13"/>
      <c r="AF691" s="13"/>
      <c r="AG691" s="13"/>
    </row>
    <row r="692" ht="15.75" customHeight="1">
      <c r="E692" s="13"/>
      <c r="F692" s="13"/>
      <c r="G692" s="13"/>
      <c r="H692" s="13"/>
      <c r="I692" s="13"/>
      <c r="K692" s="13"/>
      <c r="L692" s="13"/>
      <c r="M692" s="13"/>
      <c r="N692" s="13"/>
      <c r="O692" s="13"/>
      <c r="Q692" s="13"/>
      <c r="R692" s="13"/>
      <c r="S692" s="13"/>
      <c r="T692" s="13"/>
      <c r="U692" s="13"/>
      <c r="W692" s="13"/>
      <c r="X692" s="13"/>
      <c r="Y692" s="13"/>
      <c r="Z692" s="13"/>
      <c r="AA692" s="13"/>
      <c r="AC692" s="13"/>
      <c r="AD692" s="13"/>
      <c r="AE692" s="13"/>
      <c r="AF692" s="13"/>
      <c r="AG692" s="13"/>
    </row>
    <row r="693" ht="15.75" customHeight="1">
      <c r="E693" s="13"/>
      <c r="F693" s="13"/>
      <c r="G693" s="13"/>
      <c r="H693" s="13"/>
      <c r="I693" s="13"/>
      <c r="K693" s="13"/>
      <c r="L693" s="13"/>
      <c r="M693" s="13"/>
      <c r="N693" s="13"/>
      <c r="O693" s="13"/>
      <c r="Q693" s="13"/>
      <c r="R693" s="13"/>
      <c r="S693" s="13"/>
      <c r="T693" s="13"/>
      <c r="U693" s="13"/>
      <c r="W693" s="13"/>
      <c r="X693" s="13"/>
      <c r="Y693" s="13"/>
      <c r="Z693" s="13"/>
      <c r="AA693" s="13"/>
      <c r="AC693" s="13"/>
      <c r="AD693" s="13"/>
      <c r="AE693" s="13"/>
      <c r="AF693" s="13"/>
      <c r="AG693" s="13"/>
    </row>
    <row r="694" ht="15.75" customHeight="1">
      <c r="E694" s="13"/>
      <c r="F694" s="13"/>
      <c r="G694" s="13"/>
      <c r="H694" s="13"/>
      <c r="I694" s="13"/>
      <c r="K694" s="13"/>
      <c r="L694" s="13"/>
      <c r="M694" s="13"/>
      <c r="N694" s="13"/>
      <c r="O694" s="13"/>
      <c r="Q694" s="13"/>
      <c r="R694" s="13"/>
      <c r="S694" s="13"/>
      <c r="T694" s="13"/>
      <c r="U694" s="13"/>
      <c r="W694" s="13"/>
      <c r="X694" s="13"/>
      <c r="Y694" s="13"/>
      <c r="Z694" s="13"/>
      <c r="AA694" s="13"/>
      <c r="AC694" s="13"/>
      <c r="AD694" s="13"/>
      <c r="AE694" s="13"/>
      <c r="AF694" s="13"/>
      <c r="AG694" s="13"/>
    </row>
    <row r="695" ht="15.75" customHeight="1">
      <c r="E695" s="13"/>
      <c r="F695" s="13"/>
      <c r="G695" s="13"/>
      <c r="H695" s="13"/>
      <c r="I695" s="13"/>
      <c r="K695" s="13"/>
      <c r="L695" s="13"/>
      <c r="M695" s="13"/>
      <c r="N695" s="13"/>
      <c r="O695" s="13"/>
      <c r="Q695" s="13"/>
      <c r="R695" s="13"/>
      <c r="S695" s="13"/>
      <c r="T695" s="13"/>
      <c r="U695" s="13"/>
      <c r="W695" s="13"/>
      <c r="X695" s="13"/>
      <c r="Y695" s="13"/>
      <c r="Z695" s="13"/>
      <c r="AA695" s="13"/>
      <c r="AC695" s="13"/>
      <c r="AD695" s="13"/>
      <c r="AE695" s="13"/>
      <c r="AF695" s="13"/>
      <c r="AG695" s="13"/>
    </row>
    <row r="696" ht="15.75" customHeight="1">
      <c r="E696" s="13"/>
      <c r="F696" s="13"/>
      <c r="G696" s="13"/>
      <c r="H696" s="13"/>
      <c r="I696" s="13"/>
      <c r="K696" s="13"/>
      <c r="L696" s="13"/>
      <c r="M696" s="13"/>
      <c r="N696" s="13"/>
      <c r="O696" s="13"/>
      <c r="Q696" s="13"/>
      <c r="R696" s="13"/>
      <c r="S696" s="13"/>
      <c r="T696" s="13"/>
      <c r="U696" s="13"/>
      <c r="W696" s="13"/>
      <c r="X696" s="13"/>
      <c r="Y696" s="13"/>
      <c r="Z696" s="13"/>
      <c r="AA696" s="13"/>
      <c r="AC696" s="13"/>
      <c r="AD696" s="13"/>
      <c r="AE696" s="13"/>
      <c r="AF696" s="13"/>
      <c r="AG696" s="13"/>
    </row>
    <row r="697" ht="15.75" customHeight="1">
      <c r="E697" s="13"/>
      <c r="F697" s="13"/>
      <c r="G697" s="13"/>
      <c r="H697" s="13"/>
      <c r="I697" s="13"/>
      <c r="K697" s="13"/>
      <c r="L697" s="13"/>
      <c r="M697" s="13"/>
      <c r="N697" s="13"/>
      <c r="O697" s="13"/>
      <c r="Q697" s="13"/>
      <c r="R697" s="13"/>
      <c r="S697" s="13"/>
      <c r="T697" s="13"/>
      <c r="U697" s="13"/>
      <c r="W697" s="13"/>
      <c r="X697" s="13"/>
      <c r="Y697" s="13"/>
      <c r="Z697" s="13"/>
      <c r="AA697" s="13"/>
      <c r="AC697" s="13"/>
      <c r="AD697" s="13"/>
      <c r="AE697" s="13"/>
      <c r="AF697" s="13"/>
      <c r="AG697" s="13"/>
    </row>
    <row r="698" ht="15.75" customHeight="1">
      <c r="E698" s="13"/>
      <c r="F698" s="13"/>
      <c r="G698" s="13"/>
      <c r="H698" s="13"/>
      <c r="I698" s="13"/>
      <c r="K698" s="13"/>
      <c r="L698" s="13"/>
      <c r="M698" s="13"/>
      <c r="N698" s="13"/>
      <c r="O698" s="13"/>
      <c r="Q698" s="13"/>
      <c r="R698" s="13"/>
      <c r="S698" s="13"/>
      <c r="T698" s="13"/>
      <c r="U698" s="13"/>
      <c r="W698" s="13"/>
      <c r="X698" s="13"/>
      <c r="Y698" s="13"/>
      <c r="Z698" s="13"/>
      <c r="AA698" s="13"/>
      <c r="AC698" s="13"/>
      <c r="AD698" s="13"/>
      <c r="AE698" s="13"/>
      <c r="AF698" s="13"/>
      <c r="AG698" s="13"/>
    </row>
    <row r="699" ht="15.75" customHeight="1">
      <c r="E699" s="13"/>
      <c r="F699" s="13"/>
      <c r="G699" s="13"/>
      <c r="H699" s="13"/>
      <c r="I699" s="13"/>
      <c r="K699" s="13"/>
      <c r="L699" s="13"/>
      <c r="M699" s="13"/>
      <c r="N699" s="13"/>
      <c r="O699" s="13"/>
      <c r="Q699" s="13"/>
      <c r="R699" s="13"/>
      <c r="S699" s="13"/>
      <c r="T699" s="13"/>
      <c r="U699" s="13"/>
      <c r="W699" s="13"/>
      <c r="X699" s="13"/>
      <c r="Y699" s="13"/>
      <c r="Z699" s="13"/>
      <c r="AA699" s="13"/>
      <c r="AC699" s="13"/>
      <c r="AD699" s="13"/>
      <c r="AE699" s="13"/>
      <c r="AF699" s="13"/>
      <c r="AG699" s="13"/>
    </row>
    <row r="700" ht="15.75" customHeight="1">
      <c r="E700" s="13"/>
      <c r="F700" s="13"/>
      <c r="G700" s="13"/>
      <c r="H700" s="13"/>
      <c r="I700" s="13"/>
      <c r="K700" s="13"/>
      <c r="L700" s="13"/>
      <c r="M700" s="13"/>
      <c r="N700" s="13"/>
      <c r="O700" s="13"/>
      <c r="Q700" s="13"/>
      <c r="R700" s="13"/>
      <c r="S700" s="13"/>
      <c r="T700" s="13"/>
      <c r="U700" s="13"/>
      <c r="W700" s="13"/>
      <c r="X700" s="13"/>
      <c r="Y700" s="13"/>
      <c r="Z700" s="13"/>
      <c r="AA700" s="13"/>
      <c r="AC700" s="13"/>
      <c r="AD700" s="13"/>
      <c r="AE700" s="13"/>
      <c r="AF700" s="13"/>
      <c r="AG700" s="13"/>
    </row>
    <row r="701" ht="15.75" customHeight="1">
      <c r="E701" s="13"/>
      <c r="F701" s="13"/>
      <c r="G701" s="13"/>
      <c r="H701" s="13"/>
      <c r="I701" s="13"/>
      <c r="K701" s="13"/>
      <c r="L701" s="13"/>
      <c r="M701" s="13"/>
      <c r="N701" s="13"/>
      <c r="O701" s="13"/>
      <c r="Q701" s="13"/>
      <c r="R701" s="13"/>
      <c r="S701" s="13"/>
      <c r="T701" s="13"/>
      <c r="U701" s="13"/>
      <c r="W701" s="13"/>
      <c r="X701" s="13"/>
      <c r="Y701" s="13"/>
      <c r="Z701" s="13"/>
      <c r="AA701" s="13"/>
      <c r="AC701" s="13"/>
      <c r="AD701" s="13"/>
      <c r="AE701" s="13"/>
      <c r="AF701" s="13"/>
      <c r="AG701" s="13"/>
    </row>
    <row r="702" ht="15.75" customHeight="1">
      <c r="E702" s="13"/>
      <c r="F702" s="13"/>
      <c r="G702" s="13"/>
      <c r="H702" s="13"/>
      <c r="I702" s="13"/>
      <c r="K702" s="13"/>
      <c r="L702" s="13"/>
      <c r="M702" s="13"/>
      <c r="N702" s="13"/>
      <c r="O702" s="13"/>
      <c r="Q702" s="13"/>
      <c r="R702" s="13"/>
      <c r="S702" s="13"/>
      <c r="T702" s="13"/>
      <c r="U702" s="13"/>
      <c r="W702" s="13"/>
      <c r="X702" s="13"/>
      <c r="Y702" s="13"/>
      <c r="Z702" s="13"/>
      <c r="AA702" s="13"/>
      <c r="AC702" s="13"/>
      <c r="AD702" s="13"/>
      <c r="AE702" s="13"/>
      <c r="AF702" s="13"/>
      <c r="AG702" s="13"/>
    </row>
    <row r="703" ht="15.75" customHeight="1">
      <c r="E703" s="13"/>
      <c r="F703" s="13"/>
      <c r="G703" s="13"/>
      <c r="H703" s="13"/>
      <c r="I703" s="13"/>
      <c r="K703" s="13"/>
      <c r="L703" s="13"/>
      <c r="M703" s="13"/>
      <c r="N703" s="13"/>
      <c r="O703" s="13"/>
      <c r="Q703" s="13"/>
      <c r="R703" s="13"/>
      <c r="S703" s="13"/>
      <c r="T703" s="13"/>
      <c r="U703" s="13"/>
      <c r="W703" s="13"/>
      <c r="X703" s="13"/>
      <c r="Y703" s="13"/>
      <c r="Z703" s="13"/>
      <c r="AA703" s="13"/>
      <c r="AC703" s="13"/>
      <c r="AD703" s="13"/>
      <c r="AE703" s="13"/>
      <c r="AF703" s="13"/>
      <c r="AG703" s="13"/>
    </row>
    <row r="704" ht="15.75" customHeight="1">
      <c r="E704" s="13"/>
      <c r="F704" s="13"/>
      <c r="G704" s="13"/>
      <c r="H704" s="13"/>
      <c r="I704" s="13"/>
      <c r="K704" s="13"/>
      <c r="L704" s="13"/>
      <c r="M704" s="13"/>
      <c r="N704" s="13"/>
      <c r="O704" s="13"/>
      <c r="Q704" s="13"/>
      <c r="R704" s="13"/>
      <c r="S704" s="13"/>
      <c r="T704" s="13"/>
      <c r="U704" s="13"/>
      <c r="W704" s="13"/>
      <c r="X704" s="13"/>
      <c r="Y704" s="13"/>
      <c r="Z704" s="13"/>
      <c r="AA704" s="13"/>
      <c r="AC704" s="13"/>
      <c r="AD704" s="13"/>
      <c r="AE704" s="13"/>
      <c r="AF704" s="13"/>
      <c r="AG704" s="13"/>
    </row>
    <row r="705" ht="15.75" customHeight="1">
      <c r="E705" s="13"/>
      <c r="F705" s="13"/>
      <c r="G705" s="13"/>
      <c r="H705" s="13"/>
      <c r="I705" s="13"/>
      <c r="K705" s="13"/>
      <c r="L705" s="13"/>
      <c r="M705" s="13"/>
      <c r="N705" s="13"/>
      <c r="O705" s="13"/>
      <c r="Q705" s="13"/>
      <c r="R705" s="13"/>
      <c r="S705" s="13"/>
      <c r="T705" s="13"/>
      <c r="U705" s="13"/>
      <c r="W705" s="13"/>
      <c r="X705" s="13"/>
      <c r="Y705" s="13"/>
      <c r="Z705" s="13"/>
      <c r="AA705" s="13"/>
      <c r="AC705" s="13"/>
      <c r="AD705" s="13"/>
      <c r="AE705" s="13"/>
      <c r="AF705" s="13"/>
      <c r="AG705" s="13"/>
    </row>
    <row r="706" ht="15.75" customHeight="1">
      <c r="E706" s="13"/>
      <c r="F706" s="13"/>
      <c r="G706" s="13"/>
      <c r="H706" s="13"/>
      <c r="I706" s="13"/>
      <c r="K706" s="13"/>
      <c r="L706" s="13"/>
      <c r="M706" s="13"/>
      <c r="N706" s="13"/>
      <c r="O706" s="13"/>
      <c r="Q706" s="13"/>
      <c r="R706" s="13"/>
      <c r="S706" s="13"/>
      <c r="T706" s="13"/>
      <c r="U706" s="13"/>
      <c r="W706" s="13"/>
      <c r="X706" s="13"/>
      <c r="Y706" s="13"/>
      <c r="Z706" s="13"/>
      <c r="AA706" s="13"/>
      <c r="AC706" s="13"/>
      <c r="AD706" s="13"/>
      <c r="AE706" s="13"/>
      <c r="AF706" s="13"/>
      <c r="AG706" s="13"/>
    </row>
    <row r="707" ht="15.75" customHeight="1">
      <c r="E707" s="13"/>
      <c r="F707" s="13"/>
      <c r="G707" s="13"/>
      <c r="H707" s="13"/>
      <c r="I707" s="13"/>
      <c r="K707" s="13"/>
      <c r="L707" s="13"/>
      <c r="M707" s="13"/>
      <c r="N707" s="13"/>
      <c r="O707" s="13"/>
      <c r="Q707" s="13"/>
      <c r="R707" s="13"/>
      <c r="S707" s="13"/>
      <c r="T707" s="13"/>
      <c r="U707" s="13"/>
      <c r="W707" s="13"/>
      <c r="X707" s="13"/>
      <c r="Y707" s="13"/>
      <c r="Z707" s="13"/>
      <c r="AA707" s="13"/>
      <c r="AC707" s="13"/>
      <c r="AD707" s="13"/>
      <c r="AE707" s="13"/>
      <c r="AF707" s="13"/>
      <c r="AG707" s="13"/>
    </row>
    <row r="708" ht="15.75" customHeight="1">
      <c r="E708" s="13"/>
      <c r="F708" s="13"/>
      <c r="G708" s="13"/>
      <c r="H708" s="13"/>
      <c r="I708" s="13"/>
      <c r="K708" s="13"/>
      <c r="L708" s="13"/>
      <c r="M708" s="13"/>
      <c r="N708" s="13"/>
      <c r="O708" s="13"/>
      <c r="Q708" s="13"/>
      <c r="R708" s="13"/>
      <c r="S708" s="13"/>
      <c r="T708" s="13"/>
      <c r="U708" s="13"/>
      <c r="W708" s="13"/>
      <c r="X708" s="13"/>
      <c r="Y708" s="13"/>
      <c r="Z708" s="13"/>
      <c r="AA708" s="13"/>
      <c r="AC708" s="13"/>
      <c r="AD708" s="13"/>
      <c r="AE708" s="13"/>
      <c r="AF708" s="13"/>
      <c r="AG708" s="13"/>
    </row>
    <row r="709" ht="15.75" customHeight="1">
      <c r="E709" s="13"/>
      <c r="F709" s="13"/>
      <c r="G709" s="13"/>
      <c r="H709" s="13"/>
      <c r="I709" s="13"/>
      <c r="K709" s="13"/>
      <c r="L709" s="13"/>
      <c r="M709" s="13"/>
      <c r="N709" s="13"/>
      <c r="O709" s="13"/>
      <c r="Q709" s="13"/>
      <c r="R709" s="13"/>
      <c r="S709" s="13"/>
      <c r="T709" s="13"/>
      <c r="U709" s="13"/>
      <c r="W709" s="13"/>
      <c r="X709" s="13"/>
      <c r="Y709" s="13"/>
      <c r="Z709" s="13"/>
      <c r="AA709" s="13"/>
      <c r="AC709" s="13"/>
      <c r="AD709" s="13"/>
      <c r="AE709" s="13"/>
      <c r="AF709" s="13"/>
      <c r="AG709" s="13"/>
    </row>
    <row r="710" ht="15.75" customHeight="1">
      <c r="E710" s="13"/>
      <c r="F710" s="13"/>
      <c r="G710" s="13"/>
      <c r="H710" s="13"/>
      <c r="I710" s="13"/>
      <c r="K710" s="13"/>
      <c r="L710" s="13"/>
      <c r="M710" s="13"/>
      <c r="N710" s="13"/>
      <c r="O710" s="13"/>
      <c r="Q710" s="13"/>
      <c r="R710" s="13"/>
      <c r="S710" s="13"/>
      <c r="T710" s="13"/>
      <c r="U710" s="13"/>
      <c r="W710" s="13"/>
      <c r="X710" s="13"/>
      <c r="Y710" s="13"/>
      <c r="Z710" s="13"/>
      <c r="AA710" s="13"/>
      <c r="AC710" s="13"/>
      <c r="AD710" s="13"/>
      <c r="AE710" s="13"/>
      <c r="AF710" s="13"/>
      <c r="AG710" s="13"/>
    </row>
    <row r="711" ht="15.75" customHeight="1">
      <c r="E711" s="13"/>
      <c r="F711" s="13"/>
      <c r="G711" s="13"/>
      <c r="H711" s="13"/>
      <c r="I711" s="13"/>
      <c r="K711" s="13"/>
      <c r="L711" s="13"/>
      <c r="M711" s="13"/>
      <c r="N711" s="13"/>
      <c r="O711" s="13"/>
      <c r="Q711" s="13"/>
      <c r="R711" s="13"/>
      <c r="S711" s="13"/>
      <c r="T711" s="13"/>
      <c r="U711" s="13"/>
      <c r="W711" s="13"/>
      <c r="X711" s="13"/>
      <c r="Y711" s="13"/>
      <c r="Z711" s="13"/>
      <c r="AA711" s="13"/>
      <c r="AC711" s="13"/>
      <c r="AD711" s="13"/>
      <c r="AE711" s="13"/>
      <c r="AF711" s="13"/>
      <c r="AG711" s="13"/>
    </row>
    <row r="712" ht="15.75" customHeight="1">
      <c r="E712" s="13"/>
      <c r="F712" s="13"/>
      <c r="G712" s="13"/>
      <c r="H712" s="13"/>
      <c r="I712" s="13"/>
      <c r="K712" s="13"/>
      <c r="L712" s="13"/>
      <c r="M712" s="13"/>
      <c r="N712" s="13"/>
      <c r="O712" s="13"/>
      <c r="Q712" s="13"/>
      <c r="R712" s="13"/>
      <c r="S712" s="13"/>
      <c r="T712" s="13"/>
      <c r="U712" s="13"/>
      <c r="W712" s="13"/>
      <c r="X712" s="13"/>
      <c r="Y712" s="13"/>
      <c r="Z712" s="13"/>
      <c r="AA712" s="13"/>
      <c r="AC712" s="13"/>
      <c r="AD712" s="13"/>
      <c r="AE712" s="13"/>
      <c r="AF712" s="13"/>
      <c r="AG712" s="13"/>
    </row>
    <row r="713" ht="15.75" customHeight="1">
      <c r="E713" s="13"/>
      <c r="F713" s="13"/>
      <c r="G713" s="13"/>
      <c r="H713" s="13"/>
      <c r="I713" s="13"/>
      <c r="K713" s="13"/>
      <c r="L713" s="13"/>
      <c r="M713" s="13"/>
      <c r="N713" s="13"/>
      <c r="O713" s="13"/>
      <c r="Q713" s="13"/>
      <c r="R713" s="13"/>
      <c r="S713" s="13"/>
      <c r="T713" s="13"/>
      <c r="U713" s="13"/>
      <c r="W713" s="13"/>
      <c r="X713" s="13"/>
      <c r="Y713" s="13"/>
      <c r="Z713" s="13"/>
      <c r="AA713" s="13"/>
      <c r="AC713" s="13"/>
      <c r="AD713" s="13"/>
      <c r="AE713" s="13"/>
      <c r="AF713" s="13"/>
      <c r="AG713" s="13"/>
    </row>
    <row r="714" ht="15.75" customHeight="1">
      <c r="E714" s="13"/>
      <c r="F714" s="13"/>
      <c r="G714" s="13"/>
      <c r="H714" s="13"/>
      <c r="I714" s="13"/>
      <c r="K714" s="13"/>
      <c r="L714" s="13"/>
      <c r="M714" s="13"/>
      <c r="N714" s="13"/>
      <c r="O714" s="13"/>
      <c r="Q714" s="13"/>
      <c r="R714" s="13"/>
      <c r="S714" s="13"/>
      <c r="T714" s="13"/>
      <c r="U714" s="13"/>
      <c r="W714" s="13"/>
      <c r="X714" s="13"/>
      <c r="Y714" s="13"/>
      <c r="Z714" s="13"/>
      <c r="AA714" s="13"/>
      <c r="AC714" s="13"/>
      <c r="AD714" s="13"/>
      <c r="AE714" s="13"/>
      <c r="AF714" s="13"/>
      <c r="AG714" s="13"/>
    </row>
    <row r="715" ht="15.75" customHeight="1">
      <c r="E715" s="13"/>
      <c r="F715" s="13"/>
      <c r="G715" s="13"/>
      <c r="H715" s="13"/>
      <c r="I715" s="13"/>
      <c r="K715" s="13"/>
      <c r="L715" s="13"/>
      <c r="M715" s="13"/>
      <c r="N715" s="13"/>
      <c r="O715" s="13"/>
      <c r="Q715" s="13"/>
      <c r="R715" s="13"/>
      <c r="S715" s="13"/>
      <c r="T715" s="13"/>
      <c r="U715" s="13"/>
      <c r="W715" s="13"/>
      <c r="X715" s="13"/>
      <c r="Y715" s="13"/>
      <c r="Z715" s="13"/>
      <c r="AA715" s="13"/>
      <c r="AC715" s="13"/>
      <c r="AD715" s="13"/>
      <c r="AE715" s="13"/>
      <c r="AF715" s="13"/>
      <c r="AG715" s="13"/>
    </row>
    <row r="716" ht="15.75" customHeight="1">
      <c r="E716" s="13"/>
      <c r="F716" s="13"/>
      <c r="G716" s="13"/>
      <c r="H716" s="13"/>
      <c r="I716" s="13"/>
      <c r="K716" s="13"/>
      <c r="L716" s="13"/>
      <c r="M716" s="13"/>
      <c r="N716" s="13"/>
      <c r="O716" s="13"/>
      <c r="Q716" s="13"/>
      <c r="R716" s="13"/>
      <c r="S716" s="13"/>
      <c r="T716" s="13"/>
      <c r="U716" s="13"/>
      <c r="W716" s="13"/>
      <c r="X716" s="13"/>
      <c r="Y716" s="13"/>
      <c r="Z716" s="13"/>
      <c r="AA716" s="13"/>
      <c r="AC716" s="13"/>
      <c r="AD716" s="13"/>
      <c r="AE716" s="13"/>
      <c r="AF716" s="13"/>
      <c r="AG716" s="13"/>
    </row>
    <row r="717" ht="15.75" customHeight="1">
      <c r="E717" s="13"/>
      <c r="F717" s="13"/>
      <c r="G717" s="13"/>
      <c r="H717" s="13"/>
      <c r="I717" s="13"/>
      <c r="K717" s="13"/>
      <c r="L717" s="13"/>
      <c r="M717" s="13"/>
      <c r="N717" s="13"/>
      <c r="O717" s="13"/>
      <c r="Q717" s="13"/>
      <c r="R717" s="13"/>
      <c r="S717" s="13"/>
      <c r="T717" s="13"/>
      <c r="U717" s="13"/>
      <c r="W717" s="13"/>
      <c r="X717" s="13"/>
      <c r="Y717" s="13"/>
      <c r="Z717" s="13"/>
      <c r="AA717" s="13"/>
      <c r="AC717" s="13"/>
      <c r="AD717" s="13"/>
      <c r="AE717" s="13"/>
      <c r="AF717" s="13"/>
      <c r="AG717" s="13"/>
    </row>
    <row r="718" ht="15.75" customHeight="1">
      <c r="E718" s="13"/>
      <c r="F718" s="13"/>
      <c r="G718" s="13"/>
      <c r="H718" s="13"/>
      <c r="I718" s="13"/>
      <c r="K718" s="13"/>
      <c r="L718" s="13"/>
      <c r="M718" s="13"/>
      <c r="N718" s="13"/>
      <c r="O718" s="13"/>
      <c r="Q718" s="13"/>
      <c r="R718" s="13"/>
      <c r="S718" s="13"/>
      <c r="T718" s="13"/>
      <c r="U718" s="13"/>
      <c r="W718" s="13"/>
      <c r="X718" s="13"/>
      <c r="Y718" s="13"/>
      <c r="Z718" s="13"/>
      <c r="AA718" s="13"/>
      <c r="AC718" s="13"/>
      <c r="AD718" s="13"/>
      <c r="AE718" s="13"/>
      <c r="AF718" s="13"/>
      <c r="AG718" s="13"/>
    </row>
    <row r="719" ht="15.75" customHeight="1">
      <c r="E719" s="13"/>
      <c r="F719" s="13"/>
      <c r="G719" s="13"/>
      <c r="H719" s="13"/>
      <c r="I719" s="13"/>
      <c r="K719" s="13"/>
      <c r="L719" s="13"/>
      <c r="M719" s="13"/>
      <c r="N719" s="13"/>
      <c r="O719" s="13"/>
      <c r="Q719" s="13"/>
      <c r="R719" s="13"/>
      <c r="S719" s="13"/>
      <c r="T719" s="13"/>
      <c r="U719" s="13"/>
      <c r="W719" s="13"/>
      <c r="X719" s="13"/>
      <c r="Y719" s="13"/>
      <c r="Z719" s="13"/>
      <c r="AA719" s="13"/>
      <c r="AC719" s="13"/>
      <c r="AD719" s="13"/>
      <c r="AE719" s="13"/>
      <c r="AF719" s="13"/>
      <c r="AG719" s="13"/>
    </row>
    <row r="720" ht="15.75" customHeight="1">
      <c r="E720" s="13"/>
      <c r="F720" s="13"/>
      <c r="G720" s="13"/>
      <c r="H720" s="13"/>
      <c r="I720" s="13"/>
      <c r="K720" s="13"/>
      <c r="L720" s="13"/>
      <c r="M720" s="13"/>
      <c r="N720" s="13"/>
      <c r="O720" s="13"/>
      <c r="Q720" s="13"/>
      <c r="R720" s="13"/>
      <c r="S720" s="13"/>
      <c r="T720" s="13"/>
      <c r="U720" s="13"/>
      <c r="W720" s="13"/>
      <c r="X720" s="13"/>
      <c r="Y720" s="13"/>
      <c r="Z720" s="13"/>
      <c r="AA720" s="13"/>
      <c r="AC720" s="13"/>
      <c r="AD720" s="13"/>
      <c r="AE720" s="13"/>
      <c r="AF720" s="13"/>
      <c r="AG720" s="13"/>
    </row>
    <row r="721" ht="15.75" customHeight="1">
      <c r="E721" s="13"/>
      <c r="F721" s="13"/>
      <c r="G721" s="13"/>
      <c r="H721" s="13"/>
      <c r="I721" s="13"/>
      <c r="K721" s="13"/>
      <c r="L721" s="13"/>
      <c r="M721" s="13"/>
      <c r="N721" s="13"/>
      <c r="O721" s="13"/>
      <c r="Q721" s="13"/>
      <c r="R721" s="13"/>
      <c r="S721" s="13"/>
      <c r="T721" s="13"/>
      <c r="U721" s="13"/>
      <c r="W721" s="13"/>
      <c r="X721" s="13"/>
      <c r="Y721" s="13"/>
      <c r="Z721" s="13"/>
      <c r="AA721" s="13"/>
      <c r="AC721" s="13"/>
      <c r="AD721" s="13"/>
      <c r="AE721" s="13"/>
      <c r="AF721" s="13"/>
      <c r="AG721" s="13"/>
    </row>
    <row r="722" ht="15.75" customHeight="1">
      <c r="E722" s="13"/>
      <c r="F722" s="13"/>
      <c r="G722" s="13"/>
      <c r="H722" s="13"/>
      <c r="I722" s="13"/>
      <c r="K722" s="13"/>
      <c r="L722" s="13"/>
      <c r="M722" s="13"/>
      <c r="N722" s="13"/>
      <c r="O722" s="13"/>
      <c r="Q722" s="13"/>
      <c r="R722" s="13"/>
      <c r="S722" s="13"/>
      <c r="T722" s="13"/>
      <c r="U722" s="13"/>
      <c r="W722" s="13"/>
      <c r="X722" s="13"/>
      <c r="Y722" s="13"/>
      <c r="Z722" s="13"/>
      <c r="AA722" s="13"/>
      <c r="AC722" s="13"/>
      <c r="AD722" s="13"/>
      <c r="AE722" s="13"/>
      <c r="AF722" s="13"/>
      <c r="AG722" s="13"/>
    </row>
    <row r="723" ht="15.75" customHeight="1">
      <c r="E723" s="13"/>
      <c r="F723" s="13"/>
      <c r="G723" s="13"/>
      <c r="H723" s="13"/>
      <c r="I723" s="13"/>
      <c r="K723" s="13"/>
      <c r="L723" s="13"/>
      <c r="M723" s="13"/>
      <c r="N723" s="13"/>
      <c r="O723" s="13"/>
      <c r="Q723" s="13"/>
      <c r="R723" s="13"/>
      <c r="S723" s="13"/>
      <c r="T723" s="13"/>
      <c r="U723" s="13"/>
      <c r="W723" s="13"/>
      <c r="X723" s="13"/>
      <c r="Y723" s="13"/>
      <c r="Z723" s="13"/>
      <c r="AA723" s="13"/>
      <c r="AC723" s="13"/>
      <c r="AD723" s="13"/>
      <c r="AE723" s="13"/>
      <c r="AF723" s="13"/>
      <c r="AG723" s="13"/>
    </row>
    <row r="724" ht="15.75" customHeight="1">
      <c r="E724" s="13"/>
      <c r="F724" s="13"/>
      <c r="G724" s="13"/>
      <c r="H724" s="13"/>
      <c r="I724" s="13"/>
      <c r="K724" s="13"/>
      <c r="L724" s="13"/>
      <c r="M724" s="13"/>
      <c r="N724" s="13"/>
      <c r="O724" s="13"/>
      <c r="Q724" s="13"/>
      <c r="R724" s="13"/>
      <c r="S724" s="13"/>
      <c r="T724" s="13"/>
      <c r="U724" s="13"/>
      <c r="W724" s="13"/>
      <c r="X724" s="13"/>
      <c r="Y724" s="13"/>
      <c r="Z724" s="13"/>
      <c r="AA724" s="13"/>
      <c r="AC724" s="13"/>
      <c r="AD724" s="13"/>
      <c r="AE724" s="13"/>
      <c r="AF724" s="13"/>
      <c r="AG724" s="13"/>
    </row>
    <row r="725" ht="15.75" customHeight="1">
      <c r="E725" s="13"/>
      <c r="F725" s="13"/>
      <c r="G725" s="13"/>
      <c r="H725" s="13"/>
      <c r="I725" s="13"/>
      <c r="K725" s="13"/>
      <c r="L725" s="13"/>
      <c r="M725" s="13"/>
      <c r="N725" s="13"/>
      <c r="O725" s="13"/>
      <c r="Q725" s="13"/>
      <c r="R725" s="13"/>
      <c r="S725" s="13"/>
      <c r="T725" s="13"/>
      <c r="U725" s="13"/>
      <c r="W725" s="13"/>
      <c r="X725" s="13"/>
      <c r="Y725" s="13"/>
      <c r="Z725" s="13"/>
      <c r="AA725" s="13"/>
      <c r="AC725" s="13"/>
      <c r="AD725" s="13"/>
      <c r="AE725" s="13"/>
      <c r="AF725" s="13"/>
      <c r="AG725" s="13"/>
    </row>
    <row r="726" ht="15.75" customHeight="1">
      <c r="E726" s="13"/>
      <c r="F726" s="13"/>
      <c r="G726" s="13"/>
      <c r="H726" s="13"/>
      <c r="I726" s="13"/>
      <c r="K726" s="13"/>
      <c r="L726" s="13"/>
      <c r="M726" s="13"/>
      <c r="N726" s="13"/>
      <c r="O726" s="13"/>
      <c r="Q726" s="13"/>
      <c r="R726" s="13"/>
      <c r="S726" s="13"/>
      <c r="T726" s="13"/>
      <c r="U726" s="13"/>
      <c r="W726" s="13"/>
      <c r="X726" s="13"/>
      <c r="Y726" s="13"/>
      <c r="Z726" s="13"/>
      <c r="AA726" s="13"/>
      <c r="AC726" s="13"/>
      <c r="AD726" s="13"/>
      <c r="AE726" s="13"/>
      <c r="AF726" s="13"/>
      <c r="AG726" s="13"/>
    </row>
    <row r="727" ht="15.75" customHeight="1">
      <c r="E727" s="13"/>
      <c r="F727" s="13"/>
      <c r="G727" s="13"/>
      <c r="H727" s="13"/>
      <c r="I727" s="13"/>
      <c r="K727" s="13"/>
      <c r="L727" s="13"/>
      <c r="M727" s="13"/>
      <c r="N727" s="13"/>
      <c r="O727" s="13"/>
      <c r="Q727" s="13"/>
      <c r="R727" s="13"/>
      <c r="S727" s="13"/>
      <c r="T727" s="13"/>
      <c r="U727" s="13"/>
      <c r="W727" s="13"/>
      <c r="X727" s="13"/>
      <c r="Y727" s="13"/>
      <c r="Z727" s="13"/>
      <c r="AA727" s="13"/>
      <c r="AC727" s="13"/>
      <c r="AD727" s="13"/>
      <c r="AE727" s="13"/>
      <c r="AF727" s="13"/>
      <c r="AG727" s="13"/>
    </row>
    <row r="728" ht="15.75" customHeight="1">
      <c r="E728" s="13"/>
      <c r="F728" s="13"/>
      <c r="G728" s="13"/>
      <c r="H728" s="13"/>
      <c r="I728" s="13"/>
      <c r="K728" s="13"/>
      <c r="L728" s="13"/>
      <c r="M728" s="13"/>
      <c r="N728" s="13"/>
      <c r="O728" s="13"/>
      <c r="Q728" s="13"/>
      <c r="R728" s="13"/>
      <c r="S728" s="13"/>
      <c r="T728" s="13"/>
      <c r="U728" s="13"/>
      <c r="W728" s="13"/>
      <c r="X728" s="13"/>
      <c r="Y728" s="13"/>
      <c r="Z728" s="13"/>
      <c r="AA728" s="13"/>
      <c r="AC728" s="13"/>
      <c r="AD728" s="13"/>
      <c r="AE728" s="13"/>
      <c r="AF728" s="13"/>
      <c r="AG728" s="13"/>
    </row>
    <row r="729" ht="15.75" customHeight="1">
      <c r="E729" s="13"/>
      <c r="F729" s="13"/>
      <c r="G729" s="13"/>
      <c r="H729" s="13"/>
      <c r="I729" s="13"/>
      <c r="K729" s="13"/>
      <c r="L729" s="13"/>
      <c r="M729" s="13"/>
      <c r="N729" s="13"/>
      <c r="O729" s="13"/>
      <c r="Q729" s="13"/>
      <c r="R729" s="13"/>
      <c r="S729" s="13"/>
      <c r="T729" s="13"/>
      <c r="U729" s="13"/>
      <c r="W729" s="13"/>
      <c r="X729" s="13"/>
      <c r="Y729" s="13"/>
      <c r="Z729" s="13"/>
      <c r="AA729" s="13"/>
      <c r="AC729" s="13"/>
      <c r="AD729" s="13"/>
      <c r="AE729" s="13"/>
      <c r="AF729" s="13"/>
      <c r="AG729" s="13"/>
    </row>
    <row r="730" ht="15.75" customHeight="1">
      <c r="E730" s="13"/>
      <c r="F730" s="13"/>
      <c r="G730" s="13"/>
      <c r="H730" s="13"/>
      <c r="I730" s="13"/>
      <c r="K730" s="13"/>
      <c r="L730" s="13"/>
      <c r="M730" s="13"/>
      <c r="N730" s="13"/>
      <c r="O730" s="13"/>
      <c r="Q730" s="13"/>
      <c r="R730" s="13"/>
      <c r="S730" s="13"/>
      <c r="T730" s="13"/>
      <c r="U730" s="13"/>
      <c r="W730" s="13"/>
      <c r="X730" s="13"/>
      <c r="Y730" s="13"/>
      <c r="Z730" s="13"/>
      <c r="AA730" s="13"/>
      <c r="AC730" s="13"/>
      <c r="AD730" s="13"/>
      <c r="AE730" s="13"/>
      <c r="AF730" s="13"/>
      <c r="AG730" s="13"/>
    </row>
    <row r="731" ht="15.75" customHeight="1">
      <c r="E731" s="13"/>
      <c r="F731" s="13"/>
      <c r="G731" s="13"/>
      <c r="H731" s="13"/>
      <c r="I731" s="13"/>
      <c r="K731" s="13"/>
      <c r="L731" s="13"/>
      <c r="M731" s="13"/>
      <c r="N731" s="13"/>
      <c r="O731" s="13"/>
      <c r="Q731" s="13"/>
      <c r="R731" s="13"/>
      <c r="S731" s="13"/>
      <c r="T731" s="13"/>
      <c r="U731" s="13"/>
      <c r="W731" s="13"/>
      <c r="X731" s="13"/>
      <c r="Y731" s="13"/>
      <c r="Z731" s="13"/>
      <c r="AA731" s="13"/>
      <c r="AC731" s="13"/>
      <c r="AD731" s="13"/>
      <c r="AE731" s="13"/>
      <c r="AF731" s="13"/>
      <c r="AG731" s="13"/>
    </row>
    <row r="732" ht="15.75" customHeight="1">
      <c r="E732" s="13"/>
      <c r="F732" s="13"/>
      <c r="G732" s="13"/>
      <c r="H732" s="13"/>
      <c r="I732" s="13"/>
      <c r="K732" s="13"/>
      <c r="L732" s="13"/>
      <c r="M732" s="13"/>
      <c r="N732" s="13"/>
      <c r="O732" s="13"/>
      <c r="Q732" s="13"/>
      <c r="R732" s="13"/>
      <c r="S732" s="13"/>
      <c r="T732" s="13"/>
      <c r="U732" s="13"/>
      <c r="W732" s="13"/>
      <c r="X732" s="13"/>
      <c r="Y732" s="13"/>
      <c r="Z732" s="13"/>
      <c r="AA732" s="13"/>
      <c r="AC732" s="13"/>
      <c r="AD732" s="13"/>
      <c r="AE732" s="13"/>
      <c r="AF732" s="13"/>
      <c r="AG732" s="13"/>
    </row>
    <row r="733" ht="15.75" customHeight="1">
      <c r="E733" s="13"/>
      <c r="F733" s="13"/>
      <c r="G733" s="13"/>
      <c r="H733" s="13"/>
      <c r="I733" s="13"/>
      <c r="K733" s="13"/>
      <c r="L733" s="13"/>
      <c r="M733" s="13"/>
      <c r="N733" s="13"/>
      <c r="O733" s="13"/>
      <c r="Q733" s="13"/>
      <c r="R733" s="13"/>
      <c r="S733" s="13"/>
      <c r="T733" s="13"/>
      <c r="U733" s="13"/>
      <c r="W733" s="13"/>
      <c r="X733" s="13"/>
      <c r="Y733" s="13"/>
      <c r="Z733" s="13"/>
      <c r="AA733" s="13"/>
      <c r="AC733" s="13"/>
      <c r="AD733" s="13"/>
      <c r="AE733" s="13"/>
      <c r="AF733" s="13"/>
      <c r="AG733" s="13"/>
    </row>
    <row r="734" ht="15.75" customHeight="1">
      <c r="E734" s="13"/>
      <c r="F734" s="13"/>
      <c r="G734" s="13"/>
      <c r="H734" s="13"/>
      <c r="I734" s="13"/>
      <c r="K734" s="13"/>
      <c r="L734" s="13"/>
      <c r="M734" s="13"/>
      <c r="N734" s="13"/>
      <c r="O734" s="13"/>
      <c r="Q734" s="13"/>
      <c r="R734" s="13"/>
      <c r="S734" s="13"/>
      <c r="T734" s="13"/>
      <c r="U734" s="13"/>
      <c r="W734" s="13"/>
      <c r="X734" s="13"/>
      <c r="Y734" s="13"/>
      <c r="Z734" s="13"/>
      <c r="AA734" s="13"/>
      <c r="AC734" s="13"/>
      <c r="AD734" s="13"/>
      <c r="AE734" s="13"/>
      <c r="AF734" s="13"/>
      <c r="AG734" s="13"/>
    </row>
    <row r="735" ht="15.75" customHeight="1">
      <c r="E735" s="13"/>
      <c r="F735" s="13"/>
      <c r="G735" s="13"/>
      <c r="H735" s="13"/>
      <c r="I735" s="13"/>
      <c r="K735" s="13"/>
      <c r="L735" s="13"/>
      <c r="M735" s="13"/>
      <c r="N735" s="13"/>
      <c r="O735" s="13"/>
      <c r="Q735" s="13"/>
      <c r="R735" s="13"/>
      <c r="S735" s="13"/>
      <c r="T735" s="13"/>
      <c r="U735" s="13"/>
      <c r="W735" s="13"/>
      <c r="X735" s="13"/>
      <c r="Y735" s="13"/>
      <c r="Z735" s="13"/>
      <c r="AA735" s="13"/>
      <c r="AC735" s="13"/>
      <c r="AD735" s="13"/>
      <c r="AE735" s="13"/>
      <c r="AF735" s="13"/>
      <c r="AG735" s="13"/>
    </row>
    <row r="736" ht="15.75" customHeight="1">
      <c r="E736" s="13"/>
      <c r="F736" s="13"/>
      <c r="G736" s="13"/>
      <c r="H736" s="13"/>
      <c r="I736" s="13"/>
      <c r="K736" s="13"/>
      <c r="L736" s="13"/>
      <c r="M736" s="13"/>
      <c r="N736" s="13"/>
      <c r="O736" s="13"/>
      <c r="Q736" s="13"/>
      <c r="R736" s="13"/>
      <c r="S736" s="13"/>
      <c r="T736" s="13"/>
      <c r="U736" s="13"/>
      <c r="W736" s="13"/>
      <c r="X736" s="13"/>
      <c r="Y736" s="13"/>
      <c r="Z736" s="13"/>
      <c r="AA736" s="13"/>
      <c r="AC736" s="13"/>
      <c r="AD736" s="13"/>
      <c r="AE736" s="13"/>
      <c r="AF736" s="13"/>
      <c r="AG736" s="13"/>
    </row>
    <row r="737" ht="15.75" customHeight="1">
      <c r="E737" s="13"/>
      <c r="F737" s="13"/>
      <c r="G737" s="13"/>
      <c r="H737" s="13"/>
      <c r="I737" s="13"/>
      <c r="K737" s="13"/>
      <c r="L737" s="13"/>
      <c r="M737" s="13"/>
      <c r="N737" s="13"/>
      <c r="O737" s="13"/>
      <c r="Q737" s="13"/>
      <c r="R737" s="13"/>
      <c r="S737" s="13"/>
      <c r="T737" s="13"/>
      <c r="U737" s="13"/>
      <c r="W737" s="13"/>
      <c r="X737" s="13"/>
      <c r="Y737" s="13"/>
      <c r="Z737" s="13"/>
      <c r="AA737" s="13"/>
      <c r="AC737" s="13"/>
      <c r="AD737" s="13"/>
      <c r="AE737" s="13"/>
      <c r="AF737" s="13"/>
      <c r="AG737" s="13"/>
    </row>
    <row r="738" ht="15.75" customHeight="1">
      <c r="E738" s="13"/>
      <c r="F738" s="13"/>
      <c r="G738" s="13"/>
      <c r="H738" s="13"/>
      <c r="I738" s="13"/>
      <c r="K738" s="13"/>
      <c r="L738" s="13"/>
      <c r="M738" s="13"/>
      <c r="N738" s="13"/>
      <c r="O738" s="13"/>
      <c r="Q738" s="13"/>
      <c r="R738" s="13"/>
      <c r="S738" s="13"/>
      <c r="T738" s="13"/>
      <c r="U738" s="13"/>
      <c r="W738" s="13"/>
      <c r="X738" s="13"/>
      <c r="Y738" s="13"/>
      <c r="Z738" s="13"/>
      <c r="AA738" s="13"/>
      <c r="AC738" s="13"/>
      <c r="AD738" s="13"/>
      <c r="AE738" s="13"/>
      <c r="AF738" s="13"/>
      <c r="AG738" s="13"/>
    </row>
    <row r="739" ht="15.75" customHeight="1">
      <c r="E739" s="13"/>
      <c r="F739" s="13"/>
      <c r="G739" s="13"/>
      <c r="H739" s="13"/>
      <c r="I739" s="13"/>
      <c r="K739" s="13"/>
      <c r="L739" s="13"/>
      <c r="M739" s="13"/>
      <c r="N739" s="13"/>
      <c r="O739" s="13"/>
      <c r="Q739" s="13"/>
      <c r="R739" s="13"/>
      <c r="S739" s="13"/>
      <c r="T739" s="13"/>
      <c r="U739" s="13"/>
      <c r="W739" s="13"/>
      <c r="X739" s="13"/>
      <c r="Y739" s="13"/>
      <c r="Z739" s="13"/>
      <c r="AA739" s="13"/>
      <c r="AC739" s="13"/>
      <c r="AD739" s="13"/>
      <c r="AE739" s="13"/>
      <c r="AF739" s="13"/>
      <c r="AG739" s="13"/>
    </row>
    <row r="740" ht="15.75" customHeight="1">
      <c r="E740" s="13"/>
      <c r="F740" s="13"/>
      <c r="G740" s="13"/>
      <c r="H740" s="13"/>
      <c r="I740" s="13"/>
      <c r="K740" s="13"/>
      <c r="L740" s="13"/>
      <c r="M740" s="13"/>
      <c r="N740" s="13"/>
      <c r="O740" s="13"/>
      <c r="Q740" s="13"/>
      <c r="R740" s="13"/>
      <c r="S740" s="13"/>
      <c r="T740" s="13"/>
      <c r="U740" s="13"/>
      <c r="W740" s="13"/>
      <c r="X740" s="13"/>
      <c r="Y740" s="13"/>
      <c r="Z740" s="13"/>
      <c r="AA740" s="13"/>
      <c r="AC740" s="13"/>
      <c r="AD740" s="13"/>
      <c r="AE740" s="13"/>
      <c r="AF740" s="13"/>
      <c r="AG740" s="13"/>
    </row>
    <row r="741" ht="15.75" customHeight="1">
      <c r="E741" s="13"/>
      <c r="F741" s="13"/>
      <c r="G741" s="13"/>
      <c r="H741" s="13"/>
      <c r="I741" s="13"/>
      <c r="K741" s="13"/>
      <c r="L741" s="13"/>
      <c r="M741" s="13"/>
      <c r="N741" s="13"/>
      <c r="O741" s="13"/>
      <c r="Q741" s="13"/>
      <c r="R741" s="13"/>
      <c r="S741" s="13"/>
      <c r="T741" s="13"/>
      <c r="U741" s="13"/>
      <c r="W741" s="13"/>
      <c r="X741" s="13"/>
      <c r="Y741" s="13"/>
      <c r="Z741" s="13"/>
      <c r="AA741" s="13"/>
      <c r="AC741" s="13"/>
      <c r="AD741" s="13"/>
      <c r="AE741" s="13"/>
      <c r="AF741" s="13"/>
      <c r="AG741" s="13"/>
    </row>
    <row r="742" ht="15.75" customHeight="1">
      <c r="E742" s="13"/>
      <c r="F742" s="13"/>
      <c r="G742" s="13"/>
      <c r="H742" s="13"/>
      <c r="I742" s="13"/>
      <c r="K742" s="13"/>
      <c r="L742" s="13"/>
      <c r="M742" s="13"/>
      <c r="N742" s="13"/>
      <c r="O742" s="13"/>
      <c r="Q742" s="13"/>
      <c r="R742" s="13"/>
      <c r="S742" s="13"/>
      <c r="T742" s="13"/>
      <c r="U742" s="13"/>
      <c r="W742" s="13"/>
      <c r="X742" s="13"/>
      <c r="Y742" s="13"/>
      <c r="Z742" s="13"/>
      <c r="AA742" s="13"/>
      <c r="AC742" s="13"/>
      <c r="AD742" s="13"/>
      <c r="AE742" s="13"/>
      <c r="AF742" s="13"/>
      <c r="AG742" s="13"/>
    </row>
    <row r="743" ht="15.75" customHeight="1">
      <c r="E743" s="13"/>
      <c r="F743" s="13"/>
      <c r="G743" s="13"/>
      <c r="H743" s="13"/>
      <c r="I743" s="13"/>
      <c r="K743" s="13"/>
      <c r="L743" s="13"/>
      <c r="M743" s="13"/>
      <c r="N743" s="13"/>
      <c r="O743" s="13"/>
      <c r="Q743" s="13"/>
      <c r="R743" s="13"/>
      <c r="S743" s="13"/>
      <c r="T743" s="13"/>
      <c r="U743" s="13"/>
      <c r="W743" s="13"/>
      <c r="X743" s="13"/>
      <c r="Y743" s="13"/>
      <c r="Z743" s="13"/>
      <c r="AA743" s="13"/>
      <c r="AC743" s="13"/>
      <c r="AD743" s="13"/>
      <c r="AE743" s="13"/>
      <c r="AF743" s="13"/>
      <c r="AG743" s="13"/>
    </row>
    <row r="744" ht="15.75" customHeight="1">
      <c r="E744" s="13"/>
      <c r="F744" s="13"/>
      <c r="G744" s="13"/>
      <c r="H744" s="13"/>
      <c r="I744" s="13"/>
      <c r="K744" s="13"/>
      <c r="L744" s="13"/>
      <c r="M744" s="13"/>
      <c r="N744" s="13"/>
      <c r="O744" s="13"/>
      <c r="Q744" s="13"/>
      <c r="R744" s="13"/>
      <c r="S744" s="13"/>
      <c r="T744" s="13"/>
      <c r="U744" s="13"/>
      <c r="W744" s="13"/>
      <c r="X744" s="13"/>
      <c r="Y744" s="13"/>
      <c r="Z744" s="13"/>
      <c r="AA744" s="13"/>
      <c r="AC744" s="13"/>
      <c r="AD744" s="13"/>
      <c r="AE744" s="13"/>
      <c r="AF744" s="13"/>
      <c r="AG744" s="13"/>
    </row>
    <row r="745" ht="15.75" customHeight="1">
      <c r="E745" s="13"/>
      <c r="F745" s="13"/>
      <c r="G745" s="13"/>
      <c r="H745" s="13"/>
      <c r="I745" s="13"/>
      <c r="K745" s="13"/>
      <c r="L745" s="13"/>
      <c r="M745" s="13"/>
      <c r="N745" s="13"/>
      <c r="O745" s="13"/>
      <c r="Q745" s="13"/>
      <c r="R745" s="13"/>
      <c r="S745" s="13"/>
      <c r="T745" s="13"/>
      <c r="U745" s="13"/>
      <c r="W745" s="13"/>
      <c r="X745" s="13"/>
      <c r="Y745" s="13"/>
      <c r="Z745" s="13"/>
      <c r="AA745" s="13"/>
      <c r="AC745" s="13"/>
      <c r="AD745" s="13"/>
      <c r="AE745" s="13"/>
      <c r="AF745" s="13"/>
      <c r="AG745" s="13"/>
    </row>
    <row r="746" ht="15.75" customHeight="1">
      <c r="E746" s="13"/>
      <c r="F746" s="13"/>
      <c r="G746" s="13"/>
      <c r="H746" s="13"/>
      <c r="I746" s="13"/>
      <c r="K746" s="13"/>
      <c r="L746" s="13"/>
      <c r="M746" s="13"/>
      <c r="N746" s="13"/>
      <c r="O746" s="13"/>
      <c r="Q746" s="13"/>
      <c r="R746" s="13"/>
      <c r="S746" s="13"/>
      <c r="T746" s="13"/>
      <c r="U746" s="13"/>
      <c r="W746" s="13"/>
      <c r="X746" s="13"/>
      <c r="Y746" s="13"/>
      <c r="Z746" s="13"/>
      <c r="AA746" s="13"/>
      <c r="AC746" s="13"/>
      <c r="AD746" s="13"/>
      <c r="AE746" s="13"/>
      <c r="AF746" s="13"/>
      <c r="AG746" s="13"/>
    </row>
    <row r="747" ht="15.75" customHeight="1">
      <c r="E747" s="13"/>
      <c r="F747" s="13"/>
      <c r="G747" s="13"/>
      <c r="H747" s="13"/>
      <c r="I747" s="13"/>
      <c r="K747" s="13"/>
      <c r="L747" s="13"/>
      <c r="M747" s="13"/>
      <c r="N747" s="13"/>
      <c r="O747" s="13"/>
      <c r="Q747" s="13"/>
      <c r="R747" s="13"/>
      <c r="S747" s="13"/>
      <c r="T747" s="13"/>
      <c r="U747" s="13"/>
      <c r="W747" s="13"/>
      <c r="X747" s="13"/>
      <c r="Y747" s="13"/>
      <c r="Z747" s="13"/>
      <c r="AA747" s="13"/>
      <c r="AC747" s="13"/>
      <c r="AD747" s="13"/>
      <c r="AE747" s="13"/>
      <c r="AF747" s="13"/>
      <c r="AG747" s="13"/>
    </row>
    <row r="748" ht="15.75" customHeight="1">
      <c r="E748" s="13"/>
      <c r="F748" s="13"/>
      <c r="G748" s="13"/>
      <c r="H748" s="13"/>
      <c r="I748" s="13"/>
      <c r="K748" s="13"/>
      <c r="L748" s="13"/>
      <c r="M748" s="13"/>
      <c r="N748" s="13"/>
      <c r="O748" s="13"/>
      <c r="Q748" s="13"/>
      <c r="R748" s="13"/>
      <c r="S748" s="13"/>
      <c r="T748" s="13"/>
      <c r="U748" s="13"/>
      <c r="W748" s="13"/>
      <c r="X748" s="13"/>
      <c r="Y748" s="13"/>
      <c r="Z748" s="13"/>
      <c r="AA748" s="13"/>
      <c r="AC748" s="13"/>
      <c r="AD748" s="13"/>
      <c r="AE748" s="13"/>
      <c r="AF748" s="13"/>
      <c r="AG748" s="13"/>
    </row>
    <row r="749" ht="15.75" customHeight="1">
      <c r="E749" s="13"/>
      <c r="F749" s="13"/>
      <c r="G749" s="13"/>
      <c r="H749" s="13"/>
      <c r="I749" s="13"/>
      <c r="K749" s="13"/>
      <c r="L749" s="13"/>
      <c r="M749" s="13"/>
      <c r="N749" s="13"/>
      <c r="O749" s="13"/>
      <c r="Q749" s="13"/>
      <c r="R749" s="13"/>
      <c r="S749" s="13"/>
      <c r="T749" s="13"/>
      <c r="U749" s="13"/>
      <c r="W749" s="13"/>
      <c r="X749" s="13"/>
      <c r="Y749" s="13"/>
      <c r="Z749" s="13"/>
      <c r="AA749" s="13"/>
      <c r="AC749" s="13"/>
      <c r="AD749" s="13"/>
      <c r="AE749" s="13"/>
      <c r="AF749" s="13"/>
      <c r="AG749" s="13"/>
    </row>
    <row r="750" ht="15.75" customHeight="1">
      <c r="E750" s="13"/>
      <c r="F750" s="13"/>
      <c r="G750" s="13"/>
      <c r="H750" s="13"/>
      <c r="I750" s="13"/>
      <c r="K750" s="13"/>
      <c r="L750" s="13"/>
      <c r="M750" s="13"/>
      <c r="N750" s="13"/>
      <c r="O750" s="13"/>
      <c r="Q750" s="13"/>
      <c r="R750" s="13"/>
      <c r="S750" s="13"/>
      <c r="T750" s="13"/>
      <c r="U750" s="13"/>
      <c r="W750" s="13"/>
      <c r="X750" s="13"/>
      <c r="Y750" s="13"/>
      <c r="Z750" s="13"/>
      <c r="AA750" s="13"/>
      <c r="AC750" s="13"/>
      <c r="AD750" s="13"/>
      <c r="AE750" s="13"/>
      <c r="AF750" s="13"/>
      <c r="AG750" s="13"/>
    </row>
    <row r="751" ht="15.75" customHeight="1">
      <c r="E751" s="13"/>
      <c r="F751" s="13"/>
      <c r="G751" s="13"/>
      <c r="H751" s="13"/>
      <c r="I751" s="13"/>
      <c r="K751" s="13"/>
      <c r="L751" s="13"/>
      <c r="M751" s="13"/>
      <c r="N751" s="13"/>
      <c r="O751" s="13"/>
      <c r="Q751" s="13"/>
      <c r="R751" s="13"/>
      <c r="S751" s="13"/>
      <c r="T751" s="13"/>
      <c r="U751" s="13"/>
      <c r="W751" s="13"/>
      <c r="X751" s="13"/>
      <c r="Y751" s="13"/>
      <c r="Z751" s="13"/>
      <c r="AA751" s="13"/>
      <c r="AC751" s="13"/>
      <c r="AD751" s="13"/>
      <c r="AE751" s="13"/>
      <c r="AF751" s="13"/>
      <c r="AG751" s="13"/>
    </row>
    <row r="752" ht="15.75" customHeight="1">
      <c r="E752" s="13"/>
      <c r="F752" s="13"/>
      <c r="G752" s="13"/>
      <c r="H752" s="13"/>
      <c r="I752" s="13"/>
      <c r="K752" s="13"/>
      <c r="L752" s="13"/>
      <c r="M752" s="13"/>
      <c r="N752" s="13"/>
      <c r="O752" s="13"/>
      <c r="Q752" s="13"/>
      <c r="R752" s="13"/>
      <c r="S752" s="13"/>
      <c r="T752" s="13"/>
      <c r="U752" s="13"/>
      <c r="W752" s="13"/>
      <c r="X752" s="13"/>
      <c r="Y752" s="13"/>
      <c r="Z752" s="13"/>
      <c r="AA752" s="13"/>
      <c r="AC752" s="13"/>
      <c r="AD752" s="13"/>
      <c r="AE752" s="13"/>
      <c r="AF752" s="13"/>
      <c r="AG752" s="13"/>
    </row>
    <row r="753" ht="15.75" customHeight="1">
      <c r="E753" s="13"/>
      <c r="F753" s="13"/>
      <c r="G753" s="13"/>
      <c r="H753" s="13"/>
      <c r="I753" s="13"/>
      <c r="K753" s="13"/>
      <c r="L753" s="13"/>
      <c r="M753" s="13"/>
      <c r="N753" s="13"/>
      <c r="O753" s="13"/>
      <c r="Q753" s="13"/>
      <c r="R753" s="13"/>
      <c r="S753" s="13"/>
      <c r="T753" s="13"/>
      <c r="U753" s="13"/>
      <c r="W753" s="13"/>
      <c r="X753" s="13"/>
      <c r="Y753" s="13"/>
      <c r="Z753" s="13"/>
      <c r="AA753" s="13"/>
      <c r="AC753" s="13"/>
      <c r="AD753" s="13"/>
      <c r="AE753" s="13"/>
      <c r="AF753" s="13"/>
      <c r="AG753" s="13"/>
    </row>
    <row r="754" ht="15.75" customHeight="1">
      <c r="E754" s="13"/>
      <c r="F754" s="13"/>
      <c r="G754" s="13"/>
      <c r="H754" s="13"/>
      <c r="I754" s="13"/>
      <c r="K754" s="13"/>
      <c r="L754" s="13"/>
      <c r="M754" s="13"/>
      <c r="N754" s="13"/>
      <c r="O754" s="13"/>
      <c r="Q754" s="13"/>
      <c r="R754" s="13"/>
      <c r="S754" s="13"/>
      <c r="T754" s="13"/>
      <c r="U754" s="13"/>
      <c r="W754" s="13"/>
      <c r="X754" s="13"/>
      <c r="Y754" s="13"/>
      <c r="Z754" s="13"/>
      <c r="AA754" s="13"/>
      <c r="AC754" s="13"/>
      <c r="AD754" s="13"/>
      <c r="AE754" s="13"/>
      <c r="AF754" s="13"/>
      <c r="AG754" s="13"/>
    </row>
    <row r="755" ht="15.75" customHeight="1">
      <c r="E755" s="13"/>
      <c r="F755" s="13"/>
      <c r="G755" s="13"/>
      <c r="H755" s="13"/>
      <c r="I755" s="13"/>
      <c r="K755" s="13"/>
      <c r="L755" s="13"/>
      <c r="M755" s="13"/>
      <c r="N755" s="13"/>
      <c r="O755" s="13"/>
      <c r="Q755" s="13"/>
      <c r="R755" s="13"/>
      <c r="S755" s="13"/>
      <c r="T755" s="13"/>
      <c r="U755" s="13"/>
      <c r="W755" s="13"/>
      <c r="X755" s="13"/>
      <c r="Y755" s="13"/>
      <c r="Z755" s="13"/>
      <c r="AA755" s="13"/>
      <c r="AC755" s="13"/>
      <c r="AD755" s="13"/>
      <c r="AE755" s="13"/>
      <c r="AF755" s="13"/>
      <c r="AG755" s="13"/>
    </row>
    <row r="756" ht="15.75" customHeight="1">
      <c r="E756" s="13"/>
      <c r="F756" s="13"/>
      <c r="G756" s="13"/>
      <c r="H756" s="13"/>
      <c r="I756" s="13"/>
      <c r="K756" s="13"/>
      <c r="L756" s="13"/>
      <c r="M756" s="13"/>
      <c r="N756" s="13"/>
      <c r="O756" s="13"/>
      <c r="Q756" s="13"/>
      <c r="R756" s="13"/>
      <c r="S756" s="13"/>
      <c r="T756" s="13"/>
      <c r="U756" s="13"/>
      <c r="W756" s="13"/>
      <c r="X756" s="13"/>
      <c r="Y756" s="13"/>
      <c r="Z756" s="13"/>
      <c r="AA756" s="13"/>
      <c r="AC756" s="13"/>
      <c r="AD756" s="13"/>
      <c r="AE756" s="13"/>
      <c r="AF756" s="13"/>
      <c r="AG756" s="13"/>
    </row>
    <row r="757" ht="15.75" customHeight="1">
      <c r="E757" s="13"/>
      <c r="F757" s="13"/>
      <c r="G757" s="13"/>
      <c r="H757" s="13"/>
      <c r="I757" s="13"/>
      <c r="K757" s="13"/>
      <c r="L757" s="13"/>
      <c r="M757" s="13"/>
      <c r="N757" s="13"/>
      <c r="O757" s="13"/>
      <c r="Q757" s="13"/>
      <c r="R757" s="13"/>
      <c r="S757" s="13"/>
      <c r="T757" s="13"/>
      <c r="U757" s="13"/>
      <c r="W757" s="13"/>
      <c r="X757" s="13"/>
      <c r="Y757" s="13"/>
      <c r="Z757" s="13"/>
      <c r="AA757" s="13"/>
      <c r="AC757" s="13"/>
      <c r="AD757" s="13"/>
      <c r="AE757" s="13"/>
      <c r="AF757" s="13"/>
      <c r="AG757" s="13"/>
    </row>
    <row r="758" ht="15.75" customHeight="1">
      <c r="E758" s="13"/>
      <c r="F758" s="13"/>
      <c r="G758" s="13"/>
      <c r="H758" s="13"/>
      <c r="I758" s="13"/>
      <c r="K758" s="13"/>
      <c r="L758" s="13"/>
      <c r="M758" s="13"/>
      <c r="N758" s="13"/>
      <c r="O758" s="13"/>
      <c r="Q758" s="13"/>
      <c r="R758" s="13"/>
      <c r="S758" s="13"/>
      <c r="T758" s="13"/>
      <c r="U758" s="13"/>
      <c r="W758" s="13"/>
      <c r="X758" s="13"/>
      <c r="Y758" s="13"/>
      <c r="Z758" s="13"/>
      <c r="AA758" s="13"/>
      <c r="AC758" s="13"/>
      <c r="AD758" s="13"/>
      <c r="AE758" s="13"/>
      <c r="AF758" s="13"/>
      <c r="AG758" s="13"/>
    </row>
    <row r="759" ht="15.75" customHeight="1">
      <c r="E759" s="13"/>
      <c r="F759" s="13"/>
      <c r="G759" s="13"/>
      <c r="H759" s="13"/>
      <c r="I759" s="13"/>
      <c r="K759" s="13"/>
      <c r="L759" s="13"/>
      <c r="M759" s="13"/>
      <c r="N759" s="13"/>
      <c r="O759" s="13"/>
      <c r="Q759" s="13"/>
      <c r="R759" s="13"/>
      <c r="S759" s="13"/>
      <c r="T759" s="13"/>
      <c r="U759" s="13"/>
      <c r="W759" s="13"/>
      <c r="X759" s="13"/>
      <c r="Y759" s="13"/>
      <c r="Z759" s="13"/>
      <c r="AA759" s="13"/>
      <c r="AC759" s="13"/>
      <c r="AD759" s="13"/>
      <c r="AE759" s="13"/>
      <c r="AF759" s="13"/>
      <c r="AG759" s="13"/>
    </row>
    <row r="760" ht="15.75" customHeight="1">
      <c r="E760" s="13"/>
      <c r="F760" s="13"/>
      <c r="G760" s="13"/>
      <c r="H760" s="13"/>
      <c r="I760" s="13"/>
      <c r="K760" s="13"/>
      <c r="L760" s="13"/>
      <c r="M760" s="13"/>
      <c r="N760" s="13"/>
      <c r="O760" s="13"/>
      <c r="Q760" s="13"/>
      <c r="R760" s="13"/>
      <c r="S760" s="13"/>
      <c r="T760" s="13"/>
      <c r="U760" s="13"/>
      <c r="W760" s="13"/>
      <c r="X760" s="13"/>
      <c r="Y760" s="13"/>
      <c r="Z760" s="13"/>
      <c r="AA760" s="13"/>
      <c r="AC760" s="13"/>
      <c r="AD760" s="13"/>
      <c r="AE760" s="13"/>
      <c r="AF760" s="13"/>
      <c r="AG760" s="13"/>
    </row>
    <row r="761" ht="15.75" customHeight="1">
      <c r="E761" s="13"/>
      <c r="F761" s="13"/>
      <c r="G761" s="13"/>
      <c r="H761" s="13"/>
      <c r="I761" s="13"/>
      <c r="K761" s="13"/>
      <c r="L761" s="13"/>
      <c r="M761" s="13"/>
      <c r="N761" s="13"/>
      <c r="O761" s="13"/>
      <c r="Q761" s="13"/>
      <c r="R761" s="13"/>
      <c r="S761" s="13"/>
      <c r="T761" s="13"/>
      <c r="U761" s="13"/>
      <c r="W761" s="13"/>
      <c r="X761" s="13"/>
      <c r="Y761" s="13"/>
      <c r="Z761" s="13"/>
      <c r="AA761" s="13"/>
      <c r="AC761" s="13"/>
      <c r="AD761" s="13"/>
      <c r="AE761" s="13"/>
      <c r="AF761" s="13"/>
      <c r="AG761" s="13"/>
    </row>
    <row r="762" ht="15.75" customHeight="1">
      <c r="E762" s="13"/>
      <c r="F762" s="13"/>
      <c r="G762" s="13"/>
      <c r="H762" s="13"/>
      <c r="I762" s="13"/>
      <c r="K762" s="13"/>
      <c r="L762" s="13"/>
      <c r="M762" s="13"/>
      <c r="N762" s="13"/>
      <c r="O762" s="13"/>
      <c r="Q762" s="13"/>
      <c r="R762" s="13"/>
      <c r="S762" s="13"/>
      <c r="T762" s="13"/>
      <c r="U762" s="13"/>
      <c r="W762" s="13"/>
      <c r="X762" s="13"/>
      <c r="Y762" s="13"/>
      <c r="Z762" s="13"/>
      <c r="AA762" s="13"/>
      <c r="AC762" s="13"/>
      <c r="AD762" s="13"/>
      <c r="AE762" s="13"/>
      <c r="AF762" s="13"/>
      <c r="AG762" s="13"/>
    </row>
    <row r="763" ht="15.75" customHeight="1">
      <c r="E763" s="13"/>
      <c r="F763" s="13"/>
      <c r="G763" s="13"/>
      <c r="H763" s="13"/>
      <c r="I763" s="13"/>
      <c r="K763" s="13"/>
      <c r="L763" s="13"/>
      <c r="M763" s="13"/>
      <c r="N763" s="13"/>
      <c r="O763" s="13"/>
      <c r="Q763" s="13"/>
      <c r="R763" s="13"/>
      <c r="S763" s="13"/>
      <c r="T763" s="13"/>
      <c r="U763" s="13"/>
      <c r="W763" s="13"/>
      <c r="X763" s="13"/>
      <c r="Y763" s="13"/>
      <c r="Z763" s="13"/>
      <c r="AA763" s="13"/>
      <c r="AC763" s="13"/>
      <c r="AD763" s="13"/>
      <c r="AE763" s="13"/>
      <c r="AF763" s="13"/>
      <c r="AG763" s="13"/>
    </row>
    <row r="764" ht="15.75" customHeight="1">
      <c r="E764" s="13"/>
      <c r="F764" s="13"/>
      <c r="G764" s="13"/>
      <c r="H764" s="13"/>
      <c r="I764" s="13"/>
      <c r="K764" s="13"/>
      <c r="L764" s="13"/>
      <c r="M764" s="13"/>
      <c r="N764" s="13"/>
      <c r="O764" s="13"/>
      <c r="Q764" s="13"/>
      <c r="R764" s="13"/>
      <c r="S764" s="13"/>
      <c r="T764" s="13"/>
      <c r="U764" s="13"/>
      <c r="W764" s="13"/>
      <c r="X764" s="13"/>
      <c r="Y764" s="13"/>
      <c r="Z764" s="13"/>
      <c r="AA764" s="13"/>
      <c r="AC764" s="13"/>
      <c r="AD764" s="13"/>
      <c r="AE764" s="13"/>
      <c r="AF764" s="13"/>
      <c r="AG764" s="13"/>
    </row>
    <row r="765" ht="15.75" customHeight="1">
      <c r="E765" s="13"/>
      <c r="F765" s="13"/>
      <c r="G765" s="13"/>
      <c r="H765" s="13"/>
      <c r="I765" s="13"/>
      <c r="K765" s="13"/>
      <c r="L765" s="13"/>
      <c r="M765" s="13"/>
      <c r="N765" s="13"/>
      <c r="O765" s="13"/>
      <c r="Q765" s="13"/>
      <c r="R765" s="13"/>
      <c r="S765" s="13"/>
      <c r="T765" s="13"/>
      <c r="U765" s="13"/>
      <c r="W765" s="13"/>
      <c r="X765" s="13"/>
      <c r="Y765" s="13"/>
      <c r="Z765" s="13"/>
      <c r="AA765" s="13"/>
      <c r="AC765" s="13"/>
      <c r="AD765" s="13"/>
      <c r="AE765" s="13"/>
      <c r="AF765" s="13"/>
      <c r="AG765" s="13"/>
    </row>
    <row r="766" ht="15.75" customHeight="1">
      <c r="E766" s="13"/>
      <c r="F766" s="13"/>
      <c r="G766" s="13"/>
      <c r="H766" s="13"/>
      <c r="I766" s="13"/>
      <c r="K766" s="13"/>
      <c r="L766" s="13"/>
      <c r="M766" s="13"/>
      <c r="N766" s="13"/>
      <c r="O766" s="13"/>
      <c r="Q766" s="13"/>
      <c r="R766" s="13"/>
      <c r="S766" s="13"/>
      <c r="T766" s="13"/>
      <c r="U766" s="13"/>
      <c r="W766" s="13"/>
      <c r="X766" s="13"/>
      <c r="Y766" s="13"/>
      <c r="Z766" s="13"/>
      <c r="AA766" s="13"/>
      <c r="AC766" s="13"/>
      <c r="AD766" s="13"/>
      <c r="AE766" s="13"/>
      <c r="AF766" s="13"/>
      <c r="AG766" s="13"/>
    </row>
    <row r="767" ht="15.75" customHeight="1">
      <c r="E767" s="13"/>
      <c r="F767" s="13"/>
      <c r="G767" s="13"/>
      <c r="H767" s="13"/>
      <c r="I767" s="13"/>
      <c r="K767" s="13"/>
      <c r="L767" s="13"/>
      <c r="M767" s="13"/>
      <c r="N767" s="13"/>
      <c r="O767" s="13"/>
      <c r="Q767" s="13"/>
      <c r="R767" s="13"/>
      <c r="S767" s="13"/>
      <c r="T767" s="13"/>
      <c r="U767" s="13"/>
      <c r="W767" s="13"/>
      <c r="X767" s="13"/>
      <c r="Y767" s="13"/>
      <c r="Z767" s="13"/>
      <c r="AA767" s="13"/>
      <c r="AC767" s="13"/>
      <c r="AD767" s="13"/>
      <c r="AE767" s="13"/>
      <c r="AF767" s="13"/>
      <c r="AG767" s="13"/>
    </row>
    <row r="768" ht="15.75" customHeight="1">
      <c r="E768" s="13"/>
      <c r="F768" s="13"/>
      <c r="G768" s="13"/>
      <c r="H768" s="13"/>
      <c r="I768" s="13"/>
      <c r="K768" s="13"/>
      <c r="L768" s="13"/>
      <c r="M768" s="13"/>
      <c r="N768" s="13"/>
      <c r="O768" s="13"/>
      <c r="Q768" s="13"/>
      <c r="R768" s="13"/>
      <c r="S768" s="13"/>
      <c r="T768" s="13"/>
      <c r="U768" s="13"/>
      <c r="W768" s="13"/>
      <c r="X768" s="13"/>
      <c r="Y768" s="13"/>
      <c r="Z768" s="13"/>
      <c r="AA768" s="13"/>
      <c r="AC768" s="13"/>
      <c r="AD768" s="13"/>
      <c r="AE768" s="13"/>
      <c r="AF768" s="13"/>
      <c r="AG768" s="13"/>
    </row>
    <row r="769" ht="15.75" customHeight="1">
      <c r="E769" s="13"/>
      <c r="F769" s="13"/>
      <c r="G769" s="13"/>
      <c r="H769" s="13"/>
      <c r="I769" s="13"/>
      <c r="K769" s="13"/>
      <c r="L769" s="13"/>
      <c r="M769" s="13"/>
      <c r="N769" s="13"/>
      <c r="O769" s="13"/>
      <c r="Q769" s="13"/>
      <c r="R769" s="13"/>
      <c r="S769" s="13"/>
      <c r="T769" s="13"/>
      <c r="U769" s="13"/>
      <c r="W769" s="13"/>
      <c r="X769" s="13"/>
      <c r="Y769" s="13"/>
      <c r="Z769" s="13"/>
      <c r="AA769" s="13"/>
      <c r="AC769" s="13"/>
      <c r="AD769" s="13"/>
      <c r="AE769" s="13"/>
      <c r="AF769" s="13"/>
      <c r="AG769" s="13"/>
    </row>
    <row r="770" ht="15.75" customHeight="1">
      <c r="E770" s="13"/>
      <c r="F770" s="13"/>
      <c r="G770" s="13"/>
      <c r="H770" s="13"/>
      <c r="I770" s="13"/>
      <c r="K770" s="13"/>
      <c r="L770" s="13"/>
      <c r="M770" s="13"/>
      <c r="N770" s="13"/>
      <c r="O770" s="13"/>
      <c r="Q770" s="13"/>
      <c r="R770" s="13"/>
      <c r="S770" s="13"/>
      <c r="T770" s="13"/>
      <c r="U770" s="13"/>
      <c r="W770" s="13"/>
      <c r="X770" s="13"/>
      <c r="Y770" s="13"/>
      <c r="Z770" s="13"/>
      <c r="AA770" s="13"/>
      <c r="AC770" s="13"/>
      <c r="AD770" s="13"/>
      <c r="AE770" s="13"/>
      <c r="AF770" s="13"/>
      <c r="AG770" s="13"/>
    </row>
    <row r="771" ht="15.75" customHeight="1">
      <c r="E771" s="13"/>
      <c r="F771" s="13"/>
      <c r="G771" s="13"/>
      <c r="H771" s="13"/>
      <c r="I771" s="13"/>
      <c r="K771" s="13"/>
      <c r="L771" s="13"/>
      <c r="M771" s="13"/>
      <c r="N771" s="13"/>
      <c r="O771" s="13"/>
      <c r="Q771" s="13"/>
      <c r="R771" s="13"/>
      <c r="S771" s="13"/>
      <c r="T771" s="13"/>
      <c r="U771" s="13"/>
      <c r="W771" s="13"/>
      <c r="X771" s="13"/>
      <c r="Y771" s="13"/>
      <c r="Z771" s="13"/>
      <c r="AA771" s="13"/>
      <c r="AC771" s="13"/>
      <c r="AD771" s="13"/>
      <c r="AE771" s="13"/>
      <c r="AF771" s="13"/>
      <c r="AG771" s="13"/>
    </row>
    <row r="772" ht="15.75" customHeight="1">
      <c r="E772" s="13"/>
      <c r="F772" s="13"/>
      <c r="G772" s="13"/>
      <c r="H772" s="13"/>
      <c r="I772" s="13"/>
      <c r="K772" s="13"/>
      <c r="L772" s="13"/>
      <c r="M772" s="13"/>
      <c r="N772" s="13"/>
      <c r="O772" s="13"/>
      <c r="Q772" s="13"/>
      <c r="R772" s="13"/>
      <c r="S772" s="13"/>
      <c r="T772" s="13"/>
      <c r="U772" s="13"/>
      <c r="W772" s="13"/>
      <c r="X772" s="13"/>
      <c r="Y772" s="13"/>
      <c r="Z772" s="13"/>
      <c r="AA772" s="13"/>
      <c r="AC772" s="13"/>
      <c r="AD772" s="13"/>
      <c r="AE772" s="13"/>
      <c r="AF772" s="13"/>
      <c r="AG772" s="13"/>
    </row>
    <row r="773" ht="15.75" customHeight="1">
      <c r="E773" s="13"/>
      <c r="F773" s="13"/>
      <c r="G773" s="13"/>
      <c r="H773" s="13"/>
      <c r="I773" s="13"/>
      <c r="K773" s="13"/>
      <c r="L773" s="13"/>
      <c r="M773" s="13"/>
      <c r="N773" s="13"/>
      <c r="O773" s="13"/>
      <c r="Q773" s="13"/>
      <c r="R773" s="13"/>
      <c r="S773" s="13"/>
      <c r="T773" s="13"/>
      <c r="U773" s="13"/>
      <c r="W773" s="13"/>
      <c r="X773" s="13"/>
      <c r="Y773" s="13"/>
      <c r="Z773" s="13"/>
      <c r="AA773" s="13"/>
      <c r="AC773" s="13"/>
      <c r="AD773" s="13"/>
      <c r="AE773" s="13"/>
      <c r="AF773" s="13"/>
      <c r="AG773" s="13"/>
    </row>
    <row r="774" ht="15.75" customHeight="1">
      <c r="E774" s="13"/>
      <c r="F774" s="13"/>
      <c r="G774" s="13"/>
      <c r="H774" s="13"/>
      <c r="I774" s="13"/>
      <c r="K774" s="13"/>
      <c r="L774" s="13"/>
      <c r="M774" s="13"/>
      <c r="N774" s="13"/>
      <c r="O774" s="13"/>
      <c r="Q774" s="13"/>
      <c r="R774" s="13"/>
      <c r="S774" s="13"/>
      <c r="T774" s="13"/>
      <c r="U774" s="13"/>
      <c r="W774" s="13"/>
      <c r="X774" s="13"/>
      <c r="Y774" s="13"/>
      <c r="Z774" s="13"/>
      <c r="AA774" s="13"/>
      <c r="AC774" s="13"/>
      <c r="AD774" s="13"/>
      <c r="AE774" s="13"/>
      <c r="AF774" s="13"/>
      <c r="AG774" s="13"/>
    </row>
    <row r="775" ht="15.75" customHeight="1">
      <c r="E775" s="13"/>
      <c r="F775" s="13"/>
      <c r="G775" s="13"/>
      <c r="H775" s="13"/>
      <c r="I775" s="13"/>
      <c r="K775" s="13"/>
      <c r="L775" s="13"/>
      <c r="M775" s="13"/>
      <c r="N775" s="13"/>
      <c r="O775" s="13"/>
      <c r="Q775" s="13"/>
      <c r="R775" s="13"/>
      <c r="S775" s="13"/>
      <c r="T775" s="13"/>
      <c r="U775" s="13"/>
      <c r="W775" s="13"/>
      <c r="X775" s="13"/>
      <c r="Y775" s="13"/>
      <c r="Z775" s="13"/>
      <c r="AA775" s="13"/>
      <c r="AC775" s="13"/>
      <c r="AD775" s="13"/>
      <c r="AE775" s="13"/>
      <c r="AF775" s="13"/>
      <c r="AG775" s="13"/>
    </row>
    <row r="776" ht="15.75" customHeight="1">
      <c r="E776" s="13"/>
      <c r="F776" s="13"/>
      <c r="G776" s="13"/>
      <c r="H776" s="13"/>
      <c r="I776" s="13"/>
      <c r="K776" s="13"/>
      <c r="L776" s="13"/>
      <c r="M776" s="13"/>
      <c r="N776" s="13"/>
      <c r="O776" s="13"/>
      <c r="Q776" s="13"/>
      <c r="R776" s="13"/>
      <c r="S776" s="13"/>
      <c r="T776" s="13"/>
      <c r="U776" s="13"/>
      <c r="W776" s="13"/>
      <c r="X776" s="13"/>
      <c r="Y776" s="13"/>
      <c r="Z776" s="13"/>
      <c r="AA776" s="13"/>
      <c r="AC776" s="13"/>
      <c r="AD776" s="13"/>
      <c r="AE776" s="13"/>
      <c r="AF776" s="13"/>
      <c r="AG776" s="13"/>
    </row>
    <row r="777" ht="15.75" customHeight="1">
      <c r="E777" s="13"/>
      <c r="F777" s="13"/>
      <c r="G777" s="13"/>
      <c r="H777" s="13"/>
      <c r="I777" s="13"/>
      <c r="K777" s="13"/>
      <c r="L777" s="13"/>
      <c r="M777" s="13"/>
      <c r="N777" s="13"/>
      <c r="O777" s="13"/>
      <c r="Q777" s="13"/>
      <c r="R777" s="13"/>
      <c r="S777" s="13"/>
      <c r="T777" s="13"/>
      <c r="U777" s="13"/>
      <c r="W777" s="13"/>
      <c r="X777" s="13"/>
      <c r="Y777" s="13"/>
      <c r="Z777" s="13"/>
      <c r="AA777" s="13"/>
      <c r="AC777" s="13"/>
      <c r="AD777" s="13"/>
      <c r="AE777" s="13"/>
      <c r="AF777" s="13"/>
      <c r="AG777" s="13"/>
    </row>
    <row r="778" ht="15.75" customHeight="1">
      <c r="E778" s="13"/>
      <c r="F778" s="13"/>
      <c r="G778" s="13"/>
      <c r="H778" s="13"/>
      <c r="I778" s="13"/>
      <c r="K778" s="13"/>
      <c r="L778" s="13"/>
      <c r="M778" s="13"/>
      <c r="N778" s="13"/>
      <c r="O778" s="13"/>
      <c r="Q778" s="13"/>
      <c r="R778" s="13"/>
      <c r="S778" s="13"/>
      <c r="T778" s="13"/>
      <c r="U778" s="13"/>
      <c r="W778" s="13"/>
      <c r="X778" s="13"/>
      <c r="Y778" s="13"/>
      <c r="Z778" s="13"/>
      <c r="AA778" s="13"/>
      <c r="AC778" s="13"/>
      <c r="AD778" s="13"/>
      <c r="AE778" s="13"/>
      <c r="AF778" s="13"/>
      <c r="AG778" s="13"/>
    </row>
    <row r="779" ht="15.75" customHeight="1">
      <c r="E779" s="13"/>
      <c r="F779" s="13"/>
      <c r="G779" s="13"/>
      <c r="H779" s="13"/>
      <c r="I779" s="13"/>
      <c r="K779" s="13"/>
      <c r="L779" s="13"/>
      <c r="M779" s="13"/>
      <c r="N779" s="13"/>
      <c r="O779" s="13"/>
      <c r="Q779" s="13"/>
      <c r="R779" s="13"/>
      <c r="S779" s="13"/>
      <c r="T779" s="13"/>
      <c r="U779" s="13"/>
      <c r="W779" s="13"/>
      <c r="X779" s="13"/>
      <c r="Y779" s="13"/>
      <c r="Z779" s="13"/>
      <c r="AA779" s="13"/>
      <c r="AC779" s="13"/>
      <c r="AD779" s="13"/>
      <c r="AE779" s="13"/>
      <c r="AF779" s="13"/>
      <c r="AG779" s="13"/>
    </row>
    <row r="780" ht="15.75" customHeight="1">
      <c r="E780" s="13"/>
      <c r="F780" s="13"/>
      <c r="G780" s="13"/>
      <c r="H780" s="13"/>
      <c r="I780" s="13"/>
      <c r="K780" s="13"/>
      <c r="L780" s="13"/>
      <c r="M780" s="13"/>
      <c r="N780" s="13"/>
      <c r="O780" s="13"/>
      <c r="Q780" s="13"/>
      <c r="R780" s="13"/>
      <c r="S780" s="13"/>
      <c r="T780" s="13"/>
      <c r="U780" s="13"/>
      <c r="W780" s="13"/>
      <c r="X780" s="13"/>
      <c r="Y780" s="13"/>
      <c r="Z780" s="13"/>
      <c r="AA780" s="13"/>
      <c r="AC780" s="13"/>
      <c r="AD780" s="13"/>
      <c r="AE780" s="13"/>
      <c r="AF780" s="13"/>
      <c r="AG780" s="13"/>
    </row>
    <row r="781" ht="15.75" customHeight="1">
      <c r="E781" s="13"/>
      <c r="F781" s="13"/>
      <c r="G781" s="13"/>
      <c r="H781" s="13"/>
      <c r="I781" s="13"/>
      <c r="K781" s="13"/>
      <c r="L781" s="13"/>
      <c r="M781" s="13"/>
      <c r="N781" s="13"/>
      <c r="O781" s="13"/>
      <c r="Q781" s="13"/>
      <c r="R781" s="13"/>
      <c r="S781" s="13"/>
      <c r="T781" s="13"/>
      <c r="U781" s="13"/>
      <c r="W781" s="13"/>
      <c r="X781" s="13"/>
      <c r="Y781" s="13"/>
      <c r="Z781" s="13"/>
      <c r="AA781" s="13"/>
      <c r="AC781" s="13"/>
      <c r="AD781" s="13"/>
      <c r="AE781" s="13"/>
      <c r="AF781" s="13"/>
      <c r="AG781" s="13"/>
    </row>
    <row r="782" ht="15.75" customHeight="1">
      <c r="E782" s="13"/>
      <c r="F782" s="13"/>
      <c r="G782" s="13"/>
      <c r="H782" s="13"/>
      <c r="I782" s="13"/>
      <c r="K782" s="13"/>
      <c r="L782" s="13"/>
      <c r="M782" s="13"/>
      <c r="N782" s="13"/>
      <c r="O782" s="13"/>
      <c r="Q782" s="13"/>
      <c r="R782" s="13"/>
      <c r="S782" s="13"/>
      <c r="T782" s="13"/>
      <c r="U782" s="13"/>
      <c r="W782" s="13"/>
      <c r="X782" s="13"/>
      <c r="Y782" s="13"/>
      <c r="Z782" s="13"/>
      <c r="AA782" s="13"/>
      <c r="AC782" s="13"/>
      <c r="AD782" s="13"/>
      <c r="AE782" s="13"/>
      <c r="AF782" s="13"/>
      <c r="AG782" s="13"/>
    </row>
    <row r="783" ht="15.75" customHeight="1">
      <c r="E783" s="13"/>
      <c r="F783" s="13"/>
      <c r="G783" s="13"/>
      <c r="H783" s="13"/>
      <c r="I783" s="13"/>
      <c r="K783" s="13"/>
      <c r="L783" s="13"/>
      <c r="M783" s="13"/>
      <c r="N783" s="13"/>
      <c r="O783" s="13"/>
      <c r="Q783" s="13"/>
      <c r="R783" s="13"/>
      <c r="S783" s="13"/>
      <c r="T783" s="13"/>
      <c r="U783" s="13"/>
      <c r="W783" s="13"/>
      <c r="X783" s="13"/>
      <c r="Y783" s="13"/>
      <c r="Z783" s="13"/>
      <c r="AA783" s="13"/>
      <c r="AC783" s="13"/>
      <c r="AD783" s="13"/>
      <c r="AE783" s="13"/>
      <c r="AF783" s="13"/>
      <c r="AG783" s="13"/>
    </row>
    <row r="784" ht="15.75" customHeight="1">
      <c r="E784" s="13"/>
      <c r="F784" s="13"/>
      <c r="G784" s="13"/>
      <c r="H784" s="13"/>
      <c r="I784" s="13"/>
      <c r="K784" s="13"/>
      <c r="L784" s="13"/>
      <c r="M784" s="13"/>
      <c r="N784" s="13"/>
      <c r="O784" s="13"/>
      <c r="Q784" s="13"/>
      <c r="R784" s="13"/>
      <c r="S784" s="13"/>
      <c r="T784" s="13"/>
      <c r="U784" s="13"/>
      <c r="W784" s="13"/>
      <c r="X784" s="13"/>
      <c r="Y784" s="13"/>
      <c r="Z784" s="13"/>
      <c r="AA784" s="13"/>
      <c r="AC784" s="13"/>
      <c r="AD784" s="13"/>
      <c r="AE784" s="13"/>
      <c r="AF784" s="13"/>
      <c r="AG784" s="13"/>
    </row>
    <row r="785" ht="15.75" customHeight="1">
      <c r="E785" s="13"/>
      <c r="F785" s="13"/>
      <c r="G785" s="13"/>
      <c r="H785" s="13"/>
      <c r="I785" s="13"/>
      <c r="K785" s="13"/>
      <c r="L785" s="13"/>
      <c r="M785" s="13"/>
      <c r="N785" s="13"/>
      <c r="O785" s="13"/>
      <c r="Q785" s="13"/>
      <c r="R785" s="13"/>
      <c r="S785" s="13"/>
      <c r="T785" s="13"/>
      <c r="U785" s="13"/>
      <c r="W785" s="13"/>
      <c r="X785" s="13"/>
      <c r="Y785" s="13"/>
      <c r="Z785" s="13"/>
      <c r="AA785" s="13"/>
      <c r="AC785" s="13"/>
      <c r="AD785" s="13"/>
      <c r="AE785" s="13"/>
      <c r="AF785" s="13"/>
      <c r="AG785" s="13"/>
    </row>
    <row r="786" ht="15.75" customHeight="1">
      <c r="E786" s="13"/>
      <c r="F786" s="13"/>
      <c r="G786" s="13"/>
      <c r="H786" s="13"/>
      <c r="I786" s="13"/>
      <c r="K786" s="13"/>
      <c r="L786" s="13"/>
      <c r="M786" s="13"/>
      <c r="N786" s="13"/>
      <c r="O786" s="13"/>
      <c r="Q786" s="13"/>
      <c r="R786" s="13"/>
      <c r="S786" s="13"/>
      <c r="T786" s="13"/>
      <c r="U786" s="13"/>
      <c r="W786" s="13"/>
      <c r="X786" s="13"/>
      <c r="Y786" s="13"/>
      <c r="Z786" s="13"/>
      <c r="AA786" s="13"/>
      <c r="AC786" s="13"/>
      <c r="AD786" s="13"/>
      <c r="AE786" s="13"/>
      <c r="AF786" s="13"/>
      <c r="AG786" s="13"/>
    </row>
    <row r="787" ht="15.75" customHeight="1">
      <c r="E787" s="13"/>
      <c r="F787" s="13"/>
      <c r="G787" s="13"/>
      <c r="H787" s="13"/>
      <c r="I787" s="13"/>
      <c r="K787" s="13"/>
      <c r="L787" s="13"/>
      <c r="M787" s="13"/>
      <c r="N787" s="13"/>
      <c r="O787" s="13"/>
      <c r="Q787" s="13"/>
      <c r="R787" s="13"/>
      <c r="S787" s="13"/>
      <c r="T787" s="13"/>
      <c r="U787" s="13"/>
      <c r="W787" s="13"/>
      <c r="X787" s="13"/>
      <c r="Y787" s="13"/>
      <c r="Z787" s="13"/>
      <c r="AA787" s="13"/>
      <c r="AC787" s="13"/>
      <c r="AD787" s="13"/>
      <c r="AE787" s="13"/>
      <c r="AF787" s="13"/>
      <c r="AG787" s="13"/>
    </row>
    <row r="788" ht="15.75" customHeight="1">
      <c r="E788" s="13"/>
      <c r="F788" s="13"/>
      <c r="G788" s="13"/>
      <c r="H788" s="13"/>
      <c r="I788" s="13"/>
      <c r="K788" s="13"/>
      <c r="L788" s="13"/>
      <c r="M788" s="13"/>
      <c r="N788" s="13"/>
      <c r="O788" s="13"/>
      <c r="Q788" s="13"/>
      <c r="R788" s="13"/>
      <c r="S788" s="13"/>
      <c r="T788" s="13"/>
      <c r="U788" s="13"/>
      <c r="W788" s="13"/>
      <c r="X788" s="13"/>
      <c r="Y788" s="13"/>
      <c r="Z788" s="13"/>
      <c r="AA788" s="13"/>
      <c r="AC788" s="13"/>
      <c r="AD788" s="13"/>
      <c r="AE788" s="13"/>
      <c r="AF788" s="13"/>
      <c r="AG788" s="13"/>
    </row>
    <row r="789" ht="15.75" customHeight="1">
      <c r="E789" s="13"/>
      <c r="F789" s="13"/>
      <c r="G789" s="13"/>
      <c r="H789" s="13"/>
      <c r="I789" s="13"/>
      <c r="K789" s="13"/>
      <c r="L789" s="13"/>
      <c r="M789" s="13"/>
      <c r="N789" s="13"/>
      <c r="O789" s="13"/>
      <c r="Q789" s="13"/>
      <c r="R789" s="13"/>
      <c r="S789" s="13"/>
      <c r="T789" s="13"/>
      <c r="U789" s="13"/>
      <c r="W789" s="13"/>
      <c r="X789" s="13"/>
      <c r="Y789" s="13"/>
      <c r="Z789" s="13"/>
      <c r="AA789" s="13"/>
      <c r="AC789" s="13"/>
      <c r="AD789" s="13"/>
      <c r="AE789" s="13"/>
      <c r="AF789" s="13"/>
      <c r="AG789" s="13"/>
    </row>
    <row r="790" ht="15.75" customHeight="1">
      <c r="E790" s="13"/>
      <c r="F790" s="13"/>
      <c r="G790" s="13"/>
      <c r="H790" s="13"/>
      <c r="I790" s="13"/>
      <c r="K790" s="13"/>
      <c r="L790" s="13"/>
      <c r="M790" s="13"/>
      <c r="N790" s="13"/>
      <c r="O790" s="13"/>
      <c r="Q790" s="13"/>
      <c r="R790" s="13"/>
      <c r="S790" s="13"/>
      <c r="T790" s="13"/>
      <c r="U790" s="13"/>
      <c r="W790" s="13"/>
      <c r="X790" s="13"/>
      <c r="Y790" s="13"/>
      <c r="Z790" s="13"/>
      <c r="AA790" s="13"/>
      <c r="AC790" s="13"/>
      <c r="AD790" s="13"/>
      <c r="AE790" s="13"/>
      <c r="AF790" s="13"/>
      <c r="AG790" s="13"/>
    </row>
    <row r="791" ht="15.75" customHeight="1">
      <c r="E791" s="13"/>
      <c r="F791" s="13"/>
      <c r="G791" s="13"/>
      <c r="H791" s="13"/>
      <c r="I791" s="13"/>
      <c r="K791" s="13"/>
      <c r="L791" s="13"/>
      <c r="M791" s="13"/>
      <c r="N791" s="13"/>
      <c r="O791" s="13"/>
      <c r="Q791" s="13"/>
      <c r="R791" s="13"/>
      <c r="S791" s="13"/>
      <c r="T791" s="13"/>
      <c r="U791" s="13"/>
      <c r="W791" s="13"/>
      <c r="X791" s="13"/>
      <c r="Y791" s="13"/>
      <c r="Z791" s="13"/>
      <c r="AA791" s="13"/>
      <c r="AC791" s="13"/>
      <c r="AD791" s="13"/>
      <c r="AE791" s="13"/>
      <c r="AF791" s="13"/>
      <c r="AG791" s="13"/>
    </row>
    <row r="792" ht="15.75" customHeight="1">
      <c r="E792" s="13"/>
      <c r="F792" s="13"/>
      <c r="G792" s="13"/>
      <c r="H792" s="13"/>
      <c r="I792" s="13"/>
      <c r="K792" s="13"/>
      <c r="L792" s="13"/>
      <c r="M792" s="13"/>
      <c r="N792" s="13"/>
      <c r="O792" s="13"/>
      <c r="Q792" s="13"/>
      <c r="R792" s="13"/>
      <c r="S792" s="13"/>
      <c r="T792" s="13"/>
      <c r="U792" s="13"/>
      <c r="W792" s="13"/>
      <c r="X792" s="13"/>
      <c r="Y792" s="13"/>
      <c r="Z792" s="13"/>
      <c r="AA792" s="13"/>
      <c r="AC792" s="13"/>
      <c r="AD792" s="13"/>
      <c r="AE792" s="13"/>
      <c r="AF792" s="13"/>
      <c r="AG792" s="13"/>
    </row>
    <row r="793" ht="15.75" customHeight="1">
      <c r="E793" s="13"/>
      <c r="F793" s="13"/>
      <c r="G793" s="13"/>
      <c r="H793" s="13"/>
      <c r="I793" s="13"/>
      <c r="K793" s="13"/>
      <c r="L793" s="13"/>
      <c r="M793" s="13"/>
      <c r="N793" s="13"/>
      <c r="O793" s="13"/>
      <c r="Q793" s="13"/>
      <c r="R793" s="13"/>
      <c r="S793" s="13"/>
      <c r="T793" s="13"/>
      <c r="U793" s="13"/>
      <c r="W793" s="13"/>
      <c r="X793" s="13"/>
      <c r="Y793" s="13"/>
      <c r="Z793" s="13"/>
      <c r="AA793" s="13"/>
      <c r="AC793" s="13"/>
      <c r="AD793" s="13"/>
      <c r="AE793" s="13"/>
      <c r="AF793" s="13"/>
      <c r="AG793" s="13"/>
    </row>
    <row r="794" ht="15.75" customHeight="1">
      <c r="E794" s="13"/>
      <c r="F794" s="13"/>
      <c r="G794" s="13"/>
      <c r="H794" s="13"/>
      <c r="I794" s="13"/>
      <c r="K794" s="13"/>
      <c r="L794" s="13"/>
      <c r="M794" s="13"/>
      <c r="N794" s="13"/>
      <c r="O794" s="13"/>
      <c r="Q794" s="13"/>
      <c r="R794" s="13"/>
      <c r="S794" s="13"/>
      <c r="T794" s="13"/>
      <c r="U794" s="13"/>
      <c r="W794" s="13"/>
      <c r="X794" s="13"/>
      <c r="Y794" s="13"/>
      <c r="Z794" s="13"/>
      <c r="AA794" s="13"/>
      <c r="AC794" s="13"/>
      <c r="AD794" s="13"/>
      <c r="AE794" s="13"/>
      <c r="AF794" s="13"/>
      <c r="AG794" s="13"/>
    </row>
    <row r="795" ht="15.75" customHeight="1">
      <c r="E795" s="13"/>
      <c r="F795" s="13"/>
      <c r="G795" s="13"/>
      <c r="H795" s="13"/>
      <c r="I795" s="13"/>
      <c r="K795" s="13"/>
      <c r="L795" s="13"/>
      <c r="M795" s="13"/>
      <c r="N795" s="13"/>
      <c r="O795" s="13"/>
      <c r="Q795" s="13"/>
      <c r="R795" s="13"/>
      <c r="S795" s="13"/>
      <c r="T795" s="13"/>
      <c r="U795" s="13"/>
      <c r="W795" s="13"/>
      <c r="X795" s="13"/>
      <c r="Y795" s="13"/>
      <c r="Z795" s="13"/>
      <c r="AA795" s="13"/>
      <c r="AC795" s="13"/>
      <c r="AD795" s="13"/>
      <c r="AE795" s="13"/>
      <c r="AF795" s="13"/>
      <c r="AG795" s="13"/>
    </row>
    <row r="796" ht="15.75" customHeight="1">
      <c r="E796" s="13"/>
      <c r="F796" s="13"/>
      <c r="G796" s="13"/>
      <c r="H796" s="13"/>
      <c r="I796" s="13"/>
      <c r="K796" s="13"/>
      <c r="L796" s="13"/>
      <c r="M796" s="13"/>
      <c r="N796" s="13"/>
      <c r="O796" s="13"/>
      <c r="Q796" s="13"/>
      <c r="R796" s="13"/>
      <c r="S796" s="13"/>
      <c r="T796" s="13"/>
      <c r="U796" s="13"/>
      <c r="W796" s="13"/>
      <c r="X796" s="13"/>
      <c r="Y796" s="13"/>
      <c r="Z796" s="13"/>
      <c r="AA796" s="13"/>
      <c r="AC796" s="13"/>
      <c r="AD796" s="13"/>
      <c r="AE796" s="13"/>
      <c r="AF796" s="13"/>
      <c r="AG796" s="13"/>
    </row>
    <row r="797" ht="15.75" customHeight="1">
      <c r="E797" s="13"/>
      <c r="F797" s="13"/>
      <c r="G797" s="13"/>
      <c r="H797" s="13"/>
      <c r="I797" s="13"/>
      <c r="K797" s="13"/>
      <c r="L797" s="13"/>
      <c r="M797" s="13"/>
      <c r="N797" s="13"/>
      <c r="O797" s="13"/>
      <c r="Q797" s="13"/>
      <c r="R797" s="13"/>
      <c r="S797" s="13"/>
      <c r="T797" s="13"/>
      <c r="U797" s="13"/>
      <c r="W797" s="13"/>
      <c r="X797" s="13"/>
      <c r="Y797" s="13"/>
      <c r="Z797" s="13"/>
      <c r="AA797" s="13"/>
      <c r="AC797" s="13"/>
      <c r="AD797" s="13"/>
      <c r="AE797" s="13"/>
      <c r="AF797" s="13"/>
      <c r="AG797" s="13"/>
    </row>
    <row r="798" ht="15.75" customHeight="1">
      <c r="E798" s="13"/>
      <c r="F798" s="13"/>
      <c r="G798" s="13"/>
      <c r="H798" s="13"/>
      <c r="I798" s="13"/>
      <c r="K798" s="13"/>
      <c r="L798" s="13"/>
      <c r="M798" s="13"/>
      <c r="N798" s="13"/>
      <c r="O798" s="13"/>
      <c r="Q798" s="13"/>
      <c r="R798" s="13"/>
      <c r="S798" s="13"/>
      <c r="T798" s="13"/>
      <c r="U798" s="13"/>
      <c r="W798" s="13"/>
      <c r="X798" s="13"/>
      <c r="Y798" s="13"/>
      <c r="Z798" s="13"/>
      <c r="AA798" s="13"/>
      <c r="AC798" s="13"/>
      <c r="AD798" s="13"/>
      <c r="AE798" s="13"/>
      <c r="AF798" s="13"/>
      <c r="AG798" s="13"/>
    </row>
    <row r="799" ht="15.75" customHeight="1">
      <c r="E799" s="13"/>
      <c r="F799" s="13"/>
      <c r="G799" s="13"/>
      <c r="H799" s="13"/>
      <c r="I799" s="13"/>
      <c r="K799" s="13"/>
      <c r="L799" s="13"/>
      <c r="M799" s="13"/>
      <c r="N799" s="13"/>
      <c r="O799" s="13"/>
      <c r="Q799" s="13"/>
      <c r="R799" s="13"/>
      <c r="S799" s="13"/>
      <c r="T799" s="13"/>
      <c r="U799" s="13"/>
      <c r="W799" s="13"/>
      <c r="X799" s="13"/>
      <c r="Y799" s="13"/>
      <c r="Z799" s="13"/>
      <c r="AA799" s="13"/>
      <c r="AC799" s="13"/>
      <c r="AD799" s="13"/>
      <c r="AE799" s="13"/>
      <c r="AF799" s="13"/>
      <c r="AG799" s="13"/>
    </row>
    <row r="800" ht="15.75" customHeight="1">
      <c r="E800" s="13"/>
      <c r="F800" s="13"/>
      <c r="G800" s="13"/>
      <c r="H800" s="13"/>
      <c r="I800" s="13"/>
      <c r="K800" s="13"/>
      <c r="L800" s="13"/>
      <c r="M800" s="13"/>
      <c r="N800" s="13"/>
      <c r="O800" s="13"/>
      <c r="Q800" s="13"/>
      <c r="R800" s="13"/>
      <c r="S800" s="13"/>
      <c r="T800" s="13"/>
      <c r="U800" s="13"/>
      <c r="W800" s="13"/>
      <c r="X800" s="13"/>
      <c r="Y800" s="13"/>
      <c r="Z800" s="13"/>
      <c r="AA800" s="13"/>
      <c r="AC800" s="13"/>
      <c r="AD800" s="13"/>
      <c r="AE800" s="13"/>
      <c r="AF800" s="13"/>
      <c r="AG800" s="13"/>
    </row>
    <row r="801" ht="15.75" customHeight="1">
      <c r="E801" s="13"/>
      <c r="F801" s="13"/>
      <c r="G801" s="13"/>
      <c r="H801" s="13"/>
      <c r="I801" s="13"/>
      <c r="K801" s="13"/>
      <c r="L801" s="13"/>
      <c r="M801" s="13"/>
      <c r="N801" s="13"/>
      <c r="O801" s="13"/>
      <c r="Q801" s="13"/>
      <c r="R801" s="13"/>
      <c r="S801" s="13"/>
      <c r="T801" s="13"/>
      <c r="U801" s="13"/>
      <c r="W801" s="13"/>
      <c r="X801" s="13"/>
      <c r="Y801" s="13"/>
      <c r="Z801" s="13"/>
      <c r="AA801" s="13"/>
      <c r="AC801" s="13"/>
      <c r="AD801" s="13"/>
      <c r="AE801" s="13"/>
      <c r="AF801" s="13"/>
      <c r="AG801" s="13"/>
    </row>
    <row r="802" ht="15.75" customHeight="1">
      <c r="E802" s="13"/>
      <c r="F802" s="13"/>
      <c r="G802" s="13"/>
      <c r="H802" s="13"/>
      <c r="I802" s="13"/>
      <c r="K802" s="13"/>
      <c r="L802" s="13"/>
      <c r="M802" s="13"/>
      <c r="N802" s="13"/>
      <c r="O802" s="13"/>
      <c r="Q802" s="13"/>
      <c r="R802" s="13"/>
      <c r="S802" s="13"/>
      <c r="T802" s="13"/>
      <c r="U802" s="13"/>
      <c r="W802" s="13"/>
      <c r="X802" s="13"/>
      <c r="Y802" s="13"/>
      <c r="Z802" s="13"/>
      <c r="AA802" s="13"/>
      <c r="AC802" s="13"/>
      <c r="AD802" s="13"/>
      <c r="AE802" s="13"/>
      <c r="AF802" s="13"/>
      <c r="AG802" s="13"/>
    </row>
    <row r="803" ht="15.75" customHeight="1">
      <c r="E803" s="13"/>
      <c r="F803" s="13"/>
      <c r="G803" s="13"/>
      <c r="H803" s="13"/>
      <c r="I803" s="13"/>
      <c r="K803" s="13"/>
      <c r="L803" s="13"/>
      <c r="M803" s="13"/>
      <c r="N803" s="13"/>
      <c r="O803" s="13"/>
      <c r="Q803" s="13"/>
      <c r="R803" s="13"/>
      <c r="S803" s="13"/>
      <c r="T803" s="13"/>
      <c r="U803" s="13"/>
      <c r="W803" s="13"/>
      <c r="X803" s="13"/>
      <c r="Y803" s="13"/>
      <c r="Z803" s="13"/>
      <c r="AA803" s="13"/>
      <c r="AC803" s="13"/>
      <c r="AD803" s="13"/>
      <c r="AE803" s="13"/>
      <c r="AF803" s="13"/>
      <c r="AG803" s="13"/>
    </row>
    <row r="804" ht="15.75" customHeight="1">
      <c r="E804" s="13"/>
      <c r="F804" s="13"/>
      <c r="G804" s="13"/>
      <c r="H804" s="13"/>
      <c r="I804" s="13"/>
      <c r="K804" s="13"/>
      <c r="L804" s="13"/>
      <c r="M804" s="13"/>
      <c r="N804" s="13"/>
      <c r="O804" s="13"/>
      <c r="Q804" s="13"/>
      <c r="R804" s="13"/>
      <c r="S804" s="13"/>
      <c r="T804" s="13"/>
      <c r="U804" s="13"/>
      <c r="W804" s="13"/>
      <c r="X804" s="13"/>
      <c r="Y804" s="13"/>
      <c r="Z804" s="13"/>
      <c r="AA804" s="13"/>
      <c r="AC804" s="13"/>
      <c r="AD804" s="13"/>
      <c r="AE804" s="13"/>
      <c r="AF804" s="13"/>
      <c r="AG804" s="13"/>
    </row>
    <row r="805" ht="15.75" customHeight="1">
      <c r="E805" s="13"/>
      <c r="F805" s="13"/>
      <c r="G805" s="13"/>
      <c r="H805" s="13"/>
      <c r="I805" s="13"/>
      <c r="K805" s="13"/>
      <c r="L805" s="13"/>
      <c r="M805" s="13"/>
      <c r="N805" s="13"/>
      <c r="O805" s="13"/>
      <c r="Q805" s="13"/>
      <c r="R805" s="13"/>
      <c r="S805" s="13"/>
      <c r="T805" s="13"/>
      <c r="U805" s="13"/>
      <c r="W805" s="13"/>
      <c r="X805" s="13"/>
      <c r="Y805" s="13"/>
      <c r="Z805" s="13"/>
      <c r="AA805" s="13"/>
      <c r="AC805" s="13"/>
      <c r="AD805" s="13"/>
      <c r="AE805" s="13"/>
      <c r="AF805" s="13"/>
      <c r="AG805" s="13"/>
    </row>
    <row r="806" ht="15.75" customHeight="1">
      <c r="E806" s="13"/>
      <c r="F806" s="13"/>
      <c r="G806" s="13"/>
      <c r="H806" s="13"/>
      <c r="I806" s="13"/>
      <c r="K806" s="13"/>
      <c r="L806" s="13"/>
      <c r="M806" s="13"/>
      <c r="N806" s="13"/>
      <c r="O806" s="13"/>
      <c r="Q806" s="13"/>
      <c r="R806" s="13"/>
      <c r="S806" s="13"/>
      <c r="T806" s="13"/>
      <c r="U806" s="13"/>
      <c r="W806" s="13"/>
      <c r="X806" s="13"/>
      <c r="Y806" s="13"/>
      <c r="Z806" s="13"/>
      <c r="AA806" s="13"/>
      <c r="AC806" s="13"/>
      <c r="AD806" s="13"/>
      <c r="AE806" s="13"/>
      <c r="AF806" s="13"/>
      <c r="AG806" s="13"/>
    </row>
    <row r="807" ht="15.75" customHeight="1">
      <c r="E807" s="13"/>
      <c r="F807" s="13"/>
      <c r="G807" s="13"/>
      <c r="H807" s="13"/>
      <c r="I807" s="13"/>
      <c r="K807" s="13"/>
      <c r="L807" s="13"/>
      <c r="M807" s="13"/>
      <c r="N807" s="13"/>
      <c r="O807" s="13"/>
      <c r="Q807" s="13"/>
      <c r="R807" s="13"/>
      <c r="S807" s="13"/>
      <c r="T807" s="13"/>
      <c r="U807" s="13"/>
      <c r="W807" s="13"/>
      <c r="X807" s="13"/>
      <c r="Y807" s="13"/>
      <c r="Z807" s="13"/>
      <c r="AA807" s="13"/>
      <c r="AC807" s="13"/>
      <c r="AD807" s="13"/>
      <c r="AE807" s="13"/>
      <c r="AF807" s="13"/>
      <c r="AG807" s="13"/>
    </row>
    <row r="808" ht="15.75" customHeight="1">
      <c r="E808" s="13"/>
      <c r="F808" s="13"/>
      <c r="G808" s="13"/>
      <c r="H808" s="13"/>
      <c r="I808" s="13"/>
      <c r="K808" s="13"/>
      <c r="L808" s="13"/>
      <c r="M808" s="13"/>
      <c r="N808" s="13"/>
      <c r="O808" s="13"/>
      <c r="Q808" s="13"/>
      <c r="R808" s="13"/>
      <c r="S808" s="13"/>
      <c r="T808" s="13"/>
      <c r="U808" s="13"/>
      <c r="W808" s="13"/>
      <c r="X808" s="13"/>
      <c r="Y808" s="13"/>
      <c r="Z808" s="13"/>
      <c r="AA808" s="13"/>
      <c r="AC808" s="13"/>
      <c r="AD808" s="13"/>
      <c r="AE808" s="13"/>
      <c r="AF808" s="13"/>
      <c r="AG808" s="13"/>
    </row>
    <row r="809" ht="15.75" customHeight="1">
      <c r="E809" s="13"/>
      <c r="F809" s="13"/>
      <c r="G809" s="13"/>
      <c r="H809" s="13"/>
      <c r="I809" s="13"/>
      <c r="K809" s="13"/>
      <c r="L809" s="13"/>
      <c r="M809" s="13"/>
      <c r="N809" s="13"/>
      <c r="O809" s="13"/>
      <c r="Q809" s="13"/>
      <c r="R809" s="13"/>
      <c r="S809" s="13"/>
      <c r="T809" s="13"/>
      <c r="U809" s="13"/>
      <c r="W809" s="13"/>
      <c r="X809" s="13"/>
      <c r="Y809" s="13"/>
      <c r="Z809" s="13"/>
      <c r="AA809" s="13"/>
      <c r="AC809" s="13"/>
      <c r="AD809" s="13"/>
      <c r="AE809" s="13"/>
      <c r="AF809" s="13"/>
      <c r="AG809" s="13"/>
    </row>
    <row r="810" ht="15.75" customHeight="1">
      <c r="E810" s="13"/>
      <c r="F810" s="13"/>
      <c r="G810" s="13"/>
      <c r="H810" s="13"/>
      <c r="I810" s="13"/>
      <c r="K810" s="13"/>
      <c r="L810" s="13"/>
      <c r="M810" s="13"/>
      <c r="N810" s="13"/>
      <c r="O810" s="13"/>
      <c r="Q810" s="13"/>
      <c r="R810" s="13"/>
      <c r="S810" s="13"/>
      <c r="T810" s="13"/>
      <c r="U810" s="13"/>
      <c r="W810" s="13"/>
      <c r="X810" s="13"/>
      <c r="Y810" s="13"/>
      <c r="Z810" s="13"/>
      <c r="AA810" s="13"/>
      <c r="AC810" s="13"/>
      <c r="AD810" s="13"/>
      <c r="AE810" s="13"/>
      <c r="AF810" s="13"/>
      <c r="AG810" s="13"/>
    </row>
    <row r="811" ht="15.75" customHeight="1">
      <c r="E811" s="13"/>
      <c r="F811" s="13"/>
      <c r="G811" s="13"/>
      <c r="H811" s="13"/>
      <c r="I811" s="13"/>
      <c r="K811" s="13"/>
      <c r="L811" s="13"/>
      <c r="M811" s="13"/>
      <c r="N811" s="13"/>
      <c r="O811" s="13"/>
      <c r="Q811" s="13"/>
      <c r="R811" s="13"/>
      <c r="S811" s="13"/>
      <c r="T811" s="13"/>
      <c r="U811" s="13"/>
      <c r="W811" s="13"/>
      <c r="X811" s="13"/>
      <c r="Y811" s="13"/>
      <c r="Z811" s="13"/>
      <c r="AA811" s="13"/>
      <c r="AC811" s="13"/>
      <c r="AD811" s="13"/>
      <c r="AE811" s="13"/>
      <c r="AF811" s="13"/>
      <c r="AG811" s="13"/>
    </row>
    <row r="812" ht="15.75" customHeight="1">
      <c r="E812" s="13"/>
      <c r="F812" s="13"/>
      <c r="G812" s="13"/>
      <c r="H812" s="13"/>
      <c r="I812" s="13"/>
      <c r="K812" s="13"/>
      <c r="L812" s="13"/>
      <c r="M812" s="13"/>
      <c r="N812" s="13"/>
      <c r="O812" s="13"/>
      <c r="Q812" s="13"/>
      <c r="R812" s="13"/>
      <c r="S812" s="13"/>
      <c r="T812" s="13"/>
      <c r="U812" s="13"/>
      <c r="W812" s="13"/>
      <c r="X812" s="13"/>
      <c r="Y812" s="13"/>
      <c r="Z812" s="13"/>
      <c r="AA812" s="13"/>
      <c r="AC812" s="13"/>
      <c r="AD812" s="13"/>
      <c r="AE812" s="13"/>
      <c r="AF812" s="13"/>
      <c r="AG812" s="13"/>
    </row>
    <row r="813" ht="15.75" customHeight="1">
      <c r="E813" s="13"/>
      <c r="F813" s="13"/>
      <c r="G813" s="13"/>
      <c r="H813" s="13"/>
      <c r="I813" s="13"/>
      <c r="K813" s="13"/>
      <c r="L813" s="13"/>
      <c r="M813" s="13"/>
      <c r="N813" s="13"/>
      <c r="O813" s="13"/>
      <c r="Q813" s="13"/>
      <c r="R813" s="13"/>
      <c r="S813" s="13"/>
      <c r="T813" s="13"/>
      <c r="U813" s="13"/>
      <c r="W813" s="13"/>
      <c r="X813" s="13"/>
      <c r="Y813" s="13"/>
      <c r="Z813" s="13"/>
      <c r="AA813" s="13"/>
      <c r="AC813" s="13"/>
      <c r="AD813" s="13"/>
      <c r="AE813" s="13"/>
      <c r="AF813" s="13"/>
      <c r="AG813" s="13"/>
    </row>
    <row r="814" ht="15.75" customHeight="1">
      <c r="E814" s="13"/>
      <c r="F814" s="13"/>
      <c r="G814" s="13"/>
      <c r="H814" s="13"/>
      <c r="I814" s="13"/>
      <c r="K814" s="13"/>
      <c r="L814" s="13"/>
      <c r="M814" s="13"/>
      <c r="N814" s="13"/>
      <c r="O814" s="13"/>
      <c r="Q814" s="13"/>
      <c r="R814" s="13"/>
      <c r="S814" s="13"/>
      <c r="T814" s="13"/>
      <c r="U814" s="13"/>
      <c r="W814" s="13"/>
      <c r="X814" s="13"/>
      <c r="Y814" s="13"/>
      <c r="Z814" s="13"/>
      <c r="AA814" s="13"/>
      <c r="AC814" s="13"/>
      <c r="AD814" s="13"/>
      <c r="AE814" s="13"/>
      <c r="AF814" s="13"/>
      <c r="AG814" s="13"/>
    </row>
    <row r="815" ht="15.75" customHeight="1">
      <c r="E815" s="13"/>
      <c r="F815" s="13"/>
      <c r="G815" s="13"/>
      <c r="H815" s="13"/>
      <c r="I815" s="13"/>
      <c r="K815" s="13"/>
      <c r="L815" s="13"/>
      <c r="M815" s="13"/>
      <c r="N815" s="13"/>
      <c r="O815" s="13"/>
      <c r="Q815" s="13"/>
      <c r="R815" s="13"/>
      <c r="S815" s="13"/>
      <c r="T815" s="13"/>
      <c r="U815" s="13"/>
      <c r="W815" s="13"/>
      <c r="X815" s="13"/>
      <c r="Y815" s="13"/>
      <c r="Z815" s="13"/>
      <c r="AA815" s="13"/>
      <c r="AC815" s="13"/>
      <c r="AD815" s="13"/>
      <c r="AE815" s="13"/>
      <c r="AF815" s="13"/>
      <c r="AG815" s="13"/>
    </row>
    <row r="816" ht="15.75" customHeight="1">
      <c r="E816" s="13"/>
      <c r="F816" s="13"/>
      <c r="G816" s="13"/>
      <c r="H816" s="13"/>
      <c r="I816" s="13"/>
      <c r="K816" s="13"/>
      <c r="L816" s="13"/>
      <c r="M816" s="13"/>
      <c r="N816" s="13"/>
      <c r="O816" s="13"/>
      <c r="Q816" s="13"/>
      <c r="R816" s="13"/>
      <c r="S816" s="13"/>
      <c r="T816" s="13"/>
      <c r="U816" s="13"/>
      <c r="W816" s="13"/>
      <c r="X816" s="13"/>
      <c r="Y816" s="13"/>
      <c r="Z816" s="13"/>
      <c r="AA816" s="13"/>
      <c r="AC816" s="13"/>
      <c r="AD816" s="13"/>
      <c r="AE816" s="13"/>
      <c r="AF816" s="13"/>
      <c r="AG816" s="13"/>
    </row>
    <row r="817" ht="15.75" customHeight="1">
      <c r="E817" s="13"/>
      <c r="F817" s="13"/>
      <c r="G817" s="13"/>
      <c r="H817" s="13"/>
      <c r="I817" s="13"/>
      <c r="K817" s="13"/>
      <c r="L817" s="13"/>
      <c r="M817" s="13"/>
      <c r="N817" s="13"/>
      <c r="O817" s="13"/>
      <c r="Q817" s="13"/>
      <c r="R817" s="13"/>
      <c r="S817" s="13"/>
      <c r="T817" s="13"/>
      <c r="U817" s="13"/>
      <c r="W817" s="13"/>
      <c r="X817" s="13"/>
      <c r="Y817" s="13"/>
      <c r="Z817" s="13"/>
      <c r="AA817" s="13"/>
      <c r="AC817" s="13"/>
      <c r="AD817" s="13"/>
      <c r="AE817" s="13"/>
      <c r="AF817" s="13"/>
      <c r="AG817" s="13"/>
    </row>
    <row r="818" ht="15.75" customHeight="1">
      <c r="E818" s="13"/>
      <c r="F818" s="13"/>
      <c r="G818" s="13"/>
      <c r="H818" s="13"/>
      <c r="I818" s="13"/>
      <c r="K818" s="13"/>
      <c r="L818" s="13"/>
      <c r="M818" s="13"/>
      <c r="N818" s="13"/>
      <c r="O818" s="13"/>
      <c r="Q818" s="13"/>
      <c r="R818" s="13"/>
      <c r="S818" s="13"/>
      <c r="T818" s="13"/>
      <c r="U818" s="13"/>
      <c r="W818" s="13"/>
      <c r="X818" s="13"/>
      <c r="Y818" s="13"/>
      <c r="Z818" s="13"/>
      <c r="AA818" s="13"/>
      <c r="AC818" s="13"/>
      <c r="AD818" s="13"/>
      <c r="AE818" s="13"/>
      <c r="AF818" s="13"/>
      <c r="AG818" s="13"/>
    </row>
    <row r="819" ht="15.75" customHeight="1">
      <c r="E819" s="13"/>
      <c r="F819" s="13"/>
      <c r="G819" s="13"/>
      <c r="H819" s="13"/>
      <c r="I819" s="13"/>
      <c r="K819" s="13"/>
      <c r="L819" s="13"/>
      <c r="M819" s="13"/>
      <c r="N819" s="13"/>
      <c r="O819" s="13"/>
      <c r="Q819" s="13"/>
      <c r="R819" s="13"/>
      <c r="S819" s="13"/>
      <c r="T819" s="13"/>
      <c r="U819" s="13"/>
      <c r="W819" s="13"/>
      <c r="X819" s="13"/>
      <c r="Y819" s="13"/>
      <c r="Z819" s="13"/>
      <c r="AA819" s="13"/>
      <c r="AC819" s="13"/>
      <c r="AD819" s="13"/>
      <c r="AE819" s="13"/>
      <c r="AF819" s="13"/>
      <c r="AG819" s="13"/>
    </row>
    <row r="820" ht="15.75" customHeight="1">
      <c r="E820" s="13"/>
      <c r="F820" s="13"/>
      <c r="G820" s="13"/>
      <c r="H820" s="13"/>
      <c r="I820" s="13"/>
      <c r="K820" s="13"/>
      <c r="L820" s="13"/>
      <c r="M820" s="13"/>
      <c r="N820" s="13"/>
      <c r="O820" s="13"/>
      <c r="Q820" s="13"/>
      <c r="R820" s="13"/>
      <c r="S820" s="13"/>
      <c r="T820" s="13"/>
      <c r="U820" s="13"/>
      <c r="W820" s="13"/>
      <c r="X820" s="13"/>
      <c r="Y820" s="13"/>
      <c r="Z820" s="13"/>
      <c r="AA820" s="13"/>
      <c r="AC820" s="13"/>
      <c r="AD820" s="13"/>
      <c r="AE820" s="13"/>
      <c r="AF820" s="13"/>
      <c r="AG820" s="13"/>
    </row>
    <row r="821" ht="15.75" customHeight="1">
      <c r="E821" s="13"/>
      <c r="F821" s="13"/>
      <c r="G821" s="13"/>
      <c r="H821" s="13"/>
      <c r="I821" s="13"/>
      <c r="K821" s="13"/>
      <c r="L821" s="13"/>
      <c r="M821" s="13"/>
      <c r="N821" s="13"/>
      <c r="O821" s="13"/>
      <c r="Q821" s="13"/>
      <c r="R821" s="13"/>
      <c r="S821" s="13"/>
      <c r="T821" s="13"/>
      <c r="U821" s="13"/>
      <c r="W821" s="13"/>
      <c r="X821" s="13"/>
      <c r="Y821" s="13"/>
      <c r="Z821" s="13"/>
      <c r="AA821" s="13"/>
      <c r="AC821" s="13"/>
      <c r="AD821" s="13"/>
      <c r="AE821" s="13"/>
      <c r="AF821" s="13"/>
      <c r="AG821" s="13"/>
    </row>
    <row r="822" ht="15.75" customHeight="1">
      <c r="E822" s="13"/>
      <c r="F822" s="13"/>
      <c r="G822" s="13"/>
      <c r="H822" s="13"/>
      <c r="I822" s="13"/>
      <c r="K822" s="13"/>
      <c r="L822" s="13"/>
      <c r="M822" s="13"/>
      <c r="N822" s="13"/>
      <c r="O822" s="13"/>
      <c r="Q822" s="13"/>
      <c r="R822" s="13"/>
      <c r="S822" s="13"/>
      <c r="T822" s="13"/>
      <c r="U822" s="13"/>
      <c r="W822" s="13"/>
      <c r="X822" s="13"/>
      <c r="Y822" s="13"/>
      <c r="Z822" s="13"/>
      <c r="AA822" s="13"/>
      <c r="AC822" s="13"/>
      <c r="AD822" s="13"/>
      <c r="AE822" s="13"/>
      <c r="AF822" s="13"/>
      <c r="AG822" s="13"/>
    </row>
    <row r="823" ht="15.75" customHeight="1">
      <c r="E823" s="13"/>
      <c r="F823" s="13"/>
      <c r="G823" s="13"/>
      <c r="H823" s="13"/>
      <c r="I823" s="13"/>
      <c r="K823" s="13"/>
      <c r="L823" s="13"/>
      <c r="M823" s="13"/>
      <c r="N823" s="13"/>
      <c r="O823" s="13"/>
      <c r="Q823" s="13"/>
      <c r="R823" s="13"/>
      <c r="S823" s="13"/>
      <c r="T823" s="13"/>
      <c r="U823" s="13"/>
      <c r="W823" s="13"/>
      <c r="X823" s="13"/>
      <c r="Y823" s="13"/>
      <c r="Z823" s="13"/>
      <c r="AA823" s="13"/>
      <c r="AC823" s="13"/>
      <c r="AD823" s="13"/>
      <c r="AE823" s="13"/>
      <c r="AF823" s="13"/>
      <c r="AG823" s="13"/>
    </row>
    <row r="824" ht="15.75" customHeight="1">
      <c r="E824" s="13"/>
      <c r="F824" s="13"/>
      <c r="G824" s="13"/>
      <c r="H824" s="13"/>
      <c r="I824" s="13"/>
      <c r="K824" s="13"/>
      <c r="L824" s="13"/>
      <c r="M824" s="13"/>
      <c r="N824" s="13"/>
      <c r="O824" s="13"/>
      <c r="Q824" s="13"/>
      <c r="R824" s="13"/>
      <c r="S824" s="13"/>
      <c r="T824" s="13"/>
      <c r="U824" s="13"/>
      <c r="W824" s="13"/>
      <c r="X824" s="13"/>
      <c r="Y824" s="13"/>
      <c r="Z824" s="13"/>
      <c r="AA824" s="13"/>
      <c r="AC824" s="13"/>
      <c r="AD824" s="13"/>
      <c r="AE824" s="13"/>
      <c r="AF824" s="13"/>
      <c r="AG824" s="13"/>
    </row>
    <row r="825" ht="15.75" customHeight="1">
      <c r="E825" s="13"/>
      <c r="F825" s="13"/>
      <c r="G825" s="13"/>
      <c r="H825" s="13"/>
      <c r="I825" s="13"/>
      <c r="K825" s="13"/>
      <c r="L825" s="13"/>
      <c r="M825" s="13"/>
      <c r="N825" s="13"/>
      <c r="O825" s="13"/>
      <c r="Q825" s="13"/>
      <c r="R825" s="13"/>
      <c r="S825" s="13"/>
      <c r="T825" s="13"/>
      <c r="U825" s="13"/>
      <c r="W825" s="13"/>
      <c r="X825" s="13"/>
      <c r="Y825" s="13"/>
      <c r="Z825" s="13"/>
      <c r="AA825" s="13"/>
      <c r="AC825" s="13"/>
      <c r="AD825" s="13"/>
      <c r="AE825" s="13"/>
      <c r="AF825" s="13"/>
      <c r="AG825" s="13"/>
    </row>
    <row r="826" ht="15.75" customHeight="1">
      <c r="E826" s="13"/>
      <c r="F826" s="13"/>
      <c r="G826" s="13"/>
      <c r="H826" s="13"/>
      <c r="I826" s="13"/>
      <c r="K826" s="13"/>
      <c r="L826" s="13"/>
      <c r="M826" s="13"/>
      <c r="N826" s="13"/>
      <c r="O826" s="13"/>
      <c r="Q826" s="13"/>
      <c r="R826" s="13"/>
      <c r="S826" s="13"/>
      <c r="T826" s="13"/>
      <c r="U826" s="13"/>
      <c r="W826" s="13"/>
      <c r="X826" s="13"/>
      <c r="Y826" s="13"/>
      <c r="Z826" s="13"/>
      <c r="AA826" s="13"/>
      <c r="AC826" s="13"/>
      <c r="AD826" s="13"/>
      <c r="AE826" s="13"/>
      <c r="AF826" s="13"/>
      <c r="AG826" s="13"/>
    </row>
    <row r="827" ht="15.75" customHeight="1">
      <c r="E827" s="13"/>
      <c r="F827" s="13"/>
      <c r="G827" s="13"/>
      <c r="H827" s="13"/>
      <c r="I827" s="13"/>
      <c r="K827" s="13"/>
      <c r="L827" s="13"/>
      <c r="M827" s="13"/>
      <c r="N827" s="13"/>
      <c r="O827" s="13"/>
      <c r="Q827" s="13"/>
      <c r="R827" s="13"/>
      <c r="S827" s="13"/>
      <c r="T827" s="13"/>
      <c r="U827" s="13"/>
      <c r="W827" s="13"/>
      <c r="X827" s="13"/>
      <c r="Y827" s="13"/>
      <c r="Z827" s="13"/>
      <c r="AA827" s="13"/>
      <c r="AC827" s="13"/>
      <c r="AD827" s="13"/>
      <c r="AE827" s="13"/>
      <c r="AF827" s="13"/>
      <c r="AG827" s="13"/>
    </row>
    <row r="828" ht="15.75" customHeight="1">
      <c r="E828" s="13"/>
      <c r="F828" s="13"/>
      <c r="G828" s="13"/>
      <c r="H828" s="13"/>
      <c r="I828" s="13"/>
      <c r="K828" s="13"/>
      <c r="L828" s="13"/>
      <c r="M828" s="13"/>
      <c r="N828" s="13"/>
      <c r="O828" s="13"/>
      <c r="Q828" s="13"/>
      <c r="R828" s="13"/>
      <c r="S828" s="13"/>
      <c r="T828" s="13"/>
      <c r="U828" s="13"/>
      <c r="W828" s="13"/>
      <c r="X828" s="13"/>
      <c r="Y828" s="13"/>
      <c r="Z828" s="13"/>
      <c r="AA828" s="13"/>
      <c r="AC828" s="13"/>
      <c r="AD828" s="13"/>
      <c r="AE828" s="13"/>
      <c r="AF828" s="13"/>
      <c r="AG828" s="13"/>
    </row>
    <row r="829" ht="15.75" customHeight="1">
      <c r="E829" s="13"/>
      <c r="F829" s="13"/>
      <c r="G829" s="13"/>
      <c r="H829" s="13"/>
      <c r="I829" s="13"/>
      <c r="K829" s="13"/>
      <c r="L829" s="13"/>
      <c r="M829" s="13"/>
      <c r="N829" s="13"/>
      <c r="O829" s="13"/>
      <c r="Q829" s="13"/>
      <c r="R829" s="13"/>
      <c r="S829" s="13"/>
      <c r="T829" s="13"/>
      <c r="U829" s="13"/>
      <c r="W829" s="13"/>
      <c r="X829" s="13"/>
      <c r="Y829" s="13"/>
      <c r="Z829" s="13"/>
      <c r="AA829" s="13"/>
      <c r="AC829" s="13"/>
      <c r="AD829" s="13"/>
      <c r="AE829" s="13"/>
      <c r="AF829" s="13"/>
      <c r="AG829" s="13"/>
    </row>
    <row r="830" ht="15.75" customHeight="1">
      <c r="E830" s="13"/>
      <c r="F830" s="13"/>
      <c r="G830" s="13"/>
      <c r="H830" s="13"/>
      <c r="I830" s="13"/>
      <c r="K830" s="13"/>
      <c r="L830" s="13"/>
      <c r="M830" s="13"/>
      <c r="N830" s="13"/>
      <c r="O830" s="13"/>
      <c r="Q830" s="13"/>
      <c r="R830" s="13"/>
      <c r="S830" s="13"/>
      <c r="T830" s="13"/>
      <c r="U830" s="13"/>
      <c r="W830" s="13"/>
      <c r="X830" s="13"/>
      <c r="Y830" s="13"/>
      <c r="Z830" s="13"/>
      <c r="AA830" s="13"/>
      <c r="AC830" s="13"/>
      <c r="AD830" s="13"/>
      <c r="AE830" s="13"/>
      <c r="AF830" s="13"/>
      <c r="AG830" s="13"/>
    </row>
    <row r="831" ht="15.75" customHeight="1">
      <c r="E831" s="13"/>
      <c r="F831" s="13"/>
      <c r="G831" s="13"/>
      <c r="H831" s="13"/>
      <c r="I831" s="13"/>
      <c r="K831" s="13"/>
      <c r="L831" s="13"/>
      <c r="M831" s="13"/>
      <c r="N831" s="13"/>
      <c r="O831" s="13"/>
      <c r="Q831" s="13"/>
      <c r="R831" s="13"/>
      <c r="S831" s="13"/>
      <c r="T831" s="13"/>
      <c r="U831" s="13"/>
      <c r="W831" s="13"/>
      <c r="X831" s="13"/>
      <c r="Y831" s="13"/>
      <c r="Z831" s="13"/>
      <c r="AA831" s="13"/>
      <c r="AC831" s="13"/>
      <c r="AD831" s="13"/>
      <c r="AE831" s="13"/>
      <c r="AF831" s="13"/>
      <c r="AG831" s="13"/>
    </row>
    <row r="832" ht="15.75" customHeight="1">
      <c r="E832" s="13"/>
      <c r="F832" s="13"/>
      <c r="G832" s="13"/>
      <c r="H832" s="13"/>
      <c r="I832" s="13"/>
      <c r="K832" s="13"/>
      <c r="L832" s="13"/>
      <c r="M832" s="13"/>
      <c r="N832" s="13"/>
      <c r="O832" s="13"/>
      <c r="Q832" s="13"/>
      <c r="R832" s="13"/>
      <c r="S832" s="13"/>
      <c r="T832" s="13"/>
      <c r="U832" s="13"/>
      <c r="W832" s="13"/>
      <c r="X832" s="13"/>
      <c r="Y832" s="13"/>
      <c r="Z832" s="13"/>
      <c r="AA832" s="13"/>
      <c r="AC832" s="13"/>
      <c r="AD832" s="13"/>
      <c r="AE832" s="13"/>
      <c r="AF832" s="13"/>
      <c r="AG832" s="13"/>
    </row>
    <row r="833" ht="15.75" customHeight="1">
      <c r="E833" s="13"/>
      <c r="F833" s="13"/>
      <c r="G833" s="13"/>
      <c r="H833" s="13"/>
      <c r="I833" s="13"/>
      <c r="K833" s="13"/>
      <c r="L833" s="13"/>
      <c r="M833" s="13"/>
      <c r="N833" s="13"/>
      <c r="O833" s="13"/>
      <c r="Q833" s="13"/>
      <c r="R833" s="13"/>
      <c r="S833" s="13"/>
      <c r="T833" s="13"/>
      <c r="U833" s="13"/>
      <c r="W833" s="13"/>
      <c r="X833" s="13"/>
      <c r="Y833" s="13"/>
      <c r="Z833" s="13"/>
      <c r="AA833" s="13"/>
      <c r="AC833" s="13"/>
      <c r="AD833" s="13"/>
      <c r="AE833" s="13"/>
      <c r="AF833" s="13"/>
      <c r="AG833" s="13"/>
    </row>
    <row r="834" ht="15.75" customHeight="1">
      <c r="E834" s="13"/>
      <c r="F834" s="13"/>
      <c r="G834" s="13"/>
      <c r="H834" s="13"/>
      <c r="I834" s="13"/>
      <c r="K834" s="13"/>
      <c r="L834" s="13"/>
      <c r="M834" s="13"/>
      <c r="N834" s="13"/>
      <c r="O834" s="13"/>
      <c r="Q834" s="13"/>
      <c r="R834" s="13"/>
      <c r="S834" s="13"/>
      <c r="T834" s="13"/>
      <c r="U834" s="13"/>
      <c r="W834" s="13"/>
      <c r="X834" s="13"/>
      <c r="Y834" s="13"/>
      <c r="Z834" s="13"/>
      <c r="AA834" s="13"/>
      <c r="AC834" s="13"/>
      <c r="AD834" s="13"/>
      <c r="AE834" s="13"/>
      <c r="AF834" s="13"/>
      <c r="AG834" s="13"/>
    </row>
    <row r="835" ht="15.75" customHeight="1">
      <c r="E835" s="13"/>
      <c r="F835" s="13"/>
      <c r="G835" s="13"/>
      <c r="H835" s="13"/>
      <c r="I835" s="13"/>
      <c r="K835" s="13"/>
      <c r="L835" s="13"/>
      <c r="M835" s="13"/>
      <c r="N835" s="13"/>
      <c r="O835" s="13"/>
      <c r="Q835" s="13"/>
      <c r="R835" s="13"/>
      <c r="S835" s="13"/>
      <c r="T835" s="13"/>
      <c r="U835" s="13"/>
      <c r="W835" s="13"/>
      <c r="X835" s="13"/>
      <c r="Y835" s="13"/>
      <c r="Z835" s="13"/>
      <c r="AA835" s="13"/>
      <c r="AC835" s="13"/>
      <c r="AD835" s="13"/>
      <c r="AE835" s="13"/>
      <c r="AF835" s="13"/>
      <c r="AG835" s="13"/>
    </row>
    <row r="836" ht="15.75" customHeight="1">
      <c r="E836" s="13"/>
      <c r="F836" s="13"/>
      <c r="G836" s="13"/>
      <c r="H836" s="13"/>
      <c r="I836" s="13"/>
      <c r="K836" s="13"/>
      <c r="L836" s="13"/>
      <c r="M836" s="13"/>
      <c r="N836" s="13"/>
      <c r="O836" s="13"/>
      <c r="Q836" s="13"/>
      <c r="R836" s="13"/>
      <c r="S836" s="13"/>
      <c r="T836" s="13"/>
      <c r="U836" s="13"/>
      <c r="W836" s="13"/>
      <c r="X836" s="13"/>
      <c r="Y836" s="13"/>
      <c r="Z836" s="13"/>
      <c r="AA836" s="13"/>
      <c r="AC836" s="13"/>
      <c r="AD836" s="13"/>
      <c r="AE836" s="13"/>
      <c r="AF836" s="13"/>
      <c r="AG836" s="13"/>
    </row>
    <row r="837" ht="15.75" customHeight="1">
      <c r="E837" s="13"/>
      <c r="F837" s="13"/>
      <c r="G837" s="13"/>
      <c r="H837" s="13"/>
      <c r="I837" s="13"/>
      <c r="K837" s="13"/>
      <c r="L837" s="13"/>
      <c r="M837" s="13"/>
      <c r="N837" s="13"/>
      <c r="O837" s="13"/>
      <c r="Q837" s="13"/>
      <c r="R837" s="13"/>
      <c r="S837" s="13"/>
      <c r="T837" s="13"/>
      <c r="U837" s="13"/>
      <c r="W837" s="13"/>
      <c r="X837" s="13"/>
      <c r="Y837" s="13"/>
      <c r="Z837" s="13"/>
      <c r="AA837" s="13"/>
      <c r="AC837" s="13"/>
      <c r="AD837" s="13"/>
      <c r="AE837" s="13"/>
      <c r="AF837" s="13"/>
      <c r="AG837" s="13"/>
    </row>
    <row r="838" ht="15.75" customHeight="1">
      <c r="E838" s="13"/>
      <c r="F838" s="13"/>
      <c r="G838" s="13"/>
      <c r="H838" s="13"/>
      <c r="I838" s="13"/>
      <c r="K838" s="13"/>
      <c r="L838" s="13"/>
      <c r="M838" s="13"/>
      <c r="N838" s="13"/>
      <c r="O838" s="13"/>
      <c r="Q838" s="13"/>
      <c r="R838" s="13"/>
      <c r="S838" s="13"/>
      <c r="T838" s="13"/>
      <c r="U838" s="13"/>
      <c r="W838" s="13"/>
      <c r="X838" s="13"/>
      <c r="Y838" s="13"/>
      <c r="Z838" s="13"/>
      <c r="AA838" s="13"/>
      <c r="AC838" s="13"/>
      <c r="AD838" s="13"/>
      <c r="AE838" s="13"/>
      <c r="AF838" s="13"/>
      <c r="AG838" s="13"/>
    </row>
    <row r="839" ht="15.75" customHeight="1">
      <c r="E839" s="13"/>
      <c r="F839" s="13"/>
      <c r="G839" s="13"/>
      <c r="H839" s="13"/>
      <c r="I839" s="13"/>
      <c r="K839" s="13"/>
      <c r="L839" s="13"/>
      <c r="M839" s="13"/>
      <c r="N839" s="13"/>
      <c r="O839" s="13"/>
      <c r="Q839" s="13"/>
      <c r="R839" s="13"/>
      <c r="S839" s="13"/>
      <c r="T839" s="13"/>
      <c r="U839" s="13"/>
      <c r="W839" s="13"/>
      <c r="X839" s="13"/>
      <c r="Y839" s="13"/>
      <c r="Z839" s="13"/>
      <c r="AA839" s="13"/>
      <c r="AC839" s="13"/>
      <c r="AD839" s="13"/>
      <c r="AE839" s="13"/>
      <c r="AF839" s="13"/>
      <c r="AG839" s="13"/>
    </row>
    <row r="840" ht="15.75" customHeight="1">
      <c r="E840" s="13"/>
      <c r="F840" s="13"/>
      <c r="G840" s="13"/>
      <c r="H840" s="13"/>
      <c r="I840" s="13"/>
      <c r="K840" s="13"/>
      <c r="L840" s="13"/>
      <c r="M840" s="13"/>
      <c r="N840" s="13"/>
      <c r="O840" s="13"/>
      <c r="Q840" s="13"/>
      <c r="R840" s="13"/>
      <c r="S840" s="13"/>
      <c r="T840" s="13"/>
      <c r="U840" s="13"/>
      <c r="W840" s="13"/>
      <c r="X840" s="13"/>
      <c r="Y840" s="13"/>
      <c r="Z840" s="13"/>
      <c r="AA840" s="13"/>
      <c r="AC840" s="13"/>
      <c r="AD840" s="13"/>
      <c r="AE840" s="13"/>
      <c r="AF840" s="13"/>
      <c r="AG840" s="13"/>
    </row>
    <row r="841" ht="15.75" customHeight="1">
      <c r="E841" s="13"/>
      <c r="F841" s="13"/>
      <c r="G841" s="13"/>
      <c r="H841" s="13"/>
      <c r="I841" s="13"/>
      <c r="K841" s="13"/>
      <c r="L841" s="13"/>
      <c r="M841" s="13"/>
      <c r="N841" s="13"/>
      <c r="O841" s="13"/>
      <c r="Q841" s="13"/>
      <c r="R841" s="13"/>
      <c r="S841" s="13"/>
      <c r="T841" s="13"/>
      <c r="U841" s="13"/>
      <c r="W841" s="13"/>
      <c r="X841" s="13"/>
      <c r="Y841" s="13"/>
      <c r="Z841" s="13"/>
      <c r="AA841" s="13"/>
      <c r="AC841" s="13"/>
      <c r="AD841" s="13"/>
      <c r="AE841" s="13"/>
      <c r="AF841" s="13"/>
      <c r="AG841" s="13"/>
    </row>
    <row r="842" ht="15.75" customHeight="1">
      <c r="E842" s="13"/>
      <c r="F842" s="13"/>
      <c r="G842" s="13"/>
      <c r="H842" s="13"/>
      <c r="I842" s="13"/>
      <c r="K842" s="13"/>
      <c r="L842" s="13"/>
      <c r="M842" s="13"/>
      <c r="N842" s="13"/>
      <c r="O842" s="13"/>
      <c r="Q842" s="13"/>
      <c r="R842" s="13"/>
      <c r="S842" s="13"/>
      <c r="T842" s="13"/>
      <c r="U842" s="13"/>
      <c r="W842" s="13"/>
      <c r="X842" s="13"/>
      <c r="Y842" s="13"/>
      <c r="Z842" s="13"/>
      <c r="AA842" s="13"/>
      <c r="AC842" s="13"/>
      <c r="AD842" s="13"/>
      <c r="AE842" s="13"/>
      <c r="AF842" s="13"/>
      <c r="AG842" s="13"/>
    </row>
    <row r="843" ht="15.75" customHeight="1">
      <c r="E843" s="13"/>
      <c r="F843" s="13"/>
      <c r="G843" s="13"/>
      <c r="H843" s="13"/>
      <c r="I843" s="13"/>
      <c r="K843" s="13"/>
      <c r="L843" s="13"/>
      <c r="M843" s="13"/>
      <c r="N843" s="13"/>
      <c r="O843" s="13"/>
      <c r="Q843" s="13"/>
      <c r="R843" s="13"/>
      <c r="S843" s="13"/>
      <c r="T843" s="13"/>
      <c r="U843" s="13"/>
      <c r="W843" s="13"/>
      <c r="X843" s="13"/>
      <c r="Y843" s="13"/>
      <c r="Z843" s="13"/>
      <c r="AA843" s="13"/>
      <c r="AC843" s="13"/>
      <c r="AD843" s="13"/>
      <c r="AE843" s="13"/>
      <c r="AF843" s="13"/>
      <c r="AG843" s="13"/>
    </row>
    <row r="844" ht="15.75" customHeight="1">
      <c r="E844" s="13"/>
      <c r="F844" s="13"/>
      <c r="G844" s="13"/>
      <c r="H844" s="13"/>
      <c r="I844" s="13"/>
      <c r="K844" s="13"/>
      <c r="L844" s="13"/>
      <c r="M844" s="13"/>
      <c r="N844" s="13"/>
      <c r="O844" s="13"/>
      <c r="Q844" s="13"/>
      <c r="R844" s="13"/>
      <c r="S844" s="13"/>
      <c r="T844" s="13"/>
      <c r="U844" s="13"/>
      <c r="W844" s="13"/>
      <c r="X844" s="13"/>
      <c r="Y844" s="13"/>
      <c r="Z844" s="13"/>
      <c r="AA844" s="13"/>
      <c r="AC844" s="13"/>
      <c r="AD844" s="13"/>
      <c r="AE844" s="13"/>
      <c r="AF844" s="13"/>
      <c r="AG844" s="13"/>
    </row>
    <row r="845" ht="15.75" customHeight="1">
      <c r="E845" s="13"/>
      <c r="F845" s="13"/>
      <c r="G845" s="13"/>
      <c r="H845" s="13"/>
      <c r="I845" s="13"/>
      <c r="K845" s="13"/>
      <c r="L845" s="13"/>
      <c r="M845" s="13"/>
      <c r="N845" s="13"/>
      <c r="O845" s="13"/>
      <c r="Q845" s="13"/>
      <c r="R845" s="13"/>
      <c r="S845" s="13"/>
      <c r="T845" s="13"/>
      <c r="U845" s="13"/>
      <c r="W845" s="13"/>
      <c r="X845" s="13"/>
      <c r="Y845" s="13"/>
      <c r="Z845" s="13"/>
      <c r="AA845" s="13"/>
      <c r="AC845" s="13"/>
      <c r="AD845" s="13"/>
      <c r="AE845" s="13"/>
      <c r="AF845" s="13"/>
      <c r="AG845" s="13"/>
    </row>
    <row r="846" ht="15.75" customHeight="1">
      <c r="E846" s="13"/>
      <c r="F846" s="13"/>
      <c r="G846" s="13"/>
      <c r="H846" s="13"/>
      <c r="I846" s="13"/>
      <c r="K846" s="13"/>
      <c r="L846" s="13"/>
      <c r="M846" s="13"/>
      <c r="N846" s="13"/>
      <c r="O846" s="13"/>
      <c r="Q846" s="13"/>
      <c r="R846" s="13"/>
      <c r="S846" s="13"/>
      <c r="T846" s="13"/>
      <c r="U846" s="13"/>
      <c r="W846" s="13"/>
      <c r="X846" s="13"/>
      <c r="Y846" s="13"/>
      <c r="Z846" s="13"/>
      <c r="AA846" s="13"/>
      <c r="AC846" s="13"/>
      <c r="AD846" s="13"/>
      <c r="AE846" s="13"/>
      <c r="AF846" s="13"/>
      <c r="AG846" s="13"/>
    </row>
    <row r="847" ht="15.75" customHeight="1">
      <c r="E847" s="13"/>
      <c r="F847" s="13"/>
      <c r="G847" s="13"/>
      <c r="H847" s="13"/>
      <c r="I847" s="13"/>
      <c r="K847" s="13"/>
      <c r="L847" s="13"/>
      <c r="M847" s="13"/>
      <c r="N847" s="13"/>
      <c r="O847" s="13"/>
      <c r="Q847" s="13"/>
      <c r="R847" s="13"/>
      <c r="S847" s="13"/>
      <c r="T847" s="13"/>
      <c r="U847" s="13"/>
      <c r="W847" s="13"/>
      <c r="X847" s="13"/>
      <c r="Y847" s="13"/>
      <c r="Z847" s="13"/>
      <c r="AA847" s="13"/>
      <c r="AC847" s="13"/>
      <c r="AD847" s="13"/>
      <c r="AE847" s="13"/>
      <c r="AF847" s="13"/>
      <c r="AG847" s="13"/>
    </row>
    <row r="848" ht="15.75" customHeight="1">
      <c r="E848" s="13"/>
      <c r="F848" s="13"/>
      <c r="G848" s="13"/>
      <c r="H848" s="13"/>
      <c r="I848" s="13"/>
      <c r="K848" s="13"/>
      <c r="L848" s="13"/>
      <c r="M848" s="13"/>
      <c r="N848" s="13"/>
      <c r="O848" s="13"/>
      <c r="Q848" s="13"/>
      <c r="R848" s="13"/>
      <c r="S848" s="13"/>
      <c r="T848" s="13"/>
      <c r="U848" s="13"/>
      <c r="W848" s="13"/>
      <c r="X848" s="13"/>
      <c r="Y848" s="13"/>
      <c r="Z848" s="13"/>
      <c r="AA848" s="13"/>
      <c r="AC848" s="13"/>
      <c r="AD848" s="13"/>
      <c r="AE848" s="13"/>
      <c r="AF848" s="13"/>
      <c r="AG848" s="13"/>
    </row>
    <row r="849" ht="15.75" customHeight="1">
      <c r="E849" s="13"/>
      <c r="F849" s="13"/>
      <c r="G849" s="13"/>
      <c r="H849" s="13"/>
      <c r="I849" s="13"/>
      <c r="K849" s="13"/>
      <c r="L849" s="13"/>
      <c r="M849" s="13"/>
      <c r="N849" s="13"/>
      <c r="O849" s="13"/>
      <c r="Q849" s="13"/>
      <c r="R849" s="13"/>
      <c r="S849" s="13"/>
      <c r="T849" s="13"/>
      <c r="U849" s="13"/>
      <c r="W849" s="13"/>
      <c r="X849" s="13"/>
      <c r="Y849" s="13"/>
      <c r="Z849" s="13"/>
      <c r="AA849" s="13"/>
      <c r="AC849" s="13"/>
      <c r="AD849" s="13"/>
      <c r="AE849" s="13"/>
      <c r="AF849" s="13"/>
      <c r="AG849" s="13"/>
    </row>
    <row r="850" ht="15.75" customHeight="1">
      <c r="E850" s="13"/>
      <c r="F850" s="13"/>
      <c r="G850" s="13"/>
      <c r="H850" s="13"/>
      <c r="I850" s="13"/>
      <c r="K850" s="13"/>
      <c r="L850" s="13"/>
      <c r="M850" s="13"/>
      <c r="N850" s="13"/>
      <c r="O850" s="13"/>
      <c r="Q850" s="13"/>
      <c r="R850" s="13"/>
      <c r="S850" s="13"/>
      <c r="T850" s="13"/>
      <c r="U850" s="13"/>
      <c r="W850" s="13"/>
      <c r="X850" s="13"/>
      <c r="Y850" s="13"/>
      <c r="Z850" s="13"/>
      <c r="AA850" s="13"/>
      <c r="AC850" s="13"/>
      <c r="AD850" s="13"/>
      <c r="AE850" s="13"/>
      <c r="AF850" s="13"/>
      <c r="AG850" s="13"/>
    </row>
    <row r="851" ht="15.75" customHeight="1">
      <c r="E851" s="13"/>
      <c r="F851" s="13"/>
      <c r="G851" s="13"/>
      <c r="H851" s="13"/>
      <c r="I851" s="13"/>
      <c r="K851" s="13"/>
      <c r="L851" s="13"/>
      <c r="M851" s="13"/>
      <c r="N851" s="13"/>
      <c r="O851" s="13"/>
      <c r="Q851" s="13"/>
      <c r="R851" s="13"/>
      <c r="S851" s="13"/>
      <c r="T851" s="13"/>
      <c r="U851" s="13"/>
      <c r="W851" s="13"/>
      <c r="X851" s="13"/>
      <c r="Y851" s="13"/>
      <c r="Z851" s="13"/>
      <c r="AA851" s="13"/>
      <c r="AC851" s="13"/>
      <c r="AD851" s="13"/>
      <c r="AE851" s="13"/>
      <c r="AF851" s="13"/>
      <c r="AG851" s="13"/>
    </row>
    <row r="852" ht="15.75" customHeight="1">
      <c r="E852" s="13"/>
      <c r="F852" s="13"/>
      <c r="G852" s="13"/>
      <c r="H852" s="13"/>
      <c r="I852" s="13"/>
      <c r="K852" s="13"/>
      <c r="L852" s="13"/>
      <c r="M852" s="13"/>
      <c r="N852" s="13"/>
      <c r="O852" s="13"/>
      <c r="Q852" s="13"/>
      <c r="R852" s="13"/>
      <c r="S852" s="13"/>
      <c r="T852" s="13"/>
      <c r="U852" s="13"/>
      <c r="W852" s="13"/>
      <c r="X852" s="13"/>
      <c r="Y852" s="13"/>
      <c r="Z852" s="13"/>
      <c r="AA852" s="13"/>
      <c r="AC852" s="13"/>
      <c r="AD852" s="13"/>
      <c r="AE852" s="13"/>
      <c r="AF852" s="13"/>
      <c r="AG852" s="13"/>
    </row>
    <row r="853" ht="15.75" customHeight="1">
      <c r="E853" s="13"/>
      <c r="F853" s="13"/>
      <c r="G853" s="13"/>
      <c r="H853" s="13"/>
      <c r="I853" s="13"/>
      <c r="K853" s="13"/>
      <c r="L853" s="13"/>
      <c r="M853" s="13"/>
      <c r="N853" s="13"/>
      <c r="O853" s="13"/>
      <c r="Q853" s="13"/>
      <c r="R853" s="13"/>
      <c r="S853" s="13"/>
      <c r="T853" s="13"/>
      <c r="U853" s="13"/>
      <c r="W853" s="13"/>
      <c r="X853" s="13"/>
      <c r="Y853" s="13"/>
      <c r="Z853" s="13"/>
      <c r="AA853" s="13"/>
      <c r="AC853" s="13"/>
      <c r="AD853" s="13"/>
      <c r="AE853" s="13"/>
      <c r="AF853" s="13"/>
      <c r="AG853" s="13"/>
    </row>
    <row r="854" ht="15.75" customHeight="1">
      <c r="E854" s="13"/>
      <c r="F854" s="13"/>
      <c r="G854" s="13"/>
      <c r="H854" s="13"/>
      <c r="I854" s="13"/>
      <c r="K854" s="13"/>
      <c r="L854" s="13"/>
      <c r="M854" s="13"/>
      <c r="N854" s="13"/>
      <c r="O854" s="13"/>
      <c r="Q854" s="13"/>
      <c r="R854" s="13"/>
      <c r="S854" s="13"/>
      <c r="T854" s="13"/>
      <c r="U854" s="13"/>
      <c r="W854" s="13"/>
      <c r="X854" s="13"/>
      <c r="Y854" s="13"/>
      <c r="Z854" s="13"/>
      <c r="AA854" s="13"/>
      <c r="AC854" s="13"/>
      <c r="AD854" s="13"/>
      <c r="AE854" s="13"/>
      <c r="AF854" s="13"/>
      <c r="AG854" s="13"/>
    </row>
    <row r="855" ht="15.75" customHeight="1">
      <c r="E855" s="13"/>
      <c r="F855" s="13"/>
      <c r="G855" s="13"/>
      <c r="H855" s="13"/>
      <c r="I855" s="13"/>
      <c r="K855" s="13"/>
      <c r="L855" s="13"/>
      <c r="M855" s="13"/>
      <c r="N855" s="13"/>
      <c r="O855" s="13"/>
      <c r="Q855" s="13"/>
      <c r="R855" s="13"/>
      <c r="S855" s="13"/>
      <c r="T855" s="13"/>
      <c r="U855" s="13"/>
      <c r="W855" s="13"/>
      <c r="X855" s="13"/>
      <c r="Y855" s="13"/>
      <c r="Z855" s="13"/>
      <c r="AA855" s="13"/>
      <c r="AC855" s="13"/>
      <c r="AD855" s="13"/>
      <c r="AE855" s="13"/>
      <c r="AF855" s="13"/>
      <c r="AG855" s="13"/>
    </row>
    <row r="856" ht="15.75" customHeight="1">
      <c r="E856" s="13"/>
      <c r="F856" s="13"/>
      <c r="G856" s="13"/>
      <c r="H856" s="13"/>
      <c r="I856" s="13"/>
      <c r="K856" s="13"/>
      <c r="L856" s="13"/>
      <c r="M856" s="13"/>
      <c r="N856" s="13"/>
      <c r="O856" s="13"/>
      <c r="Q856" s="13"/>
      <c r="R856" s="13"/>
      <c r="S856" s="13"/>
      <c r="T856" s="13"/>
      <c r="U856" s="13"/>
      <c r="W856" s="13"/>
      <c r="X856" s="13"/>
      <c r="Y856" s="13"/>
      <c r="Z856" s="13"/>
      <c r="AA856" s="13"/>
      <c r="AC856" s="13"/>
      <c r="AD856" s="13"/>
      <c r="AE856" s="13"/>
      <c r="AF856" s="13"/>
      <c r="AG856" s="13"/>
    </row>
    <row r="857" ht="15.75" customHeight="1">
      <c r="E857" s="13"/>
      <c r="F857" s="13"/>
      <c r="G857" s="13"/>
      <c r="H857" s="13"/>
      <c r="I857" s="13"/>
      <c r="K857" s="13"/>
      <c r="L857" s="13"/>
      <c r="M857" s="13"/>
      <c r="N857" s="13"/>
      <c r="O857" s="13"/>
      <c r="Q857" s="13"/>
      <c r="R857" s="13"/>
      <c r="S857" s="13"/>
      <c r="T857" s="13"/>
      <c r="U857" s="13"/>
      <c r="W857" s="13"/>
      <c r="X857" s="13"/>
      <c r="Y857" s="13"/>
      <c r="Z857" s="13"/>
      <c r="AA857" s="13"/>
      <c r="AC857" s="13"/>
      <c r="AD857" s="13"/>
      <c r="AE857" s="13"/>
      <c r="AF857" s="13"/>
      <c r="AG857" s="13"/>
    </row>
    <row r="858" ht="15.75" customHeight="1">
      <c r="E858" s="13"/>
      <c r="F858" s="13"/>
      <c r="G858" s="13"/>
      <c r="H858" s="13"/>
      <c r="I858" s="13"/>
      <c r="K858" s="13"/>
      <c r="L858" s="13"/>
      <c r="M858" s="13"/>
      <c r="N858" s="13"/>
      <c r="O858" s="13"/>
      <c r="Q858" s="13"/>
      <c r="R858" s="13"/>
      <c r="S858" s="13"/>
      <c r="T858" s="13"/>
      <c r="U858" s="13"/>
      <c r="W858" s="13"/>
      <c r="X858" s="13"/>
      <c r="Y858" s="13"/>
      <c r="Z858" s="13"/>
      <c r="AA858" s="13"/>
      <c r="AC858" s="13"/>
      <c r="AD858" s="13"/>
      <c r="AE858" s="13"/>
      <c r="AF858" s="13"/>
      <c r="AG858" s="13"/>
    </row>
    <row r="859" ht="15.75" customHeight="1">
      <c r="E859" s="13"/>
      <c r="F859" s="13"/>
      <c r="G859" s="13"/>
      <c r="H859" s="13"/>
      <c r="I859" s="13"/>
      <c r="K859" s="13"/>
      <c r="L859" s="13"/>
      <c r="M859" s="13"/>
      <c r="N859" s="13"/>
      <c r="O859" s="13"/>
      <c r="Q859" s="13"/>
      <c r="R859" s="13"/>
      <c r="S859" s="13"/>
      <c r="T859" s="13"/>
      <c r="U859" s="13"/>
      <c r="W859" s="13"/>
      <c r="X859" s="13"/>
      <c r="Y859" s="13"/>
      <c r="Z859" s="13"/>
      <c r="AA859" s="13"/>
      <c r="AC859" s="13"/>
      <c r="AD859" s="13"/>
      <c r="AE859" s="13"/>
      <c r="AF859" s="13"/>
      <c r="AG859" s="13"/>
    </row>
    <row r="860" ht="15.75" customHeight="1">
      <c r="E860" s="13"/>
      <c r="F860" s="13"/>
      <c r="G860" s="13"/>
      <c r="H860" s="13"/>
      <c r="I860" s="13"/>
      <c r="K860" s="13"/>
      <c r="L860" s="13"/>
      <c r="M860" s="13"/>
      <c r="N860" s="13"/>
      <c r="O860" s="13"/>
      <c r="Q860" s="13"/>
      <c r="R860" s="13"/>
      <c r="S860" s="13"/>
      <c r="T860" s="13"/>
      <c r="U860" s="13"/>
      <c r="W860" s="13"/>
      <c r="X860" s="13"/>
      <c r="Y860" s="13"/>
      <c r="Z860" s="13"/>
      <c r="AA860" s="13"/>
      <c r="AC860" s="13"/>
      <c r="AD860" s="13"/>
      <c r="AE860" s="13"/>
      <c r="AF860" s="13"/>
      <c r="AG860" s="13"/>
    </row>
    <row r="861" ht="15.75" customHeight="1">
      <c r="E861" s="13"/>
      <c r="F861" s="13"/>
      <c r="G861" s="13"/>
      <c r="H861" s="13"/>
      <c r="I861" s="13"/>
      <c r="K861" s="13"/>
      <c r="L861" s="13"/>
      <c r="M861" s="13"/>
      <c r="N861" s="13"/>
      <c r="O861" s="13"/>
      <c r="Q861" s="13"/>
      <c r="R861" s="13"/>
      <c r="S861" s="13"/>
      <c r="T861" s="13"/>
      <c r="U861" s="13"/>
      <c r="W861" s="13"/>
      <c r="X861" s="13"/>
      <c r="Y861" s="13"/>
      <c r="Z861" s="13"/>
      <c r="AA861" s="13"/>
      <c r="AC861" s="13"/>
      <c r="AD861" s="13"/>
      <c r="AE861" s="13"/>
      <c r="AF861" s="13"/>
      <c r="AG861" s="13"/>
    </row>
    <row r="862" ht="15.75" customHeight="1">
      <c r="E862" s="13"/>
      <c r="F862" s="13"/>
      <c r="G862" s="13"/>
      <c r="H862" s="13"/>
      <c r="I862" s="13"/>
      <c r="K862" s="13"/>
      <c r="L862" s="13"/>
      <c r="M862" s="13"/>
      <c r="N862" s="13"/>
      <c r="O862" s="13"/>
      <c r="Q862" s="13"/>
      <c r="R862" s="13"/>
      <c r="S862" s="13"/>
      <c r="T862" s="13"/>
      <c r="U862" s="13"/>
      <c r="W862" s="13"/>
      <c r="X862" s="13"/>
      <c r="Y862" s="13"/>
      <c r="Z862" s="13"/>
      <c r="AA862" s="13"/>
      <c r="AC862" s="13"/>
      <c r="AD862" s="13"/>
      <c r="AE862" s="13"/>
      <c r="AF862" s="13"/>
      <c r="AG862" s="13"/>
    </row>
    <row r="863" ht="15.75" customHeight="1">
      <c r="E863" s="13"/>
      <c r="F863" s="13"/>
      <c r="G863" s="13"/>
      <c r="H863" s="13"/>
      <c r="I863" s="13"/>
      <c r="K863" s="13"/>
      <c r="L863" s="13"/>
      <c r="M863" s="13"/>
      <c r="N863" s="13"/>
      <c r="O863" s="13"/>
      <c r="Q863" s="13"/>
      <c r="R863" s="13"/>
      <c r="S863" s="13"/>
      <c r="T863" s="13"/>
      <c r="U863" s="13"/>
      <c r="W863" s="13"/>
      <c r="X863" s="13"/>
      <c r="Y863" s="13"/>
      <c r="Z863" s="13"/>
      <c r="AA863" s="13"/>
      <c r="AC863" s="13"/>
      <c r="AD863" s="13"/>
      <c r="AE863" s="13"/>
      <c r="AF863" s="13"/>
      <c r="AG863" s="13"/>
    </row>
    <row r="864" ht="15.75" customHeight="1">
      <c r="E864" s="13"/>
      <c r="F864" s="13"/>
      <c r="G864" s="13"/>
      <c r="H864" s="13"/>
      <c r="I864" s="13"/>
      <c r="K864" s="13"/>
      <c r="L864" s="13"/>
      <c r="M864" s="13"/>
      <c r="N864" s="13"/>
      <c r="O864" s="13"/>
      <c r="Q864" s="13"/>
      <c r="R864" s="13"/>
      <c r="S864" s="13"/>
      <c r="T864" s="13"/>
      <c r="U864" s="13"/>
      <c r="W864" s="13"/>
      <c r="X864" s="13"/>
      <c r="Y864" s="13"/>
      <c r="Z864" s="13"/>
      <c r="AA864" s="13"/>
      <c r="AC864" s="13"/>
      <c r="AD864" s="13"/>
      <c r="AE864" s="13"/>
      <c r="AF864" s="13"/>
      <c r="AG864" s="13"/>
    </row>
    <row r="865" ht="15.75" customHeight="1">
      <c r="E865" s="13"/>
      <c r="F865" s="13"/>
      <c r="G865" s="13"/>
      <c r="H865" s="13"/>
      <c r="I865" s="13"/>
      <c r="K865" s="13"/>
      <c r="L865" s="13"/>
      <c r="M865" s="13"/>
      <c r="N865" s="13"/>
      <c r="O865" s="13"/>
      <c r="Q865" s="13"/>
      <c r="R865" s="13"/>
      <c r="S865" s="13"/>
      <c r="T865" s="13"/>
      <c r="U865" s="13"/>
      <c r="W865" s="13"/>
      <c r="X865" s="13"/>
      <c r="Y865" s="13"/>
      <c r="Z865" s="13"/>
      <c r="AA865" s="13"/>
      <c r="AC865" s="13"/>
      <c r="AD865" s="13"/>
      <c r="AE865" s="13"/>
      <c r="AF865" s="13"/>
      <c r="AG865" s="13"/>
    </row>
    <row r="866" ht="15.75" customHeight="1">
      <c r="E866" s="13"/>
      <c r="F866" s="13"/>
      <c r="G866" s="13"/>
      <c r="H866" s="13"/>
      <c r="I866" s="13"/>
      <c r="K866" s="13"/>
      <c r="L866" s="13"/>
      <c r="M866" s="13"/>
      <c r="N866" s="13"/>
      <c r="O866" s="13"/>
      <c r="Q866" s="13"/>
      <c r="R866" s="13"/>
      <c r="S866" s="13"/>
      <c r="T866" s="13"/>
      <c r="U866" s="13"/>
      <c r="W866" s="13"/>
      <c r="X866" s="13"/>
      <c r="Y866" s="13"/>
      <c r="Z866" s="13"/>
      <c r="AA866" s="13"/>
      <c r="AC866" s="13"/>
      <c r="AD866" s="13"/>
      <c r="AE866" s="13"/>
      <c r="AF866" s="13"/>
      <c r="AG866" s="13"/>
    </row>
    <row r="867" ht="15.75" customHeight="1">
      <c r="E867" s="13"/>
      <c r="F867" s="13"/>
      <c r="G867" s="13"/>
      <c r="H867" s="13"/>
      <c r="I867" s="13"/>
      <c r="K867" s="13"/>
      <c r="L867" s="13"/>
      <c r="M867" s="13"/>
      <c r="N867" s="13"/>
      <c r="O867" s="13"/>
      <c r="Q867" s="13"/>
      <c r="R867" s="13"/>
      <c r="S867" s="13"/>
      <c r="T867" s="13"/>
      <c r="U867" s="13"/>
      <c r="W867" s="13"/>
      <c r="X867" s="13"/>
      <c r="Y867" s="13"/>
      <c r="Z867" s="13"/>
      <c r="AA867" s="13"/>
      <c r="AC867" s="13"/>
      <c r="AD867" s="13"/>
      <c r="AE867" s="13"/>
      <c r="AF867" s="13"/>
      <c r="AG867" s="13"/>
    </row>
    <row r="868" ht="15.75" customHeight="1">
      <c r="E868" s="13"/>
      <c r="F868" s="13"/>
      <c r="G868" s="13"/>
      <c r="H868" s="13"/>
      <c r="I868" s="13"/>
      <c r="K868" s="13"/>
      <c r="L868" s="13"/>
      <c r="M868" s="13"/>
      <c r="N868" s="13"/>
      <c r="O868" s="13"/>
      <c r="Q868" s="13"/>
      <c r="R868" s="13"/>
      <c r="S868" s="13"/>
      <c r="T868" s="13"/>
      <c r="U868" s="13"/>
      <c r="W868" s="13"/>
      <c r="X868" s="13"/>
      <c r="Y868" s="13"/>
      <c r="Z868" s="13"/>
      <c r="AA868" s="13"/>
      <c r="AC868" s="13"/>
      <c r="AD868" s="13"/>
      <c r="AE868" s="13"/>
      <c r="AF868" s="13"/>
      <c r="AG868" s="13"/>
    </row>
    <row r="869" ht="15.75" customHeight="1">
      <c r="E869" s="13"/>
      <c r="F869" s="13"/>
      <c r="G869" s="13"/>
      <c r="H869" s="13"/>
      <c r="I869" s="13"/>
      <c r="K869" s="13"/>
      <c r="L869" s="13"/>
      <c r="M869" s="13"/>
      <c r="N869" s="13"/>
      <c r="O869" s="13"/>
      <c r="Q869" s="13"/>
      <c r="R869" s="13"/>
      <c r="S869" s="13"/>
      <c r="T869" s="13"/>
      <c r="U869" s="13"/>
      <c r="W869" s="13"/>
      <c r="X869" s="13"/>
      <c r="Y869" s="13"/>
      <c r="Z869" s="13"/>
      <c r="AA869" s="13"/>
      <c r="AC869" s="13"/>
      <c r="AD869" s="13"/>
      <c r="AE869" s="13"/>
      <c r="AF869" s="13"/>
      <c r="AG869" s="13"/>
    </row>
    <row r="870" ht="15.75" customHeight="1">
      <c r="E870" s="13"/>
      <c r="F870" s="13"/>
      <c r="G870" s="13"/>
      <c r="H870" s="13"/>
      <c r="I870" s="13"/>
      <c r="K870" s="13"/>
      <c r="L870" s="13"/>
      <c r="M870" s="13"/>
      <c r="N870" s="13"/>
      <c r="O870" s="13"/>
      <c r="Q870" s="13"/>
      <c r="R870" s="13"/>
      <c r="S870" s="13"/>
      <c r="T870" s="13"/>
      <c r="U870" s="13"/>
      <c r="W870" s="13"/>
      <c r="X870" s="13"/>
      <c r="Y870" s="13"/>
      <c r="Z870" s="13"/>
      <c r="AA870" s="13"/>
      <c r="AC870" s="13"/>
      <c r="AD870" s="13"/>
      <c r="AE870" s="13"/>
      <c r="AF870" s="13"/>
      <c r="AG870" s="13"/>
    </row>
    <row r="871" ht="15.75" customHeight="1">
      <c r="E871" s="13"/>
      <c r="F871" s="13"/>
      <c r="G871" s="13"/>
      <c r="H871" s="13"/>
      <c r="I871" s="13"/>
      <c r="K871" s="13"/>
      <c r="L871" s="13"/>
      <c r="M871" s="13"/>
      <c r="N871" s="13"/>
      <c r="O871" s="13"/>
      <c r="Q871" s="13"/>
      <c r="R871" s="13"/>
      <c r="S871" s="13"/>
      <c r="T871" s="13"/>
      <c r="U871" s="13"/>
      <c r="W871" s="13"/>
      <c r="X871" s="13"/>
      <c r="Y871" s="13"/>
      <c r="Z871" s="13"/>
      <c r="AA871" s="13"/>
      <c r="AC871" s="13"/>
      <c r="AD871" s="13"/>
      <c r="AE871" s="13"/>
      <c r="AF871" s="13"/>
      <c r="AG871" s="13"/>
    </row>
    <row r="872" ht="15.75" customHeight="1">
      <c r="E872" s="13"/>
      <c r="F872" s="13"/>
      <c r="G872" s="13"/>
      <c r="H872" s="13"/>
      <c r="I872" s="13"/>
      <c r="K872" s="13"/>
      <c r="L872" s="13"/>
      <c r="M872" s="13"/>
      <c r="N872" s="13"/>
      <c r="O872" s="13"/>
      <c r="Q872" s="13"/>
      <c r="R872" s="13"/>
      <c r="S872" s="13"/>
      <c r="T872" s="13"/>
      <c r="U872" s="13"/>
      <c r="W872" s="13"/>
      <c r="X872" s="13"/>
      <c r="Y872" s="13"/>
      <c r="Z872" s="13"/>
      <c r="AA872" s="13"/>
      <c r="AC872" s="13"/>
      <c r="AD872" s="13"/>
      <c r="AE872" s="13"/>
      <c r="AF872" s="13"/>
      <c r="AG872" s="13"/>
    </row>
    <row r="873" ht="15.75" customHeight="1">
      <c r="E873" s="13"/>
      <c r="F873" s="13"/>
      <c r="G873" s="13"/>
      <c r="H873" s="13"/>
      <c r="I873" s="13"/>
      <c r="K873" s="13"/>
      <c r="L873" s="13"/>
      <c r="M873" s="13"/>
      <c r="N873" s="13"/>
      <c r="O873" s="13"/>
      <c r="Q873" s="13"/>
      <c r="R873" s="13"/>
      <c r="S873" s="13"/>
      <c r="T873" s="13"/>
      <c r="U873" s="13"/>
      <c r="W873" s="13"/>
      <c r="X873" s="13"/>
      <c r="Y873" s="13"/>
      <c r="Z873" s="13"/>
      <c r="AA873" s="13"/>
      <c r="AC873" s="13"/>
      <c r="AD873" s="13"/>
      <c r="AE873" s="13"/>
      <c r="AF873" s="13"/>
      <c r="AG873" s="13"/>
    </row>
    <row r="874" ht="15.75" customHeight="1">
      <c r="E874" s="13"/>
      <c r="F874" s="13"/>
      <c r="G874" s="13"/>
      <c r="H874" s="13"/>
      <c r="I874" s="13"/>
      <c r="K874" s="13"/>
      <c r="L874" s="13"/>
      <c r="M874" s="13"/>
      <c r="N874" s="13"/>
      <c r="O874" s="13"/>
      <c r="Q874" s="13"/>
      <c r="R874" s="13"/>
      <c r="S874" s="13"/>
      <c r="T874" s="13"/>
      <c r="U874" s="13"/>
      <c r="W874" s="13"/>
      <c r="X874" s="13"/>
      <c r="Y874" s="13"/>
      <c r="Z874" s="13"/>
      <c r="AA874" s="13"/>
      <c r="AC874" s="13"/>
      <c r="AD874" s="13"/>
      <c r="AE874" s="13"/>
      <c r="AF874" s="13"/>
      <c r="AG874" s="13"/>
    </row>
    <row r="875" ht="15.75" customHeight="1">
      <c r="E875" s="13"/>
      <c r="F875" s="13"/>
      <c r="G875" s="13"/>
      <c r="H875" s="13"/>
      <c r="I875" s="13"/>
      <c r="K875" s="13"/>
      <c r="L875" s="13"/>
      <c r="M875" s="13"/>
      <c r="N875" s="13"/>
      <c r="O875" s="13"/>
      <c r="Q875" s="13"/>
      <c r="R875" s="13"/>
      <c r="S875" s="13"/>
      <c r="T875" s="13"/>
      <c r="U875" s="13"/>
      <c r="W875" s="13"/>
      <c r="X875" s="13"/>
      <c r="Y875" s="13"/>
      <c r="Z875" s="13"/>
      <c r="AA875" s="13"/>
      <c r="AC875" s="13"/>
      <c r="AD875" s="13"/>
      <c r="AE875" s="13"/>
      <c r="AF875" s="13"/>
      <c r="AG875" s="13"/>
    </row>
    <row r="876" ht="15.75" customHeight="1">
      <c r="E876" s="13"/>
      <c r="F876" s="13"/>
      <c r="G876" s="13"/>
      <c r="H876" s="13"/>
      <c r="I876" s="13"/>
      <c r="K876" s="13"/>
      <c r="L876" s="13"/>
      <c r="M876" s="13"/>
      <c r="N876" s="13"/>
      <c r="O876" s="13"/>
      <c r="Q876" s="13"/>
      <c r="R876" s="13"/>
      <c r="S876" s="13"/>
      <c r="T876" s="13"/>
      <c r="U876" s="13"/>
      <c r="W876" s="13"/>
      <c r="X876" s="13"/>
      <c r="Y876" s="13"/>
      <c r="Z876" s="13"/>
      <c r="AA876" s="13"/>
      <c r="AC876" s="13"/>
      <c r="AD876" s="13"/>
      <c r="AE876" s="13"/>
      <c r="AF876" s="13"/>
      <c r="AG876" s="13"/>
    </row>
    <row r="877" ht="15.75" customHeight="1">
      <c r="E877" s="13"/>
      <c r="F877" s="13"/>
      <c r="G877" s="13"/>
      <c r="H877" s="13"/>
      <c r="I877" s="13"/>
      <c r="K877" s="13"/>
      <c r="L877" s="13"/>
      <c r="M877" s="13"/>
      <c r="N877" s="13"/>
      <c r="O877" s="13"/>
      <c r="Q877" s="13"/>
      <c r="R877" s="13"/>
      <c r="S877" s="13"/>
      <c r="T877" s="13"/>
      <c r="U877" s="13"/>
      <c r="W877" s="13"/>
      <c r="X877" s="13"/>
      <c r="Y877" s="13"/>
      <c r="Z877" s="13"/>
      <c r="AA877" s="13"/>
      <c r="AC877" s="13"/>
      <c r="AD877" s="13"/>
      <c r="AE877" s="13"/>
      <c r="AF877" s="13"/>
      <c r="AG877" s="13"/>
    </row>
    <row r="878" ht="15.75" customHeight="1">
      <c r="E878" s="13"/>
      <c r="F878" s="13"/>
      <c r="G878" s="13"/>
      <c r="H878" s="13"/>
      <c r="I878" s="13"/>
      <c r="K878" s="13"/>
      <c r="L878" s="13"/>
      <c r="M878" s="13"/>
      <c r="N878" s="13"/>
      <c r="O878" s="13"/>
      <c r="Q878" s="13"/>
      <c r="R878" s="13"/>
      <c r="S878" s="13"/>
      <c r="T878" s="13"/>
      <c r="U878" s="13"/>
      <c r="W878" s="13"/>
      <c r="X878" s="13"/>
      <c r="Y878" s="13"/>
      <c r="Z878" s="13"/>
      <c r="AA878" s="13"/>
      <c r="AC878" s="13"/>
      <c r="AD878" s="13"/>
      <c r="AE878" s="13"/>
      <c r="AF878" s="13"/>
      <c r="AG878" s="13"/>
    </row>
    <row r="879" ht="15.75" customHeight="1">
      <c r="E879" s="13"/>
      <c r="F879" s="13"/>
      <c r="G879" s="13"/>
      <c r="H879" s="13"/>
      <c r="I879" s="13"/>
      <c r="K879" s="13"/>
      <c r="L879" s="13"/>
      <c r="M879" s="13"/>
      <c r="N879" s="13"/>
      <c r="O879" s="13"/>
      <c r="Q879" s="13"/>
      <c r="R879" s="13"/>
      <c r="S879" s="13"/>
      <c r="T879" s="13"/>
      <c r="U879" s="13"/>
      <c r="W879" s="13"/>
      <c r="X879" s="13"/>
      <c r="Y879" s="13"/>
      <c r="Z879" s="13"/>
      <c r="AA879" s="13"/>
      <c r="AC879" s="13"/>
      <c r="AD879" s="13"/>
      <c r="AE879" s="13"/>
      <c r="AF879" s="13"/>
      <c r="AG879" s="13"/>
    </row>
    <row r="880" ht="15.75" customHeight="1">
      <c r="E880" s="13"/>
      <c r="F880" s="13"/>
      <c r="G880" s="13"/>
      <c r="H880" s="13"/>
      <c r="I880" s="13"/>
      <c r="K880" s="13"/>
      <c r="L880" s="13"/>
      <c r="M880" s="13"/>
      <c r="N880" s="13"/>
      <c r="O880" s="13"/>
      <c r="Q880" s="13"/>
      <c r="R880" s="13"/>
      <c r="S880" s="13"/>
      <c r="T880" s="13"/>
      <c r="U880" s="13"/>
      <c r="W880" s="13"/>
      <c r="X880" s="13"/>
      <c r="Y880" s="13"/>
      <c r="Z880" s="13"/>
      <c r="AA880" s="13"/>
      <c r="AC880" s="13"/>
      <c r="AD880" s="13"/>
      <c r="AE880" s="13"/>
      <c r="AF880" s="13"/>
      <c r="AG880" s="13"/>
    </row>
    <row r="881" ht="15.75" customHeight="1">
      <c r="E881" s="13"/>
      <c r="F881" s="13"/>
      <c r="G881" s="13"/>
      <c r="H881" s="13"/>
      <c r="I881" s="13"/>
      <c r="K881" s="13"/>
      <c r="L881" s="13"/>
      <c r="M881" s="13"/>
      <c r="N881" s="13"/>
      <c r="O881" s="13"/>
      <c r="Q881" s="13"/>
      <c r="R881" s="13"/>
      <c r="S881" s="13"/>
      <c r="T881" s="13"/>
      <c r="U881" s="13"/>
      <c r="W881" s="13"/>
      <c r="X881" s="13"/>
      <c r="Y881" s="13"/>
      <c r="Z881" s="13"/>
      <c r="AA881" s="13"/>
      <c r="AC881" s="13"/>
      <c r="AD881" s="13"/>
      <c r="AE881" s="13"/>
      <c r="AF881" s="13"/>
      <c r="AG881" s="13"/>
    </row>
    <row r="882" ht="15.75" customHeight="1">
      <c r="E882" s="13"/>
      <c r="F882" s="13"/>
      <c r="G882" s="13"/>
      <c r="H882" s="13"/>
      <c r="I882" s="13"/>
      <c r="K882" s="13"/>
      <c r="L882" s="13"/>
      <c r="M882" s="13"/>
      <c r="N882" s="13"/>
      <c r="O882" s="13"/>
      <c r="Q882" s="13"/>
      <c r="R882" s="13"/>
      <c r="S882" s="13"/>
      <c r="T882" s="13"/>
      <c r="U882" s="13"/>
      <c r="W882" s="13"/>
      <c r="X882" s="13"/>
      <c r="Y882" s="13"/>
      <c r="Z882" s="13"/>
      <c r="AA882" s="13"/>
      <c r="AC882" s="13"/>
      <c r="AD882" s="13"/>
      <c r="AE882" s="13"/>
      <c r="AF882" s="13"/>
      <c r="AG882" s="13"/>
    </row>
    <row r="883" ht="15.75" customHeight="1">
      <c r="E883" s="13"/>
      <c r="F883" s="13"/>
      <c r="G883" s="13"/>
      <c r="H883" s="13"/>
      <c r="I883" s="13"/>
      <c r="K883" s="13"/>
      <c r="L883" s="13"/>
      <c r="M883" s="13"/>
      <c r="N883" s="13"/>
      <c r="O883" s="13"/>
      <c r="Q883" s="13"/>
      <c r="R883" s="13"/>
      <c r="S883" s="13"/>
      <c r="T883" s="13"/>
      <c r="U883" s="13"/>
      <c r="W883" s="13"/>
      <c r="X883" s="13"/>
      <c r="Y883" s="13"/>
      <c r="Z883" s="13"/>
      <c r="AA883" s="13"/>
      <c r="AC883" s="13"/>
      <c r="AD883" s="13"/>
      <c r="AE883" s="13"/>
      <c r="AF883" s="13"/>
      <c r="AG883" s="13"/>
    </row>
    <row r="884" ht="15.75" customHeight="1">
      <c r="E884" s="13"/>
      <c r="F884" s="13"/>
      <c r="G884" s="13"/>
      <c r="H884" s="13"/>
      <c r="I884" s="13"/>
      <c r="K884" s="13"/>
      <c r="L884" s="13"/>
      <c r="M884" s="13"/>
      <c r="N884" s="13"/>
      <c r="O884" s="13"/>
      <c r="Q884" s="13"/>
      <c r="R884" s="13"/>
      <c r="S884" s="13"/>
      <c r="T884" s="13"/>
      <c r="U884" s="13"/>
      <c r="W884" s="13"/>
      <c r="X884" s="13"/>
      <c r="Y884" s="13"/>
      <c r="Z884" s="13"/>
      <c r="AA884" s="13"/>
      <c r="AC884" s="13"/>
      <c r="AD884" s="13"/>
      <c r="AE884" s="13"/>
      <c r="AF884" s="13"/>
      <c r="AG884" s="13"/>
    </row>
    <row r="885" ht="15.75" customHeight="1">
      <c r="E885" s="13"/>
      <c r="F885" s="13"/>
      <c r="G885" s="13"/>
      <c r="H885" s="13"/>
      <c r="I885" s="13"/>
      <c r="K885" s="13"/>
      <c r="L885" s="13"/>
      <c r="M885" s="13"/>
      <c r="N885" s="13"/>
      <c r="O885" s="13"/>
      <c r="Q885" s="13"/>
      <c r="R885" s="13"/>
      <c r="S885" s="13"/>
      <c r="T885" s="13"/>
      <c r="U885" s="13"/>
      <c r="W885" s="13"/>
      <c r="X885" s="13"/>
      <c r="Y885" s="13"/>
      <c r="Z885" s="13"/>
      <c r="AA885" s="13"/>
      <c r="AC885" s="13"/>
      <c r="AD885" s="13"/>
      <c r="AE885" s="13"/>
      <c r="AF885" s="13"/>
      <c r="AG885" s="13"/>
    </row>
    <row r="886" ht="15.75" customHeight="1">
      <c r="E886" s="13"/>
      <c r="F886" s="13"/>
      <c r="G886" s="13"/>
      <c r="H886" s="13"/>
      <c r="I886" s="13"/>
      <c r="K886" s="13"/>
      <c r="L886" s="13"/>
      <c r="M886" s="13"/>
      <c r="N886" s="13"/>
      <c r="O886" s="13"/>
      <c r="Q886" s="13"/>
      <c r="R886" s="13"/>
      <c r="S886" s="13"/>
      <c r="T886" s="13"/>
      <c r="U886" s="13"/>
      <c r="W886" s="13"/>
      <c r="X886" s="13"/>
      <c r="Y886" s="13"/>
      <c r="Z886" s="13"/>
      <c r="AA886" s="13"/>
      <c r="AC886" s="13"/>
      <c r="AD886" s="13"/>
      <c r="AE886" s="13"/>
      <c r="AF886" s="13"/>
      <c r="AG886" s="13"/>
    </row>
    <row r="887" ht="15.75" customHeight="1">
      <c r="E887" s="13"/>
      <c r="F887" s="13"/>
      <c r="G887" s="13"/>
      <c r="H887" s="13"/>
      <c r="I887" s="13"/>
      <c r="K887" s="13"/>
      <c r="L887" s="13"/>
      <c r="M887" s="13"/>
      <c r="N887" s="13"/>
      <c r="O887" s="13"/>
      <c r="Q887" s="13"/>
      <c r="R887" s="13"/>
      <c r="S887" s="13"/>
      <c r="T887" s="13"/>
      <c r="U887" s="13"/>
      <c r="W887" s="13"/>
      <c r="X887" s="13"/>
      <c r="Y887" s="13"/>
      <c r="Z887" s="13"/>
      <c r="AA887" s="13"/>
      <c r="AC887" s="13"/>
      <c r="AD887" s="13"/>
      <c r="AE887" s="13"/>
      <c r="AF887" s="13"/>
      <c r="AG887" s="13"/>
    </row>
    <row r="888" ht="15.75" customHeight="1">
      <c r="E888" s="13"/>
      <c r="F888" s="13"/>
      <c r="G888" s="13"/>
      <c r="H888" s="13"/>
      <c r="I888" s="13"/>
      <c r="K888" s="13"/>
      <c r="L888" s="13"/>
      <c r="M888" s="13"/>
      <c r="N888" s="13"/>
      <c r="O888" s="13"/>
      <c r="Q888" s="13"/>
      <c r="R888" s="13"/>
      <c r="S888" s="13"/>
      <c r="T888" s="13"/>
      <c r="U888" s="13"/>
      <c r="W888" s="13"/>
      <c r="X888" s="13"/>
      <c r="Y888" s="13"/>
      <c r="Z888" s="13"/>
      <c r="AA888" s="13"/>
      <c r="AC888" s="13"/>
      <c r="AD888" s="13"/>
      <c r="AE888" s="13"/>
      <c r="AF888" s="13"/>
      <c r="AG888" s="13"/>
    </row>
    <row r="889" ht="15.75" customHeight="1">
      <c r="E889" s="13"/>
      <c r="F889" s="13"/>
      <c r="G889" s="13"/>
      <c r="H889" s="13"/>
      <c r="I889" s="13"/>
      <c r="K889" s="13"/>
      <c r="L889" s="13"/>
      <c r="M889" s="13"/>
      <c r="N889" s="13"/>
      <c r="O889" s="13"/>
      <c r="Q889" s="13"/>
      <c r="R889" s="13"/>
      <c r="S889" s="13"/>
      <c r="T889" s="13"/>
      <c r="U889" s="13"/>
      <c r="W889" s="13"/>
      <c r="X889" s="13"/>
      <c r="Y889" s="13"/>
      <c r="Z889" s="13"/>
      <c r="AA889" s="13"/>
      <c r="AC889" s="13"/>
      <c r="AD889" s="13"/>
      <c r="AE889" s="13"/>
      <c r="AF889" s="13"/>
      <c r="AG889" s="13"/>
    </row>
    <row r="890" ht="15.75" customHeight="1">
      <c r="E890" s="13"/>
      <c r="F890" s="13"/>
      <c r="G890" s="13"/>
      <c r="H890" s="13"/>
      <c r="I890" s="13"/>
      <c r="K890" s="13"/>
      <c r="L890" s="13"/>
      <c r="M890" s="13"/>
      <c r="N890" s="13"/>
      <c r="O890" s="13"/>
      <c r="Q890" s="13"/>
      <c r="R890" s="13"/>
      <c r="S890" s="13"/>
      <c r="T890" s="13"/>
      <c r="U890" s="13"/>
      <c r="W890" s="13"/>
      <c r="X890" s="13"/>
      <c r="Y890" s="13"/>
      <c r="Z890" s="13"/>
      <c r="AA890" s="13"/>
      <c r="AC890" s="13"/>
      <c r="AD890" s="13"/>
      <c r="AE890" s="13"/>
      <c r="AF890" s="13"/>
      <c r="AG890" s="13"/>
    </row>
    <row r="891" ht="15.75" customHeight="1">
      <c r="E891" s="13"/>
      <c r="F891" s="13"/>
      <c r="G891" s="13"/>
      <c r="H891" s="13"/>
      <c r="I891" s="13"/>
      <c r="K891" s="13"/>
      <c r="L891" s="13"/>
      <c r="M891" s="13"/>
      <c r="N891" s="13"/>
      <c r="O891" s="13"/>
      <c r="Q891" s="13"/>
      <c r="R891" s="13"/>
      <c r="S891" s="13"/>
      <c r="T891" s="13"/>
      <c r="U891" s="13"/>
      <c r="W891" s="13"/>
      <c r="X891" s="13"/>
      <c r="Y891" s="13"/>
      <c r="Z891" s="13"/>
      <c r="AA891" s="13"/>
      <c r="AC891" s="13"/>
      <c r="AD891" s="13"/>
      <c r="AE891" s="13"/>
      <c r="AF891" s="13"/>
      <c r="AG891" s="13"/>
    </row>
    <row r="892" ht="15.75" customHeight="1">
      <c r="E892" s="13"/>
      <c r="F892" s="13"/>
      <c r="G892" s="13"/>
      <c r="H892" s="13"/>
      <c r="I892" s="13"/>
      <c r="K892" s="13"/>
      <c r="L892" s="13"/>
      <c r="M892" s="13"/>
      <c r="N892" s="13"/>
      <c r="O892" s="13"/>
      <c r="Q892" s="13"/>
      <c r="R892" s="13"/>
      <c r="S892" s="13"/>
      <c r="T892" s="13"/>
      <c r="U892" s="13"/>
      <c r="W892" s="13"/>
      <c r="X892" s="13"/>
      <c r="Y892" s="13"/>
      <c r="Z892" s="13"/>
      <c r="AA892" s="13"/>
      <c r="AC892" s="13"/>
      <c r="AD892" s="13"/>
      <c r="AE892" s="13"/>
      <c r="AF892" s="13"/>
      <c r="AG892" s="13"/>
    </row>
    <row r="893" ht="15.75" customHeight="1">
      <c r="E893" s="13"/>
      <c r="F893" s="13"/>
      <c r="G893" s="13"/>
      <c r="H893" s="13"/>
      <c r="I893" s="13"/>
      <c r="K893" s="13"/>
      <c r="L893" s="13"/>
      <c r="M893" s="13"/>
      <c r="N893" s="13"/>
      <c r="O893" s="13"/>
      <c r="Q893" s="13"/>
      <c r="R893" s="13"/>
      <c r="S893" s="13"/>
      <c r="T893" s="13"/>
      <c r="U893" s="13"/>
      <c r="W893" s="13"/>
      <c r="X893" s="13"/>
      <c r="Y893" s="13"/>
      <c r="Z893" s="13"/>
      <c r="AA893" s="13"/>
      <c r="AC893" s="13"/>
      <c r="AD893" s="13"/>
      <c r="AE893" s="13"/>
      <c r="AF893" s="13"/>
      <c r="AG893" s="13"/>
    </row>
    <row r="894" ht="15.75" customHeight="1">
      <c r="E894" s="13"/>
      <c r="F894" s="13"/>
      <c r="G894" s="13"/>
      <c r="H894" s="13"/>
      <c r="I894" s="13"/>
      <c r="K894" s="13"/>
      <c r="L894" s="13"/>
      <c r="M894" s="13"/>
      <c r="N894" s="13"/>
      <c r="O894" s="13"/>
      <c r="Q894" s="13"/>
      <c r="R894" s="13"/>
      <c r="S894" s="13"/>
      <c r="T894" s="13"/>
      <c r="U894" s="13"/>
      <c r="W894" s="13"/>
      <c r="X894" s="13"/>
      <c r="Y894" s="13"/>
      <c r="Z894" s="13"/>
      <c r="AA894" s="13"/>
      <c r="AC894" s="13"/>
      <c r="AD894" s="13"/>
      <c r="AE894" s="13"/>
      <c r="AF894" s="13"/>
      <c r="AG894" s="13"/>
    </row>
    <row r="895" ht="15.75" customHeight="1">
      <c r="E895" s="13"/>
      <c r="F895" s="13"/>
      <c r="G895" s="13"/>
      <c r="H895" s="13"/>
      <c r="I895" s="13"/>
      <c r="K895" s="13"/>
      <c r="L895" s="13"/>
      <c r="M895" s="13"/>
      <c r="N895" s="13"/>
      <c r="O895" s="13"/>
      <c r="Q895" s="13"/>
      <c r="R895" s="13"/>
      <c r="S895" s="13"/>
      <c r="T895" s="13"/>
      <c r="U895" s="13"/>
      <c r="W895" s="13"/>
      <c r="X895" s="13"/>
      <c r="Y895" s="13"/>
      <c r="Z895" s="13"/>
      <c r="AA895" s="13"/>
      <c r="AC895" s="13"/>
      <c r="AD895" s="13"/>
      <c r="AE895" s="13"/>
      <c r="AF895" s="13"/>
      <c r="AG895" s="13"/>
    </row>
    <row r="896" ht="15.75" customHeight="1">
      <c r="E896" s="13"/>
      <c r="F896" s="13"/>
      <c r="G896" s="13"/>
      <c r="H896" s="13"/>
      <c r="I896" s="13"/>
      <c r="K896" s="13"/>
      <c r="L896" s="13"/>
      <c r="M896" s="13"/>
      <c r="N896" s="13"/>
      <c r="O896" s="13"/>
      <c r="Q896" s="13"/>
      <c r="R896" s="13"/>
      <c r="S896" s="13"/>
      <c r="T896" s="13"/>
      <c r="U896" s="13"/>
      <c r="W896" s="13"/>
      <c r="X896" s="13"/>
      <c r="Y896" s="13"/>
      <c r="Z896" s="13"/>
      <c r="AA896" s="13"/>
      <c r="AC896" s="13"/>
      <c r="AD896" s="13"/>
      <c r="AE896" s="13"/>
      <c r="AF896" s="13"/>
      <c r="AG896" s="13"/>
    </row>
    <row r="897" ht="15.75" customHeight="1">
      <c r="E897" s="13"/>
      <c r="F897" s="13"/>
      <c r="G897" s="13"/>
      <c r="H897" s="13"/>
      <c r="I897" s="13"/>
      <c r="K897" s="13"/>
      <c r="L897" s="13"/>
      <c r="M897" s="13"/>
      <c r="N897" s="13"/>
      <c r="O897" s="13"/>
      <c r="Q897" s="13"/>
      <c r="R897" s="13"/>
      <c r="S897" s="13"/>
      <c r="T897" s="13"/>
      <c r="U897" s="13"/>
      <c r="W897" s="13"/>
      <c r="X897" s="13"/>
      <c r="Y897" s="13"/>
      <c r="Z897" s="13"/>
      <c r="AA897" s="13"/>
      <c r="AC897" s="13"/>
      <c r="AD897" s="13"/>
      <c r="AE897" s="13"/>
      <c r="AF897" s="13"/>
      <c r="AG897" s="13"/>
    </row>
    <row r="898" ht="15.75" customHeight="1">
      <c r="E898" s="13"/>
      <c r="F898" s="13"/>
      <c r="G898" s="13"/>
      <c r="H898" s="13"/>
      <c r="I898" s="13"/>
      <c r="K898" s="13"/>
      <c r="L898" s="13"/>
      <c r="M898" s="13"/>
      <c r="N898" s="13"/>
      <c r="O898" s="13"/>
      <c r="Q898" s="13"/>
      <c r="R898" s="13"/>
      <c r="S898" s="13"/>
      <c r="T898" s="13"/>
      <c r="U898" s="13"/>
      <c r="W898" s="13"/>
      <c r="X898" s="13"/>
      <c r="Y898" s="13"/>
      <c r="Z898" s="13"/>
      <c r="AA898" s="13"/>
      <c r="AC898" s="13"/>
      <c r="AD898" s="13"/>
      <c r="AE898" s="13"/>
      <c r="AF898" s="13"/>
      <c r="AG898" s="13"/>
    </row>
    <row r="899" ht="15.75" customHeight="1">
      <c r="E899" s="13"/>
      <c r="F899" s="13"/>
      <c r="G899" s="13"/>
      <c r="H899" s="13"/>
      <c r="I899" s="13"/>
      <c r="K899" s="13"/>
      <c r="L899" s="13"/>
      <c r="M899" s="13"/>
      <c r="N899" s="13"/>
      <c r="O899" s="13"/>
      <c r="Q899" s="13"/>
      <c r="R899" s="13"/>
      <c r="S899" s="13"/>
      <c r="T899" s="13"/>
      <c r="U899" s="13"/>
      <c r="W899" s="13"/>
      <c r="X899" s="13"/>
      <c r="Y899" s="13"/>
      <c r="Z899" s="13"/>
      <c r="AA899" s="13"/>
      <c r="AC899" s="13"/>
      <c r="AD899" s="13"/>
      <c r="AE899" s="13"/>
      <c r="AF899" s="13"/>
      <c r="AG899" s="13"/>
    </row>
    <row r="900" ht="15.75" customHeight="1">
      <c r="E900" s="13"/>
      <c r="F900" s="13"/>
      <c r="G900" s="13"/>
      <c r="H900" s="13"/>
      <c r="I900" s="13"/>
      <c r="K900" s="13"/>
      <c r="L900" s="13"/>
      <c r="M900" s="13"/>
      <c r="N900" s="13"/>
      <c r="O900" s="13"/>
      <c r="Q900" s="13"/>
      <c r="R900" s="13"/>
      <c r="S900" s="13"/>
      <c r="T900" s="13"/>
      <c r="U900" s="13"/>
      <c r="W900" s="13"/>
      <c r="X900" s="13"/>
      <c r="Y900" s="13"/>
      <c r="Z900" s="13"/>
      <c r="AA900" s="13"/>
      <c r="AC900" s="13"/>
      <c r="AD900" s="13"/>
      <c r="AE900" s="13"/>
      <c r="AF900" s="13"/>
      <c r="AG900" s="13"/>
    </row>
    <row r="901" ht="15.75" customHeight="1">
      <c r="E901" s="13"/>
      <c r="F901" s="13"/>
      <c r="G901" s="13"/>
      <c r="H901" s="13"/>
      <c r="I901" s="13"/>
      <c r="K901" s="13"/>
      <c r="L901" s="13"/>
      <c r="M901" s="13"/>
      <c r="N901" s="13"/>
      <c r="O901" s="13"/>
      <c r="Q901" s="13"/>
      <c r="R901" s="13"/>
      <c r="S901" s="13"/>
      <c r="T901" s="13"/>
      <c r="U901" s="13"/>
      <c r="W901" s="13"/>
      <c r="X901" s="13"/>
      <c r="Y901" s="13"/>
      <c r="Z901" s="13"/>
      <c r="AA901" s="13"/>
      <c r="AC901" s="13"/>
      <c r="AD901" s="13"/>
      <c r="AE901" s="13"/>
      <c r="AF901" s="13"/>
      <c r="AG901" s="13"/>
    </row>
    <row r="902" ht="15.75" customHeight="1">
      <c r="E902" s="13"/>
      <c r="F902" s="13"/>
      <c r="G902" s="13"/>
      <c r="H902" s="13"/>
      <c r="I902" s="13"/>
      <c r="K902" s="13"/>
      <c r="L902" s="13"/>
      <c r="M902" s="13"/>
      <c r="N902" s="13"/>
      <c r="O902" s="13"/>
      <c r="Q902" s="13"/>
      <c r="R902" s="13"/>
      <c r="S902" s="13"/>
      <c r="T902" s="13"/>
      <c r="U902" s="13"/>
      <c r="W902" s="13"/>
      <c r="X902" s="13"/>
      <c r="Y902" s="13"/>
      <c r="Z902" s="13"/>
      <c r="AA902" s="13"/>
      <c r="AC902" s="13"/>
      <c r="AD902" s="13"/>
      <c r="AE902" s="13"/>
      <c r="AF902" s="13"/>
      <c r="AG902" s="13"/>
    </row>
    <row r="903" ht="15.75" customHeight="1">
      <c r="E903" s="13"/>
      <c r="F903" s="13"/>
      <c r="G903" s="13"/>
      <c r="H903" s="13"/>
      <c r="I903" s="13"/>
      <c r="K903" s="13"/>
      <c r="L903" s="13"/>
      <c r="M903" s="13"/>
      <c r="N903" s="13"/>
      <c r="O903" s="13"/>
      <c r="Q903" s="13"/>
      <c r="R903" s="13"/>
      <c r="S903" s="13"/>
      <c r="T903" s="13"/>
      <c r="U903" s="13"/>
      <c r="W903" s="13"/>
      <c r="X903" s="13"/>
      <c r="Y903" s="13"/>
      <c r="Z903" s="13"/>
      <c r="AA903" s="13"/>
      <c r="AC903" s="13"/>
      <c r="AD903" s="13"/>
      <c r="AE903" s="13"/>
      <c r="AF903" s="13"/>
      <c r="AG903" s="13"/>
    </row>
    <row r="904" ht="15.75" customHeight="1">
      <c r="E904" s="13"/>
      <c r="F904" s="13"/>
      <c r="G904" s="13"/>
      <c r="H904" s="13"/>
      <c r="I904" s="13"/>
      <c r="K904" s="13"/>
      <c r="L904" s="13"/>
      <c r="M904" s="13"/>
      <c r="N904" s="13"/>
      <c r="O904" s="13"/>
      <c r="Q904" s="13"/>
      <c r="R904" s="13"/>
      <c r="S904" s="13"/>
      <c r="T904" s="13"/>
      <c r="U904" s="13"/>
      <c r="W904" s="13"/>
      <c r="X904" s="13"/>
      <c r="Y904" s="13"/>
      <c r="Z904" s="13"/>
      <c r="AA904" s="13"/>
      <c r="AC904" s="13"/>
      <c r="AD904" s="13"/>
      <c r="AE904" s="13"/>
      <c r="AF904" s="13"/>
      <c r="AG904" s="13"/>
    </row>
    <row r="905" ht="15.75" customHeight="1">
      <c r="E905" s="13"/>
      <c r="F905" s="13"/>
      <c r="G905" s="13"/>
      <c r="H905" s="13"/>
      <c r="I905" s="13"/>
      <c r="K905" s="13"/>
      <c r="L905" s="13"/>
      <c r="M905" s="13"/>
      <c r="N905" s="13"/>
      <c r="O905" s="13"/>
      <c r="Q905" s="13"/>
      <c r="R905" s="13"/>
      <c r="S905" s="13"/>
      <c r="T905" s="13"/>
      <c r="U905" s="13"/>
      <c r="W905" s="13"/>
      <c r="X905" s="13"/>
      <c r="Y905" s="13"/>
      <c r="Z905" s="13"/>
      <c r="AA905" s="13"/>
      <c r="AC905" s="13"/>
      <c r="AD905" s="13"/>
      <c r="AE905" s="13"/>
      <c r="AF905" s="13"/>
      <c r="AG905" s="13"/>
    </row>
    <row r="906" ht="15.75" customHeight="1">
      <c r="E906" s="13"/>
      <c r="F906" s="13"/>
      <c r="G906" s="13"/>
      <c r="H906" s="13"/>
      <c r="I906" s="13"/>
      <c r="K906" s="13"/>
      <c r="L906" s="13"/>
      <c r="M906" s="13"/>
      <c r="N906" s="13"/>
      <c r="O906" s="13"/>
      <c r="Q906" s="13"/>
      <c r="R906" s="13"/>
      <c r="S906" s="13"/>
      <c r="T906" s="13"/>
      <c r="U906" s="13"/>
      <c r="W906" s="13"/>
      <c r="X906" s="13"/>
      <c r="Y906" s="13"/>
      <c r="Z906" s="13"/>
      <c r="AA906" s="13"/>
      <c r="AC906" s="13"/>
      <c r="AD906" s="13"/>
      <c r="AE906" s="13"/>
      <c r="AF906" s="13"/>
      <c r="AG906" s="13"/>
    </row>
    <row r="907" ht="15.75" customHeight="1">
      <c r="E907" s="13"/>
      <c r="F907" s="13"/>
      <c r="G907" s="13"/>
      <c r="H907" s="13"/>
      <c r="I907" s="13"/>
      <c r="K907" s="13"/>
      <c r="L907" s="13"/>
      <c r="M907" s="13"/>
      <c r="N907" s="13"/>
      <c r="O907" s="13"/>
      <c r="Q907" s="13"/>
      <c r="R907" s="13"/>
      <c r="S907" s="13"/>
      <c r="T907" s="13"/>
      <c r="U907" s="13"/>
      <c r="W907" s="13"/>
      <c r="X907" s="13"/>
      <c r="Y907" s="13"/>
      <c r="Z907" s="13"/>
      <c r="AA907" s="13"/>
      <c r="AC907" s="13"/>
      <c r="AD907" s="13"/>
      <c r="AE907" s="13"/>
      <c r="AF907" s="13"/>
      <c r="AG907" s="13"/>
    </row>
    <row r="908" ht="15.75" customHeight="1">
      <c r="E908" s="13"/>
      <c r="F908" s="13"/>
      <c r="G908" s="13"/>
      <c r="H908" s="13"/>
      <c r="I908" s="13"/>
      <c r="K908" s="13"/>
      <c r="L908" s="13"/>
      <c r="M908" s="13"/>
      <c r="N908" s="13"/>
      <c r="O908" s="13"/>
      <c r="Q908" s="13"/>
      <c r="R908" s="13"/>
      <c r="S908" s="13"/>
      <c r="T908" s="13"/>
      <c r="U908" s="13"/>
      <c r="W908" s="13"/>
      <c r="X908" s="13"/>
      <c r="Y908" s="13"/>
      <c r="Z908" s="13"/>
      <c r="AA908" s="13"/>
      <c r="AC908" s="13"/>
      <c r="AD908" s="13"/>
      <c r="AE908" s="13"/>
      <c r="AF908" s="13"/>
      <c r="AG908" s="13"/>
    </row>
    <row r="909" ht="15.75" customHeight="1">
      <c r="E909" s="13"/>
      <c r="F909" s="13"/>
      <c r="G909" s="13"/>
      <c r="H909" s="13"/>
      <c r="I909" s="13"/>
      <c r="K909" s="13"/>
      <c r="L909" s="13"/>
      <c r="M909" s="13"/>
      <c r="N909" s="13"/>
      <c r="O909" s="13"/>
      <c r="Q909" s="13"/>
      <c r="R909" s="13"/>
      <c r="S909" s="13"/>
      <c r="T909" s="13"/>
      <c r="U909" s="13"/>
      <c r="W909" s="13"/>
      <c r="X909" s="13"/>
      <c r="Y909" s="13"/>
      <c r="Z909" s="13"/>
      <c r="AA909" s="13"/>
      <c r="AC909" s="13"/>
      <c r="AD909" s="13"/>
      <c r="AE909" s="13"/>
      <c r="AF909" s="13"/>
      <c r="AG909" s="13"/>
    </row>
    <row r="910" ht="15.75" customHeight="1">
      <c r="E910" s="13"/>
      <c r="F910" s="13"/>
      <c r="G910" s="13"/>
      <c r="H910" s="13"/>
      <c r="I910" s="13"/>
      <c r="K910" s="13"/>
      <c r="L910" s="13"/>
      <c r="M910" s="13"/>
      <c r="N910" s="13"/>
      <c r="O910" s="13"/>
      <c r="Q910" s="13"/>
      <c r="R910" s="13"/>
      <c r="S910" s="13"/>
      <c r="T910" s="13"/>
      <c r="U910" s="13"/>
      <c r="W910" s="13"/>
      <c r="X910" s="13"/>
      <c r="Y910" s="13"/>
      <c r="Z910" s="13"/>
      <c r="AA910" s="13"/>
      <c r="AC910" s="13"/>
      <c r="AD910" s="13"/>
      <c r="AE910" s="13"/>
      <c r="AF910" s="13"/>
      <c r="AG910" s="13"/>
    </row>
    <row r="911" ht="15.75" customHeight="1">
      <c r="E911" s="13"/>
      <c r="F911" s="13"/>
      <c r="G911" s="13"/>
      <c r="H911" s="13"/>
      <c r="I911" s="13"/>
      <c r="K911" s="13"/>
      <c r="L911" s="13"/>
      <c r="M911" s="13"/>
      <c r="N911" s="13"/>
      <c r="O911" s="13"/>
      <c r="Q911" s="13"/>
      <c r="R911" s="13"/>
      <c r="S911" s="13"/>
      <c r="T911" s="13"/>
      <c r="U911" s="13"/>
      <c r="W911" s="13"/>
      <c r="X911" s="13"/>
      <c r="Y911" s="13"/>
      <c r="Z911" s="13"/>
      <c r="AA911" s="13"/>
      <c r="AC911" s="13"/>
      <c r="AD911" s="13"/>
      <c r="AE911" s="13"/>
      <c r="AF911" s="13"/>
      <c r="AG911" s="13"/>
    </row>
    <row r="912" ht="15.75" customHeight="1">
      <c r="E912" s="13"/>
      <c r="F912" s="13"/>
      <c r="G912" s="13"/>
      <c r="H912" s="13"/>
      <c r="I912" s="13"/>
      <c r="K912" s="13"/>
      <c r="L912" s="13"/>
      <c r="M912" s="13"/>
      <c r="N912" s="13"/>
      <c r="O912" s="13"/>
      <c r="Q912" s="13"/>
      <c r="R912" s="13"/>
      <c r="S912" s="13"/>
      <c r="T912" s="13"/>
      <c r="U912" s="13"/>
      <c r="W912" s="13"/>
      <c r="X912" s="13"/>
      <c r="Y912" s="13"/>
      <c r="Z912" s="13"/>
      <c r="AA912" s="13"/>
      <c r="AC912" s="13"/>
      <c r="AD912" s="13"/>
      <c r="AE912" s="13"/>
      <c r="AF912" s="13"/>
      <c r="AG912" s="13"/>
    </row>
    <row r="913" ht="15.75" customHeight="1">
      <c r="E913" s="13"/>
      <c r="F913" s="13"/>
      <c r="G913" s="13"/>
      <c r="H913" s="13"/>
      <c r="I913" s="13"/>
      <c r="K913" s="13"/>
      <c r="L913" s="13"/>
      <c r="M913" s="13"/>
      <c r="N913" s="13"/>
      <c r="O913" s="13"/>
      <c r="Q913" s="13"/>
      <c r="R913" s="13"/>
      <c r="S913" s="13"/>
      <c r="T913" s="13"/>
      <c r="U913" s="13"/>
      <c r="W913" s="13"/>
      <c r="X913" s="13"/>
      <c r="Y913" s="13"/>
      <c r="Z913" s="13"/>
      <c r="AA913" s="13"/>
      <c r="AC913" s="13"/>
      <c r="AD913" s="13"/>
      <c r="AE913" s="13"/>
      <c r="AF913" s="13"/>
      <c r="AG913" s="13"/>
    </row>
    <row r="914" ht="15.75" customHeight="1">
      <c r="E914" s="13"/>
      <c r="F914" s="13"/>
      <c r="G914" s="13"/>
      <c r="H914" s="13"/>
      <c r="I914" s="13"/>
      <c r="K914" s="13"/>
      <c r="L914" s="13"/>
      <c r="M914" s="13"/>
      <c r="N914" s="13"/>
      <c r="O914" s="13"/>
      <c r="Q914" s="13"/>
      <c r="R914" s="13"/>
      <c r="S914" s="13"/>
      <c r="T914" s="13"/>
      <c r="U914" s="13"/>
      <c r="W914" s="13"/>
      <c r="X914" s="13"/>
      <c r="Y914" s="13"/>
      <c r="Z914" s="13"/>
      <c r="AA914" s="13"/>
      <c r="AC914" s="13"/>
      <c r="AD914" s="13"/>
      <c r="AE914" s="13"/>
      <c r="AF914" s="13"/>
      <c r="AG914" s="13"/>
    </row>
    <row r="915" ht="15.75" customHeight="1">
      <c r="E915" s="13"/>
      <c r="F915" s="13"/>
      <c r="G915" s="13"/>
      <c r="H915" s="13"/>
      <c r="I915" s="13"/>
      <c r="K915" s="13"/>
      <c r="L915" s="13"/>
      <c r="M915" s="13"/>
      <c r="N915" s="13"/>
      <c r="O915" s="13"/>
      <c r="Q915" s="13"/>
      <c r="R915" s="13"/>
      <c r="S915" s="13"/>
      <c r="T915" s="13"/>
      <c r="U915" s="13"/>
      <c r="W915" s="13"/>
      <c r="X915" s="13"/>
      <c r="Y915" s="13"/>
      <c r="Z915" s="13"/>
      <c r="AA915" s="13"/>
      <c r="AC915" s="13"/>
      <c r="AD915" s="13"/>
      <c r="AE915" s="13"/>
      <c r="AF915" s="13"/>
      <c r="AG915" s="13"/>
    </row>
    <row r="916" ht="15.75" customHeight="1">
      <c r="E916" s="13"/>
      <c r="F916" s="13"/>
      <c r="G916" s="13"/>
      <c r="H916" s="13"/>
      <c r="I916" s="13"/>
      <c r="K916" s="13"/>
      <c r="L916" s="13"/>
      <c r="M916" s="13"/>
      <c r="N916" s="13"/>
      <c r="O916" s="13"/>
      <c r="Q916" s="13"/>
      <c r="R916" s="13"/>
      <c r="S916" s="13"/>
      <c r="T916" s="13"/>
      <c r="U916" s="13"/>
      <c r="W916" s="13"/>
      <c r="X916" s="13"/>
      <c r="Y916" s="13"/>
      <c r="Z916" s="13"/>
      <c r="AA916" s="13"/>
      <c r="AC916" s="13"/>
      <c r="AD916" s="13"/>
      <c r="AE916" s="13"/>
      <c r="AF916" s="13"/>
      <c r="AG916" s="13"/>
    </row>
    <row r="917" ht="15.75" customHeight="1">
      <c r="E917" s="13"/>
      <c r="F917" s="13"/>
      <c r="G917" s="13"/>
      <c r="H917" s="13"/>
      <c r="I917" s="13"/>
      <c r="K917" s="13"/>
      <c r="L917" s="13"/>
      <c r="M917" s="13"/>
      <c r="N917" s="13"/>
      <c r="O917" s="13"/>
      <c r="Q917" s="13"/>
      <c r="R917" s="13"/>
      <c r="S917" s="13"/>
      <c r="T917" s="13"/>
      <c r="U917" s="13"/>
      <c r="W917" s="13"/>
      <c r="X917" s="13"/>
      <c r="Y917" s="13"/>
      <c r="Z917" s="13"/>
      <c r="AA917" s="13"/>
      <c r="AC917" s="13"/>
      <c r="AD917" s="13"/>
      <c r="AE917" s="13"/>
      <c r="AF917" s="13"/>
      <c r="AG917" s="13"/>
    </row>
    <row r="918" ht="15.75" customHeight="1">
      <c r="E918" s="13"/>
      <c r="F918" s="13"/>
      <c r="G918" s="13"/>
      <c r="H918" s="13"/>
      <c r="I918" s="13"/>
      <c r="K918" s="13"/>
      <c r="L918" s="13"/>
      <c r="M918" s="13"/>
      <c r="N918" s="13"/>
      <c r="O918" s="13"/>
      <c r="Q918" s="13"/>
      <c r="R918" s="13"/>
      <c r="S918" s="13"/>
      <c r="T918" s="13"/>
      <c r="U918" s="13"/>
      <c r="W918" s="13"/>
      <c r="X918" s="13"/>
      <c r="Y918" s="13"/>
      <c r="Z918" s="13"/>
      <c r="AA918" s="13"/>
      <c r="AC918" s="13"/>
      <c r="AD918" s="13"/>
      <c r="AE918" s="13"/>
      <c r="AF918" s="13"/>
      <c r="AG918" s="13"/>
    </row>
    <row r="919" ht="15.75" customHeight="1">
      <c r="E919" s="13"/>
      <c r="F919" s="13"/>
      <c r="G919" s="13"/>
      <c r="H919" s="13"/>
      <c r="I919" s="13"/>
      <c r="K919" s="13"/>
      <c r="L919" s="13"/>
      <c r="M919" s="13"/>
      <c r="N919" s="13"/>
      <c r="O919" s="13"/>
      <c r="Q919" s="13"/>
      <c r="R919" s="13"/>
      <c r="S919" s="13"/>
      <c r="T919" s="13"/>
      <c r="U919" s="13"/>
      <c r="W919" s="13"/>
      <c r="X919" s="13"/>
      <c r="Y919" s="13"/>
      <c r="Z919" s="13"/>
      <c r="AA919" s="13"/>
      <c r="AC919" s="13"/>
      <c r="AD919" s="13"/>
      <c r="AE919" s="13"/>
      <c r="AF919" s="13"/>
      <c r="AG919" s="13"/>
    </row>
    <row r="920" ht="15.75" customHeight="1">
      <c r="E920" s="13"/>
      <c r="F920" s="13"/>
      <c r="G920" s="13"/>
      <c r="H920" s="13"/>
      <c r="I920" s="13"/>
      <c r="K920" s="13"/>
      <c r="L920" s="13"/>
      <c r="M920" s="13"/>
      <c r="N920" s="13"/>
      <c r="O920" s="13"/>
      <c r="Q920" s="13"/>
      <c r="R920" s="13"/>
      <c r="S920" s="13"/>
      <c r="T920" s="13"/>
      <c r="U920" s="13"/>
      <c r="W920" s="13"/>
      <c r="X920" s="13"/>
      <c r="Y920" s="13"/>
      <c r="Z920" s="13"/>
      <c r="AA920" s="13"/>
      <c r="AC920" s="13"/>
      <c r="AD920" s="13"/>
      <c r="AE920" s="13"/>
      <c r="AF920" s="13"/>
      <c r="AG920" s="13"/>
    </row>
    <row r="921" ht="15.75" customHeight="1">
      <c r="E921" s="13"/>
      <c r="F921" s="13"/>
      <c r="G921" s="13"/>
      <c r="H921" s="13"/>
      <c r="I921" s="13"/>
      <c r="K921" s="13"/>
      <c r="L921" s="13"/>
      <c r="M921" s="13"/>
      <c r="N921" s="13"/>
      <c r="O921" s="13"/>
      <c r="Q921" s="13"/>
      <c r="R921" s="13"/>
      <c r="S921" s="13"/>
      <c r="T921" s="13"/>
      <c r="U921" s="13"/>
      <c r="W921" s="13"/>
      <c r="X921" s="13"/>
      <c r="Y921" s="13"/>
      <c r="Z921" s="13"/>
      <c r="AA921" s="13"/>
      <c r="AC921" s="13"/>
      <c r="AD921" s="13"/>
      <c r="AE921" s="13"/>
      <c r="AF921" s="13"/>
      <c r="AG921" s="13"/>
    </row>
    <row r="922" ht="15.75" customHeight="1">
      <c r="E922" s="13"/>
      <c r="F922" s="13"/>
      <c r="G922" s="13"/>
      <c r="H922" s="13"/>
      <c r="I922" s="13"/>
      <c r="K922" s="13"/>
      <c r="L922" s="13"/>
      <c r="M922" s="13"/>
      <c r="N922" s="13"/>
      <c r="O922" s="13"/>
      <c r="Q922" s="13"/>
      <c r="R922" s="13"/>
      <c r="S922" s="13"/>
      <c r="T922" s="13"/>
      <c r="U922" s="13"/>
      <c r="W922" s="13"/>
      <c r="X922" s="13"/>
      <c r="Y922" s="13"/>
      <c r="Z922" s="13"/>
      <c r="AA922" s="13"/>
      <c r="AC922" s="13"/>
      <c r="AD922" s="13"/>
      <c r="AE922" s="13"/>
      <c r="AF922" s="13"/>
      <c r="AG922" s="13"/>
    </row>
    <row r="923" ht="15.75" customHeight="1">
      <c r="E923" s="13"/>
      <c r="F923" s="13"/>
      <c r="G923" s="13"/>
      <c r="H923" s="13"/>
      <c r="I923" s="13"/>
      <c r="K923" s="13"/>
      <c r="L923" s="13"/>
      <c r="M923" s="13"/>
      <c r="N923" s="13"/>
      <c r="O923" s="13"/>
      <c r="Q923" s="13"/>
      <c r="R923" s="13"/>
      <c r="S923" s="13"/>
      <c r="T923" s="13"/>
      <c r="U923" s="13"/>
      <c r="W923" s="13"/>
      <c r="X923" s="13"/>
      <c r="Y923" s="13"/>
      <c r="Z923" s="13"/>
      <c r="AA923" s="13"/>
      <c r="AC923" s="13"/>
      <c r="AD923" s="13"/>
      <c r="AE923" s="13"/>
      <c r="AF923" s="13"/>
      <c r="AG923" s="13"/>
    </row>
    <row r="924" ht="15.75" customHeight="1">
      <c r="E924" s="13"/>
      <c r="F924" s="13"/>
      <c r="G924" s="13"/>
      <c r="H924" s="13"/>
      <c r="I924" s="13"/>
      <c r="K924" s="13"/>
      <c r="L924" s="13"/>
      <c r="M924" s="13"/>
      <c r="N924" s="13"/>
      <c r="O924" s="13"/>
      <c r="Q924" s="13"/>
      <c r="R924" s="13"/>
      <c r="S924" s="13"/>
      <c r="T924" s="13"/>
      <c r="U924" s="13"/>
      <c r="W924" s="13"/>
      <c r="X924" s="13"/>
      <c r="Y924" s="13"/>
      <c r="Z924" s="13"/>
      <c r="AA924" s="13"/>
      <c r="AC924" s="13"/>
      <c r="AD924" s="13"/>
      <c r="AE924" s="13"/>
      <c r="AF924" s="13"/>
      <c r="AG924" s="13"/>
    </row>
    <row r="925" ht="15.75" customHeight="1">
      <c r="E925" s="13"/>
      <c r="F925" s="13"/>
      <c r="G925" s="13"/>
      <c r="H925" s="13"/>
      <c r="I925" s="13"/>
      <c r="K925" s="13"/>
      <c r="L925" s="13"/>
      <c r="M925" s="13"/>
      <c r="N925" s="13"/>
      <c r="O925" s="13"/>
      <c r="Q925" s="13"/>
      <c r="R925" s="13"/>
      <c r="S925" s="13"/>
      <c r="T925" s="13"/>
      <c r="U925" s="13"/>
      <c r="W925" s="13"/>
      <c r="X925" s="13"/>
      <c r="Y925" s="13"/>
      <c r="Z925" s="13"/>
      <c r="AA925" s="13"/>
      <c r="AC925" s="13"/>
      <c r="AD925" s="13"/>
      <c r="AE925" s="13"/>
      <c r="AF925" s="13"/>
      <c r="AG925" s="13"/>
    </row>
    <row r="926" ht="15.75" customHeight="1">
      <c r="E926" s="13"/>
      <c r="F926" s="13"/>
      <c r="G926" s="13"/>
      <c r="H926" s="13"/>
      <c r="I926" s="13"/>
      <c r="K926" s="13"/>
      <c r="L926" s="13"/>
      <c r="M926" s="13"/>
      <c r="N926" s="13"/>
      <c r="O926" s="13"/>
      <c r="Q926" s="13"/>
      <c r="R926" s="13"/>
      <c r="S926" s="13"/>
      <c r="T926" s="13"/>
      <c r="U926" s="13"/>
      <c r="W926" s="13"/>
      <c r="X926" s="13"/>
      <c r="Y926" s="13"/>
      <c r="Z926" s="13"/>
      <c r="AA926" s="13"/>
      <c r="AC926" s="13"/>
      <c r="AD926" s="13"/>
      <c r="AE926" s="13"/>
      <c r="AF926" s="13"/>
      <c r="AG926" s="13"/>
    </row>
    <row r="927" ht="15.75" customHeight="1">
      <c r="E927" s="13"/>
      <c r="F927" s="13"/>
      <c r="G927" s="13"/>
      <c r="H927" s="13"/>
      <c r="I927" s="13"/>
      <c r="K927" s="13"/>
      <c r="L927" s="13"/>
      <c r="M927" s="13"/>
      <c r="N927" s="13"/>
      <c r="O927" s="13"/>
      <c r="Q927" s="13"/>
      <c r="R927" s="13"/>
      <c r="S927" s="13"/>
      <c r="T927" s="13"/>
      <c r="U927" s="13"/>
      <c r="W927" s="13"/>
      <c r="X927" s="13"/>
      <c r="Y927" s="13"/>
      <c r="Z927" s="13"/>
      <c r="AA927" s="13"/>
      <c r="AC927" s="13"/>
      <c r="AD927" s="13"/>
      <c r="AE927" s="13"/>
      <c r="AF927" s="13"/>
      <c r="AG927" s="13"/>
    </row>
    <row r="928" ht="15.75" customHeight="1">
      <c r="E928" s="13"/>
      <c r="F928" s="13"/>
      <c r="G928" s="13"/>
      <c r="H928" s="13"/>
      <c r="I928" s="13"/>
      <c r="K928" s="13"/>
      <c r="L928" s="13"/>
      <c r="M928" s="13"/>
      <c r="N928" s="13"/>
      <c r="O928" s="13"/>
      <c r="Q928" s="13"/>
      <c r="R928" s="13"/>
      <c r="S928" s="13"/>
      <c r="T928" s="13"/>
      <c r="U928" s="13"/>
      <c r="W928" s="13"/>
      <c r="X928" s="13"/>
      <c r="Y928" s="13"/>
      <c r="Z928" s="13"/>
      <c r="AA928" s="13"/>
      <c r="AC928" s="13"/>
      <c r="AD928" s="13"/>
      <c r="AE928" s="13"/>
      <c r="AF928" s="13"/>
      <c r="AG928" s="13"/>
    </row>
    <row r="929" ht="15.75" customHeight="1">
      <c r="E929" s="13"/>
      <c r="F929" s="13"/>
      <c r="G929" s="13"/>
      <c r="H929" s="13"/>
      <c r="I929" s="13"/>
      <c r="K929" s="13"/>
      <c r="L929" s="13"/>
      <c r="M929" s="13"/>
      <c r="N929" s="13"/>
      <c r="O929" s="13"/>
      <c r="Q929" s="13"/>
      <c r="R929" s="13"/>
      <c r="S929" s="13"/>
      <c r="T929" s="13"/>
      <c r="U929" s="13"/>
      <c r="W929" s="13"/>
      <c r="X929" s="13"/>
      <c r="Y929" s="13"/>
      <c r="Z929" s="13"/>
      <c r="AA929" s="13"/>
      <c r="AC929" s="13"/>
      <c r="AD929" s="13"/>
      <c r="AE929" s="13"/>
      <c r="AF929" s="13"/>
      <c r="AG929" s="13"/>
    </row>
    <row r="930" ht="15.75" customHeight="1">
      <c r="E930" s="13"/>
      <c r="F930" s="13"/>
      <c r="G930" s="13"/>
      <c r="H930" s="13"/>
      <c r="I930" s="13"/>
      <c r="K930" s="13"/>
      <c r="L930" s="13"/>
      <c r="M930" s="13"/>
      <c r="N930" s="13"/>
      <c r="O930" s="13"/>
      <c r="Q930" s="13"/>
      <c r="R930" s="13"/>
      <c r="S930" s="13"/>
      <c r="T930" s="13"/>
      <c r="U930" s="13"/>
      <c r="W930" s="13"/>
      <c r="X930" s="13"/>
      <c r="Y930" s="13"/>
      <c r="Z930" s="13"/>
      <c r="AA930" s="13"/>
      <c r="AC930" s="13"/>
      <c r="AD930" s="13"/>
      <c r="AE930" s="13"/>
      <c r="AF930" s="13"/>
      <c r="AG930" s="13"/>
    </row>
    <row r="931" ht="15.75" customHeight="1">
      <c r="E931" s="13"/>
      <c r="F931" s="13"/>
      <c r="G931" s="13"/>
      <c r="H931" s="13"/>
      <c r="I931" s="13"/>
      <c r="K931" s="13"/>
      <c r="L931" s="13"/>
      <c r="M931" s="13"/>
      <c r="N931" s="13"/>
      <c r="O931" s="13"/>
      <c r="Q931" s="13"/>
      <c r="R931" s="13"/>
      <c r="S931" s="13"/>
      <c r="T931" s="13"/>
      <c r="U931" s="13"/>
      <c r="W931" s="13"/>
      <c r="X931" s="13"/>
      <c r="Y931" s="13"/>
      <c r="Z931" s="13"/>
      <c r="AA931" s="13"/>
      <c r="AC931" s="13"/>
      <c r="AD931" s="13"/>
      <c r="AE931" s="13"/>
      <c r="AF931" s="13"/>
      <c r="AG931" s="13"/>
    </row>
    <row r="932" ht="15.75" customHeight="1">
      <c r="E932" s="13"/>
      <c r="F932" s="13"/>
      <c r="G932" s="13"/>
      <c r="H932" s="13"/>
      <c r="I932" s="13"/>
      <c r="K932" s="13"/>
      <c r="L932" s="13"/>
      <c r="M932" s="13"/>
      <c r="N932" s="13"/>
      <c r="O932" s="13"/>
      <c r="Q932" s="13"/>
      <c r="R932" s="13"/>
      <c r="S932" s="13"/>
      <c r="T932" s="13"/>
      <c r="U932" s="13"/>
      <c r="W932" s="13"/>
      <c r="X932" s="13"/>
      <c r="Y932" s="13"/>
      <c r="Z932" s="13"/>
      <c r="AA932" s="13"/>
      <c r="AC932" s="13"/>
      <c r="AD932" s="13"/>
      <c r="AE932" s="13"/>
      <c r="AF932" s="13"/>
      <c r="AG932" s="13"/>
    </row>
    <row r="933" ht="15.75" customHeight="1">
      <c r="E933" s="13"/>
      <c r="F933" s="13"/>
      <c r="G933" s="13"/>
      <c r="H933" s="13"/>
      <c r="I933" s="13"/>
      <c r="K933" s="13"/>
      <c r="L933" s="13"/>
      <c r="M933" s="13"/>
      <c r="N933" s="13"/>
      <c r="O933" s="13"/>
      <c r="Q933" s="13"/>
      <c r="R933" s="13"/>
      <c r="S933" s="13"/>
      <c r="T933" s="13"/>
      <c r="U933" s="13"/>
      <c r="W933" s="13"/>
      <c r="X933" s="13"/>
      <c r="Y933" s="13"/>
      <c r="Z933" s="13"/>
      <c r="AA933" s="13"/>
      <c r="AC933" s="13"/>
      <c r="AD933" s="13"/>
      <c r="AE933" s="13"/>
      <c r="AF933" s="13"/>
      <c r="AG933" s="13"/>
    </row>
    <row r="934" ht="15.75" customHeight="1">
      <c r="E934" s="13"/>
      <c r="F934" s="13"/>
      <c r="G934" s="13"/>
      <c r="H934" s="13"/>
      <c r="I934" s="13"/>
      <c r="K934" s="13"/>
      <c r="L934" s="13"/>
      <c r="M934" s="13"/>
      <c r="N934" s="13"/>
      <c r="O934" s="13"/>
      <c r="Q934" s="13"/>
      <c r="R934" s="13"/>
      <c r="S934" s="13"/>
      <c r="T934" s="13"/>
      <c r="U934" s="13"/>
      <c r="W934" s="13"/>
      <c r="X934" s="13"/>
      <c r="Y934" s="13"/>
      <c r="Z934" s="13"/>
      <c r="AA934" s="13"/>
      <c r="AC934" s="13"/>
      <c r="AD934" s="13"/>
      <c r="AE934" s="13"/>
      <c r="AF934" s="13"/>
      <c r="AG934" s="13"/>
    </row>
    <row r="935" ht="15.75" customHeight="1">
      <c r="E935" s="13"/>
      <c r="F935" s="13"/>
      <c r="G935" s="13"/>
      <c r="H935" s="13"/>
      <c r="I935" s="13"/>
      <c r="K935" s="13"/>
      <c r="L935" s="13"/>
      <c r="M935" s="13"/>
      <c r="N935" s="13"/>
      <c r="O935" s="13"/>
      <c r="Q935" s="13"/>
      <c r="R935" s="13"/>
      <c r="S935" s="13"/>
      <c r="T935" s="13"/>
      <c r="U935" s="13"/>
      <c r="W935" s="13"/>
      <c r="X935" s="13"/>
      <c r="Y935" s="13"/>
      <c r="Z935" s="13"/>
      <c r="AA935" s="13"/>
      <c r="AC935" s="13"/>
      <c r="AD935" s="13"/>
      <c r="AE935" s="13"/>
      <c r="AF935" s="13"/>
      <c r="AG935" s="13"/>
    </row>
    <row r="936" ht="15.75" customHeight="1">
      <c r="E936" s="13"/>
      <c r="F936" s="13"/>
      <c r="G936" s="13"/>
      <c r="H936" s="13"/>
      <c r="I936" s="13"/>
      <c r="K936" s="13"/>
      <c r="L936" s="13"/>
      <c r="M936" s="13"/>
      <c r="N936" s="13"/>
      <c r="O936" s="13"/>
      <c r="Q936" s="13"/>
      <c r="R936" s="13"/>
      <c r="S936" s="13"/>
      <c r="T936" s="13"/>
      <c r="U936" s="13"/>
      <c r="W936" s="13"/>
      <c r="X936" s="13"/>
      <c r="Y936" s="13"/>
      <c r="Z936" s="13"/>
      <c r="AA936" s="13"/>
      <c r="AC936" s="13"/>
      <c r="AD936" s="13"/>
      <c r="AE936" s="13"/>
      <c r="AF936" s="13"/>
      <c r="AG936" s="13"/>
    </row>
    <row r="937" ht="15.75" customHeight="1">
      <c r="E937" s="13"/>
      <c r="F937" s="13"/>
      <c r="G937" s="13"/>
      <c r="H937" s="13"/>
      <c r="I937" s="13"/>
      <c r="K937" s="13"/>
      <c r="L937" s="13"/>
      <c r="M937" s="13"/>
      <c r="N937" s="13"/>
      <c r="O937" s="13"/>
      <c r="Q937" s="13"/>
      <c r="R937" s="13"/>
      <c r="S937" s="13"/>
      <c r="T937" s="13"/>
      <c r="U937" s="13"/>
      <c r="W937" s="13"/>
      <c r="X937" s="13"/>
      <c r="Y937" s="13"/>
      <c r="Z937" s="13"/>
      <c r="AA937" s="13"/>
      <c r="AC937" s="13"/>
      <c r="AD937" s="13"/>
      <c r="AE937" s="13"/>
      <c r="AF937" s="13"/>
      <c r="AG937" s="13"/>
    </row>
    <row r="938" ht="15.75" customHeight="1">
      <c r="E938" s="13"/>
      <c r="F938" s="13"/>
      <c r="G938" s="13"/>
      <c r="H938" s="13"/>
      <c r="I938" s="13"/>
      <c r="K938" s="13"/>
      <c r="L938" s="13"/>
      <c r="M938" s="13"/>
      <c r="N938" s="13"/>
      <c r="O938" s="13"/>
      <c r="Q938" s="13"/>
      <c r="R938" s="13"/>
      <c r="S938" s="13"/>
      <c r="T938" s="13"/>
      <c r="U938" s="13"/>
      <c r="W938" s="13"/>
      <c r="X938" s="13"/>
      <c r="Y938" s="13"/>
      <c r="Z938" s="13"/>
      <c r="AA938" s="13"/>
      <c r="AC938" s="13"/>
      <c r="AD938" s="13"/>
      <c r="AE938" s="13"/>
      <c r="AF938" s="13"/>
      <c r="AG938" s="13"/>
    </row>
    <row r="939" ht="15.75" customHeight="1">
      <c r="E939" s="13"/>
      <c r="F939" s="13"/>
      <c r="G939" s="13"/>
      <c r="H939" s="13"/>
      <c r="I939" s="13"/>
      <c r="K939" s="13"/>
      <c r="L939" s="13"/>
      <c r="M939" s="13"/>
      <c r="N939" s="13"/>
      <c r="O939" s="13"/>
      <c r="Q939" s="13"/>
      <c r="R939" s="13"/>
      <c r="S939" s="13"/>
      <c r="T939" s="13"/>
      <c r="U939" s="13"/>
      <c r="W939" s="13"/>
      <c r="X939" s="13"/>
      <c r="Y939" s="13"/>
      <c r="Z939" s="13"/>
      <c r="AA939" s="13"/>
      <c r="AC939" s="13"/>
      <c r="AD939" s="13"/>
      <c r="AE939" s="13"/>
      <c r="AF939" s="13"/>
      <c r="AG939" s="13"/>
    </row>
    <row r="940" ht="15.75" customHeight="1">
      <c r="E940" s="13"/>
      <c r="F940" s="13"/>
      <c r="G940" s="13"/>
      <c r="H940" s="13"/>
      <c r="I940" s="13"/>
      <c r="K940" s="13"/>
      <c r="L940" s="13"/>
      <c r="M940" s="13"/>
      <c r="N940" s="13"/>
      <c r="O940" s="13"/>
      <c r="Q940" s="13"/>
      <c r="R940" s="13"/>
      <c r="S940" s="13"/>
      <c r="T940" s="13"/>
      <c r="U940" s="13"/>
      <c r="W940" s="13"/>
      <c r="X940" s="13"/>
      <c r="Y940" s="13"/>
      <c r="Z940" s="13"/>
      <c r="AA940" s="13"/>
      <c r="AC940" s="13"/>
      <c r="AD940" s="13"/>
      <c r="AE940" s="13"/>
      <c r="AF940" s="13"/>
      <c r="AG940" s="13"/>
    </row>
    <row r="941" ht="15.75" customHeight="1">
      <c r="E941" s="13"/>
      <c r="F941" s="13"/>
      <c r="G941" s="13"/>
      <c r="H941" s="13"/>
      <c r="I941" s="13"/>
      <c r="K941" s="13"/>
      <c r="L941" s="13"/>
      <c r="M941" s="13"/>
      <c r="N941" s="13"/>
      <c r="O941" s="13"/>
      <c r="Q941" s="13"/>
      <c r="R941" s="13"/>
      <c r="S941" s="13"/>
      <c r="T941" s="13"/>
      <c r="U941" s="13"/>
      <c r="W941" s="13"/>
      <c r="X941" s="13"/>
      <c r="Y941" s="13"/>
      <c r="Z941" s="13"/>
      <c r="AA941" s="13"/>
      <c r="AC941" s="13"/>
      <c r="AD941" s="13"/>
      <c r="AE941" s="13"/>
      <c r="AF941" s="13"/>
      <c r="AG941" s="13"/>
    </row>
    <row r="942" ht="15.75" customHeight="1">
      <c r="E942" s="13"/>
      <c r="F942" s="13"/>
      <c r="G942" s="13"/>
      <c r="H942" s="13"/>
      <c r="I942" s="13"/>
      <c r="K942" s="13"/>
      <c r="L942" s="13"/>
      <c r="M942" s="13"/>
      <c r="N942" s="13"/>
      <c r="O942" s="13"/>
      <c r="Q942" s="13"/>
      <c r="R942" s="13"/>
      <c r="S942" s="13"/>
      <c r="T942" s="13"/>
      <c r="U942" s="13"/>
      <c r="W942" s="13"/>
      <c r="X942" s="13"/>
      <c r="Y942" s="13"/>
      <c r="Z942" s="13"/>
      <c r="AA942" s="13"/>
      <c r="AC942" s="13"/>
      <c r="AD942" s="13"/>
      <c r="AE942" s="13"/>
      <c r="AF942" s="13"/>
      <c r="AG942" s="13"/>
    </row>
    <row r="943" ht="15.75" customHeight="1">
      <c r="E943" s="13"/>
      <c r="F943" s="13"/>
      <c r="G943" s="13"/>
      <c r="H943" s="13"/>
      <c r="I943" s="13"/>
      <c r="K943" s="13"/>
      <c r="L943" s="13"/>
      <c r="M943" s="13"/>
      <c r="N943" s="13"/>
      <c r="O943" s="13"/>
      <c r="Q943" s="13"/>
      <c r="R943" s="13"/>
      <c r="S943" s="13"/>
      <c r="T943" s="13"/>
      <c r="U943" s="13"/>
      <c r="W943" s="13"/>
      <c r="X943" s="13"/>
      <c r="Y943" s="13"/>
      <c r="Z943" s="13"/>
      <c r="AA943" s="13"/>
      <c r="AC943" s="13"/>
      <c r="AD943" s="13"/>
      <c r="AE943" s="13"/>
      <c r="AF943" s="13"/>
      <c r="AG943" s="13"/>
    </row>
    <row r="944" ht="15.75" customHeight="1">
      <c r="E944" s="13"/>
      <c r="F944" s="13"/>
      <c r="G944" s="13"/>
      <c r="H944" s="13"/>
      <c r="I944" s="13"/>
      <c r="K944" s="13"/>
      <c r="L944" s="13"/>
      <c r="M944" s="13"/>
      <c r="N944" s="13"/>
      <c r="O944" s="13"/>
      <c r="Q944" s="13"/>
      <c r="R944" s="13"/>
      <c r="S944" s="13"/>
      <c r="T944" s="13"/>
      <c r="U944" s="13"/>
      <c r="W944" s="13"/>
      <c r="X944" s="13"/>
      <c r="Y944" s="13"/>
      <c r="Z944" s="13"/>
      <c r="AA944" s="13"/>
      <c r="AC944" s="13"/>
      <c r="AD944" s="13"/>
      <c r="AE944" s="13"/>
      <c r="AF944" s="13"/>
      <c r="AG944" s="13"/>
    </row>
    <row r="945" ht="15.75" customHeight="1">
      <c r="E945" s="13"/>
      <c r="F945" s="13"/>
      <c r="G945" s="13"/>
      <c r="H945" s="13"/>
      <c r="I945" s="13"/>
      <c r="K945" s="13"/>
      <c r="L945" s="13"/>
      <c r="M945" s="13"/>
      <c r="N945" s="13"/>
      <c r="O945" s="13"/>
      <c r="Q945" s="13"/>
      <c r="R945" s="13"/>
      <c r="S945" s="13"/>
      <c r="T945" s="13"/>
      <c r="U945" s="13"/>
      <c r="W945" s="13"/>
      <c r="X945" s="13"/>
      <c r="Y945" s="13"/>
      <c r="Z945" s="13"/>
      <c r="AA945" s="13"/>
      <c r="AC945" s="13"/>
      <c r="AD945" s="13"/>
      <c r="AE945" s="13"/>
      <c r="AF945" s="13"/>
      <c r="AG945" s="13"/>
    </row>
    <row r="946" ht="15.75" customHeight="1">
      <c r="E946" s="13"/>
      <c r="F946" s="13"/>
      <c r="G946" s="13"/>
      <c r="H946" s="13"/>
      <c r="I946" s="13"/>
      <c r="K946" s="13"/>
      <c r="L946" s="13"/>
      <c r="M946" s="13"/>
      <c r="N946" s="13"/>
      <c r="O946" s="13"/>
      <c r="Q946" s="13"/>
      <c r="R946" s="13"/>
      <c r="S946" s="13"/>
      <c r="T946" s="13"/>
      <c r="U946" s="13"/>
      <c r="W946" s="13"/>
      <c r="X946" s="13"/>
      <c r="Y946" s="13"/>
      <c r="Z946" s="13"/>
      <c r="AA946" s="13"/>
      <c r="AC946" s="13"/>
      <c r="AD946" s="13"/>
      <c r="AE946" s="13"/>
      <c r="AF946" s="13"/>
      <c r="AG946" s="13"/>
    </row>
    <row r="947" ht="15.75" customHeight="1">
      <c r="E947" s="13"/>
      <c r="F947" s="13"/>
      <c r="G947" s="13"/>
      <c r="H947" s="13"/>
      <c r="I947" s="13"/>
      <c r="K947" s="13"/>
      <c r="L947" s="13"/>
      <c r="M947" s="13"/>
      <c r="N947" s="13"/>
      <c r="O947" s="13"/>
      <c r="Q947" s="13"/>
      <c r="R947" s="13"/>
      <c r="S947" s="13"/>
      <c r="T947" s="13"/>
      <c r="U947" s="13"/>
      <c r="W947" s="13"/>
      <c r="X947" s="13"/>
      <c r="Y947" s="13"/>
      <c r="Z947" s="13"/>
      <c r="AA947" s="13"/>
      <c r="AC947" s="13"/>
      <c r="AD947" s="13"/>
      <c r="AE947" s="13"/>
      <c r="AF947" s="13"/>
      <c r="AG947" s="13"/>
    </row>
    <row r="948" ht="15.75" customHeight="1">
      <c r="E948" s="13"/>
      <c r="F948" s="13"/>
      <c r="G948" s="13"/>
      <c r="H948" s="13"/>
      <c r="I948" s="13"/>
      <c r="K948" s="13"/>
      <c r="L948" s="13"/>
      <c r="M948" s="13"/>
      <c r="N948" s="13"/>
      <c r="O948" s="13"/>
      <c r="Q948" s="13"/>
      <c r="R948" s="13"/>
      <c r="S948" s="13"/>
      <c r="T948" s="13"/>
      <c r="U948" s="13"/>
      <c r="W948" s="13"/>
      <c r="X948" s="13"/>
      <c r="Y948" s="13"/>
      <c r="Z948" s="13"/>
      <c r="AA948" s="13"/>
      <c r="AC948" s="13"/>
      <c r="AD948" s="13"/>
      <c r="AE948" s="13"/>
      <c r="AF948" s="13"/>
      <c r="AG948" s="13"/>
    </row>
    <row r="949" ht="15.75" customHeight="1">
      <c r="E949" s="13"/>
      <c r="F949" s="13"/>
      <c r="G949" s="13"/>
      <c r="H949" s="13"/>
      <c r="I949" s="13"/>
      <c r="K949" s="13"/>
      <c r="L949" s="13"/>
      <c r="M949" s="13"/>
      <c r="N949" s="13"/>
      <c r="O949" s="13"/>
      <c r="Q949" s="13"/>
      <c r="R949" s="13"/>
      <c r="S949" s="13"/>
      <c r="T949" s="13"/>
      <c r="U949" s="13"/>
      <c r="W949" s="13"/>
      <c r="X949" s="13"/>
      <c r="Y949" s="13"/>
      <c r="Z949" s="13"/>
      <c r="AA949" s="13"/>
      <c r="AC949" s="13"/>
      <c r="AD949" s="13"/>
      <c r="AE949" s="13"/>
      <c r="AF949" s="13"/>
      <c r="AG949" s="13"/>
    </row>
    <row r="950" ht="15.75" customHeight="1">
      <c r="E950" s="13"/>
      <c r="F950" s="13"/>
      <c r="G950" s="13"/>
      <c r="H950" s="13"/>
      <c r="I950" s="13"/>
      <c r="K950" s="13"/>
      <c r="L950" s="13"/>
      <c r="M950" s="13"/>
      <c r="N950" s="13"/>
      <c r="O950" s="13"/>
      <c r="Q950" s="13"/>
      <c r="R950" s="13"/>
      <c r="S950" s="13"/>
      <c r="T950" s="13"/>
      <c r="U950" s="13"/>
      <c r="W950" s="13"/>
      <c r="X950" s="13"/>
      <c r="Y950" s="13"/>
      <c r="Z950" s="13"/>
      <c r="AA950" s="13"/>
      <c r="AC950" s="13"/>
      <c r="AD950" s="13"/>
      <c r="AE950" s="13"/>
      <c r="AF950" s="13"/>
      <c r="AG950" s="13"/>
    </row>
    <row r="951" ht="15.75" customHeight="1">
      <c r="E951" s="13"/>
      <c r="F951" s="13"/>
      <c r="G951" s="13"/>
      <c r="H951" s="13"/>
      <c r="I951" s="13"/>
      <c r="K951" s="13"/>
      <c r="L951" s="13"/>
      <c r="M951" s="13"/>
      <c r="N951" s="13"/>
      <c r="O951" s="13"/>
      <c r="Q951" s="13"/>
      <c r="R951" s="13"/>
      <c r="S951" s="13"/>
      <c r="T951" s="13"/>
      <c r="U951" s="13"/>
      <c r="W951" s="13"/>
      <c r="X951" s="13"/>
      <c r="Y951" s="13"/>
      <c r="Z951" s="13"/>
      <c r="AA951" s="13"/>
      <c r="AC951" s="13"/>
      <c r="AD951" s="13"/>
      <c r="AE951" s="13"/>
      <c r="AF951" s="13"/>
      <c r="AG951" s="13"/>
    </row>
    <row r="952" ht="15.75" customHeight="1">
      <c r="E952" s="13"/>
      <c r="F952" s="13"/>
      <c r="G952" s="13"/>
      <c r="H952" s="13"/>
      <c r="I952" s="13"/>
      <c r="K952" s="13"/>
      <c r="L952" s="13"/>
      <c r="M952" s="13"/>
      <c r="N952" s="13"/>
      <c r="O952" s="13"/>
      <c r="Q952" s="13"/>
      <c r="R952" s="13"/>
      <c r="S952" s="13"/>
      <c r="T952" s="13"/>
      <c r="U952" s="13"/>
      <c r="W952" s="13"/>
      <c r="X952" s="13"/>
      <c r="Y952" s="13"/>
      <c r="Z952" s="13"/>
      <c r="AA952" s="13"/>
      <c r="AC952" s="13"/>
      <c r="AD952" s="13"/>
      <c r="AE952" s="13"/>
      <c r="AF952" s="13"/>
      <c r="AG952" s="13"/>
    </row>
    <row r="953" ht="15.75" customHeight="1">
      <c r="E953" s="13"/>
      <c r="F953" s="13"/>
      <c r="G953" s="13"/>
      <c r="H953" s="13"/>
      <c r="I953" s="13"/>
      <c r="K953" s="13"/>
      <c r="L953" s="13"/>
      <c r="M953" s="13"/>
      <c r="N953" s="13"/>
      <c r="O953" s="13"/>
      <c r="Q953" s="13"/>
      <c r="R953" s="13"/>
      <c r="S953" s="13"/>
      <c r="T953" s="13"/>
      <c r="U953" s="13"/>
      <c r="W953" s="13"/>
      <c r="X953" s="13"/>
      <c r="Y953" s="13"/>
      <c r="Z953" s="13"/>
      <c r="AA953" s="13"/>
      <c r="AC953" s="13"/>
      <c r="AD953" s="13"/>
      <c r="AE953" s="13"/>
      <c r="AF953" s="13"/>
      <c r="AG953" s="13"/>
    </row>
    <row r="954" ht="15.75" customHeight="1">
      <c r="E954" s="13"/>
      <c r="F954" s="13"/>
      <c r="G954" s="13"/>
      <c r="H954" s="13"/>
      <c r="I954" s="13"/>
      <c r="K954" s="13"/>
      <c r="L954" s="13"/>
      <c r="M954" s="13"/>
      <c r="N954" s="13"/>
      <c r="O954" s="13"/>
      <c r="Q954" s="13"/>
      <c r="R954" s="13"/>
      <c r="S954" s="13"/>
      <c r="T954" s="13"/>
      <c r="U954" s="13"/>
      <c r="W954" s="13"/>
      <c r="X954" s="13"/>
      <c r="Y954" s="13"/>
      <c r="Z954" s="13"/>
      <c r="AA954" s="13"/>
      <c r="AC954" s="13"/>
      <c r="AD954" s="13"/>
      <c r="AE954" s="13"/>
      <c r="AF954" s="13"/>
      <c r="AG954" s="13"/>
    </row>
    <row r="955" ht="15.75" customHeight="1">
      <c r="E955" s="13"/>
      <c r="F955" s="13"/>
      <c r="G955" s="13"/>
      <c r="H955" s="13"/>
      <c r="I955" s="13"/>
      <c r="K955" s="13"/>
      <c r="L955" s="13"/>
      <c r="M955" s="13"/>
      <c r="N955" s="13"/>
      <c r="O955" s="13"/>
      <c r="Q955" s="13"/>
      <c r="R955" s="13"/>
      <c r="S955" s="13"/>
      <c r="T955" s="13"/>
      <c r="U955" s="13"/>
      <c r="W955" s="13"/>
      <c r="X955" s="13"/>
      <c r="Y955" s="13"/>
      <c r="Z955" s="13"/>
      <c r="AA955" s="13"/>
      <c r="AC955" s="13"/>
      <c r="AD955" s="13"/>
      <c r="AE955" s="13"/>
      <c r="AF955" s="13"/>
      <c r="AG955" s="13"/>
    </row>
    <row r="956" ht="15.75" customHeight="1">
      <c r="E956" s="13"/>
      <c r="F956" s="13"/>
      <c r="G956" s="13"/>
      <c r="H956" s="13"/>
      <c r="I956" s="13"/>
      <c r="K956" s="13"/>
      <c r="L956" s="13"/>
      <c r="M956" s="13"/>
      <c r="N956" s="13"/>
      <c r="O956" s="13"/>
      <c r="Q956" s="13"/>
      <c r="R956" s="13"/>
      <c r="S956" s="13"/>
      <c r="T956" s="13"/>
      <c r="U956" s="13"/>
      <c r="W956" s="13"/>
      <c r="X956" s="13"/>
      <c r="Y956" s="13"/>
      <c r="Z956" s="13"/>
      <c r="AA956" s="13"/>
      <c r="AC956" s="13"/>
      <c r="AD956" s="13"/>
      <c r="AE956" s="13"/>
      <c r="AF956" s="13"/>
      <c r="AG956" s="13"/>
    </row>
    <row r="957" ht="15.75" customHeight="1">
      <c r="E957" s="13"/>
      <c r="F957" s="13"/>
      <c r="G957" s="13"/>
      <c r="H957" s="13"/>
      <c r="I957" s="13"/>
      <c r="K957" s="13"/>
      <c r="L957" s="13"/>
      <c r="M957" s="13"/>
      <c r="N957" s="13"/>
      <c r="O957" s="13"/>
      <c r="Q957" s="13"/>
      <c r="R957" s="13"/>
      <c r="S957" s="13"/>
      <c r="T957" s="13"/>
      <c r="U957" s="13"/>
      <c r="W957" s="13"/>
      <c r="X957" s="13"/>
      <c r="Y957" s="13"/>
      <c r="Z957" s="13"/>
      <c r="AA957" s="13"/>
      <c r="AC957" s="13"/>
      <c r="AD957" s="13"/>
      <c r="AE957" s="13"/>
      <c r="AF957" s="13"/>
      <c r="AG957" s="13"/>
    </row>
    <row r="958" ht="15.75" customHeight="1">
      <c r="E958" s="13"/>
      <c r="F958" s="13"/>
      <c r="G958" s="13"/>
      <c r="H958" s="13"/>
      <c r="I958" s="13"/>
      <c r="K958" s="13"/>
      <c r="L958" s="13"/>
      <c r="M958" s="13"/>
      <c r="N958" s="13"/>
      <c r="O958" s="13"/>
      <c r="Q958" s="13"/>
      <c r="R958" s="13"/>
      <c r="S958" s="13"/>
      <c r="T958" s="13"/>
      <c r="U958" s="13"/>
      <c r="W958" s="13"/>
      <c r="X958" s="13"/>
      <c r="Y958" s="13"/>
      <c r="Z958" s="13"/>
      <c r="AA958" s="13"/>
      <c r="AC958" s="13"/>
      <c r="AD958" s="13"/>
      <c r="AE958" s="13"/>
      <c r="AF958" s="13"/>
      <c r="AG958" s="13"/>
    </row>
    <row r="959" ht="15.75" customHeight="1">
      <c r="E959" s="13"/>
      <c r="F959" s="13"/>
      <c r="G959" s="13"/>
      <c r="H959" s="13"/>
      <c r="I959" s="13"/>
      <c r="K959" s="13"/>
      <c r="L959" s="13"/>
      <c r="M959" s="13"/>
      <c r="N959" s="13"/>
      <c r="O959" s="13"/>
      <c r="Q959" s="13"/>
      <c r="R959" s="13"/>
      <c r="S959" s="13"/>
      <c r="T959" s="13"/>
      <c r="U959" s="13"/>
      <c r="W959" s="13"/>
      <c r="X959" s="13"/>
      <c r="Y959" s="13"/>
      <c r="Z959" s="13"/>
      <c r="AA959" s="13"/>
      <c r="AC959" s="13"/>
      <c r="AD959" s="13"/>
      <c r="AE959" s="13"/>
      <c r="AF959" s="13"/>
      <c r="AG959" s="13"/>
    </row>
    <row r="960" ht="15.75" customHeight="1">
      <c r="E960" s="13"/>
      <c r="F960" s="13"/>
      <c r="G960" s="13"/>
      <c r="H960" s="13"/>
      <c r="I960" s="13"/>
      <c r="K960" s="13"/>
      <c r="L960" s="13"/>
      <c r="M960" s="13"/>
      <c r="N960" s="13"/>
      <c r="O960" s="13"/>
      <c r="Q960" s="13"/>
      <c r="R960" s="13"/>
      <c r="S960" s="13"/>
      <c r="T960" s="13"/>
      <c r="U960" s="13"/>
      <c r="W960" s="13"/>
      <c r="X960" s="13"/>
      <c r="Y960" s="13"/>
      <c r="Z960" s="13"/>
      <c r="AA960" s="13"/>
      <c r="AC960" s="13"/>
      <c r="AD960" s="13"/>
      <c r="AE960" s="13"/>
      <c r="AF960" s="13"/>
      <c r="AG960" s="13"/>
    </row>
    <row r="961" ht="15.75" customHeight="1">
      <c r="E961" s="13"/>
      <c r="F961" s="13"/>
      <c r="G961" s="13"/>
      <c r="H961" s="13"/>
      <c r="I961" s="13"/>
      <c r="K961" s="13"/>
      <c r="L961" s="13"/>
      <c r="M961" s="13"/>
      <c r="N961" s="13"/>
      <c r="O961" s="13"/>
      <c r="Q961" s="13"/>
      <c r="R961" s="13"/>
      <c r="S961" s="13"/>
      <c r="T961" s="13"/>
      <c r="U961" s="13"/>
      <c r="W961" s="13"/>
      <c r="X961" s="13"/>
      <c r="Y961" s="13"/>
      <c r="Z961" s="13"/>
      <c r="AA961" s="13"/>
      <c r="AC961" s="13"/>
      <c r="AD961" s="13"/>
      <c r="AE961" s="13"/>
      <c r="AF961" s="13"/>
      <c r="AG961" s="13"/>
    </row>
    <row r="962" ht="15.75" customHeight="1">
      <c r="E962" s="13"/>
      <c r="F962" s="13"/>
      <c r="G962" s="13"/>
      <c r="H962" s="13"/>
      <c r="I962" s="13"/>
      <c r="K962" s="13"/>
      <c r="L962" s="13"/>
      <c r="M962" s="13"/>
      <c r="N962" s="13"/>
      <c r="O962" s="13"/>
      <c r="Q962" s="13"/>
      <c r="R962" s="13"/>
      <c r="S962" s="13"/>
      <c r="T962" s="13"/>
      <c r="U962" s="13"/>
      <c r="W962" s="13"/>
      <c r="X962" s="13"/>
      <c r="Y962" s="13"/>
      <c r="Z962" s="13"/>
      <c r="AA962" s="13"/>
      <c r="AC962" s="13"/>
      <c r="AD962" s="13"/>
      <c r="AE962" s="13"/>
      <c r="AF962" s="13"/>
      <c r="AG962" s="13"/>
    </row>
    <row r="963" ht="15.75" customHeight="1">
      <c r="E963" s="13"/>
      <c r="F963" s="13"/>
      <c r="G963" s="13"/>
      <c r="H963" s="13"/>
      <c r="I963" s="13"/>
      <c r="K963" s="13"/>
      <c r="L963" s="13"/>
      <c r="M963" s="13"/>
      <c r="N963" s="13"/>
      <c r="O963" s="13"/>
      <c r="Q963" s="13"/>
      <c r="R963" s="13"/>
      <c r="S963" s="13"/>
      <c r="T963" s="13"/>
      <c r="U963" s="13"/>
      <c r="W963" s="13"/>
      <c r="X963" s="13"/>
      <c r="Y963" s="13"/>
      <c r="Z963" s="13"/>
      <c r="AA963" s="13"/>
      <c r="AC963" s="13"/>
      <c r="AD963" s="13"/>
      <c r="AE963" s="13"/>
      <c r="AF963" s="13"/>
      <c r="AG963" s="13"/>
    </row>
    <row r="964" ht="15.75" customHeight="1">
      <c r="E964" s="13"/>
      <c r="F964" s="13"/>
      <c r="G964" s="13"/>
      <c r="H964" s="13"/>
      <c r="I964" s="13"/>
      <c r="K964" s="13"/>
      <c r="L964" s="13"/>
      <c r="M964" s="13"/>
      <c r="N964" s="13"/>
      <c r="O964" s="13"/>
      <c r="Q964" s="13"/>
      <c r="R964" s="13"/>
      <c r="S964" s="13"/>
      <c r="T964" s="13"/>
      <c r="U964" s="13"/>
      <c r="W964" s="13"/>
      <c r="X964" s="13"/>
      <c r="Y964" s="13"/>
      <c r="Z964" s="13"/>
      <c r="AA964" s="13"/>
      <c r="AC964" s="13"/>
      <c r="AD964" s="13"/>
      <c r="AE964" s="13"/>
      <c r="AF964" s="13"/>
      <c r="AG964" s="13"/>
    </row>
    <row r="965" ht="15.75" customHeight="1">
      <c r="E965" s="13"/>
      <c r="F965" s="13"/>
      <c r="G965" s="13"/>
      <c r="H965" s="13"/>
      <c r="I965" s="13"/>
      <c r="K965" s="13"/>
      <c r="L965" s="13"/>
      <c r="M965" s="13"/>
      <c r="N965" s="13"/>
      <c r="O965" s="13"/>
      <c r="Q965" s="13"/>
      <c r="R965" s="13"/>
      <c r="S965" s="13"/>
      <c r="T965" s="13"/>
      <c r="U965" s="13"/>
      <c r="W965" s="13"/>
      <c r="X965" s="13"/>
      <c r="Y965" s="13"/>
      <c r="Z965" s="13"/>
      <c r="AA965" s="13"/>
      <c r="AC965" s="13"/>
      <c r="AD965" s="13"/>
      <c r="AE965" s="13"/>
      <c r="AF965" s="13"/>
      <c r="AG965" s="13"/>
    </row>
    <row r="966" ht="15.75" customHeight="1">
      <c r="E966" s="13"/>
      <c r="F966" s="13"/>
      <c r="G966" s="13"/>
      <c r="H966" s="13"/>
      <c r="I966" s="13"/>
      <c r="K966" s="13"/>
      <c r="L966" s="13"/>
      <c r="M966" s="13"/>
      <c r="N966" s="13"/>
      <c r="O966" s="13"/>
      <c r="Q966" s="13"/>
      <c r="R966" s="13"/>
      <c r="S966" s="13"/>
      <c r="T966" s="13"/>
      <c r="U966" s="13"/>
      <c r="W966" s="13"/>
      <c r="X966" s="13"/>
      <c r="Y966" s="13"/>
      <c r="Z966" s="13"/>
      <c r="AA966" s="13"/>
      <c r="AC966" s="13"/>
      <c r="AD966" s="13"/>
      <c r="AE966" s="13"/>
      <c r="AF966" s="13"/>
      <c r="AG966" s="13"/>
    </row>
    <row r="967" ht="15.75" customHeight="1">
      <c r="E967" s="13"/>
      <c r="F967" s="13"/>
      <c r="G967" s="13"/>
      <c r="H967" s="13"/>
      <c r="I967" s="13"/>
      <c r="K967" s="13"/>
      <c r="L967" s="13"/>
      <c r="M967" s="13"/>
      <c r="N967" s="13"/>
      <c r="O967" s="13"/>
      <c r="Q967" s="13"/>
      <c r="R967" s="13"/>
      <c r="S967" s="13"/>
      <c r="T967" s="13"/>
      <c r="U967" s="13"/>
      <c r="W967" s="13"/>
      <c r="X967" s="13"/>
      <c r="Y967" s="13"/>
      <c r="Z967" s="13"/>
      <c r="AA967" s="13"/>
      <c r="AC967" s="13"/>
      <c r="AD967" s="13"/>
      <c r="AE967" s="13"/>
      <c r="AF967" s="13"/>
      <c r="AG967" s="13"/>
    </row>
    <row r="968" ht="15.75" customHeight="1">
      <c r="E968" s="13"/>
      <c r="F968" s="13"/>
      <c r="G968" s="13"/>
      <c r="H968" s="13"/>
      <c r="I968" s="13"/>
      <c r="K968" s="13"/>
      <c r="L968" s="13"/>
      <c r="M968" s="13"/>
      <c r="N968" s="13"/>
      <c r="O968" s="13"/>
      <c r="Q968" s="13"/>
      <c r="R968" s="13"/>
      <c r="S968" s="13"/>
      <c r="T968" s="13"/>
      <c r="U968" s="13"/>
      <c r="W968" s="13"/>
      <c r="X968" s="13"/>
      <c r="Y968" s="13"/>
      <c r="Z968" s="13"/>
      <c r="AA968" s="13"/>
      <c r="AC968" s="13"/>
      <c r="AD968" s="13"/>
      <c r="AE968" s="13"/>
      <c r="AF968" s="13"/>
      <c r="AG968" s="13"/>
    </row>
    <row r="969" ht="15.75" customHeight="1">
      <c r="E969" s="13"/>
      <c r="F969" s="13"/>
      <c r="G969" s="13"/>
      <c r="H969" s="13"/>
      <c r="I969" s="13"/>
      <c r="K969" s="13"/>
      <c r="L969" s="13"/>
      <c r="M969" s="13"/>
      <c r="N969" s="13"/>
      <c r="O969" s="13"/>
      <c r="Q969" s="13"/>
      <c r="R969" s="13"/>
      <c r="S969" s="13"/>
      <c r="T969" s="13"/>
      <c r="U969" s="13"/>
      <c r="W969" s="13"/>
      <c r="X969" s="13"/>
      <c r="Y969" s="13"/>
      <c r="Z969" s="13"/>
      <c r="AA969" s="13"/>
      <c r="AC969" s="13"/>
      <c r="AD969" s="13"/>
      <c r="AE969" s="13"/>
      <c r="AF969" s="13"/>
      <c r="AG969" s="13"/>
    </row>
    <row r="970" ht="15.75" customHeight="1">
      <c r="E970" s="13"/>
      <c r="F970" s="13"/>
      <c r="G970" s="13"/>
      <c r="H970" s="13"/>
      <c r="I970" s="13"/>
      <c r="K970" s="13"/>
      <c r="L970" s="13"/>
      <c r="M970" s="13"/>
      <c r="N970" s="13"/>
      <c r="O970" s="13"/>
      <c r="Q970" s="13"/>
      <c r="R970" s="13"/>
      <c r="S970" s="13"/>
      <c r="T970" s="13"/>
      <c r="U970" s="13"/>
      <c r="W970" s="13"/>
      <c r="X970" s="13"/>
      <c r="Y970" s="13"/>
      <c r="Z970" s="13"/>
      <c r="AA970" s="13"/>
      <c r="AC970" s="13"/>
      <c r="AD970" s="13"/>
      <c r="AE970" s="13"/>
      <c r="AF970" s="13"/>
      <c r="AG970" s="13"/>
    </row>
    <row r="971" ht="15.75" customHeight="1">
      <c r="E971" s="13"/>
      <c r="F971" s="13"/>
      <c r="G971" s="13"/>
      <c r="H971" s="13"/>
      <c r="I971" s="13"/>
      <c r="K971" s="13"/>
      <c r="L971" s="13"/>
      <c r="M971" s="13"/>
      <c r="N971" s="13"/>
      <c r="O971" s="13"/>
      <c r="Q971" s="13"/>
      <c r="R971" s="13"/>
      <c r="S971" s="13"/>
      <c r="T971" s="13"/>
      <c r="U971" s="13"/>
      <c r="W971" s="13"/>
      <c r="X971" s="13"/>
      <c r="Y971" s="13"/>
      <c r="Z971" s="13"/>
      <c r="AA971" s="13"/>
      <c r="AC971" s="13"/>
      <c r="AD971" s="13"/>
      <c r="AE971" s="13"/>
      <c r="AF971" s="13"/>
      <c r="AG971" s="13"/>
    </row>
    <row r="972" ht="15.75" customHeight="1">
      <c r="E972" s="13"/>
      <c r="F972" s="13"/>
      <c r="G972" s="13"/>
      <c r="H972" s="13"/>
      <c r="I972" s="13"/>
      <c r="K972" s="13"/>
      <c r="L972" s="13"/>
      <c r="M972" s="13"/>
      <c r="N972" s="13"/>
      <c r="O972" s="13"/>
      <c r="Q972" s="13"/>
      <c r="R972" s="13"/>
      <c r="S972" s="13"/>
      <c r="T972" s="13"/>
      <c r="U972" s="13"/>
      <c r="W972" s="13"/>
      <c r="X972" s="13"/>
      <c r="Y972" s="13"/>
      <c r="Z972" s="13"/>
      <c r="AA972" s="13"/>
      <c r="AC972" s="13"/>
      <c r="AD972" s="13"/>
      <c r="AE972" s="13"/>
      <c r="AF972" s="13"/>
      <c r="AG972" s="13"/>
    </row>
    <row r="973" ht="15.75" customHeight="1">
      <c r="E973" s="13"/>
      <c r="F973" s="13"/>
      <c r="G973" s="13"/>
      <c r="H973" s="13"/>
      <c r="I973" s="13"/>
      <c r="K973" s="13"/>
      <c r="L973" s="13"/>
      <c r="M973" s="13"/>
      <c r="N973" s="13"/>
      <c r="O973" s="13"/>
      <c r="Q973" s="13"/>
      <c r="R973" s="13"/>
      <c r="S973" s="13"/>
      <c r="T973" s="13"/>
      <c r="U973" s="13"/>
      <c r="W973" s="13"/>
      <c r="X973" s="13"/>
      <c r="Y973" s="13"/>
      <c r="Z973" s="13"/>
      <c r="AA973" s="13"/>
      <c r="AC973" s="13"/>
      <c r="AD973" s="13"/>
      <c r="AE973" s="13"/>
      <c r="AF973" s="13"/>
      <c r="AG973" s="13"/>
    </row>
    <row r="974" ht="15.75" customHeight="1">
      <c r="E974" s="13"/>
      <c r="F974" s="13"/>
      <c r="G974" s="13"/>
      <c r="H974" s="13"/>
      <c r="I974" s="13"/>
      <c r="K974" s="13"/>
      <c r="L974" s="13"/>
      <c r="M974" s="13"/>
      <c r="N974" s="13"/>
      <c r="O974" s="13"/>
      <c r="Q974" s="13"/>
      <c r="R974" s="13"/>
      <c r="S974" s="13"/>
      <c r="T974" s="13"/>
      <c r="U974" s="13"/>
      <c r="W974" s="13"/>
      <c r="X974" s="13"/>
      <c r="Y974" s="13"/>
      <c r="Z974" s="13"/>
      <c r="AA974" s="13"/>
      <c r="AC974" s="13"/>
      <c r="AD974" s="13"/>
      <c r="AE974" s="13"/>
      <c r="AF974" s="13"/>
      <c r="AG974" s="13"/>
    </row>
    <row r="975" ht="15.75" customHeight="1">
      <c r="E975" s="13"/>
      <c r="F975" s="13"/>
      <c r="G975" s="13"/>
      <c r="H975" s="13"/>
      <c r="I975" s="13"/>
      <c r="K975" s="13"/>
      <c r="L975" s="13"/>
      <c r="M975" s="13"/>
      <c r="N975" s="13"/>
      <c r="O975" s="13"/>
      <c r="Q975" s="13"/>
      <c r="R975" s="13"/>
      <c r="S975" s="13"/>
      <c r="T975" s="13"/>
      <c r="U975" s="13"/>
      <c r="W975" s="13"/>
      <c r="X975" s="13"/>
      <c r="Y975" s="13"/>
      <c r="Z975" s="13"/>
      <c r="AA975" s="13"/>
      <c r="AC975" s="13"/>
      <c r="AD975" s="13"/>
      <c r="AE975" s="13"/>
      <c r="AF975" s="13"/>
      <c r="AG975" s="13"/>
    </row>
    <row r="976" ht="15.75" customHeight="1">
      <c r="E976" s="13"/>
      <c r="F976" s="13"/>
      <c r="G976" s="13"/>
      <c r="H976" s="13"/>
      <c r="I976" s="13"/>
      <c r="K976" s="13"/>
      <c r="L976" s="13"/>
      <c r="M976" s="13"/>
      <c r="N976" s="13"/>
      <c r="O976" s="13"/>
      <c r="Q976" s="13"/>
      <c r="R976" s="13"/>
      <c r="S976" s="13"/>
      <c r="T976" s="13"/>
      <c r="U976" s="13"/>
      <c r="W976" s="13"/>
      <c r="X976" s="13"/>
      <c r="Y976" s="13"/>
      <c r="Z976" s="13"/>
      <c r="AA976" s="13"/>
      <c r="AC976" s="13"/>
      <c r="AD976" s="13"/>
      <c r="AE976" s="13"/>
      <c r="AF976" s="13"/>
      <c r="AG976" s="13"/>
    </row>
    <row r="977" ht="15.75" customHeight="1">
      <c r="E977" s="13"/>
      <c r="F977" s="13"/>
      <c r="G977" s="13"/>
      <c r="H977" s="13"/>
      <c r="I977" s="13"/>
      <c r="K977" s="13"/>
      <c r="L977" s="13"/>
      <c r="M977" s="13"/>
      <c r="N977" s="13"/>
      <c r="O977" s="13"/>
      <c r="Q977" s="13"/>
      <c r="R977" s="13"/>
      <c r="S977" s="13"/>
      <c r="T977" s="13"/>
      <c r="U977" s="13"/>
      <c r="W977" s="13"/>
      <c r="X977" s="13"/>
      <c r="Y977" s="13"/>
      <c r="Z977" s="13"/>
      <c r="AA977" s="13"/>
      <c r="AC977" s="13"/>
      <c r="AD977" s="13"/>
      <c r="AE977" s="13"/>
      <c r="AF977" s="13"/>
      <c r="AG977" s="13"/>
    </row>
    <row r="978" ht="15.75" customHeight="1">
      <c r="E978" s="13"/>
      <c r="F978" s="13"/>
      <c r="G978" s="13"/>
      <c r="H978" s="13"/>
      <c r="I978" s="13"/>
      <c r="K978" s="13"/>
      <c r="L978" s="13"/>
      <c r="M978" s="13"/>
      <c r="N978" s="13"/>
      <c r="O978" s="13"/>
      <c r="Q978" s="13"/>
      <c r="R978" s="13"/>
      <c r="S978" s="13"/>
      <c r="T978" s="13"/>
      <c r="U978" s="13"/>
      <c r="W978" s="13"/>
      <c r="X978" s="13"/>
      <c r="Y978" s="13"/>
      <c r="Z978" s="13"/>
      <c r="AA978" s="13"/>
      <c r="AC978" s="13"/>
      <c r="AD978" s="13"/>
      <c r="AE978" s="13"/>
      <c r="AF978" s="13"/>
      <c r="AG978" s="13"/>
    </row>
    <row r="979" ht="15.75" customHeight="1">
      <c r="E979" s="13"/>
      <c r="F979" s="13"/>
      <c r="G979" s="13"/>
      <c r="H979" s="13"/>
      <c r="I979" s="13"/>
      <c r="K979" s="13"/>
      <c r="L979" s="13"/>
      <c r="M979" s="13"/>
      <c r="N979" s="13"/>
      <c r="O979" s="13"/>
      <c r="Q979" s="13"/>
      <c r="R979" s="13"/>
      <c r="S979" s="13"/>
      <c r="T979" s="13"/>
      <c r="U979" s="13"/>
      <c r="W979" s="13"/>
      <c r="X979" s="13"/>
      <c r="Y979" s="13"/>
      <c r="Z979" s="13"/>
      <c r="AA979" s="13"/>
      <c r="AC979" s="13"/>
      <c r="AD979" s="13"/>
      <c r="AE979" s="13"/>
      <c r="AF979" s="13"/>
      <c r="AG979" s="13"/>
    </row>
    <row r="980" ht="15.75" customHeight="1">
      <c r="E980" s="13"/>
      <c r="F980" s="13"/>
      <c r="G980" s="13"/>
      <c r="H980" s="13"/>
      <c r="I980" s="13"/>
      <c r="K980" s="13"/>
      <c r="L980" s="13"/>
      <c r="M980" s="13"/>
      <c r="N980" s="13"/>
      <c r="O980" s="13"/>
      <c r="Q980" s="13"/>
      <c r="R980" s="13"/>
      <c r="S980" s="13"/>
      <c r="T980" s="13"/>
      <c r="U980" s="13"/>
      <c r="W980" s="13"/>
      <c r="X980" s="13"/>
      <c r="Y980" s="13"/>
      <c r="Z980" s="13"/>
      <c r="AA980" s="13"/>
      <c r="AC980" s="13"/>
      <c r="AD980" s="13"/>
      <c r="AE980" s="13"/>
      <c r="AF980" s="13"/>
      <c r="AG980" s="13"/>
    </row>
    <row r="981" ht="15.75" customHeight="1">
      <c r="E981" s="13"/>
      <c r="F981" s="13"/>
      <c r="G981" s="13"/>
      <c r="H981" s="13"/>
      <c r="I981" s="13"/>
      <c r="K981" s="13"/>
      <c r="L981" s="13"/>
      <c r="M981" s="13"/>
      <c r="N981" s="13"/>
      <c r="O981" s="13"/>
      <c r="Q981" s="13"/>
      <c r="R981" s="13"/>
      <c r="S981" s="13"/>
      <c r="T981" s="13"/>
      <c r="U981" s="13"/>
      <c r="W981" s="13"/>
      <c r="X981" s="13"/>
      <c r="Y981" s="13"/>
      <c r="Z981" s="13"/>
      <c r="AA981" s="13"/>
      <c r="AC981" s="13"/>
      <c r="AD981" s="13"/>
      <c r="AE981" s="13"/>
      <c r="AF981" s="13"/>
      <c r="AG981" s="13"/>
    </row>
    <row r="982" ht="15.75" customHeight="1">
      <c r="E982" s="13"/>
      <c r="F982" s="13"/>
      <c r="G982" s="13"/>
      <c r="H982" s="13"/>
      <c r="I982" s="13"/>
      <c r="K982" s="13"/>
      <c r="L982" s="13"/>
      <c r="M982" s="13"/>
      <c r="N982" s="13"/>
      <c r="O982" s="13"/>
      <c r="Q982" s="13"/>
      <c r="R982" s="13"/>
      <c r="S982" s="13"/>
      <c r="T982" s="13"/>
      <c r="U982" s="13"/>
      <c r="W982" s="13"/>
      <c r="X982" s="13"/>
      <c r="Y982" s="13"/>
      <c r="Z982" s="13"/>
      <c r="AA982" s="13"/>
      <c r="AC982" s="13"/>
      <c r="AD982" s="13"/>
      <c r="AE982" s="13"/>
      <c r="AF982" s="13"/>
      <c r="AG982" s="13"/>
    </row>
    <row r="983" ht="15.75" customHeight="1">
      <c r="E983" s="13"/>
      <c r="F983" s="13"/>
      <c r="G983" s="13"/>
      <c r="H983" s="13"/>
      <c r="I983" s="13"/>
      <c r="K983" s="13"/>
      <c r="L983" s="13"/>
      <c r="M983" s="13"/>
      <c r="N983" s="13"/>
      <c r="O983" s="13"/>
      <c r="Q983" s="13"/>
      <c r="R983" s="13"/>
      <c r="S983" s="13"/>
      <c r="T983" s="13"/>
      <c r="U983" s="13"/>
      <c r="W983" s="13"/>
      <c r="X983" s="13"/>
      <c r="Y983" s="13"/>
      <c r="Z983" s="13"/>
      <c r="AA983" s="13"/>
      <c r="AC983" s="13"/>
      <c r="AD983" s="13"/>
      <c r="AE983" s="13"/>
      <c r="AF983" s="13"/>
      <c r="AG983" s="13"/>
    </row>
    <row r="984" ht="15.75" customHeight="1">
      <c r="E984" s="13"/>
      <c r="F984" s="13"/>
      <c r="G984" s="13"/>
      <c r="H984" s="13"/>
      <c r="I984" s="13"/>
      <c r="K984" s="13"/>
      <c r="L984" s="13"/>
      <c r="M984" s="13"/>
      <c r="N984" s="13"/>
      <c r="O984" s="13"/>
      <c r="Q984" s="13"/>
      <c r="R984" s="13"/>
      <c r="S984" s="13"/>
      <c r="T984" s="13"/>
      <c r="U984" s="13"/>
      <c r="W984" s="13"/>
      <c r="X984" s="13"/>
      <c r="Y984" s="13"/>
      <c r="Z984" s="13"/>
      <c r="AA984" s="13"/>
      <c r="AC984" s="13"/>
      <c r="AD984" s="13"/>
      <c r="AE984" s="13"/>
      <c r="AF984" s="13"/>
      <c r="AG984" s="13"/>
    </row>
    <row r="985" ht="15.75" customHeight="1">
      <c r="E985" s="13"/>
      <c r="F985" s="13"/>
      <c r="G985" s="13"/>
      <c r="H985" s="13"/>
      <c r="I985" s="13"/>
      <c r="K985" s="13"/>
      <c r="L985" s="13"/>
      <c r="M985" s="13"/>
      <c r="N985" s="13"/>
      <c r="O985" s="13"/>
      <c r="Q985" s="13"/>
      <c r="R985" s="13"/>
      <c r="S985" s="13"/>
      <c r="T985" s="13"/>
      <c r="U985" s="13"/>
      <c r="W985" s="13"/>
      <c r="X985" s="13"/>
      <c r="Y985" s="13"/>
      <c r="Z985" s="13"/>
      <c r="AA985" s="13"/>
      <c r="AC985" s="13"/>
      <c r="AD985" s="13"/>
      <c r="AE985" s="13"/>
      <c r="AF985" s="13"/>
      <c r="AG985" s="13"/>
    </row>
    <row r="986" ht="15.75" customHeight="1">
      <c r="E986" s="13"/>
      <c r="F986" s="13"/>
      <c r="G986" s="13"/>
      <c r="H986" s="13"/>
      <c r="I986" s="13"/>
      <c r="K986" s="13"/>
      <c r="L986" s="13"/>
      <c r="M986" s="13"/>
      <c r="N986" s="13"/>
      <c r="O986" s="13"/>
      <c r="Q986" s="13"/>
      <c r="R986" s="13"/>
      <c r="S986" s="13"/>
      <c r="T986" s="13"/>
      <c r="U986" s="13"/>
      <c r="W986" s="13"/>
      <c r="X986" s="13"/>
      <c r="Y986" s="13"/>
      <c r="Z986" s="13"/>
      <c r="AA986" s="13"/>
      <c r="AC986" s="13"/>
      <c r="AD986" s="13"/>
      <c r="AE986" s="13"/>
      <c r="AF986" s="13"/>
      <c r="AG986" s="13"/>
    </row>
    <row r="987" ht="15.75" customHeight="1">
      <c r="E987" s="13"/>
      <c r="F987" s="13"/>
      <c r="G987" s="13"/>
      <c r="H987" s="13"/>
      <c r="I987" s="13"/>
      <c r="K987" s="13"/>
      <c r="L987" s="13"/>
      <c r="M987" s="13"/>
      <c r="N987" s="13"/>
      <c r="O987" s="13"/>
      <c r="Q987" s="13"/>
      <c r="R987" s="13"/>
      <c r="S987" s="13"/>
      <c r="T987" s="13"/>
      <c r="U987" s="13"/>
      <c r="W987" s="13"/>
      <c r="X987" s="13"/>
      <c r="Y987" s="13"/>
      <c r="Z987" s="13"/>
      <c r="AA987" s="13"/>
      <c r="AC987" s="13"/>
      <c r="AD987" s="13"/>
      <c r="AE987" s="13"/>
      <c r="AF987" s="13"/>
      <c r="AG987" s="13"/>
    </row>
    <row r="988" ht="15.75" customHeight="1">
      <c r="E988" s="13"/>
      <c r="F988" s="13"/>
      <c r="G988" s="13"/>
      <c r="H988" s="13"/>
      <c r="I988" s="13"/>
      <c r="K988" s="13"/>
      <c r="L988" s="13"/>
      <c r="M988" s="13"/>
      <c r="N988" s="13"/>
      <c r="O988" s="13"/>
      <c r="Q988" s="13"/>
      <c r="R988" s="13"/>
      <c r="S988" s="13"/>
      <c r="T988" s="13"/>
      <c r="U988" s="13"/>
      <c r="W988" s="13"/>
      <c r="X988" s="13"/>
      <c r="Y988" s="13"/>
      <c r="Z988" s="13"/>
      <c r="AA988" s="13"/>
      <c r="AC988" s="13"/>
      <c r="AD988" s="13"/>
      <c r="AE988" s="13"/>
      <c r="AF988" s="13"/>
      <c r="AG988" s="13"/>
    </row>
    <row r="989" ht="15.75" customHeight="1">
      <c r="E989" s="13"/>
      <c r="F989" s="13"/>
      <c r="G989" s="13"/>
      <c r="H989" s="13"/>
      <c r="I989" s="13"/>
      <c r="K989" s="13"/>
      <c r="L989" s="13"/>
      <c r="M989" s="13"/>
      <c r="N989" s="13"/>
      <c r="O989" s="13"/>
      <c r="Q989" s="13"/>
      <c r="R989" s="13"/>
      <c r="S989" s="13"/>
      <c r="T989" s="13"/>
      <c r="U989" s="13"/>
      <c r="W989" s="13"/>
      <c r="X989" s="13"/>
      <c r="Y989" s="13"/>
      <c r="Z989" s="13"/>
      <c r="AA989" s="13"/>
      <c r="AC989" s="13"/>
      <c r="AD989" s="13"/>
      <c r="AE989" s="13"/>
      <c r="AF989" s="13"/>
      <c r="AG989" s="13"/>
    </row>
    <row r="990" ht="15.75" customHeight="1">
      <c r="E990" s="13"/>
      <c r="F990" s="13"/>
      <c r="G990" s="13"/>
      <c r="H990" s="13"/>
      <c r="I990" s="13"/>
      <c r="K990" s="13"/>
      <c r="L990" s="13"/>
      <c r="M990" s="13"/>
      <c r="N990" s="13"/>
      <c r="O990" s="13"/>
      <c r="Q990" s="13"/>
      <c r="R990" s="13"/>
      <c r="S990" s="13"/>
      <c r="T990" s="13"/>
      <c r="U990" s="13"/>
      <c r="W990" s="13"/>
      <c r="X990" s="13"/>
      <c r="Y990" s="13"/>
      <c r="Z990" s="13"/>
      <c r="AA990" s="13"/>
      <c r="AC990" s="13"/>
      <c r="AD990" s="13"/>
      <c r="AE990" s="13"/>
      <c r="AF990" s="13"/>
      <c r="AG990" s="13"/>
    </row>
    <row r="991" ht="15.75" customHeight="1">
      <c r="E991" s="13"/>
      <c r="F991" s="13"/>
      <c r="G991" s="13"/>
      <c r="H991" s="13"/>
      <c r="I991" s="13"/>
      <c r="K991" s="13"/>
      <c r="L991" s="13"/>
      <c r="M991" s="13"/>
      <c r="N991" s="13"/>
      <c r="O991" s="13"/>
      <c r="Q991" s="13"/>
      <c r="R991" s="13"/>
      <c r="S991" s="13"/>
      <c r="T991" s="13"/>
      <c r="U991" s="13"/>
      <c r="W991" s="13"/>
      <c r="X991" s="13"/>
      <c r="Y991" s="13"/>
      <c r="Z991" s="13"/>
      <c r="AA991" s="13"/>
      <c r="AC991" s="13"/>
      <c r="AD991" s="13"/>
      <c r="AE991" s="13"/>
      <c r="AF991" s="13"/>
      <c r="AG991" s="13"/>
    </row>
    <row r="992" ht="15.75" customHeight="1">
      <c r="E992" s="13"/>
      <c r="F992" s="13"/>
      <c r="G992" s="13"/>
      <c r="H992" s="13"/>
      <c r="I992" s="13"/>
      <c r="K992" s="13"/>
      <c r="L992" s="13"/>
      <c r="M992" s="13"/>
      <c r="N992" s="13"/>
      <c r="O992" s="13"/>
      <c r="Q992" s="13"/>
      <c r="R992" s="13"/>
      <c r="S992" s="13"/>
      <c r="T992" s="13"/>
      <c r="U992" s="13"/>
      <c r="W992" s="13"/>
      <c r="X992" s="13"/>
      <c r="Y992" s="13"/>
      <c r="Z992" s="13"/>
      <c r="AA992" s="13"/>
      <c r="AC992" s="13"/>
      <c r="AD992" s="13"/>
      <c r="AE992" s="13"/>
      <c r="AF992" s="13"/>
      <c r="AG992" s="13"/>
    </row>
    <row r="993" ht="15.75" customHeight="1">
      <c r="E993" s="13"/>
      <c r="F993" s="13"/>
      <c r="G993" s="13"/>
      <c r="H993" s="13"/>
      <c r="I993" s="13"/>
      <c r="K993" s="13"/>
      <c r="L993" s="13"/>
      <c r="M993" s="13"/>
      <c r="N993" s="13"/>
      <c r="O993" s="13"/>
      <c r="Q993" s="13"/>
      <c r="R993" s="13"/>
      <c r="S993" s="13"/>
      <c r="T993" s="13"/>
      <c r="U993" s="13"/>
      <c r="W993" s="13"/>
      <c r="X993" s="13"/>
      <c r="Y993" s="13"/>
      <c r="Z993" s="13"/>
      <c r="AA993" s="13"/>
      <c r="AC993" s="13"/>
      <c r="AD993" s="13"/>
      <c r="AE993" s="13"/>
      <c r="AF993" s="13"/>
      <c r="AG993" s="13"/>
    </row>
    <row r="994" ht="15.75" customHeight="1">
      <c r="E994" s="13"/>
      <c r="F994" s="13"/>
      <c r="G994" s="13"/>
      <c r="H994" s="13"/>
      <c r="I994" s="13"/>
      <c r="K994" s="13"/>
      <c r="L994" s="13"/>
      <c r="M994" s="13"/>
      <c r="N994" s="13"/>
      <c r="O994" s="13"/>
      <c r="Q994" s="13"/>
      <c r="R994" s="13"/>
      <c r="S994" s="13"/>
      <c r="T994" s="13"/>
      <c r="U994" s="13"/>
      <c r="W994" s="13"/>
      <c r="X994" s="13"/>
      <c r="Y994" s="13"/>
      <c r="Z994" s="13"/>
      <c r="AA994" s="13"/>
      <c r="AC994" s="13"/>
      <c r="AD994" s="13"/>
      <c r="AE994" s="13"/>
      <c r="AF994" s="13"/>
      <c r="AG994" s="13"/>
    </row>
    <row r="995" ht="15.75" customHeight="1">
      <c r="E995" s="13"/>
      <c r="F995" s="13"/>
      <c r="G995" s="13"/>
      <c r="H995" s="13"/>
      <c r="I995" s="13"/>
      <c r="K995" s="13"/>
      <c r="L995" s="13"/>
      <c r="M995" s="13"/>
      <c r="N995" s="13"/>
      <c r="O995" s="13"/>
      <c r="Q995" s="13"/>
      <c r="R995" s="13"/>
      <c r="S995" s="13"/>
      <c r="T995" s="13"/>
      <c r="U995" s="13"/>
      <c r="W995" s="13"/>
      <c r="X995" s="13"/>
      <c r="Y995" s="13"/>
      <c r="Z995" s="13"/>
      <c r="AA995" s="13"/>
      <c r="AC995" s="13"/>
      <c r="AD995" s="13"/>
      <c r="AE995" s="13"/>
      <c r="AF995" s="13"/>
      <c r="AG995" s="13"/>
    </row>
    <row r="996" ht="15.75" customHeight="1">
      <c r="E996" s="13"/>
      <c r="F996" s="13"/>
      <c r="G996" s="13"/>
      <c r="H996" s="13"/>
      <c r="I996" s="13"/>
      <c r="K996" s="13"/>
      <c r="L996" s="13"/>
      <c r="M996" s="13"/>
      <c r="N996" s="13"/>
      <c r="O996" s="13"/>
      <c r="Q996" s="13"/>
      <c r="R996" s="13"/>
      <c r="S996" s="13"/>
      <c r="T996" s="13"/>
      <c r="U996" s="13"/>
      <c r="W996" s="13"/>
      <c r="X996" s="13"/>
      <c r="Y996" s="13"/>
      <c r="Z996" s="13"/>
      <c r="AA996" s="13"/>
      <c r="AC996" s="13"/>
      <c r="AD996" s="13"/>
      <c r="AE996" s="13"/>
      <c r="AF996" s="13"/>
      <c r="AG996" s="13"/>
    </row>
    <row r="997" ht="15.75" customHeight="1">
      <c r="E997" s="13"/>
      <c r="F997" s="13"/>
      <c r="G997" s="13"/>
      <c r="H997" s="13"/>
      <c r="I997" s="13"/>
      <c r="K997" s="13"/>
      <c r="L997" s="13"/>
      <c r="M997" s="13"/>
      <c r="N997" s="13"/>
      <c r="O997" s="13"/>
      <c r="Q997" s="13"/>
      <c r="R997" s="13"/>
      <c r="S997" s="13"/>
      <c r="T997" s="13"/>
      <c r="U997" s="13"/>
      <c r="W997" s="13"/>
      <c r="X997" s="13"/>
      <c r="Y997" s="13"/>
      <c r="Z997" s="13"/>
      <c r="AA997" s="13"/>
      <c r="AC997" s="13"/>
      <c r="AD997" s="13"/>
      <c r="AE997" s="13"/>
      <c r="AF997" s="13"/>
      <c r="AG997" s="13"/>
    </row>
    <row r="998" ht="15.75" customHeight="1">
      <c r="E998" s="13"/>
      <c r="F998" s="13"/>
      <c r="G998" s="13"/>
      <c r="H998" s="13"/>
      <c r="I998" s="13"/>
      <c r="K998" s="13"/>
      <c r="L998" s="13"/>
      <c r="M998" s="13"/>
      <c r="N998" s="13"/>
      <c r="O998" s="13"/>
      <c r="Q998" s="13"/>
      <c r="R998" s="13"/>
      <c r="S998" s="13"/>
      <c r="T998" s="13"/>
      <c r="U998" s="13"/>
      <c r="W998" s="13"/>
      <c r="X998" s="13"/>
      <c r="Y998" s="13"/>
      <c r="Z998" s="13"/>
      <c r="AA998" s="13"/>
      <c r="AC998" s="13"/>
      <c r="AD998" s="13"/>
      <c r="AE998" s="13"/>
      <c r="AF998" s="13"/>
      <c r="AG998" s="13"/>
    </row>
    <row r="999" ht="15.75" customHeight="1">
      <c r="E999" s="13"/>
      <c r="F999" s="13"/>
      <c r="G999" s="13"/>
      <c r="H999" s="13"/>
      <c r="I999" s="13"/>
      <c r="K999" s="13"/>
      <c r="L999" s="13"/>
      <c r="M999" s="13"/>
      <c r="N999" s="13"/>
      <c r="O999" s="13"/>
      <c r="Q999" s="13"/>
      <c r="R999" s="13"/>
      <c r="S999" s="13"/>
      <c r="T999" s="13"/>
      <c r="U999" s="13"/>
      <c r="W999" s="13"/>
      <c r="X999" s="13"/>
      <c r="Y999" s="13"/>
      <c r="Z999" s="13"/>
      <c r="AA999" s="13"/>
      <c r="AC999" s="13"/>
      <c r="AD999" s="13"/>
      <c r="AE999" s="13"/>
      <c r="AF999" s="13"/>
      <c r="AG999" s="13"/>
    </row>
  </sheetData>
  <dataValidations>
    <dataValidation type="list" allowBlank="1" showErrorMessage="1" sqref="D2:D124 J2:J124 P2:P124 V2:V124 AB2:AB124">
      <formula1>DECKS!$F:$F</formula1>
    </dataValidation>
  </dataValidations>
  <printOptions/>
  <pageMargins bottom="0.787401575" footer="0.0" header="0.0" left="0.511811024" right="0.511811024" top="0.7874015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.14"/>
    <col customWidth="1" min="2" max="2" width="15.14"/>
    <col customWidth="1" hidden="1" min="3" max="17" width="6.14"/>
    <col customWidth="1" hidden="1" min="18" max="18" width="5.86"/>
    <col customWidth="1" hidden="1" min="19" max="20" width="7.0"/>
    <col customWidth="1" hidden="1" min="21" max="21" width="5.86"/>
    <col customWidth="1" hidden="1" min="22" max="22" width="7.0"/>
    <col customWidth="1" hidden="1" min="23" max="23" width="10.43"/>
    <col customWidth="1" hidden="1" min="24" max="24" width="7.43"/>
    <col customWidth="1" hidden="1" min="25" max="25" width="8.43"/>
    <col customWidth="1" hidden="1" min="26" max="26" width="9.14"/>
    <col customWidth="1" hidden="1" min="27" max="27" width="10.57"/>
    <col customWidth="1" hidden="1" min="28" max="28" width="11.43"/>
    <col customWidth="1" hidden="1" min="29" max="29" width="11.14"/>
    <col customWidth="1" min="30" max="30" width="9.14"/>
    <col customWidth="1" hidden="1" min="31" max="31" width="8.29"/>
    <col customWidth="1" hidden="1" min="32" max="32" width="9.14"/>
    <col customWidth="1" min="33" max="33" width="11.14"/>
    <col customWidth="1" hidden="1" min="34" max="35" width="11.14"/>
    <col customWidth="1" hidden="1" min="36" max="36" width="11.86"/>
    <col customWidth="1" min="37" max="38" width="11.14"/>
    <col customWidth="1" min="39" max="39" width="7.86"/>
    <col customWidth="1" min="40" max="40" width="11.43"/>
    <col customWidth="1" min="41" max="41" width="11.14"/>
    <col customWidth="1" hidden="1" min="42" max="45" width="5.14"/>
    <col customWidth="1" hidden="1" min="46" max="46" width="7.43"/>
    <col customWidth="1" min="47" max="47" width="0.14"/>
    <col customWidth="1" min="48" max="48" width="8.14"/>
    <col customWidth="1" min="49" max="52" width="7.14"/>
    <col customWidth="1" min="53" max="53" width="11.14"/>
    <col customWidth="1" hidden="1" min="54" max="54" width="8.57"/>
    <col customWidth="1" hidden="1" min="55" max="69" width="7.57"/>
    <col customWidth="1" hidden="1" min="70" max="74" width="6.0"/>
    <col customWidth="1" hidden="1" min="75" max="75" width="12.0"/>
    <col customWidth="1" min="76" max="76" width="15.57"/>
    <col customWidth="1" min="77" max="77" width="14.0"/>
    <col customWidth="1" hidden="1" min="78" max="78" width="10.14"/>
    <col customWidth="1" min="79" max="79" width="10.14"/>
    <col customWidth="1" hidden="1" min="80" max="80" width="10.0"/>
    <col customWidth="1" hidden="1" min="81" max="81" width="5.57"/>
    <col customWidth="1" min="82" max="82" width="7.43"/>
    <col customWidth="1" hidden="1" min="83" max="83" width="8.43"/>
    <col customWidth="1" min="84" max="84" width="4.86"/>
    <col customWidth="1" min="85" max="85" width="4.57"/>
    <col customWidth="1" min="86" max="87" width="4.86"/>
    <col customWidth="1" min="88" max="88" width="5.43"/>
    <col customWidth="1" min="89" max="89" width="4.86"/>
    <col customWidth="1" min="90" max="90" width="5.14"/>
    <col customWidth="1" min="91" max="91" width="10.43"/>
    <col customWidth="1" min="92" max="92" width="7.57"/>
    <col customWidth="1" min="93" max="93" width="7.86"/>
    <col customWidth="1" min="94" max="94" width="1.14"/>
    <col customWidth="1" min="95" max="96" width="10.86"/>
    <col customWidth="1" min="97" max="98" width="8.86"/>
  </cols>
  <sheetData>
    <row r="1" ht="18.0" customHeigh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5"/>
      <c r="AM1" s="16"/>
      <c r="AN1" s="14"/>
      <c r="AO1" s="15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7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</row>
    <row r="2" ht="18.75" customHeight="1">
      <c r="A2" s="14"/>
      <c r="B2" s="18" t="s">
        <v>120</v>
      </c>
      <c r="C2" s="19" t="s">
        <v>121</v>
      </c>
      <c r="D2" s="19" t="s">
        <v>122</v>
      </c>
      <c r="E2" s="19" t="s">
        <v>123</v>
      </c>
      <c r="F2" s="19" t="s">
        <v>124</v>
      </c>
      <c r="G2" s="19" t="s">
        <v>125</v>
      </c>
      <c r="H2" s="19" t="s">
        <v>126</v>
      </c>
      <c r="I2" s="19" t="s">
        <v>127</v>
      </c>
      <c r="J2" s="19" t="s">
        <v>128</v>
      </c>
      <c r="K2" s="19" t="s">
        <v>129</v>
      </c>
      <c r="L2" s="19" t="s">
        <v>130</v>
      </c>
      <c r="M2" s="19" t="s">
        <v>131</v>
      </c>
      <c r="N2" s="19" t="s">
        <v>132</v>
      </c>
      <c r="O2" s="19" t="s">
        <v>133</v>
      </c>
      <c r="P2" s="19" t="s">
        <v>134</v>
      </c>
      <c r="Q2" s="19" t="s">
        <v>135</v>
      </c>
      <c r="R2" s="19" t="s">
        <v>136</v>
      </c>
      <c r="S2" s="19" t="s">
        <v>137</v>
      </c>
      <c r="T2" s="19" t="s">
        <v>138</v>
      </c>
      <c r="U2" s="19" t="s">
        <v>139</v>
      </c>
      <c r="V2" s="19" t="s">
        <v>140</v>
      </c>
      <c r="W2" s="19" t="s">
        <v>141</v>
      </c>
      <c r="X2" s="19" t="s">
        <v>142</v>
      </c>
      <c r="Y2" s="19" t="s">
        <v>143</v>
      </c>
      <c r="Z2" s="20" t="s">
        <v>144</v>
      </c>
      <c r="AA2" s="20" t="s">
        <v>145</v>
      </c>
      <c r="AB2" s="20" t="s">
        <v>146</v>
      </c>
      <c r="AC2" s="20" t="s">
        <v>147</v>
      </c>
      <c r="AD2" s="21" t="s">
        <v>148</v>
      </c>
      <c r="AE2" s="21" t="s">
        <v>149</v>
      </c>
      <c r="AF2" s="21" t="s">
        <v>150</v>
      </c>
      <c r="AG2" s="21" t="s">
        <v>151</v>
      </c>
      <c r="AH2" s="21" t="s">
        <v>152</v>
      </c>
      <c r="AI2" s="21" t="s">
        <v>153</v>
      </c>
      <c r="AJ2" s="21" t="s">
        <v>154</v>
      </c>
      <c r="AK2" s="21" t="s">
        <v>155</v>
      </c>
      <c r="AL2" s="22" t="s">
        <v>156</v>
      </c>
      <c r="AM2" s="23" t="s">
        <v>157</v>
      </c>
      <c r="AN2" s="21" t="s">
        <v>158</v>
      </c>
      <c r="AO2" s="22" t="s">
        <v>159</v>
      </c>
      <c r="AP2" s="21" t="s">
        <v>160</v>
      </c>
      <c r="AQ2" s="21" t="s">
        <v>161</v>
      </c>
      <c r="AR2" s="21" t="s">
        <v>162</v>
      </c>
      <c r="AS2" s="24" t="s">
        <v>163</v>
      </c>
      <c r="AT2" s="24" t="s">
        <v>164</v>
      </c>
      <c r="AU2" s="24" t="s">
        <v>165</v>
      </c>
      <c r="AV2" s="21" t="s">
        <v>166</v>
      </c>
      <c r="AW2" s="21" t="s">
        <v>167</v>
      </c>
      <c r="AX2" s="21" t="s">
        <v>168</v>
      </c>
      <c r="AY2" s="21" t="s">
        <v>169</v>
      </c>
      <c r="AZ2" s="21" t="s">
        <v>170</v>
      </c>
      <c r="BA2" s="25" t="s">
        <v>171</v>
      </c>
      <c r="BB2" s="25" t="s">
        <v>172</v>
      </c>
      <c r="BC2" s="22" t="s">
        <v>173</v>
      </c>
      <c r="BD2" s="22" t="s">
        <v>174</v>
      </c>
      <c r="BE2" s="22" t="s">
        <v>175</v>
      </c>
      <c r="BF2" s="22" t="s">
        <v>176</v>
      </c>
      <c r="BG2" s="22" t="s">
        <v>177</v>
      </c>
      <c r="BH2" s="26" t="s">
        <v>178</v>
      </c>
      <c r="BI2" s="26" t="s">
        <v>179</v>
      </c>
      <c r="BJ2" s="26" t="s">
        <v>180</v>
      </c>
      <c r="BK2" s="26" t="s">
        <v>181</v>
      </c>
      <c r="BL2" s="26" t="s">
        <v>182</v>
      </c>
      <c r="BM2" s="22" t="s">
        <v>183</v>
      </c>
      <c r="BN2" s="22" t="s">
        <v>184</v>
      </c>
      <c r="BO2" s="22" t="s">
        <v>185</v>
      </c>
      <c r="BP2" s="22" t="s">
        <v>186</v>
      </c>
      <c r="BQ2" s="22" t="s">
        <v>187</v>
      </c>
      <c r="BR2" s="21" t="s">
        <v>188</v>
      </c>
      <c r="BS2" s="21" t="s">
        <v>189</v>
      </c>
      <c r="BT2" s="21" t="s">
        <v>190</v>
      </c>
      <c r="BU2" s="21" t="s">
        <v>191</v>
      </c>
      <c r="BV2" s="21" t="s">
        <v>192</v>
      </c>
      <c r="BW2" s="21" t="s">
        <v>193</v>
      </c>
      <c r="BX2" s="27" t="s">
        <v>194</v>
      </c>
      <c r="BY2" s="28" t="s">
        <v>195</v>
      </c>
      <c r="BZ2" s="21" t="s">
        <v>196</v>
      </c>
      <c r="CA2" s="21" t="s">
        <v>197</v>
      </c>
      <c r="CB2" s="21" t="s">
        <v>198</v>
      </c>
      <c r="CC2" s="21" t="s">
        <v>199</v>
      </c>
      <c r="CD2" s="27" t="s">
        <v>200</v>
      </c>
      <c r="CE2" s="29" t="s">
        <v>201</v>
      </c>
      <c r="CF2" s="30" t="s">
        <v>202</v>
      </c>
      <c r="CG2" s="30" t="s">
        <v>203</v>
      </c>
      <c r="CH2" s="30" t="s">
        <v>204</v>
      </c>
      <c r="CI2" s="30" t="s">
        <v>205</v>
      </c>
      <c r="CJ2" s="30" t="s">
        <v>206</v>
      </c>
      <c r="CK2" s="30" t="s">
        <v>207</v>
      </c>
      <c r="CL2" s="30" t="s">
        <v>208</v>
      </c>
      <c r="CM2" s="30" t="s">
        <v>209</v>
      </c>
      <c r="CN2" s="30" t="s">
        <v>210</v>
      </c>
      <c r="CO2" s="30" t="s">
        <v>211</v>
      </c>
      <c r="CP2" s="14"/>
      <c r="CQ2" s="14"/>
      <c r="CR2" s="31" t="s">
        <v>212</v>
      </c>
      <c r="CS2" s="32">
        <v>0.028</v>
      </c>
      <c r="CT2" s="14"/>
    </row>
    <row r="3" ht="19.5" hidden="1" customHeight="1">
      <c r="A3" s="14"/>
      <c r="B3" s="33" t="s">
        <v>213</v>
      </c>
      <c r="C3" s="34">
        <f>SUMIF(DECKS!$F$3:$F$470,"*"&amp;"("&amp;JOGADORES!$B3&amp;")"&amp;"*",DECKS!$M$3:$M$470)</f>
        <v>0</v>
      </c>
      <c r="D3" s="34">
        <f>SUMIF(DECKS!$F$3:$F$470,"*"&amp;"("&amp;JOGADORES!$B3&amp;")"&amp;"*",DECKS!$N$3:$N$470)</f>
        <v>0</v>
      </c>
      <c r="E3" s="34">
        <f>IFERROR(JOGADORES!$D3/JOGADORES!$C3,0)</f>
        <v>0</v>
      </c>
      <c r="F3" s="34">
        <f>SUMIF(DECKS!$F$3:$F$470,"*"&amp;"("&amp;JOGADORES!$B3&amp;")"&amp;"*",DECKS!$O$3:$O$470)</f>
        <v>0</v>
      </c>
      <c r="G3" s="34">
        <f>SUMIF(DECKS!$F$3:$F$470,"*"&amp;"("&amp;JOGADORES!$B3&amp;")"&amp;"*",DECKS!$P$3:$P$470)</f>
        <v>0</v>
      </c>
      <c r="H3" s="35">
        <f>IFERROR((JOGADORES!$D3+JOGADORES!$G3)/(JOGADORES!$C3+JOGADORES!$F3),0)</f>
        <v>0</v>
      </c>
      <c r="I3" s="34">
        <f>SUMIF(DECKS!$F$3:$F$470,"*"&amp;"("&amp;JOGADORES!$B3&amp;")"&amp;"*",DECKS!$Q$3:$Q$470)</f>
        <v>0</v>
      </c>
      <c r="J3" s="34">
        <f>SUMIF(DECKS!$F$3:$F$470,"*"&amp;"("&amp;JOGADORES!$B3&amp;")"&amp;"*",DECKS!$R$3:$R$470)</f>
        <v>0</v>
      </c>
      <c r="K3" s="35">
        <f>IFERROR((JOGADORES!$G3+JOGADORES!$J3)/(JOGADORES!$F3+JOGADORES!$I3),0)</f>
        <v>0</v>
      </c>
      <c r="L3" s="34">
        <f>SUMIF(DECKS!$F$3:$F$470,"*"&amp;"("&amp;JOGADORES!$B3&amp;")"&amp;"*",DECKS!$S$3:$S$470)</f>
        <v>0</v>
      </c>
      <c r="M3" s="34">
        <f>SUMIF(DECKS!$F$3:$F$470,"*"&amp;"("&amp;JOGADORES!$B3&amp;")"&amp;"*",DECKS!$T$3:$T$470)</f>
        <v>0</v>
      </c>
      <c r="N3" s="35">
        <f>IFERROR((JOGADORES!$J3+JOGADORES!$M3)/(JOGADORES!$I3+JOGADORES!$L3),0)</f>
        <v>0</v>
      </c>
      <c r="O3" s="34">
        <f>SUMIF(DECKS!$F$3:$F$470,"*"&amp;"("&amp;JOGADORES!$B3&amp;")"&amp;"*",DECKS!$U$3:$U$470)</f>
        <v>0</v>
      </c>
      <c r="P3" s="34">
        <f>SUMIF(DECKS!$F$3:$F$470,"*"&amp;"("&amp;JOGADORES!$B3&amp;")"&amp;"*",DECKS!$V$3:$V$470)</f>
        <v>0</v>
      </c>
      <c r="Q3" s="35">
        <f>IFERROR((JOGADORES!$M3+JOGADORES!$P3)/(JOGADORES!$L3+JOGADORES!$O3),0)</f>
        <v>0</v>
      </c>
      <c r="R3" s="34">
        <f>SUMIF(DECKS!$F$3:$F$470,"*"&amp;"("&amp;JOGADORES!$B3&amp;")"&amp;"*",DECKS!$W$3:$W$470)</f>
        <v>0</v>
      </c>
      <c r="S3" s="34">
        <f>SUMIF(DECKS!$F$3:$F$470,"*"&amp;"("&amp;JOGADORES!$B3&amp;")"&amp;"*",DECKS!$X$3:$X$470)</f>
        <v>0</v>
      </c>
      <c r="T3" s="35">
        <f>IFERROR((JOGADORES!$P3+JOGADORES!$S3)/(JOGADORES!$O3+JOGADORES!$R3),0)</f>
        <v>0</v>
      </c>
      <c r="U3" s="34">
        <f>SUMIF(DECKS!$F$3:$F$470,"*"&amp;"("&amp;JOGADORES!$B3&amp;")"&amp;"*",DECKS!$Y$3:$Y$470)</f>
        <v>0</v>
      </c>
      <c r="V3" s="34">
        <f>SUMIF(DECKS!$F$3:$F$470,"*"&amp;"("&amp;JOGADORES!$B3&amp;")"&amp;"*",DECKS!$Z$3:$Z$470)</f>
        <v>0</v>
      </c>
      <c r="W3" s="35">
        <f>IFERROR((JOGADORES!$S3+JOGADORES!$V3)/(JOGADORES!$R3+JOGADORES!$U3),0)</f>
        <v>0</v>
      </c>
      <c r="X3" s="34">
        <f>SUMIF(DECKS!$F$3:$F$470,"*"&amp;"("&amp;JOGADORES!$B3&amp;")"&amp;"*",DECKS!$AA$3:$AA$470)</f>
        <v>6</v>
      </c>
      <c r="Y3" s="34">
        <f>SUMIF(DECKS!$F$3:$F$470,"*"&amp;"("&amp;JOGADORES!$B3&amp;")"&amp;"*",DECKS!$AB$3:$AB$470)</f>
        <v>4</v>
      </c>
      <c r="Z3" s="34">
        <f>SUMIF(HISTORICO!$N$107:$N$288,"*"&amp;"("&amp;JOGADORES!$B3&amp;")"&amp;"*",HISTORICO!$Q$107:$Q$288)</f>
        <v>1</v>
      </c>
      <c r="AA3" s="35">
        <f>JOGADORES!$Y3/JOGADORES!$X3</f>
        <v>0.6666666667</v>
      </c>
      <c r="AB3" s="35">
        <f>JOGADORES!$Z3/JOGADORES!$X3</f>
        <v>0.1666666667</v>
      </c>
      <c r="AC3" s="35">
        <f>(JOGADORES!$X3-JOGADORES!$Y3-JOGADORES!$Z3)/JOGADORES!$X3</f>
        <v>0.1666666667</v>
      </c>
      <c r="AD3" s="36">
        <f>SUMIF(DECKS!$F$3:$F$470,"*"&amp;"("&amp;JOGADORES!$B3&amp;")"&amp;"*",DECKS!$AD$3:$AD$470)</f>
        <v>0</v>
      </c>
      <c r="AE3" s="36">
        <f>SUMIF(DECKS!$F$3:$F$470,"*"&amp;"("&amp;JOGADORES!$B3&amp;")"&amp;"*",DECKS!$AE$3:$AE$470)</f>
        <v>0</v>
      </c>
      <c r="AF3" s="36">
        <f>SUMIF(HISTORICO!$N$292:$N$759,"*"&amp;"("&amp;JOGADORES!$B3&amp;")"&amp;"*",HISTORICO!$Q$292:$Q$759)</f>
        <v>0</v>
      </c>
      <c r="AG3" s="37" t="str">
        <f>JOGADORES!$AE3/JOGADORES!$AD3</f>
        <v>#DIV/0!</v>
      </c>
      <c r="AH3" s="37" t="str">
        <f>JOGADORES!$AF3/JOGADORES!$AD3</f>
        <v>#DIV/0!</v>
      </c>
      <c r="AI3" s="37" t="str">
        <f>(JOGADORES!$AD3-JOGADORES!$AE3-JOGADORES!$AF3)/JOGADORES!$AD3</f>
        <v>#DIV/0!</v>
      </c>
      <c r="AJ3" s="36">
        <f>JOGADORES!$V3+JOGADORES!$Y3+JOGADORES!$AE3</f>
        <v>4</v>
      </c>
      <c r="AK3" s="36">
        <f>JOGADORES!$U3+JOGADORES!$X3+JOGADORES!$AD3</f>
        <v>6</v>
      </c>
      <c r="AL3" s="37">
        <f>IFERROR(JOGADORES!$AJ3/JOGADORES!$AK3,0)</f>
        <v>0.6666666667</v>
      </c>
      <c r="AM3" s="38" t="str">
        <f>IFERROR(AVERAGEIF(REG!$D$2:$D$124,"*"&amp;"("&amp;JOGADORES!$B3&amp;")"&amp;"*",REG!$C$2:$C$124),"-")</f>
        <v>-</v>
      </c>
      <c r="AN3" s="36">
        <f>SUM(C3,F3,I3,L3,O3,R3,U3,X3,JOGADORES!$AD3)</f>
        <v>6</v>
      </c>
      <c r="AO3" s="37">
        <f>SUM(D3,G3,J3,M3,P3,S3,V3,Y3,JOGADORES!$AE3)/JOGADORES!$AN3</f>
        <v>0.6666666667</v>
      </c>
      <c r="AP3" s="36">
        <f>SUMIF(DECKS!$F$3:$F$470,"*"&amp;"("&amp;JOGADORES!$B3&amp;")"&amp;"*",DECKS!$AM$3:$AM$470)</f>
        <v>0</v>
      </c>
      <c r="AQ3" s="36">
        <f>SUMIF(DECKS!$F$3:$F$470,"*"&amp;"("&amp;JOGADORES!$B3&amp;")"&amp;"*",DECKS!$AN$3:$AN$470)</f>
        <v>2</v>
      </c>
      <c r="AR3" s="36">
        <f>SUMIF(DECKS!$F$3:$F$470,"*"&amp;"("&amp;JOGADORES!$B3&amp;")"&amp;"*",DECKS!$AO$3:$AO$470)</f>
        <v>6</v>
      </c>
      <c r="AS3" s="36">
        <f>SUMIF(DECKS!$F$3:$F$470,"*"&amp;"("&amp;JOGADORES!$B3&amp;")"&amp;"*",DECKS!$AP$3:$AP$470)</f>
        <v>0</v>
      </c>
      <c r="AT3" s="38">
        <f>IFERROR((JOGADORES!$AP3+2*JOGADORES!$AQ3+3*JOGADORES!$AR3+4*JOGADORES!$AS3)/(1+JOGADORES!$AK3-JOGADORES!$AJ3),0)</f>
        <v>7.333333333</v>
      </c>
      <c r="AU3" s="39">
        <f>10*JOGADORES!$AT3/IFERROR((10^(JOGADORES!$AM3/AVERAGE(JOGADORES!$AM$3:$AM$29))),10)</f>
        <v>7.333333333</v>
      </c>
      <c r="AV3" s="40">
        <f>IFERROR(SUM(JOGADORES!$AP3:$AS3)/(1+JOGADORES!$AK3-JOGADORES!$AJ3),0)</f>
        <v>2.666666667</v>
      </c>
      <c r="AW3" s="41">
        <f>IFERROR(JOGADORES!$AP3/SUM(JOGADORES!$AP3:$AS3),0)</f>
        <v>0</v>
      </c>
      <c r="AX3" s="41">
        <f>IFERROR(JOGADORES!$AQ3/SUM(JOGADORES!$AP3:$AS3),0)</f>
        <v>0.25</v>
      </c>
      <c r="AY3" s="41">
        <f>IFERROR(JOGADORES!$AR3/SUM(JOGADORES!$AP3:$AS3),0)</f>
        <v>0.75</v>
      </c>
      <c r="AZ3" s="41">
        <f>IFERROR(JOGADORES!$AS3/SUM(JOGADORES!$AP3:$AS3),0)</f>
        <v>0</v>
      </c>
      <c r="BA3" s="36">
        <f>COUNTIF(DECKS!$F$3:$F$470,"*"&amp;"("&amp;JOGADORES!$B3&amp;")"&amp;"*")</f>
        <v>3</v>
      </c>
      <c r="BB3" s="42">
        <f>SUMIF(DECKS!$F$3:$F$470,"*"&amp;"("&amp;JOGADORES!$B3&amp;")"&amp;"*",DECKS!$D$3:$D$470)/JOGADORES!$BA3</f>
        <v>3.666666667</v>
      </c>
      <c r="BC3" s="37">
        <f>SUMIFS(DECKS!$AJ$3:$AJ$470,DECKS!$F$3:$F$470,"*"&amp;"("&amp;JOGADORES!$B3&amp;")"&amp;"*",DECKS!$G$3:$G$470,1)/JOGADORES!$AN3</f>
        <v>0.8333333333</v>
      </c>
      <c r="BD3" s="37">
        <f>SUMIFS(DECKS!$AJ$3:$AJ$470,DECKS!$F$3:$F$470,"*"&amp;"("&amp;JOGADORES!$B3&amp;")"&amp;"*",DECKS!$H$3:$H$470,1)/JOGADORES!$AN3</f>
        <v>0.1666666667</v>
      </c>
      <c r="BE3" s="37">
        <f>SUMIFS(DECKS!$AJ$3:$AJ$470,DECKS!$F$3:$F$470,"*"&amp;"("&amp;JOGADORES!$B3&amp;")"&amp;"*",DECKS!$I$3:$I$470,1)/JOGADORES!$AN3</f>
        <v>1</v>
      </c>
      <c r="BF3" s="37">
        <f>SUMIFS(DECKS!$AJ$3:$AJ$470,DECKS!$F$3:$F$470,"*"&amp;"("&amp;JOGADORES!$B3&amp;")"&amp;"*",DECKS!$J$3:$J$470,1)/JOGADORES!$AN3</f>
        <v>0.1666666667</v>
      </c>
      <c r="BG3" s="37">
        <f>SUMIFS(DECKS!$AJ$3:$AJ$470,DECKS!$F$3:$F$470,"*"&amp;"("&amp;JOGADORES!$B3&amp;")"&amp;"*",DECKS!$K$3:$K$470,1)/JOGADORES!$AN3</f>
        <v>0.1666666667</v>
      </c>
      <c r="BH3" s="43">
        <f>IFERROR(SUMIFS(DECKS!$AG$3:$AG$470,DECKS!$F$3:$F$470,"*"&amp;"("&amp;JOGADORES!$B3&amp;")"&amp;"*",DECKS!$G$3:$G$470,1)/JOGADORES!$AK3,0)</f>
        <v>0.8333333333</v>
      </c>
      <c r="BI3" s="43">
        <f>IFERROR(SUMIFS(DECKS!$AG$3:$AG$470,DECKS!$F$3:$F$470,"*"&amp;"("&amp;JOGADORES!$B3&amp;")"&amp;"*",DECKS!$H$3:$H$470,1)/JOGADORES!$AK3,0)</f>
        <v>0.1666666667</v>
      </c>
      <c r="BJ3" s="43">
        <f>IFERROR(SUMIFS(DECKS!$AG$3:$AG$470,DECKS!$F$3:$F$470,"*"&amp;"("&amp;JOGADORES!$B3&amp;")"&amp;"*",DECKS!$I$3:$I$470,1)/JOGADORES!$AK3,0)</f>
        <v>1</v>
      </c>
      <c r="BK3" s="43">
        <f>IFERROR(SUMIFS(DECKS!$AG$3:$AG$470,DECKS!$F$3:$F$470,"*"&amp;"("&amp;JOGADORES!$B3&amp;")"&amp;"*",DECKS!$J$3:$J$470,1)/JOGADORES!$AK3,0)</f>
        <v>0.1666666667</v>
      </c>
      <c r="BL3" s="43">
        <f>IFERROR(SUMIFS(DECKS!$AG$3:$AG$470,DECKS!$F$3:$F$470,"*"&amp;"("&amp;JOGADORES!$B3&amp;")"&amp;"*",DECKS!$K$3:$K$470,1)/JOGADORES!$AK3,0)</f>
        <v>0.1666666667</v>
      </c>
      <c r="BM3" s="37">
        <f>AVERAGE(JOGADORES!$BC3,JOGADORES!$BH3)</f>
        <v>0.8333333333</v>
      </c>
      <c r="BN3" s="37">
        <f>AVERAGE(JOGADORES!$BD3,JOGADORES!$BI3)</f>
        <v>0.1666666667</v>
      </c>
      <c r="BO3" s="37">
        <f>AVERAGE(JOGADORES!$BE3,JOGADORES!$BJ3)</f>
        <v>1</v>
      </c>
      <c r="BP3" s="37">
        <f>AVERAGE(JOGADORES!$BF3,JOGADORES!$BK3)</f>
        <v>0.1666666667</v>
      </c>
      <c r="BQ3" s="37">
        <f>AVERAGE(JOGADORES!$BG3,JOGADORES!$BL3)</f>
        <v>0.1666666667</v>
      </c>
      <c r="BR3" s="36">
        <f>IF(JOGADORES!$BM3&gt;AVERAGE(JOGADORES!$BM3:$BQ3)-$CS$2,1,0)</f>
        <v>1</v>
      </c>
      <c r="BS3" s="36">
        <f>IF(JOGADORES!$BN3&gt;AVERAGE(JOGADORES!$BM3:$BQ3)-$CS$2,1,0)</f>
        <v>0</v>
      </c>
      <c r="BT3" s="36">
        <f>IF(JOGADORES!$BO3&gt;AVERAGE(JOGADORES!$BM3:$BQ3)-$CS$2,1,0)</f>
        <v>1</v>
      </c>
      <c r="BU3" s="36">
        <f>IF(JOGADORES!$BP3&gt;AVERAGE(JOGADORES!$BM3:$BQ3)-$CS$2,1,0)</f>
        <v>0</v>
      </c>
      <c r="BV3" s="36">
        <f>IF(JOGADORES!$BQ3&gt;AVERAGE(JOGADORES!$BM3:$BQ3)-$CS$2,1,0)</f>
        <v>0</v>
      </c>
      <c r="BW3" s="36" t="str">
        <f>JOGADORES!$BR3&amp;JOGADORES!$BS3&amp;JOGADORES!$BT3&amp;JOGADORES!$BU3&amp;JOGADORES!$BV3</f>
        <v>10100</v>
      </c>
      <c r="BX3" s="44" t="str">
        <f t="array" ref="BX3">XLOOKUP(JOGADORES!$BW3,REF!$C$3:$C$34,REF!$B$3:$B$34,"-",0,1)</f>
        <v>Orzhov</v>
      </c>
      <c r="BY3" s="36" t="str">
        <f t="array" ref="BY3">XLOOKUP(JOGADORES!$B3,REF!$B$41:$B$60,REF!$C$41:$C$60)</f>
        <v>#N/A</v>
      </c>
      <c r="BZ3" s="42">
        <f>IFERROR(SUMIFS(DECKS!$AW$3:$AW$470,DECKS!$F$3:$F$470,"*"&amp;"("&amp;JOGADORES!$B3&amp;")"&amp;"*")/JOGADORES!$AK3,0)</f>
        <v>2.5</v>
      </c>
      <c r="CA3" s="36" t="str">
        <f t="array" ref="CA3">XLOOKUP(JOGADORES!$BZ3,REF!$F$71:$F$75,REF!$D$71:$D$75,"-",-1,1)</f>
        <v>A</v>
      </c>
      <c r="CB3" s="38">
        <f>IFERROR((5*COUNTIFS(DECKS!$F$3:$F$470,"*"&amp;"("&amp;JOGADORES!$B3&amp;")"&amp;"*",DECKS!$AL$3:$AL$470,"S")+4*COUNTIFS(DECKS!$F$3:$F$470,"*"&amp;"("&amp;JOGADORES!$B3&amp;")"&amp;"*",DECKS!$AL$3:$AL$470,"A")+3*COUNTIFS(DECKS!$F$3:$F$470,"*"&amp;"("&amp;JOGADORES!$B3&amp;")"&amp;"*",DECKS!$AL$3:$AL$470,"B")+2*COUNTIFS(DECKS!$F$3:$F$470,"*"&amp;"("&amp;JOGADORES!$B3&amp;")"&amp;"*",DECKS!$AL$3:$AL$470,"C")+COUNTIFS(DECKS!$F$3:$F$470,"*"&amp;"("&amp;JOGADORES!$B3&amp;")"&amp;"*",DECKS!$AL$3:$AL$470,"D"))/(JOGADORES!$BA3-COUNTIFS(DECKS!$F$3:$F$470,"*"&amp;"("&amp;JOGADORES!$B3&amp;")"&amp;"*",DECKS!$AL$3:$AL$470,"-")),"-")</f>
        <v>0</v>
      </c>
      <c r="CC3" s="38">
        <f>JOGADORES!$CB3*IFERROR(LOG(10^(JOGADORES!$CL3/AVERAGE(JOGADORES!$CL$3:$CL$29))),1)</f>
        <v>0</v>
      </c>
      <c r="CD3" s="45">
        <f>IF(JOGADORES!$AL3=0,0,(1+JOGADORES!$AO3)*(JOGADORES!$CC3+JOGADORES!$AU3)/2)</f>
        <v>6.111111111</v>
      </c>
      <c r="CE3" s="36" t="str">
        <f t="array" ref="CE3">XLOOKUP(JOGADORES!$CB3,REF!$G$3:$G$7,REF!$F$3:$F$7,"-",1)</f>
        <v>D</v>
      </c>
      <c r="CF3" s="38"/>
      <c r="CG3" s="38"/>
      <c r="CH3" s="38"/>
      <c r="CI3" s="38"/>
      <c r="CJ3" s="38"/>
      <c r="CK3" s="38"/>
      <c r="CL3" s="38" t="str">
        <f>IFERROR((4*JOGADORES!$CF3+3*JOGADORES!$CI3+2*JOGADORES!$CK3+JOGADORES!$CG3+JOGADORES!$CH3)/JOGADORES!$CJ3,"-")</f>
        <v>-</v>
      </c>
      <c r="CM3" s="46" t="str">
        <f>IFERROR(AVERAGEIF(DECKS!$F$3:$F$470,"*"&amp;"("&amp;JOGADORES!$B3&amp;")"&amp;"*",DECKS!$BA$3:$BA$470),"-")</f>
        <v>-</v>
      </c>
      <c r="CN3" s="46" t="str">
        <f>IFERROR(AVERAGEIF(DECKS!$F$3:$F$470,"*"&amp;"("&amp;JOGADORES!$B3&amp;")"&amp;"*",DECKS!$BB$3:$BB$470),"-")</f>
        <v>-</v>
      </c>
      <c r="CO3" s="46" t="str">
        <f>IFERROR(AVERAGEIF(DECKS!$F$3:$F$470,"*"&amp;"("&amp;JOGADORES!$B3&amp;")"&amp;"*",DECKS!$BC$3:$BC$470),"-")</f>
        <v>-</v>
      </c>
      <c r="CP3" s="14"/>
      <c r="CQ3" s="14"/>
      <c r="CR3" s="31" t="s">
        <v>214</v>
      </c>
      <c r="CS3" s="47">
        <f>AVERAGE(AM3:AM25)</f>
        <v>9.355682854</v>
      </c>
      <c r="CT3" s="14"/>
    </row>
    <row r="4" ht="19.5" hidden="1" customHeight="1">
      <c r="A4" s="14"/>
      <c r="B4" s="33" t="s">
        <v>215</v>
      </c>
      <c r="C4" s="34">
        <f>SUMIF(DECKS!$F$3:$F$470,"*"&amp;"("&amp;JOGADORES!$B4&amp;")"&amp;"*",DECKS!$M$3:$M$470)</f>
        <v>0</v>
      </c>
      <c r="D4" s="34">
        <f>SUMIF(DECKS!$F$3:$F$470,"*"&amp;"("&amp;JOGADORES!$B4&amp;")"&amp;"*",DECKS!$N$3:$N$470)</f>
        <v>0</v>
      </c>
      <c r="E4" s="34">
        <f>IFERROR(JOGADORES!$D4/JOGADORES!$C4,0)</f>
        <v>0</v>
      </c>
      <c r="F4" s="34">
        <f>SUMIF(DECKS!$F$3:$F$470,"*"&amp;"("&amp;JOGADORES!$B4&amp;")"&amp;"*",DECKS!$O$3:$O$470)</f>
        <v>0</v>
      </c>
      <c r="G4" s="34">
        <f>SUMIF(DECKS!$F$3:$F$470,"*"&amp;"("&amp;JOGADORES!$B4&amp;")"&amp;"*",DECKS!$P$3:$P$470)</f>
        <v>0</v>
      </c>
      <c r="H4" s="35">
        <f>IFERROR((JOGADORES!$D4+JOGADORES!$G4)/(JOGADORES!$C4+JOGADORES!$F4),0)</f>
        <v>0</v>
      </c>
      <c r="I4" s="34">
        <f>SUMIF(DECKS!$F$3:$F$470,"*"&amp;"("&amp;JOGADORES!$B4&amp;")"&amp;"*",DECKS!$Q$3:$Q$470)</f>
        <v>0</v>
      </c>
      <c r="J4" s="34">
        <f>SUMIF(DECKS!$F$3:$F$470,"*"&amp;"("&amp;JOGADORES!$B4&amp;")"&amp;"*",DECKS!$R$3:$R$470)</f>
        <v>0</v>
      </c>
      <c r="K4" s="35">
        <f>IFERROR((JOGADORES!$G4+JOGADORES!$J4)/(JOGADORES!$F4+JOGADORES!$I4),0)</f>
        <v>0</v>
      </c>
      <c r="L4" s="34">
        <f>SUMIF(DECKS!$F$3:$F$470,"*"&amp;"("&amp;JOGADORES!$B4&amp;")"&amp;"*",DECKS!$S$3:$S$470)</f>
        <v>0</v>
      </c>
      <c r="M4" s="34">
        <f>SUMIF(DECKS!$F$3:$F$470,"*"&amp;"("&amp;JOGADORES!$B4&amp;")"&amp;"*",DECKS!$T$3:$T$470)</f>
        <v>0</v>
      </c>
      <c r="N4" s="35">
        <f>IFERROR((JOGADORES!$J4+JOGADORES!$M4)/(JOGADORES!$I4+JOGADORES!$L4),0)</f>
        <v>0</v>
      </c>
      <c r="O4" s="34">
        <f>SUMIF(DECKS!$F$3:$F$470,"*"&amp;"("&amp;JOGADORES!$B4&amp;")"&amp;"*",DECKS!$U$3:$U$470)</f>
        <v>0</v>
      </c>
      <c r="P4" s="34">
        <f>SUMIF(DECKS!$F$3:$F$470,"*"&amp;"("&amp;JOGADORES!$B4&amp;")"&amp;"*",DECKS!$V$3:$V$470)</f>
        <v>0</v>
      </c>
      <c r="Q4" s="35">
        <f>IFERROR((JOGADORES!$M4+JOGADORES!$P4)/(JOGADORES!$L4+JOGADORES!$O4),0)</f>
        <v>0</v>
      </c>
      <c r="R4" s="34">
        <f>SUMIF(DECKS!$F$3:$F$470,"*"&amp;"("&amp;JOGADORES!$B4&amp;")"&amp;"*",DECKS!$W$3:$W$470)</f>
        <v>0</v>
      </c>
      <c r="S4" s="34">
        <f>SUMIF(DECKS!$F$3:$F$470,"*"&amp;"("&amp;JOGADORES!$B4&amp;")"&amp;"*",DECKS!$X$3:$X$470)</f>
        <v>0</v>
      </c>
      <c r="T4" s="35">
        <f>IFERROR((JOGADORES!$P4+JOGADORES!$S4)/(JOGADORES!$O4+JOGADORES!$R4),0)</f>
        <v>0</v>
      </c>
      <c r="U4" s="34">
        <f>SUMIF(DECKS!$F$3:$F$470,"*"&amp;"("&amp;JOGADORES!$B4&amp;")"&amp;"*",DECKS!$Y$3:$Y$470)</f>
        <v>0</v>
      </c>
      <c r="V4" s="34">
        <f>SUMIF(DECKS!$F$3:$F$470,"*"&amp;"("&amp;JOGADORES!$B4&amp;")"&amp;"*",DECKS!$Z$3:$Z$470)</f>
        <v>0</v>
      </c>
      <c r="W4" s="35">
        <f>IFERROR((JOGADORES!$S4+JOGADORES!$V4)/(JOGADORES!$R4+JOGADORES!$U4),0)</f>
        <v>0</v>
      </c>
      <c r="X4" s="34">
        <f>SUMIF(DECKS!$F$3:$F$470,"*"&amp;"("&amp;JOGADORES!$B4&amp;")"&amp;"*",DECKS!$AA$3:$AA$470)</f>
        <v>3</v>
      </c>
      <c r="Y4" s="34">
        <f>SUMIF(DECKS!$F$3:$F$470,"*"&amp;"("&amp;JOGADORES!$B4&amp;")"&amp;"*",DECKS!$AB$3:$AB$470)</f>
        <v>2</v>
      </c>
      <c r="Z4" s="34">
        <f>SUMIF(HISTORICO!$N$107:$N$288,"*"&amp;"("&amp;JOGADORES!$B4&amp;")"&amp;"*",HISTORICO!$Q$107:$Q$288)</f>
        <v>0</v>
      </c>
      <c r="AA4" s="35">
        <f>JOGADORES!$Y4/JOGADORES!$X4</f>
        <v>0.6666666667</v>
      </c>
      <c r="AB4" s="35">
        <f>JOGADORES!$Z4/JOGADORES!$X4</f>
        <v>0</v>
      </c>
      <c r="AC4" s="35">
        <f>(JOGADORES!$X4-JOGADORES!$Y4-JOGADORES!$Z4)/JOGADORES!$X4</f>
        <v>0.3333333333</v>
      </c>
      <c r="AD4" s="36">
        <f>SUMIF(DECKS!$F$3:$F$470,"*"&amp;"("&amp;JOGADORES!$B4&amp;")"&amp;"*",DECKS!$AD$3:$AD$470)</f>
        <v>0</v>
      </c>
      <c r="AE4" s="36">
        <f>SUMIF(DECKS!$F$3:$F$470,"*"&amp;"("&amp;JOGADORES!$B4&amp;")"&amp;"*",DECKS!$AE$3:$AE$470)</f>
        <v>0</v>
      </c>
      <c r="AF4" s="36">
        <f>SUMIF(HISTORICO!$N$292:$N$759,"*"&amp;"("&amp;JOGADORES!$B4&amp;")"&amp;"*",HISTORICO!$Q$292:$Q$759)</f>
        <v>0</v>
      </c>
      <c r="AG4" s="37" t="str">
        <f>JOGADORES!$AE4/JOGADORES!$AD4</f>
        <v>#DIV/0!</v>
      </c>
      <c r="AH4" s="37" t="str">
        <f>JOGADORES!$AF4/JOGADORES!$AD4</f>
        <v>#DIV/0!</v>
      </c>
      <c r="AI4" s="37" t="str">
        <f>(JOGADORES!$AD4-JOGADORES!$AE4-JOGADORES!$AF4)/JOGADORES!$AD4</f>
        <v>#DIV/0!</v>
      </c>
      <c r="AJ4" s="36">
        <f>JOGADORES!$V4+JOGADORES!$Y4+JOGADORES!$AE4</f>
        <v>2</v>
      </c>
      <c r="AK4" s="36">
        <f>JOGADORES!$U4+JOGADORES!$X4+JOGADORES!$AD4</f>
        <v>3</v>
      </c>
      <c r="AL4" s="37">
        <f>IFERROR(JOGADORES!$AJ4/JOGADORES!$AK4,0)</f>
        <v>0.6666666667</v>
      </c>
      <c r="AM4" s="38" t="str">
        <f>IFERROR(AVERAGEIF(REG!$D$2:$D$124,"*"&amp;"("&amp;JOGADORES!$B4&amp;")"&amp;"*",REG!$C$2:$C$124),"-")</f>
        <v>-</v>
      </c>
      <c r="AN4" s="36">
        <f>SUM(C4,F4,I4,L4,O4,R4,U4,X4,JOGADORES!$AD4)</f>
        <v>3</v>
      </c>
      <c r="AO4" s="37">
        <f>SUM(D4,G4,J4,M4,P4,S4,V4,Y4,JOGADORES!$AE4)/JOGADORES!$AN4</f>
        <v>0.6666666667</v>
      </c>
      <c r="AP4" s="36">
        <f>SUMIF(DECKS!$F$3:$F$470,"*"&amp;"("&amp;JOGADORES!$B4&amp;")"&amp;"*",DECKS!$AM$3:$AM$470)</f>
        <v>1</v>
      </c>
      <c r="AQ4" s="36">
        <f>SUMIF(DECKS!$F$3:$F$470,"*"&amp;"("&amp;JOGADORES!$B4&amp;")"&amp;"*",DECKS!$AN$3:$AN$470)</f>
        <v>0</v>
      </c>
      <c r="AR4" s="36">
        <f>SUMIF(DECKS!$F$3:$F$470,"*"&amp;"("&amp;JOGADORES!$B4&amp;")"&amp;"*",DECKS!$AO$3:$AO$470)</f>
        <v>1</v>
      </c>
      <c r="AS4" s="36">
        <f>SUMIF(DECKS!$F$3:$F$470,"*"&amp;"("&amp;JOGADORES!$B4&amp;")"&amp;"*",DECKS!$AP$3:$AP$470)</f>
        <v>0</v>
      </c>
      <c r="AT4" s="38">
        <f>IFERROR((JOGADORES!$AP4+2*JOGADORES!$AQ4+3*JOGADORES!$AR4+4*JOGADORES!$AS4)/(1+JOGADORES!$AK4-JOGADORES!$AJ4),0)</f>
        <v>2</v>
      </c>
      <c r="AU4" s="39">
        <f>10*JOGADORES!$AT4/IFERROR((10^(JOGADORES!$AM4/AVERAGE(JOGADORES!$AM$3:$AM$29))),10)</f>
        <v>2</v>
      </c>
      <c r="AV4" s="40">
        <f>IFERROR(SUM(JOGADORES!$AP4:$AS4)/(1+JOGADORES!$AK4-JOGADORES!$AJ4),0)</f>
        <v>1</v>
      </c>
      <c r="AW4" s="41">
        <f>IFERROR(JOGADORES!$AP4/SUM(JOGADORES!$AP4:$AS4),0)</f>
        <v>0.5</v>
      </c>
      <c r="AX4" s="41">
        <f>IFERROR(JOGADORES!$AQ4/SUM(JOGADORES!$AP4:$AS4),0)</f>
        <v>0</v>
      </c>
      <c r="AY4" s="41">
        <f>IFERROR(JOGADORES!$AR4/SUM(JOGADORES!$AP4:$AS4),0)</f>
        <v>0.5</v>
      </c>
      <c r="AZ4" s="41">
        <f>IFERROR(JOGADORES!$AS4/SUM(JOGADORES!$AP4:$AS4),0)</f>
        <v>0</v>
      </c>
      <c r="BA4" s="36">
        <f>COUNTIF(DECKS!$F$3:$F$470,"*"&amp;"("&amp;JOGADORES!$B4&amp;")"&amp;"*")</f>
        <v>2</v>
      </c>
      <c r="BB4" s="42">
        <f>SUMIF(DECKS!$F$3:$F$470,"*"&amp;"("&amp;JOGADORES!$B4&amp;")"&amp;"*",DECKS!$D$3:$D$470)/JOGADORES!$BA4</f>
        <v>6.5</v>
      </c>
      <c r="BC4" s="37">
        <f>SUMIFS(DECKS!$AJ$3:$AJ$470,DECKS!$F$3:$F$470,"*"&amp;"("&amp;JOGADORES!$B4&amp;")"&amp;"*",DECKS!$G$3:$G$470,1)/JOGADORES!$AN4</f>
        <v>0.3333333333</v>
      </c>
      <c r="BD4" s="37">
        <f>SUMIFS(DECKS!$AJ$3:$AJ$470,DECKS!$F$3:$F$470,"*"&amp;"("&amp;JOGADORES!$B4&amp;")"&amp;"*",DECKS!$H$3:$H$470,1)/JOGADORES!$AN4</f>
        <v>0</v>
      </c>
      <c r="BE4" s="37">
        <f>SUMIFS(DECKS!$AJ$3:$AJ$470,DECKS!$F$3:$F$470,"*"&amp;"("&amp;JOGADORES!$B4&amp;")"&amp;"*",DECKS!$I$3:$I$470,1)/JOGADORES!$AN4</f>
        <v>0.3333333333</v>
      </c>
      <c r="BF4" s="37">
        <f>SUMIFS(DECKS!$AJ$3:$AJ$470,DECKS!$F$3:$F$470,"*"&amp;"("&amp;JOGADORES!$B4&amp;")"&amp;"*",DECKS!$J$3:$J$470,1)/JOGADORES!$AN4</f>
        <v>1</v>
      </c>
      <c r="BG4" s="37">
        <f>SUMIFS(DECKS!$AJ$3:$AJ$470,DECKS!$F$3:$F$470,"*"&amp;"("&amp;JOGADORES!$B4&amp;")"&amp;"*",DECKS!$K$3:$K$470,1)/JOGADORES!$AN4</f>
        <v>0.6666666667</v>
      </c>
      <c r="BH4" s="43">
        <f>IFERROR(SUMIFS(DECKS!$AG$3:$AG$470,DECKS!$F$3:$F$470,"*"&amp;"("&amp;JOGADORES!$B4&amp;")"&amp;"*",DECKS!$G$3:$G$470,1)/JOGADORES!$AK4,0)</f>
        <v>0.3333333333</v>
      </c>
      <c r="BI4" s="43">
        <f>IFERROR(SUMIFS(DECKS!$AG$3:$AG$470,DECKS!$F$3:$F$470,"*"&amp;"("&amp;JOGADORES!$B4&amp;")"&amp;"*",DECKS!$H$3:$H$470,1)/JOGADORES!$AK4,0)</f>
        <v>0</v>
      </c>
      <c r="BJ4" s="43">
        <f>IFERROR(SUMIFS(DECKS!$AG$3:$AG$470,DECKS!$F$3:$F$470,"*"&amp;"("&amp;JOGADORES!$B4&amp;")"&amp;"*",DECKS!$I$3:$I$470,1)/JOGADORES!$AK4,0)</f>
        <v>0.3333333333</v>
      </c>
      <c r="BK4" s="43">
        <f>IFERROR(SUMIFS(DECKS!$AG$3:$AG$470,DECKS!$F$3:$F$470,"*"&amp;"("&amp;JOGADORES!$B4&amp;")"&amp;"*",DECKS!$J$3:$J$470,1)/JOGADORES!$AK4,0)</f>
        <v>1</v>
      </c>
      <c r="BL4" s="43">
        <f>IFERROR(SUMIFS(DECKS!$AG$3:$AG$470,DECKS!$F$3:$F$470,"*"&amp;"("&amp;JOGADORES!$B4&amp;")"&amp;"*",DECKS!$K$3:$K$470,1)/JOGADORES!$AK4,0)</f>
        <v>0.6666666667</v>
      </c>
      <c r="BM4" s="37">
        <f>AVERAGE(JOGADORES!$BC4,JOGADORES!$BH4)</f>
        <v>0.3333333333</v>
      </c>
      <c r="BN4" s="37">
        <f>AVERAGE(JOGADORES!$BD4,JOGADORES!$BI4)</f>
        <v>0</v>
      </c>
      <c r="BO4" s="37">
        <f>AVERAGE(JOGADORES!$BE4,JOGADORES!$BJ4)</f>
        <v>0.3333333333</v>
      </c>
      <c r="BP4" s="37">
        <f>AVERAGE(JOGADORES!$BF4,JOGADORES!$BK4)</f>
        <v>1</v>
      </c>
      <c r="BQ4" s="37">
        <f>AVERAGE(JOGADORES!$BG4,JOGADORES!$BL4)</f>
        <v>0.6666666667</v>
      </c>
      <c r="BR4" s="36">
        <f>IF(JOGADORES!$BM4&gt;AVERAGE(JOGADORES!$BM4:$BQ4)-$CS$2,1,0)</f>
        <v>0</v>
      </c>
      <c r="BS4" s="36">
        <f>IF(JOGADORES!$BN4&gt;AVERAGE(JOGADORES!$BM4:$BQ4)-$CS$2,1,0)</f>
        <v>0</v>
      </c>
      <c r="BT4" s="36">
        <f>IF(JOGADORES!$BO4&gt;AVERAGE(JOGADORES!$BM4:$BQ4)-$CS$2,1,0)</f>
        <v>0</v>
      </c>
      <c r="BU4" s="36">
        <f>IF(JOGADORES!$BP4&gt;AVERAGE(JOGADORES!$BM4:$BQ4)-$CS$2,1,0)</f>
        <v>1</v>
      </c>
      <c r="BV4" s="36">
        <f>IF(JOGADORES!$BQ4&gt;AVERAGE(JOGADORES!$BM4:$BQ4)-$CS$2,1,0)</f>
        <v>1</v>
      </c>
      <c r="BW4" s="36" t="str">
        <f>JOGADORES!$BR4&amp;JOGADORES!$BS4&amp;JOGADORES!$BT4&amp;JOGADORES!$BU4&amp;JOGADORES!$BV4</f>
        <v>00011</v>
      </c>
      <c r="BX4" s="44" t="str">
        <f t="array" ref="BX4">XLOOKUP(JOGADORES!$BW4,REF!$C$3:$C$34,REF!$B$3:$B$34,"-",0,1)</f>
        <v>Gruul</v>
      </c>
      <c r="BY4" s="36" t="str">
        <f t="array" ref="BY4">XLOOKUP(JOGADORES!$B4,REF!$B$41:$B$60,REF!$C$41:$C$60)</f>
        <v>#N/A</v>
      </c>
      <c r="BZ4" s="42">
        <f>IFERROR(SUMIFS(DECKS!$AW$3:$AW$470,DECKS!$F$3:$F$470,"*"&amp;"("&amp;JOGADORES!$B4&amp;")"&amp;"*")/JOGADORES!$AK4,0)</f>
        <v>1</v>
      </c>
      <c r="CA4" s="36" t="str">
        <f t="array" ref="CA4">XLOOKUP(JOGADORES!$BZ4,REF!$F$71:$F$75,REF!$D$71:$D$75,"-",-1,1)</f>
        <v>B</v>
      </c>
      <c r="CB4" s="38">
        <f>IFERROR((5*COUNTIFS(DECKS!$F$3:$F$470,"*"&amp;"("&amp;JOGADORES!$B4&amp;")"&amp;"*",DECKS!$AL$3:$AL$470,"S")+4*COUNTIFS(DECKS!$F$3:$F$470,"*"&amp;"("&amp;JOGADORES!$B4&amp;")"&amp;"*",DECKS!$AL$3:$AL$470,"A")+3*COUNTIFS(DECKS!$F$3:$F$470,"*"&amp;"("&amp;JOGADORES!$B4&amp;")"&amp;"*",DECKS!$AL$3:$AL$470,"B")+2*COUNTIFS(DECKS!$F$3:$F$470,"*"&amp;"("&amp;JOGADORES!$B4&amp;")"&amp;"*",DECKS!$AL$3:$AL$470,"C")+COUNTIFS(DECKS!$F$3:$F$470,"*"&amp;"("&amp;JOGADORES!$B4&amp;")"&amp;"*",DECKS!$AL$3:$AL$470,"D"))/(JOGADORES!$BA4-COUNTIFS(DECKS!$F$3:$F$470,"*"&amp;"("&amp;JOGADORES!$B4&amp;")"&amp;"*",DECKS!$AL$3:$AL$470,"-")),"-")</f>
        <v>0</v>
      </c>
      <c r="CC4" s="38">
        <f>JOGADORES!$CB4*IFERROR(LOG(10^(JOGADORES!$CL4/AVERAGE(JOGADORES!$CL$3:$CL$29))),1)</f>
        <v>0</v>
      </c>
      <c r="CD4" s="45">
        <f>IF(JOGADORES!$AL4=0,0,(1+JOGADORES!$AO4)*(JOGADORES!$CC4+JOGADORES!$AU4)/2)</f>
        <v>1.666666667</v>
      </c>
      <c r="CE4" s="36" t="str">
        <f t="array" ref="CE4">XLOOKUP(JOGADORES!$CB4,REF!$G$3:$G$7,REF!$F$3:$F$7,"-",1)</f>
        <v>D</v>
      </c>
      <c r="CF4" s="38"/>
      <c r="CG4" s="38"/>
      <c r="CH4" s="38"/>
      <c r="CI4" s="38"/>
      <c r="CJ4" s="38"/>
      <c r="CK4" s="38"/>
      <c r="CL4" s="38" t="str">
        <f>IFERROR((4*JOGADORES!$CF4+3*JOGADORES!$CI4+2*JOGADORES!$CK4+JOGADORES!$CG4+JOGADORES!$CH4)/JOGADORES!$CJ4,"-")</f>
        <v>-</v>
      </c>
      <c r="CM4" s="46" t="str">
        <f>IFERROR(AVERAGEIF(DECKS!$F$3:$F$470,"*"&amp;"("&amp;JOGADORES!$B4&amp;")"&amp;"*",DECKS!$BA$3:$BA$470),"-")</f>
        <v>-</v>
      </c>
      <c r="CN4" s="46" t="str">
        <f>IFERROR(AVERAGEIF(DECKS!$F$3:$F$470,"*"&amp;"("&amp;JOGADORES!$B4&amp;")"&amp;"*",DECKS!$BB$3:$BB$470),"-")</f>
        <v>-</v>
      </c>
      <c r="CO4" s="46" t="str">
        <f>IFERROR(AVERAGEIF(DECKS!$F$3:$F$470,"*"&amp;"("&amp;JOGADORES!$B4&amp;")"&amp;"*",DECKS!$BC$3:$BC$470),"-")</f>
        <v>-</v>
      </c>
      <c r="CP4" s="14"/>
      <c r="CQ4" s="14"/>
      <c r="CR4" s="14"/>
      <c r="CS4" s="14"/>
      <c r="CT4" s="14"/>
    </row>
    <row r="5" ht="18.0" hidden="1" customHeight="1">
      <c r="A5" s="14"/>
      <c r="B5" s="33" t="s">
        <v>216</v>
      </c>
      <c r="C5" s="34">
        <f>SUMIF(DECKS!$F$3:$F$470,"*"&amp;"("&amp;JOGADORES!$B5&amp;")"&amp;"*",DECKS!$M$3:$M$470)</f>
        <v>0</v>
      </c>
      <c r="D5" s="34">
        <f>SUMIF(DECKS!$F$3:$F$470,"*"&amp;"("&amp;JOGADORES!$B5&amp;")"&amp;"*",DECKS!$N$3:$N$470)</f>
        <v>0</v>
      </c>
      <c r="E5" s="34">
        <f>IFERROR(JOGADORES!$D5/JOGADORES!$C5,0)</f>
        <v>0</v>
      </c>
      <c r="F5" s="34">
        <f>SUMIF(DECKS!$F$3:$F$470,"*"&amp;"("&amp;JOGADORES!$B5&amp;")"&amp;"*",DECKS!$O$3:$O$470)</f>
        <v>0</v>
      </c>
      <c r="G5" s="34">
        <f>SUMIF(DECKS!$F$3:$F$470,"*"&amp;"("&amp;JOGADORES!$B5&amp;")"&amp;"*",DECKS!$P$3:$P$470)</f>
        <v>0</v>
      </c>
      <c r="H5" s="35">
        <f>IFERROR((JOGADORES!$D5+JOGADORES!$G5)/(JOGADORES!$C5+JOGADORES!$F5),0)</f>
        <v>0</v>
      </c>
      <c r="I5" s="34">
        <f>SUMIF(DECKS!$F$3:$F$470,"*"&amp;"("&amp;JOGADORES!$B5&amp;")"&amp;"*",DECKS!$Q$3:$Q$470)</f>
        <v>0</v>
      </c>
      <c r="J5" s="34">
        <f>SUMIF(DECKS!$F$3:$F$470,"*"&amp;"("&amp;JOGADORES!$B5&amp;")"&amp;"*",DECKS!$R$3:$R$470)</f>
        <v>0</v>
      </c>
      <c r="K5" s="35">
        <f>IFERROR((JOGADORES!$G5+JOGADORES!$J5)/(JOGADORES!$F5+JOGADORES!$I5),0)</f>
        <v>0</v>
      </c>
      <c r="L5" s="34">
        <f>SUMIF(DECKS!$F$3:$F$470,"*"&amp;"("&amp;JOGADORES!$B5&amp;")"&amp;"*",DECKS!$S$3:$S$470)</f>
        <v>0</v>
      </c>
      <c r="M5" s="34">
        <f>SUMIF(DECKS!$F$3:$F$470,"*"&amp;"("&amp;JOGADORES!$B5&amp;")"&amp;"*",DECKS!$T$3:$T$470)</f>
        <v>0</v>
      </c>
      <c r="N5" s="35">
        <f>IFERROR((JOGADORES!$J5+JOGADORES!$M5)/(JOGADORES!$I5+JOGADORES!$L5),0)</f>
        <v>0</v>
      </c>
      <c r="O5" s="34">
        <f>SUMIF(DECKS!$F$3:$F$470,"*"&amp;"("&amp;JOGADORES!$B5&amp;")"&amp;"*",DECKS!$U$3:$U$470)</f>
        <v>0</v>
      </c>
      <c r="P5" s="34">
        <f>SUMIF(DECKS!$F$3:$F$470,"*"&amp;"("&amp;JOGADORES!$B5&amp;")"&amp;"*",DECKS!$V$3:$V$470)</f>
        <v>0</v>
      </c>
      <c r="Q5" s="35">
        <f>IFERROR((JOGADORES!$M5+JOGADORES!$P5)/(JOGADORES!$L5+JOGADORES!$O5),0)</f>
        <v>0</v>
      </c>
      <c r="R5" s="34">
        <f>SUMIF(DECKS!$F$3:$F$470,"*"&amp;"("&amp;JOGADORES!$B5&amp;")"&amp;"*",DECKS!$W$3:$W$470)</f>
        <v>0</v>
      </c>
      <c r="S5" s="34">
        <f>SUMIF(DECKS!$F$3:$F$470,"*"&amp;"("&amp;JOGADORES!$B5&amp;")"&amp;"*",DECKS!$X$3:$X$470)</f>
        <v>0</v>
      </c>
      <c r="T5" s="35">
        <f>IFERROR((JOGADORES!$P5+JOGADORES!$S5)/(JOGADORES!$O5+JOGADORES!$R5),0)</f>
        <v>0</v>
      </c>
      <c r="U5" s="34">
        <f>SUMIF(DECKS!$F$3:$F$470,"*"&amp;"("&amp;JOGADORES!$B5&amp;")"&amp;"*",DECKS!$Y$3:$Y$470)</f>
        <v>1</v>
      </c>
      <c r="V5" s="34">
        <f>SUMIF(DECKS!$F$3:$F$470,"*"&amp;"("&amp;JOGADORES!$B5&amp;")"&amp;"*",DECKS!$Z$3:$Z$470)</f>
        <v>1</v>
      </c>
      <c r="W5" s="35">
        <f>IFERROR((JOGADORES!$S5+JOGADORES!$V5)/(JOGADORES!$R5+JOGADORES!$U5),0)</f>
        <v>1</v>
      </c>
      <c r="X5" s="34">
        <f>SUMIF(DECKS!$F$3:$F$470,"*"&amp;"("&amp;JOGADORES!$B5&amp;")"&amp;"*",DECKS!$AA$3:$AA$470)</f>
        <v>4</v>
      </c>
      <c r="Y5" s="34">
        <f>SUMIF(DECKS!$F$3:$F$470,"*"&amp;"("&amp;JOGADORES!$B5&amp;")"&amp;"*",DECKS!$AB$3:$AB$470)</f>
        <v>2</v>
      </c>
      <c r="Z5" s="34">
        <f>SUMIF(HISTORICO!$N$107:$N$288,"*"&amp;"("&amp;JOGADORES!$B5&amp;")"&amp;"*",HISTORICO!$Q$107:$Q$288)</f>
        <v>0</v>
      </c>
      <c r="AA5" s="35">
        <f>JOGADORES!$Y5/JOGADORES!$X5</f>
        <v>0.5</v>
      </c>
      <c r="AB5" s="35">
        <f>JOGADORES!$Z5/JOGADORES!$X5</f>
        <v>0</v>
      </c>
      <c r="AC5" s="35">
        <f>(JOGADORES!$X5-JOGADORES!$Y5-JOGADORES!$Z5)/JOGADORES!$X5</f>
        <v>0.5</v>
      </c>
      <c r="AD5" s="36">
        <f>SUMIF(DECKS!$F$3:$F$470,"*"&amp;"("&amp;JOGADORES!$B5&amp;")"&amp;"*",DECKS!$AD$3:$AD$470)</f>
        <v>0</v>
      </c>
      <c r="AE5" s="36">
        <f>SUMIF(DECKS!$F$3:$F$470,"*"&amp;"("&amp;JOGADORES!$B5&amp;")"&amp;"*",DECKS!$AE$3:$AE$470)</f>
        <v>0</v>
      </c>
      <c r="AF5" s="36">
        <f>SUMIF(HISTORICO!$N$292:$N$759,"*"&amp;"("&amp;JOGADORES!$B5&amp;")"&amp;"*",HISTORICO!$Q$292:$Q$759)</f>
        <v>0</v>
      </c>
      <c r="AG5" s="37" t="str">
        <f>JOGADORES!$AE5/JOGADORES!$AD5</f>
        <v>#DIV/0!</v>
      </c>
      <c r="AH5" s="37" t="str">
        <f>JOGADORES!$AF5/JOGADORES!$AD5</f>
        <v>#DIV/0!</v>
      </c>
      <c r="AI5" s="37" t="str">
        <f>(JOGADORES!$AD5-JOGADORES!$AE5-JOGADORES!$AF5)/JOGADORES!$AD5</f>
        <v>#DIV/0!</v>
      </c>
      <c r="AJ5" s="36">
        <f>JOGADORES!$V5+JOGADORES!$Y5+JOGADORES!$AE5</f>
        <v>3</v>
      </c>
      <c r="AK5" s="36">
        <f>JOGADORES!$U5+JOGADORES!$X5+JOGADORES!$AD5</f>
        <v>5</v>
      </c>
      <c r="AL5" s="37">
        <f>IFERROR(JOGADORES!$AJ5/JOGADORES!$AK5,0)</f>
        <v>0.6</v>
      </c>
      <c r="AM5" s="38" t="str">
        <f>IFERROR(AVERAGEIF(REG!$D$2:$D$124,"*"&amp;"("&amp;JOGADORES!$B5&amp;")"&amp;"*",REG!$C$2:$C$124),"-")</f>
        <v>-</v>
      </c>
      <c r="AN5" s="36">
        <f>SUM(C5,F5,I5,L5,O5,R5,U5,X5,JOGADORES!$AD5)</f>
        <v>5</v>
      </c>
      <c r="AO5" s="37">
        <f>SUM(D5,G5,J5,M5,P5,S5,V5,Y5,JOGADORES!$AE5)/JOGADORES!$AN5</f>
        <v>0.6</v>
      </c>
      <c r="AP5" s="36">
        <f>SUMIF(DECKS!$F$3:$F$470,"*"&amp;"("&amp;JOGADORES!$B5&amp;")"&amp;"*",DECKS!$AM$3:$AM$470)</f>
        <v>0</v>
      </c>
      <c r="AQ5" s="36">
        <f>SUMIF(DECKS!$F$3:$F$470,"*"&amp;"("&amp;JOGADORES!$B5&amp;")"&amp;"*",DECKS!$AN$3:$AN$470)</f>
        <v>6</v>
      </c>
      <c r="AR5" s="36">
        <f>SUMIF(DECKS!$F$3:$F$470,"*"&amp;"("&amp;JOGADORES!$B5&amp;")"&amp;"*",DECKS!$AO$3:$AO$470)</f>
        <v>0</v>
      </c>
      <c r="AS5" s="36">
        <f>SUMIF(DECKS!$F$3:$F$470,"*"&amp;"("&amp;JOGADORES!$B5&amp;")"&amp;"*",DECKS!$AP$3:$AP$470)</f>
        <v>6</v>
      </c>
      <c r="AT5" s="38">
        <f>IFERROR((JOGADORES!$AP5+2*JOGADORES!$AQ5+3*JOGADORES!$AR5+4*JOGADORES!$AS5)/(1+JOGADORES!$AK5-JOGADORES!$AJ5),0)</f>
        <v>12</v>
      </c>
      <c r="AU5" s="39">
        <f>10*JOGADORES!$AT5/IFERROR((10^(JOGADORES!$AM5/AVERAGE(JOGADORES!$AM$3:$AM$29))),10)</f>
        <v>12</v>
      </c>
      <c r="AV5" s="40">
        <f>IFERROR(SUM(JOGADORES!$AP5:$AS5)/(1+JOGADORES!$AK5-JOGADORES!$AJ5),0)</f>
        <v>4</v>
      </c>
      <c r="AW5" s="41">
        <f>IFERROR(JOGADORES!$AP5/SUM(JOGADORES!$AP5:$AS5),0)</f>
        <v>0</v>
      </c>
      <c r="AX5" s="41">
        <f>IFERROR(JOGADORES!$AQ5/SUM(JOGADORES!$AP5:$AS5),0)</f>
        <v>0.5</v>
      </c>
      <c r="AY5" s="41">
        <f>IFERROR(JOGADORES!$AR5/SUM(JOGADORES!$AP5:$AS5),0)</f>
        <v>0</v>
      </c>
      <c r="AZ5" s="41">
        <f>IFERROR(JOGADORES!$AS5/SUM(JOGADORES!$AP5:$AS5),0)</f>
        <v>0.5</v>
      </c>
      <c r="BA5" s="36">
        <f>COUNTIF(DECKS!$F$3:$F$470,"*"&amp;"("&amp;JOGADORES!$B5&amp;")"&amp;"*")</f>
        <v>5</v>
      </c>
      <c r="BB5" s="42">
        <f>SUMIF(DECKS!$F$3:$F$470,"*"&amp;"("&amp;JOGADORES!$B5&amp;")"&amp;"*",DECKS!$D$3:$D$470)/JOGADORES!$BA5</f>
        <v>3.8</v>
      </c>
      <c r="BC5" s="37">
        <f>SUMIFS(DECKS!$AJ$3:$AJ$470,DECKS!$F$3:$F$470,"*"&amp;"("&amp;JOGADORES!$B5&amp;")"&amp;"*",DECKS!$G$3:$G$470,1)/JOGADORES!$AN5</f>
        <v>0.6</v>
      </c>
      <c r="BD5" s="37">
        <f>SUMIFS(DECKS!$AJ$3:$AJ$470,DECKS!$F$3:$F$470,"*"&amp;"("&amp;JOGADORES!$B5&amp;")"&amp;"*",DECKS!$H$3:$H$470,1)/JOGADORES!$AN5</f>
        <v>0</v>
      </c>
      <c r="BE5" s="37">
        <f>SUMIFS(DECKS!$AJ$3:$AJ$470,DECKS!$F$3:$F$470,"*"&amp;"("&amp;JOGADORES!$B5&amp;")"&amp;"*",DECKS!$I$3:$I$470,1)/JOGADORES!$AN5</f>
        <v>0.6</v>
      </c>
      <c r="BF5" s="37">
        <f>SUMIFS(DECKS!$AJ$3:$AJ$470,DECKS!$F$3:$F$470,"*"&amp;"("&amp;JOGADORES!$B5&amp;")"&amp;"*",DECKS!$J$3:$J$470,1)/JOGADORES!$AN5</f>
        <v>0.2</v>
      </c>
      <c r="BG5" s="37">
        <f>SUMIFS(DECKS!$AJ$3:$AJ$470,DECKS!$F$3:$F$470,"*"&amp;"("&amp;JOGADORES!$B5&amp;")"&amp;"*",DECKS!$K$3:$K$470,1)/JOGADORES!$AN5</f>
        <v>1</v>
      </c>
      <c r="BH5" s="43">
        <f>IFERROR(SUMIFS(DECKS!$AG$3:$AG$470,DECKS!$F$3:$F$470,"*"&amp;"("&amp;JOGADORES!$B5&amp;")"&amp;"*",DECKS!$G$3:$G$470,1)/JOGADORES!$AK5,0)</f>
        <v>0.6</v>
      </c>
      <c r="BI5" s="43">
        <f>IFERROR(SUMIFS(DECKS!$AG$3:$AG$470,DECKS!$F$3:$F$470,"*"&amp;"("&amp;JOGADORES!$B5&amp;")"&amp;"*",DECKS!$H$3:$H$470,1)/JOGADORES!$AK5,0)</f>
        <v>0</v>
      </c>
      <c r="BJ5" s="43">
        <f>IFERROR(SUMIFS(DECKS!$AG$3:$AG$470,DECKS!$F$3:$F$470,"*"&amp;"("&amp;JOGADORES!$B5&amp;")"&amp;"*",DECKS!$I$3:$I$470,1)/JOGADORES!$AK5,0)</f>
        <v>0.6</v>
      </c>
      <c r="BK5" s="43">
        <f>IFERROR(SUMIFS(DECKS!$AG$3:$AG$470,DECKS!$F$3:$F$470,"*"&amp;"("&amp;JOGADORES!$B5&amp;")"&amp;"*",DECKS!$J$3:$J$470,1)/JOGADORES!$AK5,0)</f>
        <v>0.2</v>
      </c>
      <c r="BL5" s="43">
        <f>IFERROR(SUMIFS(DECKS!$AG$3:$AG$470,DECKS!$F$3:$F$470,"*"&amp;"("&amp;JOGADORES!$B5&amp;")"&amp;"*",DECKS!$K$3:$K$470,1)/JOGADORES!$AK5,0)</f>
        <v>1</v>
      </c>
      <c r="BM5" s="37">
        <f>AVERAGE(JOGADORES!$BC5,JOGADORES!$BH5)</f>
        <v>0.6</v>
      </c>
      <c r="BN5" s="37">
        <f>AVERAGE(JOGADORES!$BD5,JOGADORES!$BI5)</f>
        <v>0</v>
      </c>
      <c r="BO5" s="37">
        <f>AVERAGE(JOGADORES!$BE5,JOGADORES!$BJ5)</f>
        <v>0.6</v>
      </c>
      <c r="BP5" s="37">
        <f>AVERAGE(JOGADORES!$BF5,JOGADORES!$BK5)</f>
        <v>0.2</v>
      </c>
      <c r="BQ5" s="37">
        <f>AVERAGE(JOGADORES!$BG5,JOGADORES!$BL5)</f>
        <v>1</v>
      </c>
      <c r="BR5" s="36">
        <f>IF(JOGADORES!$BM5&gt;AVERAGE(JOGADORES!$BM5:$BQ5)-$CS$2,1,0)</f>
        <v>1</v>
      </c>
      <c r="BS5" s="36">
        <f>IF(JOGADORES!$BN5&gt;AVERAGE(JOGADORES!$BM5:$BQ5)-$CS$2,1,0)</f>
        <v>0</v>
      </c>
      <c r="BT5" s="36">
        <f>IF(JOGADORES!$BO5&gt;AVERAGE(JOGADORES!$BM5:$BQ5)-$CS$2,1,0)</f>
        <v>1</v>
      </c>
      <c r="BU5" s="36">
        <f>IF(JOGADORES!$BP5&gt;AVERAGE(JOGADORES!$BM5:$BQ5)-$CS$2,1,0)</f>
        <v>0</v>
      </c>
      <c r="BV5" s="36">
        <f>IF(JOGADORES!$BQ5&gt;AVERAGE(JOGADORES!$BM5:$BQ5)-$CS$2,1,0)</f>
        <v>1</v>
      </c>
      <c r="BW5" s="36" t="str">
        <f>JOGADORES!$BR5&amp;JOGADORES!$BS5&amp;JOGADORES!$BT5&amp;JOGADORES!$BU5&amp;JOGADORES!$BV5</f>
        <v>10101</v>
      </c>
      <c r="BX5" s="44" t="str">
        <f t="array" ref="BX5">XLOOKUP(JOGADORES!$BW5,REF!$C$3:$C$34,REF!$B$3:$B$34,"-",0,1)</f>
        <v>Abzan</v>
      </c>
      <c r="BY5" s="36" t="str">
        <f t="array" ref="BY5">XLOOKUP(JOGADORES!$B5,REF!$B$41:$B$60,REF!$C$41:$C$60)</f>
        <v>#N/A</v>
      </c>
      <c r="BZ5" s="42">
        <f>IFERROR(SUMIFS(DECKS!$AW$3:$AW$470,DECKS!$F$3:$F$470,"*"&amp;"("&amp;JOGADORES!$B5&amp;")"&amp;"*")/JOGADORES!$AK5,0)</f>
        <v>5.4</v>
      </c>
      <c r="CA5" s="36" t="str">
        <f t="array" ref="CA5">XLOOKUP(JOGADORES!$BZ5,REF!$F$71:$F$75,REF!$D$71:$D$75,"-",-1,1)</f>
        <v>A</v>
      </c>
      <c r="CB5" s="38">
        <f>IFERROR((5*COUNTIFS(DECKS!$F$3:$F$470,"*"&amp;"("&amp;JOGADORES!$B5&amp;")"&amp;"*",DECKS!$AL$3:$AL$470,"S")+4*COUNTIFS(DECKS!$F$3:$F$470,"*"&amp;"("&amp;JOGADORES!$B5&amp;")"&amp;"*",DECKS!$AL$3:$AL$470,"A")+3*COUNTIFS(DECKS!$F$3:$F$470,"*"&amp;"("&amp;JOGADORES!$B5&amp;")"&amp;"*",DECKS!$AL$3:$AL$470,"B")+2*COUNTIFS(DECKS!$F$3:$F$470,"*"&amp;"("&amp;JOGADORES!$B5&amp;")"&amp;"*",DECKS!$AL$3:$AL$470,"C")+COUNTIFS(DECKS!$F$3:$F$470,"*"&amp;"("&amp;JOGADORES!$B5&amp;")"&amp;"*",DECKS!$AL$3:$AL$470,"D"))/(JOGADORES!$BA5-COUNTIFS(DECKS!$F$3:$F$470,"*"&amp;"("&amp;JOGADORES!$B5&amp;")"&amp;"*",DECKS!$AL$3:$AL$470,"-")),"-")</f>
        <v>2</v>
      </c>
      <c r="CC5" s="38">
        <f>JOGADORES!$CB5*IFERROR(LOG(10^(JOGADORES!$CL5/AVERAGE(JOGADORES!$CL$3:$CL$29))),1)</f>
        <v>2</v>
      </c>
      <c r="CD5" s="45">
        <f>IF(JOGADORES!$AL5=0,0,(1+JOGADORES!$AO5)*(JOGADORES!$CC5+JOGADORES!$AU5)/2)</f>
        <v>11.2</v>
      </c>
      <c r="CE5" s="36" t="str">
        <f t="array" ref="CE5">XLOOKUP(JOGADORES!$CB5,REF!$G$3:$G$7,REF!$F$3:$F$7,"-",1)</f>
        <v>C</v>
      </c>
      <c r="CF5" s="38"/>
      <c r="CG5" s="38"/>
      <c r="CH5" s="38"/>
      <c r="CI5" s="38"/>
      <c r="CJ5" s="38"/>
      <c r="CK5" s="38"/>
      <c r="CL5" s="38" t="str">
        <f>IFERROR((4*JOGADORES!$CF5+3*JOGADORES!$CI5+2*JOGADORES!$CK5+JOGADORES!$CG5+JOGADORES!$CH5)/JOGADORES!$CJ5,"-")</f>
        <v>-</v>
      </c>
      <c r="CM5" s="46" t="str">
        <f>IFERROR(AVERAGEIF(DECKS!$F$3:$F$470,"*"&amp;"("&amp;JOGADORES!$B5&amp;")"&amp;"*",DECKS!$BA$3:$BA$470),"-")</f>
        <v>-</v>
      </c>
      <c r="CN5" s="46" t="str">
        <f>IFERROR(AVERAGEIF(DECKS!$F$3:$F$470,"*"&amp;"("&amp;JOGADORES!$B5&amp;")"&amp;"*",DECKS!$BB$3:$BB$470),"-")</f>
        <v>-</v>
      </c>
      <c r="CO5" s="46" t="str">
        <f>IFERROR(AVERAGEIF(DECKS!$F$3:$F$470,"*"&amp;"("&amp;JOGADORES!$B5&amp;")"&amp;"*",DECKS!$BC$3:$BC$470),"-")</f>
        <v>-</v>
      </c>
      <c r="CP5" s="14"/>
      <c r="CQ5" s="14"/>
      <c r="CR5" s="14"/>
      <c r="CS5" s="14"/>
      <c r="CT5" s="14"/>
    </row>
    <row r="6" ht="19.5" customHeight="1">
      <c r="A6" s="14"/>
      <c r="B6" s="33" t="s">
        <v>217</v>
      </c>
      <c r="C6" s="34">
        <f>SUMIF(DECKS!$F$3:$F$470,"*"&amp;"("&amp;JOGADORES!$B6&amp;")"&amp;"*",DECKS!$M$3:$M$470)</f>
        <v>0</v>
      </c>
      <c r="D6" s="34">
        <f>SUMIF(DECKS!$F$3:$F$470,"*"&amp;"("&amp;JOGADORES!$B6&amp;")"&amp;"*",DECKS!$N$3:$N$470)</f>
        <v>0</v>
      </c>
      <c r="E6" s="35">
        <f>IFERROR(JOGADORES!$D6/JOGADORES!$C6,0)</f>
        <v>0</v>
      </c>
      <c r="F6" s="34">
        <f>SUMIF(DECKS!$F$3:$F$470,"*"&amp;"("&amp;JOGADORES!$B6&amp;")"&amp;"*",DECKS!$O$3:$O$470)</f>
        <v>15</v>
      </c>
      <c r="G6" s="34">
        <f>SUMIF(DECKS!$F$3:$F$470,"*"&amp;"("&amp;JOGADORES!$B6&amp;")"&amp;"*",DECKS!$P$3:$P$470)</f>
        <v>6</v>
      </c>
      <c r="H6" s="35">
        <f>IFERROR((JOGADORES!$D6+JOGADORES!$G6)/(JOGADORES!$C6+JOGADORES!$F6),0)</f>
        <v>0.4</v>
      </c>
      <c r="I6" s="34">
        <f>SUMIF(DECKS!$F$3:$F$470,"*"&amp;"("&amp;JOGADORES!$B6&amp;")"&amp;"*",DECKS!$Q$3:$Q$470)</f>
        <v>29</v>
      </c>
      <c r="J6" s="34">
        <f>SUMIF(DECKS!$F$3:$F$470,"*"&amp;"("&amp;JOGADORES!$B6&amp;")"&amp;"*",DECKS!$R$3:$R$470)</f>
        <v>16</v>
      </c>
      <c r="K6" s="35">
        <f>IFERROR((JOGADORES!$G6+JOGADORES!$J6)/(JOGADORES!$F6+JOGADORES!$I6),0)</f>
        <v>0.5</v>
      </c>
      <c r="L6" s="34">
        <f>SUMIF(DECKS!$F$3:$F$470,"*"&amp;"("&amp;JOGADORES!$B6&amp;")"&amp;"*",DECKS!$S$3:$S$470)</f>
        <v>30</v>
      </c>
      <c r="M6" s="34">
        <f>SUMIF(DECKS!$F$3:$F$470,"*"&amp;"("&amp;JOGADORES!$B6&amp;")"&amp;"*",DECKS!$T$3:$T$470)</f>
        <v>7</v>
      </c>
      <c r="N6" s="35">
        <f>IFERROR((JOGADORES!$J6+JOGADORES!$M6)/(JOGADORES!$I6+JOGADORES!$L6),0)</f>
        <v>0.3898305085</v>
      </c>
      <c r="O6" s="34">
        <f>SUMIF(DECKS!$F$3:$F$470,"*"&amp;"("&amp;JOGADORES!$B6&amp;")"&amp;"*",DECKS!$U$3:$U$470)</f>
        <v>1</v>
      </c>
      <c r="P6" s="34">
        <f>SUMIF(DECKS!$F$3:$F$470,"*"&amp;"("&amp;JOGADORES!$B6&amp;")"&amp;"*",DECKS!$V$3:$V$470)</f>
        <v>1</v>
      </c>
      <c r="Q6" s="35">
        <f>IFERROR((JOGADORES!$M6+JOGADORES!$P6)/(JOGADORES!$L6+JOGADORES!$O6),0)</f>
        <v>0.2580645161</v>
      </c>
      <c r="R6" s="34">
        <f>SUMIF(DECKS!$F$3:$F$470,"*"&amp;"("&amp;JOGADORES!$B6&amp;")"&amp;"*",DECKS!$W$3:$W$470)</f>
        <v>25</v>
      </c>
      <c r="S6" s="34">
        <f>SUMIF(DECKS!$F$3:$F$470,"*"&amp;"("&amp;JOGADORES!$B6&amp;")"&amp;"*",DECKS!$X$3:$X$470)</f>
        <v>8</v>
      </c>
      <c r="T6" s="35">
        <f>IFERROR((JOGADORES!$P6+JOGADORES!$S6)/(JOGADORES!$O6+JOGADORES!$R6),0)</f>
        <v>0.3461538462</v>
      </c>
      <c r="U6" s="34">
        <f>SUMIF(DECKS!$F$3:$F$470,"*"&amp;"("&amp;JOGADORES!$B6&amp;")"&amp;"*",DECKS!$Y$3:$Y$470)</f>
        <v>34</v>
      </c>
      <c r="V6" s="34">
        <f>SUMIF(DECKS!$F$3:$F$470,"*"&amp;"("&amp;JOGADORES!$B6&amp;")"&amp;"*",DECKS!$Z$3:$Z$470)</f>
        <v>14</v>
      </c>
      <c r="W6" s="35">
        <f>IFERROR((JOGADORES!$S6+JOGADORES!$V6)/(JOGADORES!$R6+JOGADORES!$U6),0)</f>
        <v>0.3728813559</v>
      </c>
      <c r="X6" s="34">
        <f>SUMIF(DECKS!$F$3:$F$470,"*"&amp;"("&amp;JOGADORES!$B6&amp;")"&amp;"*",DECKS!$AA$3:$AA$470)</f>
        <v>21</v>
      </c>
      <c r="Y6" s="34">
        <f>SUMIF(DECKS!$F$3:$F$470,"*"&amp;"("&amp;JOGADORES!$B6&amp;")"&amp;"*",DECKS!$AB$3:$AB$470)</f>
        <v>10</v>
      </c>
      <c r="Z6" s="34">
        <f>SUMIF(HISTORICO!$N$107:$N$288,"*"&amp;"("&amp;JOGADORES!$B6&amp;")"&amp;"*",HISTORICO!$Q$107:$Q$288)</f>
        <v>6</v>
      </c>
      <c r="AA6" s="35">
        <f>JOGADORES!$Y6/JOGADORES!$X6</f>
        <v>0.4761904762</v>
      </c>
      <c r="AB6" s="35">
        <f>JOGADORES!$Z6/JOGADORES!$X6</f>
        <v>0.2857142857</v>
      </c>
      <c r="AC6" s="35">
        <f>(JOGADORES!$X6-JOGADORES!$Y6-JOGADORES!$Z6)/JOGADORES!$X6</f>
        <v>0.2380952381</v>
      </c>
      <c r="AD6" s="36">
        <f>SUMIF(DECKS!$F$3:$F$470,"*"&amp;"("&amp;JOGADORES!$B6&amp;")"&amp;"*",DECKS!$AD$3:$AD$470)</f>
        <v>8</v>
      </c>
      <c r="AE6" s="36">
        <f>SUMIF(DECKS!$F$3:$F$470,"*"&amp;"("&amp;JOGADORES!$B6&amp;")"&amp;"*",DECKS!$AE$3:$AE$470)</f>
        <v>2</v>
      </c>
      <c r="AF6" s="36">
        <f>SUMIF(HISTORICO!$N$292:$N$759,"*"&amp;"("&amp;JOGADORES!$B6&amp;")"&amp;"*",HISTORICO!$Q$292:$Q$759)</f>
        <v>0</v>
      </c>
      <c r="AG6" s="37">
        <f>JOGADORES!$AE6/JOGADORES!$AD6</f>
        <v>0.25</v>
      </c>
      <c r="AH6" s="37">
        <f>JOGADORES!$AF6/JOGADORES!$AD6</f>
        <v>0</v>
      </c>
      <c r="AI6" s="37">
        <f>(JOGADORES!$AD6-JOGADORES!$AE6-JOGADORES!$AF6)/JOGADORES!$AD6</f>
        <v>0.75</v>
      </c>
      <c r="AJ6" s="36">
        <f>JOGADORES!$V6+JOGADORES!$Y6+JOGADORES!$AE6</f>
        <v>26</v>
      </c>
      <c r="AK6" s="36">
        <f>JOGADORES!$U6+JOGADORES!$X6+JOGADORES!$AD6</f>
        <v>63</v>
      </c>
      <c r="AL6" s="37">
        <f>IFERROR(JOGADORES!$AJ6/JOGADORES!$AK6,0)</f>
        <v>0.4126984127</v>
      </c>
      <c r="AM6" s="38">
        <f>IFERROR(AVERAGEIF(REG!$D$2:$D$124,"*"&amp;"("&amp;JOGADORES!$B6&amp;")"&amp;"*",REG!$C$2:$C$124),"-")</f>
        <v>8.5</v>
      </c>
      <c r="AN6" s="36">
        <f>SUM(C6,F6,I6,L6,O6,R6,U6,X6,JOGADORES!$AD6)</f>
        <v>163</v>
      </c>
      <c r="AO6" s="37">
        <f>SUM(D6,G6,J6,M6,P6,S6,V6,Y6,JOGADORES!$AE6)/JOGADORES!$AN6</f>
        <v>0.3926380368</v>
      </c>
      <c r="AP6" s="36" t="str">
        <f>SUMIF(DECKS!$F$3:$F$470,"*"&amp;"("&amp;JOGADORES!$B6&amp;")"&amp;"*",DECKS!$AM$3:$AM$470)</f>
        <v>#ERROR!</v>
      </c>
      <c r="AQ6" s="36" t="str">
        <f>SUMIF(DECKS!$F$3:$F$470,"*"&amp;"("&amp;JOGADORES!$B6&amp;")"&amp;"*",DECKS!$AN$3:$AN$470)</f>
        <v>#ERROR!</v>
      </c>
      <c r="AR6" s="36" t="str">
        <f>SUMIF(DECKS!$F$3:$F$470,"*"&amp;"("&amp;JOGADORES!$B6&amp;")"&amp;"*",DECKS!$AO$3:$AO$470)</f>
        <v>#ERROR!</v>
      </c>
      <c r="AS6" s="36" t="str">
        <f>SUMIF(DECKS!$F$3:$F$470,"*"&amp;"("&amp;JOGADORES!$B6&amp;")"&amp;"*",DECKS!$AP$3:$AP$470)</f>
        <v>#ERROR!</v>
      </c>
      <c r="AT6" s="48">
        <f>IFERROR((JOGADORES!$AP6+2*JOGADORES!$AQ6+3*JOGADORES!$AR6+4*JOGADORES!$AS6)/(1+JOGADORES!$AK6-JOGADORES!$AJ6),0)</f>
        <v>0</v>
      </c>
      <c r="AU6" s="49">
        <f>10*JOGADORES!$AT6/IFERROR((10^(JOGADORES!$AM6/AVERAGE(JOGADORES!$AM$3:$AM$29))),10)</f>
        <v>0</v>
      </c>
      <c r="AV6" s="40">
        <f>IFERROR(SUM(JOGADORES!$AP6:$AS6)/(1+JOGADORES!$AK6-JOGADORES!$AJ6),0)</f>
        <v>0</v>
      </c>
      <c r="AW6" s="41">
        <f>IFERROR(JOGADORES!$AP6/SUM(JOGADORES!$AP6:$AS6),0)</f>
        <v>0</v>
      </c>
      <c r="AX6" s="41">
        <f>IFERROR(JOGADORES!$AQ6/SUM(JOGADORES!$AP6:$AS6),0)</f>
        <v>0</v>
      </c>
      <c r="AY6" s="41">
        <f>IFERROR(JOGADORES!$AR6/SUM(JOGADORES!$AP6:$AS6),0)</f>
        <v>0</v>
      </c>
      <c r="AZ6" s="41">
        <f>IFERROR(JOGADORES!$AS6/SUM(JOGADORES!$AP6:$AS6),0)</f>
        <v>0</v>
      </c>
      <c r="BA6" s="36">
        <f>COUNTIF(DECKS!$F$3:$F$470,"*"&amp;"("&amp;JOGADORES!$B6&amp;")"&amp;"*")</f>
        <v>30</v>
      </c>
      <c r="BB6" s="38">
        <f>SUMIF(DECKS!$F$3:$F$470,"*"&amp;"("&amp;JOGADORES!$B6&amp;")"&amp;"*",DECKS!$D$3:$D$470)/JOGADORES!$BA6</f>
        <v>3.433333333</v>
      </c>
      <c r="BC6" s="37">
        <f>SUMIFS(DECKS!$AJ$3:$AJ$470,DECKS!$F$3:$F$470,"*"&amp;"("&amp;JOGADORES!$B6&amp;")"&amp;"*",DECKS!$G$3:$G$470,1)/JOGADORES!$AN6</f>
        <v>0.3251533742</v>
      </c>
      <c r="BD6" s="37">
        <f>SUMIFS(DECKS!$AJ$3:$AJ$470,DECKS!$F$3:$F$470,"*"&amp;"("&amp;JOGADORES!$B6&amp;")"&amp;"*",DECKS!$H$3:$H$470,1)/JOGADORES!$AN6</f>
        <v>0.6441717791</v>
      </c>
      <c r="BE6" s="37">
        <f>SUMIFS(DECKS!$AJ$3:$AJ$470,DECKS!$F$3:$F$470,"*"&amp;"("&amp;JOGADORES!$B6&amp;")"&amp;"*",DECKS!$I$3:$I$470,1)/JOGADORES!$AN6</f>
        <v>0.7791411043</v>
      </c>
      <c r="BF6" s="37">
        <f>SUMIFS(DECKS!$AJ$3:$AJ$470,DECKS!$F$3:$F$470,"*"&amp;"("&amp;JOGADORES!$B6&amp;")"&amp;"*",DECKS!$J$3:$J$470,1)/JOGADORES!$AN6</f>
        <v>0.4110429448</v>
      </c>
      <c r="BG6" s="37">
        <f>SUMIFS(DECKS!$AJ$3:$AJ$470,DECKS!$F$3:$F$470,"*"&amp;"("&amp;JOGADORES!$B6&amp;")"&amp;"*",DECKS!$K$3:$K$470,1)/JOGADORES!$AN6</f>
        <v>0.5889570552</v>
      </c>
      <c r="BH6" s="43">
        <f>IFERROR(SUMIFS(DECKS!$AG$3:$AG$470,DECKS!$F$3:$F$470,"*"&amp;"("&amp;JOGADORES!$B6&amp;")"&amp;"*",DECKS!$G$3:$G$470,1)/JOGADORES!$AK6,0)</f>
        <v>0.5238095238</v>
      </c>
      <c r="BI6" s="43">
        <f>IFERROR(SUMIFS(DECKS!$AG$3:$AG$470,DECKS!$F$3:$F$470,"*"&amp;"("&amp;JOGADORES!$B6&amp;")"&amp;"*",DECKS!$H$3:$H$470,1)/JOGADORES!$AK6,0)</f>
        <v>0.7777777778</v>
      </c>
      <c r="BJ6" s="43">
        <f>IFERROR(SUMIFS(DECKS!$AG$3:$AG$470,DECKS!$F$3:$F$470,"*"&amp;"("&amp;JOGADORES!$B6&amp;")"&amp;"*",DECKS!$I$3:$I$470,1)/JOGADORES!$AK6,0)</f>
        <v>0.6825396825</v>
      </c>
      <c r="BK6" s="43">
        <f>IFERROR(SUMIFS(DECKS!$AG$3:$AG$470,DECKS!$F$3:$F$470,"*"&amp;"("&amp;JOGADORES!$B6&amp;")"&amp;"*",DECKS!$J$3:$J$470,1)/JOGADORES!$AK6,0)</f>
        <v>0.2380952381</v>
      </c>
      <c r="BL6" s="43">
        <f>IFERROR(SUMIFS(DECKS!$AG$3:$AG$470,DECKS!$F$3:$F$470,"*"&amp;"("&amp;JOGADORES!$B6&amp;")"&amp;"*",DECKS!$K$3:$K$470,1)/JOGADORES!$AK6,0)</f>
        <v>0.5079365079</v>
      </c>
      <c r="BM6" s="37">
        <f>AVERAGE(JOGADORES!$BC6,JOGADORES!$BH6)</f>
        <v>0.424481449</v>
      </c>
      <c r="BN6" s="37">
        <f>AVERAGE(JOGADORES!$BD6,JOGADORES!$BI6)</f>
        <v>0.7109747785</v>
      </c>
      <c r="BO6" s="37">
        <f>AVERAGE(JOGADORES!$BE6,JOGADORES!$BJ6)</f>
        <v>0.7308403934</v>
      </c>
      <c r="BP6" s="37">
        <f>AVERAGE(JOGADORES!$BF6,JOGADORES!$BK6)</f>
        <v>0.3245690914</v>
      </c>
      <c r="BQ6" s="37">
        <f>AVERAGE(JOGADORES!$BG6,JOGADORES!$BL6)</f>
        <v>0.5484467816</v>
      </c>
      <c r="BR6" s="36">
        <f>IF(JOGADORES!$BM6&gt;AVERAGE(JOGADORES!$BM6:$BQ6)-$CS$2,1,0)</f>
        <v>0</v>
      </c>
      <c r="BS6" s="36">
        <f>IF(JOGADORES!$BN6&gt;AVERAGE(JOGADORES!$BM6:$BQ6)-$CS$2,1,0)</f>
        <v>1</v>
      </c>
      <c r="BT6" s="36">
        <f>IF(JOGADORES!$BO6&gt;AVERAGE(JOGADORES!$BM6:$BQ6)-$CS$2,1,0)</f>
        <v>1</v>
      </c>
      <c r="BU6" s="36">
        <f>IF(JOGADORES!$BP6&gt;AVERAGE(JOGADORES!$BM6:$BQ6)-$CS$2,1,0)</f>
        <v>0</v>
      </c>
      <c r="BV6" s="36">
        <f>IF(JOGADORES!$BQ6&gt;AVERAGE(JOGADORES!$BM6:$BQ6)-$CS$2,1,0)</f>
        <v>1</v>
      </c>
      <c r="BW6" s="36" t="str">
        <f>JOGADORES!$BR6&amp;JOGADORES!$BS6&amp;JOGADORES!$BT6&amp;JOGADORES!$BU6&amp;JOGADORES!$BV6</f>
        <v>01101</v>
      </c>
      <c r="BX6" s="44" t="str">
        <f t="array" ref="BX6">XLOOKUP(JOGADORES!$BW6,REF!$C$3:$C$34,REF!$B$3:$B$34,"-",0,1)</f>
        <v>Sultai</v>
      </c>
      <c r="BY6" s="36" t="str">
        <f t="array" ref="BY6">XLOOKUP(JOGADORES!$B6,REF!$B$41:$B$60,REF!$C$41:$C$60)</f>
        <v>Typal</v>
      </c>
      <c r="BZ6" s="42">
        <f>IFERROR(SUMIFS(DECKS!$AW$3:$AW$470,DECKS!$F$3:$F$470,"*"&amp;"("&amp;JOGADORES!$B6&amp;")"&amp;"*")/JOGADORES!$AK6,0)</f>
        <v>0</v>
      </c>
      <c r="CA6" s="36" t="str">
        <f t="array" ref="CA6">XLOOKUP(JOGADORES!$BZ6,REF!$F$71:$F$75,REF!$D$71:$D$75,"-",-1,1)</f>
        <v>C</v>
      </c>
      <c r="CB6" s="38">
        <f>IFERROR((5*COUNTIFS(DECKS!$F$3:$F$470,"*"&amp;"("&amp;JOGADORES!$B6&amp;")"&amp;"*",DECKS!$AL$3:$AL$470,"S")+4*COUNTIFS(DECKS!$F$3:$F$470,"*"&amp;"("&amp;JOGADORES!$B6&amp;")"&amp;"*",DECKS!$AL$3:$AL$470,"A")+3*COUNTIFS(DECKS!$F$3:$F$470,"*"&amp;"("&amp;JOGADORES!$B6&amp;")"&amp;"*",DECKS!$AL$3:$AL$470,"B")+2*COUNTIFS(DECKS!$F$3:$F$470,"*"&amp;"("&amp;JOGADORES!$B6&amp;")"&amp;"*",DECKS!$AL$3:$AL$470,"C")+COUNTIFS(DECKS!$F$3:$F$470,"*"&amp;"("&amp;JOGADORES!$B6&amp;")"&amp;"*",DECKS!$AL$3:$AL$470,"D"))/(JOGADORES!$BA6-COUNTIFS(DECKS!$F$3:$F$470,"*"&amp;"("&amp;JOGADORES!$B6&amp;")"&amp;"*",DECKS!$AL$3:$AL$470,"-")),"-")</f>
        <v>2.523809524</v>
      </c>
      <c r="CC6" s="38">
        <f>JOGADORES!$CB6*IFERROR(LOG(10^(JOGADORES!$CL6/AVERAGE(JOGADORES!$CL$3:$CL$29))),1)</f>
        <v>1.367430478</v>
      </c>
      <c r="CD6" s="45">
        <f>IF(JOGADORES!$AL6=0,0,(1+JOGADORES!$AO6)*(JOGADORES!$CC6+JOGADORES!$AU6)/2)</f>
        <v>0.9521678482</v>
      </c>
      <c r="CE6" s="36" t="str">
        <f t="array" ref="CE6">XLOOKUP(JOGADORES!$CB6,REF!$G$3:$G$7,REF!$F$3:$F$7,"-",1)</f>
        <v>B</v>
      </c>
      <c r="CF6" s="38">
        <v>3.9</v>
      </c>
      <c r="CG6" s="38">
        <v>2.8</v>
      </c>
      <c r="CH6" s="38">
        <v>2.0</v>
      </c>
      <c r="CI6" s="38">
        <v>7.5</v>
      </c>
      <c r="CJ6" s="48">
        <v>8.4</v>
      </c>
      <c r="CK6" s="38">
        <v>3.7</v>
      </c>
      <c r="CL6" s="38">
        <f>IFERROR((4*JOGADORES!$CF6+3*JOGADORES!$CI6+2*JOGADORES!$CK6+JOGADORES!$CG6+JOGADORES!$CH6)/JOGADORES!$CJ6,"-")</f>
        <v>5.988095238</v>
      </c>
      <c r="CM6" s="46" t="str">
        <f>IFERROR(AVERAGEIF(DECKS!$F$3:$F$470,"*"&amp;"("&amp;JOGADORES!$B6&amp;")"&amp;"*",DECKS!$BA$3:$BA$470),"-")</f>
        <v>-</v>
      </c>
      <c r="CN6" s="38" t="str">
        <f>IFERROR(AVERAGEIF(DECKS!$F$3:$F$470,"*"&amp;"("&amp;JOGADORES!$B6&amp;")"&amp;"*",DECKS!$BB$3:$BB$470),"-")</f>
        <v>-</v>
      </c>
      <c r="CO6" s="38" t="str">
        <f>IFERROR(AVERAGEIF(DECKS!$F$3:$F$470,"*"&amp;"("&amp;JOGADORES!$B6&amp;")"&amp;"*",DECKS!$BC$3:$BC$470),"-")</f>
        <v>-</v>
      </c>
      <c r="CP6" s="14"/>
      <c r="CQ6" s="14"/>
      <c r="CR6" s="14"/>
      <c r="CS6" s="14"/>
      <c r="CT6" s="14"/>
    </row>
    <row r="7" ht="19.5" customHeight="1">
      <c r="A7" s="14"/>
      <c r="B7" s="33" t="s">
        <v>218</v>
      </c>
      <c r="C7" s="34">
        <f>SUMIF(DECKS!$F$3:$F$470,"*"&amp;"("&amp;JOGADORES!$B7&amp;")"&amp;"*",DECKS!$M$3:$M$470)</f>
        <v>9</v>
      </c>
      <c r="D7" s="34">
        <f>SUMIF(DECKS!$F$3:$F$470,"*"&amp;"("&amp;JOGADORES!$B7&amp;")"&amp;"*",DECKS!$N$3:$N$470)</f>
        <v>3</v>
      </c>
      <c r="E7" s="35">
        <f>IFERROR(JOGADORES!$D7/JOGADORES!$C7,0)</f>
        <v>0.3333333333</v>
      </c>
      <c r="F7" s="34">
        <f>SUMIF(DECKS!$F$3:$F$470,"*"&amp;"("&amp;JOGADORES!$B7&amp;")"&amp;"*",DECKS!$O$3:$O$470)</f>
        <v>115</v>
      </c>
      <c r="G7" s="34">
        <f>SUMIF(DECKS!$F$3:$F$470,"*"&amp;"("&amp;JOGADORES!$B7&amp;")"&amp;"*",DECKS!$P$3:$P$470)</f>
        <v>40</v>
      </c>
      <c r="H7" s="35">
        <f>IFERROR((JOGADORES!$D7+JOGADORES!$G7)/(JOGADORES!$C7+JOGADORES!$F7),0)</f>
        <v>0.3467741935</v>
      </c>
      <c r="I7" s="34">
        <f>SUMIF(DECKS!$F$3:$F$470,"*"&amp;"("&amp;JOGADORES!$B7&amp;")"&amp;"*",DECKS!$Q$3:$Q$470)</f>
        <v>97</v>
      </c>
      <c r="J7" s="34">
        <f>SUMIF(DECKS!$F$3:$F$470,"*"&amp;"("&amp;JOGADORES!$B7&amp;")"&amp;"*",DECKS!$R$3:$R$470)</f>
        <v>36</v>
      </c>
      <c r="K7" s="35">
        <f>IFERROR((JOGADORES!$G7+JOGADORES!$J7)/(JOGADORES!$F7+JOGADORES!$I7),0)</f>
        <v>0.358490566</v>
      </c>
      <c r="L7" s="34">
        <f>SUMIF(DECKS!$F$3:$F$470,"*"&amp;"("&amp;JOGADORES!$B7&amp;")"&amp;"*",DECKS!$S$3:$S$470)</f>
        <v>102</v>
      </c>
      <c r="M7" s="34">
        <f>SUMIF(DECKS!$F$3:$F$470,"*"&amp;"("&amp;JOGADORES!$B7&amp;")"&amp;"*",DECKS!$T$3:$T$470)</f>
        <v>43</v>
      </c>
      <c r="N7" s="35">
        <f>IFERROR((JOGADORES!$J7+JOGADORES!$M7)/(JOGADORES!$I7+JOGADORES!$L7),0)</f>
        <v>0.3969849246</v>
      </c>
      <c r="O7" s="34">
        <f>SUMIF(DECKS!$F$3:$F$470,"*"&amp;"("&amp;JOGADORES!$B7&amp;")"&amp;"*",DECKS!$U$3:$U$470)</f>
        <v>24</v>
      </c>
      <c r="P7" s="34">
        <f>SUMIF(DECKS!$F$3:$F$470,"*"&amp;"("&amp;JOGADORES!$B7&amp;")"&amp;"*",DECKS!$V$3:$V$470)</f>
        <v>6</v>
      </c>
      <c r="Q7" s="35">
        <f>IFERROR((JOGADORES!$M7+JOGADORES!$P7)/(JOGADORES!$L7+JOGADORES!$O7),0)</f>
        <v>0.3888888889</v>
      </c>
      <c r="R7" s="34">
        <f>SUMIF(DECKS!$F$3:$F$470,"*"&amp;"("&amp;JOGADORES!$B7&amp;")"&amp;"*",DECKS!$W$3:$W$470)</f>
        <v>136</v>
      </c>
      <c r="S7" s="34">
        <f>SUMIF(DECKS!$F$3:$F$470,"*"&amp;"("&amp;JOGADORES!$B7&amp;")"&amp;"*",DECKS!$X$3:$X$470)</f>
        <v>39</v>
      </c>
      <c r="T7" s="35">
        <f>IFERROR((JOGADORES!$P7+JOGADORES!$S7)/(JOGADORES!$O7+JOGADORES!$R7),0)</f>
        <v>0.28125</v>
      </c>
      <c r="U7" s="34">
        <f>SUMIF(DECKS!$F$3:$F$470,"*"&amp;"("&amp;JOGADORES!$B7&amp;")"&amp;"*",DECKS!$Y$3:$Y$470)</f>
        <v>129</v>
      </c>
      <c r="V7" s="34">
        <f>SUMIF(DECKS!$F$3:$F$470,"*"&amp;"("&amp;JOGADORES!$B7&amp;")"&amp;"*",DECKS!$Z$3:$Z$470)</f>
        <v>48</v>
      </c>
      <c r="W7" s="35">
        <f>IFERROR((JOGADORES!$S7+JOGADORES!$V7)/(JOGADORES!$R7+JOGADORES!$U7),0)</f>
        <v>0.3283018868</v>
      </c>
      <c r="X7" s="34">
        <f>SUMIF(DECKS!$F$3:$F$470,"*"&amp;"("&amp;JOGADORES!$B7&amp;")"&amp;"*",DECKS!$AA$3:$AA$470)</f>
        <v>146</v>
      </c>
      <c r="Y7" s="34">
        <f>SUMIF(DECKS!$F$3:$F$470,"*"&amp;"("&amp;JOGADORES!$B7&amp;")"&amp;"*",DECKS!$AB$3:$AB$470)</f>
        <v>60</v>
      </c>
      <c r="Z7" s="34">
        <f>SUMIF(HISTORICO!$N$107:$N$288,"*"&amp;"("&amp;JOGADORES!$B7&amp;")"&amp;"*",HISTORICO!$Q$107:$Q$288)</f>
        <v>32</v>
      </c>
      <c r="AA7" s="35">
        <f>JOGADORES!$Y7/JOGADORES!$X7</f>
        <v>0.4109589041</v>
      </c>
      <c r="AB7" s="35">
        <f>JOGADORES!$Z7/JOGADORES!$X7</f>
        <v>0.2191780822</v>
      </c>
      <c r="AC7" s="35">
        <f>(JOGADORES!$X7-JOGADORES!$Y7-JOGADORES!$Z7)/JOGADORES!$X7</f>
        <v>0.3698630137</v>
      </c>
      <c r="AD7" s="36">
        <f>SUMIF(DECKS!$F$3:$F$470,"*"&amp;"("&amp;JOGADORES!$B7&amp;")"&amp;"*",DECKS!$AD$3:$AD$470)</f>
        <v>87</v>
      </c>
      <c r="AE7" s="36">
        <f>SUMIF(DECKS!$F$3:$F$470,"*"&amp;"("&amp;JOGADORES!$B7&amp;")"&amp;"*",DECKS!$AE$3:$AE$470)</f>
        <v>38</v>
      </c>
      <c r="AF7" s="36">
        <f>SUMIF(HISTORICO!$N$292:$N$759,"*"&amp;"("&amp;JOGADORES!$B7&amp;")"&amp;"*",HISTORICO!$Q$292:$Q$759)</f>
        <v>20</v>
      </c>
      <c r="AG7" s="37">
        <f>JOGADORES!$AE7/JOGADORES!$AD7</f>
        <v>0.4367816092</v>
      </c>
      <c r="AH7" s="37">
        <f>JOGADORES!$AF7/JOGADORES!$AD7</f>
        <v>0.2298850575</v>
      </c>
      <c r="AI7" s="37">
        <f>(JOGADORES!$AD7-JOGADORES!$AE7-JOGADORES!$AF7)/JOGADORES!$AD7</f>
        <v>0.3333333333</v>
      </c>
      <c r="AJ7" s="36">
        <f>JOGADORES!$V7+JOGADORES!$Y7+JOGADORES!$AE7</f>
        <v>146</v>
      </c>
      <c r="AK7" s="36">
        <f>JOGADORES!$U7+JOGADORES!$X7+JOGADORES!$AD7</f>
        <v>362</v>
      </c>
      <c r="AL7" s="37">
        <f>IFERROR(JOGADORES!$AJ7/JOGADORES!$AK7,0)</f>
        <v>0.4033149171</v>
      </c>
      <c r="AM7" s="38">
        <f>IFERROR(AVERAGEIF(REG!$D$2:$D$124,"*"&amp;"("&amp;JOGADORES!$B7&amp;")"&amp;"*",REG!$C$2:$C$124),"-")</f>
        <v>9.684210526</v>
      </c>
      <c r="AN7" s="36">
        <f>SUM(C7,F7,I7,L7,O7,R7,U7,X7,JOGADORES!$AD7)</f>
        <v>845</v>
      </c>
      <c r="AO7" s="37">
        <f>SUM(D7,G7,J7,M7,P7,S7,V7,Y7,JOGADORES!$AE7)/JOGADORES!$AN7</f>
        <v>0.3704142012</v>
      </c>
      <c r="AP7" s="36" t="str">
        <f>SUMIF(DECKS!$F$3:$F$470,"*"&amp;"("&amp;JOGADORES!$B7&amp;")"&amp;"*",DECKS!$AM$3:$AM$470)</f>
        <v>#ERROR!</v>
      </c>
      <c r="AQ7" s="36" t="str">
        <f>SUMIF(DECKS!$F$3:$F$470,"*"&amp;"("&amp;JOGADORES!$B7&amp;")"&amp;"*",DECKS!$AN$3:$AN$470)</f>
        <v>#ERROR!</v>
      </c>
      <c r="AR7" s="36" t="str">
        <f>SUMIF(DECKS!$F$3:$F$470,"*"&amp;"("&amp;JOGADORES!$B7&amp;")"&amp;"*",DECKS!$AO$3:$AO$470)</f>
        <v>#ERROR!</v>
      </c>
      <c r="AS7" s="36" t="str">
        <f>SUMIF(DECKS!$F$3:$F$470,"*"&amp;"("&amp;JOGADORES!$B7&amp;")"&amp;"*",DECKS!$AP$3:$AP$470)</f>
        <v>#ERROR!</v>
      </c>
      <c r="AT7" s="48">
        <f>IFERROR((JOGADORES!$AP7+2*JOGADORES!$AQ7+3*JOGADORES!$AR7+4*JOGADORES!$AS7)/(1+JOGADORES!$AK7-JOGADORES!$AJ7),0)</f>
        <v>0</v>
      </c>
      <c r="AU7" s="39">
        <f>10*JOGADORES!$AT7/IFERROR((10^(JOGADORES!$AM7/AVERAGE(JOGADORES!$AM$3:$AM$29))),10)</f>
        <v>0</v>
      </c>
      <c r="AV7" s="40">
        <f>IFERROR(SUM(JOGADORES!$AP7:$AS7)/(1+JOGADORES!$AK7-JOGADORES!$AJ7),0)</f>
        <v>0</v>
      </c>
      <c r="AW7" s="41">
        <f>IFERROR(JOGADORES!$AP7/SUM(JOGADORES!$AP7:$AS7),0)</f>
        <v>0</v>
      </c>
      <c r="AX7" s="41">
        <f>IFERROR(JOGADORES!$AQ7/SUM(JOGADORES!$AP7:$AS7),0)</f>
        <v>0</v>
      </c>
      <c r="AY7" s="41">
        <f>IFERROR(JOGADORES!$AR7/SUM(JOGADORES!$AP7:$AS7),0)</f>
        <v>0</v>
      </c>
      <c r="AZ7" s="41">
        <f>IFERROR(JOGADORES!$AS7/SUM(JOGADORES!$AP7:$AS7),0)</f>
        <v>0</v>
      </c>
      <c r="BA7" s="36">
        <f>COUNTIF(DECKS!$F$3:$F$470,"*"&amp;"("&amp;JOGADORES!$B7&amp;")"&amp;"*")</f>
        <v>52</v>
      </c>
      <c r="BB7" s="38">
        <f>SUMIF(DECKS!$F$3:$F$470,"*"&amp;"("&amp;JOGADORES!$B7&amp;")"&amp;"*",DECKS!$D$3:$D$470)/JOGADORES!$BA7</f>
        <v>3.711538462</v>
      </c>
      <c r="BC7" s="37">
        <f>SUMIFS(DECKS!$AJ$3:$AJ$470,DECKS!$F$3:$F$470,"*"&amp;"("&amp;JOGADORES!$B7&amp;")"&amp;"*",DECKS!$G$3:$G$470,1)/JOGADORES!$AN7</f>
        <v>0.499408284</v>
      </c>
      <c r="BD7" s="37">
        <f>SUMIFS(DECKS!$AJ$3:$AJ$470,DECKS!$F$3:$F$470,"*"&amp;"("&amp;JOGADORES!$B7&amp;")"&amp;"*",DECKS!$H$3:$H$470,1)/JOGADORES!$AN7</f>
        <v>0.4023668639</v>
      </c>
      <c r="BE7" s="37">
        <f>SUMIFS(DECKS!$AJ$3:$AJ$470,DECKS!$F$3:$F$470,"*"&amp;"("&amp;JOGADORES!$B7&amp;")"&amp;"*",DECKS!$I$3:$I$470,1)/JOGADORES!$AN7</f>
        <v>0.4556213018</v>
      </c>
      <c r="BF7" s="37">
        <f>SUMIFS(DECKS!$AJ$3:$AJ$470,DECKS!$F$3:$F$470,"*"&amp;"("&amp;JOGADORES!$B7&amp;")"&amp;"*",DECKS!$J$3:$J$470,1)/JOGADORES!$AN7</f>
        <v>0.4082840237</v>
      </c>
      <c r="BG7" s="37">
        <f>SUMIFS(DECKS!$AJ$3:$AJ$470,DECKS!$F$3:$F$470,"*"&amp;"("&amp;JOGADORES!$B7&amp;")"&amp;"*",DECKS!$K$3:$K$470,1)/JOGADORES!$AN7</f>
        <v>0.2390532544</v>
      </c>
      <c r="BH7" s="43">
        <f>IFERROR(SUMIFS(DECKS!$AG$3:$AG$470,DECKS!$F$3:$F$470,"*"&amp;"("&amp;JOGADORES!$B7&amp;")"&amp;"*",DECKS!$G$3:$G$470,1)/JOGADORES!$AK7,0)</f>
        <v>0.4337016575</v>
      </c>
      <c r="BI7" s="43">
        <f>IFERROR(SUMIFS(DECKS!$AG$3:$AG$470,DECKS!$F$3:$F$470,"*"&amp;"("&amp;JOGADORES!$B7&amp;")"&amp;"*",DECKS!$H$3:$H$470,1)/JOGADORES!$AK7,0)</f>
        <v>0.3756906077</v>
      </c>
      <c r="BJ7" s="43">
        <f>IFERROR(SUMIFS(DECKS!$AG$3:$AG$470,DECKS!$F$3:$F$470,"*"&amp;"("&amp;JOGADORES!$B7&amp;")"&amp;"*",DECKS!$I$3:$I$470,1)/JOGADORES!$AK7,0)</f>
        <v>0.4447513812</v>
      </c>
      <c r="BK7" s="43">
        <f>IFERROR(SUMIFS(DECKS!$AG$3:$AG$470,DECKS!$F$3:$F$470,"*"&amp;"("&amp;JOGADORES!$B7&amp;")"&amp;"*",DECKS!$J$3:$J$470,1)/JOGADORES!$AK7,0)</f>
        <v>0.4033149171</v>
      </c>
      <c r="BL7" s="43">
        <f>IFERROR(SUMIFS(DECKS!$AG$3:$AG$470,DECKS!$F$3:$F$470,"*"&amp;"("&amp;JOGADORES!$B7&amp;")"&amp;"*",DECKS!$K$3:$K$470,1)/JOGADORES!$AK7,0)</f>
        <v>0.2900552486</v>
      </c>
      <c r="BM7" s="37">
        <f>AVERAGE(JOGADORES!$BC7,JOGADORES!$BH7)</f>
        <v>0.4665549707</v>
      </c>
      <c r="BN7" s="37">
        <f>AVERAGE(JOGADORES!$BD7,JOGADORES!$BI7)</f>
        <v>0.3890287358</v>
      </c>
      <c r="BO7" s="37">
        <f>AVERAGE(JOGADORES!$BE7,JOGADORES!$BJ7)</f>
        <v>0.4501863415</v>
      </c>
      <c r="BP7" s="37">
        <f>AVERAGE(JOGADORES!$BF7,JOGADORES!$BK7)</f>
        <v>0.4057994704</v>
      </c>
      <c r="BQ7" s="37">
        <f>AVERAGE(JOGADORES!$BG7,JOGADORES!$BL7)</f>
        <v>0.2645542515</v>
      </c>
      <c r="BR7" s="36">
        <f>IF(JOGADORES!$BM7&gt;AVERAGE(JOGADORES!$BM7:$BQ7)-$CS$2,1,0)</f>
        <v>1</v>
      </c>
      <c r="BS7" s="36">
        <f>IF(JOGADORES!$BN7&gt;AVERAGE(JOGADORES!$BM7:$BQ7)-$CS$2,1,0)</f>
        <v>1</v>
      </c>
      <c r="BT7" s="36">
        <f>IF(JOGADORES!$BO7&gt;AVERAGE(JOGADORES!$BM7:$BQ7)-$CS$2,1,0)</f>
        <v>1</v>
      </c>
      <c r="BU7" s="36">
        <f>IF(JOGADORES!$BP7&gt;AVERAGE(JOGADORES!$BM7:$BQ7)-$CS$2,1,0)</f>
        <v>1</v>
      </c>
      <c r="BV7" s="36">
        <f>IF(JOGADORES!$BQ7&gt;AVERAGE(JOGADORES!$BM7:$BQ7)-$CS$2,1,0)</f>
        <v>0</v>
      </c>
      <c r="BW7" s="36" t="str">
        <f>JOGADORES!$BR7&amp;JOGADORES!$BS7&amp;JOGADORES!$BT7&amp;JOGADORES!$BU7&amp;JOGADORES!$BV7</f>
        <v>11110</v>
      </c>
      <c r="BX7" s="44" t="str">
        <f t="array" ref="BX7">XLOOKUP(JOGADORES!$BW7,REF!$C$3:$C$34,REF!$B$3:$B$34,"-",0,1)</f>
        <v>Not-Green</v>
      </c>
      <c r="BY7" s="36" t="str">
        <f t="array" ref="BY7">XLOOKUP(JOGADORES!$B7,REF!$B$41:$B$60,REF!$C$41:$C$60)</f>
        <v>Typal</v>
      </c>
      <c r="BZ7" s="42">
        <f>IFERROR(SUMIFS(DECKS!$AW$3:$AW$470,DECKS!$F$3:$F$470,"*"&amp;"("&amp;JOGADORES!$B7&amp;")"&amp;"*")/JOGADORES!$AK7,0)</f>
        <v>0</v>
      </c>
      <c r="CA7" s="36" t="str">
        <f t="array" ref="CA7">XLOOKUP(JOGADORES!$BZ7,REF!$F$71:$F$75,REF!$D$71:$D$75,"-",-1,1)</f>
        <v>C</v>
      </c>
      <c r="CB7" s="38">
        <f>IFERROR((5*COUNTIFS(DECKS!$F$3:$F$470,"*"&amp;"("&amp;JOGADORES!$B7&amp;")"&amp;"*",DECKS!$AL$3:$AL$470,"S")+4*COUNTIFS(DECKS!$F$3:$F$470,"*"&amp;"("&amp;JOGADORES!$B7&amp;")"&amp;"*",DECKS!$AL$3:$AL$470,"A")+3*COUNTIFS(DECKS!$F$3:$F$470,"*"&amp;"("&amp;JOGADORES!$B7&amp;")"&amp;"*",DECKS!$AL$3:$AL$470,"B")+2*COUNTIFS(DECKS!$F$3:$F$470,"*"&amp;"("&amp;JOGADORES!$B7&amp;")"&amp;"*",DECKS!$AL$3:$AL$470,"C")+COUNTIFS(DECKS!$F$3:$F$470,"*"&amp;"("&amp;JOGADORES!$B7&amp;")"&amp;"*",DECKS!$AL$3:$AL$470,"D"))/(JOGADORES!$BA7-COUNTIFS(DECKS!$F$3:$F$470,"*"&amp;"("&amp;JOGADORES!$B7&amp;")"&amp;"*",DECKS!$AL$3:$AL$470,"-")),"-")</f>
        <v>2.25</v>
      </c>
      <c r="CC7" s="38">
        <f>JOGADORES!$CB7*IFERROR(LOG(10^(JOGADORES!$CL7/AVERAGE(JOGADORES!$CL$3:$CL$29))),1)</f>
        <v>1.450800054</v>
      </c>
      <c r="CD7" s="45">
        <f>IF(JOGADORES!$AL7=0,0,(1+JOGADORES!$AO7)*(JOGADORES!$CC7+JOGADORES!$AU7)/2)</f>
        <v>0.9940984987</v>
      </c>
      <c r="CE7" s="36" t="str">
        <f t="array" ref="CE7">XLOOKUP(JOGADORES!$CB7,REF!$G$3:$G$7,REF!$F$3:$F$7,"-",1)</f>
        <v>B</v>
      </c>
      <c r="CF7" s="38">
        <v>4.1</v>
      </c>
      <c r="CG7" s="38">
        <v>5.2</v>
      </c>
      <c r="CH7" s="38">
        <v>5.5</v>
      </c>
      <c r="CI7" s="38">
        <v>7.8</v>
      </c>
      <c r="CJ7" s="48">
        <v>9.5</v>
      </c>
      <c r="CK7" s="48">
        <v>8.6</v>
      </c>
      <c r="CL7" s="38">
        <f>IFERROR((4*JOGADORES!$CF7+3*JOGADORES!$CI7+2*JOGADORES!$CK7+JOGADORES!$CG7+JOGADORES!$CH7)/JOGADORES!$CJ7,"-")</f>
        <v>7.126315789</v>
      </c>
      <c r="CM7" s="46">
        <f>IFERROR(AVERAGEIF(DECKS!$F$3:$F$470,"*"&amp;"("&amp;JOGADORES!$B7&amp;")"&amp;"*",DECKS!$BA$3:$BA$470),"-")</f>
        <v>382.9266667</v>
      </c>
      <c r="CN7" s="38">
        <f>IFERROR(AVERAGEIF(DECKS!$F$3:$F$470,"*"&amp;"("&amp;JOGADORES!$B7&amp;")"&amp;"*",DECKS!$BB$3:$BB$470),"-")</f>
        <v>3.5325</v>
      </c>
      <c r="CO7" s="38">
        <f>IFERROR(AVERAGEIF(DECKS!$F$3:$F$470,"*"&amp;"("&amp;JOGADORES!$B7&amp;")"&amp;"*",DECKS!$BC$3:$BC$470),"-")</f>
        <v>34.42833333</v>
      </c>
      <c r="CP7" s="14"/>
      <c r="CQ7" s="15"/>
      <c r="CR7" s="14"/>
      <c r="CS7" s="14"/>
      <c r="CT7" s="14"/>
    </row>
    <row r="8" ht="19.5" hidden="1" customHeight="1">
      <c r="A8" s="14"/>
      <c r="B8" s="33" t="s">
        <v>219</v>
      </c>
      <c r="C8" s="34">
        <f>SUMIF(DECKS!$F$3:$F$470,"*"&amp;"("&amp;JOGADORES!$B8&amp;")"&amp;"*",DECKS!$M$3:$M$470)</f>
        <v>0</v>
      </c>
      <c r="D8" s="34">
        <f>SUMIF(DECKS!$F$3:$F$470,"*"&amp;"("&amp;JOGADORES!$B8&amp;")"&amp;"*",DECKS!$N$3:$N$470)</f>
        <v>0</v>
      </c>
      <c r="E8" s="34">
        <f>IFERROR(JOGADORES!$D8/JOGADORES!$C8,0)</f>
        <v>0</v>
      </c>
      <c r="F8" s="34">
        <f>SUMIF(DECKS!$F$3:$F$470,"*"&amp;"("&amp;JOGADORES!$B8&amp;")"&amp;"*",DECKS!$O$3:$O$470)</f>
        <v>7</v>
      </c>
      <c r="G8" s="34">
        <f>SUMIF(DECKS!$F$3:$F$470,"*"&amp;"("&amp;JOGADORES!$B8&amp;")"&amp;"*",DECKS!$P$3:$P$470)</f>
        <v>2</v>
      </c>
      <c r="H8" s="35">
        <f>IFERROR((JOGADORES!$D8+JOGADORES!$G8)/(JOGADORES!$C8+JOGADORES!$F8),0)</f>
        <v>0.2857142857</v>
      </c>
      <c r="I8" s="34">
        <f>SUMIF(DECKS!$F$3:$F$470,"*"&amp;"("&amp;JOGADORES!$B8&amp;")"&amp;"*",DECKS!$Q$3:$Q$470)</f>
        <v>5</v>
      </c>
      <c r="J8" s="34">
        <f>SUMIF(DECKS!$F$3:$F$470,"*"&amp;"("&amp;JOGADORES!$B8&amp;")"&amp;"*",DECKS!$R$3:$R$470)</f>
        <v>2</v>
      </c>
      <c r="K8" s="35">
        <f>IFERROR((JOGADORES!$G8+JOGADORES!$J8)/(JOGADORES!$F8+JOGADORES!$I8),0)</f>
        <v>0.3333333333</v>
      </c>
      <c r="L8" s="34">
        <f>SUMIF(DECKS!$F$3:$F$470,"*"&amp;"("&amp;JOGADORES!$B8&amp;")"&amp;"*",DECKS!$S$3:$S$470)</f>
        <v>153</v>
      </c>
      <c r="M8" s="34">
        <f>SUMIF(DECKS!$F$3:$F$470,"*"&amp;"("&amp;JOGADORES!$B8&amp;")"&amp;"*",DECKS!$T$3:$T$470)</f>
        <v>56</v>
      </c>
      <c r="N8" s="35">
        <f>IFERROR((JOGADORES!$J8+JOGADORES!$M8)/(JOGADORES!$I8+JOGADORES!$L8),0)</f>
        <v>0.3670886076</v>
      </c>
      <c r="O8" s="34">
        <f>SUMIF(DECKS!$F$3:$F$470,"*"&amp;"("&amp;JOGADORES!$B8&amp;")"&amp;"*",DECKS!$U$3:$U$470)</f>
        <v>84</v>
      </c>
      <c r="P8" s="34">
        <f>SUMIF(DECKS!$F$3:$F$470,"*"&amp;"("&amp;JOGADORES!$B8&amp;")"&amp;"*",DECKS!$V$3:$V$470)</f>
        <v>33</v>
      </c>
      <c r="Q8" s="35">
        <f>IFERROR((JOGADORES!$M8+JOGADORES!$P8)/(JOGADORES!$L8+JOGADORES!$O8),0)</f>
        <v>0.3755274262</v>
      </c>
      <c r="R8" s="34">
        <f>SUMIF(DECKS!$F$3:$F$470,"*"&amp;"("&amp;JOGADORES!$B8&amp;")"&amp;"*",DECKS!$W$3:$W$470)</f>
        <v>10</v>
      </c>
      <c r="S8" s="34">
        <f>SUMIF(DECKS!$F$3:$F$470,"*"&amp;"("&amp;JOGADORES!$B8&amp;")"&amp;"*",DECKS!$X$3:$X$470)</f>
        <v>3</v>
      </c>
      <c r="T8" s="35">
        <f>IFERROR((JOGADORES!$P8+JOGADORES!$S8)/(JOGADORES!$O8+JOGADORES!$R8),0)</f>
        <v>0.3829787234</v>
      </c>
      <c r="U8" s="34">
        <f>SUMIF(DECKS!$F$3:$F$470,"*"&amp;"("&amp;JOGADORES!$B8&amp;")"&amp;"*",DECKS!$Y$3:$Y$470)</f>
        <v>0</v>
      </c>
      <c r="V8" s="34">
        <f>SUMIF(DECKS!$F$3:$F$470,"*"&amp;"("&amp;JOGADORES!$B8&amp;")"&amp;"*",DECKS!$Z$3:$Z$470)</f>
        <v>0</v>
      </c>
      <c r="W8" s="35">
        <f>IFERROR((JOGADORES!$S8+JOGADORES!$V8)/(JOGADORES!$R8+JOGADORES!$U8),0)</f>
        <v>0.3</v>
      </c>
      <c r="X8" s="34">
        <f>SUMIF(DECKS!$F$3:$F$470,"*"&amp;"("&amp;JOGADORES!$B8&amp;")"&amp;"*",DECKS!$AA$3:$AA$470)</f>
        <v>40</v>
      </c>
      <c r="Y8" s="34">
        <f>SUMIF(DECKS!$F$3:$F$470,"*"&amp;"("&amp;JOGADORES!$B8&amp;")"&amp;"*",DECKS!$AB$3:$AB$470)</f>
        <v>17</v>
      </c>
      <c r="Z8" s="34">
        <f>SUMIF(HISTORICO!$N$107:$N$288,"*"&amp;"("&amp;JOGADORES!$B8&amp;")"&amp;"*",HISTORICO!$Q$107:$Q$288)</f>
        <v>7</v>
      </c>
      <c r="AA8" s="35">
        <f>JOGADORES!$Y8/JOGADORES!$X8</f>
        <v>0.425</v>
      </c>
      <c r="AB8" s="35">
        <f>JOGADORES!$Z8/JOGADORES!$X8</f>
        <v>0.175</v>
      </c>
      <c r="AC8" s="35">
        <f>(JOGADORES!$X8-JOGADORES!$Y8-JOGADORES!$Z8)/JOGADORES!$X8</f>
        <v>0.4</v>
      </c>
      <c r="AD8" s="36">
        <f>SUMIF(DECKS!$F$3:$F$470,"*"&amp;"("&amp;JOGADORES!$B8&amp;")"&amp;"*",DECKS!$AD$3:$AD$470)</f>
        <v>0</v>
      </c>
      <c r="AE8" s="36">
        <f>SUMIF(DECKS!$F$3:$F$470,"*"&amp;"("&amp;JOGADORES!$B8&amp;")"&amp;"*",DECKS!$AE$3:$AE$470)</f>
        <v>0</v>
      </c>
      <c r="AF8" s="36">
        <f>SUMIF(HISTORICO!$N$292:$N$759,"*"&amp;"("&amp;JOGADORES!$B8&amp;")"&amp;"*",HISTORICO!$Q$292:$Q$759)</f>
        <v>0</v>
      </c>
      <c r="AG8" s="37" t="str">
        <f>JOGADORES!$AE8/JOGADORES!$AD8</f>
        <v>#DIV/0!</v>
      </c>
      <c r="AH8" s="37" t="str">
        <f>JOGADORES!$AF8/JOGADORES!$AD8</f>
        <v>#DIV/0!</v>
      </c>
      <c r="AI8" s="37" t="str">
        <f>(JOGADORES!$AD8-JOGADORES!$AE8-JOGADORES!$AF8)/JOGADORES!$AD8</f>
        <v>#DIV/0!</v>
      </c>
      <c r="AJ8" s="36">
        <f>JOGADORES!$V8+JOGADORES!$Y8+JOGADORES!$AE8</f>
        <v>17</v>
      </c>
      <c r="AK8" s="36">
        <f>JOGADORES!$U8+JOGADORES!$X8+JOGADORES!$AD8</f>
        <v>40</v>
      </c>
      <c r="AL8" s="37">
        <f>IFERROR(JOGADORES!$AJ8/JOGADORES!$AK8,0)</f>
        <v>0.425</v>
      </c>
      <c r="AM8" s="38" t="str">
        <f>IFERROR(AVERAGEIF(REG!$D$2:$D$124,"*"&amp;"("&amp;JOGADORES!$B8&amp;")"&amp;"*",REG!$C$2:$C$124),"-")</f>
        <v>-</v>
      </c>
      <c r="AN8" s="36">
        <f>SUM(C8,F8,I8,L8,O8,R8,U8,X8,JOGADORES!$AD8)</f>
        <v>299</v>
      </c>
      <c r="AO8" s="37">
        <f>SUM(D8,G8,J8,M8,P8,S8,V8,Y8,JOGADORES!$AE8)/JOGADORES!$AN8</f>
        <v>0.3779264214</v>
      </c>
      <c r="AP8" s="36">
        <f>SUMIF(DECKS!$F$3:$F$470,"*"&amp;"("&amp;JOGADORES!$B8&amp;")"&amp;"*",DECKS!$AM$3:$AM$470)</f>
        <v>18</v>
      </c>
      <c r="AQ8" s="36">
        <f>SUMIF(DECKS!$F$3:$F$470,"*"&amp;"("&amp;JOGADORES!$B8&amp;")"&amp;"*",DECKS!$AN$3:$AN$470)</f>
        <v>4</v>
      </c>
      <c r="AR8" s="36">
        <f>SUMIF(DECKS!$F$3:$F$470,"*"&amp;"("&amp;JOGADORES!$B8&amp;")"&amp;"*",DECKS!$AO$3:$AO$470)</f>
        <v>13</v>
      </c>
      <c r="AS8" s="36">
        <f>SUMIF(DECKS!$F$3:$F$470,"*"&amp;"("&amp;JOGADORES!$B8&amp;")"&amp;"*",DECKS!$AP$3:$AP$470)</f>
        <v>8</v>
      </c>
      <c r="AT8" s="48">
        <f>IFERROR((JOGADORES!$AP8+2*JOGADORES!$AQ8+3*JOGADORES!$AR8+4*JOGADORES!$AS8)/(1+JOGADORES!$AK8-JOGADORES!$AJ8),0)</f>
        <v>4.041666667</v>
      </c>
      <c r="AU8" s="49">
        <f>10*JOGADORES!$AT8/IFERROR((10^(JOGADORES!$AM8/AVERAGE(JOGADORES!$AM$3:$AM$29))),10)</f>
        <v>4.041666667</v>
      </c>
      <c r="AV8" s="40">
        <f>IFERROR(SUM(JOGADORES!$AP8:$AS8)/(1+JOGADORES!$AK8-JOGADORES!$AJ8),0)</f>
        <v>1.791666667</v>
      </c>
      <c r="AW8" s="41">
        <f>IFERROR(JOGADORES!$AP8/SUM(JOGADORES!$AP8:$AS8),0)</f>
        <v>0.4186046512</v>
      </c>
      <c r="AX8" s="41">
        <f>IFERROR(JOGADORES!$AQ8/SUM(JOGADORES!$AP8:$AS8),0)</f>
        <v>0.09302325581</v>
      </c>
      <c r="AY8" s="41">
        <f>IFERROR(JOGADORES!$AR8/SUM(JOGADORES!$AP8:$AS8),0)</f>
        <v>0.3023255814</v>
      </c>
      <c r="AZ8" s="41">
        <f>IFERROR(JOGADORES!$AS8/SUM(JOGADORES!$AP8:$AS8),0)</f>
        <v>0.1860465116</v>
      </c>
      <c r="BA8" s="36">
        <f>COUNTIF(DECKS!$F$3:$F$470,"*"&amp;"("&amp;JOGADORES!$B8&amp;")"&amp;"*")</f>
        <v>24</v>
      </c>
      <c r="BB8" s="42">
        <f>SUMIF(DECKS!$F$3:$F$470,"*"&amp;"("&amp;JOGADORES!$B8&amp;")"&amp;"*",DECKS!$D$3:$D$470)/JOGADORES!$BA8</f>
        <v>3.875</v>
      </c>
      <c r="BC8" s="37">
        <f>SUMIFS(DECKS!$AJ$3:$AJ$470,DECKS!$F$3:$F$470,"*"&amp;"("&amp;JOGADORES!$B8&amp;")"&amp;"*",DECKS!$G$3:$G$470,1)/JOGADORES!$AN8</f>
        <v>0.2508361204</v>
      </c>
      <c r="BD8" s="37">
        <f>SUMIFS(DECKS!$AJ$3:$AJ$470,DECKS!$F$3:$F$470,"*"&amp;"("&amp;JOGADORES!$B8&amp;")"&amp;"*",DECKS!$H$3:$H$470,1)/JOGADORES!$AN8</f>
        <v>0.4381270903</v>
      </c>
      <c r="BE8" s="37">
        <f>SUMIFS(DECKS!$AJ$3:$AJ$470,DECKS!$F$3:$F$470,"*"&amp;"("&amp;JOGADORES!$B8&amp;")"&amp;"*",DECKS!$I$3:$I$470,1)/JOGADORES!$AN8</f>
        <v>0.3946488294</v>
      </c>
      <c r="BF8" s="37">
        <f>SUMIFS(DECKS!$AJ$3:$AJ$470,DECKS!$F$3:$F$470,"*"&amp;"("&amp;JOGADORES!$B8&amp;")"&amp;"*",DECKS!$J$3:$J$470,1)/JOGADORES!$AN8</f>
        <v>0.5652173913</v>
      </c>
      <c r="BG8" s="37">
        <f>SUMIFS(DECKS!$AJ$3:$AJ$470,DECKS!$F$3:$F$470,"*"&amp;"("&amp;JOGADORES!$B8&amp;")"&amp;"*",DECKS!$K$3:$K$470,1)/JOGADORES!$AN8</f>
        <v>0.2876254181</v>
      </c>
      <c r="BH8" s="43">
        <f>IFERROR(SUMIFS(DECKS!$AG$3:$AG$470,DECKS!$F$3:$F$470,"*"&amp;"("&amp;JOGADORES!$B8&amp;")"&amp;"*",DECKS!$G$3:$G$470,1)/JOGADORES!$AK8,0)</f>
        <v>0.4</v>
      </c>
      <c r="BI8" s="43">
        <f>IFERROR(SUMIFS(DECKS!$AG$3:$AG$470,DECKS!$F$3:$F$470,"*"&amp;"("&amp;JOGADORES!$B8&amp;")"&amp;"*",DECKS!$H$3:$H$470,1)/JOGADORES!$AK8,0)</f>
        <v>0.625</v>
      </c>
      <c r="BJ8" s="43">
        <f>IFERROR(SUMIFS(DECKS!$AG$3:$AG$470,DECKS!$F$3:$F$470,"*"&amp;"("&amp;JOGADORES!$B8&amp;")"&amp;"*",DECKS!$I$3:$I$470,1)/JOGADORES!$AK8,0)</f>
        <v>0.375</v>
      </c>
      <c r="BK8" s="43">
        <f>IFERROR(SUMIFS(DECKS!$AG$3:$AG$470,DECKS!$F$3:$F$470,"*"&amp;"("&amp;JOGADORES!$B8&amp;")"&amp;"*",DECKS!$J$3:$J$470,1)/JOGADORES!$AK8,0)</f>
        <v>0.55</v>
      </c>
      <c r="BL8" s="43">
        <f>IFERROR(SUMIFS(DECKS!$AG$3:$AG$470,DECKS!$F$3:$F$470,"*"&amp;"("&amp;JOGADORES!$B8&amp;")"&amp;"*",DECKS!$K$3:$K$470,1)/JOGADORES!$AK8,0)</f>
        <v>0.2</v>
      </c>
      <c r="BM8" s="37">
        <f>AVERAGE(JOGADORES!$BC8,JOGADORES!$BH8)</f>
        <v>0.3254180602</v>
      </c>
      <c r="BN8" s="37">
        <f>AVERAGE(JOGADORES!$BD8,JOGADORES!$BI8)</f>
        <v>0.5315635452</v>
      </c>
      <c r="BO8" s="37">
        <f>AVERAGE(JOGADORES!$BE8,JOGADORES!$BJ8)</f>
        <v>0.3848244147</v>
      </c>
      <c r="BP8" s="37">
        <f>AVERAGE(JOGADORES!$BF8,JOGADORES!$BK8)</f>
        <v>0.5576086957</v>
      </c>
      <c r="BQ8" s="37">
        <f>AVERAGE(JOGADORES!$BG8,JOGADORES!$BL8)</f>
        <v>0.243812709</v>
      </c>
      <c r="BR8" s="36">
        <f>IF(JOGADORES!$BM8&gt;AVERAGE(JOGADORES!$BM8:$BQ8)-$CS$2,1,0)</f>
        <v>0</v>
      </c>
      <c r="BS8" s="36">
        <f>IF(JOGADORES!$BN8&gt;AVERAGE(JOGADORES!$BM8:$BQ8)-$CS$2,1,0)</f>
        <v>1</v>
      </c>
      <c r="BT8" s="36">
        <f>IF(JOGADORES!$BO8&gt;AVERAGE(JOGADORES!$BM8:$BQ8)-$CS$2,1,0)</f>
        <v>1</v>
      </c>
      <c r="BU8" s="36">
        <f>IF(JOGADORES!$BP8&gt;AVERAGE(JOGADORES!$BM8:$BQ8)-$CS$2,1,0)</f>
        <v>1</v>
      </c>
      <c r="BV8" s="36">
        <f>IF(JOGADORES!$BQ8&gt;AVERAGE(JOGADORES!$BM8:$BQ8)-$CS$2,1,0)</f>
        <v>0</v>
      </c>
      <c r="BW8" s="36" t="str">
        <f>JOGADORES!$BR8&amp;JOGADORES!$BS8&amp;JOGADORES!$BT8&amp;JOGADORES!$BU8&amp;JOGADORES!$BV8</f>
        <v>01110</v>
      </c>
      <c r="BX8" s="44" t="str">
        <f t="array" ref="BX8">XLOOKUP(JOGADORES!$BW8,REF!$C$3:$C$34,REF!$B$3:$B$34,"-",0,1)</f>
        <v>Grixis</v>
      </c>
      <c r="BY8" s="36" t="str">
        <f t="array" ref="BY8">XLOOKUP(JOGADORES!$B8,REF!$B$41:$B$60,REF!$C$41:$C$60)</f>
        <v>Graveyard</v>
      </c>
      <c r="BZ8" s="42">
        <f>IFERROR(SUMIFS(DECKS!$AW$3:$AW$470,DECKS!$F$3:$F$470,"*"&amp;"("&amp;JOGADORES!$B8&amp;")"&amp;"*")/JOGADORES!$AK8,0)</f>
        <v>1.75</v>
      </c>
      <c r="CA8" s="36" t="str">
        <f t="array" ref="CA8">XLOOKUP(JOGADORES!$BZ8,REF!$F$71:$F$75,REF!$D$71:$D$75,"-",-1,1)</f>
        <v>A</v>
      </c>
      <c r="CB8" s="38">
        <f>IFERROR((5*COUNTIFS(DECKS!$F$3:$F$470,"*"&amp;"("&amp;JOGADORES!$B8&amp;")"&amp;"*",DECKS!$AL$3:$AL$470,"S")+4*COUNTIFS(DECKS!$F$3:$F$470,"*"&amp;"("&amp;JOGADORES!$B8&amp;")"&amp;"*",DECKS!$AL$3:$AL$470,"A")+3*COUNTIFS(DECKS!$F$3:$F$470,"*"&amp;"("&amp;JOGADORES!$B8&amp;")"&amp;"*",DECKS!$AL$3:$AL$470,"B")+2*COUNTIFS(DECKS!$F$3:$F$470,"*"&amp;"("&amp;JOGADORES!$B8&amp;")"&amp;"*",DECKS!$AL$3:$AL$470,"C")+COUNTIFS(DECKS!$F$3:$F$470,"*"&amp;"("&amp;JOGADORES!$B8&amp;")"&amp;"*",DECKS!$AL$3:$AL$470,"D"))/(JOGADORES!$BA8-COUNTIFS(DECKS!$F$3:$F$470,"*"&amp;"("&amp;JOGADORES!$B8&amp;")"&amp;"*",DECKS!$AL$3:$AL$470,"-")),"-")</f>
        <v>3.875</v>
      </c>
      <c r="CC8" s="38">
        <f>JOGADORES!$CB8*IFERROR(LOG(10^(JOGADORES!$CL8/AVERAGE(JOGADORES!$CL$3:$CL$29))),1)</f>
        <v>5.848911794</v>
      </c>
      <c r="CD8" s="45">
        <f>IF(JOGADORES!$AL8=0,0,(1+JOGADORES!$AO8)*(JOGADORES!$CC8+JOGADORES!$AU8)/2)</f>
        <v>6.814244692</v>
      </c>
      <c r="CE8" s="36" t="str">
        <f t="array" ref="CE8">XLOOKUP(JOGADORES!$CB8,REF!$G$3:$G$7,REF!$F$3:$F$7,"-",1)</f>
        <v>A</v>
      </c>
      <c r="CF8" s="38">
        <v>4.8</v>
      </c>
      <c r="CG8" s="38">
        <v>4.8</v>
      </c>
      <c r="CH8" s="38">
        <v>6.2</v>
      </c>
      <c r="CI8" s="38">
        <v>9.2</v>
      </c>
      <c r="CJ8" s="38">
        <v>4.4</v>
      </c>
      <c r="CK8" s="38">
        <v>7.8</v>
      </c>
      <c r="CL8" s="38">
        <f>IFERROR((4*JOGADORES!$CF8+3*JOGADORES!$CI8+2*JOGADORES!$CK8+JOGADORES!$CG8+JOGADORES!$CH8)/JOGADORES!$CJ8,"-")</f>
        <v>16.68181818</v>
      </c>
      <c r="CM8" s="46" t="str">
        <f>IFERROR(AVERAGEIF(DECKS!$F$3:$F$470,"*"&amp;"("&amp;JOGADORES!$B8&amp;")"&amp;"*",DECKS!$BA$3:$BA$470),"-")</f>
        <v>-</v>
      </c>
      <c r="CN8" s="46" t="str">
        <f>IFERROR(AVERAGEIF(DECKS!$F$3:$F$470,"*"&amp;"("&amp;JOGADORES!$B8&amp;")"&amp;"*",DECKS!$BB$3:$BB$470),"-")</f>
        <v>-</v>
      </c>
      <c r="CO8" s="46" t="str">
        <f>IFERROR(AVERAGEIF(DECKS!$F$3:$F$470,"*"&amp;"("&amp;JOGADORES!$B8&amp;")"&amp;"*",DECKS!$BC$3:$BC$470),"-")</f>
        <v>-</v>
      </c>
      <c r="CP8" s="14"/>
      <c r="CQ8" s="14"/>
      <c r="CR8" s="14"/>
      <c r="CS8" s="14"/>
      <c r="CT8" s="14"/>
    </row>
    <row r="9" ht="19.5" hidden="1" customHeight="1">
      <c r="A9" s="14"/>
      <c r="B9" s="33" t="s">
        <v>220</v>
      </c>
      <c r="C9" s="34">
        <f>SUMIF(DECKS!$F$3:$F$470,"*"&amp;"("&amp;JOGADORES!$B9&amp;")"&amp;"*",DECKS!$M$3:$M$470)</f>
        <v>0</v>
      </c>
      <c r="D9" s="34">
        <f>SUMIF(DECKS!$F$3:$F$470,"*"&amp;"("&amp;JOGADORES!$B9&amp;")"&amp;"*",DECKS!$N$3:$N$470)</f>
        <v>0</v>
      </c>
      <c r="E9" s="35">
        <f>IFERROR(JOGADORES!$D9/JOGADORES!$C9,0)</f>
        <v>0</v>
      </c>
      <c r="F9" s="34">
        <f>SUMIF(DECKS!$F$3:$F$470,"*"&amp;"("&amp;JOGADORES!$B9&amp;")"&amp;"*",DECKS!$O$3:$O$470)</f>
        <v>94</v>
      </c>
      <c r="G9" s="34">
        <f>SUMIF(DECKS!$F$3:$F$470,"*"&amp;"("&amp;JOGADORES!$B9&amp;")"&amp;"*",DECKS!$P$3:$P$470)</f>
        <v>34</v>
      </c>
      <c r="H9" s="35">
        <f>IFERROR((JOGADORES!$D9+JOGADORES!$G9)/(JOGADORES!$C9+JOGADORES!$F9),0)</f>
        <v>0.3617021277</v>
      </c>
      <c r="I9" s="34">
        <f>SUMIF(DECKS!$F$3:$F$470,"*"&amp;"("&amp;JOGADORES!$B9&amp;")"&amp;"*",DECKS!$Q$3:$Q$470)</f>
        <v>71</v>
      </c>
      <c r="J9" s="34">
        <f>SUMIF(DECKS!$F$3:$F$470,"*"&amp;"("&amp;JOGADORES!$B9&amp;")"&amp;"*",DECKS!$R$3:$R$470)</f>
        <v>33</v>
      </c>
      <c r="K9" s="35">
        <f>IFERROR((JOGADORES!$G9+JOGADORES!$J9)/(JOGADORES!$F9+JOGADORES!$I9),0)</f>
        <v>0.4060606061</v>
      </c>
      <c r="L9" s="34">
        <f>SUMIF(DECKS!$F$3:$F$470,"*"&amp;"("&amp;JOGADORES!$B9&amp;")"&amp;"*",DECKS!$S$3:$S$470)</f>
        <v>116</v>
      </c>
      <c r="M9" s="34">
        <f>SUMIF(DECKS!$F$3:$F$470,"*"&amp;"("&amp;JOGADORES!$B9&amp;")"&amp;"*",DECKS!$T$3:$T$470)</f>
        <v>55</v>
      </c>
      <c r="N9" s="35">
        <f>IFERROR((JOGADORES!$J9+JOGADORES!$M9)/(JOGADORES!$I9+JOGADORES!$L9),0)</f>
        <v>0.4705882353</v>
      </c>
      <c r="O9" s="34">
        <f>SUMIF(DECKS!$F$3:$F$470,"*"&amp;"("&amp;JOGADORES!$B9&amp;")"&amp;"*",DECKS!$U$3:$U$470)</f>
        <v>42</v>
      </c>
      <c r="P9" s="34">
        <f>SUMIF(DECKS!$F$3:$F$470,"*"&amp;"("&amp;JOGADORES!$B9&amp;")"&amp;"*",DECKS!$V$3:$V$470)</f>
        <v>22</v>
      </c>
      <c r="Q9" s="35">
        <f>IFERROR((JOGADORES!$M9+JOGADORES!$P9)/(JOGADORES!$L9+JOGADORES!$O9),0)</f>
        <v>0.4873417722</v>
      </c>
      <c r="R9" s="34">
        <f>SUMIF(DECKS!$F$3:$F$470,"*"&amp;"("&amp;JOGADORES!$B9&amp;")"&amp;"*",DECKS!$W$3:$W$470)</f>
        <v>122</v>
      </c>
      <c r="S9" s="34">
        <f>SUMIF(DECKS!$F$3:$F$470,"*"&amp;"("&amp;JOGADORES!$B9&amp;")"&amp;"*",DECKS!$X$3:$X$470)</f>
        <v>45</v>
      </c>
      <c r="T9" s="35">
        <f>IFERROR((JOGADORES!$P9+JOGADORES!$S9)/(JOGADORES!$O9+JOGADORES!$R9),0)</f>
        <v>0.4085365854</v>
      </c>
      <c r="U9" s="34">
        <f>SUMIF(DECKS!$F$3:$F$470,"*"&amp;"("&amp;JOGADORES!$B9&amp;")"&amp;"*",DECKS!$Y$3:$Y$470)</f>
        <v>50</v>
      </c>
      <c r="V9" s="34">
        <f>SUMIF(DECKS!$F$3:$F$470,"*"&amp;"("&amp;JOGADORES!$B9&amp;")"&amp;"*",DECKS!$Z$3:$Z$470)</f>
        <v>18</v>
      </c>
      <c r="W9" s="35">
        <f>IFERROR((JOGADORES!$S9+JOGADORES!$V9)/(JOGADORES!$R9+JOGADORES!$U9),0)</f>
        <v>0.3662790698</v>
      </c>
      <c r="X9" s="34">
        <f>SUMIF(DECKS!$F$3:$F$470,"*"&amp;"("&amp;JOGADORES!$B9&amp;")"&amp;"*",DECKS!$AA$3:$AA$470)</f>
        <v>24</v>
      </c>
      <c r="Y9" s="34">
        <f>SUMIF(DECKS!$F$3:$F$470,"*"&amp;"("&amp;JOGADORES!$B9&amp;")"&amp;"*",DECKS!$AB$3:$AB$470)</f>
        <v>11</v>
      </c>
      <c r="Z9" s="34">
        <f>SUMIF(HISTORICO!$N$107:$N$288,"*"&amp;"("&amp;JOGADORES!$B9&amp;")"&amp;"*",HISTORICO!$Q$107:$Q$288)</f>
        <v>3</v>
      </c>
      <c r="AA9" s="35">
        <f>JOGADORES!$Y9/JOGADORES!$X9</f>
        <v>0.4583333333</v>
      </c>
      <c r="AB9" s="35">
        <f>JOGADORES!$Z9/JOGADORES!$X9</f>
        <v>0.125</v>
      </c>
      <c r="AC9" s="35">
        <f>(JOGADORES!$X9-JOGADORES!$Y9-JOGADORES!$Z9)/JOGADORES!$X9</f>
        <v>0.4166666667</v>
      </c>
      <c r="AD9" s="36">
        <f>SUMIF(DECKS!$F$3:$F$470,"*"&amp;"("&amp;JOGADORES!$B9&amp;")"&amp;"*",DECKS!$AD$3:$AD$470)</f>
        <v>0</v>
      </c>
      <c r="AE9" s="36">
        <f>SUMIF(DECKS!$F$3:$F$470,"*"&amp;"("&amp;JOGADORES!$B9&amp;")"&amp;"*",DECKS!$AE$3:$AE$470)</f>
        <v>0</v>
      </c>
      <c r="AF9" s="36">
        <f>SUMIF(HISTORICO!$N$292:$N$759,"*"&amp;"("&amp;JOGADORES!$B9&amp;")"&amp;"*",HISTORICO!$Q$292:$Q$759)</f>
        <v>0</v>
      </c>
      <c r="AG9" s="37" t="str">
        <f>JOGADORES!$AE9/JOGADORES!$AD9</f>
        <v>#DIV/0!</v>
      </c>
      <c r="AH9" s="37" t="str">
        <f>JOGADORES!$AF9/JOGADORES!$AD9</f>
        <v>#DIV/0!</v>
      </c>
      <c r="AI9" s="37" t="str">
        <f>(JOGADORES!$AD9-JOGADORES!$AE9-JOGADORES!$AF9)/JOGADORES!$AD9</f>
        <v>#DIV/0!</v>
      </c>
      <c r="AJ9" s="36">
        <f>JOGADORES!$V9+JOGADORES!$Y9+JOGADORES!$AE9</f>
        <v>29</v>
      </c>
      <c r="AK9" s="36">
        <f>JOGADORES!$U9+JOGADORES!$X9+JOGADORES!$AD9</f>
        <v>74</v>
      </c>
      <c r="AL9" s="37">
        <f>IFERROR(JOGADORES!$AJ9/JOGADORES!$AK9,0)</f>
        <v>0.3918918919</v>
      </c>
      <c r="AM9" s="38" t="str">
        <f>IFERROR(AVERAGEIF(REG!$D$2:$D$124,"*"&amp;"("&amp;JOGADORES!$B9&amp;")"&amp;"*",REG!$C$2:$C$124),"-")</f>
        <v>-</v>
      </c>
      <c r="AN9" s="36">
        <f>SUM(C9,F9,I9,L9,O9,R9,U9,X9,JOGADORES!$AD9)</f>
        <v>519</v>
      </c>
      <c r="AO9" s="37">
        <f>SUM(D9,G9,J9,M9,P9,S9,V9,Y9,JOGADORES!$AE9)/JOGADORES!$AN9</f>
        <v>0.4200385356</v>
      </c>
      <c r="AP9" s="36">
        <f>SUMIF(DECKS!$F$3:$F$470,"*"&amp;"("&amp;JOGADORES!$B9&amp;")"&amp;"*",DECKS!$AM$3:$AM$470)</f>
        <v>46</v>
      </c>
      <c r="AQ9" s="36">
        <f>SUMIF(DECKS!$F$3:$F$470,"*"&amp;"("&amp;JOGADORES!$B9&amp;")"&amp;"*",DECKS!$AN$3:$AN$470)</f>
        <v>5</v>
      </c>
      <c r="AR9" s="36">
        <f>SUMIF(DECKS!$F$3:$F$470,"*"&amp;"("&amp;JOGADORES!$B9&amp;")"&amp;"*",DECKS!$AO$3:$AO$470)</f>
        <v>18</v>
      </c>
      <c r="AS9" s="36">
        <f>SUMIF(DECKS!$F$3:$F$470,"*"&amp;"("&amp;JOGADORES!$B9&amp;")"&amp;"*",DECKS!$AP$3:$AP$470)</f>
        <v>2</v>
      </c>
      <c r="AT9" s="48">
        <f>IFERROR((JOGADORES!$AP9+2*JOGADORES!$AQ9+3*JOGADORES!$AR9+4*JOGADORES!$AS9)/(1+JOGADORES!$AK9-JOGADORES!$AJ9),0)</f>
        <v>2.565217391</v>
      </c>
      <c r="AU9" s="39">
        <f>10*JOGADORES!$AT9/IFERROR((10^(JOGADORES!$AM9/AVERAGE(JOGADORES!$AM$3:$AM$29))),10)</f>
        <v>2.565217391</v>
      </c>
      <c r="AV9" s="40">
        <f>IFERROR(SUM(JOGADORES!$AP9:$AS9)/(1+JOGADORES!$AK9-JOGADORES!$AJ9),0)</f>
        <v>1.543478261</v>
      </c>
      <c r="AW9" s="41">
        <f>IFERROR(JOGADORES!$AP9/SUM(JOGADORES!$AP9:$AS9),0)</f>
        <v>0.6478873239</v>
      </c>
      <c r="AX9" s="41">
        <f>IFERROR(JOGADORES!$AQ9/SUM(JOGADORES!$AP9:$AS9),0)</f>
        <v>0.07042253521</v>
      </c>
      <c r="AY9" s="41">
        <f>IFERROR(JOGADORES!$AR9/SUM(JOGADORES!$AP9:$AS9),0)</f>
        <v>0.2535211268</v>
      </c>
      <c r="AZ9" s="41">
        <f>IFERROR(JOGADORES!$AS9/SUM(JOGADORES!$AP9:$AS9),0)</f>
        <v>0.02816901408</v>
      </c>
      <c r="BA9" s="36">
        <f>COUNTIF(DECKS!$F$3:$F$470,"*"&amp;"("&amp;JOGADORES!$B9&amp;")"&amp;"*")</f>
        <v>36</v>
      </c>
      <c r="BB9" s="38">
        <f>SUMIF(DECKS!$F$3:$F$470,"*"&amp;"("&amp;JOGADORES!$B9&amp;")"&amp;"*",DECKS!$D$3:$D$470)/JOGADORES!$BA9</f>
        <v>3.944444444</v>
      </c>
      <c r="BC9" s="37">
        <f>SUMIFS(DECKS!$AJ$3:$AJ$470,DECKS!$F$3:$F$470,"*"&amp;"("&amp;JOGADORES!$B9&amp;")"&amp;"*",DECKS!$G$3:$G$470,1)/JOGADORES!$AN9</f>
        <v>0.4662813102</v>
      </c>
      <c r="BD9" s="37">
        <f>SUMIFS(DECKS!$AJ$3:$AJ$470,DECKS!$F$3:$F$470,"*"&amp;"("&amp;JOGADORES!$B9&amp;")"&amp;"*",DECKS!$H$3:$H$470,1)/JOGADORES!$AN9</f>
        <v>0.3795761079</v>
      </c>
      <c r="BE9" s="37">
        <f>SUMIFS(DECKS!$AJ$3:$AJ$470,DECKS!$F$3:$F$470,"*"&amp;"("&amp;JOGADORES!$B9&amp;")"&amp;"*",DECKS!$I$3:$I$470,1)/JOGADORES!$AN9</f>
        <v>0.3391136802</v>
      </c>
      <c r="BF9" s="37">
        <f>SUMIFS(DECKS!$AJ$3:$AJ$470,DECKS!$F$3:$F$470,"*"&amp;"("&amp;JOGADORES!$B9&amp;")"&amp;"*",DECKS!$J$3:$J$470,1)/JOGADORES!$AN9</f>
        <v>0.5799614644</v>
      </c>
      <c r="BG9" s="37">
        <f>SUMIFS(DECKS!$AJ$3:$AJ$470,DECKS!$F$3:$F$470,"*"&amp;"("&amp;JOGADORES!$B9&amp;")"&amp;"*",DECKS!$K$3:$K$470,1)/JOGADORES!$AN9</f>
        <v>0.4739884393</v>
      </c>
      <c r="BH9" s="43">
        <f>IFERROR(SUMIFS(DECKS!$AG$3:$AG$470,DECKS!$F$3:$F$470,"*"&amp;"("&amp;JOGADORES!$B9&amp;")"&amp;"*",DECKS!$G$3:$G$470,1)/JOGADORES!$AK9,0)</f>
        <v>0.5</v>
      </c>
      <c r="BI9" s="43">
        <f>IFERROR(SUMIFS(DECKS!$AG$3:$AG$470,DECKS!$F$3:$F$470,"*"&amp;"("&amp;JOGADORES!$B9&amp;")"&amp;"*",DECKS!$H$3:$H$470,1)/JOGADORES!$AK9,0)</f>
        <v>0.2972972973</v>
      </c>
      <c r="BJ9" s="43">
        <f>IFERROR(SUMIFS(DECKS!$AG$3:$AG$470,DECKS!$F$3:$F$470,"*"&amp;"("&amp;JOGADORES!$B9&amp;")"&amp;"*",DECKS!$I$3:$I$470,1)/JOGADORES!$AK9,0)</f>
        <v>0.5540540541</v>
      </c>
      <c r="BK9" s="43">
        <f>IFERROR(SUMIFS(DECKS!$AG$3:$AG$470,DECKS!$F$3:$F$470,"*"&amp;"("&amp;JOGADORES!$B9&amp;")"&amp;"*",DECKS!$J$3:$J$470,1)/JOGADORES!$AK9,0)</f>
        <v>0.7027027027</v>
      </c>
      <c r="BL9" s="43">
        <f>IFERROR(SUMIFS(DECKS!$AG$3:$AG$470,DECKS!$F$3:$F$470,"*"&amp;"("&amp;JOGADORES!$B9&amp;")"&amp;"*",DECKS!$K$3:$K$470,1)/JOGADORES!$AK9,0)</f>
        <v>0.5810810811</v>
      </c>
      <c r="BM9" s="37">
        <f>AVERAGE(JOGADORES!$BC9,JOGADORES!$BH9)</f>
        <v>0.4831406551</v>
      </c>
      <c r="BN9" s="37">
        <f>AVERAGE(JOGADORES!$BD9,JOGADORES!$BI9)</f>
        <v>0.3384367026</v>
      </c>
      <c r="BO9" s="37">
        <f>AVERAGE(JOGADORES!$BE9,JOGADORES!$BJ9)</f>
        <v>0.4465838671</v>
      </c>
      <c r="BP9" s="37">
        <f>AVERAGE(JOGADORES!$BF9,JOGADORES!$BK9)</f>
        <v>0.6413320835</v>
      </c>
      <c r="BQ9" s="37">
        <f>AVERAGE(JOGADORES!$BG9,JOGADORES!$BL9)</f>
        <v>0.5275347602</v>
      </c>
      <c r="BR9" s="36">
        <f>IF(JOGADORES!$BM9&gt;AVERAGE(JOGADORES!$BM9:$BQ9)-$CS$2,1,0)</f>
        <v>1</v>
      </c>
      <c r="BS9" s="36">
        <f>IF(JOGADORES!$BN9&gt;AVERAGE(JOGADORES!$BM9:$BQ9)-$CS$2,1,0)</f>
        <v>0</v>
      </c>
      <c r="BT9" s="36">
        <f>IF(JOGADORES!$BO9&gt;AVERAGE(JOGADORES!$BM9:$BQ9)-$CS$2,1,0)</f>
        <v>0</v>
      </c>
      <c r="BU9" s="36">
        <f>IF(JOGADORES!$BP9&gt;AVERAGE(JOGADORES!$BM9:$BQ9)-$CS$2,1,0)</f>
        <v>1</v>
      </c>
      <c r="BV9" s="36">
        <f>IF(JOGADORES!$BQ9&gt;AVERAGE(JOGADORES!$BM9:$BQ9)-$CS$2,1,0)</f>
        <v>1</v>
      </c>
      <c r="BW9" s="36" t="str">
        <f>JOGADORES!$BR9&amp;JOGADORES!$BS9&amp;JOGADORES!$BT9&amp;JOGADORES!$BU9&amp;JOGADORES!$BV9</f>
        <v>10011</v>
      </c>
      <c r="BX9" s="44" t="str">
        <f t="array" ref="BX9">XLOOKUP(JOGADORES!$BW9,REF!$C$3:$C$34,REF!$B$3:$B$34,"-",0,1)</f>
        <v>Naya</v>
      </c>
      <c r="BY9" s="36" t="str">
        <f t="array" ref="BY9">XLOOKUP(JOGADORES!$B9,REF!$B$41:$B$60,REF!$C$41:$C$60)</f>
        <v>Graveyard</v>
      </c>
      <c r="BZ9" s="42">
        <f>IFERROR(SUMIFS(DECKS!$AW$3:$AW$470,DECKS!$F$3:$F$470,"*"&amp;"("&amp;JOGADORES!$B9&amp;")"&amp;"*")/JOGADORES!$AK9,0)</f>
        <v>2.912162162</v>
      </c>
      <c r="CA9" s="36" t="str">
        <f t="array" ref="CA9">XLOOKUP(JOGADORES!$BZ9,REF!$F$71:$F$75,REF!$D$71:$D$75,"-",-1,1)</f>
        <v>A</v>
      </c>
      <c r="CB9" s="38">
        <f>IFERROR((5*COUNTIFS(DECKS!$F$3:$F$470,"*"&amp;"("&amp;JOGADORES!$B9&amp;")"&amp;"*",DECKS!$AL$3:$AL$470,"S")+4*COUNTIFS(DECKS!$F$3:$F$470,"*"&amp;"("&amp;JOGADORES!$B9&amp;")"&amp;"*",DECKS!$AL$3:$AL$470,"A")+3*COUNTIFS(DECKS!$F$3:$F$470,"*"&amp;"("&amp;JOGADORES!$B9&amp;")"&amp;"*",DECKS!$AL$3:$AL$470,"B")+2*COUNTIFS(DECKS!$F$3:$F$470,"*"&amp;"("&amp;JOGADORES!$B9&amp;")"&amp;"*",DECKS!$AL$3:$AL$470,"C")+COUNTIFS(DECKS!$F$3:$F$470,"*"&amp;"("&amp;JOGADORES!$B9&amp;")"&amp;"*",DECKS!$AL$3:$AL$470,"D"))/(JOGADORES!$BA9-COUNTIFS(DECKS!$F$3:$F$470,"*"&amp;"("&amp;JOGADORES!$B9&amp;")"&amp;"*",DECKS!$AL$3:$AL$470,"-")),"-")</f>
        <v>2.5625</v>
      </c>
      <c r="CC9" s="38">
        <f>JOGADORES!$CB9*IFERROR(LOG(10^(JOGADORES!$CL9/AVERAGE(JOGADORES!$CL$3:$CL$29))),1)</f>
        <v>2.11607974</v>
      </c>
      <c r="CD9" s="45">
        <f>IF(JOGADORES!$AL9=0,0,(1+JOGADORES!$AO9)*(JOGADORES!$CC9+JOGADORES!$AU9)/2)</f>
        <v>3.323811162</v>
      </c>
      <c r="CE9" s="36" t="str">
        <f t="array" ref="CE9">XLOOKUP(JOGADORES!$CB9,REF!$G$3:$G$7,REF!$F$3:$F$7,"-",1)</f>
        <v>B</v>
      </c>
      <c r="CF9" s="38">
        <v>5.0</v>
      </c>
      <c r="CG9" s="38">
        <v>5.3</v>
      </c>
      <c r="CH9" s="38">
        <v>6.1</v>
      </c>
      <c r="CI9" s="48">
        <v>8.3</v>
      </c>
      <c r="CJ9" s="48">
        <v>7.9</v>
      </c>
      <c r="CK9" s="48">
        <v>7.9</v>
      </c>
      <c r="CL9" s="38">
        <f>IFERROR((4*JOGADORES!$CF9+3*JOGADORES!$CI9+2*JOGADORES!$CK9+JOGADORES!$CG9+JOGADORES!$CH9)/JOGADORES!$CJ9,"-")</f>
        <v>9.126582278</v>
      </c>
      <c r="CM9" s="46">
        <f>IFERROR(AVERAGEIF(DECKS!$F$3:$F$470,"*"&amp;"("&amp;JOGADORES!$B9&amp;")"&amp;"*",DECKS!$BA$3:$BA$470),"-")</f>
        <v>444.582</v>
      </c>
      <c r="CN9" s="38">
        <f>IFERROR(AVERAGEIF(DECKS!$F$3:$F$470,"*"&amp;"("&amp;JOGADORES!$B9&amp;")"&amp;"*",DECKS!$BB$3:$BB$470),"-")</f>
        <v>3.434</v>
      </c>
      <c r="CO9" s="38">
        <f>IFERROR(AVERAGEIF(DECKS!$F$3:$F$470,"*"&amp;"("&amp;JOGADORES!$B9&amp;")"&amp;"*",DECKS!$BC$3:$BC$470),"-")</f>
        <v>38.616</v>
      </c>
      <c r="CP9" s="14"/>
      <c r="CQ9" s="14"/>
      <c r="CR9" s="14"/>
      <c r="CS9" s="14"/>
      <c r="CT9" s="14"/>
    </row>
    <row r="10" ht="19.5" customHeight="1">
      <c r="A10" s="14"/>
      <c r="B10" s="33" t="s">
        <v>221</v>
      </c>
      <c r="C10" s="34">
        <f>SUMIF(DECKS!$F$3:$F$470,"*"&amp;"("&amp;JOGADORES!$B10&amp;")"&amp;"*",DECKS!$M$3:$M$470)</f>
        <v>4</v>
      </c>
      <c r="D10" s="34">
        <f>SUMIF(DECKS!$F$3:$F$470,"*"&amp;"("&amp;JOGADORES!$B10&amp;")"&amp;"*",DECKS!$N$3:$N$470)</f>
        <v>1</v>
      </c>
      <c r="E10" s="35">
        <f>IFERROR(JOGADORES!$D10/JOGADORES!$C10,0)</f>
        <v>0.25</v>
      </c>
      <c r="F10" s="34">
        <f>SUMIF(DECKS!$F$3:$F$470,"*"&amp;"("&amp;JOGADORES!$B10&amp;")"&amp;"*",DECKS!$O$3:$O$470)</f>
        <v>170</v>
      </c>
      <c r="G10" s="34">
        <f>SUMIF(DECKS!$F$3:$F$470,"*"&amp;"("&amp;JOGADORES!$B10&amp;")"&amp;"*",DECKS!$P$3:$P$470)</f>
        <v>51</v>
      </c>
      <c r="H10" s="35">
        <f>IFERROR((JOGADORES!$D10+JOGADORES!$G10)/(JOGADORES!$C10+JOGADORES!$F10),0)</f>
        <v>0.2988505747</v>
      </c>
      <c r="I10" s="34">
        <f>SUMIF(DECKS!$F$3:$F$470,"*"&amp;"("&amp;JOGADORES!$B10&amp;")"&amp;"*",DECKS!$Q$3:$Q$470)</f>
        <v>78</v>
      </c>
      <c r="J10" s="34">
        <f>SUMIF(DECKS!$F$3:$F$470,"*"&amp;"("&amp;JOGADORES!$B10&amp;")"&amp;"*",DECKS!$R$3:$R$470)</f>
        <v>21</v>
      </c>
      <c r="K10" s="35">
        <f>IFERROR((JOGADORES!$G10+JOGADORES!$J10)/(JOGADORES!$F10+JOGADORES!$I10),0)</f>
        <v>0.2903225806</v>
      </c>
      <c r="L10" s="34">
        <f>SUMIF(DECKS!$F$3:$F$470,"*"&amp;"("&amp;JOGADORES!$B10&amp;")"&amp;"*",DECKS!$S$3:$S$470)</f>
        <v>171</v>
      </c>
      <c r="M10" s="34">
        <f>SUMIF(DECKS!$F$3:$F$470,"*"&amp;"("&amp;JOGADORES!$B10&amp;")"&amp;"*",DECKS!$T$3:$T$470)</f>
        <v>60</v>
      </c>
      <c r="N10" s="35">
        <f>IFERROR((JOGADORES!$J10+JOGADORES!$M10)/(JOGADORES!$I10+JOGADORES!$L10),0)</f>
        <v>0.3253012048</v>
      </c>
      <c r="O10" s="34">
        <f>SUMIF(DECKS!$F$3:$F$470,"*"&amp;"("&amp;JOGADORES!$B10&amp;")"&amp;"*",DECKS!$U$3:$U$470)</f>
        <v>26</v>
      </c>
      <c r="P10" s="34">
        <f>SUMIF(DECKS!$F$3:$F$470,"*"&amp;"("&amp;JOGADORES!$B10&amp;")"&amp;"*",DECKS!$V$3:$V$470)</f>
        <v>10</v>
      </c>
      <c r="Q10" s="35">
        <f>IFERROR((JOGADORES!$M10+JOGADORES!$P10)/(JOGADORES!$L10+JOGADORES!$O10),0)</f>
        <v>0.3553299492</v>
      </c>
      <c r="R10" s="34">
        <f>SUMIF(DECKS!$F$3:$F$470,"*"&amp;"("&amp;JOGADORES!$B10&amp;")"&amp;"*",DECKS!$W$3:$W$470)</f>
        <v>9</v>
      </c>
      <c r="S10" s="34">
        <f>SUMIF(DECKS!$F$3:$F$470,"*"&amp;"("&amp;JOGADORES!$B10&amp;")"&amp;"*",DECKS!$X$3:$X$470)</f>
        <v>1</v>
      </c>
      <c r="T10" s="35">
        <f>IFERROR((JOGADORES!$P10+JOGADORES!$S10)/(JOGADORES!$O10+JOGADORES!$R10),0)</f>
        <v>0.3142857143</v>
      </c>
      <c r="U10" s="34">
        <f>SUMIF(DECKS!$F$3:$F$470,"*"&amp;"("&amp;JOGADORES!$B10&amp;")"&amp;"*",DECKS!$Y$3:$Y$470)</f>
        <v>26</v>
      </c>
      <c r="V10" s="34">
        <f>SUMIF(DECKS!$F$3:$F$470,"*"&amp;"("&amp;JOGADORES!$B10&amp;")"&amp;"*",DECKS!$Z$3:$Z$470)</f>
        <v>9</v>
      </c>
      <c r="W10" s="35">
        <f>IFERROR((JOGADORES!$S10+JOGADORES!$V10)/(JOGADORES!$R10+JOGADORES!$U10),0)</f>
        <v>0.2857142857</v>
      </c>
      <c r="X10" s="34">
        <f>SUMIF(DECKS!$F$3:$F$470,"*"&amp;"("&amp;JOGADORES!$B10&amp;")"&amp;"*",DECKS!$AA$3:$AA$470)</f>
        <v>28</v>
      </c>
      <c r="Y10" s="34">
        <f>SUMIF(DECKS!$F$3:$F$470,"*"&amp;"("&amp;JOGADORES!$B10&amp;")"&amp;"*",DECKS!$AB$3:$AB$470)</f>
        <v>8</v>
      </c>
      <c r="Z10" s="34">
        <f>SUMIF(HISTORICO!$N$107:$N$288,"*"&amp;"("&amp;JOGADORES!$B10&amp;")"&amp;"*",HISTORICO!$Q$107:$Q$288)</f>
        <v>7</v>
      </c>
      <c r="AA10" s="35">
        <f>JOGADORES!$Y10/JOGADORES!$X10</f>
        <v>0.2857142857</v>
      </c>
      <c r="AB10" s="35">
        <f>JOGADORES!$Z10/JOGADORES!$X10</f>
        <v>0.25</v>
      </c>
      <c r="AC10" s="35">
        <f>(JOGADORES!$X10-JOGADORES!$Y10-JOGADORES!$Z10)/JOGADORES!$X10</f>
        <v>0.4642857143</v>
      </c>
      <c r="AD10" s="36">
        <f>SUMIF(DECKS!$F$3:$F$470,"*"&amp;"("&amp;JOGADORES!$B10&amp;")"&amp;"*",DECKS!$AD$3:$AD$470)</f>
        <v>27</v>
      </c>
      <c r="AE10" s="36">
        <f>SUMIF(DECKS!$F$3:$F$470,"*"&amp;"("&amp;JOGADORES!$B10&amp;")"&amp;"*",DECKS!$AE$3:$AE$470)</f>
        <v>8</v>
      </c>
      <c r="AF10" s="36">
        <f>SUMIF(HISTORICO!$N$292:$N$759,"*"&amp;"("&amp;JOGADORES!$B10&amp;")"&amp;"*",HISTORICO!$Q$292:$Q$759)</f>
        <v>7</v>
      </c>
      <c r="AG10" s="37">
        <f>JOGADORES!$AE10/JOGADORES!$AD10</f>
        <v>0.2962962963</v>
      </c>
      <c r="AH10" s="37">
        <f>JOGADORES!$AF10/JOGADORES!$AD10</f>
        <v>0.2592592593</v>
      </c>
      <c r="AI10" s="37">
        <f>(JOGADORES!$AD10-JOGADORES!$AE10-JOGADORES!$AF10)/JOGADORES!$AD10</f>
        <v>0.4444444444</v>
      </c>
      <c r="AJ10" s="36">
        <f>JOGADORES!$V10+JOGADORES!$Y10+JOGADORES!$AE10</f>
        <v>25</v>
      </c>
      <c r="AK10" s="36">
        <f>JOGADORES!$U10+JOGADORES!$X10+JOGADORES!$AD10</f>
        <v>81</v>
      </c>
      <c r="AL10" s="37">
        <f>IFERROR(JOGADORES!$AJ10/JOGADORES!$AK10,0)</f>
        <v>0.3086419753</v>
      </c>
      <c r="AM10" s="38">
        <f>IFERROR(AVERAGEIF(REG!$D$2:$D$124,"*"&amp;"("&amp;JOGADORES!$B10&amp;")"&amp;"*",REG!$C$2:$C$124),"-")</f>
        <v>11.25</v>
      </c>
      <c r="AN10" s="36">
        <f>SUM(C10,F10,I10,L10,O10,R10,U10,X10,JOGADORES!$AD10)</f>
        <v>539</v>
      </c>
      <c r="AO10" s="37">
        <f>SUM(D10,G10,J10,M10,P10,S10,V10,Y10,JOGADORES!$AE10)/JOGADORES!$AN10</f>
        <v>0.3135435993</v>
      </c>
      <c r="AP10" s="36">
        <f>SUMIF(DECKS!$F$3:$F$470,"*"&amp;"("&amp;JOGADORES!$B10&amp;")"&amp;"*",DECKS!$AM$3:$AM$470)</f>
        <v>30</v>
      </c>
      <c r="AQ10" s="36">
        <f>SUMIF(DECKS!$F$3:$F$470,"*"&amp;"("&amp;JOGADORES!$B10&amp;")"&amp;"*",DECKS!$AN$3:$AN$470)</f>
        <v>6</v>
      </c>
      <c r="AR10" s="36">
        <f>SUMIF(DECKS!$F$3:$F$470,"*"&amp;"("&amp;JOGADORES!$B10&amp;")"&amp;"*",DECKS!$AO$3:$AO$470)</f>
        <v>10</v>
      </c>
      <c r="AS10" s="36">
        <f>SUMIF(DECKS!$F$3:$F$470,"*"&amp;"("&amp;JOGADORES!$B10&amp;")"&amp;"*",DECKS!$AP$3:$AP$470)</f>
        <v>4</v>
      </c>
      <c r="AT10" s="38">
        <f>IFERROR((JOGADORES!$AP10+2*JOGADORES!$AQ10+3*JOGADORES!$AR10+4*JOGADORES!$AS10)/(1+JOGADORES!$AK10-JOGADORES!$AJ10),0)</f>
        <v>1.543859649</v>
      </c>
      <c r="AU10" s="49">
        <f>10*JOGADORES!$AT10/IFERROR((10^(JOGADORES!$AM10/AVERAGE(JOGADORES!$AM$3:$AM$29))),10)</f>
        <v>0.9685679999</v>
      </c>
      <c r="AV10" s="40">
        <f>IFERROR(SUM(JOGADORES!$AP10:$AS10)/(1+JOGADORES!$AK10-JOGADORES!$AJ10),0)</f>
        <v>0.8771929825</v>
      </c>
      <c r="AW10" s="41">
        <f>IFERROR(JOGADORES!$AP10/SUM(JOGADORES!$AP10:$AS10),0)</f>
        <v>0.6</v>
      </c>
      <c r="AX10" s="41">
        <f>IFERROR(JOGADORES!$AQ10/SUM(JOGADORES!$AP10:$AS10),0)</f>
        <v>0.12</v>
      </c>
      <c r="AY10" s="41">
        <f>IFERROR(JOGADORES!$AR10/SUM(JOGADORES!$AP10:$AS10),0)</f>
        <v>0.2</v>
      </c>
      <c r="AZ10" s="41">
        <f>IFERROR(JOGADORES!$AS10/SUM(JOGADORES!$AP10:$AS10),0)</f>
        <v>0.08</v>
      </c>
      <c r="BA10" s="36">
        <f>COUNTIF(DECKS!$F$3:$F$470,"*"&amp;"("&amp;JOGADORES!$B10&amp;")"&amp;"*")</f>
        <v>31</v>
      </c>
      <c r="BB10" s="38">
        <f>SUMIF(DECKS!$F$3:$F$470,"*"&amp;"("&amp;JOGADORES!$B10&amp;")"&amp;"*",DECKS!$D$3:$D$470)/JOGADORES!$BA10</f>
        <v>4.096774194</v>
      </c>
      <c r="BC10" s="37">
        <f>SUMIFS(DECKS!$AJ$3:$AJ$470,DECKS!$F$3:$F$470,"*"&amp;"("&amp;JOGADORES!$B10&amp;")"&amp;"*",DECKS!$G$3:$G$470,1)/JOGADORES!$AN10</f>
        <v>0.5269016698</v>
      </c>
      <c r="BD10" s="37">
        <f>SUMIFS(DECKS!$AJ$3:$AJ$470,DECKS!$F$3:$F$470,"*"&amp;"("&amp;JOGADORES!$B10&amp;")"&amp;"*",DECKS!$H$3:$H$470,1)/JOGADORES!$AN10</f>
        <v>0.400742115</v>
      </c>
      <c r="BE10" s="37">
        <f>SUMIFS(DECKS!$AJ$3:$AJ$470,DECKS!$F$3:$F$470,"*"&amp;"("&amp;JOGADORES!$B10&amp;")"&amp;"*",DECKS!$I$3:$I$470,1)/JOGADORES!$AN10</f>
        <v>0.4118738404</v>
      </c>
      <c r="BF10" s="37">
        <f>SUMIFS(DECKS!$AJ$3:$AJ$470,DECKS!$F$3:$F$470,"*"&amp;"("&amp;JOGADORES!$B10&amp;")"&amp;"*",DECKS!$J$3:$J$470,1)/JOGADORES!$AN10</f>
        <v>0.4582560297</v>
      </c>
      <c r="BG10" s="37">
        <f>SUMIFS(DECKS!$AJ$3:$AJ$470,DECKS!$F$3:$F$470,"*"&amp;"("&amp;JOGADORES!$B10&amp;")"&amp;"*",DECKS!$K$3:$K$470,1)/JOGADORES!$AN10</f>
        <v>0.2745825603</v>
      </c>
      <c r="BH10" s="43">
        <f>IFERROR(SUMIFS(DECKS!$AG$3:$AG$470,DECKS!$F$3:$F$470,"*"&amp;"("&amp;JOGADORES!$B10&amp;")"&amp;"*",DECKS!$G$3:$G$470,1)/JOGADORES!$AK10,0)</f>
        <v>0.4938271605</v>
      </c>
      <c r="BI10" s="43">
        <f>IFERROR(SUMIFS(DECKS!$AG$3:$AG$470,DECKS!$F$3:$F$470,"*"&amp;"("&amp;JOGADORES!$B10&amp;")"&amp;"*",DECKS!$H$3:$H$470,1)/JOGADORES!$AK10,0)</f>
        <v>0.2839506173</v>
      </c>
      <c r="BJ10" s="43">
        <f>IFERROR(SUMIFS(DECKS!$AG$3:$AG$470,DECKS!$F$3:$F$470,"*"&amp;"("&amp;JOGADORES!$B10&amp;")"&amp;"*",DECKS!$I$3:$I$470,1)/JOGADORES!$AK10,0)</f>
        <v>0.2962962963</v>
      </c>
      <c r="BK10" s="43">
        <f>IFERROR(SUMIFS(DECKS!$AG$3:$AG$470,DECKS!$F$3:$F$470,"*"&amp;"("&amp;JOGADORES!$B10&amp;")"&amp;"*",DECKS!$J$3:$J$470,1)/JOGADORES!$AK10,0)</f>
        <v>0.6172839506</v>
      </c>
      <c r="BL10" s="43">
        <f>IFERROR(SUMIFS(DECKS!$AG$3:$AG$470,DECKS!$F$3:$F$470,"*"&amp;"("&amp;JOGADORES!$B10&amp;")"&amp;"*",DECKS!$K$3:$K$470,1)/JOGADORES!$AK10,0)</f>
        <v>0.2716049383</v>
      </c>
      <c r="BM10" s="37">
        <f>AVERAGE(JOGADORES!$BC10,JOGADORES!$BH10)</f>
        <v>0.5103644151</v>
      </c>
      <c r="BN10" s="37">
        <f>AVERAGE(JOGADORES!$BD10,JOGADORES!$BI10)</f>
        <v>0.3423463662</v>
      </c>
      <c r="BO10" s="37">
        <f>AVERAGE(JOGADORES!$BE10,JOGADORES!$BJ10)</f>
        <v>0.3540850684</v>
      </c>
      <c r="BP10" s="37">
        <f>AVERAGE(JOGADORES!$BF10,JOGADORES!$BK10)</f>
        <v>0.5377699902</v>
      </c>
      <c r="BQ10" s="37">
        <f>AVERAGE(JOGADORES!$BG10,JOGADORES!$BL10)</f>
        <v>0.2730937493</v>
      </c>
      <c r="BR10" s="36">
        <f>IF(JOGADORES!$BM10&gt;AVERAGE(JOGADORES!$BM10:$BQ10)-$CS$2,1,0)</f>
        <v>1</v>
      </c>
      <c r="BS10" s="36">
        <f>IF(JOGADORES!$BN10&gt;AVERAGE(JOGADORES!$BM10:$BQ10)-$CS$2,1,0)</f>
        <v>0</v>
      </c>
      <c r="BT10" s="36">
        <f>IF(JOGADORES!$BO10&gt;AVERAGE(JOGADORES!$BM10:$BQ10)-$CS$2,1,0)</f>
        <v>0</v>
      </c>
      <c r="BU10" s="36">
        <f>IF(JOGADORES!$BP10&gt;AVERAGE(JOGADORES!$BM10:$BQ10)-$CS$2,1,0)</f>
        <v>1</v>
      </c>
      <c r="BV10" s="36">
        <f>IF(JOGADORES!$BQ10&gt;AVERAGE(JOGADORES!$BM10:$BQ10)-$CS$2,1,0)</f>
        <v>0</v>
      </c>
      <c r="BW10" s="36" t="str">
        <f>JOGADORES!$BR10&amp;JOGADORES!$BS10&amp;JOGADORES!$BT10&amp;JOGADORES!$BU10&amp;JOGADORES!$BV10</f>
        <v>10010</v>
      </c>
      <c r="BX10" s="44" t="str">
        <f t="array" ref="BX10">XLOOKUP(JOGADORES!$BW10,REF!$C$3:$C$34,REF!$B$3:$B$34,"-",0,1)</f>
        <v>Boros</v>
      </c>
      <c r="BY10" s="36" t="str">
        <f t="array" ref="BY10">XLOOKUP(JOGADORES!$B10,REF!$B$41:$B$60,REF!$C$41:$C$60)</f>
        <v>Typal</v>
      </c>
      <c r="BZ10" s="42">
        <f>IFERROR(SUMIFS(DECKS!$AW$3:$AW$470,DECKS!$F$3:$F$470,"*"&amp;"("&amp;JOGADORES!$B10&amp;")"&amp;"*")/JOGADORES!$AK10,0)</f>
        <v>1.641975309</v>
      </c>
      <c r="CA10" s="36" t="str">
        <f t="array" ref="CA10">XLOOKUP(JOGADORES!$BZ10,REF!$F$71:$F$75,REF!$D$71:$D$75,"-",-1,1)</f>
        <v>B</v>
      </c>
      <c r="CB10" s="38">
        <f>IFERROR((5*COUNTIFS(DECKS!$F$3:$F$470,"*"&amp;"("&amp;JOGADORES!$B10&amp;")"&amp;"*",DECKS!$AL$3:$AL$470,"S")+4*COUNTIFS(DECKS!$F$3:$F$470,"*"&amp;"("&amp;JOGADORES!$B10&amp;")"&amp;"*",DECKS!$AL$3:$AL$470,"A")+3*COUNTIFS(DECKS!$F$3:$F$470,"*"&amp;"("&amp;JOGADORES!$B10&amp;")"&amp;"*",DECKS!$AL$3:$AL$470,"B")+2*COUNTIFS(DECKS!$F$3:$F$470,"*"&amp;"("&amp;JOGADORES!$B10&amp;")"&amp;"*",DECKS!$AL$3:$AL$470,"C")+COUNTIFS(DECKS!$F$3:$F$470,"*"&amp;"("&amp;JOGADORES!$B10&amp;")"&amp;"*",DECKS!$AL$3:$AL$470,"D"))/(JOGADORES!$BA10-COUNTIFS(DECKS!$F$3:$F$470,"*"&amp;"("&amp;JOGADORES!$B10&amp;")"&amp;"*",DECKS!$AL$3:$AL$470,"-")),"-")</f>
        <v>3.166666667</v>
      </c>
      <c r="CC10" s="48">
        <f>JOGADORES!$CB10*IFERROR(LOG(10^(JOGADORES!$CL10/AVERAGE(JOGADORES!$CL$3:$CL$29))),1)</f>
        <v>5.101540463</v>
      </c>
      <c r="CD10" s="45">
        <f>IF(JOGADORES!$AL10=0,0,(1+JOGADORES!$AO10)*(JOGADORES!$CC10+JOGADORES!$AU10)/2)</f>
        <v>3.986676059</v>
      </c>
      <c r="CE10" s="36" t="str">
        <f t="array" ref="CE10">XLOOKUP(JOGADORES!$CB10,REF!$G$3:$G$7,REF!$F$3:$F$7,"-",1)</f>
        <v>A</v>
      </c>
      <c r="CF10" s="48">
        <v>8.1</v>
      </c>
      <c r="CG10" s="48">
        <v>7.0</v>
      </c>
      <c r="CH10" s="48">
        <v>6.3</v>
      </c>
      <c r="CI10" s="38">
        <v>5.7</v>
      </c>
      <c r="CJ10" s="38">
        <v>4.1</v>
      </c>
      <c r="CK10" s="38">
        <v>5.1</v>
      </c>
      <c r="CL10" s="38">
        <f>IFERROR((4*JOGADORES!$CF10+3*JOGADORES!$CI10+2*JOGADORES!$CK10+JOGADORES!$CG10+JOGADORES!$CH10)/JOGADORES!$CJ10,"-")</f>
        <v>17.80487805</v>
      </c>
      <c r="CM10" s="46">
        <f>IFERROR(AVERAGEIF(DECKS!$F$3:$F$470,"*"&amp;"("&amp;JOGADORES!$B10&amp;")"&amp;"*",DECKS!$BA$3:$BA$470),"-")</f>
        <v>434.0585714</v>
      </c>
      <c r="CN10" s="38">
        <f>IFERROR(AVERAGEIF(DECKS!$F$3:$F$470,"*"&amp;"("&amp;JOGADORES!$B10&amp;")"&amp;"*",DECKS!$BB$3:$BB$470),"-")</f>
        <v>2.96</v>
      </c>
      <c r="CO10" s="38">
        <f>IFERROR(AVERAGEIF(DECKS!$F$3:$F$470,"*"&amp;"("&amp;JOGADORES!$B10&amp;")"&amp;"*",DECKS!$BC$3:$BC$470),"-")</f>
        <v>45.02</v>
      </c>
      <c r="CP10" s="14"/>
      <c r="CQ10" s="14"/>
      <c r="CR10" s="14"/>
      <c r="CS10" s="14"/>
      <c r="CT10" s="14"/>
    </row>
    <row r="11" ht="19.5" customHeight="1">
      <c r="A11" s="14"/>
      <c r="B11" s="33" t="s">
        <v>222</v>
      </c>
      <c r="C11" s="34">
        <f>SUMIF(DECKS!$F$3:$F$470,"*"&amp;"("&amp;JOGADORES!$B11&amp;")"&amp;"*",DECKS!$M$3:$M$470)</f>
        <v>0</v>
      </c>
      <c r="D11" s="34">
        <f>SUMIF(DECKS!$F$3:$F$470,"*"&amp;"("&amp;JOGADORES!$B11&amp;")"&amp;"*",DECKS!$N$3:$N$470)</f>
        <v>0</v>
      </c>
      <c r="E11" s="35">
        <f>IFERROR(JOGADORES!$D11/JOGADORES!$C11,0)</f>
        <v>0</v>
      </c>
      <c r="F11" s="34">
        <f>SUMIF(DECKS!$F$3:$F$470,"*"&amp;"("&amp;JOGADORES!$B11&amp;")"&amp;"*",DECKS!$O$3:$O$470)</f>
        <v>0</v>
      </c>
      <c r="G11" s="34">
        <f>SUMIF(DECKS!$F$3:$F$470,"*"&amp;"("&amp;JOGADORES!$B11&amp;")"&amp;"*",DECKS!$P$3:$P$470)</f>
        <v>0</v>
      </c>
      <c r="H11" s="35">
        <f>IFERROR((JOGADORES!$D11+JOGADORES!$G11)/(JOGADORES!$C11+JOGADORES!$F11),0)</f>
        <v>0</v>
      </c>
      <c r="I11" s="34">
        <f>SUMIF(DECKS!$F$3:$F$470,"*"&amp;"("&amp;JOGADORES!$B11&amp;")"&amp;"*",DECKS!$Q$3:$Q$470)</f>
        <v>0</v>
      </c>
      <c r="J11" s="34">
        <f>SUMIF(DECKS!$F$3:$F$470,"*"&amp;"("&amp;JOGADORES!$B11&amp;")"&amp;"*",DECKS!$R$3:$R$470)</f>
        <v>0</v>
      </c>
      <c r="K11" s="35">
        <f>IFERROR((JOGADORES!$G11+JOGADORES!$J11)/(JOGADORES!$F11+JOGADORES!$I11),0)</f>
        <v>0</v>
      </c>
      <c r="L11" s="34">
        <f>SUMIF(DECKS!$F$3:$F$470,"*"&amp;"("&amp;JOGADORES!$B11&amp;")"&amp;"*",DECKS!$S$3:$S$470)</f>
        <v>0</v>
      </c>
      <c r="M11" s="34">
        <f>SUMIF(DECKS!$F$3:$F$470,"*"&amp;"("&amp;JOGADORES!$B11&amp;")"&amp;"*",DECKS!$T$3:$T$470)</f>
        <v>0</v>
      </c>
      <c r="N11" s="35">
        <f>IFERROR((JOGADORES!$J11+JOGADORES!$M11)/(JOGADORES!$I11+JOGADORES!$L11),0)</f>
        <v>0</v>
      </c>
      <c r="O11" s="34">
        <f>SUMIF(DECKS!$F$3:$F$470,"*"&amp;"("&amp;JOGADORES!$B11&amp;")"&amp;"*",DECKS!$U$3:$U$470)</f>
        <v>0</v>
      </c>
      <c r="P11" s="34">
        <f>SUMIF(DECKS!$F$3:$F$470,"*"&amp;"("&amp;JOGADORES!$B11&amp;")"&amp;"*",DECKS!$V$3:$V$470)</f>
        <v>0</v>
      </c>
      <c r="Q11" s="35">
        <f>IFERROR((JOGADORES!$M11+JOGADORES!$P11)/(JOGADORES!$L11+JOGADORES!$O11),0)</f>
        <v>0</v>
      </c>
      <c r="R11" s="34">
        <f>SUMIF(DECKS!$F$3:$F$470,"*"&amp;"("&amp;JOGADORES!$B11&amp;")"&amp;"*",DECKS!$W$3:$W$470)</f>
        <v>0</v>
      </c>
      <c r="S11" s="34">
        <f>SUMIF(DECKS!$F$3:$F$470,"*"&amp;"("&amp;JOGADORES!$B11&amp;")"&amp;"*",DECKS!$X$3:$X$470)</f>
        <v>0</v>
      </c>
      <c r="T11" s="35">
        <f>IFERROR((JOGADORES!$P11+JOGADORES!$S11)/(JOGADORES!$O11+JOGADORES!$R11),0)</f>
        <v>0</v>
      </c>
      <c r="U11" s="34">
        <f>SUMIF(DECKS!$F$3:$F$470,"*"&amp;"("&amp;JOGADORES!$B11&amp;")"&amp;"*",DECKS!$Y$3:$Y$470)</f>
        <v>41</v>
      </c>
      <c r="V11" s="34">
        <f>SUMIF(DECKS!$F$3:$F$470,"*"&amp;"("&amp;JOGADORES!$B11&amp;")"&amp;"*",DECKS!$Z$3:$Z$470)</f>
        <v>10</v>
      </c>
      <c r="W11" s="35">
        <f>IFERROR((JOGADORES!$S11+JOGADORES!$V11)/(JOGADORES!$R11+JOGADORES!$U11),0)</f>
        <v>0.243902439</v>
      </c>
      <c r="X11" s="34">
        <f>SUMIF(DECKS!$F$3:$F$470,"*"&amp;"("&amp;JOGADORES!$B11&amp;")"&amp;"*",DECKS!$AA$3:$AA$470)</f>
        <v>121</v>
      </c>
      <c r="Y11" s="34">
        <f>SUMIF(DECKS!$F$3:$F$470,"*"&amp;"("&amp;JOGADORES!$B11&amp;")"&amp;"*",DECKS!$AB$3:$AB$470)</f>
        <v>34</v>
      </c>
      <c r="Z11" s="34">
        <f>SUMIF(HISTORICO!$N$107:$N$288,"*"&amp;"("&amp;JOGADORES!$B11&amp;")"&amp;"*",HISTORICO!$Q$107:$Q$288)</f>
        <v>27</v>
      </c>
      <c r="AA11" s="35">
        <f>JOGADORES!$Y11/JOGADORES!$X11</f>
        <v>0.2809917355</v>
      </c>
      <c r="AB11" s="35">
        <f>JOGADORES!$Z11/JOGADORES!$X11</f>
        <v>0.2231404959</v>
      </c>
      <c r="AC11" s="35">
        <f>(JOGADORES!$X11-JOGADORES!$Y11-JOGADORES!$Z11)/JOGADORES!$X11</f>
        <v>0.4958677686</v>
      </c>
      <c r="AD11" s="36">
        <f>SUMIF(DECKS!$F$3:$F$470,"*"&amp;"("&amp;JOGADORES!$B11&amp;")"&amp;"*",DECKS!$AD$3:$AD$470)</f>
        <v>32</v>
      </c>
      <c r="AE11" s="36">
        <f>SUMIF(DECKS!$F$3:$F$470,"*"&amp;"("&amp;JOGADORES!$B11&amp;")"&amp;"*",DECKS!$AE$3:$AE$470)</f>
        <v>15</v>
      </c>
      <c r="AF11" s="36">
        <f>SUMIF(HISTORICO!$N$292:$N$759,"*"&amp;"("&amp;JOGADORES!$B11&amp;")"&amp;"*",HISTORICO!$Q$292:$Q$759)</f>
        <v>6</v>
      </c>
      <c r="AG11" s="37">
        <f>JOGADORES!$AE11/JOGADORES!$AD11</f>
        <v>0.46875</v>
      </c>
      <c r="AH11" s="37">
        <f>JOGADORES!$AF11/JOGADORES!$AD11</f>
        <v>0.1875</v>
      </c>
      <c r="AI11" s="37">
        <f>(JOGADORES!$AD11-JOGADORES!$AE11-JOGADORES!$AF11)/JOGADORES!$AD11</f>
        <v>0.34375</v>
      </c>
      <c r="AJ11" s="36">
        <f>JOGADORES!$V11+JOGADORES!$Y11+JOGADORES!$AE11</f>
        <v>59</v>
      </c>
      <c r="AK11" s="36">
        <f>JOGADORES!$U11+JOGADORES!$X11+JOGADORES!$AD11</f>
        <v>194</v>
      </c>
      <c r="AL11" s="37">
        <f>IFERROR(JOGADORES!$AJ11/JOGADORES!$AK11,0)</f>
        <v>0.3041237113</v>
      </c>
      <c r="AM11" s="38">
        <f>IFERROR(AVERAGEIF(REG!$D$2:$D$124,"*"&amp;"("&amp;JOGADORES!$B11&amp;")"&amp;"*",REG!$C$2:$C$124),"-")</f>
        <v>8.8</v>
      </c>
      <c r="AN11" s="36">
        <f>SUM(C11,F11,I11,L11,O11,R11,U11,X11,JOGADORES!$AD11)</f>
        <v>194</v>
      </c>
      <c r="AO11" s="37">
        <f>SUM(D11,G11,J11,M11,P11,S11,V11,Y11,JOGADORES!$AE11)/JOGADORES!$AN11</f>
        <v>0.3041237113</v>
      </c>
      <c r="AP11" s="36" t="str">
        <f>SUMIF(DECKS!$F$3:$F$470,"*"&amp;"("&amp;JOGADORES!$B11&amp;")"&amp;"*",DECKS!$AM$3:$AM$470)</f>
        <v>#ERROR!</v>
      </c>
      <c r="AQ11" s="36" t="str">
        <f>SUMIF(DECKS!$F$3:$F$470,"*"&amp;"("&amp;JOGADORES!$B11&amp;")"&amp;"*",DECKS!$AN$3:$AN$470)</f>
        <v>#ERROR!</v>
      </c>
      <c r="AR11" s="36" t="str">
        <f>SUMIF(DECKS!$F$3:$F$470,"*"&amp;"("&amp;JOGADORES!$B11&amp;")"&amp;"*",DECKS!$AO$3:$AO$470)</f>
        <v>#ERROR!</v>
      </c>
      <c r="AS11" s="36" t="str">
        <f>SUMIF(DECKS!$F$3:$F$470,"*"&amp;"("&amp;JOGADORES!$B11&amp;")"&amp;"*",DECKS!$AP$3:$AP$470)</f>
        <v>#ERROR!</v>
      </c>
      <c r="AT11" s="38">
        <f>IFERROR((JOGADORES!$AP11+2*JOGADORES!$AQ11+3*JOGADORES!$AR11+4*JOGADORES!$AS11)/(1+JOGADORES!$AK11-JOGADORES!$AJ11),0)</f>
        <v>0</v>
      </c>
      <c r="AU11" s="39">
        <f>10*JOGADORES!$AT11/IFERROR((10^(JOGADORES!$AM11/AVERAGE(JOGADORES!$AM$3:$AM$29))),10)</f>
        <v>0</v>
      </c>
      <c r="AV11" s="40">
        <f>IFERROR(SUM(JOGADORES!$AP11:$AS11)/(1+JOGADORES!$AK11-JOGADORES!$AJ11),0)</f>
        <v>0</v>
      </c>
      <c r="AW11" s="41">
        <f>IFERROR(JOGADORES!$AP11/SUM(JOGADORES!$AP11:$AS11),0)</f>
        <v>0</v>
      </c>
      <c r="AX11" s="41">
        <f>IFERROR(JOGADORES!$AQ11/SUM(JOGADORES!$AP11:$AS11),0)</f>
        <v>0</v>
      </c>
      <c r="AY11" s="41">
        <f>IFERROR(JOGADORES!$AR11/SUM(JOGADORES!$AP11:$AS11),0)</f>
        <v>0</v>
      </c>
      <c r="AZ11" s="41">
        <f>IFERROR(JOGADORES!$AS11/SUM(JOGADORES!$AP11:$AS11),0)</f>
        <v>0</v>
      </c>
      <c r="BA11" s="36">
        <f>COUNTIF(DECKS!$F$3:$F$470,"*"&amp;"("&amp;JOGADORES!$B11&amp;")"&amp;"*")</f>
        <v>11</v>
      </c>
      <c r="BB11" s="38">
        <f>SUMIF(DECKS!$F$3:$F$470,"*"&amp;"("&amp;JOGADORES!$B11&amp;")"&amp;"*",DECKS!$D$3:$D$470)/JOGADORES!$BA11</f>
        <v>3.818181818</v>
      </c>
      <c r="BC11" s="37">
        <f>SUMIFS(DECKS!$AJ$3:$AJ$470,DECKS!$F$3:$F$470,"*"&amp;"("&amp;JOGADORES!$B11&amp;")"&amp;"*",DECKS!$G$3:$G$470,1)/JOGADORES!$AN11</f>
        <v>0.1855670103</v>
      </c>
      <c r="BD11" s="37">
        <f>SUMIFS(DECKS!$AJ$3:$AJ$470,DECKS!$F$3:$F$470,"*"&amp;"("&amp;JOGADORES!$B11&amp;")"&amp;"*",DECKS!$H$3:$H$470,1)/JOGADORES!$AN11</f>
        <v>0.6597938144</v>
      </c>
      <c r="BE11" s="37">
        <f>SUMIFS(DECKS!$AJ$3:$AJ$470,DECKS!$F$3:$F$470,"*"&amp;"("&amp;JOGADORES!$B11&amp;")"&amp;"*",DECKS!$I$3:$I$470,1)/JOGADORES!$AN11</f>
        <v>0.6546391753</v>
      </c>
      <c r="BF11" s="37">
        <f>SUMIFS(DECKS!$AJ$3:$AJ$470,DECKS!$F$3:$F$470,"*"&amp;"("&amp;JOGADORES!$B11&amp;")"&amp;"*",DECKS!$J$3:$J$470,1)/JOGADORES!$AN11</f>
        <v>0.6494845361</v>
      </c>
      <c r="BG11" s="37">
        <f>SUMIFS(DECKS!$AJ$3:$AJ$470,DECKS!$F$3:$F$470,"*"&amp;"("&amp;JOGADORES!$B11&amp;")"&amp;"*",DECKS!$K$3:$K$470,1)/JOGADORES!$AN11</f>
        <v>0.6340206186</v>
      </c>
      <c r="BH11" s="43">
        <f>IFERROR(SUMIFS(DECKS!$AG$3:$AG$470,DECKS!$F$3:$F$470,"*"&amp;"("&amp;JOGADORES!$B11&amp;")"&amp;"*",DECKS!$G$3:$G$470,1)/JOGADORES!$AK11,0)</f>
        <v>0.1855670103</v>
      </c>
      <c r="BI11" s="43">
        <f>IFERROR(SUMIFS(DECKS!$AG$3:$AG$470,DECKS!$F$3:$F$470,"*"&amp;"("&amp;JOGADORES!$B11&amp;")"&amp;"*",DECKS!$H$3:$H$470,1)/JOGADORES!$AK11,0)</f>
        <v>0.6597938144</v>
      </c>
      <c r="BJ11" s="43">
        <f>IFERROR(SUMIFS(DECKS!$AG$3:$AG$470,DECKS!$F$3:$F$470,"*"&amp;"("&amp;JOGADORES!$B11&amp;")"&amp;"*",DECKS!$I$3:$I$470,1)/JOGADORES!$AK11,0)</f>
        <v>0.6546391753</v>
      </c>
      <c r="BK11" s="43">
        <f>IFERROR(SUMIFS(DECKS!$AG$3:$AG$470,DECKS!$F$3:$F$470,"*"&amp;"("&amp;JOGADORES!$B11&amp;")"&amp;"*",DECKS!$J$3:$J$470,1)/JOGADORES!$AK11,0)</f>
        <v>0.6494845361</v>
      </c>
      <c r="BL11" s="43">
        <f>IFERROR(SUMIFS(DECKS!$AG$3:$AG$470,DECKS!$F$3:$F$470,"*"&amp;"("&amp;JOGADORES!$B11&amp;")"&amp;"*",DECKS!$K$3:$K$470,1)/JOGADORES!$AK11,0)</f>
        <v>0.6340206186</v>
      </c>
      <c r="BM11" s="37">
        <f>AVERAGE(JOGADORES!$BC11,JOGADORES!$BH11)</f>
        <v>0.1855670103</v>
      </c>
      <c r="BN11" s="37">
        <f>AVERAGE(JOGADORES!$BD11,JOGADORES!$BI11)</f>
        <v>0.6597938144</v>
      </c>
      <c r="BO11" s="37">
        <f>AVERAGE(JOGADORES!$BE11,JOGADORES!$BJ11)</f>
        <v>0.6546391753</v>
      </c>
      <c r="BP11" s="37">
        <f>AVERAGE(JOGADORES!$BF11,JOGADORES!$BK11)</f>
        <v>0.6494845361</v>
      </c>
      <c r="BQ11" s="37">
        <f>AVERAGE(JOGADORES!$BG11,JOGADORES!$BL11)</f>
        <v>0.6340206186</v>
      </c>
      <c r="BR11" s="36">
        <f>IF(JOGADORES!$BM11&gt;AVERAGE(JOGADORES!$BM11:$BQ11)-$CS$2,1,0)</f>
        <v>0</v>
      </c>
      <c r="BS11" s="36">
        <f>IF(JOGADORES!$BN11&gt;AVERAGE(JOGADORES!$BM11:$BQ11)-$CS$2,1,0)</f>
        <v>1</v>
      </c>
      <c r="BT11" s="36">
        <f>IF(JOGADORES!$BO11&gt;AVERAGE(JOGADORES!$BM11:$BQ11)-$CS$2,1,0)</f>
        <v>1</v>
      </c>
      <c r="BU11" s="36">
        <f>IF(JOGADORES!$BP11&gt;AVERAGE(JOGADORES!$BM11:$BQ11)-$CS$2,1,0)</f>
        <v>1</v>
      </c>
      <c r="BV11" s="36">
        <f>IF(JOGADORES!$BQ11&gt;AVERAGE(JOGADORES!$BM11:$BQ11)-$CS$2,1,0)</f>
        <v>1</v>
      </c>
      <c r="BW11" s="36" t="str">
        <f>JOGADORES!$BR11&amp;JOGADORES!$BS11&amp;JOGADORES!$BT11&amp;JOGADORES!$BU11&amp;JOGADORES!$BV11</f>
        <v>01111</v>
      </c>
      <c r="BX11" s="44" t="str">
        <f t="array" ref="BX11">XLOOKUP(JOGADORES!$BW11,REF!$C$3:$C$34,REF!$B$3:$B$34,"-",0,1)</f>
        <v>Not-White</v>
      </c>
      <c r="BY11" s="36" t="str">
        <f t="array" ref="BY11">XLOOKUP(JOGADORES!$B11,REF!$B$41:$B$60,REF!$C$41:$C$60)</f>
        <v>Spellslinger</v>
      </c>
      <c r="BZ11" s="42">
        <f>IFERROR(SUMIFS(DECKS!$AW$3:$AW$470,DECKS!$F$3:$F$470,"*"&amp;"("&amp;JOGADORES!$B11&amp;")"&amp;"*")/JOGADORES!$AK11,0)</f>
        <v>0</v>
      </c>
      <c r="CA11" s="36" t="str">
        <f t="array" ref="CA11">XLOOKUP(JOGADORES!$BZ11,REF!$F$71:$F$75,REF!$D$71:$D$75,"-",-1,1)</f>
        <v>C</v>
      </c>
      <c r="CB11" s="38">
        <f>IFERROR((5*COUNTIFS(DECKS!$F$3:$F$470,"*"&amp;"("&amp;JOGADORES!$B11&amp;")"&amp;"*",DECKS!$AL$3:$AL$470,"S")+4*COUNTIFS(DECKS!$F$3:$F$470,"*"&amp;"("&amp;JOGADORES!$B11&amp;")"&amp;"*",DECKS!$AL$3:$AL$470,"A")+3*COUNTIFS(DECKS!$F$3:$F$470,"*"&amp;"("&amp;JOGADORES!$B11&amp;")"&amp;"*",DECKS!$AL$3:$AL$470,"B")+2*COUNTIFS(DECKS!$F$3:$F$470,"*"&amp;"("&amp;JOGADORES!$B11&amp;")"&amp;"*",DECKS!$AL$3:$AL$470,"C")+COUNTIFS(DECKS!$F$3:$F$470,"*"&amp;"("&amp;JOGADORES!$B11&amp;")"&amp;"*",DECKS!$AL$3:$AL$470,"D"))/(JOGADORES!$BA11-COUNTIFS(DECKS!$F$3:$F$470,"*"&amp;"("&amp;JOGADORES!$B11&amp;")"&amp;"*",DECKS!$AL$3:$AL$470,"-")),"-")</f>
        <v>2.111111111</v>
      </c>
      <c r="CC11" s="38">
        <f>JOGADORES!$CB11*IFERROR(LOG(10^(JOGADORES!$CL11/AVERAGE(JOGADORES!$CL$3:$CL$29))),1)</f>
        <v>1.514290887</v>
      </c>
      <c r="CD11" s="45">
        <f>IF(JOGADORES!$AL11=0,0,(1+JOGADORES!$AO11)*(JOGADORES!$CC11+JOGADORES!$AU11)/2)</f>
        <v>0.9874113257</v>
      </c>
      <c r="CE11" s="36" t="str">
        <f t="array" ref="CE11">XLOOKUP(JOGADORES!$CB11,REF!$G$3:$G$7,REF!$F$3:$F$7,"-",1)</f>
        <v>B</v>
      </c>
      <c r="CF11" s="38">
        <v>4.6</v>
      </c>
      <c r="CG11" s="38">
        <v>4.9</v>
      </c>
      <c r="CH11" s="38">
        <v>3.2</v>
      </c>
      <c r="CI11" s="38">
        <v>6.8</v>
      </c>
      <c r="CJ11" s="38">
        <v>6.9</v>
      </c>
      <c r="CK11" s="38">
        <v>3.9</v>
      </c>
      <c r="CL11" s="38">
        <f>IFERROR((4*JOGADORES!$CF11+3*JOGADORES!$CI11+2*JOGADORES!$CK11+JOGADORES!$CG11+JOGADORES!$CH11)/JOGADORES!$CJ11,"-")</f>
        <v>7.927536232</v>
      </c>
      <c r="CM11" s="46">
        <f>IFERROR(AVERAGEIF(DECKS!$F$3:$F$470,"*"&amp;"("&amp;JOGADORES!$B11&amp;")"&amp;"*",DECKS!$BA$3:$BA$470),"-")</f>
        <v>331.02</v>
      </c>
      <c r="CN11" s="38">
        <f>IFERROR(AVERAGEIF(DECKS!$F$3:$F$470,"*"&amp;"("&amp;JOGADORES!$B11&amp;")"&amp;"*",DECKS!$BB$3:$BB$470),"-")</f>
        <v>2.92125</v>
      </c>
      <c r="CO11" s="38">
        <f>IFERROR(AVERAGEIF(DECKS!$F$3:$F$470,"*"&amp;"("&amp;JOGADORES!$B11&amp;")"&amp;"*",DECKS!$BC$3:$BC$470),"-")</f>
        <v>33.81</v>
      </c>
      <c r="CP11" s="14"/>
      <c r="CQ11" s="14"/>
      <c r="CR11" s="14"/>
      <c r="CS11" s="14"/>
      <c r="CT11" s="14"/>
    </row>
    <row r="12" ht="19.5" customHeight="1">
      <c r="A12" s="14"/>
      <c r="B12" s="33" t="s">
        <v>223</v>
      </c>
      <c r="C12" s="34">
        <f>SUMIF(DECKS!$F$3:$F$470,"*"&amp;"("&amp;JOGADORES!$B12&amp;")"&amp;"*",DECKS!$M$3:$M$470)</f>
        <v>6</v>
      </c>
      <c r="D12" s="34">
        <f>SUMIF(DECKS!$F$3:$F$470,"*"&amp;"("&amp;JOGADORES!$B12&amp;")"&amp;"*",DECKS!$N$3:$N$470)</f>
        <v>1</v>
      </c>
      <c r="E12" s="35">
        <f>IFERROR(JOGADORES!$D12/JOGADORES!$C12,0)</f>
        <v>0.1666666667</v>
      </c>
      <c r="F12" s="34">
        <f>SUMIF(DECKS!$F$3:$F$470,"*"&amp;"("&amp;JOGADORES!$B12&amp;")"&amp;"*",DECKS!$O$3:$O$470)</f>
        <v>152</v>
      </c>
      <c r="G12" s="34">
        <f>SUMIF(DECKS!$F$3:$F$470,"*"&amp;"("&amp;JOGADORES!$B12&amp;")"&amp;"*",DECKS!$P$3:$P$470)</f>
        <v>44</v>
      </c>
      <c r="H12" s="35">
        <f>IFERROR((JOGADORES!$D12+JOGADORES!$G12)/(JOGADORES!$C12+JOGADORES!$F12),0)</f>
        <v>0.2848101266</v>
      </c>
      <c r="I12" s="34">
        <f>SUMIF(DECKS!$F$3:$F$470,"*"&amp;"("&amp;JOGADORES!$B12&amp;")"&amp;"*",DECKS!$Q$3:$Q$470)</f>
        <v>154</v>
      </c>
      <c r="J12" s="34">
        <f>SUMIF(DECKS!$F$3:$F$470,"*"&amp;"("&amp;JOGADORES!$B12&amp;")"&amp;"*",DECKS!$R$3:$R$470)</f>
        <v>46</v>
      </c>
      <c r="K12" s="35">
        <f>IFERROR((JOGADORES!$G12+JOGADORES!$J12)/(JOGADORES!$F12+JOGADORES!$I12),0)</f>
        <v>0.2941176471</v>
      </c>
      <c r="L12" s="34">
        <f>SUMIF(DECKS!$F$3:$F$470,"*"&amp;"("&amp;JOGADORES!$B12&amp;")"&amp;"*",DECKS!$S$3:$S$470)</f>
        <v>264</v>
      </c>
      <c r="M12" s="34">
        <f>SUMIF(DECKS!$F$3:$F$470,"*"&amp;"("&amp;JOGADORES!$B12&amp;")"&amp;"*",DECKS!$T$3:$T$470)</f>
        <v>99</v>
      </c>
      <c r="N12" s="35">
        <f>IFERROR((JOGADORES!$J12+JOGADORES!$M12)/(JOGADORES!$I12+JOGADORES!$L12),0)</f>
        <v>0.3468899522</v>
      </c>
      <c r="O12" s="34">
        <f>SUMIF(DECKS!$F$3:$F$470,"*"&amp;"("&amp;JOGADORES!$B12&amp;")"&amp;"*",DECKS!$U$3:$U$470)</f>
        <v>149</v>
      </c>
      <c r="P12" s="34">
        <f>SUMIF(DECKS!$F$3:$F$470,"*"&amp;"("&amp;JOGADORES!$B12&amp;")"&amp;"*",DECKS!$V$3:$V$470)</f>
        <v>55</v>
      </c>
      <c r="Q12" s="35">
        <f>IFERROR((JOGADORES!$M12+JOGADORES!$P12)/(JOGADORES!$L12+JOGADORES!$O12),0)</f>
        <v>0.3728813559</v>
      </c>
      <c r="R12" s="34">
        <f>SUMIF(DECKS!$F$3:$F$470,"*"&amp;"("&amp;JOGADORES!$B12&amp;")"&amp;"*",DECKS!$W$3:$W$470)</f>
        <v>109</v>
      </c>
      <c r="S12" s="34">
        <f>SUMIF(DECKS!$F$3:$F$470,"*"&amp;"("&amp;JOGADORES!$B12&amp;")"&amp;"*",DECKS!$X$3:$X$470)</f>
        <v>39</v>
      </c>
      <c r="T12" s="35">
        <f>IFERROR((JOGADORES!$P12+JOGADORES!$S12)/(JOGADORES!$O12+JOGADORES!$R12),0)</f>
        <v>0.3643410853</v>
      </c>
      <c r="U12" s="34">
        <f>SUMIF(DECKS!$F$3:$F$470,"*"&amp;"("&amp;JOGADORES!$B12&amp;")"&amp;"*",DECKS!$Y$3:$Y$470)</f>
        <v>106</v>
      </c>
      <c r="V12" s="34">
        <f>SUMIF(DECKS!$F$3:$F$470,"*"&amp;"("&amp;JOGADORES!$B12&amp;")"&amp;"*",DECKS!$Z$3:$Z$470)</f>
        <v>32</v>
      </c>
      <c r="W12" s="35">
        <f>IFERROR((JOGADORES!$S12+JOGADORES!$V12)/(JOGADORES!$R12+JOGADORES!$U12),0)</f>
        <v>0.3302325581</v>
      </c>
      <c r="X12" s="34">
        <f>SUMIF(DECKS!$F$3:$F$470,"*"&amp;"("&amp;JOGADORES!$B12&amp;")"&amp;"*",DECKS!$AA$3:$AA$470)</f>
        <v>164</v>
      </c>
      <c r="Y12" s="34">
        <f>SUMIF(DECKS!$F$3:$F$470,"*"&amp;"("&amp;JOGADORES!$B12&amp;")"&amp;"*",DECKS!$AB$3:$AB$470)</f>
        <v>50</v>
      </c>
      <c r="Z12" s="34">
        <f>SUMIF(HISTORICO!$N$107:$N$288,"*"&amp;"("&amp;JOGADORES!$B12&amp;")"&amp;"*",HISTORICO!$Q$107:$Q$288)</f>
        <v>58</v>
      </c>
      <c r="AA12" s="35">
        <f>JOGADORES!$Y12/JOGADORES!$X12</f>
        <v>0.3048780488</v>
      </c>
      <c r="AB12" s="35">
        <f>JOGADORES!$Z12/JOGADORES!$X12</f>
        <v>0.3536585366</v>
      </c>
      <c r="AC12" s="35">
        <f>(JOGADORES!$X12-JOGADORES!$Y12-JOGADORES!$Z12)/JOGADORES!$X12</f>
        <v>0.3414634146</v>
      </c>
      <c r="AD12" s="36">
        <f>SUMIF(DECKS!$F$3:$F$470,"*"&amp;"("&amp;JOGADORES!$B12&amp;")"&amp;"*",DECKS!$AD$3:$AD$470)</f>
        <v>75</v>
      </c>
      <c r="AE12" s="36">
        <f>SUMIF(DECKS!$F$3:$F$470,"*"&amp;"("&amp;JOGADORES!$B12&amp;")"&amp;"*",DECKS!$AE$3:$AE$470)</f>
        <v>21</v>
      </c>
      <c r="AF12" s="36">
        <f>SUMIF(HISTORICO!$N$292:$N$759,"*"&amp;"("&amp;JOGADORES!$B12&amp;")"&amp;"*",HISTORICO!$Q$292:$Q$759)</f>
        <v>25</v>
      </c>
      <c r="AG12" s="37">
        <f>JOGADORES!$AE12/JOGADORES!$AD12</f>
        <v>0.28</v>
      </c>
      <c r="AH12" s="37">
        <f>JOGADORES!$AF12/JOGADORES!$AD12</f>
        <v>0.3333333333</v>
      </c>
      <c r="AI12" s="37">
        <f>(JOGADORES!$AD12-JOGADORES!$AE12-JOGADORES!$AF12)/JOGADORES!$AD12</f>
        <v>0.3866666667</v>
      </c>
      <c r="AJ12" s="36">
        <f>JOGADORES!$V12+JOGADORES!$Y12+JOGADORES!$AE12</f>
        <v>103</v>
      </c>
      <c r="AK12" s="36">
        <f>JOGADORES!$U12+JOGADORES!$X12+JOGADORES!$AD12</f>
        <v>345</v>
      </c>
      <c r="AL12" s="37">
        <f>IFERROR(JOGADORES!$AJ12/JOGADORES!$AK12,0)</f>
        <v>0.2985507246</v>
      </c>
      <c r="AM12" s="38">
        <f>IFERROR(AVERAGEIF(REG!$D$2:$D$124,"*"&amp;"("&amp;JOGADORES!$B12&amp;")"&amp;"*",REG!$C$2:$C$124),"-")</f>
        <v>9.714285714</v>
      </c>
      <c r="AN12" s="36">
        <f>SUM(C12,F12,I12,L12,O12,R12,U12,X12,JOGADORES!$AD12)</f>
        <v>1179</v>
      </c>
      <c r="AO12" s="37">
        <f>SUM(D12,G12,J12,M12,P12,S12,V12,Y12,JOGADORES!$AE12)/JOGADORES!$AN12</f>
        <v>0.3282442748</v>
      </c>
      <c r="AP12" s="36">
        <f>SUMIF(DECKS!$F$3:$F$470,"*"&amp;"("&amp;JOGADORES!$B12&amp;")"&amp;"*",DECKS!$AM$3:$AM$470)</f>
        <v>171</v>
      </c>
      <c r="AQ12" s="36">
        <f>SUMIF(DECKS!$F$3:$F$470,"*"&amp;"("&amp;JOGADORES!$B12&amp;")"&amp;"*",DECKS!$AN$3:$AN$470)</f>
        <v>58</v>
      </c>
      <c r="AR12" s="36">
        <f>SUMIF(DECKS!$F$3:$F$470,"*"&amp;"("&amp;JOGADORES!$B12&amp;")"&amp;"*",DECKS!$AO$3:$AO$470)</f>
        <v>13</v>
      </c>
      <c r="AS12" s="36">
        <f>SUMIF(DECKS!$F$3:$F$470,"*"&amp;"("&amp;JOGADORES!$B12&amp;")"&amp;"*",DECKS!$AP$3:$AP$470)</f>
        <v>0</v>
      </c>
      <c r="AT12" s="38">
        <f>IFERROR((JOGADORES!$AP12+2*JOGADORES!$AQ12+3*JOGADORES!$AR12+4*JOGADORES!$AS12)/(1+JOGADORES!$AK12-JOGADORES!$AJ12),0)</f>
        <v>1.341563786</v>
      </c>
      <c r="AU12" s="39">
        <f>10*JOGADORES!$AT12/IFERROR((10^(JOGADORES!$AM12/AVERAGE(JOGADORES!$AM$3:$AM$29))),10)</f>
        <v>1.228234737</v>
      </c>
      <c r="AV12" s="40">
        <f>IFERROR(SUM(JOGADORES!$AP12:$AS12)/(1+JOGADORES!$AK12-JOGADORES!$AJ12),0)</f>
        <v>0.9958847737</v>
      </c>
      <c r="AW12" s="41">
        <f>IFERROR(JOGADORES!$AP12/SUM(JOGADORES!$AP12:$AS12),0)</f>
        <v>0.7066115702</v>
      </c>
      <c r="AX12" s="41">
        <f>IFERROR(JOGADORES!$AQ12/SUM(JOGADORES!$AP12:$AS12),0)</f>
        <v>0.2396694215</v>
      </c>
      <c r="AY12" s="41">
        <f>IFERROR(JOGADORES!$AR12/SUM(JOGADORES!$AP12:$AS12),0)</f>
        <v>0.05371900826</v>
      </c>
      <c r="AZ12" s="41">
        <f>IFERROR(JOGADORES!$AS12/SUM(JOGADORES!$AP12:$AS12),0)</f>
        <v>0</v>
      </c>
      <c r="BA12" s="36">
        <f>COUNTIF(DECKS!$F$3:$F$470,"*"&amp;"("&amp;JOGADORES!$B12&amp;")"&amp;"*")</f>
        <v>17</v>
      </c>
      <c r="BB12" s="38">
        <f>SUMIF(DECKS!$F$3:$F$470,"*"&amp;"("&amp;JOGADORES!$B12&amp;")"&amp;"*",DECKS!$D$3:$D$470)/JOGADORES!$BA12</f>
        <v>3.647058824</v>
      </c>
      <c r="BC12" s="37">
        <f>SUMIFS(DECKS!$AJ$3:$AJ$470,DECKS!$F$3:$F$470,"*"&amp;"("&amp;JOGADORES!$B12&amp;")"&amp;"*",DECKS!$G$3:$G$470,1)/JOGADORES!$AN12</f>
        <v>0.9703138253</v>
      </c>
      <c r="BD12" s="37">
        <f>SUMIFS(DECKS!$AJ$3:$AJ$470,DECKS!$F$3:$F$470,"*"&amp;"("&amp;JOGADORES!$B12&amp;")"&amp;"*",DECKS!$H$3:$H$470,1)/JOGADORES!$AN12</f>
        <v>0.08312128923</v>
      </c>
      <c r="BE12" s="37">
        <f>SUMIFS(DECKS!$AJ$3:$AJ$470,DECKS!$F$3:$F$470,"*"&amp;"("&amp;JOGADORES!$B12&amp;")"&amp;"*",DECKS!$I$3:$I$470,1)/JOGADORES!$AN12</f>
        <v>0.03647158609</v>
      </c>
      <c r="BF12" s="37">
        <f>SUMIFS(DECKS!$AJ$3:$AJ$470,DECKS!$F$3:$F$470,"*"&amp;"("&amp;JOGADORES!$B12&amp;")"&amp;"*",DECKS!$J$3:$J$470,1)/JOGADORES!$AN12</f>
        <v>0.8659881255</v>
      </c>
      <c r="BG12" s="37">
        <f>SUMIFS(DECKS!$AJ$3:$AJ$470,DECKS!$F$3:$F$470,"*"&amp;"("&amp;JOGADORES!$B12&amp;")"&amp;"*",DECKS!$K$3:$K$470,1)/JOGADORES!$AN12</f>
        <v>0.2094995759</v>
      </c>
      <c r="BH12" s="43">
        <f>IFERROR(SUMIFS(DECKS!$AG$3:$AG$470,DECKS!$F$3:$F$470,"*"&amp;"("&amp;JOGADORES!$B12&amp;")"&amp;"*",DECKS!$G$3:$G$470,1)/JOGADORES!$AK12,0)</f>
        <v>0.9594202899</v>
      </c>
      <c r="BI12" s="43">
        <f>IFERROR(SUMIFS(DECKS!$AG$3:$AG$470,DECKS!$F$3:$F$470,"*"&amp;"("&amp;JOGADORES!$B12&amp;")"&amp;"*",DECKS!$H$3:$H$470,1)/JOGADORES!$AK12,0)</f>
        <v>0.08985507246</v>
      </c>
      <c r="BJ12" s="43">
        <f>IFERROR(SUMIFS(DECKS!$AG$3:$AG$470,DECKS!$F$3:$F$470,"*"&amp;"("&amp;JOGADORES!$B12&amp;")"&amp;"*",DECKS!$I$3:$I$470,1)/JOGADORES!$AK12,0)</f>
        <v>0.05797101449</v>
      </c>
      <c r="BK12" s="43">
        <f>IFERROR(SUMIFS(DECKS!$AG$3:$AG$470,DECKS!$F$3:$F$470,"*"&amp;"("&amp;JOGADORES!$B12&amp;")"&amp;"*",DECKS!$J$3:$J$470,1)/JOGADORES!$AK12,0)</f>
        <v>0.7362318841</v>
      </c>
      <c r="BL12" s="43">
        <f>IFERROR(SUMIFS(DECKS!$AG$3:$AG$470,DECKS!$F$3:$F$470,"*"&amp;"("&amp;JOGADORES!$B12&amp;")"&amp;"*",DECKS!$K$3:$K$470,1)/JOGADORES!$AK12,0)</f>
        <v>0.147826087</v>
      </c>
      <c r="BM12" s="37">
        <f>AVERAGE(JOGADORES!$BC12,JOGADORES!$BH12)</f>
        <v>0.9648670576</v>
      </c>
      <c r="BN12" s="37">
        <f>AVERAGE(JOGADORES!$BD12,JOGADORES!$BI12)</f>
        <v>0.08648818085</v>
      </c>
      <c r="BO12" s="37">
        <f>AVERAGE(JOGADORES!$BE12,JOGADORES!$BJ12)</f>
        <v>0.04722130029</v>
      </c>
      <c r="BP12" s="37">
        <f>AVERAGE(JOGADORES!$BF12,JOGADORES!$BK12)</f>
        <v>0.8011100048</v>
      </c>
      <c r="BQ12" s="37">
        <f>AVERAGE(JOGADORES!$BG12,JOGADORES!$BL12)</f>
        <v>0.1786628314</v>
      </c>
      <c r="BR12" s="36">
        <f>IF(JOGADORES!$BM12&gt;AVERAGE(JOGADORES!$BM12:$BQ12)-$CS$2,1,0)</f>
        <v>1</v>
      </c>
      <c r="BS12" s="36">
        <f>IF(JOGADORES!$BN12&gt;AVERAGE(JOGADORES!$BM12:$BQ12)-$CS$2,1,0)</f>
        <v>0</v>
      </c>
      <c r="BT12" s="36">
        <f>IF(JOGADORES!$BO12&gt;AVERAGE(JOGADORES!$BM12:$BQ12)-$CS$2,1,0)</f>
        <v>0</v>
      </c>
      <c r="BU12" s="36">
        <f>IF(JOGADORES!$BP12&gt;AVERAGE(JOGADORES!$BM12:$BQ12)-$CS$2,1,0)</f>
        <v>1</v>
      </c>
      <c r="BV12" s="36">
        <f>IF(JOGADORES!$BQ12&gt;AVERAGE(JOGADORES!$BM12:$BQ12)-$CS$2,1,0)</f>
        <v>0</v>
      </c>
      <c r="BW12" s="36" t="str">
        <f>JOGADORES!$BR12&amp;JOGADORES!$BS12&amp;JOGADORES!$BT12&amp;JOGADORES!$BU12&amp;JOGADORES!$BV12</f>
        <v>10010</v>
      </c>
      <c r="BX12" s="44" t="str">
        <f t="array" ref="BX12">XLOOKUP(JOGADORES!$BW12,REF!$C$3:$C$34,REF!$B$3:$B$34,"-",0,1)</f>
        <v>Boros</v>
      </c>
      <c r="BY12" s="36" t="str">
        <f t="array" ref="BY12">XLOOKUP(JOGADORES!$B12,REF!$B$41:$B$60,REF!$C$41:$C$60)</f>
        <v>Aggro</v>
      </c>
      <c r="BZ12" s="42">
        <f>IFERROR(SUMIFS(DECKS!$AW$3:$AW$470,DECKS!$F$3:$F$470,"*"&amp;"("&amp;JOGADORES!$B12&amp;")"&amp;"*")/JOGADORES!$AK12,0)</f>
        <v>1.591304348</v>
      </c>
      <c r="CA12" s="36" t="str">
        <f t="array" ref="CA12">XLOOKUP(JOGADORES!$BZ12,REF!$F$71:$F$75,REF!$D$71:$D$75,"-",-1,1)</f>
        <v>B</v>
      </c>
      <c r="CB12" s="38">
        <f>IFERROR((5*COUNTIFS(DECKS!$F$3:$F$470,"*"&amp;"("&amp;JOGADORES!$B12&amp;")"&amp;"*",DECKS!$AL$3:$AL$470,"S")+4*COUNTIFS(DECKS!$F$3:$F$470,"*"&amp;"("&amp;JOGADORES!$B12&amp;")"&amp;"*",DECKS!$AL$3:$AL$470,"A")+3*COUNTIFS(DECKS!$F$3:$F$470,"*"&amp;"("&amp;JOGADORES!$B12&amp;")"&amp;"*",DECKS!$AL$3:$AL$470,"B")+2*COUNTIFS(DECKS!$F$3:$F$470,"*"&amp;"("&amp;JOGADORES!$B12&amp;")"&amp;"*",DECKS!$AL$3:$AL$470,"C")+COUNTIFS(DECKS!$F$3:$F$470,"*"&amp;"("&amp;JOGADORES!$B12&amp;")"&amp;"*",DECKS!$AL$3:$AL$470,"D"))/(JOGADORES!$BA12-COUNTIFS(DECKS!$F$3:$F$470,"*"&amp;"("&amp;JOGADORES!$B12&amp;")"&amp;"*",DECKS!$AL$3:$AL$470,"-")),"-")</f>
        <v>2.692307692</v>
      </c>
      <c r="CC12" s="48">
        <f>JOGADORES!$CB12*IFERROR(LOG(10^(JOGADORES!$CL12/AVERAGE(JOGADORES!$CL$3:$CL$29))),1)</f>
        <v>3.735263556</v>
      </c>
      <c r="CD12" s="45">
        <f>IF(JOGADORES!$AL12=0,0,(1+JOGADORES!$AO12)*(JOGADORES!$CC12+JOGADORES!$AU12)/2)</f>
        <v>3.296369096</v>
      </c>
      <c r="CE12" s="36" t="str">
        <f t="array" ref="CE12">XLOOKUP(JOGADORES!$CB12,REF!$G$3:$G$7,REF!$F$3:$F$7,"-",1)</f>
        <v>B</v>
      </c>
      <c r="CF12" s="38">
        <v>7.2</v>
      </c>
      <c r="CG12" s="38">
        <v>6.7</v>
      </c>
      <c r="CH12" s="48">
        <v>9.7</v>
      </c>
      <c r="CI12" s="48">
        <v>9.8</v>
      </c>
      <c r="CJ12" s="38">
        <v>6.0</v>
      </c>
      <c r="CK12" s="48">
        <v>8.7</v>
      </c>
      <c r="CL12" s="38">
        <f>IFERROR((4*JOGADORES!$CF12+3*JOGADORES!$CI12+2*JOGADORES!$CK12+JOGADORES!$CG12+JOGADORES!$CH12)/JOGADORES!$CJ12,"-")</f>
        <v>15.33333333</v>
      </c>
      <c r="CM12" s="46">
        <f>IFERROR(AVERAGEIF(DECKS!$F$3:$F$470,"*"&amp;"("&amp;JOGADORES!$B12&amp;")"&amp;"*",DECKS!$BA$3:$BA$470),"-")</f>
        <v>453.5085714</v>
      </c>
      <c r="CN12" s="38">
        <f>IFERROR(AVERAGEIF(DECKS!$F$3:$F$470,"*"&amp;"("&amp;JOGADORES!$B12&amp;")"&amp;"*",DECKS!$BB$3:$BB$470),"-")</f>
        <v>3.33</v>
      </c>
      <c r="CO12" s="38">
        <f>IFERROR(AVERAGEIF(DECKS!$F$3:$F$470,"*"&amp;"("&amp;JOGADORES!$B12&amp;")"&amp;"*",DECKS!$BC$3:$BC$470),"-")</f>
        <v>38.97428571</v>
      </c>
      <c r="CP12" s="14"/>
      <c r="CQ12" s="14"/>
      <c r="CR12" s="14"/>
      <c r="CS12" s="14"/>
      <c r="CT12" s="14"/>
    </row>
    <row r="13" ht="19.5" customHeight="1">
      <c r="A13" s="14"/>
      <c r="B13" s="33" t="s">
        <v>224</v>
      </c>
      <c r="C13" s="34">
        <f>SUMIF(DECKS!$F$3:$F$470,"*"&amp;"("&amp;JOGADORES!$B13&amp;")"&amp;"*",DECKS!$M$3:$M$470)</f>
        <v>0</v>
      </c>
      <c r="D13" s="34">
        <f>SUMIF(DECKS!$F$3:$F$470,"*"&amp;"("&amp;JOGADORES!$B13&amp;")"&amp;"*",DECKS!$N$3:$N$470)</f>
        <v>0</v>
      </c>
      <c r="E13" s="35">
        <f>IFERROR(JOGADORES!$D13/JOGADORES!$C13,0)</f>
        <v>0</v>
      </c>
      <c r="F13" s="34">
        <f>SUMIF(DECKS!$F$3:$F$470,"*"&amp;"("&amp;JOGADORES!$B13&amp;")"&amp;"*",DECKS!$O$3:$O$470)</f>
        <v>3</v>
      </c>
      <c r="G13" s="34">
        <f>SUMIF(DECKS!$F$3:$F$470,"*"&amp;"("&amp;JOGADORES!$B13&amp;")"&amp;"*",DECKS!$P$3:$P$470)</f>
        <v>1</v>
      </c>
      <c r="H13" s="35">
        <f>IFERROR((JOGADORES!$D13+JOGADORES!$G13)/(JOGADORES!$C13+JOGADORES!$F13),0)</f>
        <v>0.3333333333</v>
      </c>
      <c r="I13" s="34">
        <f>SUMIF(DECKS!$F$3:$F$470,"*"&amp;"("&amp;JOGADORES!$B13&amp;")"&amp;"*",DECKS!$Q$3:$Q$470)</f>
        <v>0</v>
      </c>
      <c r="J13" s="34">
        <f>SUMIF(DECKS!$F$3:$F$470,"*"&amp;"("&amp;JOGADORES!$B13&amp;")"&amp;"*",DECKS!$R$3:$R$470)</f>
        <v>0</v>
      </c>
      <c r="K13" s="35">
        <f>IFERROR((JOGADORES!$G13+JOGADORES!$J13)/(JOGADORES!$F13+JOGADORES!$I13),0)</f>
        <v>0.3333333333</v>
      </c>
      <c r="L13" s="34">
        <f>SUMIF(DECKS!$F$3:$F$470,"*"&amp;"("&amp;JOGADORES!$B13&amp;")"&amp;"*",DECKS!$S$3:$S$470)</f>
        <v>20</v>
      </c>
      <c r="M13" s="34">
        <f>SUMIF(DECKS!$F$3:$F$470,"*"&amp;"("&amp;JOGADORES!$B13&amp;")"&amp;"*",DECKS!$T$3:$T$470)</f>
        <v>8</v>
      </c>
      <c r="N13" s="35">
        <f>IFERROR((JOGADORES!$J13+JOGADORES!$M13)/(JOGADORES!$I13+JOGADORES!$L13),0)</f>
        <v>0.4</v>
      </c>
      <c r="O13" s="34">
        <f>SUMIF(DECKS!$F$3:$F$470,"*"&amp;"("&amp;JOGADORES!$B13&amp;")"&amp;"*",DECKS!$U$3:$U$470)</f>
        <v>17</v>
      </c>
      <c r="P13" s="34">
        <f>SUMIF(DECKS!$F$3:$F$470,"*"&amp;"("&amp;JOGADORES!$B13&amp;")"&amp;"*",DECKS!$V$3:$V$470)</f>
        <v>3</v>
      </c>
      <c r="Q13" s="35">
        <f>IFERROR((JOGADORES!$M13+JOGADORES!$P13)/(JOGADORES!$L13+JOGADORES!$O13),0)</f>
        <v>0.2972972973</v>
      </c>
      <c r="R13" s="34">
        <f>SUMIF(DECKS!$F$3:$F$470,"*"&amp;"("&amp;JOGADORES!$B13&amp;")"&amp;"*",DECKS!$W$3:$W$470)</f>
        <v>48</v>
      </c>
      <c r="S13" s="34">
        <f>SUMIF(DECKS!$F$3:$F$470,"*"&amp;"("&amp;JOGADORES!$B13&amp;")"&amp;"*",DECKS!$X$3:$X$470)</f>
        <v>9</v>
      </c>
      <c r="T13" s="35">
        <f>IFERROR((JOGADORES!$P13+JOGADORES!$S13)/(JOGADORES!$O13+JOGADORES!$R13),0)</f>
        <v>0.1846153846</v>
      </c>
      <c r="U13" s="34">
        <f>SUMIF(DECKS!$F$3:$F$470,"*"&amp;"("&amp;JOGADORES!$B13&amp;")"&amp;"*",DECKS!$Y$3:$Y$470)</f>
        <v>95</v>
      </c>
      <c r="V13" s="34">
        <f>SUMIF(DECKS!$F$3:$F$470,"*"&amp;"("&amp;JOGADORES!$B13&amp;")"&amp;"*",DECKS!$Z$3:$Z$470)</f>
        <v>25</v>
      </c>
      <c r="W13" s="35">
        <f>IFERROR((JOGADORES!$S13+JOGADORES!$V13)/(JOGADORES!$R13+JOGADORES!$U13),0)</f>
        <v>0.2377622378</v>
      </c>
      <c r="X13" s="34">
        <f>SUMIF(DECKS!$F$3:$F$470,"*"&amp;"("&amp;JOGADORES!$B13&amp;")"&amp;"*",DECKS!$AA$3:$AA$470)</f>
        <v>129</v>
      </c>
      <c r="Y13" s="34">
        <f>SUMIF(DECKS!$F$3:$F$470,"*"&amp;"("&amp;JOGADORES!$B13&amp;")"&amp;"*",DECKS!$AB$3:$AB$470)</f>
        <v>35</v>
      </c>
      <c r="Z13" s="34">
        <f>SUMIF(HISTORICO!$N$107:$N$288,"*"&amp;"("&amp;JOGADORES!$B13&amp;")"&amp;"*",HISTORICO!$Q$107:$Q$288)</f>
        <v>41</v>
      </c>
      <c r="AA13" s="35">
        <f>JOGADORES!$Y13/JOGADORES!$X13</f>
        <v>0.2713178295</v>
      </c>
      <c r="AB13" s="35">
        <f>JOGADORES!$Z13/JOGADORES!$X13</f>
        <v>0.3178294574</v>
      </c>
      <c r="AC13" s="35">
        <f>(JOGADORES!$X13-JOGADORES!$Y13-JOGADORES!$Z13)/JOGADORES!$X13</f>
        <v>0.4108527132</v>
      </c>
      <c r="AD13" s="36">
        <f>SUMIF(DECKS!$F$3:$F$470,"*"&amp;"("&amp;JOGADORES!$B13&amp;")"&amp;"*",DECKS!$AD$3:$AD$470)</f>
        <v>50</v>
      </c>
      <c r="AE13" s="36">
        <f>SUMIF(DECKS!$F$3:$F$470,"*"&amp;"("&amp;JOGADORES!$B13&amp;")"&amp;"*",DECKS!$AE$3:$AE$470)</f>
        <v>11</v>
      </c>
      <c r="AF13" s="36">
        <f>SUMIF(HISTORICO!$N$292:$N$759,"*"&amp;"("&amp;JOGADORES!$B13&amp;")"&amp;"*",HISTORICO!$Q$292:$Q$759)</f>
        <v>10</v>
      </c>
      <c r="AG13" s="37">
        <f>JOGADORES!$AE13/JOGADORES!$AD13</f>
        <v>0.22</v>
      </c>
      <c r="AH13" s="37">
        <f>JOGADORES!$AF13/JOGADORES!$AD13</f>
        <v>0.2</v>
      </c>
      <c r="AI13" s="37">
        <f>(JOGADORES!$AD13-JOGADORES!$AE13-JOGADORES!$AF13)/JOGADORES!$AD13</f>
        <v>0.58</v>
      </c>
      <c r="AJ13" s="36">
        <f>JOGADORES!$V13+JOGADORES!$Y13+JOGADORES!$AE13</f>
        <v>71</v>
      </c>
      <c r="AK13" s="36">
        <f>JOGADORES!$U13+JOGADORES!$X13+JOGADORES!$AD13</f>
        <v>274</v>
      </c>
      <c r="AL13" s="37">
        <f>IFERROR(JOGADORES!$AJ13/JOGADORES!$AK13,0)</f>
        <v>0.2591240876</v>
      </c>
      <c r="AM13" s="38">
        <f>IFERROR(AVERAGEIF(REG!$D$2:$D$124,"*"&amp;"("&amp;JOGADORES!$B13&amp;")"&amp;"*",REG!$C$2:$C$124),"-")</f>
        <v>9.818181818</v>
      </c>
      <c r="AN13" s="36">
        <f>SUM(C13,F13,I13,L13,O13,R13,U13,X13,JOGADORES!$AD13)</f>
        <v>362</v>
      </c>
      <c r="AO13" s="37">
        <f>SUM(D13,G13,J13,M13,P13,S13,V13,Y13,JOGADORES!$AE13)/JOGADORES!$AN13</f>
        <v>0.2541436464</v>
      </c>
      <c r="AP13" s="36" t="str">
        <f>SUMIF(DECKS!$F$3:$F$470,"*"&amp;"("&amp;JOGADORES!$B13&amp;")"&amp;"*",DECKS!$AM$3:$AM$470)</f>
        <v>#ERROR!</v>
      </c>
      <c r="AQ13" s="36" t="str">
        <f>SUMIF(DECKS!$F$3:$F$470,"*"&amp;"("&amp;JOGADORES!$B13&amp;")"&amp;"*",DECKS!$AN$3:$AN$470)</f>
        <v>#ERROR!</v>
      </c>
      <c r="AR13" s="36" t="str">
        <f>SUMIF(DECKS!$F$3:$F$470,"*"&amp;"("&amp;JOGADORES!$B13&amp;")"&amp;"*",DECKS!$AO$3:$AO$470)</f>
        <v>#ERROR!</v>
      </c>
      <c r="AS13" s="36" t="str">
        <f>SUMIF(DECKS!$F$3:$F$470,"*"&amp;"("&amp;JOGADORES!$B13&amp;")"&amp;"*",DECKS!$AP$3:$AP$470)</f>
        <v>#ERROR!</v>
      </c>
      <c r="AT13" s="38">
        <f>IFERROR((JOGADORES!$AP13+2*JOGADORES!$AQ13+3*JOGADORES!$AR13+4*JOGADORES!$AS13)/(1+JOGADORES!$AK13-JOGADORES!$AJ13),0)</f>
        <v>0</v>
      </c>
      <c r="AU13" s="39">
        <f>10*JOGADORES!$AT13/IFERROR((10^(JOGADORES!$AM13/AVERAGE(JOGADORES!$AM$3:$AM$29))),10)</f>
        <v>0</v>
      </c>
      <c r="AV13" s="40">
        <f>IFERROR(SUM(JOGADORES!$AP13:$AS13)/(1+JOGADORES!$AK13-JOGADORES!$AJ13),0)</f>
        <v>0</v>
      </c>
      <c r="AW13" s="41">
        <f>IFERROR(JOGADORES!$AP13/SUM(JOGADORES!$AP13:$AS13),0)</f>
        <v>0</v>
      </c>
      <c r="AX13" s="41">
        <f>IFERROR(JOGADORES!$AQ13/SUM(JOGADORES!$AP13:$AS13),0)</f>
        <v>0</v>
      </c>
      <c r="AY13" s="41">
        <f>IFERROR(JOGADORES!$AR13/SUM(JOGADORES!$AP13:$AS13),0)</f>
        <v>0</v>
      </c>
      <c r="AZ13" s="41">
        <f>IFERROR(JOGADORES!$AS13/SUM(JOGADORES!$AP13:$AS13),0)</f>
        <v>0</v>
      </c>
      <c r="BA13" s="36">
        <f>COUNTIF(DECKS!$F$3:$F$470,"*"&amp;"("&amp;JOGADORES!$B13&amp;")"&amp;"*")</f>
        <v>40</v>
      </c>
      <c r="BB13" s="38">
        <f>SUMIF(DECKS!$F$3:$F$470,"*"&amp;"("&amp;JOGADORES!$B13&amp;")"&amp;"*",DECKS!$D$3:$D$470)/JOGADORES!$BA13</f>
        <v>3.25</v>
      </c>
      <c r="BC13" s="37">
        <f>SUMIFS(DECKS!$AJ$3:$AJ$470,DECKS!$F$3:$F$470,"*"&amp;"("&amp;JOGADORES!$B13&amp;")"&amp;"*",DECKS!$G$3:$G$470,1)/JOGADORES!$AN13</f>
        <v>0.4447513812</v>
      </c>
      <c r="BD13" s="37">
        <f>SUMIFS(DECKS!$AJ$3:$AJ$470,DECKS!$F$3:$F$470,"*"&amp;"("&amp;JOGADORES!$B13&amp;")"&amp;"*",DECKS!$H$3:$H$470,1)/JOGADORES!$AN13</f>
        <v>0.4198895028</v>
      </c>
      <c r="BE13" s="37">
        <f>SUMIFS(DECKS!$AJ$3:$AJ$470,DECKS!$F$3:$F$470,"*"&amp;"("&amp;JOGADORES!$B13&amp;")"&amp;"*",DECKS!$I$3:$I$470,1)/JOGADORES!$AN13</f>
        <v>0.455801105</v>
      </c>
      <c r="BF13" s="37">
        <f>SUMIFS(DECKS!$AJ$3:$AJ$470,DECKS!$F$3:$F$470,"*"&amp;"("&amp;JOGADORES!$B13&amp;")"&amp;"*",DECKS!$J$3:$J$470,1)/JOGADORES!$AN13</f>
        <v>0.6519337017</v>
      </c>
      <c r="BG13" s="37">
        <f>SUMIFS(DECKS!$AJ$3:$AJ$470,DECKS!$F$3:$F$470,"*"&amp;"("&amp;JOGADORES!$B13&amp;")"&amp;"*",DECKS!$K$3:$K$470,1)/JOGADORES!$AN13</f>
        <v>0.4143646409</v>
      </c>
      <c r="BH13" s="43">
        <f>IFERROR(SUMIFS(DECKS!$AG$3:$AG$470,DECKS!$F$3:$F$470,"*"&amp;"("&amp;JOGADORES!$B13&amp;")"&amp;"*",DECKS!$G$3:$G$470,1)/JOGADORES!$AK13,0)</f>
        <v>0.4160583942</v>
      </c>
      <c r="BI13" s="43">
        <f>IFERROR(SUMIFS(DECKS!$AG$3:$AG$470,DECKS!$F$3:$F$470,"*"&amp;"("&amp;JOGADORES!$B13&amp;")"&amp;"*",DECKS!$H$3:$H$470,1)/JOGADORES!$AK13,0)</f>
        <v>0.3832116788</v>
      </c>
      <c r="BJ13" s="43">
        <f>IFERROR(SUMIFS(DECKS!$AG$3:$AG$470,DECKS!$F$3:$F$470,"*"&amp;"("&amp;JOGADORES!$B13&amp;")"&amp;"*",DECKS!$I$3:$I$470,1)/JOGADORES!$AK13,0)</f>
        <v>0.4525547445</v>
      </c>
      <c r="BK13" s="43">
        <f>IFERROR(SUMIFS(DECKS!$AG$3:$AG$470,DECKS!$F$3:$F$470,"*"&amp;"("&amp;JOGADORES!$B13&amp;")"&amp;"*",DECKS!$J$3:$J$470,1)/JOGADORES!$AK13,0)</f>
        <v>0.7153284672</v>
      </c>
      <c r="BL13" s="43">
        <f>IFERROR(SUMIFS(DECKS!$AG$3:$AG$470,DECKS!$F$3:$F$470,"*"&amp;"("&amp;JOGADORES!$B13&amp;")"&amp;"*",DECKS!$K$3:$K$470,1)/JOGADORES!$AK13,0)</f>
        <v>0.4708029197</v>
      </c>
      <c r="BM13" s="37">
        <f>AVERAGE(JOGADORES!$BC13,JOGADORES!$BH13)</f>
        <v>0.4304048877</v>
      </c>
      <c r="BN13" s="37">
        <f>AVERAGE(JOGADORES!$BD13,JOGADORES!$BI13)</f>
        <v>0.4015505908</v>
      </c>
      <c r="BO13" s="37">
        <f>AVERAGE(JOGADORES!$BE13,JOGADORES!$BJ13)</f>
        <v>0.4541779247</v>
      </c>
      <c r="BP13" s="37">
        <f>AVERAGE(JOGADORES!$BF13,JOGADORES!$BK13)</f>
        <v>0.6836310844</v>
      </c>
      <c r="BQ13" s="37">
        <f>AVERAGE(JOGADORES!$BG13,JOGADORES!$BL13)</f>
        <v>0.4425837803</v>
      </c>
      <c r="BR13" s="36">
        <f>IF(JOGADORES!$BM13&gt;AVERAGE(JOGADORES!$BM13:$BQ13)-$CS$2,1,0)</f>
        <v>0</v>
      </c>
      <c r="BS13" s="36">
        <f>IF(JOGADORES!$BN13&gt;AVERAGE(JOGADORES!$BM13:$BQ13)-$CS$2,1,0)</f>
        <v>0</v>
      </c>
      <c r="BT13" s="36">
        <f>IF(JOGADORES!$BO13&gt;AVERAGE(JOGADORES!$BM13:$BQ13)-$CS$2,1,0)</f>
        <v>0</v>
      </c>
      <c r="BU13" s="36">
        <f>IF(JOGADORES!$BP13&gt;AVERAGE(JOGADORES!$BM13:$BQ13)-$CS$2,1,0)</f>
        <v>1</v>
      </c>
      <c r="BV13" s="36">
        <f>IF(JOGADORES!$BQ13&gt;AVERAGE(JOGADORES!$BM13:$BQ13)-$CS$2,1,0)</f>
        <v>0</v>
      </c>
      <c r="BW13" s="36" t="str">
        <f>JOGADORES!$BR13&amp;JOGADORES!$BS13&amp;JOGADORES!$BT13&amp;JOGADORES!$BU13&amp;JOGADORES!$BV13</f>
        <v>00010</v>
      </c>
      <c r="BX13" s="44" t="str">
        <f t="array" ref="BX13">XLOOKUP(JOGADORES!$BW13,REF!$C$3:$C$34,REF!$B$3:$B$34,"-",0,1)</f>
        <v>Mono Red</v>
      </c>
      <c r="BY13" s="36" t="str">
        <f t="array" ref="BY13">XLOOKUP(JOGADORES!$B13,REF!$B$41:$B$60,REF!$C$41:$C$60)</f>
        <v>Aggro</v>
      </c>
      <c r="BZ13" s="42">
        <f>IFERROR(SUMIFS(DECKS!$AW$3:$AW$470,DECKS!$F$3:$F$470,"*"&amp;"("&amp;JOGADORES!$B13&amp;")"&amp;"*")/JOGADORES!$AK13,0)</f>
        <v>0</v>
      </c>
      <c r="CA13" s="36" t="str">
        <f t="array" ref="CA13">XLOOKUP(JOGADORES!$BZ13,REF!$F$71:$F$75,REF!$D$71:$D$75,"-",-1,1)</f>
        <v>C</v>
      </c>
      <c r="CB13" s="38">
        <f>IFERROR((5*COUNTIFS(DECKS!$F$3:$F$470,"*"&amp;"("&amp;JOGADORES!$B13&amp;")"&amp;"*",DECKS!$AL$3:$AL$470,"S")+4*COUNTIFS(DECKS!$F$3:$F$470,"*"&amp;"("&amp;JOGADORES!$B13&amp;")"&amp;"*",DECKS!$AL$3:$AL$470,"A")+3*COUNTIFS(DECKS!$F$3:$F$470,"*"&amp;"("&amp;JOGADORES!$B13&amp;")"&amp;"*",DECKS!$AL$3:$AL$470,"B")+2*COUNTIFS(DECKS!$F$3:$F$470,"*"&amp;"("&amp;JOGADORES!$B13&amp;")"&amp;"*",DECKS!$AL$3:$AL$470,"C")+COUNTIFS(DECKS!$F$3:$F$470,"*"&amp;"("&amp;JOGADORES!$B13&amp;")"&amp;"*",DECKS!$AL$3:$AL$470,"D"))/(JOGADORES!$BA13-COUNTIFS(DECKS!$F$3:$F$470,"*"&amp;"("&amp;JOGADORES!$B13&amp;")"&amp;"*",DECKS!$AL$3:$AL$470,"-")),"-")</f>
        <v>2.535714286</v>
      </c>
      <c r="CC13" s="38">
        <f>JOGADORES!$CB13*IFERROR(LOG(10^(JOGADORES!$CL13/AVERAGE(JOGADORES!$CL$3:$CL$29))),1)</f>
        <v>2.540176895</v>
      </c>
      <c r="CD13" s="45">
        <f>IF(JOGADORES!$AL13=0,0,(1+JOGADORES!$AO13)*(JOGADORES!$CC13+JOGADORES!$AU13)/2)</f>
        <v>1.592873357</v>
      </c>
      <c r="CE13" s="36" t="str">
        <f t="array" ref="CE13">XLOOKUP(JOGADORES!$CB13,REF!$G$3:$G$7,REF!$F$3:$F$7,"-",1)</f>
        <v>B</v>
      </c>
      <c r="CF13" s="48">
        <v>7.8</v>
      </c>
      <c r="CG13" s="48">
        <v>6.6</v>
      </c>
      <c r="CH13" s="38">
        <v>3.6</v>
      </c>
      <c r="CI13" s="38">
        <v>3.6</v>
      </c>
      <c r="CJ13" s="38">
        <v>5.6</v>
      </c>
      <c r="CK13" s="38">
        <v>4.9</v>
      </c>
      <c r="CL13" s="38">
        <f>IFERROR((4*JOGADORES!$CF13+3*JOGADORES!$CI13+2*JOGADORES!$CK13+JOGADORES!$CG13+JOGADORES!$CH13)/JOGADORES!$CJ13,"-")</f>
        <v>11.07142857</v>
      </c>
      <c r="CM13" s="46">
        <f>IFERROR(AVERAGEIF(DECKS!$F$3:$F$470,"*"&amp;"("&amp;JOGADORES!$B13&amp;")"&amp;"*",DECKS!$BA$3:$BA$470),"-")</f>
        <v>682.54</v>
      </c>
      <c r="CN13" s="38">
        <f>IFERROR(AVERAGEIF(DECKS!$F$3:$F$470,"*"&amp;"("&amp;JOGADORES!$B13&amp;")"&amp;"*",DECKS!$BB$3:$BB$470),"-")</f>
        <v>3.339090909</v>
      </c>
      <c r="CO13" s="38">
        <f>IFERROR(AVERAGEIF(DECKS!$F$3:$F$470,"*"&amp;"("&amp;JOGADORES!$B13&amp;")"&amp;"*",DECKS!$BC$3:$BC$470),"-")</f>
        <v>44.52545455</v>
      </c>
      <c r="CP13" s="14"/>
      <c r="CQ13" s="14"/>
      <c r="CR13" s="14"/>
      <c r="CS13" s="14"/>
      <c r="CT13" s="14"/>
    </row>
    <row r="14" ht="19.5" customHeight="1">
      <c r="A14" s="14"/>
      <c r="B14" s="33" t="s">
        <v>225</v>
      </c>
      <c r="C14" s="34">
        <f>SUMIF(DECKS!$F$3:$F$470,"*"&amp;"("&amp;JOGADORES!$B14&amp;")"&amp;"*",DECKS!$M$3:$M$470)</f>
        <v>0</v>
      </c>
      <c r="D14" s="34">
        <f>SUMIF(DECKS!$F$3:$F$470,"*"&amp;"("&amp;JOGADORES!$B14&amp;")"&amp;"*",DECKS!$N$3:$N$470)</f>
        <v>0</v>
      </c>
      <c r="E14" s="34">
        <f>IFERROR(JOGADORES!$D14/JOGADORES!$C14,0)</f>
        <v>0</v>
      </c>
      <c r="F14" s="34">
        <f>SUMIF(DECKS!$F$3:$F$470,"*"&amp;"("&amp;JOGADORES!$B14&amp;")"&amp;"*",DECKS!$O$3:$O$470)</f>
        <v>0</v>
      </c>
      <c r="G14" s="34">
        <f>SUMIF(DECKS!$F$3:$F$470,"*"&amp;"("&amp;JOGADORES!$B14&amp;")"&amp;"*",DECKS!$P$3:$P$470)</f>
        <v>0</v>
      </c>
      <c r="H14" s="35">
        <f>IFERROR((JOGADORES!$D14+JOGADORES!$G14)/(JOGADORES!$C14+JOGADORES!$F14),0)</f>
        <v>0</v>
      </c>
      <c r="I14" s="34">
        <f>SUMIF(DECKS!$F$3:$F$470,"*"&amp;"("&amp;JOGADORES!$B14&amp;")"&amp;"*",DECKS!$Q$3:$Q$470)</f>
        <v>0</v>
      </c>
      <c r="J14" s="34">
        <f>SUMIF(DECKS!$F$3:$F$470,"*"&amp;"("&amp;JOGADORES!$B14&amp;")"&amp;"*",DECKS!$R$3:$R$470)</f>
        <v>0</v>
      </c>
      <c r="K14" s="35">
        <f>IFERROR((JOGADORES!$G14+JOGADORES!$J14)/(JOGADORES!$F14+JOGADORES!$I14),0)</f>
        <v>0</v>
      </c>
      <c r="L14" s="34">
        <f>SUMIF(DECKS!$F$3:$F$470,"*"&amp;"("&amp;JOGADORES!$B14&amp;")"&amp;"*",DECKS!$S$3:$S$470)</f>
        <v>0</v>
      </c>
      <c r="M14" s="34">
        <f>SUMIF(DECKS!$F$3:$F$470,"*"&amp;"("&amp;JOGADORES!$B14&amp;")"&amp;"*",DECKS!$T$3:$T$470)</f>
        <v>0</v>
      </c>
      <c r="N14" s="35">
        <f>IFERROR((JOGADORES!$J14+JOGADORES!$M14)/(JOGADORES!$I14+JOGADORES!$L14),0)</f>
        <v>0</v>
      </c>
      <c r="O14" s="34">
        <f>SUMIF(DECKS!$F$3:$F$470,"*"&amp;"("&amp;JOGADORES!$B14&amp;")"&amp;"*",DECKS!$U$3:$U$470)</f>
        <v>0</v>
      </c>
      <c r="P14" s="34">
        <f>SUMIF(DECKS!$F$3:$F$470,"*"&amp;"("&amp;JOGADORES!$B14&amp;")"&amp;"*",DECKS!$V$3:$V$470)</f>
        <v>0</v>
      </c>
      <c r="Q14" s="35">
        <f>IFERROR((JOGADORES!$M14+JOGADORES!$P14)/(JOGADORES!$L14+JOGADORES!$O14),0)</f>
        <v>0</v>
      </c>
      <c r="R14" s="34">
        <f>SUMIF(DECKS!$F$3:$F$470,"*"&amp;"("&amp;JOGADORES!$B14&amp;")"&amp;"*",DECKS!$W$3:$W$470)</f>
        <v>0</v>
      </c>
      <c r="S14" s="34">
        <f>SUMIF(DECKS!$F$3:$F$470,"*"&amp;"("&amp;JOGADORES!$B14&amp;")"&amp;"*",DECKS!$X$3:$X$470)</f>
        <v>0</v>
      </c>
      <c r="T14" s="35">
        <f>IFERROR((JOGADORES!$P14+JOGADORES!$S14)/(JOGADORES!$O14+JOGADORES!$R14),0)</f>
        <v>0</v>
      </c>
      <c r="U14" s="34">
        <f>SUMIF(DECKS!$F$3:$F$470,"*"&amp;"("&amp;JOGADORES!$B14&amp;")"&amp;"*",DECKS!$Y$3:$Y$470)</f>
        <v>0</v>
      </c>
      <c r="V14" s="34">
        <f>SUMIF(DECKS!$F$3:$F$470,"*"&amp;"("&amp;JOGADORES!$B14&amp;")"&amp;"*",DECKS!$Z$3:$Z$470)</f>
        <v>0</v>
      </c>
      <c r="W14" s="35">
        <f>IFERROR((JOGADORES!$S14+JOGADORES!$V14)/(JOGADORES!$R14+JOGADORES!$U14),0)</f>
        <v>0</v>
      </c>
      <c r="X14" s="34">
        <f>SUMIF(DECKS!$F$3:$F$470,"*"&amp;"("&amp;JOGADORES!$B14&amp;")"&amp;"*",DECKS!$AA$3:$AA$470)</f>
        <v>0</v>
      </c>
      <c r="Y14" s="34">
        <f>SUMIF(DECKS!$F$3:$F$470,"*"&amp;"("&amp;JOGADORES!$B14&amp;")"&amp;"*",DECKS!$AB$3:$AB$470)</f>
        <v>0</v>
      </c>
      <c r="Z14" s="34">
        <f>SUMIF(HISTORICO!$N$107:$N$288,"*"&amp;"("&amp;JOGADORES!$B14&amp;")"&amp;"*",HISTORICO!$Q$107:$Q$288)</f>
        <v>0</v>
      </c>
      <c r="AA14" s="35" t="str">
        <f>JOGADORES!$Y14/JOGADORES!$X14</f>
        <v>#DIV/0!</v>
      </c>
      <c r="AB14" s="35" t="str">
        <f>JOGADORES!$Z14/JOGADORES!$X14</f>
        <v>#DIV/0!</v>
      </c>
      <c r="AC14" s="35" t="str">
        <f>(JOGADORES!$X14-JOGADORES!$Y14-JOGADORES!$Z14)/JOGADORES!$X14</f>
        <v>#DIV/0!</v>
      </c>
      <c r="AD14" s="36">
        <f>SUMIF(DECKS!$F$3:$F$470,"*"&amp;"("&amp;JOGADORES!$B14&amp;")"&amp;"*",DECKS!$AD$3:$AD$470)</f>
        <v>4</v>
      </c>
      <c r="AE14" s="36">
        <f>SUMIF(DECKS!$F$3:$F$470,"*"&amp;"("&amp;JOGADORES!$B14&amp;")"&amp;"*",DECKS!$AE$3:$AE$470)</f>
        <v>1</v>
      </c>
      <c r="AF14" s="36">
        <f>SUMIF(HISTORICO!$N$292:$N$759,"*"&amp;"("&amp;JOGADORES!$B14&amp;")"&amp;"*",HISTORICO!$Q$292:$Q$759)</f>
        <v>1</v>
      </c>
      <c r="AG14" s="37">
        <f>JOGADORES!$AE14/JOGADORES!$AD14</f>
        <v>0.25</v>
      </c>
      <c r="AH14" s="37">
        <f>JOGADORES!$AF14/JOGADORES!$AD14</f>
        <v>0.25</v>
      </c>
      <c r="AI14" s="37">
        <f>(JOGADORES!$AD14-JOGADORES!$AE14-JOGADORES!$AF14)/JOGADORES!$AD14</f>
        <v>0.5</v>
      </c>
      <c r="AJ14" s="36">
        <f>JOGADORES!$V14+JOGADORES!$Y14+JOGADORES!$AE14</f>
        <v>1</v>
      </c>
      <c r="AK14" s="36">
        <f>JOGADORES!$U14+JOGADORES!$X14+JOGADORES!$AD14</f>
        <v>4</v>
      </c>
      <c r="AL14" s="37">
        <f>IFERROR(JOGADORES!$AJ14/JOGADORES!$AK14,0)</f>
        <v>0.25</v>
      </c>
      <c r="AM14" s="38">
        <f>IFERROR(AVERAGEIF(REG!$D$2:$D$124,"*"&amp;"("&amp;JOGADORES!$B14&amp;")"&amp;"*",REG!$C$2:$C$124),"-")</f>
        <v>8</v>
      </c>
      <c r="AN14" s="36">
        <f>SUM(C14,F14,I14,L14,O14,R14,U14,X14,JOGADORES!$AD14)</f>
        <v>4</v>
      </c>
      <c r="AO14" s="37">
        <f>SUM(D14,G14,J14,M14,P14,S14,V14,Y14,JOGADORES!$AE14)/JOGADORES!$AN14</f>
        <v>0.25</v>
      </c>
      <c r="AP14" s="36">
        <f>SUMIF(DECKS!$F$3:$F$470,"*"&amp;"("&amp;JOGADORES!$B14&amp;")"&amp;"*",DECKS!$AM$3:$AM$470)</f>
        <v>2</v>
      </c>
      <c r="AQ14" s="36">
        <f>SUMIF(DECKS!$F$3:$F$470,"*"&amp;"("&amp;JOGADORES!$B14&amp;")"&amp;"*",DECKS!$AN$3:$AN$470)</f>
        <v>0</v>
      </c>
      <c r="AR14" s="36">
        <f>SUMIF(DECKS!$F$3:$F$470,"*"&amp;"("&amp;JOGADORES!$B14&amp;")"&amp;"*",DECKS!$AO$3:$AO$470)</f>
        <v>0</v>
      </c>
      <c r="AS14" s="36">
        <f>SUMIF(DECKS!$F$3:$F$470,"*"&amp;"("&amp;JOGADORES!$B14&amp;")"&amp;"*",DECKS!$AP$3:$AP$470)</f>
        <v>0</v>
      </c>
      <c r="AT14" s="38">
        <f>IFERROR((JOGADORES!$AP14+2*JOGADORES!$AQ14+3*JOGADORES!$AR14+4*JOGADORES!$AS14)/(1+JOGADORES!$AK14-JOGADORES!$AJ14),0)</f>
        <v>0.5</v>
      </c>
      <c r="AU14" s="39">
        <f>10*JOGADORES!$AT14/IFERROR((10^(JOGADORES!$AM14/AVERAGE(JOGADORES!$AM$3:$AM$29))),10)</f>
        <v>0.6980310653</v>
      </c>
      <c r="AV14" s="40">
        <f>IFERROR(SUM(JOGADORES!$AP14:$AS14)/(1+JOGADORES!$AK14-JOGADORES!$AJ14),0)</f>
        <v>0.5</v>
      </c>
      <c r="AW14" s="41">
        <f>IFERROR(JOGADORES!$AP14/SUM(JOGADORES!$AP14:$AS14),0)</f>
        <v>1</v>
      </c>
      <c r="AX14" s="41">
        <f>IFERROR(JOGADORES!$AQ14/SUM(JOGADORES!$AP14:$AS14),0)</f>
        <v>0</v>
      </c>
      <c r="AY14" s="41">
        <f>IFERROR(JOGADORES!$AR14/SUM(JOGADORES!$AP14:$AS14),0)</f>
        <v>0</v>
      </c>
      <c r="AZ14" s="41">
        <f>IFERROR(JOGADORES!$AS14/SUM(JOGADORES!$AP14:$AS14),0)</f>
        <v>0</v>
      </c>
      <c r="BA14" s="36">
        <f>COUNTIF(DECKS!$F$3:$F$470,"*"&amp;"("&amp;JOGADORES!$B14&amp;")"&amp;"*")</f>
        <v>2</v>
      </c>
      <c r="BB14" s="42">
        <f>SUMIF(DECKS!$F$3:$F$470,"*"&amp;"("&amp;JOGADORES!$B14&amp;")"&amp;"*",DECKS!$D$3:$D$470)/JOGADORES!$BA14</f>
        <v>0</v>
      </c>
      <c r="BC14" s="37">
        <f>SUMIFS(DECKS!$AJ$3:$AJ$470,DECKS!$F$3:$F$470,"*"&amp;"("&amp;JOGADORES!$B14&amp;")"&amp;"*",DECKS!$G$3:$G$470,1)/JOGADORES!$AN14</f>
        <v>0.75</v>
      </c>
      <c r="BD14" s="37">
        <f>SUMIFS(DECKS!$AJ$3:$AJ$470,DECKS!$F$3:$F$470,"*"&amp;"("&amp;JOGADORES!$B14&amp;")"&amp;"*",DECKS!$H$3:$H$470,1)/JOGADORES!$AN14</f>
        <v>0</v>
      </c>
      <c r="BE14" s="37">
        <f>SUMIFS(DECKS!$AJ$3:$AJ$470,DECKS!$F$3:$F$470,"*"&amp;"("&amp;JOGADORES!$B14&amp;")"&amp;"*",DECKS!$I$3:$I$470,1)/JOGADORES!$AN14</f>
        <v>1</v>
      </c>
      <c r="BF14" s="37">
        <f>SUMIFS(DECKS!$AJ$3:$AJ$470,DECKS!$F$3:$F$470,"*"&amp;"("&amp;JOGADORES!$B14&amp;")"&amp;"*",DECKS!$J$3:$J$470,1)/JOGADORES!$AN14</f>
        <v>0</v>
      </c>
      <c r="BG14" s="37">
        <f>SUMIFS(DECKS!$AJ$3:$AJ$470,DECKS!$F$3:$F$470,"*"&amp;"("&amp;JOGADORES!$B14&amp;")"&amp;"*",DECKS!$K$3:$K$470,1)/JOGADORES!$AN14</f>
        <v>0.75</v>
      </c>
      <c r="BH14" s="43">
        <f>IFERROR(SUMIFS(DECKS!$AG$3:$AG$470,DECKS!$F$3:$F$470,"*"&amp;"("&amp;JOGADORES!$B14&amp;")"&amp;"*",DECKS!$G$3:$G$470,1)/JOGADORES!$AK14,0)</f>
        <v>0.75</v>
      </c>
      <c r="BI14" s="43">
        <f>IFERROR(SUMIFS(DECKS!$AG$3:$AG$470,DECKS!$F$3:$F$470,"*"&amp;"("&amp;JOGADORES!$B14&amp;")"&amp;"*",DECKS!$H$3:$H$470,1)/JOGADORES!$AK14,0)</f>
        <v>0</v>
      </c>
      <c r="BJ14" s="43">
        <f>IFERROR(SUMIFS(DECKS!$AG$3:$AG$470,DECKS!$F$3:$F$470,"*"&amp;"("&amp;JOGADORES!$B14&amp;")"&amp;"*",DECKS!$I$3:$I$470,1)/JOGADORES!$AK14,0)</f>
        <v>1</v>
      </c>
      <c r="BK14" s="43">
        <f>IFERROR(SUMIFS(DECKS!$AG$3:$AG$470,DECKS!$F$3:$F$470,"*"&amp;"("&amp;JOGADORES!$B14&amp;")"&amp;"*",DECKS!$J$3:$J$470,1)/JOGADORES!$AK14,0)</f>
        <v>0</v>
      </c>
      <c r="BL14" s="43">
        <f>IFERROR(SUMIFS(DECKS!$AG$3:$AG$470,DECKS!$F$3:$F$470,"*"&amp;"("&amp;JOGADORES!$B14&amp;")"&amp;"*",DECKS!$K$3:$K$470,1)/JOGADORES!$AK14,0)</f>
        <v>0.75</v>
      </c>
      <c r="BM14" s="37">
        <f>AVERAGE(JOGADORES!$BC14,JOGADORES!$BH14)</f>
        <v>0.75</v>
      </c>
      <c r="BN14" s="37">
        <f>AVERAGE(JOGADORES!$BD14,JOGADORES!$BI14)</f>
        <v>0</v>
      </c>
      <c r="BO14" s="37">
        <f>AVERAGE(JOGADORES!$BE14,JOGADORES!$BJ14)</f>
        <v>1</v>
      </c>
      <c r="BP14" s="37">
        <f>AVERAGE(JOGADORES!$BF14,JOGADORES!$BK14)</f>
        <v>0</v>
      </c>
      <c r="BQ14" s="37">
        <f>AVERAGE(JOGADORES!$BG14,JOGADORES!$BL14)</f>
        <v>0.75</v>
      </c>
      <c r="BR14" s="36">
        <f>IF(JOGADORES!$BM14&gt;AVERAGE(JOGADORES!$BM14:$BQ14)-$CS$2,1,0)</f>
        <v>1</v>
      </c>
      <c r="BS14" s="36">
        <f>IF(JOGADORES!$BN14&gt;AVERAGE(JOGADORES!$BM14:$BQ14)-$CS$2,1,0)</f>
        <v>0</v>
      </c>
      <c r="BT14" s="36">
        <f>IF(JOGADORES!$BO14&gt;AVERAGE(JOGADORES!$BM14:$BQ14)-$CS$2,1,0)</f>
        <v>1</v>
      </c>
      <c r="BU14" s="36">
        <f>IF(JOGADORES!$BP14&gt;AVERAGE(JOGADORES!$BM14:$BQ14)-$CS$2,1,0)</f>
        <v>0</v>
      </c>
      <c r="BV14" s="36">
        <f>IF(JOGADORES!$BQ14&gt;AVERAGE(JOGADORES!$BM14:$BQ14)-$CS$2,1,0)</f>
        <v>1</v>
      </c>
      <c r="BW14" s="36" t="str">
        <f>JOGADORES!$BR14&amp;JOGADORES!$BS14&amp;JOGADORES!$BT14&amp;JOGADORES!$BU14&amp;JOGADORES!$BV14</f>
        <v>10101</v>
      </c>
      <c r="BX14" s="44" t="str">
        <f t="array" ref="BX14">XLOOKUP(JOGADORES!$BW14,REF!$C$3:$C$34,REF!$B$3:$B$34,"-",0,1)</f>
        <v>Abzan</v>
      </c>
      <c r="BY14" s="36" t="str">
        <f t="array" ref="BY14">XLOOKUP(JOGADORES!$B14,REF!$B$41:$B$60,REF!$C$41:$C$60)</f>
        <v>#N/A</v>
      </c>
      <c r="BZ14" s="42">
        <f>IFERROR(SUMIFS(DECKS!$AW$3:$AW$470,DECKS!$F$3:$F$470,"*"&amp;"("&amp;JOGADORES!$B14&amp;")"&amp;"*")/JOGADORES!$AK14,0)</f>
        <v>0.5</v>
      </c>
      <c r="CA14" s="36" t="str">
        <f t="array" ref="CA14">XLOOKUP(JOGADORES!$BZ14,REF!$F$71:$F$75,REF!$D$71:$D$75,"-",-1,1)</f>
        <v>B</v>
      </c>
      <c r="CB14" s="38">
        <f>IFERROR((5*COUNTIFS(DECKS!$F$3:$F$470,"*"&amp;"("&amp;JOGADORES!$B14&amp;")"&amp;"*",DECKS!$AL$3:$AL$470,"S")+4*COUNTIFS(DECKS!$F$3:$F$470,"*"&amp;"("&amp;JOGADORES!$B14&amp;")"&amp;"*",DECKS!$AL$3:$AL$470,"A")+3*COUNTIFS(DECKS!$F$3:$F$470,"*"&amp;"("&amp;JOGADORES!$B14&amp;")"&amp;"*",DECKS!$AL$3:$AL$470,"B")+2*COUNTIFS(DECKS!$F$3:$F$470,"*"&amp;"("&amp;JOGADORES!$B14&amp;")"&amp;"*",DECKS!$AL$3:$AL$470,"C")+COUNTIFS(DECKS!$F$3:$F$470,"*"&amp;"("&amp;JOGADORES!$B14&amp;")"&amp;"*",DECKS!$AL$3:$AL$470,"D"))/(JOGADORES!$BA14-COUNTIFS(DECKS!$F$3:$F$470,"*"&amp;"("&amp;JOGADORES!$B14&amp;")"&amp;"*",DECKS!$AL$3:$AL$470,"-")),"-")</f>
        <v>0</v>
      </c>
      <c r="CC14" s="38">
        <f>JOGADORES!$CB14*IFERROR(LOG(10^(JOGADORES!$CL14/AVERAGE(JOGADORES!$CL$3:$CL$29))),1)</f>
        <v>0</v>
      </c>
      <c r="CD14" s="45">
        <f>IF(JOGADORES!$AL14=0,0,(1+JOGADORES!$AO14)*(JOGADORES!$CC14+JOGADORES!$AU14)/2)</f>
        <v>0.4362694158</v>
      </c>
      <c r="CE14" s="36" t="str">
        <f t="array" ref="CE14">XLOOKUP(JOGADORES!$CB14,REF!$G$3:$G$7,REF!$F$3:$F$7,"-",1)</f>
        <v>D</v>
      </c>
      <c r="CF14" s="38"/>
      <c r="CG14" s="38"/>
      <c r="CH14" s="38"/>
      <c r="CI14" s="38"/>
      <c r="CJ14" s="38"/>
      <c r="CK14" s="38"/>
      <c r="CL14" s="38" t="str">
        <f>IFERROR((4*JOGADORES!$CF14+3*JOGADORES!$CI14+2*JOGADORES!$CK14+JOGADORES!$CG14+JOGADORES!$CH14)/JOGADORES!$CJ14,"-")</f>
        <v>-</v>
      </c>
      <c r="CM14" s="46" t="str">
        <f>IFERROR(AVERAGEIF(DECKS!$F$3:$F$470,"*"&amp;"("&amp;JOGADORES!$B14&amp;")"&amp;"*",DECKS!$BA$3:$BA$470),"-")</f>
        <v>-</v>
      </c>
      <c r="CN14" s="46" t="str">
        <f>IFERROR(AVERAGEIF(DECKS!$F$3:$F$470,"*"&amp;"("&amp;JOGADORES!$B14&amp;")"&amp;"*",DECKS!$BB$3:$BB$470),"-")</f>
        <v>-</v>
      </c>
      <c r="CO14" s="46" t="str">
        <f>IFERROR(AVERAGEIF(DECKS!$F$3:$F$470,"*"&amp;"("&amp;JOGADORES!$B14&amp;")"&amp;"*",DECKS!$BC$3:$BC$470),"-")</f>
        <v>-</v>
      </c>
      <c r="CP14" s="14"/>
      <c r="CQ14" s="14"/>
      <c r="CR14" s="14"/>
      <c r="CS14" s="14"/>
      <c r="CT14" s="14"/>
    </row>
    <row r="15" ht="19.5" hidden="1" customHeight="1">
      <c r="A15" s="14"/>
      <c r="B15" s="33" t="s">
        <v>226</v>
      </c>
      <c r="C15" s="34">
        <f>SUMIF(DECKS!$F$3:$F$470,"*"&amp;"("&amp;JOGADORES!$B15&amp;")"&amp;"*",DECKS!$M$3:$M$470)</f>
        <v>0</v>
      </c>
      <c r="D15" s="34">
        <f>SUMIF(DECKS!$F$3:$F$470,"*"&amp;"("&amp;JOGADORES!$B15&amp;")"&amp;"*",DECKS!$N$3:$N$470)</f>
        <v>0</v>
      </c>
      <c r="E15" s="34">
        <f>IFERROR(JOGADORES!$D15/JOGADORES!$C15,0)</f>
        <v>0</v>
      </c>
      <c r="F15" s="34">
        <f>SUMIF(DECKS!$F$3:$F$470,"*"&amp;"("&amp;JOGADORES!$B15&amp;")"&amp;"*",DECKS!$O$3:$O$470)</f>
        <v>0</v>
      </c>
      <c r="G15" s="34">
        <f>SUMIF(DECKS!$F$3:$F$470,"*"&amp;"("&amp;JOGADORES!$B15&amp;")"&amp;"*",DECKS!$P$3:$P$470)</f>
        <v>0</v>
      </c>
      <c r="H15" s="35">
        <f>IFERROR((JOGADORES!$D15+JOGADORES!$G15)/(JOGADORES!$C15+JOGADORES!$F15),0)</f>
        <v>0</v>
      </c>
      <c r="I15" s="34">
        <f>SUMIF(DECKS!$F$3:$F$470,"*"&amp;"("&amp;JOGADORES!$B15&amp;")"&amp;"*",DECKS!$Q$3:$Q$470)</f>
        <v>8</v>
      </c>
      <c r="J15" s="34">
        <f>SUMIF(DECKS!$F$3:$F$470,"*"&amp;"("&amp;JOGADORES!$B15&amp;")"&amp;"*",DECKS!$R$3:$R$470)</f>
        <v>0</v>
      </c>
      <c r="K15" s="35">
        <f>IFERROR((JOGADORES!$G15+JOGADORES!$J15)/(JOGADORES!$F15+JOGADORES!$I15),0)</f>
        <v>0</v>
      </c>
      <c r="L15" s="34">
        <f>SUMIF(DECKS!$F$3:$F$470,"*"&amp;"("&amp;JOGADORES!$B15&amp;")"&amp;"*",DECKS!$S$3:$S$470)</f>
        <v>6</v>
      </c>
      <c r="M15" s="34">
        <f>SUMIF(DECKS!$F$3:$F$470,"*"&amp;"("&amp;JOGADORES!$B15&amp;")"&amp;"*",DECKS!$T$3:$T$470)</f>
        <v>3</v>
      </c>
      <c r="N15" s="35">
        <f>IFERROR((JOGADORES!$J15+JOGADORES!$M15)/(JOGADORES!$I15+JOGADORES!$L15),0)</f>
        <v>0.2142857143</v>
      </c>
      <c r="O15" s="34">
        <f>SUMIF(DECKS!$F$3:$F$470,"*"&amp;"("&amp;JOGADORES!$B15&amp;")"&amp;"*",DECKS!$U$3:$U$470)</f>
        <v>4</v>
      </c>
      <c r="P15" s="34">
        <f>SUMIF(DECKS!$F$3:$F$470,"*"&amp;"("&amp;JOGADORES!$B15&amp;")"&amp;"*",DECKS!$V$3:$V$470)</f>
        <v>3</v>
      </c>
      <c r="Q15" s="35">
        <f>IFERROR((JOGADORES!$M15+JOGADORES!$P15)/(JOGADORES!$L15+JOGADORES!$O15),0)</f>
        <v>0.6</v>
      </c>
      <c r="R15" s="34">
        <f>SUMIF(DECKS!$F$3:$F$470,"*"&amp;"("&amp;JOGADORES!$B15&amp;")"&amp;"*",DECKS!$W$3:$W$470)</f>
        <v>0</v>
      </c>
      <c r="S15" s="34">
        <f>SUMIF(DECKS!$F$3:$F$470,"*"&amp;"("&amp;JOGADORES!$B15&amp;")"&amp;"*",DECKS!$X$3:$X$470)</f>
        <v>0</v>
      </c>
      <c r="T15" s="35">
        <f>IFERROR((JOGADORES!$P15+JOGADORES!$S15)/(JOGADORES!$O15+JOGADORES!$R15),0)</f>
        <v>0.75</v>
      </c>
      <c r="U15" s="34">
        <f>SUMIF(DECKS!$F$3:$F$470,"*"&amp;"("&amp;JOGADORES!$B15&amp;")"&amp;"*",DECKS!$Y$3:$Y$470)</f>
        <v>0</v>
      </c>
      <c r="V15" s="34">
        <f>SUMIF(DECKS!$F$3:$F$470,"*"&amp;"("&amp;JOGADORES!$B15&amp;")"&amp;"*",DECKS!$Z$3:$Z$470)</f>
        <v>0</v>
      </c>
      <c r="W15" s="35">
        <f>IFERROR((JOGADORES!$S15+JOGADORES!$V15)/(JOGADORES!$R15+JOGADORES!$U15),0)</f>
        <v>0</v>
      </c>
      <c r="X15" s="34">
        <f>SUMIF(DECKS!$F$3:$F$470,"*"&amp;"("&amp;JOGADORES!$B15&amp;")"&amp;"*",DECKS!$AA$3:$AA$470)</f>
        <v>24</v>
      </c>
      <c r="Y15" s="34">
        <f>SUMIF(DECKS!$F$3:$F$470,"*"&amp;"("&amp;JOGADORES!$B15&amp;")"&amp;"*",DECKS!$AB$3:$AB$470)</f>
        <v>6</v>
      </c>
      <c r="Z15" s="34">
        <f>SUMIF(HISTORICO!$N$107:$N$288,"*"&amp;"("&amp;JOGADORES!$B15&amp;")"&amp;"*",HISTORICO!$Q$107:$Q$288)</f>
        <v>2</v>
      </c>
      <c r="AA15" s="35">
        <f>JOGADORES!$Y15/JOGADORES!$X15</f>
        <v>0.25</v>
      </c>
      <c r="AB15" s="35">
        <f>JOGADORES!$Z15/JOGADORES!$X15</f>
        <v>0.08333333333</v>
      </c>
      <c r="AC15" s="35">
        <f>(JOGADORES!$X15-JOGADORES!$Y15-JOGADORES!$Z15)/JOGADORES!$X15</f>
        <v>0.6666666667</v>
      </c>
      <c r="AD15" s="36">
        <f>SUMIF(DECKS!$F$3:$F$470,"*"&amp;"("&amp;JOGADORES!$B15&amp;")"&amp;"*",DECKS!$AD$3:$AD$470)</f>
        <v>0</v>
      </c>
      <c r="AE15" s="36">
        <f>SUMIF(DECKS!$F$3:$F$470,"*"&amp;"("&amp;JOGADORES!$B15&amp;")"&amp;"*",DECKS!$AE$3:$AE$470)</f>
        <v>0</v>
      </c>
      <c r="AF15" s="36">
        <f>SUMIF(HISTORICO!$N$292:$N$759,"*"&amp;"("&amp;JOGADORES!$B15&amp;")"&amp;"*",HISTORICO!$Q$292:$Q$759)</f>
        <v>0</v>
      </c>
      <c r="AG15" s="37" t="str">
        <f>JOGADORES!$AE15/JOGADORES!$AD15</f>
        <v>#DIV/0!</v>
      </c>
      <c r="AH15" s="37" t="str">
        <f>JOGADORES!$AF15/JOGADORES!$AD15</f>
        <v>#DIV/0!</v>
      </c>
      <c r="AI15" s="37" t="str">
        <f>(JOGADORES!$AD15-JOGADORES!$AE15-JOGADORES!$AF15)/JOGADORES!$AD15</f>
        <v>#DIV/0!</v>
      </c>
      <c r="AJ15" s="36">
        <f>JOGADORES!$V15+JOGADORES!$Y15+JOGADORES!$AE15</f>
        <v>6</v>
      </c>
      <c r="AK15" s="36">
        <f>JOGADORES!$U15+JOGADORES!$X15+JOGADORES!$AD15</f>
        <v>24</v>
      </c>
      <c r="AL15" s="37">
        <f>IFERROR(JOGADORES!$AJ15/JOGADORES!$AK15,0)</f>
        <v>0.25</v>
      </c>
      <c r="AM15" s="38" t="str">
        <f>IFERROR(AVERAGEIF(REG!$D$2:$D$124,"*"&amp;"("&amp;JOGADORES!$B15&amp;")"&amp;"*",REG!$C$2:$C$124),"-")</f>
        <v>-</v>
      </c>
      <c r="AN15" s="36">
        <f>SUM(C15,F15,I15,L15,O15,R15,U15,X15,JOGADORES!$AD15)</f>
        <v>42</v>
      </c>
      <c r="AO15" s="37">
        <f>SUM(D15,G15,J15,M15,P15,S15,V15,Y15,JOGADORES!$AE15)/JOGADORES!$AN15</f>
        <v>0.2857142857</v>
      </c>
      <c r="AP15" s="36">
        <f>SUMIF(DECKS!$F$3:$F$470,"*"&amp;"("&amp;JOGADORES!$B15&amp;")"&amp;"*",DECKS!$AM$3:$AM$470)</f>
        <v>5</v>
      </c>
      <c r="AQ15" s="36">
        <f>SUMIF(DECKS!$F$3:$F$470,"*"&amp;"("&amp;JOGADORES!$B15&amp;")"&amp;"*",DECKS!$AN$3:$AN$470)</f>
        <v>2</v>
      </c>
      <c r="AR15" s="36">
        <f>SUMIF(DECKS!$F$3:$F$470,"*"&amp;"("&amp;JOGADORES!$B15&amp;")"&amp;"*",DECKS!$AO$3:$AO$470)</f>
        <v>4</v>
      </c>
      <c r="AS15" s="36">
        <f>SUMIF(DECKS!$F$3:$F$470,"*"&amp;"("&amp;JOGADORES!$B15&amp;")"&amp;"*",DECKS!$AP$3:$AP$470)</f>
        <v>0</v>
      </c>
      <c r="AT15" s="38">
        <f>IFERROR((JOGADORES!$AP15+2*JOGADORES!$AQ15+3*JOGADORES!$AR15+4*JOGADORES!$AS15)/(1+JOGADORES!$AK15-JOGADORES!$AJ15),0)</f>
        <v>1.105263158</v>
      </c>
      <c r="AU15" s="39">
        <f>10*JOGADORES!$AT15/IFERROR((10^(JOGADORES!$AM15/AVERAGE(JOGADORES!$AM$3:$AM$29))),10)</f>
        <v>1.105263158</v>
      </c>
      <c r="AV15" s="40">
        <f>IFERROR(SUM(JOGADORES!$AP15:$AS15)/(1+JOGADORES!$AK15-JOGADORES!$AJ15),0)</f>
        <v>0.5789473684</v>
      </c>
      <c r="AW15" s="41">
        <f>IFERROR(JOGADORES!$AP15/SUM(JOGADORES!$AP15:$AS15),0)</f>
        <v>0.4545454545</v>
      </c>
      <c r="AX15" s="41">
        <f>IFERROR(JOGADORES!$AQ15/SUM(JOGADORES!$AP15:$AS15),0)</f>
        <v>0.1818181818</v>
      </c>
      <c r="AY15" s="41">
        <f>IFERROR(JOGADORES!$AR15/SUM(JOGADORES!$AP15:$AS15),0)</f>
        <v>0.3636363636</v>
      </c>
      <c r="AZ15" s="41">
        <f>IFERROR(JOGADORES!$AS15/SUM(JOGADORES!$AP15:$AS15),0)</f>
        <v>0</v>
      </c>
      <c r="BA15" s="36">
        <f>COUNTIF(DECKS!$F$3:$F$470,"*"&amp;"("&amp;JOGADORES!$B15&amp;")"&amp;"*")</f>
        <v>5</v>
      </c>
      <c r="BB15" s="38">
        <f>SUMIF(DECKS!$F$3:$F$470,"*"&amp;"("&amp;JOGADORES!$B15&amp;")"&amp;"*",DECKS!$D$3:$D$470)/JOGADORES!$BA15</f>
        <v>3.8</v>
      </c>
      <c r="BC15" s="37">
        <f>SUMIFS(DECKS!$AJ$3:$AJ$470,DECKS!$F$3:$F$470,"*"&amp;"("&amp;JOGADORES!$B15&amp;")"&amp;"*",DECKS!$G$3:$G$470,1)/JOGADORES!$AN15</f>
        <v>0.1428571429</v>
      </c>
      <c r="BD15" s="37">
        <f>SUMIFS(DECKS!$AJ$3:$AJ$470,DECKS!$F$3:$F$470,"*"&amp;"("&amp;JOGADORES!$B15&amp;")"&amp;"*",DECKS!$H$3:$H$470,1)/JOGADORES!$AN15</f>
        <v>0.8333333333</v>
      </c>
      <c r="BE15" s="37">
        <f>SUMIFS(DECKS!$AJ$3:$AJ$470,DECKS!$F$3:$F$470,"*"&amp;"("&amp;JOGADORES!$B15&amp;")"&amp;"*",DECKS!$I$3:$I$470,1)/JOGADORES!$AN15</f>
        <v>0.119047619</v>
      </c>
      <c r="BF15" s="37">
        <f>SUMIFS(DECKS!$AJ$3:$AJ$470,DECKS!$F$3:$F$470,"*"&amp;"("&amp;JOGADORES!$B15&amp;")"&amp;"*",DECKS!$J$3:$J$470,1)/JOGADORES!$AN15</f>
        <v>0.8571428571</v>
      </c>
      <c r="BG15" s="37">
        <f>SUMIFS(DECKS!$AJ$3:$AJ$470,DECKS!$F$3:$F$470,"*"&amp;"("&amp;JOGADORES!$B15&amp;")"&amp;"*",DECKS!$K$3:$K$470,1)/JOGADORES!$AN15</f>
        <v>0.880952381</v>
      </c>
      <c r="BH15" s="43">
        <f>IFERROR(SUMIFS(DECKS!$AG$3:$AG$470,DECKS!$F$3:$F$470,"*"&amp;"("&amp;JOGADORES!$B15&amp;")"&amp;"*",DECKS!$G$3:$G$470,1)/JOGADORES!$AK15,0)</f>
        <v>0.25</v>
      </c>
      <c r="BI15" s="43">
        <f>IFERROR(SUMIFS(DECKS!$AG$3:$AG$470,DECKS!$F$3:$F$470,"*"&amp;"("&amp;JOGADORES!$B15&amp;")"&amp;"*",DECKS!$H$3:$H$470,1)/JOGADORES!$AK15,0)</f>
        <v>0.7083333333</v>
      </c>
      <c r="BJ15" s="43">
        <f>IFERROR(SUMIFS(DECKS!$AG$3:$AG$470,DECKS!$F$3:$F$470,"*"&amp;"("&amp;JOGADORES!$B15&amp;")"&amp;"*",DECKS!$I$3:$I$470,1)/JOGADORES!$AK15,0)</f>
        <v>0.2083333333</v>
      </c>
      <c r="BK15" s="43">
        <f>IFERROR(SUMIFS(DECKS!$AG$3:$AG$470,DECKS!$F$3:$F$470,"*"&amp;"("&amp;JOGADORES!$B15&amp;")"&amp;"*",DECKS!$J$3:$J$470,1)/JOGADORES!$AK15,0)</f>
        <v>0.75</v>
      </c>
      <c r="BL15" s="43">
        <f>IFERROR(SUMIFS(DECKS!$AG$3:$AG$470,DECKS!$F$3:$F$470,"*"&amp;"("&amp;JOGADORES!$B15&amp;")"&amp;"*",DECKS!$K$3:$K$470,1)/JOGADORES!$AK15,0)</f>
        <v>0.7916666667</v>
      </c>
      <c r="BM15" s="37">
        <f>AVERAGE(JOGADORES!$BC15,JOGADORES!$BH15)</f>
        <v>0.1964285714</v>
      </c>
      <c r="BN15" s="37">
        <f>AVERAGE(JOGADORES!$BD15,JOGADORES!$BI15)</f>
        <v>0.7708333333</v>
      </c>
      <c r="BO15" s="37">
        <f>AVERAGE(JOGADORES!$BE15,JOGADORES!$BJ15)</f>
        <v>0.1636904762</v>
      </c>
      <c r="BP15" s="37">
        <f>AVERAGE(JOGADORES!$BF15,JOGADORES!$BK15)</f>
        <v>0.8035714286</v>
      </c>
      <c r="BQ15" s="37">
        <f>AVERAGE(JOGADORES!$BG15,JOGADORES!$BL15)</f>
        <v>0.8363095238</v>
      </c>
      <c r="BR15" s="36">
        <f>IF(JOGADORES!$BM15&gt;AVERAGE(JOGADORES!$BM15:$BQ15)-$CS$2,1,0)</f>
        <v>0</v>
      </c>
      <c r="BS15" s="36">
        <f>IF(JOGADORES!$BN15&gt;AVERAGE(JOGADORES!$BM15:$BQ15)-$CS$2,1,0)</f>
        <v>1</v>
      </c>
      <c r="BT15" s="36">
        <f>IF(JOGADORES!$BO15&gt;AVERAGE(JOGADORES!$BM15:$BQ15)-$CS$2,1,0)</f>
        <v>0</v>
      </c>
      <c r="BU15" s="36">
        <f>IF(JOGADORES!$BP15&gt;AVERAGE(JOGADORES!$BM15:$BQ15)-$CS$2,1,0)</f>
        <v>1</v>
      </c>
      <c r="BV15" s="36">
        <f>IF(JOGADORES!$BQ15&gt;AVERAGE(JOGADORES!$BM15:$BQ15)-$CS$2,1,0)</f>
        <v>1</v>
      </c>
      <c r="BW15" s="36" t="str">
        <f>JOGADORES!$BR15&amp;JOGADORES!$BS15&amp;JOGADORES!$BT15&amp;JOGADORES!$BU15&amp;JOGADORES!$BV15</f>
        <v>01011</v>
      </c>
      <c r="BX15" s="44" t="str">
        <f t="array" ref="BX15">XLOOKUP(JOGADORES!$BW15,REF!$C$3:$C$34,REF!$B$3:$B$34,"-",0,1)</f>
        <v>Temur</v>
      </c>
      <c r="BY15" s="36" t="str">
        <f t="array" ref="BY15">XLOOKUP(JOGADORES!$B15,REF!$B$41:$B$60,REF!$C$41:$C$60)</f>
        <v>Stax</v>
      </c>
      <c r="BZ15" s="42">
        <f>IFERROR(SUMIFS(DECKS!$AW$3:$AW$470,DECKS!$F$3:$F$470,"*"&amp;"("&amp;JOGADORES!$B15&amp;")"&amp;"*")/JOGADORES!$AK15,0)</f>
        <v>0.6666666667</v>
      </c>
      <c r="CA15" s="36" t="str">
        <f t="array" ref="CA15">XLOOKUP(JOGADORES!$BZ15,REF!$F$71:$F$75,REF!$D$71:$D$75,"-",-1,1)</f>
        <v>B</v>
      </c>
      <c r="CB15" s="38">
        <f>IFERROR((5*COUNTIFS(DECKS!$F$3:$F$470,"*"&amp;"("&amp;JOGADORES!$B15&amp;")"&amp;"*",DECKS!$AL$3:$AL$470,"S")+4*COUNTIFS(DECKS!$F$3:$F$470,"*"&amp;"("&amp;JOGADORES!$B15&amp;")"&amp;"*",DECKS!$AL$3:$AL$470,"A")+3*COUNTIFS(DECKS!$F$3:$F$470,"*"&amp;"("&amp;JOGADORES!$B15&amp;")"&amp;"*",DECKS!$AL$3:$AL$470,"B")+2*COUNTIFS(DECKS!$F$3:$F$470,"*"&amp;"("&amp;JOGADORES!$B15&amp;")"&amp;"*",DECKS!$AL$3:$AL$470,"C")+COUNTIFS(DECKS!$F$3:$F$470,"*"&amp;"("&amp;JOGADORES!$B15&amp;")"&amp;"*",DECKS!$AL$3:$AL$470,"D"))/(JOGADORES!$BA15-COUNTIFS(DECKS!$F$3:$F$470,"*"&amp;"("&amp;JOGADORES!$B15&amp;")"&amp;"*",DECKS!$AL$3:$AL$470,"-")),"-")</f>
        <v>3.5</v>
      </c>
      <c r="CC15" s="38">
        <f>JOGADORES!$CB15*IFERROR(LOG(10^(JOGADORES!$CL15/AVERAGE(JOGADORES!$CL$3:$CL$29))),1)</f>
        <v>3.5</v>
      </c>
      <c r="CD15" s="45">
        <f>IF(JOGADORES!$AL15=0,0,(1+JOGADORES!$AO15)*(JOGADORES!$CC15+JOGADORES!$AU15)/2)</f>
        <v>2.960526316</v>
      </c>
      <c r="CE15" s="36" t="str">
        <f t="array" ref="CE15">XLOOKUP(JOGADORES!$CB15,REF!$G$3:$G$7,REF!$F$3:$F$7,"-",1)</f>
        <v>A</v>
      </c>
      <c r="CF15" s="38"/>
      <c r="CG15" s="38"/>
      <c r="CH15" s="38"/>
      <c r="CI15" s="38"/>
      <c r="CJ15" s="38"/>
      <c r="CK15" s="38"/>
      <c r="CL15" s="38" t="str">
        <f>IFERROR((4*JOGADORES!$CF15+3*JOGADORES!$CI15+2*JOGADORES!$CK15+JOGADORES!$CG15+JOGADORES!$CH15)/JOGADORES!$CJ15,"-")</f>
        <v>-</v>
      </c>
      <c r="CM15" s="46" t="str">
        <f>IFERROR(AVERAGEIF(DECKS!$F$3:$F$470,"*"&amp;"("&amp;JOGADORES!$B15&amp;")"&amp;"*",DECKS!$BA$3:$BA$470),"-")</f>
        <v>-</v>
      </c>
      <c r="CN15" s="38" t="str">
        <f>IFERROR(AVERAGEIF(DECKS!$F$3:$F$470,"*"&amp;"("&amp;JOGADORES!$B15&amp;")"&amp;"*",DECKS!$BB$3:$BB$470),"-")</f>
        <v>-</v>
      </c>
      <c r="CO15" s="38" t="str">
        <f>IFERROR(AVERAGEIF(DECKS!$F$3:$F$470,"*"&amp;"("&amp;JOGADORES!$B15&amp;")"&amp;"*",DECKS!$BC$3:$BC$470),"-")</f>
        <v>-</v>
      </c>
      <c r="CP15" s="14"/>
      <c r="CQ15" s="14"/>
      <c r="CR15" s="14"/>
      <c r="CS15" s="14"/>
      <c r="CT15" s="14"/>
    </row>
    <row r="16" ht="19.5" hidden="1" customHeight="1">
      <c r="A16" s="14"/>
      <c r="B16" s="33" t="s">
        <v>227</v>
      </c>
      <c r="C16" s="34">
        <f>SUMIF(DECKS!$F$3:$F$470,"*"&amp;"("&amp;JOGADORES!$B16&amp;")"&amp;"*",DECKS!$M$3:$M$470)</f>
        <v>0</v>
      </c>
      <c r="D16" s="34">
        <f>SUMIF(DECKS!$F$3:$F$470,"*"&amp;"("&amp;JOGADORES!$B16&amp;")"&amp;"*",DECKS!$N$3:$N$470)</f>
        <v>0</v>
      </c>
      <c r="E16" s="34">
        <f>IFERROR(JOGADORES!$D16/JOGADORES!$C16,0)</f>
        <v>0</v>
      </c>
      <c r="F16" s="34">
        <f>SUMIF(DECKS!$F$3:$F$470,"*"&amp;"("&amp;JOGADORES!$B16&amp;")"&amp;"*",DECKS!$O$3:$O$470)</f>
        <v>23</v>
      </c>
      <c r="G16" s="34">
        <f>SUMIF(DECKS!$F$3:$F$470,"*"&amp;"("&amp;JOGADORES!$B16&amp;")"&amp;"*",DECKS!$P$3:$P$470)</f>
        <v>5</v>
      </c>
      <c r="H16" s="35">
        <f>IFERROR((JOGADORES!$D16+JOGADORES!$G16)/(JOGADORES!$C16+JOGADORES!$F16),0)</f>
        <v>0.2173913043</v>
      </c>
      <c r="I16" s="34">
        <f>SUMIF(DECKS!$F$3:$F$470,"*"&amp;"("&amp;JOGADORES!$B16&amp;")"&amp;"*",DECKS!$Q$3:$Q$470)</f>
        <v>4</v>
      </c>
      <c r="J16" s="34">
        <f>SUMIF(DECKS!$F$3:$F$470,"*"&amp;"("&amp;JOGADORES!$B16&amp;")"&amp;"*",DECKS!$R$3:$R$470)</f>
        <v>1</v>
      </c>
      <c r="K16" s="35">
        <f>IFERROR((JOGADORES!$G16+JOGADORES!$J16)/(JOGADORES!$F16+JOGADORES!$I16),0)</f>
        <v>0.2222222222</v>
      </c>
      <c r="L16" s="34">
        <f>SUMIF(DECKS!$F$3:$F$470,"*"&amp;"("&amp;JOGADORES!$B16&amp;")"&amp;"*",DECKS!$S$3:$S$470)</f>
        <v>6</v>
      </c>
      <c r="M16" s="34">
        <f>SUMIF(DECKS!$F$3:$F$470,"*"&amp;"("&amp;JOGADORES!$B16&amp;")"&amp;"*",DECKS!$T$3:$T$470)</f>
        <v>1</v>
      </c>
      <c r="N16" s="35">
        <f>IFERROR((JOGADORES!$J16+JOGADORES!$M16)/(JOGADORES!$I16+JOGADORES!$L16),0)</f>
        <v>0.2</v>
      </c>
      <c r="O16" s="34">
        <f>SUMIF(DECKS!$F$3:$F$470,"*"&amp;"("&amp;JOGADORES!$B16&amp;")"&amp;"*",DECKS!$U$3:$U$470)</f>
        <v>10</v>
      </c>
      <c r="P16" s="34">
        <f>SUMIF(DECKS!$F$3:$F$470,"*"&amp;"("&amp;JOGADORES!$B16&amp;")"&amp;"*",DECKS!$V$3:$V$470)</f>
        <v>5</v>
      </c>
      <c r="Q16" s="35">
        <f>IFERROR((JOGADORES!$M16+JOGADORES!$P16)/(JOGADORES!$L16+JOGADORES!$O16),0)</f>
        <v>0.375</v>
      </c>
      <c r="R16" s="34">
        <f>SUMIF(DECKS!$F$3:$F$470,"*"&amp;"("&amp;JOGADORES!$B16&amp;")"&amp;"*",DECKS!$W$3:$W$470)</f>
        <v>0</v>
      </c>
      <c r="S16" s="34">
        <f>SUMIF(DECKS!$F$3:$F$470,"*"&amp;"("&amp;JOGADORES!$B16&amp;")"&amp;"*",DECKS!$X$3:$X$470)</f>
        <v>0</v>
      </c>
      <c r="T16" s="35">
        <f>IFERROR((JOGADORES!$P16+JOGADORES!$S16)/(JOGADORES!$O16+JOGADORES!$R16),0)</f>
        <v>0.5</v>
      </c>
      <c r="U16" s="34">
        <f>SUMIF(DECKS!$F$3:$F$470,"*"&amp;"("&amp;JOGADORES!$B16&amp;")"&amp;"*",DECKS!$Y$3:$Y$470)</f>
        <v>3</v>
      </c>
      <c r="V16" s="34">
        <f>SUMIF(DECKS!$F$3:$F$470,"*"&amp;"("&amp;JOGADORES!$B16&amp;")"&amp;"*",DECKS!$Z$3:$Z$470)</f>
        <v>2</v>
      </c>
      <c r="W16" s="35">
        <f>IFERROR((JOGADORES!$S16+JOGADORES!$V16)/(JOGADORES!$R16+JOGADORES!$U16),0)</f>
        <v>0.6666666667</v>
      </c>
      <c r="X16" s="34">
        <f>SUMIF(DECKS!$F$3:$F$470,"*"&amp;"("&amp;JOGADORES!$B16&amp;")"&amp;"*",DECKS!$AA$3:$AA$470)</f>
        <v>5</v>
      </c>
      <c r="Y16" s="34">
        <f>SUMIF(DECKS!$F$3:$F$470,"*"&amp;"("&amp;JOGADORES!$B16&amp;")"&amp;"*",DECKS!$AB$3:$AB$470)</f>
        <v>0</v>
      </c>
      <c r="Z16" s="34">
        <f>SUMIF(HISTORICO!$N$107:$N$288,"*"&amp;"("&amp;JOGADORES!$B16&amp;")"&amp;"*",HISTORICO!$Q$107:$Q$288)</f>
        <v>2</v>
      </c>
      <c r="AA16" s="35">
        <f>JOGADORES!$Y16/JOGADORES!$X16</f>
        <v>0</v>
      </c>
      <c r="AB16" s="35">
        <f>JOGADORES!$Z16/JOGADORES!$X16</f>
        <v>0.4</v>
      </c>
      <c r="AC16" s="35">
        <f>(JOGADORES!$X16-JOGADORES!$Y16-JOGADORES!$Z16)/JOGADORES!$X16</f>
        <v>0.6</v>
      </c>
      <c r="AD16" s="36">
        <f>SUMIF(DECKS!$F$3:$F$470,"*"&amp;"("&amp;JOGADORES!$B16&amp;")"&amp;"*",DECKS!$AD$3:$AD$470)</f>
        <v>0</v>
      </c>
      <c r="AE16" s="36">
        <f>SUMIF(DECKS!$F$3:$F$470,"*"&amp;"("&amp;JOGADORES!$B16&amp;")"&amp;"*",DECKS!$AE$3:$AE$470)</f>
        <v>0</v>
      </c>
      <c r="AF16" s="36">
        <f>SUMIF(HISTORICO!$N$292:$N$759,"*"&amp;"("&amp;JOGADORES!$B16&amp;")"&amp;"*",HISTORICO!$Q$292:$Q$759)</f>
        <v>0</v>
      </c>
      <c r="AG16" s="37" t="str">
        <f>JOGADORES!$AE16/JOGADORES!$AD16</f>
        <v>#DIV/0!</v>
      </c>
      <c r="AH16" s="37" t="str">
        <f>JOGADORES!$AF16/JOGADORES!$AD16</f>
        <v>#DIV/0!</v>
      </c>
      <c r="AI16" s="37" t="str">
        <f>(JOGADORES!$AD16-JOGADORES!$AE16-JOGADORES!$AF16)/JOGADORES!$AD16</f>
        <v>#DIV/0!</v>
      </c>
      <c r="AJ16" s="36">
        <f>JOGADORES!$V16+JOGADORES!$Y16+JOGADORES!$AE16</f>
        <v>2</v>
      </c>
      <c r="AK16" s="36">
        <f>JOGADORES!$U16+JOGADORES!$X16+JOGADORES!$AD16</f>
        <v>8</v>
      </c>
      <c r="AL16" s="37">
        <f>IFERROR(JOGADORES!$AJ16/JOGADORES!$AK16,0)</f>
        <v>0.25</v>
      </c>
      <c r="AM16" s="38" t="str">
        <f>IFERROR(AVERAGEIF(REG!$D$2:$D$124,"*"&amp;"("&amp;JOGADORES!$B16&amp;")"&amp;"*",REG!$C$2:$C$124),"-")</f>
        <v>-</v>
      </c>
      <c r="AN16" s="36">
        <f>SUM(C16,F16,I16,L16,O16,R16,U16,X16,JOGADORES!$AD16)</f>
        <v>51</v>
      </c>
      <c r="AO16" s="37">
        <f>SUM(D16,G16,J16,M16,P16,S16,V16,Y16,JOGADORES!$AE16)/JOGADORES!$AN16</f>
        <v>0.2745098039</v>
      </c>
      <c r="AP16" s="36">
        <f>SUMIF(DECKS!$F$3:$F$470,"*"&amp;"("&amp;JOGADORES!$B16&amp;")"&amp;"*",DECKS!$AM$3:$AM$470)</f>
        <v>3</v>
      </c>
      <c r="AQ16" s="36">
        <f>SUMIF(DECKS!$F$3:$F$470,"*"&amp;"("&amp;JOGADORES!$B16&amp;")"&amp;"*",DECKS!$AN$3:$AN$470)</f>
        <v>1</v>
      </c>
      <c r="AR16" s="36">
        <f>SUMIF(DECKS!$F$3:$F$470,"*"&amp;"("&amp;JOGADORES!$B16&amp;")"&amp;"*",DECKS!$AO$3:$AO$470)</f>
        <v>0</v>
      </c>
      <c r="AS16" s="36">
        <f>SUMIF(DECKS!$F$3:$F$470,"*"&amp;"("&amp;JOGADORES!$B16&amp;")"&amp;"*",DECKS!$AP$3:$AP$470)</f>
        <v>1</v>
      </c>
      <c r="AT16" s="38">
        <f>IFERROR((JOGADORES!$AP16+2*JOGADORES!$AQ16+3*JOGADORES!$AR16+4*JOGADORES!$AS16)/(1+JOGADORES!$AK16-JOGADORES!$AJ16),0)</f>
        <v>1.285714286</v>
      </c>
      <c r="AU16" s="39">
        <f>10*JOGADORES!$AT16/IFERROR((10^(JOGADORES!$AM16/AVERAGE(JOGADORES!$AM$3:$AM$29))),10)</f>
        <v>1.285714286</v>
      </c>
      <c r="AV16" s="40">
        <f>IFERROR(SUM(JOGADORES!$AP16:$AS16)/(1+JOGADORES!$AK16-JOGADORES!$AJ16),0)</f>
        <v>0.7142857143</v>
      </c>
      <c r="AW16" s="41">
        <f>IFERROR(JOGADORES!$AP16/SUM(JOGADORES!$AP16:$AS16),0)</f>
        <v>0.6</v>
      </c>
      <c r="AX16" s="41">
        <f>IFERROR(JOGADORES!$AQ16/SUM(JOGADORES!$AP16:$AS16),0)</f>
        <v>0.2</v>
      </c>
      <c r="AY16" s="41">
        <f>IFERROR(JOGADORES!$AR16/SUM(JOGADORES!$AP16:$AS16),0)</f>
        <v>0</v>
      </c>
      <c r="AZ16" s="41">
        <f>IFERROR(JOGADORES!$AS16/SUM(JOGADORES!$AP16:$AS16),0)</f>
        <v>0.2</v>
      </c>
      <c r="BA16" s="36">
        <f>COUNTIF(DECKS!$F$3:$F$470,"*"&amp;"("&amp;JOGADORES!$B16&amp;")"&amp;"*")</f>
        <v>10</v>
      </c>
      <c r="BB16" s="42">
        <f>SUMIF(DECKS!$F$3:$F$470,"*"&amp;"("&amp;JOGADORES!$B16&amp;")"&amp;"*",DECKS!$D$3:$D$470)/JOGADORES!$BA16</f>
        <v>3.4</v>
      </c>
      <c r="BC16" s="37">
        <f>SUMIFS(DECKS!$AJ$3:$AJ$470,DECKS!$F$3:$F$470,"*"&amp;"("&amp;JOGADORES!$B16&amp;")"&amp;"*",DECKS!$G$3:$G$470,1)/JOGADORES!$AN16</f>
        <v>0.3725490196</v>
      </c>
      <c r="BD16" s="37">
        <f>SUMIFS(DECKS!$AJ$3:$AJ$470,DECKS!$F$3:$F$470,"*"&amp;"("&amp;JOGADORES!$B16&amp;")"&amp;"*",DECKS!$H$3:$H$470,1)/JOGADORES!$AN16</f>
        <v>0.4117647059</v>
      </c>
      <c r="BE16" s="37">
        <f>SUMIFS(DECKS!$AJ$3:$AJ$470,DECKS!$F$3:$F$470,"*"&amp;"("&amp;JOGADORES!$B16&amp;")"&amp;"*",DECKS!$I$3:$I$470,1)/JOGADORES!$AN16</f>
        <v>0.6666666667</v>
      </c>
      <c r="BF16" s="37">
        <f>SUMIFS(DECKS!$AJ$3:$AJ$470,DECKS!$F$3:$F$470,"*"&amp;"("&amp;JOGADORES!$B16&amp;")"&amp;"*",DECKS!$J$3:$J$470,1)/JOGADORES!$AN16</f>
        <v>0.4509803922</v>
      </c>
      <c r="BG16" s="37">
        <f>SUMIFS(DECKS!$AJ$3:$AJ$470,DECKS!$F$3:$F$470,"*"&amp;"("&amp;JOGADORES!$B16&amp;")"&amp;"*",DECKS!$K$3:$K$470,1)/JOGADORES!$AN16</f>
        <v>0.6862745098</v>
      </c>
      <c r="BH16" s="43">
        <f>IFERROR(SUMIFS(DECKS!$AG$3:$AG$470,DECKS!$F$3:$F$470,"*"&amp;"("&amp;JOGADORES!$B16&amp;")"&amp;"*",DECKS!$G$3:$G$470,1)/JOGADORES!$AK16,0)</f>
        <v>0.75</v>
      </c>
      <c r="BI16" s="43">
        <f>IFERROR(SUMIFS(DECKS!$AG$3:$AG$470,DECKS!$F$3:$F$470,"*"&amp;"("&amp;JOGADORES!$B16&amp;")"&amp;"*",DECKS!$H$3:$H$470,1)/JOGADORES!$AK16,0)</f>
        <v>0.125</v>
      </c>
      <c r="BJ16" s="43">
        <f>IFERROR(SUMIFS(DECKS!$AG$3:$AG$470,DECKS!$F$3:$F$470,"*"&amp;"("&amp;JOGADORES!$B16&amp;")"&amp;"*",DECKS!$I$3:$I$470,1)/JOGADORES!$AK16,0)</f>
        <v>0.5</v>
      </c>
      <c r="BK16" s="43">
        <f>IFERROR(SUMIFS(DECKS!$AG$3:$AG$470,DECKS!$F$3:$F$470,"*"&amp;"("&amp;JOGADORES!$B16&amp;")"&amp;"*",DECKS!$J$3:$J$470,1)/JOGADORES!$AK16,0)</f>
        <v>0.375</v>
      </c>
      <c r="BL16" s="43">
        <f>IFERROR(SUMIFS(DECKS!$AG$3:$AG$470,DECKS!$F$3:$F$470,"*"&amp;"("&amp;JOGADORES!$B16&amp;")"&amp;"*",DECKS!$K$3:$K$470,1)/JOGADORES!$AK16,0)</f>
        <v>0.625</v>
      </c>
      <c r="BM16" s="37">
        <f>AVERAGE(JOGADORES!$BC16,JOGADORES!$BH16)</f>
        <v>0.5612745098</v>
      </c>
      <c r="BN16" s="37">
        <f>AVERAGE(JOGADORES!$BD16,JOGADORES!$BI16)</f>
        <v>0.2683823529</v>
      </c>
      <c r="BO16" s="37">
        <f>AVERAGE(JOGADORES!$BE16,JOGADORES!$BJ16)</f>
        <v>0.5833333333</v>
      </c>
      <c r="BP16" s="37">
        <f>AVERAGE(JOGADORES!$BF16,JOGADORES!$BK16)</f>
        <v>0.4129901961</v>
      </c>
      <c r="BQ16" s="37">
        <f>AVERAGE(JOGADORES!$BG16,JOGADORES!$BL16)</f>
        <v>0.6556372549</v>
      </c>
      <c r="BR16" s="36">
        <f>IF(JOGADORES!$BM16&gt;AVERAGE(JOGADORES!$BM16:$BQ16)-$CS$2,1,0)</f>
        <v>1</v>
      </c>
      <c r="BS16" s="36">
        <f>IF(JOGADORES!$BN16&gt;AVERAGE(JOGADORES!$BM16:$BQ16)-$CS$2,1,0)</f>
        <v>0</v>
      </c>
      <c r="BT16" s="36">
        <f>IF(JOGADORES!$BO16&gt;AVERAGE(JOGADORES!$BM16:$BQ16)-$CS$2,1,0)</f>
        <v>1</v>
      </c>
      <c r="BU16" s="36">
        <f>IF(JOGADORES!$BP16&gt;AVERAGE(JOGADORES!$BM16:$BQ16)-$CS$2,1,0)</f>
        <v>0</v>
      </c>
      <c r="BV16" s="36">
        <f>IF(JOGADORES!$BQ16&gt;AVERAGE(JOGADORES!$BM16:$BQ16)-$CS$2,1,0)</f>
        <v>1</v>
      </c>
      <c r="BW16" s="36" t="str">
        <f>JOGADORES!$BR16&amp;JOGADORES!$BS16&amp;JOGADORES!$BT16&amp;JOGADORES!$BU16&amp;JOGADORES!$BV16</f>
        <v>10101</v>
      </c>
      <c r="BX16" s="44" t="str">
        <f t="array" ref="BX16">XLOOKUP(JOGADORES!$BW16,REF!$C$3:$C$34,REF!$B$3:$B$34,"-",0,1)</f>
        <v>Abzan</v>
      </c>
      <c r="BY16" s="36" t="str">
        <f t="array" ref="BY16">XLOOKUP(JOGADORES!$B16,REF!$B$41:$B$60,REF!$C$41:$C$60)</f>
        <v>Combo</v>
      </c>
      <c r="BZ16" s="42">
        <f>IFERROR(SUMIFS(DECKS!$AW$3:$AW$470,DECKS!$F$3:$F$470,"*"&amp;"("&amp;JOGADORES!$B16&amp;")"&amp;"*")/JOGADORES!$AK16,0)</f>
        <v>1.75</v>
      </c>
      <c r="CA16" s="36" t="str">
        <f t="array" ref="CA16">XLOOKUP(JOGADORES!$BZ16,REF!$F$71:$F$75,REF!$D$71:$D$75,"-",-1,1)</f>
        <v>A</v>
      </c>
      <c r="CB16" s="38">
        <f>IFERROR((5*COUNTIFS(DECKS!$F$3:$F$470,"*"&amp;"("&amp;JOGADORES!$B16&amp;")"&amp;"*",DECKS!$AL$3:$AL$470,"S")+4*COUNTIFS(DECKS!$F$3:$F$470,"*"&amp;"("&amp;JOGADORES!$B16&amp;")"&amp;"*",DECKS!$AL$3:$AL$470,"A")+3*COUNTIFS(DECKS!$F$3:$F$470,"*"&amp;"("&amp;JOGADORES!$B16&amp;")"&amp;"*",DECKS!$AL$3:$AL$470,"B")+2*COUNTIFS(DECKS!$F$3:$F$470,"*"&amp;"("&amp;JOGADORES!$B16&amp;")"&amp;"*",DECKS!$AL$3:$AL$470,"C")+COUNTIFS(DECKS!$F$3:$F$470,"*"&amp;"("&amp;JOGADORES!$B16&amp;")"&amp;"*",DECKS!$AL$3:$AL$470,"D"))/(JOGADORES!$BA16-COUNTIFS(DECKS!$F$3:$F$470,"*"&amp;"("&amp;JOGADORES!$B16&amp;")"&amp;"*",DECKS!$AL$3:$AL$470,"-")),"-")</f>
        <v>1</v>
      </c>
      <c r="CC16" s="38">
        <f>JOGADORES!$CB16*IFERROR(LOG(10^(JOGADORES!$CL16/AVERAGE(JOGADORES!$CL$3:$CL$29))),1)</f>
        <v>0.7361209999</v>
      </c>
      <c r="CD16" s="45">
        <f>IF(JOGADORES!$AL16=0,0,(1+JOGADORES!$AO16)*(JOGADORES!$CC16+JOGADORES!$AU16)/2)</f>
        <v>1.288424447</v>
      </c>
      <c r="CE16" s="36" t="str">
        <f t="array" ref="CE16">XLOOKUP(JOGADORES!$CB16,REF!$G$3:$G$7,REF!$F$3:$F$7,"-",1)</f>
        <v>D</v>
      </c>
      <c r="CF16" s="38">
        <v>3.3</v>
      </c>
      <c r="CG16" s="38">
        <v>3.5</v>
      </c>
      <c r="CH16" s="38">
        <v>2.4</v>
      </c>
      <c r="CI16" s="38">
        <v>7.9</v>
      </c>
      <c r="CJ16" s="38">
        <v>5.9</v>
      </c>
      <c r="CK16" s="38">
        <v>2.6</v>
      </c>
      <c r="CL16" s="38">
        <f>IFERROR((4*JOGADORES!$CF16+3*JOGADORES!$CI16+2*JOGADORES!$CK16+JOGADORES!$CG16+JOGADORES!$CH16)/JOGADORES!$CJ16,"-")</f>
        <v>8.13559322</v>
      </c>
      <c r="CM16" s="46" t="str">
        <f>IFERROR(AVERAGEIF(DECKS!$F$3:$F$470,"*"&amp;"("&amp;JOGADORES!$B16&amp;")"&amp;"*",DECKS!$BA$3:$BA$470),"-")</f>
        <v>-</v>
      </c>
      <c r="CN16" s="38" t="str">
        <f>IFERROR(AVERAGEIF(DECKS!$F$3:$F$470,"*"&amp;"("&amp;JOGADORES!$B16&amp;")"&amp;"*",DECKS!$BB$3:$BB$470),"-")</f>
        <v>-</v>
      </c>
      <c r="CO16" s="38" t="str">
        <f>IFERROR(AVERAGEIF(DECKS!$F$3:$F$470,"*"&amp;"("&amp;JOGADORES!$B16&amp;")"&amp;"*",DECKS!$BC$3:$BC$470),"-")</f>
        <v>-</v>
      </c>
      <c r="CP16" s="14"/>
      <c r="CQ16" s="14"/>
      <c r="CR16" s="14"/>
      <c r="CS16" s="14"/>
      <c r="CT16" s="14"/>
    </row>
    <row r="17" ht="19.5" customHeight="1">
      <c r="A17" s="14"/>
      <c r="B17" s="33" t="s">
        <v>228</v>
      </c>
      <c r="C17" s="34">
        <f>SUMIF(DECKS!$F$3:$F$470,"*"&amp;"("&amp;JOGADORES!$B17&amp;")"&amp;"*",DECKS!$M$3:$M$470)</f>
        <v>7</v>
      </c>
      <c r="D17" s="34">
        <f>SUMIF(DECKS!$F$3:$F$470,"*"&amp;"("&amp;JOGADORES!$B17&amp;")"&amp;"*",DECKS!$N$3:$N$470)</f>
        <v>4</v>
      </c>
      <c r="E17" s="35">
        <f>IFERROR(JOGADORES!$D17/JOGADORES!$C17,0)</f>
        <v>0.5714285714</v>
      </c>
      <c r="F17" s="34">
        <f>SUMIF(DECKS!$F$3:$F$470,"*"&amp;"("&amp;JOGADORES!$B17&amp;")"&amp;"*",DECKS!$O$3:$O$470)</f>
        <v>37</v>
      </c>
      <c r="G17" s="34">
        <f>SUMIF(DECKS!$F$3:$F$470,"*"&amp;"("&amp;JOGADORES!$B17&amp;")"&amp;"*",DECKS!$P$3:$P$470)</f>
        <v>17</v>
      </c>
      <c r="H17" s="35">
        <f>IFERROR((JOGADORES!$D17+JOGADORES!$G17)/(JOGADORES!$C17+JOGADORES!$F17),0)</f>
        <v>0.4772727273</v>
      </c>
      <c r="I17" s="34">
        <f>SUMIF(DECKS!$F$3:$F$470,"*"&amp;"("&amp;JOGADORES!$B17&amp;")"&amp;"*",DECKS!$Q$3:$Q$470)</f>
        <v>16</v>
      </c>
      <c r="J17" s="34">
        <f>SUMIF(DECKS!$F$3:$F$470,"*"&amp;"("&amp;JOGADORES!$B17&amp;")"&amp;"*",DECKS!$R$3:$R$470)</f>
        <v>5</v>
      </c>
      <c r="K17" s="35">
        <f>IFERROR((JOGADORES!$G17+JOGADORES!$J17)/(JOGADORES!$F17+JOGADORES!$I17),0)</f>
        <v>0.4150943396</v>
      </c>
      <c r="L17" s="34">
        <f>SUMIF(DECKS!$F$3:$F$470,"*"&amp;"("&amp;JOGADORES!$B17&amp;")"&amp;"*",DECKS!$S$3:$S$470)</f>
        <v>29</v>
      </c>
      <c r="M17" s="34">
        <f>SUMIF(DECKS!$F$3:$F$470,"*"&amp;"("&amp;JOGADORES!$B17&amp;")"&amp;"*",DECKS!$T$3:$T$470)</f>
        <v>12</v>
      </c>
      <c r="N17" s="35">
        <f>IFERROR((JOGADORES!$J17+JOGADORES!$M17)/(JOGADORES!$I17+JOGADORES!$L17),0)</f>
        <v>0.3777777778</v>
      </c>
      <c r="O17" s="34">
        <f>SUMIF(DECKS!$F$3:$F$470,"*"&amp;"("&amp;JOGADORES!$B17&amp;")"&amp;"*",DECKS!$U$3:$U$470)</f>
        <v>1</v>
      </c>
      <c r="P17" s="34">
        <f>SUMIF(DECKS!$F$3:$F$470,"*"&amp;"("&amp;JOGADORES!$B17&amp;")"&amp;"*",DECKS!$V$3:$V$470)</f>
        <v>1</v>
      </c>
      <c r="Q17" s="35">
        <f>IFERROR((JOGADORES!$M17+JOGADORES!$P17)/(JOGADORES!$L17+JOGADORES!$O17),0)</f>
        <v>0.4333333333</v>
      </c>
      <c r="R17" s="34">
        <f>SUMIF(DECKS!$F$3:$F$470,"*"&amp;"("&amp;JOGADORES!$B17&amp;")"&amp;"*",DECKS!$W$3:$W$470)</f>
        <v>5</v>
      </c>
      <c r="S17" s="34">
        <f>SUMIF(DECKS!$F$3:$F$470,"*"&amp;"("&amp;JOGADORES!$B17&amp;")"&amp;"*",DECKS!$X$3:$X$470)</f>
        <v>2</v>
      </c>
      <c r="T17" s="35">
        <f>IFERROR((JOGADORES!$P17+JOGADORES!$S17)/(JOGADORES!$O17+JOGADORES!$R17),0)</f>
        <v>0.5</v>
      </c>
      <c r="U17" s="34">
        <f>SUMIF(DECKS!$F$3:$F$470,"*"&amp;"("&amp;JOGADORES!$B17&amp;")"&amp;"*",DECKS!$Y$3:$Y$470)</f>
        <v>7</v>
      </c>
      <c r="V17" s="34">
        <f>SUMIF(DECKS!$F$3:$F$470,"*"&amp;"("&amp;JOGADORES!$B17&amp;")"&amp;"*",DECKS!$Z$3:$Z$470)</f>
        <v>3</v>
      </c>
      <c r="W17" s="35">
        <f>IFERROR((JOGADORES!$S17+JOGADORES!$V17)/(JOGADORES!$R17+JOGADORES!$U17),0)</f>
        <v>0.4166666667</v>
      </c>
      <c r="X17" s="34">
        <f>SUMIF(DECKS!$F$3:$F$470,"*"&amp;"("&amp;JOGADORES!$B17&amp;")"&amp;"*",DECKS!$AA$3:$AA$470)</f>
        <v>22</v>
      </c>
      <c r="Y17" s="34">
        <f>SUMIF(DECKS!$F$3:$F$470,"*"&amp;"("&amp;JOGADORES!$B17&amp;")"&amp;"*",DECKS!$AB$3:$AB$470)</f>
        <v>4</v>
      </c>
      <c r="Z17" s="34">
        <f>SUMIF(HISTORICO!$N$107:$N$288,"*"&amp;"("&amp;JOGADORES!$B17&amp;")"&amp;"*",HISTORICO!$Q$107:$Q$288)</f>
        <v>7</v>
      </c>
      <c r="AA17" s="35">
        <f>JOGADORES!$Y17/JOGADORES!$X17</f>
        <v>0.1818181818</v>
      </c>
      <c r="AB17" s="35">
        <f>JOGADORES!$Z17/JOGADORES!$X17</f>
        <v>0.3181818182</v>
      </c>
      <c r="AC17" s="35">
        <f>(JOGADORES!$X17-JOGADORES!$Y17-JOGADORES!$Z17)/JOGADORES!$X17</f>
        <v>0.5</v>
      </c>
      <c r="AD17" s="36">
        <f>SUMIF(DECKS!$F$3:$F$470,"*"&amp;"("&amp;JOGADORES!$B17&amp;")"&amp;"*",DECKS!$AD$3:$AD$470)</f>
        <v>30</v>
      </c>
      <c r="AE17" s="36">
        <f>SUMIF(DECKS!$F$3:$F$470,"*"&amp;"("&amp;JOGADORES!$B17&amp;")"&amp;"*",DECKS!$AE$3:$AE$470)</f>
        <v>6</v>
      </c>
      <c r="AF17" s="36">
        <f>SUMIF(HISTORICO!$N$292:$N$759,"*"&amp;"("&amp;JOGADORES!$B17&amp;")"&amp;"*",HISTORICO!$Q$292:$Q$759)</f>
        <v>16</v>
      </c>
      <c r="AG17" s="37">
        <f>JOGADORES!$AE17/JOGADORES!$AD17</f>
        <v>0.2</v>
      </c>
      <c r="AH17" s="37">
        <f>JOGADORES!$AF17/JOGADORES!$AD17</f>
        <v>0.5333333333</v>
      </c>
      <c r="AI17" s="37">
        <f>(JOGADORES!$AD17-JOGADORES!$AE17-JOGADORES!$AF17)/JOGADORES!$AD17</f>
        <v>0.2666666667</v>
      </c>
      <c r="AJ17" s="36">
        <f>JOGADORES!$V17+JOGADORES!$Y17+JOGADORES!$AE17</f>
        <v>13</v>
      </c>
      <c r="AK17" s="36">
        <f>JOGADORES!$U17+JOGADORES!$X17+JOGADORES!$AD17</f>
        <v>59</v>
      </c>
      <c r="AL17" s="37">
        <f>IFERROR(JOGADORES!$AJ17/JOGADORES!$AK17,0)</f>
        <v>0.2203389831</v>
      </c>
      <c r="AM17" s="38">
        <f>IFERROR(AVERAGEIF(REG!$D$2:$D$124,"*"&amp;"("&amp;JOGADORES!$B17&amp;")"&amp;"*",REG!$C$2:$C$124),"-")</f>
        <v>10.33333333</v>
      </c>
      <c r="AN17" s="36">
        <f>SUM(C17,F17,I17,L17,O17,R17,U17,X17,JOGADORES!$AD17)</f>
        <v>154</v>
      </c>
      <c r="AO17" s="37">
        <f>SUM(D17,G17,J17,M17,P17,S17,V17,Y17,JOGADORES!$AE17)/JOGADORES!$AN17</f>
        <v>0.3506493506</v>
      </c>
      <c r="AP17" s="36" t="str">
        <f>SUMIF(DECKS!$F$3:$F$470,"*"&amp;"("&amp;JOGADORES!$B17&amp;")"&amp;"*",DECKS!$AM$3:$AM$470)</f>
        <v>#ERROR!</v>
      </c>
      <c r="AQ17" s="36" t="str">
        <f>SUMIF(DECKS!$F$3:$F$470,"*"&amp;"("&amp;JOGADORES!$B17&amp;")"&amp;"*",DECKS!$AN$3:$AN$470)</f>
        <v>#ERROR!</v>
      </c>
      <c r="AR17" s="36" t="str">
        <f>SUMIF(DECKS!$F$3:$F$470,"*"&amp;"("&amp;JOGADORES!$B17&amp;")"&amp;"*",DECKS!$AO$3:$AO$470)</f>
        <v>#ERROR!</v>
      </c>
      <c r="AS17" s="36" t="str">
        <f>SUMIF(DECKS!$F$3:$F$470,"*"&amp;"("&amp;JOGADORES!$B17&amp;")"&amp;"*",DECKS!$AP$3:$AP$470)</f>
        <v>#ERROR!</v>
      </c>
      <c r="AT17" s="38">
        <f>IFERROR((JOGADORES!$AP17+2*JOGADORES!$AQ17+3*JOGADORES!$AR17+4*JOGADORES!$AS17)/(1+JOGADORES!$AK17-JOGADORES!$AJ17),0)</f>
        <v>0</v>
      </c>
      <c r="AU17" s="39">
        <f>10*JOGADORES!$AT17/IFERROR((10^(JOGADORES!$AM17/AVERAGE(JOGADORES!$AM$3:$AM$29))),10)</f>
        <v>0</v>
      </c>
      <c r="AV17" s="40">
        <f>IFERROR(SUM(JOGADORES!$AP17:$AS17)/(1+JOGADORES!$AK17-JOGADORES!$AJ17),0)</f>
        <v>0</v>
      </c>
      <c r="AW17" s="41">
        <f>IFERROR(JOGADORES!$AP17/SUM(JOGADORES!$AP17:$AS17),0)</f>
        <v>0</v>
      </c>
      <c r="AX17" s="41">
        <f>IFERROR(JOGADORES!$AQ17/SUM(JOGADORES!$AP17:$AS17),0)</f>
        <v>0</v>
      </c>
      <c r="AY17" s="41">
        <f>IFERROR(JOGADORES!$AR17/SUM(JOGADORES!$AP17:$AS17),0)</f>
        <v>0</v>
      </c>
      <c r="AZ17" s="41">
        <f>IFERROR(JOGADORES!$AS17/SUM(JOGADORES!$AP17:$AS17),0)</f>
        <v>0</v>
      </c>
      <c r="BA17" s="36">
        <f>COUNTIF(DECKS!$F$3:$F$470,"*"&amp;"("&amp;JOGADORES!$B17&amp;")"&amp;"*")</f>
        <v>10</v>
      </c>
      <c r="BB17" s="38">
        <f>SUMIF(DECKS!$F$3:$F$470,"*"&amp;"("&amp;JOGADORES!$B17&amp;")"&amp;"*",DECKS!$D$3:$D$470)/JOGADORES!$BA17</f>
        <v>3</v>
      </c>
      <c r="BC17" s="37">
        <f>SUMIFS(DECKS!$AJ$3:$AJ$470,DECKS!$F$3:$F$470,"*"&amp;"("&amp;JOGADORES!$B17&amp;")"&amp;"*",DECKS!$G$3:$G$470,1)/JOGADORES!$AN17</f>
        <v>0.7337662338</v>
      </c>
      <c r="BD17" s="37">
        <f>SUMIFS(DECKS!$AJ$3:$AJ$470,DECKS!$F$3:$F$470,"*"&amp;"("&amp;JOGADORES!$B17&amp;")"&amp;"*",DECKS!$H$3:$H$470,1)/JOGADORES!$AN17</f>
        <v>0.5779220779</v>
      </c>
      <c r="BE17" s="37">
        <f>SUMIFS(DECKS!$AJ$3:$AJ$470,DECKS!$F$3:$F$470,"*"&amp;"("&amp;JOGADORES!$B17&amp;")"&amp;"*",DECKS!$I$3:$I$470,1)/JOGADORES!$AN17</f>
        <v>0.5844155844</v>
      </c>
      <c r="BF17" s="37">
        <f>SUMIFS(DECKS!$AJ$3:$AJ$470,DECKS!$F$3:$F$470,"*"&amp;"("&amp;JOGADORES!$B17&amp;")"&amp;"*",DECKS!$J$3:$J$470,1)/JOGADORES!$AN17</f>
        <v>0.5064935065</v>
      </c>
      <c r="BG17" s="37">
        <f>SUMIFS(DECKS!$AJ$3:$AJ$470,DECKS!$F$3:$F$470,"*"&amp;"("&amp;JOGADORES!$B17&amp;")"&amp;"*",DECKS!$K$3:$K$470,1)/JOGADORES!$AN17</f>
        <v>0.4545454545</v>
      </c>
      <c r="BH17" s="43">
        <f>IFERROR(SUMIFS(DECKS!$AG$3:$AG$470,DECKS!$F$3:$F$470,"*"&amp;"("&amp;JOGADORES!$B17&amp;")"&amp;"*",DECKS!$G$3:$G$470,1)/JOGADORES!$AK17,0)</f>
        <v>0.6271186441</v>
      </c>
      <c r="BI17" s="43">
        <f>IFERROR(SUMIFS(DECKS!$AG$3:$AG$470,DECKS!$F$3:$F$470,"*"&amp;"("&amp;JOGADORES!$B17&amp;")"&amp;"*",DECKS!$H$3:$H$470,1)/JOGADORES!$AK17,0)</f>
        <v>0.5084745763</v>
      </c>
      <c r="BJ17" s="43">
        <f>IFERROR(SUMIFS(DECKS!$AG$3:$AG$470,DECKS!$F$3:$F$470,"*"&amp;"("&amp;JOGADORES!$B17&amp;")"&amp;"*",DECKS!$I$3:$I$470,1)/JOGADORES!$AK17,0)</f>
        <v>0.4915254237</v>
      </c>
      <c r="BK17" s="43">
        <f>IFERROR(SUMIFS(DECKS!$AG$3:$AG$470,DECKS!$F$3:$F$470,"*"&amp;"("&amp;JOGADORES!$B17&amp;")"&amp;"*",DECKS!$J$3:$J$470,1)/JOGADORES!$AK17,0)</f>
        <v>0.5423728814</v>
      </c>
      <c r="BL17" s="43">
        <f>IFERROR(SUMIFS(DECKS!$AG$3:$AG$470,DECKS!$F$3:$F$470,"*"&amp;"("&amp;JOGADORES!$B17&amp;")"&amp;"*",DECKS!$K$3:$K$470,1)/JOGADORES!$AK17,0)</f>
        <v>0.3898305085</v>
      </c>
      <c r="BM17" s="37">
        <f>AVERAGE(JOGADORES!$BC17,JOGADORES!$BH17)</f>
        <v>0.6804424389</v>
      </c>
      <c r="BN17" s="37">
        <f>AVERAGE(JOGADORES!$BD17,JOGADORES!$BI17)</f>
        <v>0.5431983271</v>
      </c>
      <c r="BO17" s="37">
        <f>AVERAGE(JOGADORES!$BE17,JOGADORES!$BJ17)</f>
        <v>0.5379705041</v>
      </c>
      <c r="BP17" s="37">
        <f>AVERAGE(JOGADORES!$BF17,JOGADORES!$BK17)</f>
        <v>0.5244331939</v>
      </c>
      <c r="BQ17" s="37">
        <f>AVERAGE(JOGADORES!$BG17,JOGADORES!$BL17)</f>
        <v>0.4221879815</v>
      </c>
      <c r="BR17" s="36">
        <f>IF(JOGADORES!$BM17&gt;AVERAGE(JOGADORES!$BM17:$BQ17)-$CS$2,1,0)</f>
        <v>1</v>
      </c>
      <c r="BS17" s="36">
        <f>IF(JOGADORES!$BN17&gt;AVERAGE(JOGADORES!$BM17:$BQ17)-$CS$2,1,0)</f>
        <v>1</v>
      </c>
      <c r="BT17" s="36">
        <f>IF(JOGADORES!$BO17&gt;AVERAGE(JOGADORES!$BM17:$BQ17)-$CS$2,1,0)</f>
        <v>1</v>
      </c>
      <c r="BU17" s="36">
        <f>IF(JOGADORES!$BP17&gt;AVERAGE(JOGADORES!$BM17:$BQ17)-$CS$2,1,0)</f>
        <v>1</v>
      </c>
      <c r="BV17" s="36">
        <f>IF(JOGADORES!$BQ17&gt;AVERAGE(JOGADORES!$BM17:$BQ17)-$CS$2,1,0)</f>
        <v>0</v>
      </c>
      <c r="BW17" s="36" t="str">
        <f>JOGADORES!$BR17&amp;JOGADORES!$BS17&amp;JOGADORES!$BT17&amp;JOGADORES!$BU17&amp;JOGADORES!$BV17</f>
        <v>11110</v>
      </c>
      <c r="BX17" s="44" t="str">
        <f t="array" ref="BX17">XLOOKUP(JOGADORES!$BW17,REF!$C$3:$C$34,REF!$B$3:$B$34,"-",0,1)</f>
        <v>Not-Green</v>
      </c>
      <c r="BY17" s="36" t="str">
        <f t="array" ref="BY17">XLOOKUP(JOGADORES!$B17,REF!$B$41:$B$60,REF!$C$41:$C$60)</f>
        <v>Planeswalkers</v>
      </c>
      <c r="BZ17" s="42">
        <f>IFERROR(SUMIFS(DECKS!$AW$3:$AW$470,DECKS!$F$3:$F$470,"*"&amp;"("&amp;JOGADORES!$B17&amp;")"&amp;"*")/JOGADORES!$AK17,0)</f>
        <v>0</v>
      </c>
      <c r="CA17" s="36" t="str">
        <f t="array" ref="CA17">XLOOKUP(JOGADORES!$BZ17,REF!$F$71:$F$75,REF!$D$71:$D$75,"-",-1,1)</f>
        <v>C</v>
      </c>
      <c r="CB17" s="38">
        <f>IFERROR((5*COUNTIFS(DECKS!$F$3:$F$470,"*"&amp;"("&amp;JOGADORES!$B17&amp;")"&amp;"*",DECKS!$AL$3:$AL$470,"S")+4*COUNTIFS(DECKS!$F$3:$F$470,"*"&amp;"("&amp;JOGADORES!$B17&amp;")"&amp;"*",DECKS!$AL$3:$AL$470,"A")+3*COUNTIFS(DECKS!$F$3:$F$470,"*"&amp;"("&amp;JOGADORES!$B17&amp;")"&amp;"*",DECKS!$AL$3:$AL$470,"B")+2*COUNTIFS(DECKS!$F$3:$F$470,"*"&amp;"("&amp;JOGADORES!$B17&amp;")"&amp;"*",DECKS!$AL$3:$AL$470,"C")+COUNTIFS(DECKS!$F$3:$F$470,"*"&amp;"("&amp;JOGADORES!$B17&amp;")"&amp;"*",DECKS!$AL$3:$AL$470,"D"))/(JOGADORES!$BA17-COUNTIFS(DECKS!$F$3:$F$470,"*"&amp;"("&amp;JOGADORES!$B17&amp;")"&amp;"*",DECKS!$AL$3:$AL$470,"-")),"-")</f>
        <v>2.142857143</v>
      </c>
      <c r="CC17" s="48">
        <f>JOGADORES!$CB17*IFERROR(LOG(10^(JOGADORES!$CL17/AVERAGE(JOGADORES!$CL$3:$CL$29))),1)</f>
        <v>4.585213154</v>
      </c>
      <c r="CD17" s="45">
        <f>IF(JOGADORES!$AL17=0,0,(1+JOGADORES!$AO17)*(JOGADORES!$CC17+JOGADORES!$AU17)/2)</f>
        <v>3.096507584</v>
      </c>
      <c r="CE17" s="36" t="str">
        <f t="array" ref="CE17">XLOOKUP(JOGADORES!$CB17,REF!$G$3:$G$7,REF!$F$3:$F$7,"-",1)</f>
        <v>B</v>
      </c>
      <c r="CF17" s="48">
        <v>8.9</v>
      </c>
      <c r="CG17" s="48">
        <v>7.5</v>
      </c>
      <c r="CH17" s="48">
        <v>9.0</v>
      </c>
      <c r="CI17" s="38">
        <v>6.8</v>
      </c>
      <c r="CJ17" s="38">
        <v>3.7</v>
      </c>
      <c r="CK17" s="38">
        <v>7.5</v>
      </c>
      <c r="CL17" s="38">
        <f>IFERROR((4*JOGADORES!$CF17+3*JOGADORES!$CI17+2*JOGADORES!$CK17+JOGADORES!$CG17+JOGADORES!$CH17)/JOGADORES!$CJ17,"-")</f>
        <v>23.64864865</v>
      </c>
      <c r="CM17" s="46" t="str">
        <f>IFERROR(AVERAGEIF(DECKS!$F$3:$F$470,"*"&amp;"("&amp;JOGADORES!$B17&amp;")"&amp;"*",DECKS!$BA$3:$BA$470),"-")</f>
        <v>-</v>
      </c>
      <c r="CN17" s="38" t="str">
        <f>IFERROR(AVERAGEIF(DECKS!$F$3:$F$470,"*"&amp;"("&amp;JOGADORES!$B17&amp;")"&amp;"*",DECKS!$BB$3:$BB$470),"-")</f>
        <v>-</v>
      </c>
      <c r="CO17" s="38" t="str">
        <f>IFERROR(AVERAGEIF(DECKS!$F$3:$F$470,"*"&amp;"("&amp;JOGADORES!$B17&amp;")"&amp;"*",DECKS!$BC$3:$BC$470),"-")</f>
        <v>-</v>
      </c>
      <c r="CP17" s="14"/>
      <c r="CQ17" s="14"/>
      <c r="CR17" s="14"/>
      <c r="CS17" s="14"/>
      <c r="CT17" s="14"/>
    </row>
    <row r="18" ht="19.5" customHeight="1">
      <c r="A18" s="14"/>
      <c r="B18" s="33" t="s">
        <v>229</v>
      </c>
      <c r="C18" s="34">
        <f>SUMIF(DECKS!$F$3:$F$470,"*"&amp;"("&amp;JOGADORES!$B18&amp;")"&amp;"*",DECKS!$M$3:$M$470)</f>
        <v>0</v>
      </c>
      <c r="D18" s="34">
        <f>SUMIF(DECKS!$F$3:$F$470,"*"&amp;"("&amp;JOGADORES!$B18&amp;")"&amp;"*",DECKS!$N$3:$N$470)</f>
        <v>0</v>
      </c>
      <c r="E18" s="35">
        <f>IFERROR(JOGADORES!$D18/JOGADORES!$C18,0)</f>
        <v>0</v>
      </c>
      <c r="F18" s="34">
        <f>SUMIF(DECKS!$F$3:$F$470,"*"&amp;"("&amp;JOGADORES!$B18&amp;")"&amp;"*",DECKS!$O$3:$O$470)</f>
        <v>0</v>
      </c>
      <c r="G18" s="34">
        <f>SUMIF(DECKS!$F$3:$F$470,"*"&amp;"("&amp;JOGADORES!$B18&amp;")"&amp;"*",DECKS!$P$3:$P$470)</f>
        <v>0</v>
      </c>
      <c r="H18" s="35">
        <f>IFERROR((JOGADORES!$D18+JOGADORES!$G18)/(JOGADORES!$C18+JOGADORES!$F18),0)</f>
        <v>0</v>
      </c>
      <c r="I18" s="34">
        <f>SUMIF(DECKS!$F$3:$F$470,"*"&amp;"("&amp;JOGADORES!$B18&amp;")"&amp;"*",DECKS!$Q$3:$Q$470)</f>
        <v>0</v>
      </c>
      <c r="J18" s="34">
        <f>SUMIF(DECKS!$F$3:$F$470,"*"&amp;"("&amp;JOGADORES!$B18&amp;")"&amp;"*",DECKS!$R$3:$R$470)</f>
        <v>0</v>
      </c>
      <c r="K18" s="35">
        <f>IFERROR((JOGADORES!$G18+JOGADORES!$J18)/(JOGADORES!$F18+JOGADORES!$I18),0)</f>
        <v>0</v>
      </c>
      <c r="L18" s="34">
        <f>SUMIF(DECKS!$F$3:$F$470,"*"&amp;"("&amp;JOGADORES!$B18&amp;")"&amp;"*",DECKS!$S$3:$S$470)</f>
        <v>6</v>
      </c>
      <c r="M18" s="34">
        <f>SUMIF(DECKS!$F$3:$F$470,"*"&amp;"("&amp;JOGADORES!$B18&amp;")"&amp;"*",DECKS!$T$3:$T$470)</f>
        <v>1</v>
      </c>
      <c r="N18" s="35">
        <f>IFERROR((JOGADORES!$J18+JOGADORES!$M18)/(JOGADORES!$I18+JOGADORES!$L18),0)</f>
        <v>0.1666666667</v>
      </c>
      <c r="O18" s="34">
        <f>SUMIF(DECKS!$F$3:$F$470,"*"&amp;"("&amp;JOGADORES!$B18&amp;")"&amp;"*",DECKS!$U$3:$U$470)</f>
        <v>0</v>
      </c>
      <c r="P18" s="34">
        <f>SUMIF(DECKS!$F$3:$F$470,"*"&amp;"("&amp;JOGADORES!$B18&amp;")"&amp;"*",DECKS!$V$3:$V$470)</f>
        <v>0</v>
      </c>
      <c r="Q18" s="35">
        <f>IFERROR((JOGADORES!$M18+JOGADORES!$P18)/(JOGADORES!$L18+JOGADORES!$O18),0)</f>
        <v>0.1666666667</v>
      </c>
      <c r="R18" s="34">
        <f>SUMIF(DECKS!$F$3:$F$470,"*"&amp;"("&amp;JOGADORES!$B18&amp;")"&amp;"*",DECKS!$W$3:$W$470)</f>
        <v>4</v>
      </c>
      <c r="S18" s="34">
        <f>SUMIF(DECKS!$F$3:$F$470,"*"&amp;"("&amp;JOGADORES!$B18&amp;")"&amp;"*",DECKS!$X$3:$X$470)</f>
        <v>2</v>
      </c>
      <c r="T18" s="35">
        <f>IFERROR((JOGADORES!$P18+JOGADORES!$S18+JOGADORES!$M18)/(JOGADORES!$O18+JOGADORES!$R18+JOGADORES!$L18),0)</f>
        <v>0.3</v>
      </c>
      <c r="U18" s="34">
        <f>SUMIF(DECKS!$F$3:$F$470,"*"&amp;"("&amp;JOGADORES!$B18&amp;")"&amp;"*",DECKS!$Y$3:$Y$470)</f>
        <v>73</v>
      </c>
      <c r="V18" s="34">
        <f>SUMIF(DECKS!$F$3:$F$470,"*"&amp;"("&amp;JOGADORES!$B18&amp;")"&amp;"*",DECKS!$Z$3:$Z$470)</f>
        <v>18</v>
      </c>
      <c r="W18" s="35">
        <f>IFERROR((JOGADORES!$S18+JOGADORES!$V18)/(JOGADORES!$R18+JOGADORES!$U18),0)</f>
        <v>0.2597402597</v>
      </c>
      <c r="X18" s="34">
        <f>SUMIF(DECKS!$F$3:$F$470,"*"&amp;"("&amp;JOGADORES!$B18&amp;")"&amp;"*",DECKS!$AA$3:$AA$470)</f>
        <v>172</v>
      </c>
      <c r="Y18" s="34">
        <f>SUMIF(DECKS!$F$3:$F$470,"*"&amp;"("&amp;JOGADORES!$B18&amp;")"&amp;"*",DECKS!$AB$3:$AB$470)</f>
        <v>26</v>
      </c>
      <c r="Z18" s="34">
        <f>SUMIF(HISTORICO!$N$107:$N$288,"*"&amp;"("&amp;JOGADORES!$B18&amp;")"&amp;"*",HISTORICO!$Q$107:$Q$288)</f>
        <v>62</v>
      </c>
      <c r="AA18" s="35">
        <f>JOGADORES!$Y18/JOGADORES!$X18</f>
        <v>0.1511627907</v>
      </c>
      <c r="AB18" s="35">
        <f>JOGADORES!$Z18/JOGADORES!$X18</f>
        <v>0.3604651163</v>
      </c>
      <c r="AC18" s="35">
        <f>(JOGADORES!$X18-JOGADORES!$Y18-JOGADORES!$Z18)/JOGADORES!$X18</f>
        <v>0.488372093</v>
      </c>
      <c r="AD18" s="36">
        <f>SUMIF(DECKS!$F$3:$F$470,"*"&amp;"("&amp;JOGADORES!$B18&amp;")"&amp;"*",DECKS!$AD$3:$AD$470)</f>
        <v>62</v>
      </c>
      <c r="AE18" s="36">
        <f>SUMIF(DECKS!$F$3:$F$470,"*"&amp;"("&amp;JOGADORES!$B18&amp;")"&amp;"*",DECKS!$AE$3:$AE$470)</f>
        <v>16</v>
      </c>
      <c r="AF18" s="36">
        <f>SUMIF(HISTORICO!$N$292:$N$759,"*"&amp;"("&amp;JOGADORES!$B18&amp;")"&amp;"*",HISTORICO!$Q$292:$Q$759)</f>
        <v>16</v>
      </c>
      <c r="AG18" s="37">
        <f>JOGADORES!$AE18/JOGADORES!$AD18</f>
        <v>0.2580645161</v>
      </c>
      <c r="AH18" s="37">
        <f>JOGADORES!$AF18/JOGADORES!$AD18</f>
        <v>0.2580645161</v>
      </c>
      <c r="AI18" s="37">
        <f>(JOGADORES!$AD18-JOGADORES!$AE18-JOGADORES!$AF18)/JOGADORES!$AD18</f>
        <v>0.4838709677</v>
      </c>
      <c r="AJ18" s="36">
        <f>JOGADORES!$V18+JOGADORES!$Y18+JOGADORES!$AE18</f>
        <v>60</v>
      </c>
      <c r="AK18" s="36">
        <f>JOGADORES!$U18+JOGADORES!$X18+JOGADORES!$AD18</f>
        <v>307</v>
      </c>
      <c r="AL18" s="37">
        <f>IFERROR(JOGADORES!$AJ18/JOGADORES!$AK18,0)</f>
        <v>0.1954397394</v>
      </c>
      <c r="AM18" s="38">
        <f>IFERROR(AVERAGEIF(REG!$D$2:$D$124,"*"&amp;"("&amp;JOGADORES!$B18&amp;")"&amp;"*",REG!$C$2:$C$124),"-")</f>
        <v>8.8125</v>
      </c>
      <c r="AN18" s="36">
        <f>SUM(C18,F18,I18,L18,O18,R18,U18,X18,JOGADORES!$AD18)</f>
        <v>317</v>
      </c>
      <c r="AO18" s="37">
        <f>SUM(D18,G18,J18,M18,P18,S18,V18,Y18,JOGADORES!$AE18)/JOGADORES!$AN18</f>
        <v>0.1987381703</v>
      </c>
      <c r="AP18" s="36" t="str">
        <f>SUMIF(DECKS!$F$3:$F$470,"*"&amp;"("&amp;JOGADORES!$B18&amp;")"&amp;"*",DECKS!$AM$3:$AM$470)</f>
        <v>#ERROR!</v>
      </c>
      <c r="AQ18" s="36" t="str">
        <f>SUMIF(DECKS!$F$3:$F$470,"*"&amp;"("&amp;JOGADORES!$B18&amp;")"&amp;"*",DECKS!$AN$3:$AN$470)</f>
        <v>#ERROR!</v>
      </c>
      <c r="AR18" s="36" t="str">
        <f>SUMIF(DECKS!$F$3:$F$470,"*"&amp;"("&amp;JOGADORES!$B18&amp;")"&amp;"*",DECKS!$AO$3:$AO$470)</f>
        <v>#ERROR!</v>
      </c>
      <c r="AS18" s="36" t="str">
        <f>SUMIF(DECKS!$F$3:$F$470,"*"&amp;"("&amp;JOGADORES!$B18&amp;")"&amp;"*",DECKS!$AP$3:$AP$470)</f>
        <v>#ERROR!</v>
      </c>
      <c r="AT18" s="38">
        <f>IFERROR((JOGADORES!$AP18+2*JOGADORES!$AQ18+3*JOGADORES!$AR18+4*JOGADORES!$AS18)/(1+JOGADORES!$AK18-JOGADORES!$AJ18),0)</f>
        <v>0</v>
      </c>
      <c r="AU18" s="39">
        <f>10*JOGADORES!$AT18/IFERROR((10^(JOGADORES!$AM18/AVERAGE(JOGADORES!$AM$3:$AM$29))),10)</f>
        <v>0</v>
      </c>
      <c r="AV18" s="40">
        <f>IFERROR(SUM(JOGADORES!$AP18:$AS18)/(1+JOGADORES!$AK18-JOGADORES!$AJ18),0)</f>
        <v>0</v>
      </c>
      <c r="AW18" s="41">
        <f>IFERROR(JOGADORES!$AP18/SUM(JOGADORES!$AP18:$AS18),0)</f>
        <v>0</v>
      </c>
      <c r="AX18" s="41">
        <f>IFERROR(JOGADORES!$AQ18/SUM(JOGADORES!$AP18:$AS18),0)</f>
        <v>0</v>
      </c>
      <c r="AY18" s="41">
        <f>IFERROR(JOGADORES!$AR18/SUM(JOGADORES!$AP18:$AS18),0)</f>
        <v>0</v>
      </c>
      <c r="AZ18" s="41">
        <f>IFERROR(JOGADORES!$AS18/SUM(JOGADORES!$AP18:$AS18),0)</f>
        <v>0</v>
      </c>
      <c r="BA18" s="36">
        <f>COUNTIF(DECKS!$F$3:$F$470,"*"&amp;"("&amp;JOGADORES!$B18&amp;")"&amp;"*")</f>
        <v>21</v>
      </c>
      <c r="BB18" s="38">
        <f>SUMIF(DECKS!$F$3:$F$470,"*"&amp;"("&amp;JOGADORES!$B18&amp;")"&amp;"*",DECKS!$D$3:$D$470)/JOGADORES!$BA18</f>
        <v>3.523809524</v>
      </c>
      <c r="BC18" s="37">
        <f>SUMIFS(DECKS!$AJ$3:$AJ$470,DECKS!$F$3:$F$470,"*"&amp;"("&amp;JOGADORES!$B18&amp;")"&amp;"*",DECKS!$G$3:$G$470,1)/JOGADORES!$AN18</f>
        <v>0.5488958991</v>
      </c>
      <c r="BD18" s="37">
        <f>SUMIFS(DECKS!$AJ$3:$AJ$470,DECKS!$F$3:$F$470,"*"&amp;"("&amp;JOGADORES!$B18&amp;")"&amp;"*",DECKS!$H$3:$H$470,1)/JOGADORES!$AN18</f>
        <v>0.2208201893</v>
      </c>
      <c r="BE18" s="37">
        <f>SUMIFS(DECKS!$AJ$3:$AJ$470,DECKS!$F$3:$F$470,"*"&amp;"("&amp;JOGADORES!$B18&amp;")"&amp;"*",DECKS!$I$3:$I$470,1)/JOGADORES!$AN18</f>
        <v>0.4889589905</v>
      </c>
      <c r="BF18" s="37">
        <f>SUMIFS(DECKS!$AJ$3:$AJ$470,DECKS!$F$3:$F$470,"*"&amp;"("&amp;JOGADORES!$B18&amp;")"&amp;"*",DECKS!$J$3:$J$470,1)/JOGADORES!$AN18</f>
        <v>0.665615142</v>
      </c>
      <c r="BG18" s="37">
        <f>SUMIFS(DECKS!$AJ$3:$AJ$470,DECKS!$F$3:$F$470,"*"&amp;"("&amp;JOGADORES!$B18&amp;")"&amp;"*",DECKS!$K$3:$K$470,1)/JOGADORES!$AN18</f>
        <v>0.7539432177</v>
      </c>
      <c r="BH18" s="43">
        <f>IFERROR(SUMIFS(DECKS!$AG$3:$AG$470,DECKS!$F$3:$F$470,"*"&amp;"("&amp;JOGADORES!$B18&amp;")"&amp;"*",DECKS!$G$3:$G$470,1)/JOGADORES!$AK18,0)</f>
        <v>0.5342019544</v>
      </c>
      <c r="BI18" s="43">
        <f>IFERROR(SUMIFS(DECKS!$AG$3:$AG$470,DECKS!$F$3:$F$470,"*"&amp;"("&amp;JOGADORES!$B18&amp;")"&amp;"*",DECKS!$H$3:$H$470,1)/JOGADORES!$AK18,0)</f>
        <v>0.2280130293</v>
      </c>
      <c r="BJ18" s="43">
        <f>IFERROR(SUMIFS(DECKS!$AG$3:$AG$470,DECKS!$F$3:$F$470,"*"&amp;"("&amp;JOGADORES!$B18&amp;")"&amp;"*",DECKS!$I$3:$I$470,1)/JOGADORES!$AK18,0)</f>
        <v>0.4755700326</v>
      </c>
      <c r="BK18" s="43">
        <f>IFERROR(SUMIFS(DECKS!$AG$3:$AG$470,DECKS!$F$3:$F$470,"*"&amp;"("&amp;JOGADORES!$B18&amp;")"&amp;"*",DECKS!$J$3:$J$470,1)/JOGADORES!$AK18,0)</f>
        <v>0.6840390879</v>
      </c>
      <c r="BL18" s="43">
        <f>IFERROR(SUMIFS(DECKS!$AG$3:$AG$470,DECKS!$F$3:$F$470,"*"&amp;"("&amp;JOGADORES!$B18&amp;")"&amp;"*",DECKS!$K$3:$K$470,1)/JOGADORES!$AK18,0)</f>
        <v>0.7459283388</v>
      </c>
      <c r="BM18" s="37">
        <f>AVERAGE(JOGADORES!$BC18,JOGADORES!$BH18)</f>
        <v>0.5415489267</v>
      </c>
      <c r="BN18" s="37">
        <f>AVERAGE(JOGADORES!$BD18,JOGADORES!$BI18)</f>
        <v>0.2244166093</v>
      </c>
      <c r="BO18" s="37">
        <f>AVERAGE(JOGADORES!$BE18,JOGADORES!$BJ18)</f>
        <v>0.4822645116</v>
      </c>
      <c r="BP18" s="37">
        <f>AVERAGE(JOGADORES!$BF18,JOGADORES!$BK18)</f>
        <v>0.674827115</v>
      </c>
      <c r="BQ18" s="37">
        <f>AVERAGE(JOGADORES!$BG18,JOGADORES!$BL18)</f>
        <v>0.7499357782</v>
      </c>
      <c r="BR18" s="36">
        <f>IF(JOGADORES!$BM18&gt;AVERAGE(JOGADORES!$BM18:$BQ18)-$CS$2,1,0)</f>
        <v>1</v>
      </c>
      <c r="BS18" s="36">
        <f>IF(JOGADORES!$BN18&gt;AVERAGE(JOGADORES!$BM18:$BQ18)-$CS$2,1,0)</f>
        <v>0</v>
      </c>
      <c r="BT18" s="36">
        <f>IF(JOGADORES!$BO18&gt;AVERAGE(JOGADORES!$BM18:$BQ18)-$CS$2,1,0)</f>
        <v>0</v>
      </c>
      <c r="BU18" s="36">
        <f>IF(JOGADORES!$BP18&gt;AVERAGE(JOGADORES!$BM18:$BQ18)-$CS$2,1,0)</f>
        <v>1</v>
      </c>
      <c r="BV18" s="36">
        <f>IF(JOGADORES!$BQ18&gt;AVERAGE(JOGADORES!$BM18:$BQ18)-$CS$2,1,0)</f>
        <v>1</v>
      </c>
      <c r="BW18" s="36" t="str">
        <f>JOGADORES!$BR18&amp;JOGADORES!$BS18&amp;JOGADORES!$BT18&amp;JOGADORES!$BU18&amp;JOGADORES!$BV18</f>
        <v>10011</v>
      </c>
      <c r="BX18" s="44" t="str">
        <f t="array" ref="BX18">XLOOKUP(JOGADORES!$BW18,REF!$C$3:$C$34,REF!$B$3:$B$34,"-",0,1)</f>
        <v>Naya</v>
      </c>
      <c r="BY18" s="36" t="str">
        <f t="array" ref="BY18">XLOOKUP(JOGADORES!$B18,REF!$B$41:$B$60,REF!$C$41:$C$60)</f>
        <v>Typal</v>
      </c>
      <c r="BZ18" s="42">
        <f>IFERROR(SUMIFS(DECKS!$AW$3:$AW$470,DECKS!$F$3:$F$470,"*"&amp;"("&amp;JOGADORES!$B18&amp;")"&amp;"*")/JOGADORES!$AK18,0)</f>
        <v>0</v>
      </c>
      <c r="CA18" s="36" t="str">
        <f t="array" ref="CA18">XLOOKUP(JOGADORES!$BZ18,REF!$F$71:$F$75,REF!$D$71:$D$75,"-",-1,1)</f>
        <v>C</v>
      </c>
      <c r="CB18" s="38">
        <f>IFERROR((5*COUNTIFS(DECKS!$F$3:$F$470,"*"&amp;"("&amp;JOGADORES!$B18&amp;")"&amp;"*",DECKS!$AL$3:$AL$470,"S")+4*COUNTIFS(DECKS!$F$3:$F$470,"*"&amp;"("&amp;JOGADORES!$B18&amp;")"&amp;"*",DECKS!$AL$3:$AL$470,"A")+3*COUNTIFS(DECKS!$F$3:$F$470,"*"&amp;"("&amp;JOGADORES!$B18&amp;")"&amp;"*",DECKS!$AL$3:$AL$470,"B")+2*COUNTIFS(DECKS!$F$3:$F$470,"*"&amp;"("&amp;JOGADORES!$B18&amp;")"&amp;"*",DECKS!$AL$3:$AL$470,"C")+COUNTIFS(DECKS!$F$3:$F$470,"*"&amp;"("&amp;JOGADORES!$B18&amp;")"&amp;"*",DECKS!$AL$3:$AL$470,"D"))/(JOGADORES!$BA18-COUNTIFS(DECKS!$F$3:$F$470,"*"&amp;"("&amp;JOGADORES!$B18&amp;")"&amp;"*",DECKS!$AL$3:$AL$470,"-")),"-")</f>
        <v>2.333333333</v>
      </c>
      <c r="CC18" s="38">
        <f>JOGADORES!$CB18*IFERROR(LOG(10^(JOGADORES!$CL18/AVERAGE(JOGADORES!$CL$3:$CL$29))),1)</f>
        <v>1.641411591</v>
      </c>
      <c r="CD18" s="45">
        <f>IF(JOGADORES!$AL18=0,0,(1+JOGADORES!$AO18)*(JOGADORES!$CC18+JOGADORES!$AU18)/2)</f>
        <v>0.9838113637</v>
      </c>
      <c r="CE18" s="36" t="str">
        <f t="array" ref="CE18">XLOOKUP(JOGADORES!$CB18,REF!$G$3:$G$7,REF!$F$3:$F$7,"-",1)</f>
        <v>B</v>
      </c>
      <c r="CF18" s="38">
        <v>5.1</v>
      </c>
      <c r="CG18" s="38">
        <v>5.4</v>
      </c>
      <c r="CH18" s="38">
        <v>3.2</v>
      </c>
      <c r="CI18" s="38">
        <v>6.0</v>
      </c>
      <c r="CJ18" s="38">
        <v>7.1</v>
      </c>
      <c r="CK18" s="38">
        <v>4.1</v>
      </c>
      <c r="CL18" s="38">
        <f>IFERROR((4*JOGADORES!$CF18+3*JOGADORES!$CI18+2*JOGADORES!$CK18+JOGADORES!$CG18+JOGADORES!$CH18)/JOGADORES!$CJ18,"-")</f>
        <v>7.774647887</v>
      </c>
      <c r="CM18" s="46">
        <f>IFERROR(AVERAGEIF(DECKS!$F$3:$F$470,"*"&amp;"("&amp;JOGADORES!$B18&amp;")"&amp;"*",DECKS!$BA$3:$BA$470),"-")</f>
        <v>409.8983333</v>
      </c>
      <c r="CN18" s="38">
        <f>IFERROR(AVERAGEIF(DECKS!$F$3:$F$470,"*"&amp;"("&amp;JOGADORES!$B18&amp;")"&amp;"*",DECKS!$BB$3:$BB$470),"-")</f>
        <v>3.168333333</v>
      </c>
      <c r="CO18" s="38">
        <f>IFERROR(AVERAGEIF(DECKS!$F$3:$F$470,"*"&amp;"("&amp;JOGADORES!$B18&amp;")"&amp;"*",DECKS!$BC$3:$BC$470),"-")</f>
        <v>36.77333333</v>
      </c>
      <c r="CP18" s="14"/>
      <c r="CQ18" s="14"/>
      <c r="CR18" s="14"/>
      <c r="CS18" s="14"/>
      <c r="CT18" s="14"/>
    </row>
    <row r="19" ht="19.5" hidden="1" customHeight="1">
      <c r="A19" s="14"/>
      <c r="B19" s="33" t="s">
        <v>230</v>
      </c>
      <c r="C19" s="34">
        <f>SUMIF(DECKS!$F$3:$F$470,"*"&amp;"("&amp;JOGADORES!$B19&amp;")"&amp;"*",DECKS!$M$3:$M$470)</f>
        <v>4</v>
      </c>
      <c r="D19" s="34">
        <f>SUMIF(DECKS!$F$3:$F$470,"*"&amp;"("&amp;JOGADORES!$B19&amp;")"&amp;"*",DECKS!$N$3:$N$470)</f>
        <v>1</v>
      </c>
      <c r="E19" s="35">
        <f>IFERROR(JOGADORES!$D19/JOGADORES!$C19,0)</f>
        <v>0.25</v>
      </c>
      <c r="F19" s="34">
        <f>SUMIF(DECKS!$F$3:$F$470,"*"&amp;"("&amp;JOGADORES!$B19&amp;")"&amp;"*",DECKS!$O$3:$O$470)</f>
        <v>111</v>
      </c>
      <c r="G19" s="34">
        <f>SUMIF(DECKS!$F$3:$F$470,"*"&amp;"("&amp;JOGADORES!$B19&amp;")"&amp;"*",DECKS!$P$3:$P$470)</f>
        <v>30</v>
      </c>
      <c r="H19" s="35">
        <f>IFERROR((JOGADORES!$D19+JOGADORES!$G19)/(JOGADORES!$C19+JOGADORES!$F19),0)</f>
        <v>0.2695652174</v>
      </c>
      <c r="I19" s="34">
        <f>SUMIF(DECKS!$F$3:$F$470,"*"&amp;"("&amp;JOGADORES!$B19&amp;")"&amp;"*",DECKS!$Q$3:$Q$470)</f>
        <v>78</v>
      </c>
      <c r="J19" s="34">
        <f>SUMIF(DECKS!$F$3:$F$470,"*"&amp;"("&amp;JOGADORES!$B19&amp;")"&amp;"*",DECKS!$R$3:$R$470)</f>
        <v>24</v>
      </c>
      <c r="K19" s="35">
        <f>IFERROR((JOGADORES!$G19+JOGADORES!$J19)/(JOGADORES!$F19+JOGADORES!$I19),0)</f>
        <v>0.2857142857</v>
      </c>
      <c r="L19" s="34">
        <f>SUMIF(DECKS!$F$3:$F$470,"*"&amp;"("&amp;JOGADORES!$B19&amp;")"&amp;"*",DECKS!$S$3:$S$470)</f>
        <v>172</v>
      </c>
      <c r="M19" s="34">
        <f>SUMIF(DECKS!$F$3:$F$470,"*"&amp;"("&amp;JOGADORES!$B19&amp;")"&amp;"*",DECKS!$T$3:$T$470)</f>
        <v>55</v>
      </c>
      <c r="N19" s="35">
        <f>IFERROR((JOGADORES!$J19+JOGADORES!$M19)/(JOGADORES!$I19+JOGADORES!$L19),0)</f>
        <v>0.316</v>
      </c>
      <c r="O19" s="34">
        <f>SUMIF(DECKS!$F$3:$F$470,"*"&amp;"("&amp;JOGADORES!$B19&amp;")"&amp;"*",DECKS!$U$3:$U$470)</f>
        <v>55</v>
      </c>
      <c r="P19" s="34">
        <f>SUMIF(DECKS!$F$3:$F$470,"*"&amp;"("&amp;JOGADORES!$B19&amp;")"&amp;"*",DECKS!$V$3:$V$470)</f>
        <v>19</v>
      </c>
      <c r="Q19" s="35">
        <f>IFERROR((JOGADORES!$M19+JOGADORES!$P19)/(JOGADORES!$L19+JOGADORES!$O19),0)</f>
        <v>0.3259911894</v>
      </c>
      <c r="R19" s="34">
        <f>SUMIF(DECKS!$F$3:$F$470,"*"&amp;"("&amp;JOGADORES!$B19&amp;")"&amp;"*",DECKS!$W$3:$W$470)</f>
        <v>0</v>
      </c>
      <c r="S19" s="34">
        <f>SUMIF(DECKS!$F$3:$F$470,"*"&amp;"("&amp;JOGADORES!$B19&amp;")"&amp;"*",DECKS!$X$3:$X$470)</f>
        <v>0</v>
      </c>
      <c r="T19" s="35">
        <f>IFERROR((JOGADORES!$P19+JOGADORES!$S19)/(JOGADORES!$O19+JOGADORES!$R19),0)</f>
        <v>0.3454545455</v>
      </c>
      <c r="U19" s="34">
        <f>SUMIF(DECKS!$F$3:$F$470,"*"&amp;"("&amp;JOGADORES!$B19&amp;")"&amp;"*",DECKS!$Y$3:$Y$470)</f>
        <v>0</v>
      </c>
      <c r="V19" s="34">
        <f>SUMIF(DECKS!$F$3:$F$470,"*"&amp;"("&amp;JOGADORES!$B19&amp;")"&amp;"*",DECKS!$Z$3:$Z$470)</f>
        <v>0</v>
      </c>
      <c r="W19" s="35">
        <f>IFERROR((JOGADORES!$S19+JOGADORES!$V19)/(JOGADORES!$R19+JOGADORES!$U19),0)</f>
        <v>0</v>
      </c>
      <c r="X19" s="34">
        <f>SUMIF(DECKS!$F$3:$F$470,"*"&amp;"("&amp;JOGADORES!$B19&amp;")"&amp;"*",DECKS!$AA$3:$AA$470)</f>
        <v>1</v>
      </c>
      <c r="Y19" s="34">
        <f>SUMIF(DECKS!$F$3:$F$470,"*"&amp;"("&amp;JOGADORES!$B19&amp;")"&amp;"*",DECKS!$AB$3:$AB$470)</f>
        <v>0</v>
      </c>
      <c r="Z19" s="34">
        <f>SUMIF(HISTORICO!$N$107:$N$288,"*"&amp;"("&amp;JOGADORES!$B19&amp;")"&amp;"*",HISTORICO!$Q$107:$Q$288)</f>
        <v>0</v>
      </c>
      <c r="AA19" s="35">
        <f>JOGADORES!$Y19/JOGADORES!$X19</f>
        <v>0</v>
      </c>
      <c r="AB19" s="35">
        <f>JOGADORES!$Z19/JOGADORES!$X19</f>
        <v>0</v>
      </c>
      <c r="AC19" s="35">
        <f>(JOGADORES!$X19-JOGADORES!$Y19-JOGADORES!$Z19)/JOGADORES!$X19</f>
        <v>1</v>
      </c>
      <c r="AD19" s="36">
        <f>SUMIF(DECKS!$F$3:$F$470,"*"&amp;"("&amp;JOGADORES!$B19&amp;")"&amp;"*",DECKS!$AD$3:$AD$470)</f>
        <v>0</v>
      </c>
      <c r="AE19" s="36">
        <f>SUMIF(DECKS!$F$3:$F$470,"*"&amp;"("&amp;JOGADORES!$B19&amp;")"&amp;"*",DECKS!$AE$3:$AE$470)</f>
        <v>0</v>
      </c>
      <c r="AF19" s="36">
        <f>SUMIF(HISTORICO!$N$292:$N$759,"*"&amp;"("&amp;JOGADORES!$B19&amp;")"&amp;"*",HISTORICO!$Q$292:$Q$759)</f>
        <v>0</v>
      </c>
      <c r="AG19" s="37" t="str">
        <f>JOGADORES!$AE19/JOGADORES!$AD19</f>
        <v>#DIV/0!</v>
      </c>
      <c r="AH19" s="37" t="str">
        <f>JOGADORES!$AF19/JOGADORES!$AD19</f>
        <v>#DIV/0!</v>
      </c>
      <c r="AI19" s="37" t="str">
        <f>(JOGADORES!$AD19-JOGADORES!$AE19-JOGADORES!$AF19)/JOGADORES!$AD19</f>
        <v>#DIV/0!</v>
      </c>
      <c r="AJ19" s="36">
        <f>JOGADORES!$V19+JOGADORES!$Y19+JOGADORES!$AE19</f>
        <v>0</v>
      </c>
      <c r="AK19" s="36">
        <f>JOGADORES!$U19+JOGADORES!$X19+JOGADORES!$AD19</f>
        <v>1</v>
      </c>
      <c r="AL19" s="37">
        <f>IFERROR(JOGADORES!$AJ19/JOGADORES!$AK19,0)</f>
        <v>0</v>
      </c>
      <c r="AM19" s="38" t="str">
        <f>IFERROR(AVERAGEIF(REG!$D$2:$D$124,"*"&amp;"("&amp;JOGADORES!$B19&amp;")"&amp;"*",REG!$C$2:$C$124),"-")</f>
        <v>-</v>
      </c>
      <c r="AN19" s="36">
        <f>SUM(C19,F19,I19,L19,O19,R19,U19,X19,JOGADORES!$AD19)</f>
        <v>421</v>
      </c>
      <c r="AO19" s="37">
        <f>SUM(D19,G19,J19,M19,P19,S19,V19,Y19,JOGADORES!$AE19)/JOGADORES!$AN19</f>
        <v>0.3064133017</v>
      </c>
      <c r="AP19" s="36">
        <f>SUMIF(DECKS!$F$3:$F$470,"*"&amp;"("&amp;JOGADORES!$B19&amp;")"&amp;"*",DECKS!$AM$3:$AM$470)</f>
        <v>0</v>
      </c>
      <c r="AQ19" s="36">
        <f>SUMIF(DECKS!$F$3:$F$470,"*"&amp;"("&amp;JOGADORES!$B19&amp;")"&amp;"*",DECKS!$AN$3:$AN$470)</f>
        <v>0</v>
      </c>
      <c r="AR19" s="36">
        <f>SUMIF(DECKS!$F$3:$F$470,"*"&amp;"("&amp;JOGADORES!$B19&amp;")"&amp;"*",DECKS!$AO$3:$AO$470)</f>
        <v>0</v>
      </c>
      <c r="AS19" s="36">
        <f>SUMIF(DECKS!$F$3:$F$470,"*"&amp;"("&amp;JOGADORES!$B19&amp;")"&amp;"*",DECKS!$AP$3:$AP$470)</f>
        <v>0</v>
      </c>
      <c r="AT19" s="38">
        <f>IFERROR((JOGADORES!$AP19+2*JOGADORES!$AQ19+3*JOGADORES!$AR19+4*JOGADORES!$AS19)/(1+JOGADORES!$AK19-JOGADORES!$AJ19),0)</f>
        <v>0</v>
      </c>
      <c r="AU19" s="39">
        <f>10*JOGADORES!$AT19/IFERROR((10^(JOGADORES!$AM19/AVERAGE(JOGADORES!$AM$3:$AM$29))),10)</f>
        <v>0</v>
      </c>
      <c r="AV19" s="40">
        <f>IFERROR(SUM(JOGADORES!$AP19:$AS19)/(1+JOGADORES!$AK19-JOGADORES!$AJ19),0)</f>
        <v>0</v>
      </c>
      <c r="AW19" s="41">
        <f>IFERROR(JOGADORES!$AP19/SUM(JOGADORES!$AP19:$AS19),0)</f>
        <v>0</v>
      </c>
      <c r="AX19" s="41">
        <f>IFERROR(JOGADORES!$AQ19/SUM(JOGADORES!$AP19:$AS19),0)</f>
        <v>0</v>
      </c>
      <c r="AY19" s="41">
        <f>IFERROR(JOGADORES!$AR19/SUM(JOGADORES!$AP19:$AS19),0)</f>
        <v>0</v>
      </c>
      <c r="AZ19" s="41">
        <f>IFERROR(JOGADORES!$AS19/SUM(JOGADORES!$AP19:$AS19),0)</f>
        <v>0</v>
      </c>
      <c r="BA19" s="36">
        <f>COUNTIF(DECKS!$F$3:$F$470,"*"&amp;"("&amp;JOGADORES!$B19&amp;")"&amp;"*")</f>
        <v>38</v>
      </c>
      <c r="BB19" s="38">
        <f>SUMIF(DECKS!$F$3:$F$470,"*"&amp;"("&amp;JOGADORES!$B19&amp;")"&amp;"*",DECKS!$D$3:$D$470)/JOGADORES!$BA19</f>
        <v>3.947368421</v>
      </c>
      <c r="BC19" s="37">
        <f>SUMIFS(DECKS!$AJ$3:$AJ$470,DECKS!$F$3:$F$470,"*"&amp;"("&amp;JOGADORES!$B19&amp;")"&amp;"*",DECKS!$G$3:$G$470,1)/JOGADORES!$AN19</f>
        <v>0.6840855107</v>
      </c>
      <c r="BD19" s="37">
        <f>SUMIFS(DECKS!$AJ$3:$AJ$470,DECKS!$F$3:$F$470,"*"&amp;"("&amp;JOGADORES!$B19&amp;")"&amp;"*",DECKS!$H$3:$H$470,1)/JOGADORES!$AN19</f>
        <v>0.3895486936</v>
      </c>
      <c r="BE19" s="37">
        <f>SUMIFS(DECKS!$AJ$3:$AJ$470,DECKS!$F$3:$F$470,"*"&amp;"("&amp;JOGADORES!$B19&amp;")"&amp;"*",DECKS!$I$3:$I$470,1)/JOGADORES!$AN19</f>
        <v>0.4180522565</v>
      </c>
      <c r="BF19" s="37">
        <f>SUMIFS(DECKS!$AJ$3:$AJ$470,DECKS!$F$3:$F$470,"*"&amp;"("&amp;JOGADORES!$B19&amp;")"&amp;"*",DECKS!$J$3:$J$470,1)/JOGADORES!$AN19</f>
        <v>0.5629453682</v>
      </c>
      <c r="BG19" s="37">
        <f>SUMIFS(DECKS!$AJ$3:$AJ$470,DECKS!$F$3:$F$470,"*"&amp;"("&amp;JOGADORES!$B19&amp;")"&amp;"*",DECKS!$K$3:$K$470,1)/JOGADORES!$AN19</f>
        <v>0.3277909739</v>
      </c>
      <c r="BH19" s="43">
        <f>IFERROR(SUMIFS(DECKS!$AG$3:$AG$470,DECKS!$F$3:$F$470,"*"&amp;"("&amp;JOGADORES!$B19&amp;")"&amp;"*",DECKS!$G$3:$G$470,1)/JOGADORES!$AK19,0)</f>
        <v>1</v>
      </c>
      <c r="BI19" s="43">
        <f>IFERROR(SUMIFS(DECKS!$AG$3:$AG$470,DECKS!$F$3:$F$470,"*"&amp;"("&amp;JOGADORES!$B19&amp;")"&amp;"*",DECKS!$H$3:$H$470,1)/JOGADORES!$AK19,0)</f>
        <v>1</v>
      </c>
      <c r="BJ19" s="43">
        <f>IFERROR(SUMIFS(DECKS!$AG$3:$AG$470,DECKS!$F$3:$F$470,"*"&amp;"("&amp;JOGADORES!$B19&amp;")"&amp;"*",DECKS!$I$3:$I$470,1)/JOGADORES!$AK19,0)</f>
        <v>1</v>
      </c>
      <c r="BK19" s="43">
        <f>IFERROR(SUMIFS(DECKS!$AG$3:$AG$470,DECKS!$F$3:$F$470,"*"&amp;"("&amp;JOGADORES!$B19&amp;")"&amp;"*",DECKS!$J$3:$J$470,1)/JOGADORES!$AK19,0)</f>
        <v>1</v>
      </c>
      <c r="BL19" s="43">
        <f>IFERROR(SUMIFS(DECKS!$AG$3:$AG$470,DECKS!$F$3:$F$470,"*"&amp;"("&amp;JOGADORES!$B19&amp;")"&amp;"*",DECKS!$K$3:$K$470,1)/JOGADORES!$AK19,0)</f>
        <v>1</v>
      </c>
      <c r="BM19" s="37">
        <f>AVERAGE(JOGADORES!$BC19,JOGADORES!$BH19)</f>
        <v>0.8420427553</v>
      </c>
      <c r="BN19" s="37">
        <f>AVERAGE(JOGADORES!$BD19,JOGADORES!$BI19)</f>
        <v>0.6947743468</v>
      </c>
      <c r="BO19" s="37">
        <f>AVERAGE(JOGADORES!$BE19,JOGADORES!$BJ19)</f>
        <v>0.7090261283</v>
      </c>
      <c r="BP19" s="37">
        <f>AVERAGE(JOGADORES!$BF19,JOGADORES!$BK19)</f>
        <v>0.7814726841</v>
      </c>
      <c r="BQ19" s="37">
        <f>AVERAGE(JOGADORES!$BG19,JOGADORES!$BL19)</f>
        <v>0.6638954869</v>
      </c>
      <c r="BR19" s="36">
        <f>IF(JOGADORES!$BM19&gt;AVERAGE(JOGADORES!$BM19:$BQ19)-$CS$2,1,0)</f>
        <v>1</v>
      </c>
      <c r="BS19" s="36">
        <f>IF(JOGADORES!$BN19&gt;AVERAGE(JOGADORES!$BM19:$BQ19)-$CS$2,1,0)</f>
        <v>0</v>
      </c>
      <c r="BT19" s="36">
        <f>IF(JOGADORES!$BO19&gt;AVERAGE(JOGADORES!$BM19:$BQ19)-$CS$2,1,0)</f>
        <v>0</v>
      </c>
      <c r="BU19" s="36">
        <f>IF(JOGADORES!$BP19&gt;AVERAGE(JOGADORES!$BM19:$BQ19)-$CS$2,1,0)</f>
        <v>1</v>
      </c>
      <c r="BV19" s="36">
        <f>IF(JOGADORES!$BQ19&gt;AVERAGE(JOGADORES!$BM19:$BQ19)-$CS$2,1,0)</f>
        <v>0</v>
      </c>
      <c r="BW19" s="36" t="str">
        <f>JOGADORES!$BR19&amp;JOGADORES!$BS19&amp;JOGADORES!$BT19&amp;JOGADORES!$BU19&amp;JOGADORES!$BV19</f>
        <v>10010</v>
      </c>
      <c r="BX19" s="44" t="str">
        <f t="array" ref="BX19">XLOOKUP(JOGADORES!$BW19,REF!$C$3:$C$34,REF!$B$3:$B$34,"-",0,1)</f>
        <v>Boros</v>
      </c>
      <c r="BY19" s="36" t="str">
        <f t="array" ref="BY19">XLOOKUP(JOGADORES!$B19,REF!$B$41:$B$60,REF!$C$41:$C$60)</f>
        <v>Aggro</v>
      </c>
      <c r="BZ19" s="42">
        <f>IFERROR(SUMIFS(DECKS!$AW$3:$AW$470,DECKS!$F$3:$F$470,"*"&amp;"("&amp;JOGADORES!$B19&amp;")"&amp;"*")/JOGADORES!$AK19,0)</f>
        <v>0</v>
      </c>
      <c r="CA19" s="36" t="str">
        <f t="array" ref="CA19">XLOOKUP(JOGADORES!$BZ19,REF!$F$71:$F$75,REF!$D$71:$D$75,"-",-1,1)</f>
        <v>C</v>
      </c>
      <c r="CB19" s="38">
        <f>IFERROR((5*COUNTIFS(DECKS!$F$3:$F$470,"*"&amp;"("&amp;JOGADORES!$B19&amp;")"&amp;"*",DECKS!$AL$3:$AL$470,"S")+4*COUNTIFS(DECKS!$F$3:$F$470,"*"&amp;"("&amp;JOGADORES!$B19&amp;")"&amp;"*",DECKS!$AL$3:$AL$470,"A")+3*COUNTIFS(DECKS!$F$3:$F$470,"*"&amp;"("&amp;JOGADORES!$B19&amp;")"&amp;"*",DECKS!$AL$3:$AL$470,"B")+2*COUNTIFS(DECKS!$F$3:$F$470,"*"&amp;"("&amp;JOGADORES!$B19&amp;")"&amp;"*",DECKS!$AL$3:$AL$470,"C")+COUNTIFS(DECKS!$F$3:$F$470,"*"&amp;"("&amp;JOGADORES!$B19&amp;")"&amp;"*",DECKS!$AL$3:$AL$470,"D"))/(JOGADORES!$BA19-COUNTIFS(DECKS!$F$3:$F$470,"*"&amp;"("&amp;JOGADORES!$B19&amp;")"&amp;"*",DECKS!$AL$3:$AL$470,"-")),"-")</f>
        <v>1.5</v>
      </c>
      <c r="CC19" s="38">
        <f>JOGADORES!$CB19*IFERROR(LOG(10^(JOGADORES!$CL19/AVERAGE(JOGADORES!$CL$3:$CL$29))),1)</f>
        <v>1.5</v>
      </c>
      <c r="CD19" s="45">
        <f>IF(JOGADORES!$AL19=0,0,(1+JOGADORES!$AO19)*(JOGADORES!$CC19+JOGADORES!$AU19)/2)</f>
        <v>0</v>
      </c>
      <c r="CE19" s="36" t="str">
        <f t="array" ref="CE19">XLOOKUP(JOGADORES!$CB19,REF!$G$3:$G$7,REF!$F$3:$F$7,"-",1)</f>
        <v>C</v>
      </c>
      <c r="CF19" s="38"/>
      <c r="CG19" s="38"/>
      <c r="CH19" s="38"/>
      <c r="CI19" s="38"/>
      <c r="CJ19" s="38"/>
      <c r="CK19" s="38"/>
      <c r="CL19" s="38" t="str">
        <f>IFERROR((4*JOGADORES!$CF19+3*JOGADORES!$CI19+2*JOGADORES!$CK19+JOGADORES!$CG19+JOGADORES!$CH19)/JOGADORES!$CJ19,"-")</f>
        <v>-</v>
      </c>
      <c r="CM19" s="46" t="str">
        <f>IFERROR(AVERAGEIF(DECKS!$F$3:$F$470,"*"&amp;"("&amp;JOGADORES!$B19&amp;")"&amp;"*",DECKS!$BA$3:$BA$470),"-")</f>
        <v>-</v>
      </c>
      <c r="CN19" s="38" t="str">
        <f>IFERROR(AVERAGEIF(DECKS!$F$3:$F$470,"*"&amp;"("&amp;JOGADORES!$B19&amp;")"&amp;"*",DECKS!$BB$3:$BB$470),"-")</f>
        <v>-</v>
      </c>
      <c r="CO19" s="38" t="str">
        <f>IFERROR(AVERAGEIF(DECKS!$F$3:$F$470,"*"&amp;"("&amp;JOGADORES!$B19&amp;")"&amp;"*",DECKS!$BC$3:$BC$470),"-")</f>
        <v>-</v>
      </c>
      <c r="CP19" s="14"/>
      <c r="CQ19" s="14"/>
      <c r="CR19" s="14"/>
      <c r="CS19" s="14"/>
      <c r="CT19" s="14"/>
    </row>
    <row r="20" ht="19.5" customHeight="1">
      <c r="A20" s="14"/>
      <c r="B20" s="33" t="s">
        <v>231</v>
      </c>
      <c r="C20" s="34">
        <f>SUMIF(DECKS!$F$3:$F$470,"*"&amp;"("&amp;JOGADORES!$B20&amp;")"&amp;"*",DECKS!$M$3:$M$470)</f>
        <v>0</v>
      </c>
      <c r="D20" s="34">
        <f>SUMIF(DECKS!$F$3:$F$470,"*"&amp;"("&amp;JOGADORES!$B20&amp;")"&amp;"*",DECKS!$N$3:$N$470)</f>
        <v>0</v>
      </c>
      <c r="E20" s="35">
        <f>IFERROR(JOGADORES!$D20/JOGADORES!$C20,0)</f>
        <v>0</v>
      </c>
      <c r="F20" s="34">
        <f>SUMIF(DECKS!$F$3:$F$470,"*"&amp;"("&amp;JOGADORES!$B20&amp;")"&amp;"*",DECKS!$O$3:$O$470)</f>
        <v>0</v>
      </c>
      <c r="G20" s="34">
        <f>SUMIF(DECKS!$F$3:$F$470,"*"&amp;"("&amp;JOGADORES!$B20&amp;")"&amp;"*",DECKS!$P$3:$P$470)</f>
        <v>0</v>
      </c>
      <c r="H20" s="35">
        <f>IFERROR((JOGADORES!$D20+JOGADORES!$G20)/(JOGADORES!$C20+JOGADORES!$F20),0)</f>
        <v>0</v>
      </c>
      <c r="I20" s="34">
        <f>SUMIF(DECKS!$F$3:$F$470,"*"&amp;"("&amp;JOGADORES!$B20&amp;")"&amp;"*",DECKS!$Q$3:$Q$470)</f>
        <v>75</v>
      </c>
      <c r="J20" s="34">
        <f>SUMIF(DECKS!$F$3:$F$470,"*"&amp;"("&amp;JOGADORES!$B20&amp;")"&amp;"*",DECKS!$R$3:$R$470)</f>
        <v>11</v>
      </c>
      <c r="K20" s="35">
        <f>IFERROR((JOGADORES!$G20+JOGADORES!$J20)/(JOGADORES!$F20+JOGADORES!$I20),0)</f>
        <v>0.1466666667</v>
      </c>
      <c r="L20" s="34">
        <f>SUMIF(DECKS!$F$3:$F$470,"*"&amp;"("&amp;JOGADORES!$B20&amp;")"&amp;"*",DECKS!$S$3:$S$470)</f>
        <v>117</v>
      </c>
      <c r="M20" s="34">
        <f>SUMIF(DECKS!$F$3:$F$470,"*"&amp;"("&amp;JOGADORES!$B20&amp;")"&amp;"*",DECKS!$T$3:$T$470)</f>
        <v>22</v>
      </c>
      <c r="N20" s="35">
        <f>IFERROR((JOGADORES!$J20+JOGADORES!$M20)/(JOGADORES!$I20+JOGADORES!$L20),0)</f>
        <v>0.171875</v>
      </c>
      <c r="O20" s="34">
        <f>SUMIF(DECKS!$F$3:$F$470,"*"&amp;"("&amp;JOGADORES!$B20&amp;")"&amp;"*",DECKS!$U$3:$U$470)</f>
        <v>36</v>
      </c>
      <c r="P20" s="34">
        <f>SUMIF(DECKS!$F$3:$F$470,"*"&amp;"("&amp;JOGADORES!$B20&amp;")"&amp;"*",DECKS!$V$3:$V$470)</f>
        <v>7</v>
      </c>
      <c r="Q20" s="35">
        <f>IFERROR((JOGADORES!$M20+JOGADORES!$P20)/(JOGADORES!$L20+JOGADORES!$O20),0)</f>
        <v>0.1895424837</v>
      </c>
      <c r="R20" s="34">
        <f>SUMIF(DECKS!$F$3:$F$470,"*"&amp;"("&amp;JOGADORES!$B20&amp;")"&amp;"*",DECKS!$W$3:$W$470)</f>
        <v>30</v>
      </c>
      <c r="S20" s="34">
        <f>SUMIF(DECKS!$F$3:$F$470,"*"&amp;"("&amp;JOGADORES!$B20&amp;")"&amp;"*",DECKS!$X$3:$X$470)</f>
        <v>10</v>
      </c>
      <c r="T20" s="35">
        <f>IFERROR((JOGADORES!$P20+JOGADORES!$S20)/(JOGADORES!$O20+JOGADORES!$R20),0)</f>
        <v>0.2575757576</v>
      </c>
      <c r="U20" s="34">
        <f>SUMIF(DECKS!$F$3:$F$470,"*"&amp;"("&amp;JOGADORES!$B20&amp;")"&amp;"*",DECKS!$Y$3:$Y$470)</f>
        <v>30</v>
      </c>
      <c r="V20" s="34">
        <f>SUMIF(DECKS!$F$3:$F$470,"*"&amp;"("&amp;JOGADORES!$B20&amp;")"&amp;"*",DECKS!$Z$3:$Z$470)</f>
        <v>4</v>
      </c>
      <c r="W20" s="35">
        <f>IFERROR((JOGADORES!$S20+JOGADORES!$V20)/(JOGADORES!$R20+JOGADORES!$U20),0)</f>
        <v>0.2333333333</v>
      </c>
      <c r="X20" s="34">
        <f>SUMIF(DECKS!$F$3:$F$470,"*"&amp;"("&amp;JOGADORES!$B20&amp;")"&amp;"*",DECKS!$AA$3:$AA$470)</f>
        <v>61</v>
      </c>
      <c r="Y20" s="34">
        <f>SUMIF(DECKS!$F$3:$F$470,"*"&amp;"("&amp;JOGADORES!$B20&amp;")"&amp;"*",DECKS!$AB$3:$AB$470)</f>
        <v>12</v>
      </c>
      <c r="Z20" s="34">
        <f>SUMIF(HISTORICO!$N$107:$N$288,"*"&amp;"("&amp;JOGADORES!$B20&amp;")"&amp;"*",HISTORICO!$Q$107:$Q$288)</f>
        <v>23</v>
      </c>
      <c r="AA20" s="35">
        <f>JOGADORES!$Y20/JOGADORES!$X20</f>
        <v>0.1967213115</v>
      </c>
      <c r="AB20" s="35">
        <f>JOGADORES!$Z20/JOGADORES!$X20</f>
        <v>0.3770491803</v>
      </c>
      <c r="AC20" s="35">
        <f>(JOGADORES!$X20-JOGADORES!$Y20-JOGADORES!$Z20)/JOGADORES!$X20</f>
        <v>0.4262295082</v>
      </c>
      <c r="AD20" s="36">
        <f>SUMIF(DECKS!$F$3:$F$470,"*"&amp;"("&amp;JOGADORES!$B20&amp;")"&amp;"*",DECKS!$AD$3:$AD$470)</f>
        <v>31</v>
      </c>
      <c r="AE20" s="36">
        <f>SUMIF(DECKS!$F$3:$F$470,"*"&amp;"("&amp;JOGADORES!$B20&amp;")"&amp;"*",DECKS!$AE$3:$AE$470)</f>
        <v>4</v>
      </c>
      <c r="AF20" s="36">
        <f>SUMIF(HISTORICO!$N$292:$N$759,"*"&amp;"("&amp;JOGADORES!$B20&amp;")"&amp;"*",HISTORICO!$Q$292:$Q$759)</f>
        <v>11</v>
      </c>
      <c r="AG20" s="37">
        <f>JOGADORES!$AE20/JOGADORES!$AD20</f>
        <v>0.1290322581</v>
      </c>
      <c r="AH20" s="37">
        <f>JOGADORES!$AF20/JOGADORES!$AD20</f>
        <v>0.3548387097</v>
      </c>
      <c r="AI20" s="37">
        <f>(JOGADORES!$AD20-JOGADORES!$AE20-JOGADORES!$AF20)/JOGADORES!$AD20</f>
        <v>0.5161290323</v>
      </c>
      <c r="AJ20" s="36">
        <f>JOGADORES!$V20+JOGADORES!$Y20+JOGADORES!$AE20</f>
        <v>20</v>
      </c>
      <c r="AK20" s="36">
        <f>JOGADORES!$U20+JOGADORES!$X20+JOGADORES!$AD20</f>
        <v>122</v>
      </c>
      <c r="AL20" s="37">
        <f>IFERROR(JOGADORES!$AJ20/JOGADORES!$AK20,0)</f>
        <v>0.1639344262</v>
      </c>
      <c r="AM20" s="38">
        <f>IFERROR(AVERAGEIF(REG!$D$2:$D$124,"*"&amp;"("&amp;JOGADORES!$B20&amp;")"&amp;"*",REG!$C$2:$C$124),"-")</f>
        <v>8</v>
      </c>
      <c r="AN20" s="36">
        <f>SUM(C20,F20,I20,L20,O20,R20,U20,X20,JOGADORES!$AD20)</f>
        <v>380</v>
      </c>
      <c r="AO20" s="37">
        <f>SUM(D20,G20,J20,M20,P20,S20,V20,Y20,JOGADORES!$AE20)/JOGADORES!$AN20</f>
        <v>0.1842105263</v>
      </c>
      <c r="AP20" s="36" t="str">
        <f>SUMIF(DECKS!$F$3:$F$470,"*"&amp;"("&amp;JOGADORES!$B20&amp;")"&amp;"*",DECKS!$AM$3:$AM$470)</f>
        <v>#ERROR!</v>
      </c>
      <c r="AQ20" s="36" t="str">
        <f>SUMIF(DECKS!$F$3:$F$470,"*"&amp;"("&amp;JOGADORES!$B20&amp;")"&amp;"*",DECKS!$AN$3:$AN$470)</f>
        <v>#ERROR!</v>
      </c>
      <c r="AR20" s="36" t="str">
        <f>SUMIF(DECKS!$F$3:$F$470,"*"&amp;"("&amp;JOGADORES!$B20&amp;")"&amp;"*",DECKS!$AO$3:$AO$470)</f>
        <v>#ERROR!</v>
      </c>
      <c r="AS20" s="36" t="str">
        <f>SUMIF(DECKS!$F$3:$F$470,"*"&amp;"("&amp;JOGADORES!$B20&amp;")"&amp;"*",DECKS!$AP$3:$AP$470)</f>
        <v>#ERROR!</v>
      </c>
      <c r="AT20" s="38">
        <f>IFERROR((JOGADORES!$AP20+2*JOGADORES!$AQ20+3*JOGADORES!$AR20+4*JOGADORES!$AS20)/(1+JOGADORES!$AK20-JOGADORES!$AJ20),0)</f>
        <v>0</v>
      </c>
      <c r="AU20" s="39">
        <f>10*JOGADORES!$AT20/IFERROR((10^(JOGADORES!$AM20/AVERAGE(JOGADORES!$AM$3:$AM$29))),10)</f>
        <v>0</v>
      </c>
      <c r="AV20" s="40">
        <f>IFERROR(SUM(JOGADORES!$AP20:$AS20)/(1+JOGADORES!$AK20-JOGADORES!$AJ20),0)</f>
        <v>0</v>
      </c>
      <c r="AW20" s="41">
        <f>IFERROR(JOGADORES!$AP20/SUM(JOGADORES!$AP20:$AS20),0)</f>
        <v>0</v>
      </c>
      <c r="AX20" s="41">
        <f>IFERROR(JOGADORES!$AQ20/SUM(JOGADORES!$AP20:$AS20),0)</f>
        <v>0</v>
      </c>
      <c r="AY20" s="41">
        <f>IFERROR(JOGADORES!$AR20/SUM(JOGADORES!$AP20:$AS20),0)</f>
        <v>0</v>
      </c>
      <c r="AZ20" s="41">
        <f>IFERROR(JOGADORES!$AS20/SUM(JOGADORES!$AP20:$AS20),0)</f>
        <v>0</v>
      </c>
      <c r="BA20" s="36">
        <f>COUNTIF(DECKS!$F$3:$F$470,"*"&amp;"("&amp;JOGADORES!$B20&amp;")"&amp;"*")</f>
        <v>22</v>
      </c>
      <c r="BB20" s="38">
        <f>SUMIF(DECKS!$F$3:$F$470,"*"&amp;"("&amp;JOGADORES!$B20&amp;")"&amp;"*",DECKS!$D$3:$D$470)/JOGADORES!$BA20</f>
        <v>4.318181818</v>
      </c>
      <c r="BC20" s="37">
        <f>SUMIFS(DECKS!$AJ$3:$AJ$470,DECKS!$F$3:$F$470,"*"&amp;"("&amp;JOGADORES!$B20&amp;")"&amp;"*",DECKS!$G$3:$G$470,1)/JOGADORES!$AN20</f>
        <v>0.03684210526</v>
      </c>
      <c r="BD20" s="37">
        <f>SUMIFS(DECKS!$AJ$3:$AJ$470,DECKS!$F$3:$F$470,"*"&amp;"("&amp;JOGADORES!$B20&amp;")"&amp;"*",DECKS!$H$3:$H$470,1)/JOGADORES!$AN20</f>
        <v>0.3921052632</v>
      </c>
      <c r="BE20" s="37">
        <f>SUMIFS(DECKS!$AJ$3:$AJ$470,DECKS!$F$3:$F$470,"*"&amp;"("&amp;JOGADORES!$B20&amp;")"&amp;"*",DECKS!$I$3:$I$470,1)/JOGADORES!$AN20</f>
        <v>0.5526315789</v>
      </c>
      <c r="BF20" s="37">
        <f>SUMIFS(DECKS!$AJ$3:$AJ$470,DECKS!$F$3:$F$470,"*"&amp;"("&amp;JOGADORES!$B20&amp;")"&amp;"*",DECKS!$J$3:$J$470,1)/JOGADORES!$AN20</f>
        <v>0.6421052632</v>
      </c>
      <c r="BG20" s="37">
        <f>SUMIFS(DECKS!$AJ$3:$AJ$470,DECKS!$F$3:$F$470,"*"&amp;"("&amp;JOGADORES!$B20&amp;")"&amp;"*",DECKS!$K$3:$K$470,1)/JOGADORES!$AN20</f>
        <v>0.2921052632</v>
      </c>
      <c r="BH20" s="43">
        <f>IFERROR(SUMIFS(DECKS!$AG$3:$AG$470,DECKS!$F$3:$F$470,"*"&amp;"("&amp;JOGADORES!$B20&amp;")"&amp;"*",DECKS!$G$3:$G$470,1)/JOGADORES!$AK20,0)</f>
        <v>0.02459016393</v>
      </c>
      <c r="BI20" s="43">
        <f>IFERROR(SUMIFS(DECKS!$AG$3:$AG$470,DECKS!$F$3:$F$470,"*"&amp;"("&amp;JOGADORES!$B20&amp;")"&amp;"*",DECKS!$H$3:$H$470,1)/JOGADORES!$AK20,0)</f>
        <v>0.5983606557</v>
      </c>
      <c r="BJ20" s="43">
        <f>IFERROR(SUMIFS(DECKS!$AG$3:$AG$470,DECKS!$F$3:$F$470,"*"&amp;"("&amp;JOGADORES!$B20&amp;")"&amp;"*",DECKS!$I$3:$I$470,1)/JOGADORES!$AK20,0)</f>
        <v>0.5409836066</v>
      </c>
      <c r="BK20" s="43">
        <f>IFERROR(SUMIFS(DECKS!$AG$3:$AG$470,DECKS!$F$3:$F$470,"*"&amp;"("&amp;JOGADORES!$B20&amp;")"&amp;"*",DECKS!$J$3:$J$470,1)/JOGADORES!$AK20,0)</f>
        <v>0.7049180328</v>
      </c>
      <c r="BL20" s="43">
        <f>IFERROR(SUMIFS(DECKS!$AG$3:$AG$470,DECKS!$F$3:$F$470,"*"&amp;"("&amp;JOGADORES!$B20&amp;")"&amp;"*",DECKS!$K$3:$K$470,1)/JOGADORES!$AK20,0)</f>
        <v>0.4836065574</v>
      </c>
      <c r="BM20" s="37">
        <f>AVERAGE(JOGADORES!$BC20,JOGADORES!$BH20)</f>
        <v>0.0307161346</v>
      </c>
      <c r="BN20" s="37">
        <f>AVERAGE(JOGADORES!$BD20,JOGADORES!$BI20)</f>
        <v>0.4952329594</v>
      </c>
      <c r="BO20" s="37">
        <f>AVERAGE(JOGADORES!$BE20,JOGADORES!$BJ20)</f>
        <v>0.5468075928</v>
      </c>
      <c r="BP20" s="37">
        <f>AVERAGE(JOGADORES!$BF20,JOGADORES!$BK20)</f>
        <v>0.673511648</v>
      </c>
      <c r="BQ20" s="37">
        <f>AVERAGE(JOGADORES!$BG20,JOGADORES!$BL20)</f>
        <v>0.3878559103</v>
      </c>
      <c r="BR20" s="36">
        <f>IF(JOGADORES!$BM20&gt;AVERAGE(JOGADORES!$BM20:$BQ20)-$CS$2,1,0)</f>
        <v>0</v>
      </c>
      <c r="BS20" s="36">
        <f>IF(JOGADORES!$BN20&gt;AVERAGE(JOGADORES!$BM20:$BQ20)-$CS$2,1,0)</f>
        <v>1</v>
      </c>
      <c r="BT20" s="36">
        <f>IF(JOGADORES!$BO20&gt;AVERAGE(JOGADORES!$BM20:$BQ20)-$CS$2,1,0)</f>
        <v>1</v>
      </c>
      <c r="BU20" s="36">
        <f>IF(JOGADORES!$BP20&gt;AVERAGE(JOGADORES!$BM20:$BQ20)-$CS$2,1,0)</f>
        <v>1</v>
      </c>
      <c r="BV20" s="36">
        <f>IF(JOGADORES!$BQ20&gt;AVERAGE(JOGADORES!$BM20:$BQ20)-$CS$2,1,0)</f>
        <v>0</v>
      </c>
      <c r="BW20" s="36" t="str">
        <f>JOGADORES!$BR20&amp;JOGADORES!$BS20&amp;JOGADORES!$BT20&amp;JOGADORES!$BU20&amp;JOGADORES!$BV20</f>
        <v>01110</v>
      </c>
      <c r="BX20" s="44" t="str">
        <f t="array" ref="BX20">XLOOKUP(JOGADORES!$BW20,REF!$C$3:$C$34,REF!$B$3:$B$34,"-",0,1)</f>
        <v>Grixis</v>
      </c>
      <c r="BY20" s="36" t="str">
        <f t="array" ref="BY20">XLOOKUP(JOGADORES!$B20,REF!$B$41:$B$60,REF!$C$41:$C$60)</f>
        <v>Typal</v>
      </c>
      <c r="BZ20" s="42">
        <f>IFERROR(SUMIFS(DECKS!$AW$3:$AW$470,DECKS!$F$3:$F$470,"*"&amp;"("&amp;JOGADORES!$B20&amp;")"&amp;"*")/JOGADORES!$AK20,0)</f>
        <v>0</v>
      </c>
      <c r="CA20" s="36" t="str">
        <f t="array" ref="CA20">XLOOKUP(JOGADORES!$BZ20,REF!$F$71:$F$75,REF!$D$71:$D$75,"-",-1,1)</f>
        <v>C</v>
      </c>
      <c r="CB20" s="38">
        <f>IFERROR((5*COUNTIFS(DECKS!$F$3:$F$470,"*"&amp;"("&amp;JOGADORES!$B20&amp;")"&amp;"*",DECKS!$AL$3:$AL$470,"S")+4*COUNTIFS(DECKS!$F$3:$F$470,"*"&amp;"("&amp;JOGADORES!$B20&amp;")"&amp;"*",DECKS!$AL$3:$AL$470,"A")+3*COUNTIFS(DECKS!$F$3:$F$470,"*"&amp;"("&amp;JOGADORES!$B20&amp;")"&amp;"*",DECKS!$AL$3:$AL$470,"B")+2*COUNTIFS(DECKS!$F$3:$F$470,"*"&amp;"("&amp;JOGADORES!$B20&amp;")"&amp;"*",DECKS!$AL$3:$AL$470,"C")+COUNTIFS(DECKS!$F$3:$F$470,"*"&amp;"("&amp;JOGADORES!$B20&amp;")"&amp;"*",DECKS!$AL$3:$AL$470,"D"))/(JOGADORES!$BA20-COUNTIFS(DECKS!$F$3:$F$470,"*"&amp;"("&amp;JOGADORES!$B20&amp;")"&amp;"*",DECKS!$AL$3:$AL$470,"-")),"-")</f>
        <v>1.666666667</v>
      </c>
      <c r="CC20" s="38">
        <f>JOGADORES!$CB20*IFERROR(LOG(10^(JOGADORES!$CL20/AVERAGE(JOGADORES!$CL$3:$CL$29))),1)</f>
        <v>1.204064237</v>
      </c>
      <c r="CD20" s="45">
        <f>IF(JOGADORES!$AL20=0,0,(1+JOGADORES!$AO20)*(JOGADORES!$CC20+JOGADORES!$AU20)/2)</f>
        <v>0.7129327722</v>
      </c>
      <c r="CE20" s="36" t="str">
        <f t="array" ref="CE20">XLOOKUP(JOGADORES!$CB20,REF!$G$3:$G$7,REF!$F$3:$F$7,"-",1)</f>
        <v>C</v>
      </c>
      <c r="CF20" s="38">
        <v>6.0</v>
      </c>
      <c r="CG20" s="38">
        <v>6.1</v>
      </c>
      <c r="CH20" s="38">
        <v>2.1</v>
      </c>
      <c r="CI20" s="38">
        <v>4.3</v>
      </c>
      <c r="CJ20" s="38">
        <v>6.4</v>
      </c>
      <c r="CK20" s="38">
        <v>3.0</v>
      </c>
      <c r="CL20" s="38">
        <f>IFERROR((4*JOGADORES!$CF20+3*JOGADORES!$CI20+2*JOGADORES!$CK20+JOGADORES!$CG20+JOGADORES!$CH20)/JOGADORES!$CJ20,"-")</f>
        <v>7.984375</v>
      </c>
      <c r="CM20" s="46">
        <f>IFERROR(AVERAGEIF(DECKS!$F$3:$F$470,"*"&amp;"("&amp;JOGADORES!$B20&amp;")"&amp;"*",DECKS!$BA$3:$BA$470),"-")</f>
        <v>291.2428571</v>
      </c>
      <c r="CN20" s="38">
        <f>IFERROR(AVERAGEIF(DECKS!$F$3:$F$470,"*"&amp;"("&amp;JOGADORES!$B20&amp;")"&amp;"*",DECKS!$BB$3:$BB$470),"-")</f>
        <v>3.568571429</v>
      </c>
      <c r="CO20" s="38">
        <f>IFERROR(AVERAGEIF(DECKS!$F$3:$F$470,"*"&amp;"("&amp;JOGADORES!$B20&amp;")"&amp;"*",DECKS!$BC$3:$BC$470),"-")</f>
        <v>34.72857143</v>
      </c>
      <c r="CP20" s="14"/>
      <c r="CQ20" s="14"/>
      <c r="CR20" s="14"/>
      <c r="CS20" s="14"/>
      <c r="CT20" s="14"/>
    </row>
    <row r="21" ht="19.5" customHeight="1">
      <c r="A21" s="14"/>
      <c r="B21" s="33" t="s">
        <v>232</v>
      </c>
      <c r="C21" s="34">
        <f>SUMIF(DECKS!$F$3:$F$470,"*"&amp;"("&amp;JOGADORES!$B21&amp;")"&amp;"*",DECKS!$M$3:$M$470)</f>
        <v>0</v>
      </c>
      <c r="D21" s="34">
        <f>SUMIF(DECKS!$F$3:$F$470,"*"&amp;"("&amp;JOGADORES!$B21&amp;")"&amp;"*",DECKS!$N$3:$N$470)</f>
        <v>0</v>
      </c>
      <c r="E21" s="35">
        <f>IFERROR(JOGADORES!$D21/JOGADORES!$C21,0)</f>
        <v>0</v>
      </c>
      <c r="F21" s="34">
        <f>SUMIF(DECKS!$F$3:$F$470,"*"&amp;"("&amp;JOGADORES!$B21&amp;")"&amp;"*",DECKS!$O$3:$O$470)</f>
        <v>0</v>
      </c>
      <c r="G21" s="34">
        <f>SUMIF(DECKS!$F$3:$F$470,"*"&amp;"("&amp;JOGADORES!$B21&amp;")"&amp;"*",DECKS!$P$3:$P$470)</f>
        <v>0</v>
      </c>
      <c r="H21" s="35">
        <f>IFERROR((JOGADORES!$D21+JOGADORES!$G21)/(JOGADORES!$C21+JOGADORES!$F21),0)</f>
        <v>0</v>
      </c>
      <c r="I21" s="34">
        <f>SUMIF(DECKS!$F$3:$F$470,"*"&amp;"("&amp;JOGADORES!$B21&amp;")"&amp;"*",DECKS!$Q$3:$Q$470)</f>
        <v>0</v>
      </c>
      <c r="J21" s="34">
        <f>SUMIF(DECKS!$F$3:$F$470,"*"&amp;"("&amp;JOGADORES!$B21&amp;")"&amp;"*",DECKS!$R$3:$R$470)</f>
        <v>0</v>
      </c>
      <c r="K21" s="35">
        <f>IFERROR((JOGADORES!$G21+JOGADORES!$J21)/(JOGADORES!$F21+JOGADORES!$I21),0)</f>
        <v>0</v>
      </c>
      <c r="L21" s="34">
        <f>SUMIF(DECKS!$F$3:$F$470,"*"&amp;"("&amp;JOGADORES!$B21&amp;")"&amp;"*",DECKS!$S$3:$S$470)</f>
        <v>0</v>
      </c>
      <c r="M21" s="34">
        <f>SUMIF(DECKS!$F$3:$F$470,"*"&amp;"("&amp;JOGADORES!$B21&amp;")"&amp;"*",DECKS!$T$3:$T$470)</f>
        <v>0</v>
      </c>
      <c r="N21" s="35">
        <f>IFERROR((JOGADORES!$J21+JOGADORES!$M21)/(JOGADORES!$I21+JOGADORES!$L21),0)</f>
        <v>0</v>
      </c>
      <c r="O21" s="34">
        <f>SUMIF(DECKS!$F$3:$F$470,"*"&amp;"("&amp;JOGADORES!$B21&amp;")"&amp;"*",DECKS!$U$3:$U$470)</f>
        <v>0</v>
      </c>
      <c r="P21" s="34">
        <f>SUMIF(DECKS!$F$3:$F$470,"*"&amp;"("&amp;JOGADORES!$B21&amp;")"&amp;"*",DECKS!$V$3:$V$470)</f>
        <v>0</v>
      </c>
      <c r="Q21" s="35">
        <f>IFERROR((JOGADORES!$M21+JOGADORES!$P21)/(JOGADORES!$L21+JOGADORES!$O21),0)</f>
        <v>0</v>
      </c>
      <c r="R21" s="34">
        <f>SUMIF(DECKS!$F$3:$F$470,"*"&amp;"("&amp;JOGADORES!$B21&amp;")"&amp;"*",DECKS!$W$3:$W$470)</f>
        <v>0</v>
      </c>
      <c r="S21" s="34">
        <f>SUMIF(DECKS!$F$3:$F$470,"*"&amp;"("&amp;JOGADORES!$B21&amp;")"&amp;"*",DECKS!$X$3:$X$470)</f>
        <v>0</v>
      </c>
      <c r="T21" s="35">
        <f>IFERROR((JOGADORES!$P21+JOGADORES!$S21)/(JOGADORES!$O21+JOGADORES!$R21),0)</f>
        <v>0</v>
      </c>
      <c r="U21" s="34">
        <f>SUMIF(DECKS!$F$3:$F$470,"*"&amp;"("&amp;JOGADORES!$B21&amp;")"&amp;"*",DECKS!$Y$3:$Y$470)</f>
        <v>0</v>
      </c>
      <c r="V21" s="34">
        <f>SUMIF(DECKS!$F$3:$F$470,"*"&amp;"("&amp;JOGADORES!$B21&amp;")"&amp;"*",DECKS!$Z$3:$Z$470)</f>
        <v>0</v>
      </c>
      <c r="W21" s="35">
        <f>IFERROR((JOGADORES!$S21+JOGADORES!$V21)/(JOGADORES!$R21+JOGADORES!$U21),0)</f>
        <v>0</v>
      </c>
      <c r="X21" s="34">
        <f>SUMIF(DECKS!$F$3:$F$470,"*"&amp;"("&amp;JOGADORES!$B21&amp;")"&amp;"*",DECKS!$AA$3:$AA$470)</f>
        <v>18</v>
      </c>
      <c r="Y21" s="34">
        <f>SUMIF(DECKS!$F$3:$F$470,"*"&amp;"("&amp;JOGADORES!$B21&amp;")"&amp;"*",DECKS!$AB$3:$AB$470)</f>
        <v>2</v>
      </c>
      <c r="Z21" s="34">
        <f>SUMIF(HISTORICO!$N$107:$N$288,"*"&amp;"("&amp;JOGADORES!$B21&amp;")"&amp;"*",HISTORICO!$Q$107:$Q$288)</f>
        <v>10</v>
      </c>
      <c r="AA21" s="35">
        <f>JOGADORES!$Y21/JOGADORES!$X21</f>
        <v>0.1111111111</v>
      </c>
      <c r="AB21" s="35">
        <f>JOGADORES!$Z21/JOGADORES!$X21</f>
        <v>0.5555555556</v>
      </c>
      <c r="AC21" s="35">
        <f>(JOGADORES!$X21-JOGADORES!$Y21-JOGADORES!$Z21)/JOGADORES!$X21</f>
        <v>0.3333333333</v>
      </c>
      <c r="AD21" s="36">
        <f>SUMIF(DECKS!$F$3:$F$470,"*"&amp;"("&amp;JOGADORES!$B21&amp;")"&amp;"*",DECKS!$AD$3:$AD$470)</f>
        <v>14</v>
      </c>
      <c r="AE21" s="36">
        <f>SUMIF(DECKS!$F$3:$F$470,"*"&amp;"("&amp;JOGADORES!$B21&amp;")"&amp;"*",DECKS!$AE$3:$AE$470)</f>
        <v>1</v>
      </c>
      <c r="AF21" s="36">
        <f>SUMIF(HISTORICO!$N$292:$N$759,"*"&amp;"("&amp;JOGADORES!$B21&amp;")"&amp;"*",HISTORICO!$Q$292:$Q$759)</f>
        <v>7</v>
      </c>
      <c r="AG21" s="37">
        <f>JOGADORES!$AE21/JOGADORES!$AD21</f>
        <v>0.07142857143</v>
      </c>
      <c r="AH21" s="37">
        <f>JOGADORES!$AF21/JOGADORES!$AD21</f>
        <v>0.5</v>
      </c>
      <c r="AI21" s="37">
        <f>(JOGADORES!$AD21-JOGADORES!$AE21-JOGADORES!$AF21)/JOGADORES!$AD21</f>
        <v>0.4285714286</v>
      </c>
      <c r="AJ21" s="36">
        <f>JOGADORES!$V21+JOGADORES!$Y21+JOGADORES!$AE21</f>
        <v>3</v>
      </c>
      <c r="AK21" s="36">
        <f>JOGADORES!$U21+JOGADORES!$X21+JOGADORES!$AD21</f>
        <v>32</v>
      </c>
      <c r="AL21" s="37">
        <f>IFERROR(JOGADORES!$AJ21/JOGADORES!$AK21,0)</f>
        <v>0.09375</v>
      </c>
      <c r="AM21" s="38">
        <f>IFERROR(AVERAGEIF(REG!$D$2:$D$124,"*"&amp;"("&amp;JOGADORES!$B21&amp;")"&amp;"*",REG!$C$2:$C$124),"-")</f>
        <v>10</v>
      </c>
      <c r="AN21" s="36">
        <f>SUM(C21,F21,I21,L21,O21,R21,U21,X21,JOGADORES!$AD21)</f>
        <v>32</v>
      </c>
      <c r="AO21" s="37">
        <f>SUM(D21,G21,J21,M21,P21,S21,V21,Y21,JOGADORES!$AE21)/JOGADORES!$AN21</f>
        <v>0.09375</v>
      </c>
      <c r="AP21" s="36">
        <f>SUMIF(DECKS!$F$3:$F$470,"*"&amp;"("&amp;JOGADORES!$B21&amp;")"&amp;"*",DECKS!$AM$3:$AM$470)</f>
        <v>10</v>
      </c>
      <c r="AQ21" s="36">
        <f>SUMIF(DECKS!$F$3:$F$470,"*"&amp;"("&amp;JOGADORES!$B21&amp;")"&amp;"*",DECKS!$AN$3:$AN$470)</f>
        <v>0</v>
      </c>
      <c r="AR21" s="36">
        <f>SUMIF(DECKS!$F$3:$F$470,"*"&amp;"("&amp;JOGADORES!$B21&amp;")"&amp;"*",DECKS!$AO$3:$AO$470)</f>
        <v>1</v>
      </c>
      <c r="AS21" s="36">
        <f>SUMIF(DECKS!$F$3:$F$470,"*"&amp;"("&amp;JOGADORES!$B21&amp;")"&amp;"*",DECKS!$AP$3:$AP$470)</f>
        <v>0</v>
      </c>
      <c r="AT21" s="38">
        <f>IFERROR((JOGADORES!$AP21+2*JOGADORES!$AQ21+3*JOGADORES!$AR21+4*JOGADORES!$AS21)/(1+JOGADORES!$AK21-JOGADORES!$AJ21),0)</f>
        <v>0.4333333333</v>
      </c>
      <c r="AU21" s="39">
        <f>10*JOGADORES!$AT21/IFERROR((10^(JOGADORES!$AM21/AVERAGE(JOGADORES!$AM$3:$AM$29))),10)</f>
        <v>0.3697881849</v>
      </c>
      <c r="AV21" s="40">
        <f>IFERROR(SUM(JOGADORES!$AP21:$AS21)/(1+JOGADORES!$AK21-JOGADORES!$AJ21),0)</f>
        <v>0.3666666667</v>
      </c>
      <c r="AW21" s="41">
        <f>IFERROR(JOGADORES!$AP21/SUM(JOGADORES!$AP21:$AS21),0)</f>
        <v>0.9090909091</v>
      </c>
      <c r="AX21" s="41">
        <f>IFERROR(JOGADORES!$AQ21/SUM(JOGADORES!$AP21:$AS21),0)</f>
        <v>0</v>
      </c>
      <c r="AY21" s="41">
        <f>IFERROR(JOGADORES!$AR21/SUM(JOGADORES!$AP21:$AS21),0)</f>
        <v>0.09090909091</v>
      </c>
      <c r="AZ21" s="41">
        <f>IFERROR(JOGADORES!$AS21/SUM(JOGADORES!$AP21:$AS21),0)</f>
        <v>0</v>
      </c>
      <c r="BA21" s="36">
        <f>COUNTIF(DECKS!$F$3:$F$470,"*"&amp;"("&amp;JOGADORES!$B21&amp;")"&amp;"*")</f>
        <v>4</v>
      </c>
      <c r="BB21" s="38">
        <f>SUMIF(DECKS!$F$3:$F$470,"*"&amp;"("&amp;JOGADORES!$B21&amp;")"&amp;"*",DECKS!$D$3:$D$470)/JOGADORES!$BA21</f>
        <v>4</v>
      </c>
      <c r="BC21" s="37">
        <f>SUMIFS(DECKS!$AJ$3:$AJ$470,DECKS!$F$3:$F$470,"*"&amp;"("&amp;JOGADORES!$B21&amp;")"&amp;"*",DECKS!$G$3:$G$470,1)/JOGADORES!$AN21</f>
        <v>0.34375</v>
      </c>
      <c r="BD21" s="37">
        <f>SUMIFS(DECKS!$AJ$3:$AJ$470,DECKS!$F$3:$F$470,"*"&amp;"("&amp;JOGADORES!$B21&amp;")"&amp;"*",DECKS!$H$3:$H$470,1)/JOGADORES!$AN21</f>
        <v>0.34375</v>
      </c>
      <c r="BE21" s="37">
        <f>SUMIFS(DECKS!$AJ$3:$AJ$470,DECKS!$F$3:$F$470,"*"&amp;"("&amp;JOGADORES!$B21&amp;")"&amp;"*",DECKS!$I$3:$I$470,1)/JOGADORES!$AN21</f>
        <v>0.21875</v>
      </c>
      <c r="BF21" s="37">
        <f>SUMIFS(DECKS!$AJ$3:$AJ$470,DECKS!$F$3:$F$470,"*"&amp;"("&amp;JOGADORES!$B21&amp;")"&amp;"*",DECKS!$J$3:$J$470,1)/JOGADORES!$AN21</f>
        <v>0.78125</v>
      </c>
      <c r="BG21" s="37">
        <f>SUMIFS(DECKS!$AJ$3:$AJ$470,DECKS!$F$3:$F$470,"*"&amp;"("&amp;JOGADORES!$B21&amp;")"&amp;"*",DECKS!$K$3:$K$470,1)/JOGADORES!$AN21</f>
        <v>0.5625</v>
      </c>
      <c r="BH21" s="43">
        <f>IFERROR(SUMIFS(DECKS!$AG$3:$AG$470,DECKS!$F$3:$F$470,"*"&amp;"("&amp;JOGADORES!$B21&amp;")"&amp;"*",DECKS!$G$3:$G$470,1)/JOGADORES!$AK21,0)</f>
        <v>0.34375</v>
      </c>
      <c r="BI21" s="43">
        <f>IFERROR(SUMIFS(DECKS!$AG$3:$AG$470,DECKS!$F$3:$F$470,"*"&amp;"("&amp;JOGADORES!$B21&amp;")"&amp;"*",DECKS!$H$3:$H$470,1)/JOGADORES!$AK21,0)</f>
        <v>0.34375</v>
      </c>
      <c r="BJ21" s="43">
        <f>IFERROR(SUMIFS(DECKS!$AG$3:$AG$470,DECKS!$F$3:$F$470,"*"&amp;"("&amp;JOGADORES!$B21&amp;")"&amp;"*",DECKS!$I$3:$I$470,1)/JOGADORES!$AK21,0)</f>
        <v>0.21875</v>
      </c>
      <c r="BK21" s="43">
        <f>IFERROR(SUMIFS(DECKS!$AG$3:$AG$470,DECKS!$F$3:$F$470,"*"&amp;"("&amp;JOGADORES!$B21&amp;")"&amp;"*",DECKS!$J$3:$J$470,1)/JOGADORES!$AK21,0)</f>
        <v>0.78125</v>
      </c>
      <c r="BL21" s="43">
        <f>IFERROR(SUMIFS(DECKS!$AG$3:$AG$470,DECKS!$F$3:$F$470,"*"&amp;"("&amp;JOGADORES!$B21&amp;")"&amp;"*",DECKS!$K$3:$K$470,1)/JOGADORES!$AK21,0)</f>
        <v>0.5625</v>
      </c>
      <c r="BM21" s="37">
        <f>AVERAGE(JOGADORES!$BC21,JOGADORES!$BH21)</f>
        <v>0.34375</v>
      </c>
      <c r="BN21" s="37">
        <f>AVERAGE(JOGADORES!$BD21,JOGADORES!$BI21)</f>
        <v>0.34375</v>
      </c>
      <c r="BO21" s="37">
        <f>AVERAGE(JOGADORES!$BE21,JOGADORES!$BJ21)</f>
        <v>0.21875</v>
      </c>
      <c r="BP21" s="37">
        <f>AVERAGE(JOGADORES!$BF21,JOGADORES!$BK21)</f>
        <v>0.78125</v>
      </c>
      <c r="BQ21" s="37">
        <f>AVERAGE(JOGADORES!$BG21,JOGADORES!$BL21)</f>
        <v>0.5625</v>
      </c>
      <c r="BR21" s="36">
        <f>IF(JOGADORES!$BM21&gt;AVERAGE(JOGADORES!$BM21:$BQ21)-$CS$2,1,0)</f>
        <v>0</v>
      </c>
      <c r="BS21" s="36">
        <f>IF(JOGADORES!$BN21&gt;AVERAGE(JOGADORES!$BM21:$BQ21)-$CS$2,1,0)</f>
        <v>0</v>
      </c>
      <c r="BT21" s="36">
        <f>IF(JOGADORES!$BO21&gt;AVERAGE(JOGADORES!$BM21:$BQ21)-$CS$2,1,0)</f>
        <v>0</v>
      </c>
      <c r="BU21" s="36">
        <f>IF(JOGADORES!$BP21&gt;AVERAGE(JOGADORES!$BM21:$BQ21)-$CS$2,1,0)</f>
        <v>1</v>
      </c>
      <c r="BV21" s="36">
        <f>IF(JOGADORES!$BQ21&gt;AVERAGE(JOGADORES!$BM21:$BQ21)-$CS$2,1,0)</f>
        <v>1</v>
      </c>
      <c r="BW21" s="36" t="str">
        <f>JOGADORES!$BR21&amp;JOGADORES!$BS21&amp;JOGADORES!$BT21&amp;JOGADORES!$BU21&amp;JOGADORES!$BV21</f>
        <v>00011</v>
      </c>
      <c r="BX21" s="44" t="str">
        <f t="array" ref="BX21">XLOOKUP(JOGADORES!$BW21,REF!$C$3:$C$34,REF!$B$3:$B$34,"-",0,1)</f>
        <v>Gruul</v>
      </c>
      <c r="BY21" s="36" t="str">
        <f t="array" ref="BY21">XLOOKUP(JOGADORES!$B21,REF!$B$41:$B$60,REF!$C$41:$C$60)</f>
        <v>Spellslinger</v>
      </c>
      <c r="BZ21" s="42">
        <f>IFERROR(SUMIFS(DECKS!$AW$3:$AW$470,DECKS!$F$3:$F$470,"*"&amp;"("&amp;JOGADORES!$B21&amp;")"&amp;"*")/JOGADORES!$AK21,0)</f>
        <v>0.375</v>
      </c>
      <c r="CA21" s="36" t="str">
        <f t="array" ref="CA21">XLOOKUP(JOGADORES!$BZ21,REF!$F$71:$F$75,REF!$D$71:$D$75,"-",-1,1)</f>
        <v>B</v>
      </c>
      <c r="CB21" s="38">
        <f>IFERROR((5*COUNTIFS(DECKS!$F$3:$F$470,"*"&amp;"("&amp;JOGADORES!$B21&amp;")"&amp;"*",DECKS!$AL$3:$AL$470,"S")+4*COUNTIFS(DECKS!$F$3:$F$470,"*"&amp;"("&amp;JOGADORES!$B21&amp;")"&amp;"*",DECKS!$AL$3:$AL$470,"A")+3*COUNTIFS(DECKS!$F$3:$F$470,"*"&amp;"("&amp;JOGADORES!$B21&amp;")"&amp;"*",DECKS!$AL$3:$AL$470,"B")+2*COUNTIFS(DECKS!$F$3:$F$470,"*"&amp;"("&amp;JOGADORES!$B21&amp;")"&amp;"*",DECKS!$AL$3:$AL$470,"C")+COUNTIFS(DECKS!$F$3:$F$470,"*"&amp;"("&amp;JOGADORES!$B21&amp;")"&amp;"*",DECKS!$AL$3:$AL$470,"D"))/(JOGADORES!$BA21-COUNTIFS(DECKS!$F$3:$F$470,"*"&amp;"("&amp;JOGADORES!$B21&amp;")"&amp;"*",DECKS!$AL$3:$AL$470,"-")),"-")</f>
        <v>2.666666667</v>
      </c>
      <c r="CC21" s="38">
        <f>JOGADORES!$CB21*IFERROR(LOG(10^(JOGADORES!$CL21/AVERAGE(JOGADORES!$CL$3:$CL$29))),1)</f>
        <v>1.223904883</v>
      </c>
      <c r="CD21" s="45">
        <f>IF(JOGADORES!$AL21=0,0,(1+JOGADORES!$AO21)*(JOGADORES!$CC21+JOGADORES!$AU21)/2)</f>
        <v>0.8715508965</v>
      </c>
      <c r="CE21" s="36" t="str">
        <f t="array" ref="CE21">XLOOKUP(JOGADORES!$CB21,REF!$G$3:$G$7,REF!$F$3:$F$7,"-",1)</f>
        <v>B</v>
      </c>
      <c r="CF21" s="38">
        <v>2.6</v>
      </c>
      <c r="CG21" s="38">
        <v>3.0</v>
      </c>
      <c r="CH21" s="38">
        <v>2.0</v>
      </c>
      <c r="CI21" s="38">
        <v>4.8</v>
      </c>
      <c r="CJ21" s="38">
        <v>6.9</v>
      </c>
      <c r="CK21" s="38">
        <v>2.6</v>
      </c>
      <c r="CL21" s="38">
        <f>IFERROR((4*JOGADORES!$CF21+3*JOGADORES!$CI21+2*JOGADORES!$CK21+JOGADORES!$CG21+JOGADORES!$CH21)/JOGADORES!$CJ21,"-")</f>
        <v>5.072463768</v>
      </c>
      <c r="CM21" s="46" t="str">
        <f>IFERROR(AVERAGEIF(DECKS!$F$3:$F$470,"*"&amp;"("&amp;JOGADORES!$B21&amp;")"&amp;"*",DECKS!$BA$3:$BA$470),"-")</f>
        <v>-</v>
      </c>
      <c r="CN21" s="46" t="str">
        <f>IFERROR(AVERAGEIF(DECKS!$F$3:$F$470,"*"&amp;"("&amp;JOGADORES!$B21&amp;")"&amp;"*",DECKS!$BB$3:$BB$470),"-")</f>
        <v>-</v>
      </c>
      <c r="CO21" s="46" t="str">
        <f>IFERROR(AVERAGEIF(DECKS!$F$3:$F$470,"*"&amp;"("&amp;JOGADORES!$B21&amp;")"&amp;"*",DECKS!$BC$3:$BC$470),"-")</f>
        <v>-</v>
      </c>
      <c r="CP21" s="14"/>
      <c r="CQ21" s="14"/>
      <c r="CR21" s="14"/>
      <c r="CS21" s="14"/>
      <c r="CT21" s="14"/>
    </row>
    <row r="22" ht="19.5" customHeight="1">
      <c r="A22" s="14"/>
      <c r="B22" s="33" t="s">
        <v>233</v>
      </c>
      <c r="C22" s="34">
        <f>SUMIF(DECKS!$F$3:$F$470,"*"&amp;"("&amp;JOGADORES!$B22&amp;")"&amp;"*",DECKS!$M$3:$M$470)</f>
        <v>0</v>
      </c>
      <c r="D22" s="34">
        <f>SUMIF(DECKS!$F$3:$F$470,"*"&amp;"("&amp;JOGADORES!$B22&amp;")"&amp;"*",DECKS!$N$3:$N$470)</f>
        <v>0</v>
      </c>
      <c r="E22" s="34">
        <f>IFERROR(JOGADORES!$D22/JOGADORES!$C22,0)</f>
        <v>0</v>
      </c>
      <c r="F22" s="34">
        <f>SUMIF(DECKS!$F$3:$F$470,"*"&amp;"("&amp;JOGADORES!$B22&amp;")"&amp;"*",DECKS!$O$3:$O$470)</f>
        <v>0</v>
      </c>
      <c r="G22" s="34">
        <f>SUMIF(DECKS!$F$3:$F$470,"*"&amp;"("&amp;JOGADORES!$B22&amp;")"&amp;"*",DECKS!$P$3:$P$470)</f>
        <v>0</v>
      </c>
      <c r="H22" s="35">
        <f>IFERROR((JOGADORES!$D22+JOGADORES!$G22)/(JOGADORES!$C22+JOGADORES!$F22),0)</f>
        <v>0</v>
      </c>
      <c r="I22" s="34">
        <f>SUMIF(DECKS!$F$3:$F$470,"*"&amp;"("&amp;JOGADORES!$B22&amp;")"&amp;"*",DECKS!$Q$3:$Q$470)</f>
        <v>0</v>
      </c>
      <c r="J22" s="34">
        <f>SUMIF(DECKS!$F$3:$F$470,"*"&amp;"("&amp;JOGADORES!$B22&amp;")"&amp;"*",DECKS!$R$3:$R$470)</f>
        <v>0</v>
      </c>
      <c r="K22" s="35">
        <f>IFERROR((JOGADORES!$G22+JOGADORES!$J22)/(JOGADORES!$F22+JOGADORES!$I22),0)</f>
        <v>0</v>
      </c>
      <c r="L22" s="34">
        <f>SUMIF(DECKS!$F$3:$F$470,"*"&amp;"("&amp;JOGADORES!$B22&amp;")"&amp;"*",DECKS!$S$3:$S$470)</f>
        <v>0</v>
      </c>
      <c r="M22" s="34">
        <f>SUMIF(DECKS!$F$3:$F$470,"*"&amp;"("&amp;JOGADORES!$B22&amp;")"&amp;"*",DECKS!$T$3:$T$470)</f>
        <v>0</v>
      </c>
      <c r="N22" s="35">
        <f>IFERROR((JOGADORES!$J22+JOGADORES!$M22)/(JOGADORES!$I22+JOGADORES!$L22),0)</f>
        <v>0</v>
      </c>
      <c r="O22" s="34">
        <f>SUMIF(DECKS!$F$3:$F$470,"*"&amp;"("&amp;JOGADORES!$B22&amp;")"&amp;"*",DECKS!$U$3:$U$470)</f>
        <v>0</v>
      </c>
      <c r="P22" s="34">
        <f>SUMIF(DECKS!$F$3:$F$470,"*"&amp;"("&amp;JOGADORES!$B22&amp;")"&amp;"*",DECKS!$V$3:$V$470)</f>
        <v>0</v>
      </c>
      <c r="Q22" s="35">
        <f>IFERROR((JOGADORES!$M22+JOGADORES!$P22)/(JOGADORES!$L22+JOGADORES!$O22),0)</f>
        <v>0</v>
      </c>
      <c r="R22" s="34">
        <f>SUMIF(DECKS!$F$3:$F$470,"*"&amp;"("&amp;JOGADORES!$B22&amp;")"&amp;"*",DECKS!$W$3:$W$470)</f>
        <v>0</v>
      </c>
      <c r="S22" s="34">
        <f>SUMIF(DECKS!$F$3:$F$470,"*"&amp;"("&amp;JOGADORES!$B22&amp;")"&amp;"*",DECKS!$X$3:$X$470)</f>
        <v>0</v>
      </c>
      <c r="T22" s="35">
        <f>IFERROR((JOGADORES!$P22+JOGADORES!$S22)/(JOGADORES!$O22+JOGADORES!$R22),0)</f>
        <v>0</v>
      </c>
      <c r="U22" s="34">
        <f>SUMIF(DECKS!$F$3:$F$470,"*"&amp;"("&amp;JOGADORES!$B22&amp;")"&amp;"*",DECKS!$Y$3:$Y$470)</f>
        <v>0</v>
      </c>
      <c r="V22" s="34">
        <f>SUMIF(DECKS!$F$3:$F$470,"*"&amp;"("&amp;JOGADORES!$B22&amp;")"&amp;"*",DECKS!$Z$3:$Z$470)</f>
        <v>0</v>
      </c>
      <c r="W22" s="35">
        <f>IFERROR((JOGADORES!$S22+JOGADORES!$V22)/(JOGADORES!$R22+JOGADORES!$U22),0)</f>
        <v>0</v>
      </c>
      <c r="X22" s="34">
        <f>SUMIF(DECKS!$F$3:$F$470,"*"&amp;"("&amp;JOGADORES!$B22&amp;")"&amp;"*",DECKS!$AA$3:$AA$470)</f>
        <v>2</v>
      </c>
      <c r="Y22" s="34">
        <f>SUMIF(DECKS!$F$3:$F$470,"*"&amp;"("&amp;JOGADORES!$B22&amp;")"&amp;"*",DECKS!$AB$3:$AB$470)</f>
        <v>0</v>
      </c>
      <c r="Z22" s="34">
        <f>SUMIF(HISTORICO!$N$107:$N$288,"*"&amp;"("&amp;JOGADORES!$B22&amp;")"&amp;"*",HISTORICO!$Q$107:$Q$288)</f>
        <v>1</v>
      </c>
      <c r="AA22" s="35">
        <f>JOGADORES!$Y22/JOGADORES!$X22</f>
        <v>0</v>
      </c>
      <c r="AB22" s="35">
        <f>JOGADORES!$Z22/JOGADORES!$X22</f>
        <v>0.5</v>
      </c>
      <c r="AC22" s="35">
        <f>(JOGADORES!$X22-JOGADORES!$Y22-JOGADORES!$Z22)/JOGADORES!$X22</f>
        <v>0.5</v>
      </c>
      <c r="AD22" s="36">
        <f>SUMIF(DECKS!$F$3:$F$470,"*"&amp;"("&amp;JOGADORES!$B22&amp;")"&amp;"*",DECKS!$AD$3:$AD$470)</f>
        <v>6</v>
      </c>
      <c r="AE22" s="36">
        <f>SUMIF(DECKS!$F$3:$F$470,"*"&amp;"("&amp;JOGADORES!$B22&amp;")"&amp;"*",DECKS!$AE$3:$AE$470)</f>
        <v>0</v>
      </c>
      <c r="AF22" s="36">
        <f>SUMIF(HISTORICO!$N$292:$N$759,"*"&amp;"("&amp;JOGADORES!$B22&amp;")"&amp;"*",HISTORICO!$Q$292:$Q$759)</f>
        <v>4</v>
      </c>
      <c r="AG22" s="37">
        <f>JOGADORES!$AE22/JOGADORES!$AD22</f>
        <v>0</v>
      </c>
      <c r="AH22" s="37">
        <f>JOGADORES!$AF22/JOGADORES!$AD22</f>
        <v>0.6666666667</v>
      </c>
      <c r="AI22" s="37">
        <f>(JOGADORES!$AD22-JOGADORES!$AE22-JOGADORES!$AF22)/JOGADORES!$AD22</f>
        <v>0.3333333333</v>
      </c>
      <c r="AJ22" s="36">
        <f>JOGADORES!$V22+JOGADORES!$Y22+JOGADORES!$AE22</f>
        <v>0</v>
      </c>
      <c r="AK22" s="36">
        <f>JOGADORES!$U22+JOGADORES!$X22+JOGADORES!$AD22</f>
        <v>8</v>
      </c>
      <c r="AL22" s="37">
        <f>IFERROR(JOGADORES!$AJ22/JOGADORES!$AK22,0)</f>
        <v>0</v>
      </c>
      <c r="AM22" s="38" t="str">
        <f>IFERROR(AVERAGEIF(REG!$D$2:$D$124,"*"&amp;"("&amp;JOGADORES!$B22&amp;")"&amp;"*",REG!$C$2:$C$124),"-")</f>
        <v>-</v>
      </c>
      <c r="AN22" s="36">
        <f>SUM(C22,F22,I22,L22,O22,R22,U22,X22,JOGADORES!$AD22)</f>
        <v>8</v>
      </c>
      <c r="AO22" s="37">
        <f>SUM(D22,G22,J22,M22,P22,S22,V22,Y22,JOGADORES!$AE22)/JOGADORES!$AN22</f>
        <v>0</v>
      </c>
      <c r="AP22" s="36">
        <f>SUMIF(DECKS!$F$3:$F$470,"*"&amp;"("&amp;JOGADORES!$B22&amp;")"&amp;"*",DECKS!$AM$3:$AM$470)</f>
        <v>1</v>
      </c>
      <c r="AQ22" s="36">
        <f>SUMIF(DECKS!$F$3:$F$470,"*"&amp;"("&amp;JOGADORES!$B22&amp;")"&amp;"*",DECKS!$AN$3:$AN$470)</f>
        <v>0</v>
      </c>
      <c r="AR22" s="36">
        <f>SUMIF(DECKS!$F$3:$F$470,"*"&amp;"("&amp;JOGADORES!$B22&amp;")"&amp;"*",DECKS!$AO$3:$AO$470)</f>
        <v>0</v>
      </c>
      <c r="AS22" s="36">
        <f>SUMIF(DECKS!$F$3:$F$470,"*"&amp;"("&amp;JOGADORES!$B22&amp;")"&amp;"*",DECKS!$AP$3:$AP$470)</f>
        <v>0</v>
      </c>
      <c r="AT22" s="38">
        <f>IFERROR((JOGADORES!$AP22+2*JOGADORES!$AQ22+3*JOGADORES!$AR22+4*JOGADORES!$AS22)/(1+JOGADORES!$AK22-JOGADORES!$AJ22),0)</f>
        <v>0.1111111111</v>
      </c>
      <c r="AU22" s="39">
        <f>10*JOGADORES!$AT22/IFERROR((10^(JOGADORES!$AM22/AVERAGE(JOGADORES!$AM$3:$AM$29))),10)</f>
        <v>0.1111111111</v>
      </c>
      <c r="AV22" s="40">
        <f>IFERROR(SUM(JOGADORES!$AP22:$AS22)/(1+JOGADORES!$AK22-JOGADORES!$AJ22),0)</f>
        <v>0.1111111111</v>
      </c>
      <c r="AW22" s="41">
        <f>IFERROR(JOGADORES!$AP22/SUM(JOGADORES!$AP22:$AS22),0)</f>
        <v>1</v>
      </c>
      <c r="AX22" s="41">
        <f>IFERROR(JOGADORES!$AQ22/SUM(JOGADORES!$AP22:$AS22),0)</f>
        <v>0</v>
      </c>
      <c r="AY22" s="41">
        <f>IFERROR(JOGADORES!$AR22/SUM(JOGADORES!$AP22:$AS22),0)</f>
        <v>0</v>
      </c>
      <c r="AZ22" s="41">
        <f>IFERROR(JOGADORES!$AS22/SUM(JOGADORES!$AP22:$AS22),0)</f>
        <v>0</v>
      </c>
      <c r="BA22" s="36">
        <f>COUNTIF(DECKS!$F$3:$F$470,"*"&amp;"("&amp;JOGADORES!$B22&amp;")"&amp;"*")</f>
        <v>3</v>
      </c>
      <c r="BB22" s="42">
        <f>SUMIF(DECKS!$F$3:$F$470,"*"&amp;"("&amp;JOGADORES!$B22&amp;")"&amp;"*",DECKS!$D$3:$D$470)/JOGADORES!$BA22</f>
        <v>0</v>
      </c>
      <c r="BC22" s="37">
        <f>SUMIFS(DECKS!$AJ$3:$AJ$470,DECKS!$F$3:$F$470,"*"&amp;"("&amp;JOGADORES!$B22&amp;")"&amp;"*",DECKS!$G$3:$G$470,1)/JOGADORES!$AN22</f>
        <v>0</v>
      </c>
      <c r="BD22" s="37">
        <f>SUMIFS(DECKS!$AJ$3:$AJ$470,DECKS!$F$3:$F$470,"*"&amp;"("&amp;JOGADORES!$B22&amp;")"&amp;"*",DECKS!$H$3:$H$470,1)/JOGADORES!$AN22</f>
        <v>1</v>
      </c>
      <c r="BE22" s="37">
        <f>SUMIFS(DECKS!$AJ$3:$AJ$470,DECKS!$F$3:$F$470,"*"&amp;"("&amp;JOGADORES!$B22&amp;")"&amp;"*",DECKS!$I$3:$I$470,1)/JOGADORES!$AN22</f>
        <v>0.75</v>
      </c>
      <c r="BF22" s="37">
        <f>SUMIFS(DECKS!$AJ$3:$AJ$470,DECKS!$F$3:$F$470,"*"&amp;"("&amp;JOGADORES!$B22&amp;")"&amp;"*",DECKS!$J$3:$J$470,1)/JOGADORES!$AN22</f>
        <v>0.5</v>
      </c>
      <c r="BG22" s="37">
        <f>SUMIFS(DECKS!$AJ$3:$AJ$470,DECKS!$F$3:$F$470,"*"&amp;"("&amp;JOGADORES!$B22&amp;")"&amp;"*",DECKS!$K$3:$K$470,1)/JOGADORES!$AN22</f>
        <v>0</v>
      </c>
      <c r="BH22" s="43">
        <f>IFERROR(SUMIFS(DECKS!$AG$3:$AG$470,DECKS!$F$3:$F$470,"*"&amp;"("&amp;JOGADORES!$B22&amp;")"&amp;"*",DECKS!$G$3:$G$470,1)/JOGADORES!$AK22,0)</f>
        <v>0</v>
      </c>
      <c r="BI22" s="43">
        <f>IFERROR(SUMIFS(DECKS!$AG$3:$AG$470,DECKS!$F$3:$F$470,"*"&amp;"("&amp;JOGADORES!$B22&amp;")"&amp;"*",DECKS!$H$3:$H$470,1)/JOGADORES!$AK22,0)</f>
        <v>1</v>
      </c>
      <c r="BJ22" s="43">
        <f>IFERROR(SUMIFS(DECKS!$AG$3:$AG$470,DECKS!$F$3:$F$470,"*"&amp;"("&amp;JOGADORES!$B22&amp;")"&amp;"*",DECKS!$I$3:$I$470,1)/JOGADORES!$AK22,0)</f>
        <v>0.75</v>
      </c>
      <c r="BK22" s="43">
        <f>IFERROR(SUMIFS(DECKS!$AG$3:$AG$470,DECKS!$F$3:$F$470,"*"&amp;"("&amp;JOGADORES!$B22&amp;")"&amp;"*",DECKS!$J$3:$J$470,1)/JOGADORES!$AK22,0)</f>
        <v>0.5</v>
      </c>
      <c r="BL22" s="43">
        <f>IFERROR(SUMIFS(DECKS!$AG$3:$AG$470,DECKS!$F$3:$F$470,"*"&amp;"("&amp;JOGADORES!$B22&amp;")"&amp;"*",DECKS!$K$3:$K$470,1)/JOGADORES!$AK22,0)</f>
        <v>0</v>
      </c>
      <c r="BM22" s="37">
        <f>AVERAGE(JOGADORES!$BC22,JOGADORES!$BH22)</f>
        <v>0</v>
      </c>
      <c r="BN22" s="37">
        <f>AVERAGE(JOGADORES!$BD22,JOGADORES!$BI22)</f>
        <v>1</v>
      </c>
      <c r="BO22" s="37">
        <f>AVERAGE(JOGADORES!$BE22,JOGADORES!$BJ22)</f>
        <v>0.75</v>
      </c>
      <c r="BP22" s="37">
        <f>AVERAGE(JOGADORES!$BF22,JOGADORES!$BK22)</f>
        <v>0.5</v>
      </c>
      <c r="BQ22" s="37">
        <f>AVERAGE(JOGADORES!$BG22,JOGADORES!$BL22)</f>
        <v>0</v>
      </c>
      <c r="BR22" s="36">
        <f>IF(JOGADORES!$BM22&gt;AVERAGE(JOGADORES!$BM22:$BQ22)-$CS$2,1,0)</f>
        <v>0</v>
      </c>
      <c r="BS22" s="36">
        <f>IF(JOGADORES!$BN22&gt;AVERAGE(JOGADORES!$BM22:$BQ22)-$CS$2,1,0)</f>
        <v>1</v>
      </c>
      <c r="BT22" s="36">
        <f>IF(JOGADORES!$BO22&gt;AVERAGE(JOGADORES!$BM22:$BQ22)-$CS$2,1,0)</f>
        <v>1</v>
      </c>
      <c r="BU22" s="36">
        <f>IF(JOGADORES!$BP22&gt;AVERAGE(JOGADORES!$BM22:$BQ22)-$CS$2,1,0)</f>
        <v>1</v>
      </c>
      <c r="BV22" s="36">
        <f>IF(JOGADORES!$BQ22&gt;AVERAGE(JOGADORES!$BM22:$BQ22)-$CS$2,1,0)</f>
        <v>0</v>
      </c>
      <c r="BW22" s="36" t="str">
        <f>JOGADORES!$BR22&amp;JOGADORES!$BS22&amp;JOGADORES!$BT22&amp;JOGADORES!$BU22&amp;JOGADORES!$BV22</f>
        <v>01110</v>
      </c>
      <c r="BX22" s="44" t="str">
        <f t="array" ref="BX22">XLOOKUP(JOGADORES!$BW22,REF!$C$3:$C$34,REF!$B$3:$B$34,"-",0,1)</f>
        <v>Grixis</v>
      </c>
      <c r="BY22" s="36" t="str">
        <f t="array" ref="BY22">XLOOKUP(JOGADORES!$B22,REF!$B$41:$B$60,REF!$C$41:$C$60)</f>
        <v>#N/A</v>
      </c>
      <c r="BZ22" s="42">
        <f>IFERROR(SUMIFS(DECKS!$AW$3:$AW$470,DECKS!$F$3:$F$470,"*"&amp;"("&amp;JOGADORES!$B22&amp;")"&amp;"*")/JOGADORES!$AK22,0)</f>
        <v>0.125</v>
      </c>
      <c r="CA22" s="36" t="str">
        <f t="array" ref="CA22">XLOOKUP(JOGADORES!$BZ22,REF!$F$71:$F$75,REF!$D$71:$D$75,"-",-1,1)</f>
        <v>C</v>
      </c>
      <c r="CB22" s="38">
        <f>IFERROR((5*COUNTIFS(DECKS!$F$3:$F$470,"*"&amp;"("&amp;JOGADORES!$B22&amp;")"&amp;"*",DECKS!$AL$3:$AL$470,"S")+4*COUNTIFS(DECKS!$F$3:$F$470,"*"&amp;"("&amp;JOGADORES!$B22&amp;")"&amp;"*",DECKS!$AL$3:$AL$470,"A")+3*COUNTIFS(DECKS!$F$3:$F$470,"*"&amp;"("&amp;JOGADORES!$B22&amp;")"&amp;"*",DECKS!$AL$3:$AL$470,"B")+2*COUNTIFS(DECKS!$F$3:$F$470,"*"&amp;"("&amp;JOGADORES!$B22&amp;")"&amp;"*",DECKS!$AL$3:$AL$470,"C")+COUNTIFS(DECKS!$F$3:$F$470,"*"&amp;"("&amp;JOGADORES!$B22&amp;")"&amp;"*",DECKS!$AL$3:$AL$470,"D"))/(JOGADORES!$BA22-COUNTIFS(DECKS!$F$3:$F$470,"*"&amp;"("&amp;JOGADORES!$B22&amp;")"&amp;"*",DECKS!$AL$3:$AL$470,"-")),"-")</f>
        <v>0</v>
      </c>
      <c r="CC22" s="38">
        <f>JOGADORES!$CB22*IFERROR(LOG(10^(JOGADORES!$CL22/AVERAGE(JOGADORES!$CL$3:$CL$29))),1)</f>
        <v>0</v>
      </c>
      <c r="CD22" s="45">
        <f>IF(JOGADORES!$AL22=0,0,(1+JOGADORES!$AO22)*(JOGADORES!$CC22+JOGADORES!$AU22)/2)</f>
        <v>0</v>
      </c>
      <c r="CE22" s="36" t="str">
        <f t="array" ref="CE22">XLOOKUP(JOGADORES!$CB22,REF!$G$3:$G$7,REF!$F$3:$F$7,"-",1)</f>
        <v>D</v>
      </c>
      <c r="CF22" s="38"/>
      <c r="CG22" s="38"/>
      <c r="CH22" s="38"/>
      <c r="CI22" s="38"/>
      <c r="CJ22" s="38"/>
      <c r="CK22" s="38"/>
      <c r="CL22" s="38" t="str">
        <f>IFERROR((4*JOGADORES!$CF22+3*JOGADORES!$CI22+2*JOGADORES!$CK22+JOGADORES!$CG22+JOGADORES!$CH22)/JOGADORES!$CJ22,"-")</f>
        <v>-</v>
      </c>
      <c r="CM22" s="46" t="str">
        <f>IFERROR(AVERAGEIF(DECKS!$F$3:$F$470,"*"&amp;"("&amp;JOGADORES!$B22&amp;")"&amp;"*",DECKS!$BA$3:$BA$470),"-")</f>
        <v>-</v>
      </c>
      <c r="CN22" s="46" t="str">
        <f>IFERROR(AVERAGEIF(DECKS!$F$3:$F$470,"*"&amp;"("&amp;JOGADORES!$B22&amp;")"&amp;"*",DECKS!$BB$3:$BB$470),"-")</f>
        <v>-</v>
      </c>
      <c r="CO22" s="46" t="str">
        <f>IFERROR(AVERAGEIF(DECKS!$F$3:$F$470,"*"&amp;"("&amp;JOGADORES!$B22&amp;")"&amp;"*",DECKS!$BC$3:$BC$470),"-")</f>
        <v>-</v>
      </c>
      <c r="CP22" s="14"/>
      <c r="CQ22" s="14"/>
      <c r="CR22" s="14"/>
      <c r="CS22" s="14"/>
      <c r="CT22" s="14"/>
    </row>
    <row r="23" ht="19.5" customHeight="1">
      <c r="A23" s="14"/>
      <c r="B23" s="33" t="s">
        <v>234</v>
      </c>
      <c r="C23" s="34">
        <f>SUMIF(DECKS!$F$3:$F$470,"*"&amp;"("&amp;JOGADORES!$B23&amp;")"&amp;"*",DECKS!$M$3:$M$470)</f>
        <v>0</v>
      </c>
      <c r="D23" s="34">
        <f>SUMIF(DECKS!$F$3:$F$470,"*"&amp;"("&amp;JOGADORES!$B23&amp;")"&amp;"*",DECKS!$N$3:$N$470)</f>
        <v>0</v>
      </c>
      <c r="E23" s="34">
        <f>IFERROR(JOGADORES!$D23/JOGADORES!$C23,0)</f>
        <v>0</v>
      </c>
      <c r="F23" s="34">
        <f>SUMIF(DECKS!$F$3:$F$470,"*"&amp;"("&amp;JOGADORES!$B23&amp;")"&amp;"*",DECKS!$O$3:$O$470)</f>
        <v>0</v>
      </c>
      <c r="G23" s="34">
        <f>SUMIF(DECKS!$F$3:$F$470,"*"&amp;"("&amp;JOGADORES!$B23&amp;")"&amp;"*",DECKS!$P$3:$P$470)</f>
        <v>0</v>
      </c>
      <c r="H23" s="35">
        <f>IFERROR((JOGADORES!$D23+JOGADORES!$G23)/(JOGADORES!$C23+JOGADORES!$F23),0)</f>
        <v>0</v>
      </c>
      <c r="I23" s="34">
        <f>SUMIF(DECKS!$F$3:$F$470,"*"&amp;"("&amp;JOGADORES!$B23&amp;")"&amp;"*",DECKS!$Q$3:$Q$470)</f>
        <v>0</v>
      </c>
      <c r="J23" s="34">
        <f>SUMIF(DECKS!$F$3:$F$470,"*"&amp;"("&amp;JOGADORES!$B23&amp;")"&amp;"*",DECKS!$R$3:$R$470)</f>
        <v>0</v>
      </c>
      <c r="K23" s="35">
        <f>IFERROR((JOGADORES!$G23+JOGADORES!$J23)/(JOGADORES!$F23+JOGADORES!$I23),0)</f>
        <v>0</v>
      </c>
      <c r="L23" s="34">
        <f>SUMIF(DECKS!$F$3:$F$470,"*"&amp;"("&amp;JOGADORES!$B23&amp;")"&amp;"*",DECKS!$S$3:$S$470)</f>
        <v>0</v>
      </c>
      <c r="M23" s="34">
        <f>SUMIF(DECKS!$F$3:$F$470,"*"&amp;"("&amp;JOGADORES!$B23&amp;")"&amp;"*",DECKS!$T$3:$T$470)</f>
        <v>0</v>
      </c>
      <c r="N23" s="35">
        <f>IFERROR((JOGADORES!$J23+JOGADORES!$M23)/(JOGADORES!$I23+JOGADORES!$L23),0)</f>
        <v>0</v>
      </c>
      <c r="O23" s="34">
        <f>SUMIF(DECKS!$F$3:$F$470,"*"&amp;"("&amp;JOGADORES!$B23&amp;")"&amp;"*",DECKS!$U$3:$U$470)</f>
        <v>0</v>
      </c>
      <c r="P23" s="34">
        <f>SUMIF(DECKS!$F$3:$F$470,"*"&amp;"("&amp;JOGADORES!$B23&amp;")"&amp;"*",DECKS!$V$3:$V$470)</f>
        <v>0</v>
      </c>
      <c r="Q23" s="35">
        <f>IFERROR((JOGADORES!$M23+JOGADORES!$P23)/(JOGADORES!$L23+JOGADORES!$O23),0)</f>
        <v>0</v>
      </c>
      <c r="R23" s="34">
        <f>SUMIF(DECKS!$F$3:$F$470,"*"&amp;"("&amp;JOGADORES!$B23&amp;")"&amp;"*",DECKS!$W$3:$W$470)</f>
        <v>0</v>
      </c>
      <c r="S23" s="34">
        <f>SUMIF(DECKS!$F$3:$F$470,"*"&amp;"("&amp;JOGADORES!$B23&amp;")"&amp;"*",DECKS!$X$3:$X$470)</f>
        <v>0</v>
      </c>
      <c r="T23" s="35">
        <f>IFERROR((JOGADORES!$P23+JOGADORES!$S23)/(JOGADORES!$O23+JOGADORES!$R23),0)</f>
        <v>0</v>
      </c>
      <c r="U23" s="34">
        <f>SUMIF(DECKS!$F$3:$F$470,"*"&amp;"("&amp;JOGADORES!$B23&amp;")"&amp;"*",DECKS!$Y$3:$Y$470)</f>
        <v>0</v>
      </c>
      <c r="V23" s="34">
        <f>SUMIF(DECKS!$F$3:$F$470,"*"&amp;"("&amp;JOGADORES!$B23&amp;")"&amp;"*",DECKS!$Z$3:$Z$470)</f>
        <v>0</v>
      </c>
      <c r="W23" s="35">
        <f>IFERROR((JOGADORES!$S23+JOGADORES!$V23)/(JOGADORES!$R23+JOGADORES!$U23),0)</f>
        <v>0</v>
      </c>
      <c r="X23" s="34">
        <f>SUMIF(DECKS!$F$3:$F$470,"*"&amp;"("&amp;JOGADORES!$B23&amp;")"&amp;"*",DECKS!$AA$3:$AA$470)</f>
        <v>2</v>
      </c>
      <c r="Y23" s="34">
        <f>SUMIF(DECKS!$F$3:$F$470,"*"&amp;"("&amp;JOGADORES!$B23&amp;")"&amp;"*",DECKS!$AB$3:$AB$470)</f>
        <v>0</v>
      </c>
      <c r="Z23" s="34">
        <f>SUMIF(HISTORICO!$N$107:$N$288,"*"&amp;"("&amp;JOGADORES!$B23&amp;")"&amp;"*",HISTORICO!$Q$107:$Q$288)</f>
        <v>0</v>
      </c>
      <c r="AA23" s="35">
        <f>JOGADORES!$Y23/JOGADORES!$X23</f>
        <v>0</v>
      </c>
      <c r="AB23" s="35">
        <f>JOGADORES!$Z23/JOGADORES!$X23</f>
        <v>0</v>
      </c>
      <c r="AC23" s="35">
        <f>(JOGADORES!$X23-JOGADORES!$Y23-JOGADORES!$Z23)/JOGADORES!$X23</f>
        <v>1</v>
      </c>
      <c r="AD23" s="36">
        <f>SUMIF(DECKS!$F$3:$F$470,"*"&amp;"("&amp;JOGADORES!$B23&amp;")"&amp;"*",DECKS!$AD$3:$AD$470)</f>
        <v>4</v>
      </c>
      <c r="AE23" s="36">
        <f>SUMIF(DECKS!$F$3:$F$470,"*"&amp;"("&amp;JOGADORES!$B23&amp;")"&amp;"*",DECKS!$AE$3:$AE$470)</f>
        <v>0</v>
      </c>
      <c r="AF23" s="36">
        <f>SUMIF(HISTORICO!$N$292:$N$759,"*"&amp;"("&amp;JOGADORES!$B23&amp;")"&amp;"*",HISTORICO!$Q$292:$Q$759)</f>
        <v>0</v>
      </c>
      <c r="AG23" s="37">
        <f>JOGADORES!$AE23/JOGADORES!$AD23</f>
        <v>0</v>
      </c>
      <c r="AH23" s="37">
        <f>JOGADORES!$AF23/JOGADORES!$AD23</f>
        <v>0</v>
      </c>
      <c r="AI23" s="37">
        <f>(JOGADORES!$AD23-JOGADORES!$AE23-JOGADORES!$AF23)/JOGADORES!$AD23</f>
        <v>1</v>
      </c>
      <c r="AJ23" s="36">
        <f>JOGADORES!$V23+JOGADORES!$Y23+JOGADORES!$AE23</f>
        <v>0</v>
      </c>
      <c r="AK23" s="36">
        <f>JOGADORES!$U23+JOGADORES!$X23+JOGADORES!$AD23</f>
        <v>6</v>
      </c>
      <c r="AL23" s="37">
        <f>IFERROR(JOGADORES!$AJ23/JOGADORES!$AK23,0)</f>
        <v>0</v>
      </c>
      <c r="AM23" s="38" t="str">
        <f>IFERROR(AVERAGEIF(REG!$D$2:$D$124,"*"&amp;"("&amp;JOGADORES!$B23&amp;")"&amp;"*",REG!$C$2:$C$124),"-")</f>
        <v>-</v>
      </c>
      <c r="AN23" s="36">
        <f>SUM(C23,F23,I23,L23,O23,R23,U23,X23,JOGADORES!$AD23)</f>
        <v>6</v>
      </c>
      <c r="AO23" s="37">
        <f>SUM(D23,G23,J23,M23,P23,S23,V23,Y23,JOGADORES!$AE23)/JOGADORES!$AN23</f>
        <v>0</v>
      </c>
      <c r="AP23" s="36" t="str">
        <f>SUMIF(DECKS!$F$3:$F$470,"*"&amp;"("&amp;JOGADORES!$B23&amp;")"&amp;"*",DECKS!$AM$3:$AM$470)</f>
        <v>#ERROR!</v>
      </c>
      <c r="AQ23" s="36" t="str">
        <f>SUMIF(DECKS!$F$3:$F$470,"*"&amp;"("&amp;JOGADORES!$B23&amp;")"&amp;"*",DECKS!$AN$3:$AN$470)</f>
        <v>#ERROR!</v>
      </c>
      <c r="AR23" s="36" t="str">
        <f>SUMIF(DECKS!$F$3:$F$470,"*"&amp;"("&amp;JOGADORES!$B23&amp;")"&amp;"*",DECKS!$AO$3:$AO$470)</f>
        <v>#ERROR!</v>
      </c>
      <c r="AS23" s="36" t="str">
        <f>SUMIF(DECKS!$F$3:$F$470,"*"&amp;"("&amp;JOGADORES!$B23&amp;")"&amp;"*",DECKS!$AP$3:$AP$470)</f>
        <v>#ERROR!</v>
      </c>
      <c r="AT23" s="38">
        <f>IFERROR((JOGADORES!$AP23+2*JOGADORES!$AQ23+3*JOGADORES!$AR23+4*JOGADORES!$AS23)/(1+JOGADORES!$AK23-JOGADORES!$AJ23),0)</f>
        <v>0</v>
      </c>
      <c r="AU23" s="39">
        <f>10*JOGADORES!$AT23/IFERROR((10^(JOGADORES!$AM23/AVERAGE(JOGADORES!$AM$3:$AM$29))),10)</f>
        <v>0</v>
      </c>
      <c r="AV23" s="40">
        <f>IFERROR(SUM(JOGADORES!$AP23:$AS23)/(1+JOGADORES!$AK23-JOGADORES!$AJ23),0)</f>
        <v>0</v>
      </c>
      <c r="AW23" s="41">
        <f>IFERROR(JOGADORES!$AP23/SUM(JOGADORES!$AP23:$AS23),0)</f>
        <v>0</v>
      </c>
      <c r="AX23" s="41">
        <f>IFERROR(JOGADORES!$AQ23/SUM(JOGADORES!$AP23:$AS23),0)</f>
        <v>0</v>
      </c>
      <c r="AY23" s="41">
        <f>IFERROR(JOGADORES!$AR23/SUM(JOGADORES!$AP23:$AS23),0)</f>
        <v>0</v>
      </c>
      <c r="AZ23" s="41">
        <f>IFERROR(JOGADORES!$AS23/SUM(JOGADORES!$AP23:$AS23),0)</f>
        <v>0</v>
      </c>
      <c r="BA23" s="36">
        <f>COUNTIF(DECKS!$F$3:$F$470,"*"&amp;"("&amp;JOGADORES!$B23&amp;")"&amp;"*")</f>
        <v>2</v>
      </c>
      <c r="BB23" s="42">
        <f>SUMIF(DECKS!$F$3:$F$470,"*"&amp;"("&amp;JOGADORES!$B23&amp;")"&amp;"*",DECKS!$D$3:$D$470)/JOGADORES!$BA23</f>
        <v>0</v>
      </c>
      <c r="BC23" s="37">
        <f>SUMIFS(DECKS!$AJ$3:$AJ$470,DECKS!$F$3:$F$470,"*"&amp;"("&amp;JOGADORES!$B23&amp;")"&amp;"*",DECKS!$G$3:$G$470,1)/JOGADORES!$AN23</f>
        <v>0.6666666667</v>
      </c>
      <c r="BD23" s="37">
        <f>SUMIFS(DECKS!$AJ$3:$AJ$470,DECKS!$F$3:$F$470,"*"&amp;"("&amp;JOGADORES!$B23&amp;")"&amp;"*",DECKS!$H$3:$H$470,1)/JOGADORES!$AN23</f>
        <v>0.6666666667</v>
      </c>
      <c r="BE23" s="37">
        <f>SUMIFS(DECKS!$AJ$3:$AJ$470,DECKS!$F$3:$F$470,"*"&amp;"("&amp;JOGADORES!$B23&amp;")"&amp;"*",DECKS!$I$3:$I$470,1)/JOGADORES!$AN23</f>
        <v>0.6666666667</v>
      </c>
      <c r="BF23" s="37">
        <f>SUMIFS(DECKS!$AJ$3:$AJ$470,DECKS!$F$3:$F$470,"*"&amp;"("&amp;JOGADORES!$B23&amp;")"&amp;"*",DECKS!$J$3:$J$470,1)/JOGADORES!$AN23</f>
        <v>1</v>
      </c>
      <c r="BG23" s="37">
        <f>SUMIFS(DECKS!$AJ$3:$AJ$470,DECKS!$F$3:$F$470,"*"&amp;"("&amp;JOGADORES!$B23&amp;")"&amp;"*",DECKS!$K$3:$K$470,1)/JOGADORES!$AN23</f>
        <v>0.6666666667</v>
      </c>
      <c r="BH23" s="43">
        <f>IFERROR(SUMIFS(DECKS!$AG$3:$AG$470,DECKS!$F$3:$F$470,"*"&amp;"("&amp;JOGADORES!$B23&amp;")"&amp;"*",DECKS!$G$3:$G$470,1)/JOGADORES!$AK23,0)</f>
        <v>0.6666666667</v>
      </c>
      <c r="BI23" s="43">
        <f>IFERROR(SUMIFS(DECKS!$AG$3:$AG$470,DECKS!$F$3:$F$470,"*"&amp;"("&amp;JOGADORES!$B23&amp;")"&amp;"*",DECKS!$H$3:$H$470,1)/JOGADORES!$AK23,0)</f>
        <v>0.6666666667</v>
      </c>
      <c r="BJ23" s="43">
        <f>IFERROR(SUMIFS(DECKS!$AG$3:$AG$470,DECKS!$F$3:$F$470,"*"&amp;"("&amp;JOGADORES!$B23&amp;")"&amp;"*",DECKS!$I$3:$I$470,1)/JOGADORES!$AK23,0)</f>
        <v>0.6666666667</v>
      </c>
      <c r="BK23" s="43">
        <f>IFERROR(SUMIFS(DECKS!$AG$3:$AG$470,DECKS!$F$3:$F$470,"*"&amp;"("&amp;JOGADORES!$B23&amp;")"&amp;"*",DECKS!$J$3:$J$470,1)/JOGADORES!$AK23,0)</f>
        <v>1</v>
      </c>
      <c r="BL23" s="43">
        <f>IFERROR(SUMIFS(DECKS!$AG$3:$AG$470,DECKS!$F$3:$F$470,"*"&amp;"("&amp;JOGADORES!$B23&amp;")"&amp;"*",DECKS!$K$3:$K$470,1)/JOGADORES!$AK23,0)</f>
        <v>0.6666666667</v>
      </c>
      <c r="BM23" s="37">
        <f>AVERAGE(JOGADORES!$BC23,JOGADORES!$BH23)</f>
        <v>0.6666666667</v>
      </c>
      <c r="BN23" s="37">
        <f>AVERAGE(JOGADORES!$BD23,JOGADORES!$BI23)</f>
        <v>0.6666666667</v>
      </c>
      <c r="BO23" s="37">
        <f>AVERAGE(JOGADORES!$BE23,JOGADORES!$BJ23)</f>
        <v>0.6666666667</v>
      </c>
      <c r="BP23" s="37">
        <f>AVERAGE(JOGADORES!$BF23,JOGADORES!$BK23)</f>
        <v>1</v>
      </c>
      <c r="BQ23" s="37">
        <f>AVERAGE(JOGADORES!$BG23,JOGADORES!$BL23)</f>
        <v>0.6666666667</v>
      </c>
      <c r="BR23" s="36">
        <f>IF(JOGADORES!$BM23&gt;AVERAGE(JOGADORES!$BM23:$BQ23)-$CS$2,1,0)</f>
        <v>0</v>
      </c>
      <c r="BS23" s="36">
        <f>IF(JOGADORES!$BN23&gt;AVERAGE(JOGADORES!$BM23:$BQ23)-$CS$2,1,0)</f>
        <v>0</v>
      </c>
      <c r="BT23" s="36">
        <f>IF(JOGADORES!$BO23&gt;AVERAGE(JOGADORES!$BM23:$BQ23)-$CS$2,1,0)</f>
        <v>0</v>
      </c>
      <c r="BU23" s="36">
        <f>IF(JOGADORES!$BP23&gt;AVERAGE(JOGADORES!$BM23:$BQ23)-$CS$2,1,0)</f>
        <v>1</v>
      </c>
      <c r="BV23" s="36">
        <f>IF(JOGADORES!$BQ23&gt;AVERAGE(JOGADORES!$BM23:$BQ23)-$CS$2,1,0)</f>
        <v>0</v>
      </c>
      <c r="BW23" s="36" t="str">
        <f>JOGADORES!$BR23&amp;JOGADORES!$BS23&amp;JOGADORES!$BT23&amp;JOGADORES!$BU23&amp;JOGADORES!$BV23</f>
        <v>00010</v>
      </c>
      <c r="BX23" s="44" t="str">
        <f t="array" ref="BX23">XLOOKUP(JOGADORES!$BW23,REF!$C$3:$C$34,REF!$B$3:$B$34,"-",0,1)</f>
        <v>Mono Red</v>
      </c>
      <c r="BY23" s="36" t="str">
        <f t="array" ref="BY23">XLOOKUP(JOGADORES!$B23,REF!$B$41:$B$60,REF!$C$41:$C$60)</f>
        <v>#N/A</v>
      </c>
      <c r="BZ23" s="42">
        <f>IFERROR(SUMIFS(DECKS!$AW$3:$AW$470,DECKS!$F$3:$F$470,"*"&amp;"("&amp;JOGADORES!$B23&amp;")"&amp;"*")/JOGADORES!$AK23,0)</f>
        <v>0</v>
      </c>
      <c r="CA23" s="36" t="str">
        <f t="array" ref="CA23">XLOOKUP(JOGADORES!$BZ23,REF!$F$71:$F$75,REF!$D$71:$D$75,"-",-1,1)</f>
        <v>C</v>
      </c>
      <c r="CB23" s="38">
        <f>IFERROR((5*COUNTIFS(DECKS!$F$3:$F$470,"*"&amp;"("&amp;JOGADORES!$B23&amp;")"&amp;"*",DECKS!$AL$3:$AL$470,"S")+4*COUNTIFS(DECKS!$F$3:$F$470,"*"&amp;"("&amp;JOGADORES!$B23&amp;")"&amp;"*",DECKS!$AL$3:$AL$470,"A")+3*COUNTIFS(DECKS!$F$3:$F$470,"*"&amp;"("&amp;JOGADORES!$B23&amp;")"&amp;"*",DECKS!$AL$3:$AL$470,"B")+2*COUNTIFS(DECKS!$F$3:$F$470,"*"&amp;"("&amp;JOGADORES!$B23&amp;")"&amp;"*",DECKS!$AL$3:$AL$470,"C")+COUNTIFS(DECKS!$F$3:$F$470,"*"&amp;"("&amp;JOGADORES!$B23&amp;")"&amp;"*",DECKS!$AL$3:$AL$470,"D"))/(JOGADORES!$BA23-COUNTIFS(DECKS!$F$3:$F$470,"*"&amp;"("&amp;JOGADORES!$B23&amp;")"&amp;"*",DECKS!$AL$3:$AL$470,"-")),"-")</f>
        <v>0</v>
      </c>
      <c r="CC23" s="38">
        <f>JOGADORES!$CB23*IFERROR(LOG(10^(JOGADORES!$CL23/AVERAGE(JOGADORES!$CL$3:$CL$29))),1)</f>
        <v>0</v>
      </c>
      <c r="CD23" s="45">
        <f>IF(JOGADORES!$AL23=0,0,(1+JOGADORES!$AO23)*(JOGADORES!$CC23+JOGADORES!$AU23)/2)</f>
        <v>0</v>
      </c>
      <c r="CE23" s="36" t="str">
        <f t="array" ref="CE23">XLOOKUP(JOGADORES!$CB23,REF!$G$3:$G$7,REF!$F$3:$F$7,"-",1)</f>
        <v>D</v>
      </c>
      <c r="CF23" s="38"/>
      <c r="CG23" s="38"/>
      <c r="CH23" s="38"/>
      <c r="CI23" s="38"/>
      <c r="CJ23" s="38"/>
      <c r="CK23" s="38"/>
      <c r="CL23" s="38" t="str">
        <f>IFERROR((4*JOGADORES!$CF23+3*JOGADORES!$CI23+2*JOGADORES!$CK23+JOGADORES!$CG23+JOGADORES!$CH23)/JOGADORES!$CJ23,"-")</f>
        <v>-</v>
      </c>
      <c r="CM23" s="46" t="str">
        <f>IFERROR(AVERAGEIF(DECKS!$F$3:$F$470,"*"&amp;"("&amp;JOGADORES!$B23&amp;")"&amp;"*",DECKS!$BA$3:$BA$470),"-")</f>
        <v>-</v>
      </c>
      <c r="CN23" s="46" t="str">
        <f>IFERROR(AVERAGEIF(DECKS!$F$3:$F$470,"*"&amp;"("&amp;JOGADORES!$B23&amp;")"&amp;"*",DECKS!$BB$3:$BB$470),"-")</f>
        <v>-</v>
      </c>
      <c r="CO23" s="46" t="str">
        <f>IFERROR(AVERAGEIF(DECKS!$F$3:$F$470,"*"&amp;"("&amp;JOGADORES!$B23&amp;")"&amp;"*",DECKS!$BC$3:$BC$470),"-")</f>
        <v>-</v>
      </c>
      <c r="CP23" s="14"/>
      <c r="CQ23" s="14"/>
      <c r="CR23" s="14"/>
      <c r="CS23" s="14"/>
      <c r="CT23" s="14"/>
    </row>
    <row r="24" ht="19.5" hidden="1" customHeight="1">
      <c r="A24" s="14"/>
      <c r="B24" s="50" t="s">
        <v>235</v>
      </c>
      <c r="C24" s="34">
        <f>SUMIF(DECKS!$F$3:$F$470,"*"&amp;"("&amp;JOGADORES!$B24&amp;")"&amp;"*",DECKS!$M$3:$M$470)</f>
        <v>0</v>
      </c>
      <c r="D24" s="34">
        <f>SUMIF(DECKS!$F$3:$F$470,"*"&amp;"("&amp;JOGADORES!$B24&amp;")"&amp;"*",DECKS!$N$3:$N$470)</f>
        <v>0</v>
      </c>
      <c r="E24" s="34">
        <f>IFERROR(JOGADORES!$D24/JOGADORES!$C24,0)</f>
        <v>0</v>
      </c>
      <c r="F24" s="34">
        <f>SUMIF(DECKS!$F$3:$F$470,"*"&amp;"("&amp;JOGADORES!$B24&amp;")"&amp;"*",DECKS!$O$3:$O$470)</f>
        <v>0</v>
      </c>
      <c r="G24" s="34">
        <f>SUMIF(DECKS!$F$3:$F$470,"*"&amp;"("&amp;JOGADORES!$B24&amp;")"&amp;"*",DECKS!$P$3:$P$470)</f>
        <v>0</v>
      </c>
      <c r="H24" s="35">
        <f>IFERROR((JOGADORES!$D24+JOGADORES!$G24)/(JOGADORES!$C24+JOGADORES!$F24),0)</f>
        <v>0</v>
      </c>
      <c r="I24" s="34">
        <f>SUMIF(DECKS!$F$3:$F$470,"*"&amp;"("&amp;JOGADORES!$B24&amp;")"&amp;"*",DECKS!$Q$3:$Q$470)</f>
        <v>0</v>
      </c>
      <c r="J24" s="34">
        <f>SUMIF(DECKS!$F$3:$F$470,"*"&amp;"("&amp;JOGADORES!$B24&amp;")"&amp;"*",DECKS!$R$3:$R$470)</f>
        <v>0</v>
      </c>
      <c r="K24" s="35">
        <f>IFERROR((JOGADORES!$G24+JOGADORES!$J24)/(JOGADORES!$F24+JOGADORES!$I24),0)</f>
        <v>0</v>
      </c>
      <c r="L24" s="34">
        <f>SUMIF(DECKS!$F$3:$F$470,"*"&amp;"("&amp;JOGADORES!$B24&amp;")"&amp;"*",DECKS!$S$3:$S$470)</f>
        <v>0</v>
      </c>
      <c r="M24" s="34">
        <f>SUMIF(DECKS!$F$3:$F$470,"*"&amp;"("&amp;JOGADORES!$B24&amp;")"&amp;"*",DECKS!$T$3:$T$470)</f>
        <v>0</v>
      </c>
      <c r="N24" s="35">
        <f>IFERROR((JOGADORES!$J24+JOGADORES!$M24)/(JOGADORES!$I24+JOGADORES!$L24),0)</f>
        <v>0</v>
      </c>
      <c r="O24" s="34">
        <f>SUMIF(DECKS!$F$3:$F$470,"*"&amp;"("&amp;JOGADORES!$B24&amp;")"&amp;"*",DECKS!$U$3:$U$470)</f>
        <v>0</v>
      </c>
      <c r="P24" s="34">
        <f>SUMIF(DECKS!$F$3:$F$470,"*"&amp;"("&amp;JOGADORES!$B24&amp;")"&amp;"*",DECKS!$V$3:$V$470)</f>
        <v>0</v>
      </c>
      <c r="Q24" s="35">
        <f>IFERROR((JOGADORES!$M24+JOGADORES!$P24)/(JOGADORES!$L24+JOGADORES!$O24),0)</f>
        <v>0</v>
      </c>
      <c r="R24" s="34">
        <f>SUMIF(DECKS!$F$3:$F$470,"*"&amp;"("&amp;JOGADORES!$B24&amp;")"&amp;"*",DECKS!$W$3:$W$470)</f>
        <v>0</v>
      </c>
      <c r="S24" s="34">
        <f>SUMIF(DECKS!$F$3:$F$470,"*"&amp;"("&amp;JOGADORES!$B24&amp;")"&amp;"*",DECKS!$X$3:$X$470)</f>
        <v>0</v>
      </c>
      <c r="T24" s="35">
        <f>IFERROR((JOGADORES!$P24+JOGADORES!$S24)/(JOGADORES!$O24+JOGADORES!$R24),0)</f>
        <v>0</v>
      </c>
      <c r="U24" s="34">
        <f>SUMIF(DECKS!$F$3:$F$470,"*"&amp;"("&amp;JOGADORES!$B24&amp;")"&amp;"*",DECKS!$Y$3:$Y$470)</f>
        <v>0</v>
      </c>
      <c r="V24" s="34">
        <f>SUMIF(DECKS!$F$3:$F$470,"*"&amp;"("&amp;JOGADORES!$B24&amp;")"&amp;"*",DECKS!$Z$3:$Z$470)</f>
        <v>0</v>
      </c>
      <c r="W24" s="35">
        <f>IFERROR((JOGADORES!$S24+JOGADORES!$V24)/(JOGADORES!$R24+JOGADORES!$U24),0)</f>
        <v>0</v>
      </c>
      <c r="X24" s="34">
        <f>SUMIF(DECKS!$F$3:$F$470,"*"&amp;"("&amp;JOGADORES!$B24&amp;")"&amp;"*",DECKS!$AA$3:$AA$470)</f>
        <v>2</v>
      </c>
      <c r="Y24" s="34">
        <f>SUMIF(DECKS!$F$3:$F$470,"*"&amp;"("&amp;JOGADORES!$B24&amp;")"&amp;"*",DECKS!$AB$3:$AB$470)</f>
        <v>0</v>
      </c>
      <c r="Z24" s="34">
        <f>SUMIF(HISTORICO!$N$107:$N$288,"*"&amp;"("&amp;JOGADORES!$B24&amp;")"&amp;"*",HISTORICO!$Q$107:$Q$288)</f>
        <v>0</v>
      </c>
      <c r="AA24" s="35">
        <f>JOGADORES!$Y24/JOGADORES!$X24</f>
        <v>0</v>
      </c>
      <c r="AB24" s="35">
        <f>JOGADORES!$Z24/JOGADORES!$X24</f>
        <v>0</v>
      </c>
      <c r="AC24" s="35">
        <f>(JOGADORES!$X24-JOGADORES!$Y24-JOGADORES!$Z24)/JOGADORES!$X24</f>
        <v>1</v>
      </c>
      <c r="AD24" s="34">
        <f>SUMIF(DECKS!$F$3:$F$470,"*"&amp;"("&amp;JOGADORES!$B24&amp;")"&amp;"*",DECKS!$AD$3:$AD$470)</f>
        <v>0</v>
      </c>
      <c r="AE24" s="34">
        <f>SUMIF(DECKS!$F$3:$F$470,"*"&amp;"("&amp;JOGADORES!$B24&amp;")"&amp;"*",DECKS!$AE$3:$AE$470)</f>
        <v>0</v>
      </c>
      <c r="AF24" s="34">
        <f>SUMIF(HISTORICO!$N$292:$N$759,"*"&amp;"("&amp;JOGADORES!$B24&amp;")"&amp;"*",HISTORICO!$Q$292:$Q$759)</f>
        <v>0</v>
      </c>
      <c r="AG24" s="35" t="str">
        <f>JOGADORES!$AE24/JOGADORES!$AD24</f>
        <v>#DIV/0!</v>
      </c>
      <c r="AH24" s="35" t="str">
        <f>JOGADORES!$AF24/JOGADORES!$AD24</f>
        <v>#DIV/0!</v>
      </c>
      <c r="AI24" s="35" t="str">
        <f>(JOGADORES!$AD24-JOGADORES!$AE24-JOGADORES!$AF24)/JOGADORES!$AD24</f>
        <v>#DIV/0!</v>
      </c>
      <c r="AJ24" s="34">
        <f>JOGADORES!$V24+JOGADORES!$Y24+JOGADORES!$AE24</f>
        <v>0</v>
      </c>
      <c r="AK24" s="34">
        <f>JOGADORES!$U24+JOGADORES!$X24+JOGADORES!$AD24</f>
        <v>2</v>
      </c>
      <c r="AL24" s="35">
        <f>IFERROR(JOGADORES!$AJ24/JOGADORES!$AK24,0)</f>
        <v>0</v>
      </c>
      <c r="AM24" s="51" t="str">
        <f>IFERROR(AVERAGEIF(REG!$D$2:$D$124,"*"&amp;"("&amp;JOGADORES!$B24&amp;")"&amp;"*",REG!$C$2:$C$124),"-")</f>
        <v>-</v>
      </c>
      <c r="AN24" s="34">
        <f>SUM(C24,F24,I24,L24,O24,R24,U24,X24,JOGADORES!$AD24)</f>
        <v>2</v>
      </c>
      <c r="AO24" s="35">
        <f>SUM(D24,G24,J24,M24,P24,S24,V24,Y24,JOGADORES!$AE24)/JOGADORES!$AN24</f>
        <v>0</v>
      </c>
      <c r="AP24" s="34">
        <f>SUMIF(DECKS!$F$3:$F$470,"*"&amp;"("&amp;JOGADORES!$B24&amp;")"&amp;"*",DECKS!$AM$3:$AM$470)</f>
        <v>0</v>
      </c>
      <c r="AQ24" s="34">
        <f>SUMIF(DECKS!$F$3:$F$470,"*"&amp;"("&amp;JOGADORES!$B24&amp;")"&amp;"*",DECKS!$AN$3:$AN$470)</f>
        <v>0</v>
      </c>
      <c r="AR24" s="34">
        <f>SUMIF(DECKS!$F$3:$F$470,"*"&amp;"("&amp;JOGADORES!$B24&amp;")"&amp;"*",DECKS!$AO$3:$AO$470)</f>
        <v>0</v>
      </c>
      <c r="AS24" s="34">
        <f>SUMIF(DECKS!$F$3:$F$470,"*"&amp;"("&amp;JOGADORES!$B24&amp;")"&amp;"*",DECKS!$AP$3:$AP$470)</f>
        <v>0</v>
      </c>
      <c r="AT24" s="51">
        <f>IFERROR((JOGADORES!$AP24+2*JOGADORES!$AQ24+3*JOGADORES!$AR24+4*JOGADORES!$AS24)/(1+JOGADORES!$AK24-JOGADORES!$AJ24),0)</f>
        <v>0</v>
      </c>
      <c r="AU24" s="52">
        <f>10*JOGADORES!$AT24/IFERROR((10^(JOGADORES!$AM24/AVERAGE(JOGADORES!$AM$3:$AM$29))),10)</f>
        <v>0</v>
      </c>
      <c r="AV24" s="53">
        <f>IFERROR(SUM(JOGADORES!$AP24:$AS24)/(1+JOGADORES!$AK24-JOGADORES!$AJ24),0)</f>
        <v>0</v>
      </c>
      <c r="AW24" s="54">
        <f>IFERROR(JOGADORES!$AP24/SUM(JOGADORES!$AP24:$AS24),0)</f>
        <v>0</v>
      </c>
      <c r="AX24" s="54">
        <f>IFERROR(JOGADORES!$AQ24/SUM(JOGADORES!$AP24:$AS24),0)</f>
        <v>0</v>
      </c>
      <c r="AY24" s="54">
        <f>IFERROR(JOGADORES!$AR24/SUM(JOGADORES!$AP24:$AS24),0)</f>
        <v>0</v>
      </c>
      <c r="AZ24" s="54">
        <f>IFERROR(JOGADORES!$AS24/SUM(JOGADORES!$AP24:$AS24),0)</f>
        <v>0</v>
      </c>
      <c r="BA24" s="34">
        <f>COUNTIF(DECKS!$F$3:$F$470,"*"&amp;"("&amp;JOGADORES!$B24&amp;")"&amp;"*")</f>
        <v>2</v>
      </c>
      <c r="BB24" s="55">
        <f>SUMIF(DECKS!$F$3:$F$470,"*"&amp;"("&amp;JOGADORES!$B24&amp;")"&amp;"*",DECKS!$D$3:$D$470)/JOGADORES!$BA24</f>
        <v>4</v>
      </c>
      <c r="BC24" s="35">
        <f>SUMIFS(DECKS!$AJ$3:$AJ$470,DECKS!$F$3:$F$470,"*"&amp;"("&amp;JOGADORES!$B24&amp;")"&amp;"*",DECKS!$G$3:$G$470,1)/JOGADORES!$AN24</f>
        <v>0</v>
      </c>
      <c r="BD24" s="35">
        <f>SUMIFS(DECKS!$AJ$3:$AJ$470,DECKS!$F$3:$F$470,"*"&amp;"("&amp;JOGADORES!$B24&amp;")"&amp;"*",DECKS!$H$3:$H$470,1)/JOGADORES!$AN24</f>
        <v>0.5</v>
      </c>
      <c r="BE24" s="35">
        <f>SUMIFS(DECKS!$AJ$3:$AJ$470,DECKS!$F$3:$F$470,"*"&amp;"("&amp;JOGADORES!$B24&amp;")"&amp;"*",DECKS!$I$3:$I$470,1)/JOGADORES!$AN24</f>
        <v>0.5</v>
      </c>
      <c r="BF24" s="35">
        <f>SUMIFS(DECKS!$AJ$3:$AJ$470,DECKS!$F$3:$F$470,"*"&amp;"("&amp;JOGADORES!$B24&amp;")"&amp;"*",DECKS!$J$3:$J$470,1)/JOGADORES!$AN24</f>
        <v>0.5</v>
      </c>
      <c r="BG24" s="35">
        <f>SUMIFS(DECKS!$AJ$3:$AJ$470,DECKS!$F$3:$F$470,"*"&amp;"("&amp;JOGADORES!$B24&amp;")"&amp;"*",DECKS!$K$3:$K$470,1)/JOGADORES!$AN24</f>
        <v>1</v>
      </c>
      <c r="BH24" s="56">
        <f>IFERROR(SUMIFS(DECKS!$AG$3:$AG$470,DECKS!$F$3:$F$470,"*"&amp;"("&amp;JOGADORES!$B24&amp;")"&amp;"*",DECKS!$G$3:$G$470,1)/JOGADORES!$AK24,0)</f>
        <v>0</v>
      </c>
      <c r="BI24" s="56">
        <f>IFERROR(SUMIFS(DECKS!$AG$3:$AG$470,DECKS!$F$3:$F$470,"*"&amp;"("&amp;JOGADORES!$B24&amp;")"&amp;"*",DECKS!$H$3:$H$470,1)/JOGADORES!$AK24,0)</f>
        <v>0.5</v>
      </c>
      <c r="BJ24" s="56">
        <f>IFERROR(SUMIFS(DECKS!$AG$3:$AG$470,DECKS!$F$3:$F$470,"*"&amp;"("&amp;JOGADORES!$B24&amp;")"&amp;"*",DECKS!$I$3:$I$470,1)/JOGADORES!$AK24,0)</f>
        <v>0.5</v>
      </c>
      <c r="BK24" s="56">
        <f>IFERROR(SUMIFS(DECKS!$AG$3:$AG$470,DECKS!$F$3:$F$470,"*"&amp;"("&amp;JOGADORES!$B24&amp;")"&amp;"*",DECKS!$J$3:$J$470,1)/JOGADORES!$AK24,0)</f>
        <v>0.5</v>
      </c>
      <c r="BL24" s="56">
        <f>IFERROR(SUMIFS(DECKS!$AG$3:$AG$470,DECKS!$F$3:$F$470,"*"&amp;"("&amp;JOGADORES!$B24&amp;")"&amp;"*",DECKS!$K$3:$K$470,1)/JOGADORES!$AK24,0)</f>
        <v>1</v>
      </c>
      <c r="BM24" s="35">
        <f>AVERAGE(JOGADORES!$BC24,JOGADORES!$BH24)</f>
        <v>0</v>
      </c>
      <c r="BN24" s="35">
        <f>AVERAGE(JOGADORES!$BD24,JOGADORES!$BI24)</f>
        <v>0.5</v>
      </c>
      <c r="BO24" s="35">
        <f>AVERAGE(JOGADORES!$BE24,JOGADORES!$BJ24)</f>
        <v>0.5</v>
      </c>
      <c r="BP24" s="35">
        <f>AVERAGE(JOGADORES!$BF24,JOGADORES!$BK24)</f>
        <v>0.5</v>
      </c>
      <c r="BQ24" s="35">
        <f>AVERAGE(JOGADORES!$BG24,JOGADORES!$BL24)</f>
        <v>1</v>
      </c>
      <c r="BR24" s="34">
        <f>IF(JOGADORES!$BM24&gt;AVERAGE(JOGADORES!$BM24:$BQ24)-$CS$2,1,0)</f>
        <v>0</v>
      </c>
      <c r="BS24" s="34">
        <f>IF(JOGADORES!$BN24&gt;AVERAGE(JOGADORES!$BM24:$BQ24)-$CS$2,1,0)</f>
        <v>1</v>
      </c>
      <c r="BT24" s="34">
        <f>IF(JOGADORES!$BO24&gt;AVERAGE(JOGADORES!$BM24:$BQ24)-$CS$2,1,0)</f>
        <v>1</v>
      </c>
      <c r="BU24" s="34">
        <f>IF(JOGADORES!$BP24&gt;AVERAGE(JOGADORES!$BM24:$BQ24)-$CS$2,1,0)</f>
        <v>1</v>
      </c>
      <c r="BV24" s="34">
        <f>IF(JOGADORES!$BQ24&gt;AVERAGE(JOGADORES!$BM24:$BQ24)-$CS$2,1,0)</f>
        <v>1</v>
      </c>
      <c r="BW24" s="34" t="str">
        <f>JOGADORES!$BR24&amp;JOGADORES!$BS24&amp;JOGADORES!$BT24&amp;JOGADORES!$BU24&amp;JOGADORES!$BV24</f>
        <v>01111</v>
      </c>
      <c r="BX24" s="57" t="str">
        <f t="array" ref="BX24">XLOOKUP(JOGADORES!$BW24,REF!$C$3:$C$34,REF!$B$3:$B$34,"-",0,1)</f>
        <v>Not-White</v>
      </c>
      <c r="BY24" s="34" t="str">
        <f t="array" ref="BY24">XLOOKUP(JOGADORES!$B24,REF!$B$41:$B$60,REF!$C$41:$C$60)</f>
        <v>#N/A</v>
      </c>
      <c r="BZ24" s="55">
        <f>IFERROR(SUMIFS(DECKS!$AW$3:$AW$470,DECKS!$F$3:$F$470,"*"&amp;"("&amp;JOGADORES!$B24&amp;")"&amp;"*")/JOGADORES!$AK24,0)</f>
        <v>0</v>
      </c>
      <c r="CA24" s="34" t="str">
        <f t="array" ref="CA24">XLOOKUP(JOGADORES!$BZ24,REF!$F$71:$F$75,REF!$D$71:$D$75,"-",-1,1)</f>
        <v>C</v>
      </c>
      <c r="CB24" s="51">
        <f>IFERROR((5*COUNTIFS(DECKS!$F$3:$F$470,"*"&amp;"("&amp;JOGADORES!$B24&amp;")"&amp;"*",DECKS!$AL$3:$AL$470,"S")+4*COUNTIFS(DECKS!$F$3:$F$470,"*"&amp;"("&amp;JOGADORES!$B24&amp;")"&amp;"*",DECKS!$AL$3:$AL$470,"A")+3*COUNTIFS(DECKS!$F$3:$F$470,"*"&amp;"("&amp;JOGADORES!$B24&amp;")"&amp;"*",DECKS!$AL$3:$AL$470,"B")+2*COUNTIFS(DECKS!$F$3:$F$470,"*"&amp;"("&amp;JOGADORES!$B24&amp;")"&amp;"*",DECKS!$AL$3:$AL$470,"C")+COUNTIFS(DECKS!$F$3:$F$470,"*"&amp;"("&amp;JOGADORES!$B24&amp;")"&amp;"*",DECKS!$AL$3:$AL$470,"D"))/(JOGADORES!$BA24-COUNTIFS(DECKS!$F$3:$F$470,"*"&amp;"("&amp;JOGADORES!$B24&amp;")"&amp;"*",DECKS!$AL$3:$AL$470,"-")),"-")</f>
        <v>0</v>
      </c>
      <c r="CC24" s="51">
        <f>JOGADORES!$CB24*IFERROR(LOG(10^(JOGADORES!$CL24/AVERAGE(JOGADORES!$CL$3:$CL$29))),1)</f>
        <v>0</v>
      </c>
      <c r="CD24" s="58">
        <f>IF(JOGADORES!$AL24=0,0,(1+JOGADORES!$AO24)*(JOGADORES!$CC24+JOGADORES!$AU24)/2)</f>
        <v>0</v>
      </c>
      <c r="CE24" s="34" t="str">
        <f t="array" ref="CE24">XLOOKUP(JOGADORES!$CB24,REF!$G$3:$G$7,REF!$F$3:$F$7,"-",1)</f>
        <v>D</v>
      </c>
      <c r="CF24" s="51"/>
      <c r="CG24" s="51"/>
      <c r="CH24" s="51"/>
      <c r="CI24" s="51"/>
      <c r="CJ24" s="51"/>
      <c r="CK24" s="51"/>
      <c r="CL24" s="51" t="str">
        <f>IFERROR((4*JOGADORES!$CF24+3*JOGADORES!$CI24+2*JOGADORES!$CK24+JOGADORES!$CG24+JOGADORES!$CH24)/JOGADORES!$CJ24,"-")</f>
        <v>-</v>
      </c>
      <c r="CM24" s="59" t="str">
        <f>IFERROR(AVERAGEIF(DECKS!$F$3:$F$470,"*"&amp;"("&amp;JOGADORES!$B24&amp;")"&amp;"*",DECKS!$BA$3:$BA$470),"-")</f>
        <v>-</v>
      </c>
      <c r="CN24" s="59" t="str">
        <f>IFERROR(AVERAGEIF(DECKS!$F$3:$F$470,"*"&amp;"("&amp;JOGADORES!$B24&amp;")"&amp;"*",DECKS!$BB$3:$BB$470),"-")</f>
        <v>-</v>
      </c>
      <c r="CO24" s="59" t="str">
        <f>IFERROR(AVERAGEIF(DECKS!$F$3:$F$470,"*"&amp;"("&amp;JOGADORES!$B24&amp;")"&amp;"*",DECKS!$BC$3:$BC$470),"-")</f>
        <v>-</v>
      </c>
      <c r="CP24" s="14"/>
      <c r="CQ24" s="14"/>
      <c r="CR24" s="14"/>
      <c r="CS24" s="14"/>
      <c r="CT24" s="14"/>
    </row>
    <row r="25" ht="19.5" hidden="1" customHeight="1">
      <c r="A25" s="14"/>
      <c r="B25" s="50" t="s">
        <v>236</v>
      </c>
      <c r="C25" s="34">
        <f>SUMIF(DECKS!$F$3:$F$470,"*"&amp;"("&amp;JOGADORES!$B25&amp;")"&amp;"*",DECKS!$M$3:$M$470)</f>
        <v>0</v>
      </c>
      <c r="D25" s="34">
        <f>SUMIF(DECKS!$F$3:$F$470,"*"&amp;"("&amp;JOGADORES!$B25&amp;")"&amp;"*",DECKS!$N$3:$N$470)</f>
        <v>0</v>
      </c>
      <c r="E25" s="34">
        <f>IFERROR(JOGADORES!$D25/JOGADORES!$C25,0)</f>
        <v>0</v>
      </c>
      <c r="F25" s="34">
        <f>SUMIF(DECKS!$F$3:$F$470,"*"&amp;"("&amp;JOGADORES!$B25&amp;")"&amp;"*",DECKS!$O$3:$O$470)</f>
        <v>31</v>
      </c>
      <c r="G25" s="34">
        <f>SUMIF(DECKS!$F$3:$F$470,"*"&amp;"("&amp;JOGADORES!$B25&amp;")"&amp;"*",DECKS!$P$3:$P$470)</f>
        <v>13</v>
      </c>
      <c r="H25" s="35">
        <f>IFERROR((JOGADORES!$D25+JOGADORES!$G25)/(JOGADORES!$C25+JOGADORES!$F25),0)</f>
        <v>0.4193548387</v>
      </c>
      <c r="I25" s="34">
        <f>SUMIF(DECKS!$F$3:$F$470,"*"&amp;"("&amp;JOGADORES!$B25&amp;")"&amp;"*",DECKS!$Q$3:$Q$470)</f>
        <v>29</v>
      </c>
      <c r="J25" s="34">
        <f>SUMIF(DECKS!$F$3:$F$470,"*"&amp;"("&amp;JOGADORES!$B25&amp;")"&amp;"*",DECKS!$R$3:$R$470)</f>
        <v>11</v>
      </c>
      <c r="K25" s="35">
        <f>IFERROR((JOGADORES!$G25+JOGADORES!$J25)/(JOGADORES!$F25+JOGADORES!$I25),0)</f>
        <v>0.4</v>
      </c>
      <c r="L25" s="34">
        <f>SUMIF(DECKS!$F$3:$F$470,"*"&amp;"("&amp;JOGADORES!$B25&amp;")"&amp;"*",DECKS!$S$3:$S$470)</f>
        <v>129</v>
      </c>
      <c r="M25" s="34">
        <f>SUMIF(DECKS!$F$3:$F$470,"*"&amp;"("&amp;JOGADORES!$B25&amp;")"&amp;"*",DECKS!$T$3:$T$470)</f>
        <v>39</v>
      </c>
      <c r="N25" s="35">
        <f>IFERROR((JOGADORES!$J25+JOGADORES!$M25)/(JOGADORES!$I25+JOGADORES!$L25),0)</f>
        <v>0.3164556962</v>
      </c>
      <c r="O25" s="34">
        <f>SUMIF(DECKS!$F$3:$F$470,"*"&amp;"("&amp;JOGADORES!$B25&amp;")"&amp;"*",DECKS!$U$3:$U$470)</f>
        <v>59</v>
      </c>
      <c r="P25" s="34">
        <f>SUMIF(DECKS!$F$3:$F$470,"*"&amp;"("&amp;JOGADORES!$B25&amp;")"&amp;"*",DECKS!$V$3:$V$470)</f>
        <v>22</v>
      </c>
      <c r="Q25" s="35">
        <f>IFERROR((JOGADORES!$M25+JOGADORES!$P25)/(JOGADORES!$L25+JOGADORES!$O25),0)</f>
        <v>0.3244680851</v>
      </c>
      <c r="R25" s="34">
        <f>SUMIF(DECKS!$F$3:$F$470,"*"&amp;"("&amp;JOGADORES!$B25&amp;")"&amp;"*",DECKS!$W$3:$W$470)</f>
        <v>3</v>
      </c>
      <c r="S25" s="34">
        <f>SUMIF(DECKS!$F$3:$F$470,"*"&amp;"("&amp;JOGADORES!$B25&amp;")"&amp;"*",DECKS!$X$3:$X$470)</f>
        <v>1</v>
      </c>
      <c r="T25" s="35">
        <f>IFERROR((JOGADORES!$P25+JOGADORES!$S25)/(JOGADORES!$O25+JOGADORES!$R25),0)</f>
        <v>0.3709677419</v>
      </c>
      <c r="U25" s="34">
        <f>SUMIF(DECKS!$F$3:$F$470,"*"&amp;"("&amp;JOGADORES!$B25&amp;")"&amp;"*",DECKS!$Y$3:$Y$470)</f>
        <v>0</v>
      </c>
      <c r="V25" s="34">
        <f>SUMIF(DECKS!$F$3:$F$470,"*"&amp;"("&amp;JOGADORES!$B25&amp;")"&amp;"*",DECKS!$Z$3:$Z$470)</f>
        <v>0</v>
      </c>
      <c r="W25" s="35">
        <f>IFERROR((JOGADORES!$S25+JOGADORES!$V25)/(JOGADORES!$R25+JOGADORES!$U25),0)</f>
        <v>0.3333333333</v>
      </c>
      <c r="X25" s="34">
        <f>SUMIF(DECKS!$F$3:$F$470,"*"&amp;"("&amp;JOGADORES!$B25&amp;")"&amp;"*",DECKS!$AA$3:$AA$470)</f>
        <v>0</v>
      </c>
      <c r="Y25" s="34">
        <f>SUMIF(DECKS!$F$3:$F$470,"*"&amp;"("&amp;JOGADORES!$B25&amp;")"&amp;"*",DECKS!$AB$3:$AB$470)</f>
        <v>0</v>
      </c>
      <c r="Z25" s="34">
        <f>SUMIF(HISTORICO!$N$107:$N$288,"*"&amp;"("&amp;JOGADORES!$B25&amp;")"&amp;"*",HISTORICO!$Q$107:$Q$288)</f>
        <v>0</v>
      </c>
      <c r="AA25" s="35" t="str">
        <f>JOGADORES!$Y25/JOGADORES!$X25</f>
        <v>#DIV/0!</v>
      </c>
      <c r="AB25" s="35" t="str">
        <f>JOGADORES!$Z25/JOGADORES!$X25</f>
        <v>#DIV/0!</v>
      </c>
      <c r="AC25" s="35" t="str">
        <f>(JOGADORES!$X25-JOGADORES!$Y25-JOGADORES!$Z25)/JOGADORES!$X25</f>
        <v>#DIV/0!</v>
      </c>
      <c r="AD25" s="34">
        <f>SUMIF(DECKS!$F$3:$F$470,"*"&amp;"("&amp;JOGADORES!$B25&amp;")"&amp;"*",DECKS!$AD$3:$AD$470)</f>
        <v>0</v>
      </c>
      <c r="AE25" s="34">
        <f>SUMIF(DECKS!$F$3:$F$470,"*"&amp;"("&amp;JOGADORES!$B25&amp;")"&amp;"*",DECKS!$AE$3:$AE$470)</f>
        <v>0</v>
      </c>
      <c r="AF25" s="34">
        <f>SUMIF(HISTORICO!$N$292:$N$759,"*"&amp;"("&amp;JOGADORES!$B25&amp;")"&amp;"*",HISTORICO!$Q$292:$Q$759)</f>
        <v>0</v>
      </c>
      <c r="AG25" s="35" t="str">
        <f>JOGADORES!$AE25/JOGADORES!$AD25</f>
        <v>#DIV/0!</v>
      </c>
      <c r="AH25" s="35" t="str">
        <f>JOGADORES!$AF25/JOGADORES!$AD25</f>
        <v>#DIV/0!</v>
      </c>
      <c r="AI25" s="35" t="str">
        <f>(JOGADORES!$AD25-JOGADORES!$AE25-JOGADORES!$AF25)/JOGADORES!$AD25</f>
        <v>#DIV/0!</v>
      </c>
      <c r="AJ25" s="34">
        <f>JOGADORES!$V25+JOGADORES!$Y25+JOGADORES!$AE25</f>
        <v>0</v>
      </c>
      <c r="AK25" s="34">
        <f>JOGADORES!$U25+JOGADORES!$X25+JOGADORES!$AD25</f>
        <v>0</v>
      </c>
      <c r="AL25" s="35">
        <f>IFERROR(JOGADORES!$AJ25/JOGADORES!$AK25,0)</f>
        <v>0</v>
      </c>
      <c r="AM25" s="51" t="str">
        <f>IFERROR(AVERAGEIF(REG!$D$2:$D$124,"*"&amp;"("&amp;JOGADORES!$B25&amp;")"&amp;"*",REG!$C$2:$C$124),"-")</f>
        <v>-</v>
      </c>
      <c r="AN25" s="34">
        <f>SUM(C25,F25,I25,L25,O25,R25,U25,X25,JOGADORES!$AD25)</f>
        <v>251</v>
      </c>
      <c r="AO25" s="35">
        <f>SUM(D25,G25,J25,M25,P25,S25,V25,Y25,JOGADORES!$AE25)/JOGADORES!$AN25</f>
        <v>0.3426294821</v>
      </c>
      <c r="AP25" s="34">
        <f>SUMIF(DECKS!$F$3:$F$470,"*"&amp;"("&amp;JOGADORES!$B25&amp;")"&amp;"*",DECKS!$AM$3:$AM$470)</f>
        <v>0</v>
      </c>
      <c r="AQ25" s="34">
        <f>SUMIF(DECKS!$F$3:$F$470,"*"&amp;"("&amp;JOGADORES!$B25&amp;")"&amp;"*",DECKS!$AN$3:$AN$470)</f>
        <v>0</v>
      </c>
      <c r="AR25" s="34">
        <f>SUMIF(DECKS!$F$3:$F$470,"*"&amp;"("&amp;JOGADORES!$B25&amp;")"&amp;"*",DECKS!$AO$3:$AO$470)</f>
        <v>0</v>
      </c>
      <c r="AS25" s="34">
        <f>SUMIF(DECKS!$F$3:$F$470,"*"&amp;"("&amp;JOGADORES!$B25&amp;")"&amp;"*",DECKS!$AP$3:$AP$470)</f>
        <v>0</v>
      </c>
      <c r="AT25" s="51">
        <f>IFERROR((JOGADORES!$AP25+2*JOGADORES!$AQ25+3*JOGADORES!$AR25+4*JOGADORES!$AS25)/(1+JOGADORES!$AK25-JOGADORES!$AJ25),0)</f>
        <v>0</v>
      </c>
      <c r="AU25" s="52">
        <f>10*JOGADORES!$AT25/IFERROR((10^(JOGADORES!$AM25/AVERAGE(JOGADORES!$AM$3:$AM$29))),10)</f>
        <v>0</v>
      </c>
      <c r="AV25" s="53">
        <f>IFERROR(SUM(JOGADORES!$AP25:$AS25)/(1+JOGADORES!$AK25-JOGADORES!$AJ25),0)</f>
        <v>0</v>
      </c>
      <c r="AW25" s="54">
        <f>IFERROR(JOGADORES!$AP25/SUM(JOGADORES!$AP25:$AS25),0)</f>
        <v>0</v>
      </c>
      <c r="AX25" s="54">
        <f>IFERROR(JOGADORES!$AQ25/SUM(JOGADORES!$AP25:$AS25),0)</f>
        <v>0</v>
      </c>
      <c r="AY25" s="54">
        <f>IFERROR(JOGADORES!$AR25/SUM(JOGADORES!$AP25:$AS25),0)</f>
        <v>0</v>
      </c>
      <c r="AZ25" s="54">
        <f>IFERROR(JOGADORES!$AS25/SUM(JOGADORES!$AP25:$AS25),0)</f>
        <v>0</v>
      </c>
      <c r="BA25" s="34">
        <f>COUNTIF(DECKS!$F$3:$F$470,"*"&amp;"("&amp;JOGADORES!$B25&amp;")"&amp;"*")</f>
        <v>37</v>
      </c>
      <c r="BB25" s="55">
        <f>SUMIF(DECKS!$F$3:$F$470,"*"&amp;"("&amp;JOGADORES!$B25&amp;")"&amp;"*",DECKS!$D$3:$D$470)/JOGADORES!$BA25</f>
        <v>3.108108108</v>
      </c>
      <c r="BC25" s="35">
        <f>SUMIFS(DECKS!$AJ$3:$AJ$470,DECKS!$F$3:$F$470,"*"&amp;"("&amp;JOGADORES!$B25&amp;")"&amp;"*",DECKS!$G$3:$G$470,1)/JOGADORES!$AN25</f>
        <v>0.5418326693</v>
      </c>
      <c r="BD25" s="35">
        <f>SUMIFS(DECKS!$AJ$3:$AJ$470,DECKS!$F$3:$F$470,"*"&amp;"("&amp;JOGADORES!$B25&amp;")"&amp;"*",DECKS!$H$3:$H$470,1)/JOGADORES!$AN25</f>
        <v>0.5697211155</v>
      </c>
      <c r="BE25" s="35">
        <f>SUMIFS(DECKS!$AJ$3:$AJ$470,DECKS!$F$3:$F$470,"*"&amp;"("&amp;JOGADORES!$B25&amp;")"&amp;"*",DECKS!$I$3:$I$470,1)/JOGADORES!$AN25</f>
        <v>0.7330677291</v>
      </c>
      <c r="BF25" s="35">
        <f>SUMIFS(DECKS!$AJ$3:$AJ$470,DECKS!$F$3:$F$470,"*"&amp;"("&amp;JOGADORES!$B25&amp;")"&amp;"*",DECKS!$J$3:$J$470,1)/JOGADORES!$AN25</f>
        <v>0.4860557769</v>
      </c>
      <c r="BG25" s="35">
        <f>SUMIFS(DECKS!$AJ$3:$AJ$470,DECKS!$F$3:$F$470,"*"&amp;"("&amp;JOGADORES!$B25&amp;")"&amp;"*",DECKS!$K$3:$K$470,1)/JOGADORES!$AN25</f>
        <v>0.4501992032</v>
      </c>
      <c r="BH25" s="56">
        <f>IFERROR(SUMIFS(DECKS!$AG$3:$AG$470,DECKS!$F$3:$F$470,"*"&amp;"("&amp;JOGADORES!$B25&amp;")"&amp;"*",DECKS!$G$3:$G$470,1)/JOGADORES!$AK25,0)</f>
        <v>0</v>
      </c>
      <c r="BI25" s="56">
        <f>IFERROR(SUMIFS(DECKS!$AG$3:$AG$470,DECKS!$F$3:$F$470,"*"&amp;"("&amp;JOGADORES!$B25&amp;")"&amp;"*",DECKS!$H$3:$H$470,1)/JOGADORES!$AK25,0)</f>
        <v>0</v>
      </c>
      <c r="BJ25" s="56">
        <f>IFERROR(SUMIFS(DECKS!$AG$3:$AG$470,DECKS!$F$3:$F$470,"*"&amp;"("&amp;JOGADORES!$B25&amp;")"&amp;"*",DECKS!$I$3:$I$470,1)/JOGADORES!$AK25,0)</f>
        <v>0</v>
      </c>
      <c r="BK25" s="56">
        <f>IFERROR(SUMIFS(DECKS!$AG$3:$AG$470,DECKS!$F$3:$F$470,"*"&amp;"("&amp;JOGADORES!$B25&amp;")"&amp;"*",DECKS!$J$3:$J$470,1)/JOGADORES!$AK25,0)</f>
        <v>0</v>
      </c>
      <c r="BL25" s="56">
        <f>IFERROR(SUMIFS(DECKS!$AG$3:$AG$470,DECKS!$F$3:$F$470,"*"&amp;"("&amp;JOGADORES!$B25&amp;")"&amp;"*",DECKS!$K$3:$K$470,1)/JOGADORES!$AK25,0)</f>
        <v>0</v>
      </c>
      <c r="BM25" s="35">
        <f>AVERAGE(JOGADORES!$BC25,JOGADORES!$BH25)</f>
        <v>0.2709163347</v>
      </c>
      <c r="BN25" s="35">
        <f>AVERAGE(JOGADORES!$BD25,JOGADORES!$BI25)</f>
        <v>0.2848605578</v>
      </c>
      <c r="BO25" s="35">
        <f>AVERAGE(JOGADORES!$BE25,JOGADORES!$BJ25)</f>
        <v>0.3665338645</v>
      </c>
      <c r="BP25" s="35">
        <f>AVERAGE(JOGADORES!$BF25,JOGADORES!$BK25)</f>
        <v>0.2430278884</v>
      </c>
      <c r="BQ25" s="35">
        <f>AVERAGE(JOGADORES!$BG25,JOGADORES!$BL25)</f>
        <v>0.2250996016</v>
      </c>
      <c r="BR25" s="34">
        <f>IF(JOGADORES!$BM25&gt;AVERAGE(JOGADORES!$BM25:$BQ25)-$CS$2,1,0)</f>
        <v>1</v>
      </c>
      <c r="BS25" s="34">
        <f>IF(JOGADORES!$BN25&gt;AVERAGE(JOGADORES!$BM25:$BQ25)-$CS$2,1,0)</f>
        <v>1</v>
      </c>
      <c r="BT25" s="34">
        <f>IF(JOGADORES!$BO25&gt;AVERAGE(JOGADORES!$BM25:$BQ25)-$CS$2,1,0)</f>
        <v>1</v>
      </c>
      <c r="BU25" s="34">
        <f>IF(JOGADORES!$BP25&gt;AVERAGE(JOGADORES!$BM25:$BQ25)-$CS$2,1,0)</f>
        <v>0</v>
      </c>
      <c r="BV25" s="34">
        <f>IF(JOGADORES!$BQ25&gt;AVERAGE(JOGADORES!$BM25:$BQ25)-$CS$2,1,0)</f>
        <v>0</v>
      </c>
      <c r="BW25" s="34" t="str">
        <f>JOGADORES!$BR25&amp;JOGADORES!$BS25&amp;JOGADORES!$BT25&amp;JOGADORES!$BU25&amp;JOGADORES!$BV25</f>
        <v>11100</v>
      </c>
      <c r="BX25" s="57" t="str">
        <f t="array" ref="BX25">XLOOKUP(JOGADORES!$BW25,REF!$C$3:$C$34,REF!$B$3:$B$34,"-",0,1)</f>
        <v>Esper</v>
      </c>
      <c r="BY25" s="34" t="str">
        <f t="array" ref="BY25">XLOOKUP(JOGADORES!$B25,REF!$B$41:$B$60,REF!$C$41:$C$60)</f>
        <v>Typal</v>
      </c>
      <c r="BZ25" s="55">
        <f>IFERROR(SUMIFS(DECKS!$AW$3:$AW$470,DECKS!$F$3:$F$470,"*"&amp;"("&amp;JOGADORES!$B25&amp;")"&amp;"*")/JOGADORES!$AK25,0)</f>
        <v>0</v>
      </c>
      <c r="CA25" s="34" t="str">
        <f t="array" ref="CA25">XLOOKUP(JOGADORES!$BZ25,REF!$F$71:$F$75,REF!$D$71:$D$75,"-",-1,1)</f>
        <v>C</v>
      </c>
      <c r="CB25" s="51">
        <f>IFERROR((5*COUNTIFS(DECKS!$F$3:$F$470,"*"&amp;"("&amp;JOGADORES!$B25&amp;")"&amp;"*",DECKS!$AL$3:$AL$470,"S")+4*COUNTIFS(DECKS!$F$3:$F$470,"*"&amp;"("&amp;JOGADORES!$B25&amp;")"&amp;"*",DECKS!$AL$3:$AL$470,"A")+3*COUNTIFS(DECKS!$F$3:$F$470,"*"&amp;"("&amp;JOGADORES!$B25&amp;")"&amp;"*",DECKS!$AL$3:$AL$470,"B")+2*COUNTIFS(DECKS!$F$3:$F$470,"*"&amp;"("&amp;JOGADORES!$B25&amp;")"&amp;"*",DECKS!$AL$3:$AL$470,"C")+COUNTIFS(DECKS!$F$3:$F$470,"*"&amp;"("&amp;JOGADORES!$B25&amp;")"&amp;"*",DECKS!$AL$3:$AL$470,"D"))/(JOGADORES!$BA25-COUNTIFS(DECKS!$F$3:$F$470,"*"&amp;"("&amp;JOGADORES!$B25&amp;")"&amp;"*",DECKS!$AL$3:$AL$470,"-")),"-")</f>
        <v>3.636363636</v>
      </c>
      <c r="CC25" s="51">
        <f>JOGADORES!$CB25*IFERROR(LOG(10^(JOGADORES!$CL25/AVERAGE(JOGADORES!$CL$3:$CL$29))),1)</f>
        <v>3.636363636</v>
      </c>
      <c r="CD25" s="58">
        <f>IF(JOGADORES!$AL25=0,0,(1+JOGADORES!$AO25)*(JOGADORES!$CC25+JOGADORES!$AU25)/2)</f>
        <v>0</v>
      </c>
      <c r="CE25" s="34" t="str">
        <f t="array" ref="CE25">XLOOKUP(JOGADORES!$CB25,REF!$G$3:$G$7,REF!$F$3:$F$7,"-",1)</f>
        <v>A</v>
      </c>
      <c r="CF25" s="51"/>
      <c r="CG25" s="51"/>
      <c r="CH25" s="51"/>
      <c r="CI25" s="51"/>
      <c r="CJ25" s="51"/>
      <c r="CK25" s="51"/>
      <c r="CL25" s="51" t="str">
        <f>IFERROR((4*JOGADORES!$CF25+3*JOGADORES!$CI25+2*JOGADORES!$CK25+JOGADORES!$CG25+JOGADORES!$CH25)/JOGADORES!$CJ25,"-")</f>
        <v>-</v>
      </c>
      <c r="CM25" s="51" t="str">
        <f>IFERROR(AVERAGEIF(DECKS!$F$3:$F$470,"*"&amp;"("&amp;JOGADORES!$B25&amp;")"&amp;"*",DECKS!$BA$3:$BA$470),"-")</f>
        <v>-</v>
      </c>
      <c r="CN25" s="51" t="str">
        <f>IFERROR(AVERAGEIF(DECKS!$F$3:$F$470,"*"&amp;"("&amp;JOGADORES!$B25&amp;")"&amp;"*",DECKS!$BB$3:$BB$470),"-")</f>
        <v>-</v>
      </c>
      <c r="CO25" s="51" t="str">
        <f>IFERROR(AVERAGEIF(DECKS!$F$3:$F$470,"*"&amp;"("&amp;JOGADORES!$B25&amp;")"&amp;"*",DECKS!$BC$3:$BC$470),"-")</f>
        <v>-</v>
      </c>
      <c r="CP25" s="14"/>
      <c r="CQ25" s="14"/>
      <c r="CR25" s="14"/>
      <c r="CS25" s="14"/>
      <c r="CT25" s="14"/>
    </row>
    <row r="26" ht="19.5" hidden="1" customHeight="1">
      <c r="A26" s="14"/>
      <c r="B26" s="50" t="s">
        <v>237</v>
      </c>
      <c r="C26" s="34">
        <f>SUMIF(DECKS!$F$3:$F$470,"*"&amp;"("&amp;JOGADORES!$B26&amp;")"&amp;"*",DECKS!$M$3:$M$470)</f>
        <v>2</v>
      </c>
      <c r="D26" s="34">
        <f>SUMIF(DECKS!$F$3:$F$470,"*"&amp;"("&amp;JOGADORES!$B26&amp;")"&amp;"*",DECKS!$N$3:$N$470)</f>
        <v>1</v>
      </c>
      <c r="E26" s="34">
        <f>IFERROR(JOGADORES!$D26/JOGADORES!$C26,0)</f>
        <v>0.5</v>
      </c>
      <c r="F26" s="34">
        <f>SUMIF(DECKS!$F$3:$F$470,"*"&amp;"("&amp;JOGADORES!$B26&amp;")"&amp;"*",DECKS!$O$3:$O$470)</f>
        <v>28</v>
      </c>
      <c r="G26" s="34">
        <f>SUMIF(DECKS!$F$3:$F$470,"*"&amp;"("&amp;JOGADORES!$B26&amp;")"&amp;"*",DECKS!$P$3:$P$470)</f>
        <v>11</v>
      </c>
      <c r="H26" s="35">
        <f>IFERROR((JOGADORES!$D26+JOGADORES!$G26)/(JOGADORES!$C26+JOGADORES!$F26),0)</f>
        <v>0.4</v>
      </c>
      <c r="I26" s="34">
        <f>SUMIF(DECKS!$F$3:$F$470,"*"&amp;"("&amp;JOGADORES!$B26&amp;")"&amp;"*",DECKS!$Q$3:$Q$470)</f>
        <v>0</v>
      </c>
      <c r="J26" s="34">
        <f>SUMIF(DECKS!$F$3:$F$470,"*"&amp;"("&amp;JOGADORES!$B26&amp;")"&amp;"*",DECKS!$R$3:$R$470)</f>
        <v>0</v>
      </c>
      <c r="K26" s="35">
        <f>IFERROR((JOGADORES!$G26+JOGADORES!$J26)/(JOGADORES!$F26+JOGADORES!$I26),0)</f>
        <v>0.3928571429</v>
      </c>
      <c r="L26" s="34">
        <f>SUMIF(DECKS!$F$3:$F$470,"*"&amp;"("&amp;JOGADORES!$B26&amp;")"&amp;"*",DECKS!$S$3:$S$470)</f>
        <v>41</v>
      </c>
      <c r="M26" s="34">
        <f>SUMIF(DECKS!$F$3:$F$470,"*"&amp;"("&amp;JOGADORES!$B26&amp;")"&amp;"*",DECKS!$T$3:$T$470)</f>
        <v>6</v>
      </c>
      <c r="N26" s="35">
        <f>IFERROR((JOGADORES!$J26+JOGADORES!$M26)/(JOGADORES!$I26+JOGADORES!$L26),0)</f>
        <v>0.1463414634</v>
      </c>
      <c r="O26" s="34">
        <f>SUMIF(DECKS!$F$3:$F$470,"*"&amp;"("&amp;JOGADORES!$B26&amp;")"&amp;"*",DECKS!$U$3:$U$470)</f>
        <v>14</v>
      </c>
      <c r="P26" s="34">
        <f>SUMIF(DECKS!$F$3:$F$470,"*"&amp;"("&amp;JOGADORES!$B26&amp;")"&amp;"*",DECKS!$V$3:$V$470)</f>
        <v>6</v>
      </c>
      <c r="Q26" s="35">
        <f>IFERROR((JOGADORES!$M26+JOGADORES!$P26)/(JOGADORES!$L26+JOGADORES!$O26),0)</f>
        <v>0.2181818182</v>
      </c>
      <c r="R26" s="34">
        <f>SUMIF(DECKS!$F$3:$F$470,"*"&amp;"("&amp;JOGADORES!$B26&amp;")"&amp;"*",DECKS!$W$3:$W$470)</f>
        <v>2</v>
      </c>
      <c r="S26" s="34">
        <f>SUMIF(DECKS!$F$3:$F$470,"*"&amp;"("&amp;JOGADORES!$B26&amp;")"&amp;"*",DECKS!$X$3:$X$470)</f>
        <v>1</v>
      </c>
      <c r="T26" s="35">
        <f>IFERROR((JOGADORES!$P26+JOGADORES!$S26)/(JOGADORES!$O26+JOGADORES!$R26),0)</f>
        <v>0.4375</v>
      </c>
      <c r="U26" s="34">
        <f>SUMIF(DECKS!$F$3:$F$470,"*"&amp;"("&amp;JOGADORES!$B26&amp;")"&amp;"*",DECKS!$Y$3:$Y$470)</f>
        <v>0</v>
      </c>
      <c r="V26" s="34">
        <f>SUMIF(DECKS!$F$3:$F$470,"*"&amp;"("&amp;JOGADORES!$B26&amp;")"&amp;"*",DECKS!$Z$3:$Z$470)</f>
        <v>0</v>
      </c>
      <c r="W26" s="35">
        <f>IFERROR((JOGADORES!$S26+JOGADORES!$V26)/(JOGADORES!$R26+JOGADORES!$U26),0)</f>
        <v>0.5</v>
      </c>
      <c r="X26" s="34">
        <f>SUMIF(DECKS!$F$3:$F$470,"*"&amp;"("&amp;JOGADORES!$B26&amp;")"&amp;"*",DECKS!$AA$3:$AA$470)</f>
        <v>0</v>
      </c>
      <c r="Y26" s="34">
        <f>SUMIF(DECKS!$F$3:$F$470,"*"&amp;"("&amp;JOGADORES!$B26&amp;")"&amp;"*",DECKS!$AB$3:$AB$470)</f>
        <v>0</v>
      </c>
      <c r="Z26" s="34">
        <f>SUMIF(HISTORICO!$N$107:$N$288,"*"&amp;"("&amp;JOGADORES!$B26&amp;")"&amp;"*",HISTORICO!$Q$107:$Q$288)</f>
        <v>0</v>
      </c>
      <c r="AA26" s="35" t="str">
        <f>JOGADORES!$Y26/JOGADORES!$X26</f>
        <v>#DIV/0!</v>
      </c>
      <c r="AB26" s="35" t="str">
        <f>JOGADORES!$Z26/JOGADORES!$X26</f>
        <v>#DIV/0!</v>
      </c>
      <c r="AC26" s="35" t="str">
        <f>(JOGADORES!$X26-JOGADORES!$Y26-JOGADORES!$Z26)/JOGADORES!$X26</f>
        <v>#DIV/0!</v>
      </c>
      <c r="AD26" s="34">
        <f>SUMIF(DECKS!$F$3:$F$470,"*"&amp;"("&amp;JOGADORES!$B26&amp;")"&amp;"*",DECKS!$AD$3:$AD$470)</f>
        <v>0</v>
      </c>
      <c r="AE26" s="34">
        <f>SUMIF(DECKS!$F$3:$F$470,"*"&amp;"("&amp;JOGADORES!$B26&amp;")"&amp;"*",DECKS!$AE$3:$AE$470)</f>
        <v>0</v>
      </c>
      <c r="AF26" s="34">
        <f>SUMIF(HISTORICO!$N$292:$N$759,"*"&amp;"("&amp;JOGADORES!$B26&amp;")"&amp;"*",HISTORICO!$Q$292:$Q$759)</f>
        <v>0</v>
      </c>
      <c r="AG26" s="35" t="str">
        <f>JOGADORES!$AE26/JOGADORES!$AD26</f>
        <v>#DIV/0!</v>
      </c>
      <c r="AH26" s="35" t="str">
        <f>JOGADORES!$AF26/JOGADORES!$AD26</f>
        <v>#DIV/0!</v>
      </c>
      <c r="AI26" s="35" t="str">
        <f>(JOGADORES!$AD26-JOGADORES!$AE26-JOGADORES!$AF26)/JOGADORES!$AD26</f>
        <v>#DIV/0!</v>
      </c>
      <c r="AJ26" s="34">
        <f>JOGADORES!$V26+JOGADORES!$Y26+JOGADORES!$AE26</f>
        <v>0</v>
      </c>
      <c r="AK26" s="34">
        <f>JOGADORES!$U26+JOGADORES!$X26+JOGADORES!$AD26</f>
        <v>0</v>
      </c>
      <c r="AL26" s="35">
        <f>IFERROR(JOGADORES!$AJ26/JOGADORES!$AK26,0)</f>
        <v>0</v>
      </c>
      <c r="AM26" s="51" t="str">
        <f>IFERROR(AVERAGEIF(REG!$D$2:$D$124,"*"&amp;"("&amp;JOGADORES!$B26&amp;")"&amp;"*",REG!$C$2:$C$124),"-")</f>
        <v>-</v>
      </c>
      <c r="AN26" s="34">
        <f>SUM(C26,F26,I26,L26,O26,R26,U26,X26,JOGADORES!$AD26)</f>
        <v>87</v>
      </c>
      <c r="AO26" s="35">
        <f>SUM(D26,G26,J26,M26,P26,S26,V26,Y26,JOGADORES!$AE26)/JOGADORES!$AN26</f>
        <v>0.2873563218</v>
      </c>
      <c r="AP26" s="34">
        <f>SUMIF(DECKS!$F$3:$F$470,"*"&amp;"("&amp;JOGADORES!$B26&amp;")"&amp;"*",DECKS!$AM$3:$AM$470)</f>
        <v>0</v>
      </c>
      <c r="AQ26" s="34">
        <f>SUMIF(DECKS!$F$3:$F$470,"*"&amp;"("&amp;JOGADORES!$B26&amp;")"&amp;"*",DECKS!$AN$3:$AN$470)</f>
        <v>0</v>
      </c>
      <c r="AR26" s="34">
        <f>SUMIF(DECKS!$F$3:$F$470,"*"&amp;"("&amp;JOGADORES!$B26&amp;")"&amp;"*",DECKS!$AO$3:$AO$470)</f>
        <v>0</v>
      </c>
      <c r="AS26" s="34">
        <f>SUMIF(DECKS!$F$3:$F$470,"*"&amp;"("&amp;JOGADORES!$B26&amp;")"&amp;"*",DECKS!$AP$3:$AP$470)</f>
        <v>0</v>
      </c>
      <c r="AT26" s="51">
        <f>IFERROR((JOGADORES!$AP26+2*JOGADORES!$AQ26+3*JOGADORES!$AR26+4*JOGADORES!$AS26)/(1+JOGADORES!$AK26-JOGADORES!$AJ26),0)</f>
        <v>0</v>
      </c>
      <c r="AU26" s="52">
        <f>10*JOGADORES!$AT26/IFERROR((10^(JOGADORES!$AM26/AVERAGE(JOGADORES!$AM$3:$AM$29))),10)</f>
        <v>0</v>
      </c>
      <c r="AV26" s="53">
        <f>IFERROR(SUM(JOGADORES!$AP26:$AS26)/(1+JOGADORES!$AK26-JOGADORES!$AJ26),0)</f>
        <v>0</v>
      </c>
      <c r="AW26" s="54">
        <f>IFERROR(JOGADORES!$AP26/SUM(JOGADORES!$AP26:$AS26),0)</f>
        <v>0</v>
      </c>
      <c r="AX26" s="54">
        <f>IFERROR(JOGADORES!$AQ26/SUM(JOGADORES!$AP26:$AS26),0)</f>
        <v>0</v>
      </c>
      <c r="AY26" s="54">
        <f>IFERROR(JOGADORES!$AR26/SUM(JOGADORES!$AP26:$AS26),0)</f>
        <v>0</v>
      </c>
      <c r="AZ26" s="54">
        <f>IFERROR(JOGADORES!$AS26/SUM(JOGADORES!$AP26:$AS26),0)</f>
        <v>0</v>
      </c>
      <c r="BA26" s="34">
        <f>COUNTIF(DECKS!$F$3:$F$470,"*"&amp;"("&amp;JOGADORES!$B26&amp;")"&amp;"*")</f>
        <v>8</v>
      </c>
      <c r="BB26" s="55">
        <f>SUMIF(DECKS!$F$3:$F$470,"*"&amp;"("&amp;JOGADORES!$B26&amp;")"&amp;"*",DECKS!$D$3:$D$470)/JOGADORES!$BA26</f>
        <v>4</v>
      </c>
      <c r="BC26" s="35">
        <f>SUMIFS(DECKS!$AJ$3:$AJ$470,DECKS!$F$3:$F$470,"*"&amp;"("&amp;JOGADORES!$B26&amp;")"&amp;"*",DECKS!$G$3:$G$470,1)/JOGADORES!$AN26</f>
        <v>0.4597701149</v>
      </c>
      <c r="BD26" s="35">
        <f>SUMIFS(DECKS!$AJ$3:$AJ$470,DECKS!$F$3:$F$470,"*"&amp;"("&amp;JOGADORES!$B26&amp;")"&amp;"*",DECKS!$H$3:$H$470,1)/JOGADORES!$AN26</f>
        <v>0.4942528736</v>
      </c>
      <c r="BE26" s="35">
        <f>SUMIFS(DECKS!$AJ$3:$AJ$470,DECKS!$F$3:$F$470,"*"&amp;"("&amp;JOGADORES!$B26&amp;")"&amp;"*",DECKS!$I$3:$I$470,1)/JOGADORES!$AN26</f>
        <v>0.3908045977</v>
      </c>
      <c r="BF26" s="35">
        <f>SUMIFS(DECKS!$AJ$3:$AJ$470,DECKS!$F$3:$F$470,"*"&amp;"("&amp;JOGADORES!$B26&amp;")"&amp;"*",DECKS!$J$3:$J$470,1)/JOGADORES!$AN26</f>
        <v>0.6896551724</v>
      </c>
      <c r="BG26" s="35">
        <f>SUMIFS(DECKS!$AJ$3:$AJ$470,DECKS!$F$3:$F$470,"*"&amp;"("&amp;JOGADORES!$B26&amp;")"&amp;"*",DECKS!$K$3:$K$470,1)/JOGADORES!$AN26</f>
        <v>0.2873563218</v>
      </c>
      <c r="BH26" s="56">
        <f>IFERROR(SUMIFS(DECKS!$AG$3:$AG$470,DECKS!$F$3:$F$470,"*"&amp;"("&amp;JOGADORES!$B26&amp;")"&amp;"*",DECKS!$G$3:$G$470,1)/JOGADORES!$AK26,0)</f>
        <v>0</v>
      </c>
      <c r="BI26" s="56">
        <f>IFERROR(SUMIFS(DECKS!$AG$3:$AG$470,DECKS!$F$3:$F$470,"*"&amp;"("&amp;JOGADORES!$B26&amp;")"&amp;"*",DECKS!$H$3:$H$470,1)/JOGADORES!$AK26,0)</f>
        <v>0</v>
      </c>
      <c r="BJ26" s="56">
        <f>IFERROR(SUMIFS(DECKS!$AG$3:$AG$470,DECKS!$F$3:$F$470,"*"&amp;"("&amp;JOGADORES!$B26&amp;")"&amp;"*",DECKS!$I$3:$I$470,1)/JOGADORES!$AK26,0)</f>
        <v>0</v>
      </c>
      <c r="BK26" s="56">
        <f>IFERROR(SUMIFS(DECKS!$AG$3:$AG$470,DECKS!$F$3:$F$470,"*"&amp;"("&amp;JOGADORES!$B26&amp;")"&amp;"*",DECKS!$J$3:$J$470,1)/JOGADORES!$AK26,0)</f>
        <v>0</v>
      </c>
      <c r="BL26" s="56">
        <f>IFERROR(SUMIFS(DECKS!$AG$3:$AG$470,DECKS!$F$3:$F$470,"*"&amp;"("&amp;JOGADORES!$B26&amp;")"&amp;"*",DECKS!$K$3:$K$470,1)/JOGADORES!$AK26,0)</f>
        <v>0</v>
      </c>
      <c r="BM26" s="35">
        <f>AVERAGE(JOGADORES!$BC26,JOGADORES!$BH26)</f>
        <v>0.2298850575</v>
      </c>
      <c r="BN26" s="35">
        <f>AVERAGE(JOGADORES!$BD26,JOGADORES!$BI26)</f>
        <v>0.2471264368</v>
      </c>
      <c r="BO26" s="35">
        <f>AVERAGE(JOGADORES!$BE26,JOGADORES!$BJ26)</f>
        <v>0.1954022989</v>
      </c>
      <c r="BP26" s="35">
        <f>AVERAGE(JOGADORES!$BF26,JOGADORES!$BK26)</f>
        <v>0.3448275862</v>
      </c>
      <c r="BQ26" s="35">
        <f>AVERAGE(JOGADORES!$BG26,JOGADORES!$BL26)</f>
        <v>0.1436781609</v>
      </c>
      <c r="BR26" s="34">
        <f>IF(JOGADORES!$BM26&gt;AVERAGE(JOGADORES!$BM26:$BQ26)-$CS$2,1,0)</f>
        <v>1</v>
      </c>
      <c r="BS26" s="34">
        <f>IF(JOGADORES!$BN26&gt;AVERAGE(JOGADORES!$BM26:$BQ26)-$CS$2,1,0)</f>
        <v>1</v>
      </c>
      <c r="BT26" s="34">
        <f>IF(JOGADORES!$BO26&gt;AVERAGE(JOGADORES!$BM26:$BQ26)-$CS$2,1,0)</f>
        <v>0</v>
      </c>
      <c r="BU26" s="34">
        <f>IF(JOGADORES!$BP26&gt;AVERAGE(JOGADORES!$BM26:$BQ26)-$CS$2,1,0)</f>
        <v>1</v>
      </c>
      <c r="BV26" s="34">
        <f>IF(JOGADORES!$BQ26&gt;AVERAGE(JOGADORES!$BM26:$BQ26)-$CS$2,1,0)</f>
        <v>0</v>
      </c>
      <c r="BW26" s="34" t="str">
        <f>JOGADORES!$BR26&amp;JOGADORES!$BS26&amp;JOGADORES!$BT26&amp;JOGADORES!$BU26&amp;JOGADORES!$BV26</f>
        <v>11010</v>
      </c>
      <c r="BX26" s="57" t="str">
        <f t="array" ref="BX26">XLOOKUP(JOGADORES!$BW26,REF!$C$3:$C$34,REF!$B$3:$B$34,"-",0,1)</f>
        <v>Jeskai</v>
      </c>
      <c r="BY26" s="34" t="str">
        <f t="array" ref="BY26">XLOOKUP(JOGADORES!$B26,REF!$B$41:$B$60,REF!$C$41:$C$60)</f>
        <v>Graveyard</v>
      </c>
      <c r="BZ26" s="55">
        <f>IFERROR(SUMIFS(DECKS!$AW$3:$AW$470,DECKS!$F$3:$F$470,"*"&amp;"("&amp;JOGADORES!$B26&amp;")"&amp;"*")/JOGADORES!$AK26,0)</f>
        <v>0</v>
      </c>
      <c r="CA26" s="34" t="str">
        <f t="array" ref="CA26">XLOOKUP(JOGADORES!$BZ26,REF!$F$71:$F$75,REF!$D$71:$D$75,"-",-1,1)</f>
        <v>C</v>
      </c>
      <c r="CB26" s="51">
        <f>IFERROR((5*COUNTIFS(DECKS!$F$3:$F$470,"*"&amp;"("&amp;JOGADORES!$B26&amp;")"&amp;"*",DECKS!$AL$3:$AL$470,"S")+4*COUNTIFS(DECKS!$F$3:$F$470,"*"&amp;"("&amp;JOGADORES!$B26&amp;")"&amp;"*",DECKS!$AL$3:$AL$470,"A")+3*COUNTIFS(DECKS!$F$3:$F$470,"*"&amp;"("&amp;JOGADORES!$B26&amp;")"&amp;"*",DECKS!$AL$3:$AL$470,"B")+2*COUNTIFS(DECKS!$F$3:$F$470,"*"&amp;"("&amp;JOGADORES!$B26&amp;")"&amp;"*",DECKS!$AL$3:$AL$470,"C")+COUNTIFS(DECKS!$F$3:$F$470,"*"&amp;"("&amp;JOGADORES!$B26&amp;")"&amp;"*",DECKS!$AL$3:$AL$470,"D"))/(JOGADORES!$BA26-COUNTIFS(DECKS!$F$3:$F$470,"*"&amp;"("&amp;JOGADORES!$B26&amp;")"&amp;"*",DECKS!$AL$3:$AL$470,"-")),"-")</f>
        <v>3</v>
      </c>
      <c r="CC26" s="51">
        <f>JOGADORES!$CB26*IFERROR(LOG(10^(JOGADORES!$CL26/AVERAGE(JOGADORES!$CL$3:$CL$29))),1)</f>
        <v>3</v>
      </c>
      <c r="CD26" s="58">
        <f>IF(JOGADORES!$AL26=0,0,(1+JOGADORES!$AO26)*(JOGADORES!$CC26+JOGADORES!$AU26)/2)</f>
        <v>0</v>
      </c>
      <c r="CE26" s="34" t="str">
        <f t="array" ref="CE26">XLOOKUP(JOGADORES!$CB26,REF!$G$3:$G$7,REF!$F$3:$F$7,"-",1)</f>
        <v>B</v>
      </c>
      <c r="CF26" s="51"/>
      <c r="CG26" s="51"/>
      <c r="CH26" s="51"/>
      <c r="CI26" s="51"/>
      <c r="CJ26" s="51"/>
      <c r="CK26" s="51"/>
      <c r="CL26" s="51" t="str">
        <f>IFERROR((4*JOGADORES!$CF26+3*JOGADORES!$CI26+2*JOGADORES!$CK26+JOGADORES!$CG26+JOGADORES!$CH26)/JOGADORES!$CJ26,"-")</f>
        <v>-</v>
      </c>
      <c r="CM26" s="51" t="str">
        <f>IFERROR(AVERAGEIF(DECKS!$F$3:$F$470,"*"&amp;"("&amp;JOGADORES!$B26&amp;")"&amp;"*",DECKS!$BA$3:$BA$470),"-")</f>
        <v>-</v>
      </c>
      <c r="CN26" s="51" t="str">
        <f>IFERROR(AVERAGEIF(DECKS!$F$3:$F$470,"*"&amp;"("&amp;JOGADORES!$B26&amp;")"&amp;"*",DECKS!$BB$3:$BB$470),"-")</f>
        <v>-</v>
      </c>
      <c r="CO26" s="51" t="str">
        <f>IFERROR(AVERAGEIF(DECKS!$F$3:$F$470,"*"&amp;"("&amp;JOGADORES!$B26&amp;")"&amp;"*",DECKS!$BC$3:$BC$470),"-")</f>
        <v>-</v>
      </c>
      <c r="CP26" s="14"/>
      <c r="CQ26" s="14"/>
      <c r="CR26" s="14"/>
      <c r="CS26" s="14"/>
      <c r="CT26" s="14"/>
    </row>
    <row r="27" ht="19.5" hidden="1" customHeight="1">
      <c r="A27" s="14"/>
      <c r="B27" s="50" t="s">
        <v>238</v>
      </c>
      <c r="C27" s="34">
        <f>SUMIF(DECKS!$F$3:$F$470,"*"&amp;"("&amp;JOGADORES!$B27&amp;")"&amp;"*",DECKS!$M$3:$M$470)</f>
        <v>0</v>
      </c>
      <c r="D27" s="34">
        <f>SUMIF(DECKS!$F$3:$F$470,"*"&amp;"("&amp;JOGADORES!$B27&amp;")"&amp;"*",DECKS!$N$3:$N$470)</f>
        <v>0</v>
      </c>
      <c r="E27" s="34">
        <f>IFERROR(JOGADORES!$D27/JOGADORES!$C27,0)</f>
        <v>0</v>
      </c>
      <c r="F27" s="34">
        <f>SUMIF(DECKS!$F$3:$F$470,"*"&amp;"("&amp;JOGADORES!$B27&amp;")"&amp;"*",DECKS!$O$3:$O$470)</f>
        <v>0</v>
      </c>
      <c r="G27" s="34">
        <f>SUMIF(DECKS!$F$3:$F$470,"*"&amp;"("&amp;JOGADORES!$B27&amp;")"&amp;"*",DECKS!$P$3:$P$470)</f>
        <v>0</v>
      </c>
      <c r="H27" s="35">
        <f>IFERROR((JOGADORES!$D27+JOGADORES!$G27)/(JOGADORES!$C27+JOGADORES!$F27),0)</f>
        <v>0</v>
      </c>
      <c r="I27" s="34">
        <f>SUMIF(DECKS!$F$3:$F$470,"*"&amp;"("&amp;JOGADORES!$B27&amp;")"&amp;"*",DECKS!$Q$3:$Q$470)</f>
        <v>0</v>
      </c>
      <c r="J27" s="34">
        <f>SUMIF(DECKS!$F$3:$F$470,"*"&amp;"("&amp;JOGADORES!$B27&amp;")"&amp;"*",DECKS!$R$3:$R$470)</f>
        <v>0</v>
      </c>
      <c r="K27" s="35">
        <f>IFERROR((JOGADORES!$G27+JOGADORES!$J27)/(JOGADORES!$F27+JOGADORES!$I27),0)</f>
        <v>0</v>
      </c>
      <c r="L27" s="34">
        <f>SUMIF(DECKS!$F$3:$F$470,"*"&amp;"("&amp;JOGADORES!$B27&amp;")"&amp;"*",DECKS!$S$3:$S$470)</f>
        <v>233</v>
      </c>
      <c r="M27" s="34">
        <f>SUMIF(DECKS!$F$3:$F$470,"*"&amp;"("&amp;JOGADORES!$B27&amp;")"&amp;"*",DECKS!$T$3:$T$470)</f>
        <v>67</v>
      </c>
      <c r="N27" s="35">
        <f>IFERROR((JOGADORES!$J27+JOGADORES!$M27)/(JOGADORES!$I27+JOGADORES!$L27),0)</f>
        <v>0.2875536481</v>
      </c>
      <c r="O27" s="34">
        <f>SUMIF(DECKS!$F$3:$F$470,"*"&amp;"("&amp;JOGADORES!$B27&amp;")"&amp;"*",DECKS!$U$3:$U$470)</f>
        <v>12</v>
      </c>
      <c r="P27" s="34">
        <f>SUMIF(DECKS!$F$3:$F$470,"*"&amp;"("&amp;JOGADORES!$B27&amp;")"&amp;"*",DECKS!$V$3:$V$470)</f>
        <v>3</v>
      </c>
      <c r="Q27" s="35">
        <f>IFERROR((JOGADORES!$M27+JOGADORES!$P27)/(JOGADORES!$L27+JOGADORES!$O27),0)</f>
        <v>0.2857142857</v>
      </c>
      <c r="R27" s="34">
        <f>SUMIF(DECKS!$F$3:$F$470,"*"&amp;"("&amp;JOGADORES!$B27&amp;")"&amp;"*",DECKS!$W$3:$W$470)</f>
        <v>0</v>
      </c>
      <c r="S27" s="34">
        <f>SUMIF(DECKS!$F$3:$F$470,"*"&amp;"("&amp;JOGADORES!$B27&amp;")"&amp;"*",DECKS!$X$3:$X$470)</f>
        <v>0</v>
      </c>
      <c r="T27" s="35">
        <f>IFERROR((JOGADORES!$P27+JOGADORES!$S27)/(JOGADORES!$O27+JOGADORES!$R27),0)</f>
        <v>0.25</v>
      </c>
      <c r="U27" s="34">
        <f>SUMIF(DECKS!$F$3:$F$470,"*"&amp;"("&amp;JOGADORES!$B27&amp;")"&amp;"*",DECKS!$Y$3:$Y$470)</f>
        <v>0</v>
      </c>
      <c r="V27" s="34">
        <f>SUMIF(DECKS!$F$3:$F$470,"*"&amp;"("&amp;JOGADORES!$B27&amp;")"&amp;"*",DECKS!$Z$3:$Z$470)</f>
        <v>0</v>
      </c>
      <c r="W27" s="35">
        <f>IFERROR((JOGADORES!$S27+JOGADORES!$V27)/(JOGADORES!$R27+JOGADORES!$U27),0)</f>
        <v>0</v>
      </c>
      <c r="X27" s="34">
        <f>SUMIF(DECKS!$F$3:$F$470,"*"&amp;"("&amp;JOGADORES!$B27&amp;")"&amp;"*",DECKS!$AA$3:$AA$470)</f>
        <v>0</v>
      </c>
      <c r="Y27" s="34">
        <f>SUMIF(DECKS!$F$3:$F$470,"*"&amp;"("&amp;JOGADORES!$B27&amp;")"&amp;"*",DECKS!$AB$3:$AB$470)</f>
        <v>0</v>
      </c>
      <c r="Z27" s="34">
        <f>SUMIF(HISTORICO!$N$107:$N$288,"*"&amp;"("&amp;JOGADORES!$B27&amp;")"&amp;"*",HISTORICO!$Q$107:$Q$288)</f>
        <v>0</v>
      </c>
      <c r="AA27" s="35" t="str">
        <f>JOGADORES!$Y27/JOGADORES!$X27</f>
        <v>#DIV/0!</v>
      </c>
      <c r="AB27" s="35" t="str">
        <f>JOGADORES!$Z27/JOGADORES!$X27</f>
        <v>#DIV/0!</v>
      </c>
      <c r="AC27" s="35" t="str">
        <f>(JOGADORES!$X27-JOGADORES!$Y27-JOGADORES!$Z27)/JOGADORES!$X27</f>
        <v>#DIV/0!</v>
      </c>
      <c r="AD27" s="34">
        <f>SUMIF(DECKS!$F$3:$F$470,"*"&amp;"("&amp;JOGADORES!$B27&amp;")"&amp;"*",DECKS!$AD$3:$AD$470)</f>
        <v>0</v>
      </c>
      <c r="AE27" s="34">
        <f>SUMIF(DECKS!$F$3:$F$470,"*"&amp;"("&amp;JOGADORES!$B27&amp;")"&amp;"*",DECKS!$AE$3:$AE$470)</f>
        <v>0</v>
      </c>
      <c r="AF27" s="34">
        <f>SUMIF(HISTORICO!$N$292:$N$759,"*"&amp;"("&amp;JOGADORES!$B27&amp;")"&amp;"*",HISTORICO!$Q$292:$Q$759)</f>
        <v>0</v>
      </c>
      <c r="AG27" s="35" t="str">
        <f>JOGADORES!$AE27/JOGADORES!$AD27</f>
        <v>#DIV/0!</v>
      </c>
      <c r="AH27" s="35" t="str">
        <f>JOGADORES!$AF27/JOGADORES!$AD27</f>
        <v>#DIV/0!</v>
      </c>
      <c r="AI27" s="35" t="str">
        <f>(JOGADORES!$AD27-JOGADORES!$AE27-JOGADORES!$AF27)/JOGADORES!$AD27</f>
        <v>#DIV/0!</v>
      </c>
      <c r="AJ27" s="34">
        <f>JOGADORES!$V27+JOGADORES!$Y27+JOGADORES!$AE27</f>
        <v>0</v>
      </c>
      <c r="AK27" s="34">
        <f>JOGADORES!$U27+JOGADORES!$X27+JOGADORES!$AD27</f>
        <v>0</v>
      </c>
      <c r="AL27" s="35">
        <f>IFERROR(JOGADORES!$AJ27/JOGADORES!$AK27,0)</f>
        <v>0</v>
      </c>
      <c r="AM27" s="51" t="str">
        <f>IFERROR(AVERAGEIF(REG!$D$2:$D$124,"*"&amp;"("&amp;JOGADORES!$B27&amp;")"&amp;"*",REG!$C$2:$C$124),"-")</f>
        <v>-</v>
      </c>
      <c r="AN27" s="34">
        <f>SUM(C27,F27,I27,L27,O27,R27,U27,X27,JOGADORES!$AD27)</f>
        <v>245</v>
      </c>
      <c r="AO27" s="35">
        <f>SUM(D27,G27,J27,M27,P27,S27,V27,Y27,JOGADORES!$AE27)/JOGADORES!$AN27</f>
        <v>0.2857142857</v>
      </c>
      <c r="AP27" s="34">
        <f>SUMIF(DECKS!$F$3:$F$470,"*"&amp;"("&amp;JOGADORES!$B27&amp;")"&amp;"*",DECKS!$AM$3:$AM$470)</f>
        <v>0</v>
      </c>
      <c r="AQ27" s="34">
        <f>SUMIF(DECKS!$F$3:$F$470,"*"&amp;"("&amp;JOGADORES!$B27&amp;")"&amp;"*",DECKS!$AN$3:$AN$470)</f>
        <v>0</v>
      </c>
      <c r="AR27" s="34">
        <f>SUMIF(DECKS!$F$3:$F$470,"*"&amp;"("&amp;JOGADORES!$B27&amp;")"&amp;"*",DECKS!$AO$3:$AO$470)</f>
        <v>0</v>
      </c>
      <c r="AS27" s="34">
        <f>SUMIF(DECKS!$F$3:$F$470,"*"&amp;"("&amp;JOGADORES!$B27&amp;")"&amp;"*",DECKS!$AP$3:$AP$470)</f>
        <v>0</v>
      </c>
      <c r="AT27" s="51">
        <f>IFERROR((JOGADORES!$AP27+2*JOGADORES!$AQ27+3*JOGADORES!$AR27+4*JOGADORES!$AS27)/(1+JOGADORES!$AK27-JOGADORES!$AJ27),0)</f>
        <v>0</v>
      </c>
      <c r="AU27" s="52">
        <f>10*JOGADORES!$AT27/IFERROR((10^(JOGADORES!$AM27/AVERAGE(JOGADORES!$AM$3:$AM$29))),10)</f>
        <v>0</v>
      </c>
      <c r="AV27" s="53">
        <f>IFERROR(SUM(JOGADORES!$AP27:$AS27)/(1+JOGADORES!$AK27-JOGADORES!$AJ27),0)</f>
        <v>0</v>
      </c>
      <c r="AW27" s="54">
        <f>IFERROR(JOGADORES!$AP27/SUM(JOGADORES!$AP27:$AS27),0)</f>
        <v>0</v>
      </c>
      <c r="AX27" s="54">
        <f>IFERROR(JOGADORES!$AQ27/SUM(JOGADORES!$AP27:$AS27),0)</f>
        <v>0</v>
      </c>
      <c r="AY27" s="54">
        <f>IFERROR(JOGADORES!$AR27/SUM(JOGADORES!$AP27:$AS27),0)</f>
        <v>0</v>
      </c>
      <c r="AZ27" s="54">
        <f>IFERROR(JOGADORES!$AS27/SUM(JOGADORES!$AP27:$AS27),0)</f>
        <v>0</v>
      </c>
      <c r="BA27" s="34">
        <f>COUNTIF(DECKS!$F$3:$F$470,"*"&amp;"("&amp;JOGADORES!$B27&amp;")"&amp;"*")</f>
        <v>12</v>
      </c>
      <c r="BB27" s="55">
        <f>SUMIF(DECKS!$F$3:$F$470,"*"&amp;"("&amp;JOGADORES!$B27&amp;")"&amp;"*",DECKS!$D$3:$D$470)/JOGADORES!$BA27</f>
        <v>3.333333333</v>
      </c>
      <c r="BC27" s="35">
        <f>SUMIFS(DECKS!$AJ$3:$AJ$470,DECKS!$F$3:$F$470,"*"&amp;"("&amp;JOGADORES!$B27&amp;")"&amp;"*",DECKS!$G$3:$G$470,1)/JOGADORES!$AN27</f>
        <v>0.3510204082</v>
      </c>
      <c r="BD27" s="35">
        <f>SUMIFS(DECKS!$AJ$3:$AJ$470,DECKS!$F$3:$F$470,"*"&amp;"("&amp;JOGADORES!$B27&amp;")"&amp;"*",DECKS!$H$3:$H$470,1)/JOGADORES!$AN27</f>
        <v>0.8653061224</v>
      </c>
      <c r="BE27" s="35">
        <f>SUMIFS(DECKS!$AJ$3:$AJ$470,DECKS!$F$3:$F$470,"*"&amp;"("&amp;JOGADORES!$B27&amp;")"&amp;"*",DECKS!$I$3:$I$470,1)/JOGADORES!$AN27</f>
        <v>0.2775510204</v>
      </c>
      <c r="BF27" s="35">
        <f>SUMIFS(DECKS!$AJ$3:$AJ$470,DECKS!$F$3:$F$470,"*"&amp;"("&amp;JOGADORES!$B27&amp;")"&amp;"*",DECKS!$J$3:$J$470,1)/JOGADORES!$AN27</f>
        <v>0.4204081633</v>
      </c>
      <c r="BG27" s="35">
        <f>SUMIFS(DECKS!$AJ$3:$AJ$470,DECKS!$F$3:$F$470,"*"&amp;"("&amp;JOGADORES!$B27&amp;")"&amp;"*",DECKS!$K$3:$K$470,1)/JOGADORES!$AN27</f>
        <v>0.3387755102</v>
      </c>
      <c r="BH27" s="56">
        <f>IFERROR(SUMIFS(DECKS!$AG$3:$AG$470,DECKS!$F$3:$F$470,"*"&amp;"("&amp;JOGADORES!$B27&amp;")"&amp;"*",DECKS!$G$3:$G$470,1)/JOGADORES!$AK27,0)</f>
        <v>0</v>
      </c>
      <c r="BI27" s="56">
        <f>IFERROR(SUMIFS(DECKS!$AG$3:$AG$470,DECKS!$F$3:$F$470,"*"&amp;"("&amp;JOGADORES!$B27&amp;")"&amp;"*",DECKS!$H$3:$H$470,1)/JOGADORES!$AK27,0)</f>
        <v>0</v>
      </c>
      <c r="BJ27" s="56">
        <f>IFERROR(SUMIFS(DECKS!$AG$3:$AG$470,DECKS!$F$3:$F$470,"*"&amp;"("&amp;JOGADORES!$B27&amp;")"&amp;"*",DECKS!$I$3:$I$470,1)/JOGADORES!$AK27,0)</f>
        <v>0</v>
      </c>
      <c r="BK27" s="56">
        <f>IFERROR(SUMIFS(DECKS!$AG$3:$AG$470,DECKS!$F$3:$F$470,"*"&amp;"("&amp;JOGADORES!$B27&amp;")"&amp;"*",DECKS!$J$3:$J$470,1)/JOGADORES!$AK27,0)</f>
        <v>0</v>
      </c>
      <c r="BL27" s="56">
        <f>IFERROR(SUMIFS(DECKS!$AG$3:$AG$470,DECKS!$F$3:$F$470,"*"&amp;"("&amp;JOGADORES!$B27&amp;")"&amp;"*",DECKS!$K$3:$K$470,1)/JOGADORES!$AK27,0)</f>
        <v>0</v>
      </c>
      <c r="BM27" s="35">
        <f>AVERAGE(JOGADORES!$BC27,JOGADORES!$BH27)</f>
        <v>0.1755102041</v>
      </c>
      <c r="BN27" s="35">
        <f>AVERAGE(JOGADORES!$BD27,JOGADORES!$BI27)</f>
        <v>0.4326530612</v>
      </c>
      <c r="BO27" s="35">
        <f>AVERAGE(JOGADORES!$BE27,JOGADORES!$BJ27)</f>
        <v>0.1387755102</v>
      </c>
      <c r="BP27" s="35">
        <f>AVERAGE(JOGADORES!$BF27,JOGADORES!$BK27)</f>
        <v>0.2102040816</v>
      </c>
      <c r="BQ27" s="35">
        <f>AVERAGE(JOGADORES!$BG27,JOGADORES!$BL27)</f>
        <v>0.1693877551</v>
      </c>
      <c r="BR27" s="34">
        <f>IF(JOGADORES!$BM27&gt;AVERAGE(JOGADORES!$BM27:$BQ27)-$CS$2,1,0)</f>
        <v>0</v>
      </c>
      <c r="BS27" s="34">
        <f>IF(JOGADORES!$BN27&gt;AVERAGE(JOGADORES!$BM27:$BQ27)-$CS$2,1,0)</f>
        <v>1</v>
      </c>
      <c r="BT27" s="34">
        <f>IF(JOGADORES!$BO27&gt;AVERAGE(JOGADORES!$BM27:$BQ27)-$CS$2,1,0)</f>
        <v>0</v>
      </c>
      <c r="BU27" s="34">
        <f>IF(JOGADORES!$BP27&gt;AVERAGE(JOGADORES!$BM27:$BQ27)-$CS$2,1,0)</f>
        <v>1</v>
      </c>
      <c r="BV27" s="34">
        <f>IF(JOGADORES!$BQ27&gt;AVERAGE(JOGADORES!$BM27:$BQ27)-$CS$2,1,0)</f>
        <v>0</v>
      </c>
      <c r="BW27" s="34" t="str">
        <f>JOGADORES!$BR27&amp;JOGADORES!$BS27&amp;JOGADORES!$BT27&amp;JOGADORES!$BU27&amp;JOGADORES!$BV27</f>
        <v>01010</v>
      </c>
      <c r="BX27" s="57" t="str">
        <f t="array" ref="BX27">XLOOKUP(JOGADORES!$BW27,REF!$C$3:$C$34,REF!$B$3:$B$34,"-",0,1)</f>
        <v>Izzet</v>
      </c>
      <c r="BY27" s="34" t="str">
        <f t="array" ref="BY27">XLOOKUP(JOGADORES!$B27,REF!$B$41:$B$60,REF!$C$41:$C$60)</f>
        <v>X Spells</v>
      </c>
      <c r="BZ27" s="55">
        <f>IFERROR(SUMIFS(DECKS!$AW$3:$AW$470,DECKS!$F$3:$F$470,"*"&amp;"("&amp;JOGADORES!$B27&amp;")"&amp;"*")/JOGADORES!$AK27,0)</f>
        <v>0</v>
      </c>
      <c r="CA27" s="34" t="str">
        <f t="array" ref="CA27">XLOOKUP(JOGADORES!$BZ27,REF!$F$71:$F$75,REF!$D$71:$D$75,"-",-1,1)</f>
        <v>C</v>
      </c>
      <c r="CB27" s="51">
        <f>IFERROR((5*COUNTIFS(DECKS!$F$3:$F$470,"*"&amp;"("&amp;JOGADORES!$B27&amp;")"&amp;"*",DECKS!$AL$3:$AL$470,"S")+4*COUNTIFS(DECKS!$F$3:$F$470,"*"&amp;"("&amp;JOGADORES!$B27&amp;")"&amp;"*",DECKS!$AL$3:$AL$470,"A")+3*COUNTIFS(DECKS!$F$3:$F$470,"*"&amp;"("&amp;JOGADORES!$B27&amp;")"&amp;"*",DECKS!$AL$3:$AL$470,"B")+2*COUNTIFS(DECKS!$F$3:$F$470,"*"&amp;"("&amp;JOGADORES!$B27&amp;")"&amp;"*",DECKS!$AL$3:$AL$470,"C")+COUNTIFS(DECKS!$F$3:$F$470,"*"&amp;"("&amp;JOGADORES!$B27&amp;")"&amp;"*",DECKS!$AL$3:$AL$470,"D"))/(JOGADORES!$BA27-COUNTIFS(DECKS!$F$3:$F$470,"*"&amp;"("&amp;JOGADORES!$B27&amp;")"&amp;"*",DECKS!$AL$3:$AL$470,"-")),"-")</f>
        <v>2.333333333</v>
      </c>
      <c r="CC27" s="51">
        <f>JOGADORES!$CB27*IFERROR(LOG(10^(JOGADORES!$CL27/AVERAGE(JOGADORES!$CL$3:$CL$29))),1)</f>
        <v>2.333333333</v>
      </c>
      <c r="CD27" s="58">
        <f>IF(JOGADORES!$AL27=0,0,(1+JOGADORES!$AO27)*(JOGADORES!$CC27+JOGADORES!$AU27)/2)</f>
        <v>0</v>
      </c>
      <c r="CE27" s="34" t="str">
        <f t="array" ref="CE27">XLOOKUP(JOGADORES!$CB27,REF!$G$3:$G$7,REF!$F$3:$F$7,"-",1)</f>
        <v>B</v>
      </c>
      <c r="CF27" s="51"/>
      <c r="CG27" s="51"/>
      <c r="CH27" s="51"/>
      <c r="CI27" s="51"/>
      <c r="CJ27" s="51"/>
      <c r="CK27" s="51"/>
      <c r="CL27" s="51" t="str">
        <f>IFERROR((4*JOGADORES!$CF27+3*JOGADORES!$CI27+2*JOGADORES!$CK27+JOGADORES!$CG27+JOGADORES!$CH27)/JOGADORES!$CJ27,"-")</f>
        <v>-</v>
      </c>
      <c r="CM27" s="51" t="str">
        <f>IFERROR(AVERAGEIF(DECKS!$F$3:$F$470,"*"&amp;"("&amp;JOGADORES!$B27&amp;")"&amp;"*",DECKS!$BA$3:$BA$470),"-")</f>
        <v>-</v>
      </c>
      <c r="CN27" s="51" t="str">
        <f>IFERROR(AVERAGEIF(DECKS!$F$3:$F$470,"*"&amp;"("&amp;JOGADORES!$B27&amp;")"&amp;"*",DECKS!$BB$3:$BB$470),"-")</f>
        <v>-</v>
      </c>
      <c r="CO27" s="51" t="str">
        <f>IFERROR(AVERAGEIF(DECKS!$F$3:$F$470,"*"&amp;"("&amp;JOGADORES!$B27&amp;")"&amp;"*",DECKS!$BC$3:$BC$470),"-")</f>
        <v>-</v>
      </c>
      <c r="CP27" s="14"/>
      <c r="CQ27" s="14"/>
      <c r="CR27" s="14"/>
      <c r="CS27" s="14"/>
      <c r="CT27" s="14"/>
    </row>
    <row r="28" ht="19.5" hidden="1" customHeight="1">
      <c r="A28" s="14"/>
      <c r="B28" s="50" t="s">
        <v>239</v>
      </c>
      <c r="C28" s="34">
        <f>SUMIF(DECKS!$F$3:$F$470,"*"&amp;"("&amp;JOGADORES!$B28&amp;")"&amp;"*",DECKS!$M$3:$M$470)</f>
        <v>0</v>
      </c>
      <c r="D28" s="34">
        <f>SUMIF(DECKS!$F$3:$F$470,"*"&amp;"("&amp;JOGADORES!$B28&amp;")"&amp;"*",DECKS!$N$3:$N$470)</f>
        <v>0</v>
      </c>
      <c r="E28" s="34">
        <f>IFERROR(JOGADORES!$D28/JOGADORES!$C28,0)</f>
        <v>0</v>
      </c>
      <c r="F28" s="34">
        <f>SUMIF(DECKS!$F$3:$F$470,"*"&amp;"("&amp;JOGADORES!$B28&amp;")"&amp;"*",DECKS!$O$3:$O$470)</f>
        <v>60</v>
      </c>
      <c r="G28" s="34">
        <f>SUMIF(DECKS!$F$3:$F$470,"*"&amp;"("&amp;JOGADORES!$B28&amp;")"&amp;"*",DECKS!$P$3:$P$470)</f>
        <v>11</v>
      </c>
      <c r="H28" s="35">
        <f>IFERROR((JOGADORES!$D28+JOGADORES!$G28)/(JOGADORES!$C28+JOGADORES!$F28),0)</f>
        <v>0.1833333333</v>
      </c>
      <c r="I28" s="34">
        <f>SUMIF(DECKS!$F$3:$F$470,"*"&amp;"("&amp;JOGADORES!$B28&amp;")"&amp;"*",DECKS!$Q$3:$Q$470)</f>
        <v>152</v>
      </c>
      <c r="J28" s="34">
        <f>SUMIF(DECKS!$F$3:$F$470,"*"&amp;"("&amp;JOGADORES!$B28&amp;")"&amp;"*",DECKS!$R$3:$R$470)</f>
        <v>28</v>
      </c>
      <c r="K28" s="35">
        <f>IFERROR((JOGADORES!$G28+JOGADORES!$J28)/(JOGADORES!$F28+JOGADORES!$I28),0)</f>
        <v>0.1839622642</v>
      </c>
      <c r="L28" s="34">
        <f>SUMIF(DECKS!$F$3:$F$470,"*"&amp;"("&amp;JOGADORES!$B28&amp;")"&amp;"*",DECKS!$S$3:$S$470)</f>
        <v>179</v>
      </c>
      <c r="M28" s="34">
        <f>SUMIF(DECKS!$F$3:$F$470,"*"&amp;"("&amp;JOGADORES!$B28&amp;")"&amp;"*",DECKS!$T$3:$T$470)</f>
        <v>72</v>
      </c>
      <c r="N28" s="35">
        <f>IFERROR((JOGADORES!$J28+JOGADORES!$M28)/(JOGADORES!$I28+JOGADORES!$L28),0)</f>
        <v>0.3021148036</v>
      </c>
      <c r="O28" s="34">
        <f>SUMIF(DECKS!$F$3:$F$470,"*"&amp;"("&amp;JOGADORES!$B28&amp;")"&amp;"*",DECKS!$U$3:$U$470)</f>
        <v>38</v>
      </c>
      <c r="P28" s="34">
        <f>SUMIF(DECKS!$F$3:$F$470,"*"&amp;"("&amp;JOGADORES!$B28&amp;")"&amp;"*",DECKS!$V$3:$V$470)</f>
        <v>10</v>
      </c>
      <c r="Q28" s="35">
        <f>IFERROR((JOGADORES!$M28+JOGADORES!$P28)/(JOGADORES!$L28+JOGADORES!$O28),0)</f>
        <v>0.3778801843</v>
      </c>
      <c r="R28" s="34">
        <f>SUMIF(DECKS!$F$3:$F$470,"*"&amp;"("&amp;JOGADORES!$B28&amp;")"&amp;"*",DECKS!$W$3:$W$470)</f>
        <v>20</v>
      </c>
      <c r="S28" s="34">
        <f>SUMIF(DECKS!$F$3:$F$470,"*"&amp;"("&amp;JOGADORES!$B28&amp;")"&amp;"*",DECKS!$X$3:$X$470)</f>
        <v>6</v>
      </c>
      <c r="T28" s="35">
        <f>IFERROR((JOGADORES!$P28+JOGADORES!$S28)/(JOGADORES!$O28+JOGADORES!$R28),0)</f>
        <v>0.275862069</v>
      </c>
      <c r="U28" s="34">
        <f>SUMIF(DECKS!$F$3:$F$470,"*"&amp;"("&amp;JOGADORES!$B28&amp;")"&amp;"*",DECKS!$Y$3:$Y$470)</f>
        <v>0</v>
      </c>
      <c r="V28" s="34">
        <f>SUMIF(DECKS!$F$3:$F$470,"*"&amp;"("&amp;JOGADORES!$B28&amp;")"&amp;"*",DECKS!$Z$3:$Z$470)</f>
        <v>0</v>
      </c>
      <c r="W28" s="35">
        <f>IFERROR((JOGADORES!$S28+JOGADORES!$V28)/(JOGADORES!$R28+JOGADORES!$U28),0)</f>
        <v>0.3</v>
      </c>
      <c r="X28" s="34">
        <f>SUMIF(DECKS!$F$3:$F$470,"*"&amp;"("&amp;JOGADORES!$B28&amp;")"&amp;"*",DECKS!$AA$3:$AA$470)</f>
        <v>0</v>
      </c>
      <c r="Y28" s="34">
        <f>SUMIF(DECKS!$F$3:$F$470,"*"&amp;"("&amp;JOGADORES!$B28&amp;")"&amp;"*",DECKS!$AB$3:$AB$470)</f>
        <v>0</v>
      </c>
      <c r="Z28" s="34">
        <f>SUMIF(HISTORICO!$N$107:$N$288,"*"&amp;"("&amp;JOGADORES!$B28&amp;")"&amp;"*",HISTORICO!$Q$107:$Q$288)</f>
        <v>0</v>
      </c>
      <c r="AA28" s="35" t="str">
        <f>JOGADORES!$Y28/JOGADORES!$X28</f>
        <v>#DIV/0!</v>
      </c>
      <c r="AB28" s="35" t="str">
        <f>JOGADORES!$Z28/JOGADORES!$X28</f>
        <v>#DIV/0!</v>
      </c>
      <c r="AC28" s="35" t="str">
        <f>(JOGADORES!$X28-JOGADORES!$Y28-JOGADORES!$Z28)/JOGADORES!$X28</f>
        <v>#DIV/0!</v>
      </c>
      <c r="AD28" s="34">
        <f>SUMIF(DECKS!$F$3:$F$470,"*"&amp;"("&amp;JOGADORES!$B28&amp;")"&amp;"*",DECKS!$AD$3:$AD$470)</f>
        <v>0</v>
      </c>
      <c r="AE28" s="34">
        <f>SUMIF(DECKS!$F$3:$F$470,"*"&amp;"("&amp;JOGADORES!$B28&amp;")"&amp;"*",DECKS!$AE$3:$AE$470)</f>
        <v>0</v>
      </c>
      <c r="AF28" s="34">
        <f>SUMIF(HISTORICO!$N$292:$N$759,"*"&amp;"("&amp;JOGADORES!$B28&amp;")"&amp;"*",HISTORICO!$Q$292:$Q$759)</f>
        <v>0</v>
      </c>
      <c r="AG28" s="35" t="str">
        <f>JOGADORES!$AE28/JOGADORES!$AD28</f>
        <v>#DIV/0!</v>
      </c>
      <c r="AH28" s="35" t="str">
        <f>JOGADORES!$AF28/JOGADORES!$AD28</f>
        <v>#DIV/0!</v>
      </c>
      <c r="AI28" s="35" t="str">
        <f>(JOGADORES!$AD28-JOGADORES!$AE28-JOGADORES!$AF28)/JOGADORES!$AD28</f>
        <v>#DIV/0!</v>
      </c>
      <c r="AJ28" s="34">
        <f>JOGADORES!$V28+JOGADORES!$Y28+JOGADORES!$AE28</f>
        <v>0</v>
      </c>
      <c r="AK28" s="34">
        <f>JOGADORES!$U28+JOGADORES!$X28+JOGADORES!$AD28</f>
        <v>0</v>
      </c>
      <c r="AL28" s="35">
        <f>IFERROR(JOGADORES!$AJ28/JOGADORES!$AK28,0)</f>
        <v>0</v>
      </c>
      <c r="AM28" s="51" t="str">
        <f>IFERROR(AVERAGEIF(REG!$D$2:$D$124,"*"&amp;"("&amp;JOGADORES!$B28&amp;")"&amp;"*",REG!$C$2:$C$124),"-")</f>
        <v>-</v>
      </c>
      <c r="AN28" s="34">
        <f>SUM(C28,F28,I28,L28,O28,R28,U28,X28,JOGADORES!$AD28)</f>
        <v>449</v>
      </c>
      <c r="AO28" s="35">
        <f>SUM(D28,G28,J28,M28,P28,S28,V28,Y28,JOGADORES!$AE28)/JOGADORES!$AN28</f>
        <v>0.2828507795</v>
      </c>
      <c r="AP28" s="34">
        <f>SUMIF(DECKS!$F$3:$F$470,"*"&amp;"("&amp;JOGADORES!$B28&amp;")"&amp;"*",DECKS!$AM$3:$AM$470)</f>
        <v>0</v>
      </c>
      <c r="AQ28" s="34">
        <f>SUMIF(DECKS!$F$3:$F$470,"*"&amp;"("&amp;JOGADORES!$B28&amp;")"&amp;"*",DECKS!$AN$3:$AN$470)</f>
        <v>0</v>
      </c>
      <c r="AR28" s="34">
        <f>SUMIF(DECKS!$F$3:$F$470,"*"&amp;"("&amp;JOGADORES!$B28&amp;")"&amp;"*",DECKS!$AO$3:$AO$470)</f>
        <v>0</v>
      </c>
      <c r="AS28" s="34">
        <f>SUMIF(DECKS!$F$3:$F$470,"*"&amp;"("&amp;JOGADORES!$B28&amp;")"&amp;"*",DECKS!$AP$3:$AP$470)</f>
        <v>0</v>
      </c>
      <c r="AT28" s="51">
        <f>IFERROR((JOGADORES!$AP28+2*JOGADORES!$AQ28+3*JOGADORES!$AR28+4*JOGADORES!$AS28)/(1+JOGADORES!$AK28-JOGADORES!$AJ28),0)</f>
        <v>0</v>
      </c>
      <c r="AU28" s="52">
        <f>10*JOGADORES!$AT28/IFERROR((10^(JOGADORES!$AM28/AVERAGE(JOGADORES!$AM$3:$AM$29))),10)</f>
        <v>0</v>
      </c>
      <c r="AV28" s="53">
        <f>IFERROR(SUM(JOGADORES!$AP28:$AS28)/(1+JOGADORES!$AK28-JOGADORES!$AJ28),0)</f>
        <v>0</v>
      </c>
      <c r="AW28" s="54">
        <f>IFERROR(JOGADORES!$AP28/SUM(JOGADORES!$AP28:$AS28),0)</f>
        <v>0</v>
      </c>
      <c r="AX28" s="54">
        <f>IFERROR(JOGADORES!$AQ28/SUM(JOGADORES!$AP28:$AS28),0)</f>
        <v>0</v>
      </c>
      <c r="AY28" s="54">
        <f>IFERROR(JOGADORES!$AR28/SUM(JOGADORES!$AP28:$AS28),0)</f>
        <v>0</v>
      </c>
      <c r="AZ28" s="54">
        <f>IFERROR(JOGADORES!$AS28/SUM(JOGADORES!$AP28:$AS28),0)</f>
        <v>0</v>
      </c>
      <c r="BA28" s="34">
        <f>COUNTIF(DECKS!$F$3:$F$470,"*"&amp;"("&amp;JOGADORES!$B28&amp;")"&amp;"*")</f>
        <v>14</v>
      </c>
      <c r="BB28" s="55">
        <f>SUMIF(DECKS!$F$3:$F$470,"*"&amp;"("&amp;JOGADORES!$B28&amp;")"&amp;"*",DECKS!$D$3:$D$470)/JOGADORES!$BA28</f>
        <v>4.571428571</v>
      </c>
      <c r="BC28" s="35">
        <f>SUMIFS(DECKS!$AJ$3:$AJ$470,DECKS!$F$3:$F$470,"*"&amp;"("&amp;JOGADORES!$B28&amp;")"&amp;"*",DECKS!$G$3:$G$470,1)/JOGADORES!$AN28</f>
        <v>0.3006681514</v>
      </c>
      <c r="BD28" s="35">
        <f>SUMIFS(DECKS!$AJ$3:$AJ$470,DECKS!$F$3:$F$470,"*"&amp;"("&amp;JOGADORES!$B28&amp;")"&amp;"*",DECKS!$H$3:$H$470,1)/JOGADORES!$AN28</f>
        <v>0.5545657016</v>
      </c>
      <c r="BE28" s="35">
        <f>SUMIFS(DECKS!$AJ$3:$AJ$470,DECKS!$F$3:$F$470,"*"&amp;"("&amp;JOGADORES!$B28&amp;")"&amp;"*",DECKS!$I$3:$I$470,1)/JOGADORES!$AN28</f>
        <v>0.4899777283</v>
      </c>
      <c r="BF28" s="35">
        <f>SUMIFS(DECKS!$AJ$3:$AJ$470,DECKS!$F$3:$F$470,"*"&amp;"("&amp;JOGADORES!$B28&amp;")"&amp;"*",DECKS!$J$3:$J$470,1)/JOGADORES!$AN28</f>
        <v>0.70155902</v>
      </c>
      <c r="BG28" s="35">
        <f>SUMIFS(DECKS!$AJ$3:$AJ$470,DECKS!$F$3:$F$470,"*"&amp;"("&amp;JOGADORES!$B28&amp;")"&amp;"*",DECKS!$K$3:$K$470,1)/JOGADORES!$AN28</f>
        <v>0.4788418708</v>
      </c>
      <c r="BH28" s="56">
        <f>IFERROR(SUMIFS(DECKS!$AG$3:$AG$470,DECKS!$F$3:$F$470,"*"&amp;"("&amp;JOGADORES!$B28&amp;")"&amp;"*",DECKS!$G$3:$G$470,1)/JOGADORES!$AK28,0)</f>
        <v>0</v>
      </c>
      <c r="BI28" s="56">
        <f>IFERROR(SUMIFS(DECKS!$AG$3:$AG$470,DECKS!$F$3:$F$470,"*"&amp;"("&amp;JOGADORES!$B28&amp;")"&amp;"*",DECKS!$H$3:$H$470,1)/JOGADORES!$AK28,0)</f>
        <v>0</v>
      </c>
      <c r="BJ28" s="56">
        <f>IFERROR(SUMIFS(DECKS!$AG$3:$AG$470,DECKS!$F$3:$F$470,"*"&amp;"("&amp;JOGADORES!$B28&amp;")"&amp;"*",DECKS!$I$3:$I$470,1)/JOGADORES!$AK28,0)</f>
        <v>0</v>
      </c>
      <c r="BK28" s="56">
        <f>IFERROR(SUMIFS(DECKS!$AG$3:$AG$470,DECKS!$F$3:$F$470,"*"&amp;"("&amp;JOGADORES!$B28&amp;")"&amp;"*",DECKS!$J$3:$J$470,1)/JOGADORES!$AK28,0)</f>
        <v>0</v>
      </c>
      <c r="BL28" s="56">
        <f>IFERROR(SUMIFS(DECKS!$AG$3:$AG$470,DECKS!$F$3:$F$470,"*"&amp;"("&amp;JOGADORES!$B28&amp;")"&amp;"*",DECKS!$K$3:$K$470,1)/JOGADORES!$AK28,0)</f>
        <v>0</v>
      </c>
      <c r="BM28" s="35">
        <f>AVERAGE(JOGADORES!$BC28,JOGADORES!$BH28)</f>
        <v>0.1503340757</v>
      </c>
      <c r="BN28" s="35">
        <f>AVERAGE(JOGADORES!$BD28,JOGADORES!$BI28)</f>
        <v>0.2772828508</v>
      </c>
      <c r="BO28" s="35">
        <f>AVERAGE(JOGADORES!$BE28,JOGADORES!$BJ28)</f>
        <v>0.2449888641</v>
      </c>
      <c r="BP28" s="35">
        <f>AVERAGE(JOGADORES!$BF28,JOGADORES!$BK28)</f>
        <v>0.35077951</v>
      </c>
      <c r="BQ28" s="35">
        <f>AVERAGE(JOGADORES!$BG28,JOGADORES!$BL28)</f>
        <v>0.2394209354</v>
      </c>
      <c r="BR28" s="34">
        <f>IF(JOGADORES!$BM28&gt;AVERAGE(JOGADORES!$BM28:$BQ28)-$CS$2,1,0)</f>
        <v>0</v>
      </c>
      <c r="BS28" s="34">
        <f>IF(JOGADORES!$BN28&gt;AVERAGE(JOGADORES!$BM28:$BQ28)-$CS$2,1,0)</f>
        <v>1</v>
      </c>
      <c r="BT28" s="34">
        <f>IF(JOGADORES!$BO28&gt;AVERAGE(JOGADORES!$BM28:$BQ28)-$CS$2,1,0)</f>
        <v>1</v>
      </c>
      <c r="BU28" s="34">
        <f>IF(JOGADORES!$BP28&gt;AVERAGE(JOGADORES!$BM28:$BQ28)-$CS$2,1,0)</f>
        <v>1</v>
      </c>
      <c r="BV28" s="34">
        <f>IF(JOGADORES!$BQ28&gt;AVERAGE(JOGADORES!$BM28:$BQ28)-$CS$2,1,0)</f>
        <v>1</v>
      </c>
      <c r="BW28" s="34" t="str">
        <f>JOGADORES!$BR28&amp;JOGADORES!$BS28&amp;JOGADORES!$BT28&amp;JOGADORES!$BU28&amp;JOGADORES!$BV28</f>
        <v>01111</v>
      </c>
      <c r="BX28" s="57" t="str">
        <f t="array" ref="BX28">XLOOKUP(JOGADORES!$BW28,REF!$C$3:$C$34,REF!$B$3:$B$34,"-",0,1)</f>
        <v>Not-White</v>
      </c>
      <c r="BY28" s="34" t="str">
        <f t="array" ref="BY28">XLOOKUP(JOGADORES!$B28,REF!$B$41:$B$60,REF!$C$41:$C$60)</f>
        <v>Big Mana</v>
      </c>
      <c r="BZ28" s="55">
        <f>IFERROR(SUMIFS(DECKS!$AW$3:$AW$470,DECKS!$F$3:$F$470,"*"&amp;"("&amp;JOGADORES!$B28&amp;")"&amp;"*")/JOGADORES!$AK28,0)</f>
        <v>0</v>
      </c>
      <c r="CA28" s="34" t="str">
        <f t="array" ref="CA28">XLOOKUP(JOGADORES!$BZ28,REF!$F$71:$F$75,REF!$D$71:$D$75,"-",-1,1)</f>
        <v>C</v>
      </c>
      <c r="CB28" s="51">
        <f>IFERROR((5*COUNTIFS(DECKS!$F$3:$F$470,"*"&amp;"("&amp;JOGADORES!$B28&amp;")"&amp;"*",DECKS!$AL$3:$AL$470,"S")+4*COUNTIFS(DECKS!$F$3:$F$470,"*"&amp;"("&amp;JOGADORES!$B28&amp;")"&amp;"*",DECKS!$AL$3:$AL$470,"A")+3*COUNTIFS(DECKS!$F$3:$F$470,"*"&amp;"("&amp;JOGADORES!$B28&amp;")"&amp;"*",DECKS!$AL$3:$AL$470,"B")+2*COUNTIFS(DECKS!$F$3:$F$470,"*"&amp;"("&amp;JOGADORES!$B28&amp;")"&amp;"*",DECKS!$AL$3:$AL$470,"C")+COUNTIFS(DECKS!$F$3:$F$470,"*"&amp;"("&amp;JOGADORES!$B28&amp;")"&amp;"*",DECKS!$AL$3:$AL$470,"D"))/(JOGADORES!$BA28-COUNTIFS(DECKS!$F$3:$F$470,"*"&amp;"("&amp;JOGADORES!$B28&amp;")"&amp;"*",DECKS!$AL$3:$AL$470,"-")),"-")</f>
        <v>2.285714286</v>
      </c>
      <c r="CC28" s="51">
        <f>JOGADORES!$CB28*IFERROR(LOG(10^(JOGADORES!$CL28/AVERAGE(JOGADORES!$CL$3:$CL$29))),1)</f>
        <v>2.285714286</v>
      </c>
      <c r="CD28" s="58">
        <f>IF(JOGADORES!$AL28=0,0,(1+JOGADORES!$AO28)*(JOGADORES!$CC28+JOGADORES!$AU28)/2)</f>
        <v>0</v>
      </c>
      <c r="CE28" s="34" t="str">
        <f t="array" ref="CE28">XLOOKUP(JOGADORES!$CB28,REF!$G$3:$G$7,REF!$F$3:$F$7,"-",1)</f>
        <v>B</v>
      </c>
      <c r="CF28" s="51"/>
      <c r="CG28" s="51"/>
      <c r="CH28" s="51"/>
      <c r="CI28" s="51"/>
      <c r="CJ28" s="51"/>
      <c r="CK28" s="51"/>
      <c r="CL28" s="51" t="str">
        <f>IFERROR((4*JOGADORES!$CF28+3*JOGADORES!$CI28+2*JOGADORES!$CK28+JOGADORES!$CG28+JOGADORES!$CH28)/JOGADORES!$CJ28,"-")</f>
        <v>-</v>
      </c>
      <c r="CM28" s="51" t="str">
        <f>IFERROR(AVERAGEIF(DECKS!$F$3:$F$470,"*"&amp;"("&amp;JOGADORES!$B28&amp;")"&amp;"*",DECKS!$BA$3:$BA$470),"-")</f>
        <v>-</v>
      </c>
      <c r="CN28" s="51" t="str">
        <f>IFERROR(AVERAGEIF(DECKS!$F$3:$F$470,"*"&amp;"("&amp;JOGADORES!$B28&amp;")"&amp;"*",DECKS!$BB$3:$BB$470),"-")</f>
        <v>-</v>
      </c>
      <c r="CO28" s="51" t="str">
        <f>IFERROR(AVERAGEIF(DECKS!$F$3:$F$470,"*"&amp;"("&amp;JOGADORES!$B28&amp;")"&amp;"*",DECKS!$BC$3:$BC$470),"-")</f>
        <v>-</v>
      </c>
      <c r="CP28" s="14"/>
      <c r="CQ28" s="14"/>
      <c r="CR28" s="14"/>
      <c r="CS28" s="14"/>
      <c r="CT28" s="14"/>
    </row>
    <row r="29" ht="19.5" hidden="1" customHeight="1">
      <c r="A29" s="14"/>
      <c r="B29" s="50" t="s">
        <v>240</v>
      </c>
      <c r="C29" s="34">
        <f>SUMIF(DECKS!$F$3:$F$470,"*"&amp;"("&amp;JOGADORES!$B29&amp;")"&amp;"*",DECKS!$M$3:$M$470)</f>
        <v>0</v>
      </c>
      <c r="D29" s="34">
        <f>SUMIF(DECKS!$F$3:$F$470,"*"&amp;"("&amp;JOGADORES!$B29&amp;")"&amp;"*",DECKS!$N$3:$N$470)</f>
        <v>0</v>
      </c>
      <c r="E29" s="34">
        <f>IFERROR(JOGADORES!$D29/JOGADORES!$C29,0)</f>
        <v>0</v>
      </c>
      <c r="F29" s="34">
        <f>SUMIF(DECKS!$F$3:$F$470,"*"&amp;"("&amp;JOGADORES!$B29&amp;")"&amp;"*",DECKS!$O$3:$O$470)</f>
        <v>0</v>
      </c>
      <c r="G29" s="34">
        <f>SUMIF(DECKS!$F$3:$F$470,"*"&amp;"("&amp;JOGADORES!$B29&amp;")"&amp;"*",DECKS!$P$3:$P$470)</f>
        <v>0</v>
      </c>
      <c r="H29" s="35">
        <f>IFERROR((JOGADORES!$D29+JOGADORES!$G29)/(JOGADORES!$C29+JOGADORES!$F29),0)</f>
        <v>0</v>
      </c>
      <c r="I29" s="34">
        <f>SUMIF(DECKS!$F$3:$F$470,"*"&amp;"("&amp;JOGADORES!$B29&amp;")"&amp;"*",DECKS!$Q$3:$Q$470)</f>
        <v>0</v>
      </c>
      <c r="J29" s="34">
        <f>SUMIF(DECKS!$F$3:$F$470,"*"&amp;"("&amp;JOGADORES!$B29&amp;")"&amp;"*",DECKS!$R$3:$R$470)</f>
        <v>0</v>
      </c>
      <c r="K29" s="35">
        <f>IFERROR((JOGADORES!$G29+JOGADORES!$J29)/(JOGADORES!$F29+JOGADORES!$I29),0)</f>
        <v>0</v>
      </c>
      <c r="L29" s="34">
        <f>SUMIF(DECKS!$F$3:$F$470,"*"&amp;"("&amp;JOGADORES!$B29&amp;")"&amp;"*",DECKS!$S$3:$S$470)</f>
        <v>96</v>
      </c>
      <c r="M29" s="34">
        <f>SUMIF(DECKS!$F$3:$F$470,"*"&amp;"("&amp;JOGADORES!$B29&amp;")"&amp;"*",DECKS!$T$3:$T$470)</f>
        <v>18</v>
      </c>
      <c r="N29" s="35">
        <f>IFERROR((JOGADORES!$J29+JOGADORES!$M29)/(JOGADORES!$I29+JOGADORES!$L29),0)</f>
        <v>0.1875</v>
      </c>
      <c r="O29" s="34">
        <f>SUMIF(DECKS!$F$3:$F$470,"*"&amp;"("&amp;JOGADORES!$B29&amp;")"&amp;"*",DECKS!$U$3:$U$470)</f>
        <v>71</v>
      </c>
      <c r="P29" s="34">
        <f>SUMIF(DECKS!$F$3:$F$470,"*"&amp;"("&amp;JOGADORES!$B29&amp;")"&amp;"*",DECKS!$V$3:$V$470)</f>
        <v>10</v>
      </c>
      <c r="Q29" s="35">
        <f>IFERROR((JOGADORES!$M29+JOGADORES!$P29)/(JOGADORES!$L29+JOGADORES!$O29),0)</f>
        <v>0.1676646707</v>
      </c>
      <c r="R29" s="34">
        <f>SUMIF(DECKS!$F$3:$F$470,"*"&amp;"("&amp;JOGADORES!$B29&amp;")"&amp;"*",DECKS!$W$3:$W$470)</f>
        <v>0</v>
      </c>
      <c r="S29" s="34">
        <f>SUMIF(DECKS!$F$3:$F$470,"*"&amp;"("&amp;JOGADORES!$B29&amp;")"&amp;"*",DECKS!$X$3:$X$470)</f>
        <v>0</v>
      </c>
      <c r="T29" s="35">
        <f>IFERROR((JOGADORES!$P29+JOGADORES!$S29)/(JOGADORES!$O29+JOGADORES!$R29),0)</f>
        <v>0.1408450704</v>
      </c>
      <c r="U29" s="34">
        <f>SUMIF(DECKS!$F$3:$F$470,"*"&amp;"("&amp;JOGADORES!$B29&amp;")"&amp;"*",DECKS!$Y$3:$Y$470)</f>
        <v>0</v>
      </c>
      <c r="V29" s="34">
        <f>SUMIF(DECKS!$F$3:$F$470,"*"&amp;"("&amp;JOGADORES!$B29&amp;")"&amp;"*",DECKS!$Z$3:$Z$470)</f>
        <v>0</v>
      </c>
      <c r="W29" s="35">
        <f>IFERROR((JOGADORES!$S29+JOGADORES!$V29)/(JOGADORES!$R29+JOGADORES!$U29),0)</f>
        <v>0</v>
      </c>
      <c r="X29" s="34">
        <f>SUMIF(DECKS!$F$3:$F$470,"*"&amp;"("&amp;JOGADORES!$B29&amp;")"&amp;"*",DECKS!$AA$3:$AA$470)</f>
        <v>0</v>
      </c>
      <c r="Y29" s="34">
        <f>SUMIF(DECKS!$F$3:$F$470,"*"&amp;"("&amp;JOGADORES!$B29&amp;")"&amp;"*",DECKS!$AB$3:$AB$470)</f>
        <v>0</v>
      </c>
      <c r="Z29" s="34">
        <f>SUMIF(HISTORICO!$N$107:$N$288,"*"&amp;"("&amp;JOGADORES!$B29&amp;")"&amp;"*",HISTORICO!$Q$107:$Q$288)</f>
        <v>0</v>
      </c>
      <c r="AA29" s="35" t="str">
        <f>JOGADORES!$Y29/JOGADORES!$X29</f>
        <v>#DIV/0!</v>
      </c>
      <c r="AB29" s="35" t="str">
        <f>JOGADORES!$Z29/JOGADORES!$X29</f>
        <v>#DIV/0!</v>
      </c>
      <c r="AC29" s="35" t="str">
        <f>(JOGADORES!$X29-JOGADORES!$Y29-JOGADORES!$Z29)/JOGADORES!$X29</f>
        <v>#DIV/0!</v>
      </c>
      <c r="AD29" s="34">
        <f>SUMIF(DECKS!$F$3:$F$470,"*"&amp;"("&amp;JOGADORES!$B29&amp;")"&amp;"*",DECKS!$AD$3:$AD$470)</f>
        <v>0</v>
      </c>
      <c r="AE29" s="34">
        <f>SUMIF(DECKS!$F$3:$F$470,"*"&amp;"("&amp;JOGADORES!$B29&amp;")"&amp;"*",DECKS!$AE$3:$AE$470)</f>
        <v>0</v>
      </c>
      <c r="AF29" s="34">
        <f>SUMIF(HISTORICO!$N$292:$N$759,"*"&amp;"("&amp;JOGADORES!$B29&amp;")"&amp;"*",HISTORICO!$Q$292:$Q$759)</f>
        <v>0</v>
      </c>
      <c r="AG29" s="35" t="str">
        <f>JOGADORES!$AE29/JOGADORES!$AD29</f>
        <v>#DIV/0!</v>
      </c>
      <c r="AH29" s="35" t="str">
        <f>JOGADORES!$AF29/JOGADORES!$AD29</f>
        <v>#DIV/0!</v>
      </c>
      <c r="AI29" s="35" t="str">
        <f>(JOGADORES!$AD29-JOGADORES!$AE29-JOGADORES!$AF29)/JOGADORES!$AD29</f>
        <v>#DIV/0!</v>
      </c>
      <c r="AJ29" s="34">
        <f>JOGADORES!$V29+JOGADORES!$Y29+JOGADORES!$AE29</f>
        <v>0</v>
      </c>
      <c r="AK29" s="34">
        <f>JOGADORES!$U29+JOGADORES!$X29+JOGADORES!$AD29</f>
        <v>0</v>
      </c>
      <c r="AL29" s="35">
        <f>IFERROR(JOGADORES!$AJ29/JOGADORES!$AK29,0)</f>
        <v>0</v>
      </c>
      <c r="AM29" s="51" t="str">
        <f>IFERROR(AVERAGEIF(REG!$D$2:$D$124,"*"&amp;"("&amp;JOGADORES!$B29&amp;")"&amp;"*",REG!$C$2:$C$124),"-")</f>
        <v>-</v>
      </c>
      <c r="AN29" s="34">
        <f>SUM(C29,F29,I29,L29,O29,R29,U29,X29,JOGADORES!$AD29)</f>
        <v>167</v>
      </c>
      <c r="AO29" s="35">
        <f>SUM(D29,G29,J29,M29,P29,S29,V29,Y29,JOGADORES!$AE29)/JOGADORES!$AN29</f>
        <v>0.1676646707</v>
      </c>
      <c r="AP29" s="34">
        <f>SUMIF(DECKS!$F$3:$F$470,"*"&amp;"("&amp;JOGADORES!$B29&amp;")"&amp;"*",DECKS!$AM$3:$AM$470)</f>
        <v>0</v>
      </c>
      <c r="AQ29" s="34">
        <f>SUMIF(DECKS!$F$3:$F$470,"*"&amp;"("&amp;JOGADORES!$B29&amp;")"&amp;"*",DECKS!$AN$3:$AN$470)</f>
        <v>0</v>
      </c>
      <c r="AR29" s="34">
        <f>SUMIF(DECKS!$F$3:$F$470,"*"&amp;"("&amp;JOGADORES!$B29&amp;")"&amp;"*",DECKS!$AO$3:$AO$470)</f>
        <v>0</v>
      </c>
      <c r="AS29" s="34">
        <f>SUMIF(DECKS!$F$3:$F$470,"*"&amp;"("&amp;JOGADORES!$B29&amp;")"&amp;"*",DECKS!$AP$3:$AP$470)</f>
        <v>0</v>
      </c>
      <c r="AT29" s="51">
        <f>IFERROR((JOGADORES!$AP29+2*JOGADORES!$AQ29+3*JOGADORES!$AR29+4*JOGADORES!$AS29)/(1+JOGADORES!$AK29-JOGADORES!$AJ29),0)</f>
        <v>0</v>
      </c>
      <c r="AU29" s="52">
        <f>10*JOGADORES!$AT29/IFERROR((10^(JOGADORES!$AM29/AVERAGE(JOGADORES!$AM$3:$AM$29))),10)</f>
        <v>0</v>
      </c>
      <c r="AV29" s="53">
        <f>IFERROR(SUM(JOGADORES!$AP29:$AS29)/(1+JOGADORES!$AK29-JOGADORES!$AJ29),0)</f>
        <v>0</v>
      </c>
      <c r="AW29" s="54">
        <f>IFERROR(JOGADORES!$AP29/SUM(JOGADORES!$AP29:$AS29),0)</f>
        <v>0</v>
      </c>
      <c r="AX29" s="54">
        <f>IFERROR(JOGADORES!$AQ29/SUM(JOGADORES!$AP29:$AS29),0)</f>
        <v>0</v>
      </c>
      <c r="AY29" s="54">
        <f>IFERROR(JOGADORES!$AR29/SUM(JOGADORES!$AP29:$AS29),0)</f>
        <v>0</v>
      </c>
      <c r="AZ29" s="54">
        <f>IFERROR(JOGADORES!$AS29/SUM(JOGADORES!$AP29:$AS29),0)</f>
        <v>0</v>
      </c>
      <c r="BA29" s="34">
        <f>COUNTIF(DECKS!$F$3:$F$470,"*"&amp;"("&amp;JOGADORES!$B29&amp;")"&amp;"*")</f>
        <v>10</v>
      </c>
      <c r="BB29" s="55">
        <f>SUMIF(DECKS!$F$3:$F$470,"*"&amp;"("&amp;JOGADORES!$B29&amp;")"&amp;"*",DECKS!$D$3:$D$470)/JOGADORES!$BA29</f>
        <v>3.2</v>
      </c>
      <c r="BC29" s="35">
        <f>SUMIFS(DECKS!$AJ$3:$AJ$470,DECKS!$F$3:$F$470,"*"&amp;"("&amp;JOGADORES!$B29&amp;")"&amp;"*",DECKS!$G$3:$G$470,1)/JOGADORES!$AN29</f>
        <v>0.125748503</v>
      </c>
      <c r="BD29" s="35">
        <f>SUMIFS(DECKS!$AJ$3:$AJ$470,DECKS!$F$3:$F$470,"*"&amp;"("&amp;JOGADORES!$B29&amp;")"&amp;"*",DECKS!$H$3:$H$470,1)/JOGADORES!$AN29</f>
        <v>0.3353293413</v>
      </c>
      <c r="BE29" s="35">
        <f>SUMIFS(DECKS!$AJ$3:$AJ$470,DECKS!$F$3:$F$470,"*"&amp;"("&amp;JOGADORES!$B29&amp;")"&amp;"*",DECKS!$I$3:$I$470,1)/JOGADORES!$AN29</f>
        <v>0.7425149701</v>
      </c>
      <c r="BF29" s="35">
        <f>SUMIFS(DECKS!$AJ$3:$AJ$470,DECKS!$F$3:$F$470,"*"&amp;"("&amp;JOGADORES!$B29&amp;")"&amp;"*",DECKS!$J$3:$J$470,1)/JOGADORES!$AN29</f>
        <v>0.2994011976</v>
      </c>
      <c r="BG29" s="35">
        <f>SUMIFS(DECKS!$AJ$3:$AJ$470,DECKS!$F$3:$F$470,"*"&amp;"("&amp;JOGADORES!$B29&amp;")"&amp;"*",DECKS!$K$3:$K$470,1)/JOGADORES!$AN29</f>
        <v>0.5808383234</v>
      </c>
      <c r="BH29" s="56">
        <f>IFERROR(SUMIFS(DECKS!$AG$3:$AG$470,DECKS!$F$3:$F$470,"*"&amp;"("&amp;JOGADORES!$B29&amp;")"&amp;"*",DECKS!$G$3:$G$470,1)/JOGADORES!$AK29,0)</f>
        <v>0</v>
      </c>
      <c r="BI29" s="56">
        <f>IFERROR(SUMIFS(DECKS!$AG$3:$AG$470,DECKS!$F$3:$F$470,"*"&amp;"("&amp;JOGADORES!$B29&amp;")"&amp;"*",DECKS!$H$3:$H$470,1)/JOGADORES!$AK29,0)</f>
        <v>0</v>
      </c>
      <c r="BJ29" s="56">
        <f>IFERROR(SUMIFS(DECKS!$AG$3:$AG$470,DECKS!$F$3:$F$470,"*"&amp;"("&amp;JOGADORES!$B29&amp;")"&amp;"*",DECKS!$I$3:$I$470,1)/JOGADORES!$AK29,0)</f>
        <v>0</v>
      </c>
      <c r="BK29" s="56">
        <f>IFERROR(SUMIFS(DECKS!$AG$3:$AG$470,DECKS!$F$3:$F$470,"*"&amp;"("&amp;JOGADORES!$B29&amp;")"&amp;"*",DECKS!$J$3:$J$470,1)/JOGADORES!$AK29,0)</f>
        <v>0</v>
      </c>
      <c r="BL29" s="56">
        <f>IFERROR(SUMIFS(DECKS!$AG$3:$AG$470,DECKS!$F$3:$F$470,"*"&amp;"("&amp;JOGADORES!$B29&amp;")"&amp;"*",DECKS!$K$3:$K$470,1)/JOGADORES!$AK29,0)</f>
        <v>0</v>
      </c>
      <c r="BM29" s="35">
        <f>AVERAGE(JOGADORES!$BC29,JOGADORES!$BH29)</f>
        <v>0.0628742515</v>
      </c>
      <c r="BN29" s="35">
        <f>AVERAGE(JOGADORES!$BD29,JOGADORES!$BI29)</f>
        <v>0.1676646707</v>
      </c>
      <c r="BO29" s="35">
        <f>AVERAGE(JOGADORES!$BE29,JOGADORES!$BJ29)</f>
        <v>0.371257485</v>
      </c>
      <c r="BP29" s="35">
        <f>AVERAGE(JOGADORES!$BF29,JOGADORES!$BK29)</f>
        <v>0.1497005988</v>
      </c>
      <c r="BQ29" s="35">
        <f>AVERAGE(JOGADORES!$BG29,JOGADORES!$BL29)</f>
        <v>0.2904191617</v>
      </c>
      <c r="BR29" s="34">
        <f>IF(JOGADORES!$BM29&gt;AVERAGE(JOGADORES!$BM29:$BQ29)-$CS$2,1,0)</f>
        <v>0</v>
      </c>
      <c r="BS29" s="34">
        <f>IF(JOGADORES!$BN29&gt;AVERAGE(JOGADORES!$BM29:$BQ29)-$CS$2,1,0)</f>
        <v>0</v>
      </c>
      <c r="BT29" s="34">
        <f>IF(JOGADORES!$BO29&gt;AVERAGE(JOGADORES!$BM29:$BQ29)-$CS$2,1,0)</f>
        <v>1</v>
      </c>
      <c r="BU29" s="34">
        <f>IF(JOGADORES!$BP29&gt;AVERAGE(JOGADORES!$BM29:$BQ29)-$CS$2,1,0)</f>
        <v>0</v>
      </c>
      <c r="BV29" s="34">
        <f>IF(JOGADORES!$BQ29&gt;AVERAGE(JOGADORES!$BM29:$BQ29)-$CS$2,1,0)</f>
        <v>1</v>
      </c>
      <c r="BW29" s="34" t="str">
        <f>JOGADORES!$BR29&amp;JOGADORES!$BS29&amp;JOGADORES!$BT29&amp;JOGADORES!$BU29&amp;JOGADORES!$BV29</f>
        <v>00101</v>
      </c>
      <c r="BX29" s="57" t="str">
        <f t="array" ref="BX29">XLOOKUP(JOGADORES!$BW29,REF!$C$3:$C$34,REF!$B$3:$B$34,"-",0,1)</f>
        <v>Golgari</v>
      </c>
      <c r="BY29" s="34" t="str">
        <f t="array" ref="BY29">XLOOKUP(JOGADORES!$B29,REF!$B$41:$B$60,REF!$C$41:$C$60)</f>
        <v>Tokens</v>
      </c>
      <c r="BZ29" s="55">
        <f>IFERROR(SUMIFS(DECKS!$AW$3:$AW$470,DECKS!$F$3:$F$470,"*"&amp;"("&amp;JOGADORES!$B29&amp;")"&amp;"*")/JOGADORES!$AK29,0)</f>
        <v>0</v>
      </c>
      <c r="CA29" s="34" t="str">
        <f t="array" ref="CA29">XLOOKUP(JOGADORES!$BZ29,REF!$F$71:$F$75,REF!$D$71:$D$75,"-",-1,1)</f>
        <v>C</v>
      </c>
      <c r="CB29" s="51">
        <f>IFERROR((5*COUNTIFS(DECKS!$F$3:$F$470,"*"&amp;"("&amp;JOGADORES!$B29&amp;")"&amp;"*",DECKS!$AL$3:$AL$470,"S")+4*COUNTIFS(DECKS!$F$3:$F$470,"*"&amp;"("&amp;JOGADORES!$B29&amp;")"&amp;"*",DECKS!$AL$3:$AL$470,"A")+3*COUNTIFS(DECKS!$F$3:$F$470,"*"&amp;"("&amp;JOGADORES!$B29&amp;")"&amp;"*",DECKS!$AL$3:$AL$470,"B")+2*COUNTIFS(DECKS!$F$3:$F$470,"*"&amp;"("&amp;JOGADORES!$B29&amp;")"&amp;"*",DECKS!$AL$3:$AL$470,"C")+COUNTIFS(DECKS!$F$3:$F$470,"*"&amp;"("&amp;JOGADORES!$B29&amp;")"&amp;"*",DECKS!$AL$3:$AL$470,"D"))/(JOGADORES!$BA29-COUNTIFS(DECKS!$F$3:$F$470,"*"&amp;"("&amp;JOGADORES!$B29&amp;")"&amp;"*",DECKS!$AL$3:$AL$470,"-")),"-")</f>
        <v>1</v>
      </c>
      <c r="CC29" s="51">
        <f>JOGADORES!$CB29*IFERROR(LOG(10^(JOGADORES!$CL29/AVERAGE(JOGADORES!$CL$3:$CL$29))),1)</f>
        <v>1</v>
      </c>
      <c r="CD29" s="58">
        <f>IF(JOGADORES!$AL29=0,0,(1+JOGADORES!$AO29)*(JOGADORES!$CC29+JOGADORES!$AU29)/2)</f>
        <v>0</v>
      </c>
      <c r="CE29" s="34" t="str">
        <f t="array" ref="CE29">XLOOKUP(JOGADORES!$CB29,REF!$G$3:$G$7,REF!$F$3:$F$7,"-",1)</f>
        <v>D</v>
      </c>
      <c r="CF29" s="51"/>
      <c r="CG29" s="51"/>
      <c r="CH29" s="51"/>
      <c r="CI29" s="51"/>
      <c r="CJ29" s="51"/>
      <c r="CK29" s="51"/>
      <c r="CL29" s="51" t="str">
        <f>IFERROR((4*JOGADORES!$CF29+3*JOGADORES!$CI29+2*JOGADORES!$CK29+JOGADORES!$CG29+JOGADORES!$CH29)/JOGADORES!$CJ29,"-")</f>
        <v>-</v>
      </c>
      <c r="CM29" s="51" t="str">
        <f>IFERROR(AVERAGEIF(DECKS!$F$3:$F$470,"*"&amp;"("&amp;JOGADORES!$B29&amp;")"&amp;"*",DECKS!$BA$3:$BA$470),"-")</f>
        <v>-</v>
      </c>
      <c r="CN29" s="51" t="str">
        <f>IFERROR(AVERAGEIF(DECKS!$F$3:$F$470,"*"&amp;"("&amp;JOGADORES!$B29&amp;")"&amp;"*",DECKS!$BB$3:$BB$470),"-")</f>
        <v>-</v>
      </c>
      <c r="CO29" s="51" t="str">
        <f>IFERROR(AVERAGEIF(DECKS!$F$3:$F$470,"*"&amp;"("&amp;JOGADORES!$B29&amp;")"&amp;"*",DECKS!$BC$3:$BC$470),"-")</f>
        <v>-</v>
      </c>
      <c r="CP29" s="14"/>
      <c r="CQ29" s="14"/>
      <c r="CR29" s="14"/>
      <c r="CS29" s="14"/>
      <c r="CT29" s="14"/>
    </row>
    <row r="30" ht="6.7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5"/>
      <c r="AM30" s="16"/>
      <c r="AN30" s="14"/>
      <c r="AO30" s="15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7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</row>
    <row r="31" ht="19.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5"/>
      <c r="AM31" s="16"/>
      <c r="AN31" s="14"/>
      <c r="AO31" s="15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7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</row>
    <row r="32" ht="19.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5"/>
      <c r="AM32" s="17"/>
      <c r="AN32" s="14"/>
      <c r="AO32" s="15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7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</row>
    <row r="33" ht="19.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5"/>
      <c r="AM33" s="16"/>
      <c r="AN33" s="14"/>
      <c r="AO33" s="15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7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</row>
    <row r="34" ht="19.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5"/>
      <c r="AM34" s="16"/>
      <c r="AN34" s="14"/>
      <c r="AO34" s="15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7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</row>
    <row r="35" ht="19.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5"/>
      <c r="AM35" s="16"/>
      <c r="AN35" s="14"/>
      <c r="AO35" s="15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7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</row>
    <row r="36" ht="19.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5"/>
      <c r="AM36" s="16"/>
      <c r="AN36" s="14"/>
      <c r="AO36" s="15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7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</row>
    <row r="37" ht="19.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5"/>
      <c r="AM37" s="16"/>
      <c r="AN37" s="14"/>
      <c r="AO37" s="15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60"/>
      <c r="BA37" s="61"/>
      <c r="BB37" s="14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7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</row>
    <row r="38" ht="19.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5"/>
      <c r="AM38" s="16"/>
      <c r="AN38" s="14"/>
      <c r="AO38" s="15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7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</row>
    <row r="39" ht="19.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5"/>
      <c r="AM39" s="16"/>
      <c r="AN39" s="14"/>
      <c r="AO39" s="15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7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</row>
    <row r="40" ht="19.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5"/>
      <c r="AM40" s="16"/>
      <c r="AN40" s="14"/>
      <c r="AO40" s="15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7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</row>
    <row r="41" ht="19.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5"/>
      <c r="AM41" s="16"/>
      <c r="AN41" s="14"/>
      <c r="AO41" s="15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7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</row>
    <row r="42" ht="19.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5"/>
      <c r="AM42" s="16"/>
      <c r="AN42" s="14"/>
      <c r="AO42" s="15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7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</row>
    <row r="43" ht="19.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5"/>
      <c r="AM43" s="16"/>
      <c r="AN43" s="14"/>
      <c r="AO43" s="15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7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</row>
    <row r="44" ht="19.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5"/>
      <c r="AM44" s="16"/>
      <c r="AN44" s="14"/>
      <c r="AO44" s="15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7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</row>
    <row r="45" ht="19.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5"/>
      <c r="AM45" s="16"/>
      <c r="AN45" s="14"/>
      <c r="AO45" s="15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7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</row>
    <row r="46" ht="19.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5"/>
      <c r="AM46" s="16"/>
      <c r="AN46" s="14"/>
      <c r="AO46" s="15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7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</row>
    <row r="47" ht="19.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5"/>
      <c r="AM47" s="16"/>
      <c r="AN47" s="14"/>
      <c r="AO47" s="15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7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</row>
    <row r="48" ht="19.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5"/>
      <c r="AM48" s="16"/>
      <c r="AN48" s="14"/>
      <c r="AO48" s="15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7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</row>
    <row r="49" ht="19.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5"/>
      <c r="AM49" s="16"/>
      <c r="AN49" s="14"/>
      <c r="AO49" s="15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7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</row>
    <row r="50" ht="19.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5"/>
      <c r="AM50" s="16"/>
      <c r="AN50" s="14"/>
      <c r="AO50" s="15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7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</row>
    <row r="51" ht="19.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5"/>
      <c r="AM51" s="16"/>
      <c r="AN51" s="14"/>
      <c r="AO51" s="15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7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</row>
    <row r="52" ht="19.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5"/>
      <c r="AM52" s="16"/>
      <c r="AN52" s="14"/>
      <c r="AO52" s="15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7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</row>
    <row r="53" ht="19.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5"/>
      <c r="AM53" s="16"/>
      <c r="AN53" s="14"/>
      <c r="AO53" s="15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7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</row>
    <row r="54" ht="19.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5"/>
      <c r="AM54" s="16"/>
      <c r="AN54" s="14"/>
      <c r="AO54" s="15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7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</row>
    <row r="55" ht="19.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5"/>
      <c r="AM55" s="16"/>
      <c r="AN55" s="14"/>
      <c r="AO55" s="15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7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</row>
    <row r="56" ht="19.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5"/>
      <c r="AM56" s="16"/>
      <c r="AN56" s="14"/>
      <c r="AO56" s="15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7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</row>
    <row r="57" ht="19.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5"/>
      <c r="AM57" s="16"/>
      <c r="AN57" s="14"/>
      <c r="AO57" s="15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7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</row>
    <row r="58" ht="19.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5"/>
      <c r="AM58" s="16"/>
      <c r="AN58" s="14"/>
      <c r="AO58" s="15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7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</row>
    <row r="59" ht="19.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5"/>
      <c r="AM59" s="16"/>
      <c r="AN59" s="14"/>
      <c r="AO59" s="15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7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</row>
    <row r="60" ht="19.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5"/>
      <c r="AM60" s="16"/>
      <c r="AN60" s="14"/>
      <c r="AO60" s="15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7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</row>
    <row r="61" ht="19.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5"/>
      <c r="AM61" s="16"/>
      <c r="AN61" s="14"/>
      <c r="AO61" s="15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7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</row>
    <row r="62" ht="19.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5"/>
      <c r="AM62" s="16"/>
      <c r="AN62" s="14"/>
      <c r="AO62" s="15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7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</row>
    <row r="63" ht="19.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5"/>
      <c r="AM63" s="16"/>
      <c r="AN63" s="14"/>
      <c r="AO63" s="15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7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</row>
    <row r="64" ht="19.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5"/>
      <c r="AM64" s="16"/>
      <c r="AN64" s="14"/>
      <c r="AO64" s="15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7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</row>
    <row r="65" ht="19.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5"/>
      <c r="AM65" s="16"/>
      <c r="AN65" s="14"/>
      <c r="AO65" s="15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7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</row>
    <row r="66" ht="19.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5"/>
      <c r="AM66" s="16"/>
      <c r="AN66" s="14"/>
      <c r="AO66" s="15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7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</row>
    <row r="67" ht="19.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5"/>
      <c r="AM67" s="16"/>
      <c r="AN67" s="14"/>
      <c r="AO67" s="15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7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</row>
    <row r="68" ht="19.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5"/>
      <c r="AM68" s="16"/>
      <c r="AN68" s="14"/>
      <c r="AO68" s="15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7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</row>
    <row r="69" ht="19.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5"/>
      <c r="AM69" s="16"/>
      <c r="AN69" s="14"/>
      <c r="AO69" s="15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7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</row>
    <row r="70" ht="19.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5"/>
      <c r="AM70" s="16"/>
      <c r="AN70" s="14"/>
      <c r="AO70" s="15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7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</row>
    <row r="71" ht="19.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5"/>
      <c r="AM71" s="16"/>
      <c r="AN71" s="14"/>
      <c r="AO71" s="15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7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</row>
    <row r="72" ht="19.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5"/>
      <c r="AM72" s="16"/>
      <c r="AN72" s="14"/>
      <c r="AO72" s="15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7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</row>
    <row r="73" ht="19.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5"/>
      <c r="AM73" s="16"/>
      <c r="AN73" s="14"/>
      <c r="AO73" s="15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7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</row>
    <row r="74" ht="19.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5"/>
      <c r="AM74" s="16"/>
      <c r="AN74" s="14"/>
      <c r="AO74" s="15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7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</row>
    <row r="75" ht="19.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5"/>
      <c r="AM75" s="16"/>
      <c r="AN75" s="14"/>
      <c r="AO75" s="15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7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</row>
    <row r="76" ht="19.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5"/>
      <c r="AM76" s="16"/>
      <c r="AN76" s="14"/>
      <c r="AO76" s="15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7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</row>
    <row r="77" ht="19.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5"/>
      <c r="AM77" s="16"/>
      <c r="AN77" s="14"/>
      <c r="AO77" s="15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7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</row>
    <row r="78" ht="19.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5"/>
      <c r="AM78" s="16"/>
      <c r="AN78" s="14"/>
      <c r="AO78" s="15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7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</row>
    <row r="79" ht="19.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5"/>
      <c r="AM79" s="16"/>
      <c r="AN79" s="14"/>
      <c r="AO79" s="15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7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</row>
    <row r="80" ht="19.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5"/>
      <c r="AM80" s="16"/>
      <c r="AN80" s="14"/>
      <c r="AO80" s="15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7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</row>
    <row r="81" ht="19.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5"/>
      <c r="AM81" s="16"/>
      <c r="AN81" s="14"/>
      <c r="AO81" s="15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7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</row>
    <row r="82" ht="19.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5"/>
      <c r="AM82" s="16"/>
      <c r="AN82" s="14"/>
      <c r="AO82" s="15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7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</row>
    <row r="83" ht="19.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5"/>
      <c r="AM83" s="16"/>
      <c r="AN83" s="14"/>
      <c r="AO83" s="15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7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</row>
    <row r="84" ht="19.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5"/>
      <c r="AM84" s="16"/>
      <c r="AN84" s="14"/>
      <c r="AO84" s="15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7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</row>
    <row r="85" ht="19.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5"/>
      <c r="AM85" s="16"/>
      <c r="AN85" s="14"/>
      <c r="AO85" s="15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7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</row>
    <row r="86" ht="19.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5"/>
      <c r="AM86" s="16"/>
      <c r="AN86" s="14"/>
      <c r="AO86" s="15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7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</row>
    <row r="87" ht="19.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5"/>
      <c r="AM87" s="16"/>
      <c r="AN87" s="14"/>
      <c r="AO87" s="15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7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</row>
    <row r="88" ht="19.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5"/>
      <c r="AM88" s="16"/>
      <c r="AN88" s="14"/>
      <c r="AO88" s="15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7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</row>
    <row r="89" ht="19.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5"/>
      <c r="AM89" s="16"/>
      <c r="AN89" s="14"/>
      <c r="AO89" s="15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7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</row>
    <row r="90" ht="19.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5"/>
      <c r="AM90" s="16"/>
      <c r="AN90" s="14"/>
      <c r="AO90" s="15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7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</row>
    <row r="91" ht="19.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5"/>
      <c r="AM91" s="16"/>
      <c r="AN91" s="14"/>
      <c r="AO91" s="15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7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</row>
    <row r="92" ht="19.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5"/>
      <c r="AM92" s="16"/>
      <c r="AN92" s="14"/>
      <c r="AO92" s="15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7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</row>
    <row r="93" ht="19.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5"/>
      <c r="AM93" s="16"/>
      <c r="AN93" s="14"/>
      <c r="AO93" s="15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7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</row>
    <row r="94" ht="19.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5"/>
      <c r="AM94" s="16"/>
      <c r="AN94" s="14"/>
      <c r="AO94" s="15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7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</row>
    <row r="95" ht="19.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5"/>
      <c r="AM95" s="16"/>
      <c r="AN95" s="14"/>
      <c r="AO95" s="15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7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</row>
    <row r="96" ht="19.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5"/>
      <c r="AM96" s="16"/>
      <c r="AN96" s="14"/>
      <c r="AO96" s="15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7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</row>
    <row r="97" ht="19.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5"/>
      <c r="AM97" s="16"/>
      <c r="AN97" s="14"/>
      <c r="AO97" s="15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7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</row>
    <row r="98" ht="19.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5"/>
      <c r="AM98" s="16"/>
      <c r="AN98" s="14"/>
      <c r="AO98" s="15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7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</row>
    <row r="99" ht="19.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5"/>
      <c r="AM99" s="16"/>
      <c r="AN99" s="14"/>
      <c r="AO99" s="15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7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</row>
    <row r="100" ht="19.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5"/>
      <c r="AM100" s="16"/>
      <c r="AN100" s="14"/>
      <c r="AO100" s="15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7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</row>
    <row r="101" ht="19.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5"/>
      <c r="AM101" s="16"/>
      <c r="AN101" s="14"/>
      <c r="AO101" s="15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7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</row>
    <row r="102" ht="19.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5"/>
      <c r="AM102" s="16"/>
      <c r="AN102" s="14"/>
      <c r="AO102" s="15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7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</row>
    <row r="103" ht="19.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5"/>
      <c r="AM103" s="16"/>
      <c r="AN103" s="14"/>
      <c r="AO103" s="15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7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</row>
    <row r="104" ht="19.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5"/>
      <c r="AM104" s="16"/>
      <c r="AN104" s="14"/>
      <c r="AO104" s="15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7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</row>
    <row r="105" ht="19.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5"/>
      <c r="AM105" s="16"/>
      <c r="AN105" s="14"/>
      <c r="AO105" s="15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7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</row>
    <row r="106" ht="19.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5"/>
      <c r="AM106" s="16"/>
      <c r="AN106" s="14"/>
      <c r="AO106" s="15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7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</row>
    <row r="107" ht="19.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5"/>
      <c r="AM107" s="16"/>
      <c r="AN107" s="14"/>
      <c r="AO107" s="15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7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</row>
    <row r="108" ht="19.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5"/>
      <c r="AM108" s="16"/>
      <c r="AN108" s="14"/>
      <c r="AO108" s="15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7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</row>
    <row r="109" ht="19.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5"/>
      <c r="AM109" s="16"/>
      <c r="AN109" s="14"/>
      <c r="AO109" s="15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7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</row>
    <row r="110" ht="19.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5"/>
      <c r="AM110" s="16"/>
      <c r="AN110" s="14"/>
      <c r="AO110" s="15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7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</row>
    <row r="111" ht="19.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5"/>
      <c r="AM111" s="16"/>
      <c r="AN111" s="14"/>
      <c r="AO111" s="15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7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</row>
    <row r="112" ht="19.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5"/>
      <c r="AM112" s="16"/>
      <c r="AN112" s="14"/>
      <c r="AO112" s="15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7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</row>
    <row r="113" ht="19.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5"/>
      <c r="AM113" s="16"/>
      <c r="AN113" s="14"/>
      <c r="AO113" s="15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7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</row>
    <row r="114" ht="19.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5"/>
      <c r="AM114" s="16"/>
      <c r="AN114" s="14"/>
      <c r="AO114" s="15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7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</row>
    <row r="115" ht="19.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5"/>
      <c r="AM115" s="16"/>
      <c r="AN115" s="14"/>
      <c r="AO115" s="15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7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</row>
    <row r="116" ht="19.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5"/>
      <c r="AM116" s="16"/>
      <c r="AN116" s="14"/>
      <c r="AO116" s="15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7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</row>
    <row r="117" ht="19.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5"/>
      <c r="AM117" s="16"/>
      <c r="AN117" s="14"/>
      <c r="AO117" s="15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7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</row>
    <row r="118" ht="19.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5"/>
      <c r="AM118" s="16"/>
      <c r="AN118" s="14"/>
      <c r="AO118" s="15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7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</row>
    <row r="119" ht="19.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5"/>
      <c r="AM119" s="16"/>
      <c r="AN119" s="14"/>
      <c r="AO119" s="15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7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</row>
    <row r="120" ht="19.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5"/>
      <c r="AM120" s="16"/>
      <c r="AN120" s="14"/>
      <c r="AO120" s="15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7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</row>
    <row r="121" ht="19.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5"/>
      <c r="AM121" s="16"/>
      <c r="AN121" s="14"/>
      <c r="AO121" s="15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7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</row>
    <row r="122" ht="19.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5"/>
      <c r="AM122" s="16"/>
      <c r="AN122" s="14"/>
      <c r="AO122" s="15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7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</row>
    <row r="123" ht="19.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5"/>
      <c r="AM123" s="16"/>
      <c r="AN123" s="14"/>
      <c r="AO123" s="15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7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</row>
    <row r="124" ht="19.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5"/>
      <c r="AM124" s="16"/>
      <c r="AN124" s="14"/>
      <c r="AO124" s="15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7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</row>
    <row r="125" ht="19.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5"/>
      <c r="AM125" s="16"/>
      <c r="AN125" s="14"/>
      <c r="AO125" s="15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7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</row>
    <row r="126" ht="19.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5"/>
      <c r="AM126" s="16"/>
      <c r="AN126" s="14"/>
      <c r="AO126" s="15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7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</row>
    <row r="127" ht="19.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5"/>
      <c r="AM127" s="16"/>
      <c r="AN127" s="14"/>
      <c r="AO127" s="15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7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</row>
    <row r="128" ht="19.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5"/>
      <c r="AM128" s="16"/>
      <c r="AN128" s="14"/>
      <c r="AO128" s="15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7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</row>
    <row r="129" ht="19.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5"/>
      <c r="AM129" s="16"/>
      <c r="AN129" s="14"/>
      <c r="AO129" s="15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7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</row>
    <row r="130" ht="19.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5"/>
      <c r="AM130" s="16"/>
      <c r="AN130" s="14"/>
      <c r="AO130" s="15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7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</row>
    <row r="131" ht="19.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5"/>
      <c r="AM131" s="16"/>
      <c r="AN131" s="14"/>
      <c r="AO131" s="15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7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</row>
    <row r="132" ht="19.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5"/>
      <c r="AM132" s="16"/>
      <c r="AN132" s="14"/>
      <c r="AO132" s="15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7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</row>
    <row r="133" ht="19.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5"/>
      <c r="AM133" s="16"/>
      <c r="AN133" s="14"/>
      <c r="AO133" s="15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7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</row>
    <row r="134" ht="19.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5"/>
      <c r="AM134" s="16"/>
      <c r="AN134" s="14"/>
      <c r="AO134" s="15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7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</row>
    <row r="135" ht="19.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5"/>
      <c r="AM135" s="16"/>
      <c r="AN135" s="14"/>
      <c r="AO135" s="15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7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</row>
    <row r="136" ht="19.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5"/>
      <c r="AM136" s="16"/>
      <c r="AN136" s="14"/>
      <c r="AO136" s="15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7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</row>
    <row r="137" ht="19.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5"/>
      <c r="AM137" s="16"/>
      <c r="AN137" s="14"/>
      <c r="AO137" s="15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7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</row>
    <row r="138" ht="19.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5"/>
      <c r="AM138" s="16"/>
      <c r="AN138" s="14"/>
      <c r="AO138" s="15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7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</row>
    <row r="139" ht="19.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5"/>
      <c r="AM139" s="16"/>
      <c r="AN139" s="14"/>
      <c r="AO139" s="15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7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</row>
    <row r="140" ht="19.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5"/>
      <c r="AM140" s="16"/>
      <c r="AN140" s="14"/>
      <c r="AO140" s="15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7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</row>
    <row r="141" ht="19.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5"/>
      <c r="AM141" s="16"/>
      <c r="AN141" s="14"/>
      <c r="AO141" s="15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7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</row>
    <row r="142" ht="19.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5"/>
      <c r="AM142" s="16"/>
      <c r="AN142" s="14"/>
      <c r="AO142" s="15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7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</row>
    <row r="143" ht="19.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5"/>
      <c r="AM143" s="16"/>
      <c r="AN143" s="14"/>
      <c r="AO143" s="15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7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</row>
    <row r="144" ht="19.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5"/>
      <c r="AM144" s="16"/>
      <c r="AN144" s="14"/>
      <c r="AO144" s="15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7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</row>
    <row r="145" ht="19.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5"/>
      <c r="AM145" s="16"/>
      <c r="AN145" s="14"/>
      <c r="AO145" s="15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7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</row>
    <row r="146" ht="19.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5"/>
      <c r="AM146" s="16"/>
      <c r="AN146" s="14"/>
      <c r="AO146" s="15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7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</row>
    <row r="147" ht="19.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5"/>
      <c r="AM147" s="16"/>
      <c r="AN147" s="14"/>
      <c r="AO147" s="15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7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</row>
    <row r="148" ht="19.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5"/>
      <c r="AM148" s="16"/>
      <c r="AN148" s="14"/>
      <c r="AO148" s="15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7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</row>
    <row r="149" ht="19.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5"/>
      <c r="AM149" s="16"/>
      <c r="AN149" s="14"/>
      <c r="AO149" s="15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7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</row>
    <row r="150" ht="19.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5"/>
      <c r="AM150" s="16"/>
      <c r="AN150" s="14"/>
      <c r="AO150" s="15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7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</row>
    <row r="151" ht="19.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5"/>
      <c r="AM151" s="16"/>
      <c r="AN151" s="14"/>
      <c r="AO151" s="15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7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</row>
    <row r="152" ht="19.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5"/>
      <c r="AM152" s="16"/>
      <c r="AN152" s="14"/>
      <c r="AO152" s="15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7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</row>
    <row r="153" ht="19.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5"/>
      <c r="AM153" s="16"/>
      <c r="AN153" s="14"/>
      <c r="AO153" s="15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7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</row>
    <row r="154" ht="19.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5"/>
      <c r="AM154" s="16"/>
      <c r="AN154" s="14"/>
      <c r="AO154" s="15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7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</row>
    <row r="155" ht="19.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5"/>
      <c r="AM155" s="16"/>
      <c r="AN155" s="14"/>
      <c r="AO155" s="15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7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</row>
    <row r="156" ht="19.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5"/>
      <c r="AM156" s="16"/>
      <c r="AN156" s="14"/>
      <c r="AO156" s="15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7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</row>
    <row r="157" ht="19.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5"/>
      <c r="AM157" s="16"/>
      <c r="AN157" s="14"/>
      <c r="AO157" s="15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7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</row>
    <row r="158" ht="19.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5"/>
      <c r="AM158" s="16"/>
      <c r="AN158" s="14"/>
      <c r="AO158" s="15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7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</row>
    <row r="159" ht="19.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5"/>
      <c r="AM159" s="16"/>
      <c r="AN159" s="14"/>
      <c r="AO159" s="15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7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</row>
    <row r="160" ht="19.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5"/>
      <c r="AM160" s="16"/>
      <c r="AN160" s="14"/>
      <c r="AO160" s="15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7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</row>
    <row r="161" ht="19.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5"/>
      <c r="AM161" s="16"/>
      <c r="AN161" s="14"/>
      <c r="AO161" s="15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7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</row>
    <row r="162" ht="19.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5"/>
      <c r="AM162" s="16"/>
      <c r="AN162" s="14"/>
      <c r="AO162" s="15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7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</row>
    <row r="163" ht="19.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5"/>
      <c r="AM163" s="16"/>
      <c r="AN163" s="14"/>
      <c r="AO163" s="15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7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</row>
    <row r="164" ht="19.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5"/>
      <c r="AM164" s="16"/>
      <c r="AN164" s="14"/>
      <c r="AO164" s="15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7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</row>
    <row r="165" ht="19.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5"/>
      <c r="AM165" s="16"/>
      <c r="AN165" s="14"/>
      <c r="AO165" s="15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7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</row>
    <row r="166" ht="19.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5"/>
      <c r="AM166" s="16"/>
      <c r="AN166" s="14"/>
      <c r="AO166" s="15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7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</row>
    <row r="167" ht="19.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5"/>
      <c r="AM167" s="16"/>
      <c r="AN167" s="14"/>
      <c r="AO167" s="15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7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</row>
    <row r="168" ht="19.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5"/>
      <c r="AM168" s="16"/>
      <c r="AN168" s="14"/>
      <c r="AO168" s="15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7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</row>
    <row r="169" ht="19.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5"/>
      <c r="AM169" s="16"/>
      <c r="AN169" s="14"/>
      <c r="AO169" s="15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7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</row>
    <row r="170" ht="19.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5"/>
      <c r="AM170" s="16"/>
      <c r="AN170" s="14"/>
      <c r="AO170" s="15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7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</row>
    <row r="171" ht="19.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5"/>
      <c r="AM171" s="16"/>
      <c r="AN171" s="14"/>
      <c r="AO171" s="15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7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</row>
    <row r="172" ht="19.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5"/>
      <c r="AM172" s="16"/>
      <c r="AN172" s="14"/>
      <c r="AO172" s="15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7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</row>
    <row r="173" ht="19.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5"/>
      <c r="AM173" s="16"/>
      <c r="AN173" s="14"/>
      <c r="AO173" s="15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7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</row>
    <row r="174" ht="19.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5"/>
      <c r="AM174" s="16"/>
      <c r="AN174" s="14"/>
      <c r="AO174" s="15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7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</row>
    <row r="175" ht="19.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5"/>
      <c r="AM175" s="16"/>
      <c r="AN175" s="14"/>
      <c r="AO175" s="15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7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</row>
    <row r="176" ht="19.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5"/>
      <c r="AM176" s="16"/>
      <c r="AN176" s="14"/>
      <c r="AO176" s="15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7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</row>
    <row r="177" ht="19.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5"/>
      <c r="AM177" s="16"/>
      <c r="AN177" s="14"/>
      <c r="AO177" s="15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7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</row>
    <row r="178" ht="19.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5"/>
      <c r="AM178" s="16"/>
      <c r="AN178" s="14"/>
      <c r="AO178" s="15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7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</row>
    <row r="179" ht="19.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5"/>
      <c r="AM179" s="16"/>
      <c r="AN179" s="14"/>
      <c r="AO179" s="15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7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</row>
    <row r="180" ht="19.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5"/>
      <c r="AM180" s="16"/>
      <c r="AN180" s="14"/>
      <c r="AO180" s="15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7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</row>
    <row r="181" ht="19.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5"/>
      <c r="AM181" s="16"/>
      <c r="AN181" s="14"/>
      <c r="AO181" s="15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7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</row>
    <row r="182" ht="19.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5"/>
      <c r="AM182" s="16"/>
      <c r="AN182" s="14"/>
      <c r="AO182" s="15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7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</row>
    <row r="183" ht="19.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5"/>
      <c r="AM183" s="16"/>
      <c r="AN183" s="14"/>
      <c r="AO183" s="15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7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</row>
    <row r="184" ht="19.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5"/>
      <c r="AM184" s="16"/>
      <c r="AN184" s="14"/>
      <c r="AO184" s="15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7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</row>
    <row r="185" ht="19.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5"/>
      <c r="AM185" s="16"/>
      <c r="AN185" s="14"/>
      <c r="AO185" s="15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7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</row>
    <row r="186" ht="19.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5"/>
      <c r="AM186" s="16"/>
      <c r="AN186" s="14"/>
      <c r="AO186" s="15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7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</row>
    <row r="187" ht="19.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5"/>
      <c r="AM187" s="16"/>
      <c r="AN187" s="14"/>
      <c r="AO187" s="15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7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</row>
    <row r="188" ht="19.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5"/>
      <c r="AM188" s="16"/>
      <c r="AN188" s="14"/>
      <c r="AO188" s="15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7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</row>
    <row r="189" ht="19.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5"/>
      <c r="AM189" s="16"/>
      <c r="AN189" s="14"/>
      <c r="AO189" s="15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7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</row>
    <row r="190" ht="19.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5"/>
      <c r="AM190" s="16"/>
      <c r="AN190" s="14"/>
      <c r="AO190" s="15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7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</row>
    <row r="191" ht="19.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5"/>
      <c r="AM191" s="16"/>
      <c r="AN191" s="14"/>
      <c r="AO191" s="15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7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</row>
    <row r="192" ht="19.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5"/>
      <c r="AM192" s="16"/>
      <c r="AN192" s="14"/>
      <c r="AO192" s="15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7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</row>
    <row r="193" ht="19.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5"/>
      <c r="AM193" s="16"/>
      <c r="AN193" s="14"/>
      <c r="AO193" s="15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7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</row>
    <row r="194" ht="19.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5"/>
      <c r="AM194" s="16"/>
      <c r="AN194" s="14"/>
      <c r="AO194" s="15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7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</row>
    <row r="195" ht="19.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5"/>
      <c r="AM195" s="16"/>
      <c r="AN195" s="14"/>
      <c r="AO195" s="15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7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</row>
    <row r="196" ht="19.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5"/>
      <c r="AM196" s="16"/>
      <c r="AN196" s="14"/>
      <c r="AO196" s="15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7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</row>
    <row r="197" ht="19.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5"/>
      <c r="AM197" s="16"/>
      <c r="AN197" s="14"/>
      <c r="AO197" s="15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7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</row>
    <row r="198" ht="19.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5"/>
      <c r="AM198" s="16"/>
      <c r="AN198" s="14"/>
      <c r="AO198" s="15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7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</row>
    <row r="199" ht="19.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5"/>
      <c r="AM199" s="16"/>
      <c r="AN199" s="14"/>
      <c r="AO199" s="15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7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</row>
    <row r="200" ht="19.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5"/>
      <c r="AM200" s="16"/>
      <c r="AN200" s="14"/>
      <c r="AO200" s="15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7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</row>
    <row r="201" ht="19.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5"/>
      <c r="AM201" s="16"/>
      <c r="AN201" s="14"/>
      <c r="AO201" s="15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7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</row>
    <row r="202" ht="19.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5"/>
      <c r="AM202" s="16"/>
      <c r="AN202" s="14"/>
      <c r="AO202" s="15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7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</row>
    <row r="203" ht="19.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5"/>
      <c r="AM203" s="16"/>
      <c r="AN203" s="14"/>
      <c r="AO203" s="15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7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</row>
    <row r="204" ht="19.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5"/>
      <c r="AM204" s="16"/>
      <c r="AN204" s="14"/>
      <c r="AO204" s="15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7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</row>
    <row r="205" ht="19.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5"/>
      <c r="AM205" s="16"/>
      <c r="AN205" s="14"/>
      <c r="AO205" s="15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7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</row>
    <row r="206" ht="19.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5"/>
      <c r="AM206" s="16"/>
      <c r="AN206" s="14"/>
      <c r="AO206" s="15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7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</row>
    <row r="207" ht="19.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5"/>
      <c r="AM207" s="16"/>
      <c r="AN207" s="14"/>
      <c r="AO207" s="15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7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</row>
    <row r="208" ht="19.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5"/>
      <c r="AM208" s="16"/>
      <c r="AN208" s="14"/>
      <c r="AO208" s="15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7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</row>
    <row r="209" ht="19.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5"/>
      <c r="AM209" s="16"/>
      <c r="AN209" s="14"/>
      <c r="AO209" s="15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7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</row>
    <row r="210" ht="19.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5"/>
      <c r="AM210" s="16"/>
      <c r="AN210" s="14"/>
      <c r="AO210" s="15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7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</row>
    <row r="211" ht="19.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5"/>
      <c r="AM211" s="16"/>
      <c r="AN211" s="14"/>
      <c r="AO211" s="15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7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</row>
    <row r="212" ht="19.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5"/>
      <c r="AM212" s="16"/>
      <c r="AN212" s="14"/>
      <c r="AO212" s="15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7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</row>
    <row r="213" ht="19.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5"/>
      <c r="AM213" s="16"/>
      <c r="AN213" s="14"/>
      <c r="AO213" s="15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7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</row>
    <row r="214" ht="19.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5"/>
      <c r="AM214" s="16"/>
      <c r="AN214" s="14"/>
      <c r="AO214" s="15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7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</row>
    <row r="215" ht="19.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5"/>
      <c r="AM215" s="16"/>
      <c r="AN215" s="14"/>
      <c r="AO215" s="15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7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</row>
    <row r="216" ht="19.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5"/>
      <c r="AM216" s="16"/>
      <c r="AN216" s="14"/>
      <c r="AO216" s="15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7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</row>
    <row r="217" ht="19.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5"/>
      <c r="AM217" s="16"/>
      <c r="AN217" s="14"/>
      <c r="AO217" s="15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7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</row>
    <row r="218" ht="19.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5"/>
      <c r="AM218" s="16"/>
      <c r="AN218" s="14"/>
      <c r="AO218" s="15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7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</row>
    <row r="219" ht="19.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5"/>
      <c r="AM219" s="16"/>
      <c r="AN219" s="14"/>
      <c r="AO219" s="15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7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</row>
    <row r="220" ht="19.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5"/>
      <c r="AM220" s="16"/>
      <c r="AN220" s="14"/>
      <c r="AO220" s="15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7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</row>
    <row r="221" ht="19.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5"/>
      <c r="AM221" s="16"/>
      <c r="AN221" s="14"/>
      <c r="AO221" s="15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7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</row>
    <row r="222" ht="19.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5"/>
      <c r="AM222" s="16"/>
      <c r="AN222" s="14"/>
      <c r="AO222" s="15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7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</row>
    <row r="223" ht="19.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5"/>
      <c r="AM223" s="16"/>
      <c r="AN223" s="14"/>
      <c r="AO223" s="15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7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</row>
    <row r="224" ht="19.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5"/>
      <c r="AM224" s="16"/>
      <c r="AN224" s="14"/>
      <c r="AO224" s="15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7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</row>
    <row r="225" ht="19.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5"/>
      <c r="AM225" s="16"/>
      <c r="AN225" s="14"/>
      <c r="AO225" s="15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7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</row>
    <row r="226" ht="19.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5"/>
      <c r="AM226" s="16"/>
      <c r="AN226" s="14"/>
      <c r="AO226" s="15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7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</row>
    <row r="227" ht="19.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5"/>
      <c r="AM227" s="16"/>
      <c r="AN227" s="14"/>
      <c r="AO227" s="15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7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</row>
    <row r="228" ht="19.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5"/>
      <c r="AM228" s="16"/>
      <c r="AN228" s="14"/>
      <c r="AO228" s="15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7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</row>
    <row r="229" ht="19.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5"/>
      <c r="AM229" s="16"/>
      <c r="AN229" s="14"/>
      <c r="AO229" s="15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7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</row>
    <row r="230" ht="19.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5"/>
      <c r="AM230" s="16"/>
      <c r="AN230" s="14"/>
      <c r="AO230" s="15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7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</row>
    <row r="231" ht="19.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5"/>
      <c r="AM231" s="16"/>
      <c r="AN231" s="14"/>
      <c r="AO231" s="15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7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</row>
    <row r="232" ht="19.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5"/>
      <c r="AM232" s="16"/>
      <c r="AN232" s="14"/>
      <c r="AO232" s="15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7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</row>
    <row r="233" ht="19.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5"/>
      <c r="AM233" s="16"/>
      <c r="AN233" s="14"/>
      <c r="AO233" s="15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7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</row>
    <row r="234" ht="19.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5"/>
      <c r="AM234" s="16"/>
      <c r="AN234" s="14"/>
      <c r="AO234" s="15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7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</row>
    <row r="235" ht="19.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5"/>
      <c r="AM235" s="16"/>
      <c r="AN235" s="14"/>
      <c r="AO235" s="15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7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</row>
    <row r="236" ht="19.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5"/>
      <c r="AM236" s="16"/>
      <c r="AN236" s="14"/>
      <c r="AO236" s="15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7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</row>
    <row r="237" ht="19.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5"/>
      <c r="AM237" s="16"/>
      <c r="AN237" s="14"/>
      <c r="AO237" s="15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7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</row>
    <row r="238" ht="19.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5"/>
      <c r="AM238" s="16"/>
      <c r="AN238" s="14"/>
      <c r="AO238" s="15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7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</row>
    <row r="239" ht="19.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5"/>
      <c r="AM239" s="16"/>
      <c r="AN239" s="14"/>
      <c r="AO239" s="15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7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</row>
    <row r="240" ht="19.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5"/>
      <c r="AM240" s="16"/>
      <c r="AN240" s="14"/>
      <c r="AO240" s="15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7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</row>
    <row r="241" ht="19.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5"/>
      <c r="AM241" s="16"/>
      <c r="AN241" s="14"/>
      <c r="AO241" s="15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7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</row>
    <row r="242" ht="19.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5"/>
      <c r="AM242" s="16"/>
      <c r="AN242" s="14"/>
      <c r="AO242" s="15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7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</row>
    <row r="243" ht="19.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5"/>
      <c r="AM243" s="16"/>
      <c r="AN243" s="14"/>
      <c r="AO243" s="15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7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</row>
    <row r="244" ht="19.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5"/>
      <c r="AM244" s="16"/>
      <c r="AN244" s="14"/>
      <c r="AO244" s="15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7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</row>
    <row r="245" ht="19.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5"/>
      <c r="AM245" s="16"/>
      <c r="AN245" s="14"/>
      <c r="AO245" s="15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7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</row>
    <row r="246" ht="19.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5"/>
      <c r="AM246" s="16"/>
      <c r="AN246" s="14"/>
      <c r="AO246" s="15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7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</row>
    <row r="247" ht="19.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5"/>
      <c r="AM247" s="16"/>
      <c r="AN247" s="14"/>
      <c r="AO247" s="15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7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</row>
    <row r="248" ht="19.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5"/>
      <c r="AM248" s="16"/>
      <c r="AN248" s="14"/>
      <c r="AO248" s="15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7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</row>
    <row r="249" ht="19.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5"/>
      <c r="AM249" s="16"/>
      <c r="AN249" s="14"/>
      <c r="AO249" s="15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7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</row>
    <row r="250" ht="19.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5"/>
      <c r="AM250" s="16"/>
      <c r="AN250" s="14"/>
      <c r="AO250" s="15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7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</row>
    <row r="251" ht="19.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5"/>
      <c r="AM251" s="16"/>
      <c r="AN251" s="14"/>
      <c r="AO251" s="15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7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</row>
    <row r="252" ht="19.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5"/>
      <c r="AM252" s="16"/>
      <c r="AN252" s="14"/>
      <c r="AO252" s="15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7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</row>
    <row r="253" ht="19.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5"/>
      <c r="AM253" s="16"/>
      <c r="AN253" s="14"/>
      <c r="AO253" s="15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7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</row>
    <row r="254" ht="19.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5"/>
      <c r="AM254" s="16"/>
      <c r="AN254" s="14"/>
      <c r="AO254" s="15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7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</row>
    <row r="255" ht="19.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5"/>
      <c r="AM255" s="16"/>
      <c r="AN255" s="14"/>
      <c r="AO255" s="15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7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</row>
    <row r="256" ht="19.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5"/>
      <c r="AM256" s="16"/>
      <c r="AN256" s="14"/>
      <c r="AO256" s="15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7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</row>
    <row r="257" ht="19.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5"/>
      <c r="AM257" s="16"/>
      <c r="AN257" s="14"/>
      <c r="AO257" s="15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7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</row>
    <row r="258" ht="19.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5"/>
      <c r="AM258" s="16"/>
      <c r="AN258" s="14"/>
      <c r="AO258" s="15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7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</row>
    <row r="259" ht="19.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5"/>
      <c r="AM259" s="16"/>
      <c r="AN259" s="14"/>
      <c r="AO259" s="15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7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</row>
    <row r="260" ht="19.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5"/>
      <c r="AM260" s="16"/>
      <c r="AN260" s="14"/>
      <c r="AO260" s="15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7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</row>
    <row r="261" ht="19.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5"/>
      <c r="AM261" s="16"/>
      <c r="AN261" s="14"/>
      <c r="AO261" s="15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7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</row>
    <row r="262" ht="19.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5"/>
      <c r="AM262" s="16"/>
      <c r="AN262" s="14"/>
      <c r="AO262" s="15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7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</row>
    <row r="263" ht="19.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5"/>
      <c r="AM263" s="16"/>
      <c r="AN263" s="14"/>
      <c r="AO263" s="15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7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</row>
    <row r="264" ht="19.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5"/>
      <c r="AM264" s="16"/>
      <c r="AN264" s="14"/>
      <c r="AO264" s="15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7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</row>
    <row r="265" ht="19.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5"/>
      <c r="AM265" s="16"/>
      <c r="AN265" s="14"/>
      <c r="AO265" s="15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7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</row>
    <row r="266" ht="19.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5"/>
      <c r="AM266" s="16"/>
      <c r="AN266" s="14"/>
      <c r="AO266" s="15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7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</row>
    <row r="267" ht="19.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5"/>
      <c r="AM267" s="16"/>
      <c r="AN267" s="14"/>
      <c r="AO267" s="15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7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</row>
    <row r="268" ht="19.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5"/>
      <c r="AM268" s="16"/>
      <c r="AN268" s="14"/>
      <c r="AO268" s="15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7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</row>
    <row r="269" ht="19.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5"/>
      <c r="AM269" s="16"/>
      <c r="AN269" s="14"/>
      <c r="AO269" s="15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7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</row>
    <row r="270" ht="19.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5"/>
      <c r="AM270" s="16"/>
      <c r="AN270" s="14"/>
      <c r="AO270" s="15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7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</row>
    <row r="271" ht="19.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5"/>
      <c r="AM271" s="16"/>
      <c r="AN271" s="14"/>
      <c r="AO271" s="15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7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</row>
    <row r="272" ht="19.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5"/>
      <c r="AM272" s="16"/>
      <c r="AN272" s="14"/>
      <c r="AO272" s="15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7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</row>
    <row r="273" ht="19.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5"/>
      <c r="AM273" s="16"/>
      <c r="AN273" s="14"/>
      <c r="AO273" s="15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7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</row>
    <row r="274" ht="19.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5"/>
      <c r="AM274" s="16"/>
      <c r="AN274" s="14"/>
      <c r="AO274" s="15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7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</row>
    <row r="275" ht="19.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5"/>
      <c r="AM275" s="16"/>
      <c r="AN275" s="14"/>
      <c r="AO275" s="15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7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</row>
    <row r="276" ht="19.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5"/>
      <c r="AM276" s="16"/>
      <c r="AN276" s="14"/>
      <c r="AO276" s="15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7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</row>
    <row r="277" ht="19.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5"/>
      <c r="AM277" s="16"/>
      <c r="AN277" s="14"/>
      <c r="AO277" s="15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7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</row>
    <row r="278" ht="19.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5"/>
      <c r="AM278" s="16"/>
      <c r="AN278" s="14"/>
      <c r="AO278" s="15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7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</row>
    <row r="279" ht="19.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5"/>
      <c r="AM279" s="16"/>
      <c r="AN279" s="14"/>
      <c r="AO279" s="15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7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</row>
    <row r="280" ht="19.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5"/>
      <c r="AM280" s="16"/>
      <c r="AN280" s="14"/>
      <c r="AO280" s="15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7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</row>
    <row r="281" ht="19.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5"/>
      <c r="AM281" s="16"/>
      <c r="AN281" s="14"/>
      <c r="AO281" s="15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7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</row>
    <row r="282" ht="19.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5"/>
      <c r="AM282" s="16"/>
      <c r="AN282" s="14"/>
      <c r="AO282" s="15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7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</row>
    <row r="283" ht="19.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5"/>
      <c r="AM283" s="16"/>
      <c r="AN283" s="14"/>
      <c r="AO283" s="15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7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</row>
    <row r="284" ht="19.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5"/>
      <c r="AM284" s="16"/>
      <c r="AN284" s="14"/>
      <c r="AO284" s="15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7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</row>
    <row r="285" ht="19.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5"/>
      <c r="AM285" s="16"/>
      <c r="AN285" s="14"/>
      <c r="AO285" s="15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7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</row>
    <row r="286" ht="19.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5"/>
      <c r="AM286" s="16"/>
      <c r="AN286" s="14"/>
      <c r="AO286" s="15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7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</row>
    <row r="287" ht="19.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5"/>
      <c r="AM287" s="16"/>
      <c r="AN287" s="14"/>
      <c r="AO287" s="15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7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</row>
    <row r="288" ht="19.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5"/>
      <c r="AM288" s="16"/>
      <c r="AN288" s="14"/>
      <c r="AO288" s="15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7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</row>
    <row r="289" ht="19.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5"/>
      <c r="AM289" s="16"/>
      <c r="AN289" s="14"/>
      <c r="AO289" s="15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7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</row>
    <row r="290" ht="19.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5"/>
      <c r="AM290" s="16"/>
      <c r="AN290" s="14"/>
      <c r="AO290" s="15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7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</row>
    <row r="291" ht="19.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5"/>
      <c r="AM291" s="16"/>
      <c r="AN291" s="14"/>
      <c r="AO291" s="15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7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</row>
    <row r="292" ht="19.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5"/>
      <c r="AM292" s="16"/>
      <c r="AN292" s="14"/>
      <c r="AO292" s="15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7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</row>
    <row r="293" ht="19.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5"/>
      <c r="AM293" s="16"/>
      <c r="AN293" s="14"/>
      <c r="AO293" s="15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7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</row>
    <row r="294" ht="19.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5"/>
      <c r="AM294" s="16"/>
      <c r="AN294" s="14"/>
      <c r="AO294" s="15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7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</row>
    <row r="295" ht="19.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5"/>
      <c r="AM295" s="16"/>
      <c r="AN295" s="14"/>
      <c r="AO295" s="15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7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</row>
    <row r="296" ht="19.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5"/>
      <c r="AM296" s="16"/>
      <c r="AN296" s="14"/>
      <c r="AO296" s="15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7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</row>
    <row r="297" ht="19.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5"/>
      <c r="AM297" s="16"/>
      <c r="AN297" s="14"/>
      <c r="AO297" s="15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7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</row>
    <row r="298" ht="19.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5"/>
      <c r="AM298" s="16"/>
      <c r="AN298" s="14"/>
      <c r="AO298" s="15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7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</row>
    <row r="299" ht="19.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5"/>
      <c r="AM299" s="16"/>
      <c r="AN299" s="14"/>
      <c r="AO299" s="15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7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</row>
    <row r="300" ht="19.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5"/>
      <c r="AM300" s="16"/>
      <c r="AN300" s="14"/>
      <c r="AO300" s="15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7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</row>
    <row r="301" ht="19.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5"/>
      <c r="AM301" s="16"/>
      <c r="AN301" s="14"/>
      <c r="AO301" s="15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7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</row>
    <row r="302" ht="19.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5"/>
      <c r="AM302" s="16"/>
      <c r="AN302" s="14"/>
      <c r="AO302" s="15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7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</row>
    <row r="303" ht="19.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5"/>
      <c r="AM303" s="16"/>
      <c r="AN303" s="14"/>
      <c r="AO303" s="15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7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</row>
    <row r="304" ht="19.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5"/>
      <c r="AM304" s="16"/>
      <c r="AN304" s="14"/>
      <c r="AO304" s="15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7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</row>
    <row r="305" ht="19.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5"/>
      <c r="AM305" s="16"/>
      <c r="AN305" s="14"/>
      <c r="AO305" s="15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7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</row>
    <row r="306" ht="19.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5"/>
      <c r="AM306" s="16"/>
      <c r="AN306" s="14"/>
      <c r="AO306" s="15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7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</row>
    <row r="307" ht="19.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5"/>
      <c r="AM307" s="16"/>
      <c r="AN307" s="14"/>
      <c r="AO307" s="15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7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</row>
    <row r="308" ht="19.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5"/>
      <c r="AM308" s="16"/>
      <c r="AN308" s="14"/>
      <c r="AO308" s="15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7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</row>
    <row r="309" ht="19.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5"/>
      <c r="AM309" s="16"/>
      <c r="AN309" s="14"/>
      <c r="AO309" s="15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7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</row>
    <row r="310" ht="19.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5"/>
      <c r="AM310" s="16"/>
      <c r="AN310" s="14"/>
      <c r="AO310" s="15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7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</row>
    <row r="311" ht="19.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5"/>
      <c r="AM311" s="16"/>
      <c r="AN311" s="14"/>
      <c r="AO311" s="15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7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</row>
    <row r="312" ht="19.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5"/>
      <c r="AM312" s="16"/>
      <c r="AN312" s="14"/>
      <c r="AO312" s="15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7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</row>
    <row r="313" ht="19.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5"/>
      <c r="AM313" s="16"/>
      <c r="AN313" s="14"/>
      <c r="AO313" s="15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7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</row>
    <row r="314" ht="19.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5"/>
      <c r="AM314" s="16"/>
      <c r="AN314" s="14"/>
      <c r="AO314" s="15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7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</row>
    <row r="315" ht="19.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5"/>
      <c r="AM315" s="16"/>
      <c r="AN315" s="14"/>
      <c r="AO315" s="15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7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</row>
    <row r="316" ht="19.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5"/>
      <c r="AM316" s="16"/>
      <c r="AN316" s="14"/>
      <c r="AO316" s="15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7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</row>
    <row r="317" ht="19.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5"/>
      <c r="AM317" s="16"/>
      <c r="AN317" s="14"/>
      <c r="AO317" s="15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7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</row>
    <row r="318" ht="19.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5"/>
      <c r="AM318" s="16"/>
      <c r="AN318" s="14"/>
      <c r="AO318" s="15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7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</row>
    <row r="319" ht="19.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5"/>
      <c r="AM319" s="16"/>
      <c r="AN319" s="14"/>
      <c r="AO319" s="15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7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</row>
    <row r="320" ht="19.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5"/>
      <c r="AM320" s="16"/>
      <c r="AN320" s="14"/>
      <c r="AO320" s="15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7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</row>
    <row r="321" ht="19.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5"/>
      <c r="AM321" s="16"/>
      <c r="AN321" s="14"/>
      <c r="AO321" s="15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7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</row>
    <row r="322" ht="19.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5"/>
      <c r="AM322" s="16"/>
      <c r="AN322" s="14"/>
      <c r="AO322" s="15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7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</row>
    <row r="323" ht="19.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5"/>
      <c r="AM323" s="16"/>
      <c r="AN323" s="14"/>
      <c r="AO323" s="15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7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</row>
    <row r="324" ht="19.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5"/>
      <c r="AM324" s="16"/>
      <c r="AN324" s="14"/>
      <c r="AO324" s="15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7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</row>
    <row r="325" ht="19.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5"/>
      <c r="AM325" s="16"/>
      <c r="AN325" s="14"/>
      <c r="AO325" s="15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7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</row>
    <row r="326" ht="19.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5"/>
      <c r="AM326" s="16"/>
      <c r="AN326" s="14"/>
      <c r="AO326" s="15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7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</row>
    <row r="327" ht="19.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5"/>
      <c r="AM327" s="16"/>
      <c r="AN327" s="14"/>
      <c r="AO327" s="15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7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</row>
    <row r="328" ht="19.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5"/>
      <c r="AM328" s="16"/>
      <c r="AN328" s="14"/>
      <c r="AO328" s="15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7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</row>
    <row r="329" ht="19.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5"/>
      <c r="AM329" s="16"/>
      <c r="AN329" s="14"/>
      <c r="AO329" s="15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7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</row>
    <row r="330" ht="19.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5"/>
      <c r="AM330" s="16"/>
      <c r="AN330" s="14"/>
      <c r="AO330" s="15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7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</row>
    <row r="331" ht="19.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5"/>
      <c r="AM331" s="16"/>
      <c r="AN331" s="14"/>
      <c r="AO331" s="15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7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</row>
    <row r="332" ht="19.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5"/>
      <c r="AM332" s="16"/>
      <c r="AN332" s="14"/>
      <c r="AO332" s="15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7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</row>
    <row r="333" ht="19.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5"/>
      <c r="AM333" s="16"/>
      <c r="AN333" s="14"/>
      <c r="AO333" s="15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7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</row>
    <row r="334" ht="19.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5"/>
      <c r="AM334" s="16"/>
      <c r="AN334" s="14"/>
      <c r="AO334" s="15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7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</row>
    <row r="335" ht="19.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5"/>
      <c r="AM335" s="16"/>
      <c r="AN335" s="14"/>
      <c r="AO335" s="15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7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</row>
    <row r="336" ht="19.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5"/>
      <c r="AM336" s="16"/>
      <c r="AN336" s="14"/>
      <c r="AO336" s="15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7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</row>
    <row r="337" ht="19.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5"/>
      <c r="AM337" s="16"/>
      <c r="AN337" s="14"/>
      <c r="AO337" s="15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7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</row>
    <row r="338" ht="19.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5"/>
      <c r="AM338" s="16"/>
      <c r="AN338" s="14"/>
      <c r="AO338" s="15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7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</row>
    <row r="339" ht="19.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5"/>
      <c r="AM339" s="16"/>
      <c r="AN339" s="14"/>
      <c r="AO339" s="15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7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</row>
    <row r="340" ht="19.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5"/>
      <c r="AM340" s="16"/>
      <c r="AN340" s="14"/>
      <c r="AO340" s="15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7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</row>
    <row r="341" ht="19.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5"/>
      <c r="AM341" s="16"/>
      <c r="AN341" s="14"/>
      <c r="AO341" s="15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7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</row>
    <row r="342" ht="19.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5"/>
      <c r="AM342" s="16"/>
      <c r="AN342" s="14"/>
      <c r="AO342" s="15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7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</row>
    <row r="343" ht="19.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5"/>
      <c r="AM343" s="16"/>
      <c r="AN343" s="14"/>
      <c r="AO343" s="15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7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</row>
    <row r="344" ht="19.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5"/>
      <c r="AM344" s="16"/>
      <c r="AN344" s="14"/>
      <c r="AO344" s="15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7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</row>
    <row r="345" ht="19.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5"/>
      <c r="AM345" s="16"/>
      <c r="AN345" s="14"/>
      <c r="AO345" s="15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7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</row>
    <row r="346" ht="19.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5"/>
      <c r="AM346" s="16"/>
      <c r="AN346" s="14"/>
      <c r="AO346" s="15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7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</row>
    <row r="347" ht="19.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5"/>
      <c r="AM347" s="16"/>
      <c r="AN347" s="14"/>
      <c r="AO347" s="15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7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</row>
    <row r="348" ht="19.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5"/>
      <c r="AM348" s="16"/>
      <c r="AN348" s="14"/>
      <c r="AO348" s="15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7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</row>
    <row r="349" ht="19.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5"/>
      <c r="AM349" s="16"/>
      <c r="AN349" s="14"/>
      <c r="AO349" s="15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7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</row>
    <row r="350" ht="19.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5"/>
      <c r="AM350" s="16"/>
      <c r="AN350" s="14"/>
      <c r="AO350" s="15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7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</row>
    <row r="351" ht="19.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5"/>
      <c r="AM351" s="16"/>
      <c r="AN351" s="14"/>
      <c r="AO351" s="15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7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</row>
    <row r="352" ht="19.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5"/>
      <c r="AM352" s="16"/>
      <c r="AN352" s="14"/>
      <c r="AO352" s="15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7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</row>
    <row r="353" ht="19.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5"/>
      <c r="AM353" s="16"/>
      <c r="AN353" s="14"/>
      <c r="AO353" s="15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7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</row>
    <row r="354" ht="19.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5"/>
      <c r="AM354" s="16"/>
      <c r="AN354" s="14"/>
      <c r="AO354" s="15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7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</row>
    <row r="355" ht="19.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5"/>
      <c r="AM355" s="16"/>
      <c r="AN355" s="14"/>
      <c r="AO355" s="15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7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</row>
    <row r="356" ht="19.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5"/>
      <c r="AM356" s="16"/>
      <c r="AN356" s="14"/>
      <c r="AO356" s="15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7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</row>
    <row r="357" ht="19.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5"/>
      <c r="AM357" s="16"/>
      <c r="AN357" s="14"/>
      <c r="AO357" s="15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7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</row>
    <row r="358" ht="19.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5"/>
      <c r="AM358" s="16"/>
      <c r="AN358" s="14"/>
      <c r="AO358" s="15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7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</row>
    <row r="359" ht="19.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5"/>
      <c r="AM359" s="16"/>
      <c r="AN359" s="14"/>
      <c r="AO359" s="15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7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</row>
    <row r="360" ht="19.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5"/>
      <c r="AM360" s="16"/>
      <c r="AN360" s="14"/>
      <c r="AO360" s="15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7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</row>
    <row r="361" ht="19.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5"/>
      <c r="AM361" s="16"/>
      <c r="AN361" s="14"/>
      <c r="AO361" s="15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7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</row>
    <row r="362" ht="19.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5"/>
      <c r="AM362" s="16"/>
      <c r="AN362" s="14"/>
      <c r="AO362" s="15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7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</row>
    <row r="363" ht="19.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5"/>
      <c r="AM363" s="16"/>
      <c r="AN363" s="14"/>
      <c r="AO363" s="15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7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</row>
    <row r="364" ht="19.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5"/>
      <c r="AM364" s="16"/>
      <c r="AN364" s="14"/>
      <c r="AO364" s="15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7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</row>
    <row r="365" ht="19.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5"/>
      <c r="AM365" s="16"/>
      <c r="AN365" s="14"/>
      <c r="AO365" s="15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7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</row>
    <row r="366" ht="19.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5"/>
      <c r="AM366" s="16"/>
      <c r="AN366" s="14"/>
      <c r="AO366" s="15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7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</row>
    <row r="367" ht="19.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5"/>
      <c r="AM367" s="16"/>
      <c r="AN367" s="14"/>
      <c r="AO367" s="15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7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</row>
    <row r="368" ht="19.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5"/>
      <c r="AM368" s="16"/>
      <c r="AN368" s="14"/>
      <c r="AO368" s="15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7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</row>
    <row r="369" ht="19.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5"/>
      <c r="AM369" s="16"/>
      <c r="AN369" s="14"/>
      <c r="AO369" s="15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7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</row>
    <row r="370" ht="19.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5"/>
      <c r="AM370" s="16"/>
      <c r="AN370" s="14"/>
      <c r="AO370" s="15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7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</row>
    <row r="371" ht="19.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5"/>
      <c r="AM371" s="16"/>
      <c r="AN371" s="14"/>
      <c r="AO371" s="15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7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</row>
    <row r="372" ht="19.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5"/>
      <c r="AM372" s="16"/>
      <c r="AN372" s="14"/>
      <c r="AO372" s="15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7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</row>
    <row r="373" ht="19.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5"/>
      <c r="AM373" s="16"/>
      <c r="AN373" s="14"/>
      <c r="AO373" s="15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7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</row>
    <row r="374" ht="19.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5"/>
      <c r="AM374" s="16"/>
      <c r="AN374" s="14"/>
      <c r="AO374" s="15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7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</row>
    <row r="375" ht="19.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5"/>
      <c r="AM375" s="16"/>
      <c r="AN375" s="14"/>
      <c r="AO375" s="15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7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</row>
    <row r="376" ht="19.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5"/>
      <c r="AM376" s="16"/>
      <c r="AN376" s="14"/>
      <c r="AO376" s="15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7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</row>
    <row r="377" ht="19.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5"/>
      <c r="AM377" s="16"/>
      <c r="AN377" s="14"/>
      <c r="AO377" s="15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7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</row>
    <row r="378" ht="19.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5"/>
      <c r="AM378" s="16"/>
      <c r="AN378" s="14"/>
      <c r="AO378" s="15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7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</row>
    <row r="379" ht="19.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5"/>
      <c r="AM379" s="16"/>
      <c r="AN379" s="14"/>
      <c r="AO379" s="15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7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</row>
    <row r="380" ht="19.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5"/>
      <c r="AM380" s="16"/>
      <c r="AN380" s="14"/>
      <c r="AO380" s="15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7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</row>
    <row r="381" ht="19.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5"/>
      <c r="AM381" s="16"/>
      <c r="AN381" s="14"/>
      <c r="AO381" s="15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7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</row>
    <row r="382" ht="19.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5"/>
      <c r="AM382" s="16"/>
      <c r="AN382" s="14"/>
      <c r="AO382" s="15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7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</row>
    <row r="383" ht="19.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5"/>
      <c r="AM383" s="16"/>
      <c r="AN383" s="14"/>
      <c r="AO383" s="15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7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</row>
    <row r="384" ht="19.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5"/>
      <c r="AM384" s="16"/>
      <c r="AN384" s="14"/>
      <c r="AO384" s="15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7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</row>
    <row r="385" ht="19.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5"/>
      <c r="AM385" s="16"/>
      <c r="AN385" s="14"/>
      <c r="AO385" s="15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7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</row>
    <row r="386" ht="19.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5"/>
      <c r="AM386" s="16"/>
      <c r="AN386" s="14"/>
      <c r="AO386" s="15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7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</row>
    <row r="387" ht="19.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5"/>
      <c r="AM387" s="16"/>
      <c r="AN387" s="14"/>
      <c r="AO387" s="15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7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</row>
    <row r="388" ht="19.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5"/>
      <c r="AM388" s="16"/>
      <c r="AN388" s="14"/>
      <c r="AO388" s="15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7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</row>
    <row r="389" ht="19.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5"/>
      <c r="AM389" s="16"/>
      <c r="AN389" s="14"/>
      <c r="AO389" s="15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7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</row>
    <row r="390" ht="19.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5"/>
      <c r="AM390" s="16"/>
      <c r="AN390" s="14"/>
      <c r="AO390" s="15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7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</row>
    <row r="391" ht="19.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5"/>
      <c r="AM391" s="16"/>
      <c r="AN391" s="14"/>
      <c r="AO391" s="15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7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</row>
    <row r="392" ht="19.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5"/>
      <c r="AM392" s="16"/>
      <c r="AN392" s="14"/>
      <c r="AO392" s="15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7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</row>
    <row r="393" ht="19.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5"/>
      <c r="AM393" s="16"/>
      <c r="AN393" s="14"/>
      <c r="AO393" s="15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7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</row>
    <row r="394" ht="19.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5"/>
      <c r="AM394" s="16"/>
      <c r="AN394" s="14"/>
      <c r="AO394" s="15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7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</row>
    <row r="395" ht="19.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5"/>
      <c r="AM395" s="16"/>
      <c r="AN395" s="14"/>
      <c r="AO395" s="15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7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</row>
    <row r="396" ht="19.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5"/>
      <c r="AM396" s="16"/>
      <c r="AN396" s="14"/>
      <c r="AO396" s="15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7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</row>
    <row r="397" ht="19.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5"/>
      <c r="AM397" s="16"/>
      <c r="AN397" s="14"/>
      <c r="AO397" s="15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7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</row>
    <row r="398" ht="19.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5"/>
      <c r="AM398" s="16"/>
      <c r="AN398" s="14"/>
      <c r="AO398" s="15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7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</row>
    <row r="399" ht="19.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5"/>
      <c r="AM399" s="16"/>
      <c r="AN399" s="14"/>
      <c r="AO399" s="15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7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</row>
    <row r="400" ht="19.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5"/>
      <c r="AM400" s="16"/>
      <c r="AN400" s="14"/>
      <c r="AO400" s="15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7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</row>
    <row r="401" ht="19.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5"/>
      <c r="AM401" s="16"/>
      <c r="AN401" s="14"/>
      <c r="AO401" s="15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7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</row>
    <row r="402" ht="19.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5"/>
      <c r="AM402" s="16"/>
      <c r="AN402" s="14"/>
      <c r="AO402" s="15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7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</row>
    <row r="403" ht="19.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5"/>
      <c r="AM403" s="16"/>
      <c r="AN403" s="14"/>
      <c r="AO403" s="15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7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</row>
    <row r="404" ht="19.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5"/>
      <c r="AM404" s="16"/>
      <c r="AN404" s="14"/>
      <c r="AO404" s="15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7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</row>
    <row r="405" ht="19.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5"/>
      <c r="AM405" s="16"/>
      <c r="AN405" s="14"/>
      <c r="AO405" s="15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7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</row>
    <row r="406" ht="19.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5"/>
      <c r="AM406" s="16"/>
      <c r="AN406" s="14"/>
      <c r="AO406" s="15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7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</row>
    <row r="407" ht="19.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5"/>
      <c r="AM407" s="16"/>
      <c r="AN407" s="14"/>
      <c r="AO407" s="15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7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</row>
    <row r="408" ht="19.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5"/>
      <c r="AM408" s="16"/>
      <c r="AN408" s="14"/>
      <c r="AO408" s="15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7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</row>
    <row r="409" ht="19.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5"/>
      <c r="AM409" s="16"/>
      <c r="AN409" s="14"/>
      <c r="AO409" s="15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7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</row>
    <row r="410" ht="19.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5"/>
      <c r="AM410" s="16"/>
      <c r="AN410" s="14"/>
      <c r="AO410" s="15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7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</row>
    <row r="411" ht="19.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5"/>
      <c r="AM411" s="16"/>
      <c r="AN411" s="14"/>
      <c r="AO411" s="15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7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</row>
    <row r="412" ht="19.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5"/>
      <c r="AM412" s="16"/>
      <c r="AN412" s="14"/>
      <c r="AO412" s="15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7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</row>
    <row r="413" ht="19.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5"/>
      <c r="AM413" s="16"/>
      <c r="AN413" s="14"/>
      <c r="AO413" s="15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7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</row>
    <row r="414" ht="19.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5"/>
      <c r="AM414" s="16"/>
      <c r="AN414" s="14"/>
      <c r="AO414" s="15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7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</row>
    <row r="415" ht="19.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5"/>
      <c r="AM415" s="16"/>
      <c r="AN415" s="14"/>
      <c r="AO415" s="15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7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</row>
    <row r="416" ht="19.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5"/>
      <c r="AM416" s="16"/>
      <c r="AN416" s="14"/>
      <c r="AO416" s="15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7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</row>
    <row r="417" ht="19.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5"/>
      <c r="AM417" s="16"/>
      <c r="AN417" s="14"/>
      <c r="AO417" s="15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7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</row>
    <row r="418" ht="19.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5"/>
      <c r="AM418" s="16"/>
      <c r="AN418" s="14"/>
      <c r="AO418" s="15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7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</row>
    <row r="419" ht="19.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5"/>
      <c r="AM419" s="16"/>
      <c r="AN419" s="14"/>
      <c r="AO419" s="15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7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</row>
    <row r="420" ht="19.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5"/>
      <c r="AM420" s="16"/>
      <c r="AN420" s="14"/>
      <c r="AO420" s="15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7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</row>
    <row r="421" ht="19.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5"/>
      <c r="AM421" s="16"/>
      <c r="AN421" s="14"/>
      <c r="AO421" s="15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7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</row>
    <row r="422" ht="19.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5"/>
      <c r="AM422" s="16"/>
      <c r="AN422" s="14"/>
      <c r="AO422" s="15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7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</row>
    <row r="423" ht="19.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5"/>
      <c r="AM423" s="16"/>
      <c r="AN423" s="14"/>
      <c r="AO423" s="15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7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</row>
    <row r="424" ht="19.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5"/>
      <c r="AM424" s="16"/>
      <c r="AN424" s="14"/>
      <c r="AO424" s="15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7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</row>
    <row r="425" ht="19.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5"/>
      <c r="AM425" s="16"/>
      <c r="AN425" s="14"/>
      <c r="AO425" s="15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7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</row>
    <row r="426" ht="19.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5"/>
      <c r="AM426" s="16"/>
      <c r="AN426" s="14"/>
      <c r="AO426" s="15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7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</row>
    <row r="427" ht="19.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5"/>
      <c r="AM427" s="16"/>
      <c r="AN427" s="14"/>
      <c r="AO427" s="15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7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</row>
    <row r="428" ht="19.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5"/>
      <c r="AM428" s="16"/>
      <c r="AN428" s="14"/>
      <c r="AO428" s="15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7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</row>
    <row r="429" ht="19.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5"/>
      <c r="AM429" s="16"/>
      <c r="AN429" s="14"/>
      <c r="AO429" s="15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7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</row>
    <row r="430" ht="19.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5"/>
      <c r="AM430" s="16"/>
      <c r="AN430" s="14"/>
      <c r="AO430" s="15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7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</row>
    <row r="431" ht="19.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5"/>
      <c r="AM431" s="16"/>
      <c r="AN431" s="14"/>
      <c r="AO431" s="15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7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</row>
    <row r="432" ht="19.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5"/>
      <c r="AM432" s="16"/>
      <c r="AN432" s="14"/>
      <c r="AO432" s="15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7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</row>
    <row r="433" ht="19.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5"/>
      <c r="AM433" s="16"/>
      <c r="AN433" s="14"/>
      <c r="AO433" s="15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7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</row>
    <row r="434" ht="19.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5"/>
      <c r="AM434" s="16"/>
      <c r="AN434" s="14"/>
      <c r="AO434" s="15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7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</row>
    <row r="435" ht="19.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5"/>
      <c r="AM435" s="16"/>
      <c r="AN435" s="14"/>
      <c r="AO435" s="15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7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</row>
    <row r="436" ht="19.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5"/>
      <c r="AM436" s="16"/>
      <c r="AN436" s="14"/>
      <c r="AO436" s="15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7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</row>
    <row r="437" ht="19.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5"/>
      <c r="AM437" s="16"/>
      <c r="AN437" s="14"/>
      <c r="AO437" s="15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7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</row>
    <row r="438" ht="19.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5"/>
      <c r="AM438" s="16"/>
      <c r="AN438" s="14"/>
      <c r="AO438" s="15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7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</row>
    <row r="439" ht="19.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5"/>
      <c r="AM439" s="16"/>
      <c r="AN439" s="14"/>
      <c r="AO439" s="15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7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</row>
    <row r="440" ht="19.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5"/>
      <c r="AM440" s="16"/>
      <c r="AN440" s="14"/>
      <c r="AO440" s="15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7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</row>
    <row r="441" ht="19.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5"/>
      <c r="AM441" s="16"/>
      <c r="AN441" s="14"/>
      <c r="AO441" s="15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7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</row>
    <row r="442" ht="19.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5"/>
      <c r="AM442" s="16"/>
      <c r="AN442" s="14"/>
      <c r="AO442" s="15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7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</row>
    <row r="443" ht="19.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5"/>
      <c r="AM443" s="16"/>
      <c r="AN443" s="14"/>
      <c r="AO443" s="15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7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</row>
    <row r="444" ht="19.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5"/>
      <c r="AM444" s="16"/>
      <c r="AN444" s="14"/>
      <c r="AO444" s="15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7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</row>
    <row r="445" ht="19.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5"/>
      <c r="AM445" s="16"/>
      <c r="AN445" s="14"/>
      <c r="AO445" s="15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7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</row>
    <row r="446" ht="19.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5"/>
      <c r="AM446" s="16"/>
      <c r="AN446" s="14"/>
      <c r="AO446" s="15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7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</row>
    <row r="447" ht="19.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5"/>
      <c r="AM447" s="16"/>
      <c r="AN447" s="14"/>
      <c r="AO447" s="15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7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</row>
    <row r="448" ht="19.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5"/>
      <c r="AM448" s="16"/>
      <c r="AN448" s="14"/>
      <c r="AO448" s="15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7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</row>
    <row r="449" ht="19.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5"/>
      <c r="AM449" s="16"/>
      <c r="AN449" s="14"/>
      <c r="AO449" s="15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7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</row>
    <row r="450" ht="19.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5"/>
      <c r="AM450" s="16"/>
      <c r="AN450" s="14"/>
      <c r="AO450" s="15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7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</row>
    <row r="451" ht="19.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5"/>
      <c r="AM451" s="16"/>
      <c r="AN451" s="14"/>
      <c r="AO451" s="15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7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</row>
    <row r="452" ht="19.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5"/>
      <c r="AM452" s="16"/>
      <c r="AN452" s="14"/>
      <c r="AO452" s="15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7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</row>
    <row r="453" ht="19.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5"/>
      <c r="AM453" s="16"/>
      <c r="AN453" s="14"/>
      <c r="AO453" s="15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7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</row>
    <row r="454" ht="19.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5"/>
      <c r="AM454" s="16"/>
      <c r="AN454" s="14"/>
      <c r="AO454" s="15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7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</row>
    <row r="455" ht="19.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5"/>
      <c r="AM455" s="16"/>
      <c r="AN455" s="14"/>
      <c r="AO455" s="15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7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</row>
    <row r="456" ht="19.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5"/>
      <c r="AM456" s="16"/>
      <c r="AN456" s="14"/>
      <c r="AO456" s="15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7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</row>
    <row r="457" ht="19.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5"/>
      <c r="AM457" s="16"/>
      <c r="AN457" s="14"/>
      <c r="AO457" s="15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7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</row>
    <row r="458" ht="19.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5"/>
      <c r="AM458" s="16"/>
      <c r="AN458" s="14"/>
      <c r="AO458" s="15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7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</row>
    <row r="459" ht="19.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5"/>
      <c r="AM459" s="16"/>
      <c r="AN459" s="14"/>
      <c r="AO459" s="15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7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</row>
    <row r="460" ht="19.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5"/>
      <c r="AM460" s="16"/>
      <c r="AN460" s="14"/>
      <c r="AO460" s="15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7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</row>
    <row r="461" ht="19.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5"/>
      <c r="AM461" s="16"/>
      <c r="AN461" s="14"/>
      <c r="AO461" s="15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7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</row>
    <row r="462" ht="19.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5"/>
      <c r="AM462" s="16"/>
      <c r="AN462" s="14"/>
      <c r="AO462" s="15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7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</row>
    <row r="463" ht="19.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5"/>
      <c r="AM463" s="16"/>
      <c r="AN463" s="14"/>
      <c r="AO463" s="15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7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</row>
    <row r="464" ht="19.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5"/>
      <c r="AM464" s="16"/>
      <c r="AN464" s="14"/>
      <c r="AO464" s="15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7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</row>
    <row r="465" ht="19.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5"/>
      <c r="AM465" s="16"/>
      <c r="AN465" s="14"/>
      <c r="AO465" s="15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7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</row>
    <row r="466" ht="19.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5"/>
      <c r="AM466" s="16"/>
      <c r="AN466" s="14"/>
      <c r="AO466" s="15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7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</row>
    <row r="467" ht="19.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5"/>
      <c r="AM467" s="16"/>
      <c r="AN467" s="14"/>
      <c r="AO467" s="15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7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</row>
    <row r="468" ht="19.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5"/>
      <c r="AM468" s="16"/>
      <c r="AN468" s="14"/>
      <c r="AO468" s="15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7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</row>
    <row r="469" ht="19.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5"/>
      <c r="AM469" s="16"/>
      <c r="AN469" s="14"/>
      <c r="AO469" s="15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7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</row>
    <row r="470" ht="19.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5"/>
      <c r="AM470" s="16"/>
      <c r="AN470" s="14"/>
      <c r="AO470" s="15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7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</row>
    <row r="471" ht="19.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5"/>
      <c r="AM471" s="16"/>
      <c r="AN471" s="14"/>
      <c r="AO471" s="15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7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</row>
    <row r="472" ht="19.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5"/>
      <c r="AM472" s="16"/>
      <c r="AN472" s="14"/>
      <c r="AO472" s="15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7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</row>
    <row r="473" ht="19.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5"/>
      <c r="AM473" s="16"/>
      <c r="AN473" s="14"/>
      <c r="AO473" s="15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7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</row>
    <row r="474" ht="19.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5"/>
      <c r="AM474" s="16"/>
      <c r="AN474" s="14"/>
      <c r="AO474" s="15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7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</row>
    <row r="475" ht="19.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5"/>
      <c r="AM475" s="16"/>
      <c r="AN475" s="14"/>
      <c r="AO475" s="15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7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</row>
    <row r="476" ht="19.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5"/>
      <c r="AM476" s="16"/>
      <c r="AN476" s="14"/>
      <c r="AO476" s="15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7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</row>
    <row r="477" ht="19.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5"/>
      <c r="AM477" s="16"/>
      <c r="AN477" s="14"/>
      <c r="AO477" s="15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7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</row>
    <row r="478" ht="19.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5"/>
      <c r="AM478" s="16"/>
      <c r="AN478" s="14"/>
      <c r="AO478" s="15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7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</row>
    <row r="479" ht="19.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5"/>
      <c r="AM479" s="16"/>
      <c r="AN479" s="14"/>
      <c r="AO479" s="15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7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</row>
    <row r="480" ht="19.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5"/>
      <c r="AM480" s="16"/>
      <c r="AN480" s="14"/>
      <c r="AO480" s="15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7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</row>
    <row r="481" ht="19.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5"/>
      <c r="AM481" s="16"/>
      <c r="AN481" s="14"/>
      <c r="AO481" s="15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7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</row>
    <row r="482" ht="19.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5"/>
      <c r="AM482" s="16"/>
      <c r="AN482" s="14"/>
      <c r="AO482" s="15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7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</row>
    <row r="483" ht="19.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5"/>
      <c r="AM483" s="16"/>
      <c r="AN483" s="14"/>
      <c r="AO483" s="15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7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</row>
    <row r="484" ht="19.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5"/>
      <c r="AM484" s="16"/>
      <c r="AN484" s="14"/>
      <c r="AO484" s="15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7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</row>
    <row r="485" ht="19.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5"/>
      <c r="AM485" s="16"/>
      <c r="AN485" s="14"/>
      <c r="AO485" s="15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7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</row>
    <row r="486" ht="19.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5"/>
      <c r="AM486" s="16"/>
      <c r="AN486" s="14"/>
      <c r="AO486" s="15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7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</row>
    <row r="487" ht="19.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5"/>
      <c r="AM487" s="16"/>
      <c r="AN487" s="14"/>
      <c r="AO487" s="15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7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</row>
    <row r="488" ht="19.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5"/>
      <c r="AM488" s="16"/>
      <c r="AN488" s="14"/>
      <c r="AO488" s="15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7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</row>
    <row r="489" ht="19.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5"/>
      <c r="AM489" s="16"/>
      <c r="AN489" s="14"/>
      <c r="AO489" s="15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7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</row>
    <row r="490" ht="19.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5"/>
      <c r="AM490" s="16"/>
      <c r="AN490" s="14"/>
      <c r="AO490" s="15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7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</row>
    <row r="491" ht="19.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5"/>
      <c r="AM491" s="16"/>
      <c r="AN491" s="14"/>
      <c r="AO491" s="15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7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</row>
    <row r="492" ht="19.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5"/>
      <c r="AM492" s="16"/>
      <c r="AN492" s="14"/>
      <c r="AO492" s="15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7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</row>
    <row r="493" ht="19.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5"/>
      <c r="AM493" s="16"/>
      <c r="AN493" s="14"/>
      <c r="AO493" s="15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7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</row>
    <row r="494" ht="19.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5"/>
      <c r="AM494" s="16"/>
      <c r="AN494" s="14"/>
      <c r="AO494" s="15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7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</row>
    <row r="495" ht="19.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5"/>
      <c r="AM495" s="16"/>
      <c r="AN495" s="14"/>
      <c r="AO495" s="15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7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</row>
    <row r="496" ht="19.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5"/>
      <c r="AM496" s="16"/>
      <c r="AN496" s="14"/>
      <c r="AO496" s="15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7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</row>
    <row r="497" ht="19.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5"/>
      <c r="AM497" s="16"/>
      <c r="AN497" s="14"/>
      <c r="AO497" s="15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7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</row>
    <row r="498" ht="19.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5"/>
      <c r="AM498" s="16"/>
      <c r="AN498" s="14"/>
      <c r="AO498" s="15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7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</row>
    <row r="499" ht="19.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5"/>
      <c r="AM499" s="16"/>
      <c r="AN499" s="14"/>
      <c r="AO499" s="15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7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</row>
    <row r="500" ht="19.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5"/>
      <c r="AM500" s="16"/>
      <c r="AN500" s="14"/>
      <c r="AO500" s="15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7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</row>
    <row r="501" ht="19.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5"/>
      <c r="AM501" s="16"/>
      <c r="AN501" s="14"/>
      <c r="AO501" s="15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7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</row>
    <row r="502" ht="19.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5"/>
      <c r="AM502" s="16"/>
      <c r="AN502" s="14"/>
      <c r="AO502" s="15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7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</row>
    <row r="503" ht="19.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5"/>
      <c r="AM503" s="16"/>
      <c r="AN503" s="14"/>
      <c r="AO503" s="15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7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</row>
    <row r="504" ht="19.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5"/>
      <c r="AM504" s="16"/>
      <c r="AN504" s="14"/>
      <c r="AO504" s="15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7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</row>
    <row r="505" ht="19.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5"/>
      <c r="AM505" s="16"/>
      <c r="AN505" s="14"/>
      <c r="AO505" s="15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7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</row>
    <row r="506" ht="19.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5"/>
      <c r="AM506" s="16"/>
      <c r="AN506" s="14"/>
      <c r="AO506" s="15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7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</row>
    <row r="507" ht="19.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5"/>
      <c r="AM507" s="16"/>
      <c r="AN507" s="14"/>
      <c r="AO507" s="15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7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</row>
    <row r="508" ht="19.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5"/>
      <c r="AM508" s="16"/>
      <c r="AN508" s="14"/>
      <c r="AO508" s="15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7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</row>
    <row r="509" ht="19.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5"/>
      <c r="AM509" s="16"/>
      <c r="AN509" s="14"/>
      <c r="AO509" s="15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7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</row>
    <row r="510" ht="19.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5"/>
      <c r="AM510" s="16"/>
      <c r="AN510" s="14"/>
      <c r="AO510" s="15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7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</row>
    <row r="511" ht="19.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5"/>
      <c r="AM511" s="16"/>
      <c r="AN511" s="14"/>
      <c r="AO511" s="15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7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</row>
    <row r="512" ht="19.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5"/>
      <c r="AM512" s="16"/>
      <c r="AN512" s="14"/>
      <c r="AO512" s="15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7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</row>
    <row r="513" ht="19.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5"/>
      <c r="AM513" s="16"/>
      <c r="AN513" s="14"/>
      <c r="AO513" s="15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7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</row>
    <row r="514" ht="19.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5"/>
      <c r="AM514" s="16"/>
      <c r="AN514" s="14"/>
      <c r="AO514" s="15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7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</row>
    <row r="515" ht="19.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5"/>
      <c r="AM515" s="16"/>
      <c r="AN515" s="14"/>
      <c r="AO515" s="15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7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</row>
    <row r="516" ht="19.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5"/>
      <c r="AM516" s="16"/>
      <c r="AN516" s="14"/>
      <c r="AO516" s="15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7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</row>
    <row r="517" ht="19.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5"/>
      <c r="AM517" s="16"/>
      <c r="AN517" s="14"/>
      <c r="AO517" s="15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7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</row>
    <row r="518" ht="19.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5"/>
      <c r="AM518" s="16"/>
      <c r="AN518" s="14"/>
      <c r="AO518" s="15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7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</row>
    <row r="519" ht="19.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5"/>
      <c r="AM519" s="16"/>
      <c r="AN519" s="14"/>
      <c r="AO519" s="15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7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</row>
    <row r="520" ht="19.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5"/>
      <c r="AM520" s="16"/>
      <c r="AN520" s="14"/>
      <c r="AO520" s="15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7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</row>
    <row r="521" ht="19.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5"/>
      <c r="AM521" s="16"/>
      <c r="AN521" s="14"/>
      <c r="AO521" s="15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7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</row>
    <row r="522" ht="19.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5"/>
      <c r="AM522" s="16"/>
      <c r="AN522" s="14"/>
      <c r="AO522" s="15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7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</row>
    <row r="523" ht="19.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5"/>
      <c r="AM523" s="16"/>
      <c r="AN523" s="14"/>
      <c r="AO523" s="15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7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</row>
    <row r="524" ht="19.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5"/>
      <c r="AM524" s="16"/>
      <c r="AN524" s="14"/>
      <c r="AO524" s="15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7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</row>
    <row r="525" ht="19.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5"/>
      <c r="AM525" s="16"/>
      <c r="AN525" s="14"/>
      <c r="AO525" s="15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7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</row>
    <row r="526" ht="19.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5"/>
      <c r="AM526" s="16"/>
      <c r="AN526" s="14"/>
      <c r="AO526" s="15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7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</row>
    <row r="527" ht="19.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5"/>
      <c r="AM527" s="16"/>
      <c r="AN527" s="14"/>
      <c r="AO527" s="15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7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</row>
    <row r="528" ht="19.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5"/>
      <c r="AM528" s="16"/>
      <c r="AN528" s="14"/>
      <c r="AO528" s="15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7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</row>
    <row r="529" ht="19.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5"/>
      <c r="AM529" s="16"/>
      <c r="AN529" s="14"/>
      <c r="AO529" s="15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7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</row>
    <row r="530" ht="19.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5"/>
      <c r="AM530" s="16"/>
      <c r="AN530" s="14"/>
      <c r="AO530" s="15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7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</row>
    <row r="531" ht="19.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5"/>
      <c r="AM531" s="16"/>
      <c r="AN531" s="14"/>
      <c r="AO531" s="15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7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</row>
    <row r="532" ht="19.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5"/>
      <c r="AM532" s="16"/>
      <c r="AN532" s="14"/>
      <c r="AO532" s="15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7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</row>
    <row r="533" ht="19.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5"/>
      <c r="AM533" s="16"/>
      <c r="AN533" s="14"/>
      <c r="AO533" s="15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7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</row>
    <row r="534" ht="19.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5"/>
      <c r="AM534" s="16"/>
      <c r="AN534" s="14"/>
      <c r="AO534" s="15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7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</row>
    <row r="535" ht="19.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5"/>
      <c r="AM535" s="16"/>
      <c r="AN535" s="14"/>
      <c r="AO535" s="15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7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</row>
    <row r="536" ht="19.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5"/>
      <c r="AM536" s="16"/>
      <c r="AN536" s="14"/>
      <c r="AO536" s="15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7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</row>
    <row r="537" ht="19.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5"/>
      <c r="AM537" s="16"/>
      <c r="AN537" s="14"/>
      <c r="AO537" s="15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7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</row>
    <row r="538" ht="19.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5"/>
      <c r="AM538" s="16"/>
      <c r="AN538" s="14"/>
      <c r="AO538" s="15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7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</row>
    <row r="539" ht="19.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5"/>
      <c r="AM539" s="16"/>
      <c r="AN539" s="14"/>
      <c r="AO539" s="15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7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</row>
    <row r="540" ht="19.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5"/>
      <c r="AM540" s="16"/>
      <c r="AN540" s="14"/>
      <c r="AO540" s="15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7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</row>
    <row r="541" ht="19.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5"/>
      <c r="AM541" s="16"/>
      <c r="AN541" s="14"/>
      <c r="AO541" s="15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7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</row>
    <row r="542" ht="19.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5"/>
      <c r="AM542" s="16"/>
      <c r="AN542" s="14"/>
      <c r="AO542" s="15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7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</row>
    <row r="543" ht="19.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5"/>
      <c r="AM543" s="16"/>
      <c r="AN543" s="14"/>
      <c r="AO543" s="15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7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</row>
    <row r="544" ht="19.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5"/>
      <c r="AM544" s="16"/>
      <c r="AN544" s="14"/>
      <c r="AO544" s="15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7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</row>
    <row r="545" ht="19.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5"/>
      <c r="AM545" s="16"/>
      <c r="AN545" s="14"/>
      <c r="AO545" s="15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7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</row>
    <row r="546" ht="19.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5"/>
      <c r="AM546" s="16"/>
      <c r="AN546" s="14"/>
      <c r="AO546" s="15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7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</row>
    <row r="547" ht="19.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5"/>
      <c r="AM547" s="16"/>
      <c r="AN547" s="14"/>
      <c r="AO547" s="15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7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</row>
    <row r="548" ht="19.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5"/>
      <c r="AM548" s="16"/>
      <c r="AN548" s="14"/>
      <c r="AO548" s="15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7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</row>
    <row r="549" ht="19.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5"/>
      <c r="AM549" s="16"/>
      <c r="AN549" s="14"/>
      <c r="AO549" s="15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7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</row>
    <row r="550" ht="19.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5"/>
      <c r="AM550" s="16"/>
      <c r="AN550" s="14"/>
      <c r="AO550" s="15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7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</row>
    <row r="551" ht="19.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5"/>
      <c r="AM551" s="16"/>
      <c r="AN551" s="14"/>
      <c r="AO551" s="15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7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</row>
    <row r="552" ht="19.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5"/>
      <c r="AM552" s="16"/>
      <c r="AN552" s="14"/>
      <c r="AO552" s="15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7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</row>
    <row r="553" ht="19.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5"/>
      <c r="AM553" s="16"/>
      <c r="AN553" s="14"/>
      <c r="AO553" s="15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7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</row>
    <row r="554" ht="19.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5"/>
      <c r="AM554" s="16"/>
      <c r="AN554" s="14"/>
      <c r="AO554" s="15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7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</row>
    <row r="555" ht="19.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5"/>
      <c r="AM555" s="16"/>
      <c r="AN555" s="14"/>
      <c r="AO555" s="15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7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</row>
    <row r="556" ht="19.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5"/>
      <c r="AM556" s="16"/>
      <c r="AN556" s="14"/>
      <c r="AO556" s="15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7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</row>
    <row r="557" ht="19.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5"/>
      <c r="AM557" s="16"/>
      <c r="AN557" s="14"/>
      <c r="AO557" s="15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7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</row>
    <row r="558" ht="19.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5"/>
      <c r="AM558" s="16"/>
      <c r="AN558" s="14"/>
      <c r="AO558" s="15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7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</row>
    <row r="559" ht="19.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5"/>
      <c r="AM559" s="16"/>
      <c r="AN559" s="14"/>
      <c r="AO559" s="15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7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</row>
    <row r="560" ht="19.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5"/>
      <c r="AM560" s="16"/>
      <c r="AN560" s="14"/>
      <c r="AO560" s="15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7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</row>
    <row r="561" ht="19.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5"/>
      <c r="AM561" s="16"/>
      <c r="AN561" s="14"/>
      <c r="AO561" s="15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7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</row>
    <row r="562" ht="19.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5"/>
      <c r="AM562" s="16"/>
      <c r="AN562" s="14"/>
      <c r="AO562" s="15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7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</row>
    <row r="563" ht="19.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5"/>
      <c r="AM563" s="16"/>
      <c r="AN563" s="14"/>
      <c r="AO563" s="15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7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</row>
    <row r="564" ht="19.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5"/>
      <c r="AM564" s="16"/>
      <c r="AN564" s="14"/>
      <c r="AO564" s="15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7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</row>
    <row r="565" ht="19.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5"/>
      <c r="AM565" s="16"/>
      <c r="AN565" s="14"/>
      <c r="AO565" s="15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7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</row>
    <row r="566" ht="19.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5"/>
      <c r="AM566" s="16"/>
      <c r="AN566" s="14"/>
      <c r="AO566" s="15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7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</row>
    <row r="567" ht="19.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5"/>
      <c r="AM567" s="16"/>
      <c r="AN567" s="14"/>
      <c r="AO567" s="15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7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</row>
    <row r="568" ht="19.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5"/>
      <c r="AM568" s="16"/>
      <c r="AN568" s="14"/>
      <c r="AO568" s="15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7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</row>
    <row r="569" ht="19.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5"/>
      <c r="AM569" s="16"/>
      <c r="AN569" s="14"/>
      <c r="AO569" s="15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7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</row>
    <row r="570" ht="19.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5"/>
      <c r="AM570" s="16"/>
      <c r="AN570" s="14"/>
      <c r="AO570" s="15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7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</row>
    <row r="571" ht="19.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5"/>
      <c r="AM571" s="16"/>
      <c r="AN571" s="14"/>
      <c r="AO571" s="15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7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</row>
    <row r="572" ht="19.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5"/>
      <c r="AM572" s="16"/>
      <c r="AN572" s="14"/>
      <c r="AO572" s="15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7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</row>
    <row r="573" ht="19.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5"/>
      <c r="AM573" s="16"/>
      <c r="AN573" s="14"/>
      <c r="AO573" s="15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7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</row>
    <row r="574" ht="19.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5"/>
      <c r="AM574" s="16"/>
      <c r="AN574" s="14"/>
      <c r="AO574" s="15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7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</row>
    <row r="575" ht="19.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5"/>
      <c r="AM575" s="16"/>
      <c r="AN575" s="14"/>
      <c r="AO575" s="15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7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</row>
    <row r="576" ht="19.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5"/>
      <c r="AM576" s="16"/>
      <c r="AN576" s="14"/>
      <c r="AO576" s="15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7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</row>
    <row r="577" ht="19.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5"/>
      <c r="AM577" s="16"/>
      <c r="AN577" s="14"/>
      <c r="AO577" s="15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7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</row>
    <row r="578" ht="19.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5"/>
      <c r="AM578" s="16"/>
      <c r="AN578" s="14"/>
      <c r="AO578" s="15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7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</row>
    <row r="579" ht="19.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5"/>
      <c r="AM579" s="16"/>
      <c r="AN579" s="14"/>
      <c r="AO579" s="15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7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</row>
    <row r="580" ht="19.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5"/>
      <c r="AM580" s="16"/>
      <c r="AN580" s="14"/>
      <c r="AO580" s="15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7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</row>
    <row r="581" ht="19.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5"/>
      <c r="AM581" s="16"/>
      <c r="AN581" s="14"/>
      <c r="AO581" s="15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7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</row>
    <row r="582" ht="19.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5"/>
      <c r="AM582" s="16"/>
      <c r="AN582" s="14"/>
      <c r="AO582" s="15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7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</row>
    <row r="583" ht="19.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5"/>
      <c r="AM583" s="16"/>
      <c r="AN583" s="14"/>
      <c r="AO583" s="15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7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</row>
    <row r="584" ht="19.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5"/>
      <c r="AM584" s="16"/>
      <c r="AN584" s="14"/>
      <c r="AO584" s="15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7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</row>
    <row r="585" ht="19.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5"/>
      <c r="AM585" s="16"/>
      <c r="AN585" s="14"/>
      <c r="AO585" s="15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7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</row>
    <row r="586" ht="19.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5"/>
      <c r="AM586" s="16"/>
      <c r="AN586" s="14"/>
      <c r="AO586" s="15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7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</row>
    <row r="587" ht="19.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5"/>
      <c r="AM587" s="16"/>
      <c r="AN587" s="14"/>
      <c r="AO587" s="15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7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</row>
    <row r="588" ht="19.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5"/>
      <c r="AM588" s="16"/>
      <c r="AN588" s="14"/>
      <c r="AO588" s="15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7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</row>
    <row r="589" ht="19.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5"/>
      <c r="AM589" s="16"/>
      <c r="AN589" s="14"/>
      <c r="AO589" s="15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7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</row>
    <row r="590" ht="19.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5"/>
      <c r="AM590" s="16"/>
      <c r="AN590" s="14"/>
      <c r="AO590" s="15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7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</row>
    <row r="591" ht="19.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5"/>
      <c r="AM591" s="16"/>
      <c r="AN591" s="14"/>
      <c r="AO591" s="15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7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</row>
    <row r="592" ht="19.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5"/>
      <c r="AM592" s="16"/>
      <c r="AN592" s="14"/>
      <c r="AO592" s="15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7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</row>
    <row r="593" ht="19.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5"/>
      <c r="AM593" s="16"/>
      <c r="AN593" s="14"/>
      <c r="AO593" s="15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7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</row>
    <row r="594" ht="19.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5"/>
      <c r="AM594" s="16"/>
      <c r="AN594" s="14"/>
      <c r="AO594" s="15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7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</row>
    <row r="595" ht="19.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5"/>
      <c r="AM595" s="16"/>
      <c r="AN595" s="14"/>
      <c r="AO595" s="15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7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</row>
    <row r="596" ht="19.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5"/>
      <c r="AM596" s="16"/>
      <c r="AN596" s="14"/>
      <c r="AO596" s="15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7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</row>
    <row r="597" ht="19.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5"/>
      <c r="AM597" s="16"/>
      <c r="AN597" s="14"/>
      <c r="AO597" s="15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7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</row>
    <row r="598" ht="19.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5"/>
      <c r="AM598" s="16"/>
      <c r="AN598" s="14"/>
      <c r="AO598" s="15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7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</row>
    <row r="599" ht="19.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5"/>
      <c r="AM599" s="16"/>
      <c r="AN599" s="14"/>
      <c r="AO599" s="15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7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</row>
    <row r="600" ht="19.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5"/>
      <c r="AM600" s="16"/>
      <c r="AN600" s="14"/>
      <c r="AO600" s="15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7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</row>
    <row r="601" ht="19.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5"/>
      <c r="AM601" s="16"/>
      <c r="AN601" s="14"/>
      <c r="AO601" s="15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7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</row>
    <row r="602" ht="19.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5"/>
      <c r="AM602" s="16"/>
      <c r="AN602" s="14"/>
      <c r="AO602" s="15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7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</row>
    <row r="603" ht="19.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5"/>
      <c r="AM603" s="16"/>
      <c r="AN603" s="14"/>
      <c r="AO603" s="15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7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</row>
    <row r="604" ht="19.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5"/>
      <c r="AM604" s="16"/>
      <c r="AN604" s="14"/>
      <c r="AO604" s="15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7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</row>
    <row r="605" ht="19.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5"/>
      <c r="AM605" s="16"/>
      <c r="AN605" s="14"/>
      <c r="AO605" s="15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7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</row>
    <row r="606" ht="19.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5"/>
      <c r="AM606" s="16"/>
      <c r="AN606" s="14"/>
      <c r="AO606" s="15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7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</row>
    <row r="607" ht="19.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5"/>
      <c r="AM607" s="16"/>
      <c r="AN607" s="14"/>
      <c r="AO607" s="15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7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</row>
    <row r="608" ht="19.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5"/>
      <c r="AM608" s="16"/>
      <c r="AN608" s="14"/>
      <c r="AO608" s="15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7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</row>
    <row r="609" ht="19.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5"/>
      <c r="AM609" s="16"/>
      <c r="AN609" s="14"/>
      <c r="AO609" s="15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7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</row>
    <row r="610" ht="19.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5"/>
      <c r="AM610" s="16"/>
      <c r="AN610" s="14"/>
      <c r="AO610" s="15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7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</row>
    <row r="611" ht="19.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5"/>
      <c r="AM611" s="16"/>
      <c r="AN611" s="14"/>
      <c r="AO611" s="15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7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</row>
    <row r="612" ht="19.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5"/>
      <c r="AM612" s="16"/>
      <c r="AN612" s="14"/>
      <c r="AO612" s="15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7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</row>
    <row r="613" ht="19.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5"/>
      <c r="AM613" s="16"/>
      <c r="AN613" s="14"/>
      <c r="AO613" s="15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7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</row>
    <row r="614" ht="19.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5"/>
      <c r="AM614" s="16"/>
      <c r="AN614" s="14"/>
      <c r="AO614" s="15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7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</row>
    <row r="615" ht="19.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5"/>
      <c r="AM615" s="16"/>
      <c r="AN615" s="14"/>
      <c r="AO615" s="15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7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</row>
    <row r="616" ht="19.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5"/>
      <c r="AM616" s="16"/>
      <c r="AN616" s="14"/>
      <c r="AO616" s="15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7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</row>
    <row r="617" ht="19.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5"/>
      <c r="AM617" s="16"/>
      <c r="AN617" s="14"/>
      <c r="AO617" s="15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7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</row>
    <row r="618" ht="19.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5"/>
      <c r="AM618" s="16"/>
      <c r="AN618" s="14"/>
      <c r="AO618" s="15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7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</row>
    <row r="619" ht="19.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5"/>
      <c r="AM619" s="16"/>
      <c r="AN619" s="14"/>
      <c r="AO619" s="15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7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</row>
    <row r="620" ht="19.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5"/>
      <c r="AM620" s="16"/>
      <c r="AN620" s="14"/>
      <c r="AO620" s="15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7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</row>
    <row r="621" ht="19.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5"/>
      <c r="AM621" s="16"/>
      <c r="AN621" s="14"/>
      <c r="AO621" s="15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7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</row>
    <row r="622" ht="19.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5"/>
      <c r="AM622" s="16"/>
      <c r="AN622" s="14"/>
      <c r="AO622" s="15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7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</row>
    <row r="623" ht="19.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5"/>
      <c r="AM623" s="16"/>
      <c r="AN623" s="14"/>
      <c r="AO623" s="15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7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</row>
    <row r="624" ht="19.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5"/>
      <c r="AM624" s="16"/>
      <c r="AN624" s="14"/>
      <c r="AO624" s="15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7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</row>
    <row r="625" ht="19.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5"/>
      <c r="AM625" s="16"/>
      <c r="AN625" s="14"/>
      <c r="AO625" s="15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7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</row>
    <row r="626" ht="19.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5"/>
      <c r="AM626" s="16"/>
      <c r="AN626" s="14"/>
      <c r="AO626" s="15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7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</row>
    <row r="627" ht="19.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5"/>
      <c r="AM627" s="16"/>
      <c r="AN627" s="14"/>
      <c r="AO627" s="15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7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</row>
    <row r="628" ht="19.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5"/>
      <c r="AM628" s="16"/>
      <c r="AN628" s="14"/>
      <c r="AO628" s="15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7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</row>
    <row r="629" ht="19.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5"/>
      <c r="AM629" s="16"/>
      <c r="AN629" s="14"/>
      <c r="AO629" s="15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7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</row>
    <row r="630" ht="19.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5"/>
      <c r="AM630" s="16"/>
      <c r="AN630" s="14"/>
      <c r="AO630" s="15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7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</row>
    <row r="631" ht="19.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5"/>
      <c r="AM631" s="16"/>
      <c r="AN631" s="14"/>
      <c r="AO631" s="15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7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</row>
    <row r="632" ht="19.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5"/>
      <c r="AM632" s="16"/>
      <c r="AN632" s="14"/>
      <c r="AO632" s="15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7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</row>
    <row r="633" ht="19.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5"/>
      <c r="AM633" s="16"/>
      <c r="AN633" s="14"/>
      <c r="AO633" s="15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7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</row>
    <row r="634" ht="19.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5"/>
      <c r="AM634" s="16"/>
      <c r="AN634" s="14"/>
      <c r="AO634" s="15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7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</row>
    <row r="635" ht="19.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5"/>
      <c r="AM635" s="16"/>
      <c r="AN635" s="14"/>
      <c r="AO635" s="15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7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</row>
    <row r="636" ht="19.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5"/>
      <c r="AM636" s="16"/>
      <c r="AN636" s="14"/>
      <c r="AO636" s="15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7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</row>
    <row r="637" ht="19.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5"/>
      <c r="AM637" s="16"/>
      <c r="AN637" s="14"/>
      <c r="AO637" s="15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7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</row>
    <row r="638" ht="19.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5"/>
      <c r="AM638" s="16"/>
      <c r="AN638" s="14"/>
      <c r="AO638" s="15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7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</row>
    <row r="639" ht="19.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5"/>
      <c r="AM639" s="16"/>
      <c r="AN639" s="14"/>
      <c r="AO639" s="15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7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</row>
    <row r="640" ht="19.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5"/>
      <c r="AM640" s="16"/>
      <c r="AN640" s="14"/>
      <c r="AO640" s="15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7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</row>
    <row r="641" ht="19.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5"/>
      <c r="AM641" s="16"/>
      <c r="AN641" s="14"/>
      <c r="AO641" s="15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7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</row>
    <row r="642" ht="19.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5"/>
      <c r="AM642" s="16"/>
      <c r="AN642" s="14"/>
      <c r="AO642" s="15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7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</row>
    <row r="643" ht="19.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5"/>
      <c r="AM643" s="16"/>
      <c r="AN643" s="14"/>
      <c r="AO643" s="15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7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</row>
    <row r="644" ht="19.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5"/>
      <c r="AM644" s="16"/>
      <c r="AN644" s="14"/>
      <c r="AO644" s="15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7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</row>
    <row r="645" ht="19.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5"/>
      <c r="AM645" s="16"/>
      <c r="AN645" s="14"/>
      <c r="AO645" s="15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7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</row>
    <row r="646" ht="19.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5"/>
      <c r="AM646" s="16"/>
      <c r="AN646" s="14"/>
      <c r="AO646" s="15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7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</row>
    <row r="647" ht="19.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5"/>
      <c r="AM647" s="16"/>
      <c r="AN647" s="14"/>
      <c r="AO647" s="15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7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</row>
    <row r="648" ht="19.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5"/>
      <c r="AM648" s="16"/>
      <c r="AN648" s="14"/>
      <c r="AO648" s="15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7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</row>
    <row r="649" ht="19.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5"/>
      <c r="AM649" s="16"/>
      <c r="AN649" s="14"/>
      <c r="AO649" s="15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7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</row>
    <row r="650" ht="19.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5"/>
      <c r="AM650" s="16"/>
      <c r="AN650" s="14"/>
      <c r="AO650" s="15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7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</row>
    <row r="651" ht="19.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5"/>
      <c r="AM651" s="16"/>
      <c r="AN651" s="14"/>
      <c r="AO651" s="15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7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</row>
    <row r="652" ht="19.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5"/>
      <c r="AM652" s="16"/>
      <c r="AN652" s="14"/>
      <c r="AO652" s="15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7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</row>
    <row r="653" ht="19.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5"/>
      <c r="AM653" s="16"/>
      <c r="AN653" s="14"/>
      <c r="AO653" s="15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7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</row>
    <row r="654" ht="19.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5"/>
      <c r="AM654" s="16"/>
      <c r="AN654" s="14"/>
      <c r="AO654" s="15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7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</row>
    <row r="655" ht="19.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5"/>
      <c r="AM655" s="16"/>
      <c r="AN655" s="14"/>
      <c r="AO655" s="15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7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</row>
    <row r="656" ht="19.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5"/>
      <c r="AM656" s="16"/>
      <c r="AN656" s="14"/>
      <c r="AO656" s="15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7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</row>
    <row r="657" ht="19.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5"/>
      <c r="AM657" s="16"/>
      <c r="AN657" s="14"/>
      <c r="AO657" s="15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7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</row>
    <row r="658" ht="19.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5"/>
      <c r="AM658" s="16"/>
      <c r="AN658" s="14"/>
      <c r="AO658" s="15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7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</row>
    <row r="659" ht="19.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5"/>
      <c r="AM659" s="16"/>
      <c r="AN659" s="14"/>
      <c r="AO659" s="15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7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</row>
    <row r="660" ht="19.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5"/>
      <c r="AM660" s="16"/>
      <c r="AN660" s="14"/>
      <c r="AO660" s="15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7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</row>
    <row r="661" ht="19.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5"/>
      <c r="AM661" s="16"/>
      <c r="AN661" s="14"/>
      <c r="AO661" s="15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7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</row>
    <row r="662" ht="19.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5"/>
      <c r="AM662" s="16"/>
      <c r="AN662" s="14"/>
      <c r="AO662" s="15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7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</row>
    <row r="663" ht="19.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5"/>
      <c r="AM663" s="16"/>
      <c r="AN663" s="14"/>
      <c r="AO663" s="15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7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</row>
    <row r="664" ht="19.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5"/>
      <c r="AM664" s="16"/>
      <c r="AN664" s="14"/>
      <c r="AO664" s="15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7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</row>
    <row r="665" ht="19.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5"/>
      <c r="AM665" s="16"/>
      <c r="AN665" s="14"/>
      <c r="AO665" s="15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7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</row>
    <row r="666" ht="19.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5"/>
      <c r="AM666" s="16"/>
      <c r="AN666" s="14"/>
      <c r="AO666" s="15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7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</row>
    <row r="667" ht="19.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5"/>
      <c r="AM667" s="16"/>
      <c r="AN667" s="14"/>
      <c r="AO667" s="15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7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</row>
    <row r="668" ht="19.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5"/>
      <c r="AM668" s="16"/>
      <c r="AN668" s="14"/>
      <c r="AO668" s="15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7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</row>
    <row r="669" ht="19.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5"/>
      <c r="AM669" s="16"/>
      <c r="AN669" s="14"/>
      <c r="AO669" s="15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7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</row>
    <row r="670" ht="19.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5"/>
      <c r="AM670" s="16"/>
      <c r="AN670" s="14"/>
      <c r="AO670" s="15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7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</row>
    <row r="671" ht="19.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5"/>
      <c r="AM671" s="16"/>
      <c r="AN671" s="14"/>
      <c r="AO671" s="15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7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</row>
    <row r="672" ht="19.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5"/>
      <c r="AM672" s="16"/>
      <c r="AN672" s="14"/>
      <c r="AO672" s="15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7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</row>
    <row r="673" ht="19.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5"/>
      <c r="AM673" s="16"/>
      <c r="AN673" s="14"/>
      <c r="AO673" s="15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7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</row>
    <row r="674" ht="19.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5"/>
      <c r="AM674" s="16"/>
      <c r="AN674" s="14"/>
      <c r="AO674" s="15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7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</row>
    <row r="675" ht="19.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5"/>
      <c r="AM675" s="16"/>
      <c r="AN675" s="14"/>
      <c r="AO675" s="15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7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</row>
    <row r="676" ht="19.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5"/>
      <c r="AM676" s="16"/>
      <c r="AN676" s="14"/>
      <c r="AO676" s="15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7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</row>
    <row r="677" ht="19.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5"/>
      <c r="AM677" s="16"/>
      <c r="AN677" s="14"/>
      <c r="AO677" s="15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7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</row>
    <row r="678" ht="19.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5"/>
      <c r="AM678" s="16"/>
      <c r="AN678" s="14"/>
      <c r="AO678" s="15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7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</row>
    <row r="679" ht="19.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5"/>
      <c r="AM679" s="16"/>
      <c r="AN679" s="14"/>
      <c r="AO679" s="15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7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</row>
    <row r="680" ht="19.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5"/>
      <c r="AM680" s="16"/>
      <c r="AN680" s="14"/>
      <c r="AO680" s="15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7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</row>
    <row r="681" ht="19.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5"/>
      <c r="AM681" s="16"/>
      <c r="AN681" s="14"/>
      <c r="AO681" s="15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7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</row>
    <row r="682" ht="19.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5"/>
      <c r="AM682" s="16"/>
      <c r="AN682" s="14"/>
      <c r="AO682" s="15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7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</row>
    <row r="683" ht="19.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5"/>
      <c r="AM683" s="16"/>
      <c r="AN683" s="14"/>
      <c r="AO683" s="15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7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</row>
    <row r="684" ht="19.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5"/>
      <c r="AM684" s="16"/>
      <c r="AN684" s="14"/>
      <c r="AO684" s="15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7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</row>
    <row r="685" ht="19.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5"/>
      <c r="AM685" s="16"/>
      <c r="AN685" s="14"/>
      <c r="AO685" s="15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7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</row>
    <row r="686" ht="19.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5"/>
      <c r="AM686" s="16"/>
      <c r="AN686" s="14"/>
      <c r="AO686" s="15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7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</row>
    <row r="687" ht="19.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5"/>
      <c r="AM687" s="16"/>
      <c r="AN687" s="14"/>
      <c r="AO687" s="15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7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</row>
    <row r="688" ht="19.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5"/>
      <c r="AM688" s="16"/>
      <c r="AN688" s="14"/>
      <c r="AO688" s="15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7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</row>
    <row r="689" ht="19.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5"/>
      <c r="AM689" s="16"/>
      <c r="AN689" s="14"/>
      <c r="AO689" s="15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7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</row>
    <row r="690" ht="19.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5"/>
      <c r="AM690" s="16"/>
      <c r="AN690" s="14"/>
      <c r="AO690" s="15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7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</row>
    <row r="691" ht="19.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5"/>
      <c r="AM691" s="16"/>
      <c r="AN691" s="14"/>
      <c r="AO691" s="15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7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</row>
    <row r="692" ht="19.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5"/>
      <c r="AM692" s="16"/>
      <c r="AN692" s="14"/>
      <c r="AO692" s="15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7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</row>
    <row r="693" ht="19.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5"/>
      <c r="AM693" s="16"/>
      <c r="AN693" s="14"/>
      <c r="AO693" s="15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7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</row>
    <row r="694" ht="19.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5"/>
      <c r="AM694" s="16"/>
      <c r="AN694" s="14"/>
      <c r="AO694" s="15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7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</row>
    <row r="695" ht="19.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5"/>
      <c r="AM695" s="16"/>
      <c r="AN695" s="14"/>
      <c r="AO695" s="15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7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</row>
    <row r="696" ht="19.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5"/>
      <c r="AM696" s="16"/>
      <c r="AN696" s="14"/>
      <c r="AO696" s="15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7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</row>
    <row r="697" ht="19.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5"/>
      <c r="AM697" s="16"/>
      <c r="AN697" s="14"/>
      <c r="AO697" s="15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7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</row>
    <row r="698" ht="19.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5"/>
      <c r="AM698" s="16"/>
      <c r="AN698" s="14"/>
      <c r="AO698" s="15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7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</row>
    <row r="699" ht="19.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5"/>
      <c r="AM699" s="16"/>
      <c r="AN699" s="14"/>
      <c r="AO699" s="15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7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</row>
    <row r="700" ht="19.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5"/>
      <c r="AM700" s="16"/>
      <c r="AN700" s="14"/>
      <c r="AO700" s="15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7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</row>
    <row r="701" ht="19.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5"/>
      <c r="AM701" s="16"/>
      <c r="AN701" s="14"/>
      <c r="AO701" s="15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7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</row>
    <row r="702" ht="19.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5"/>
      <c r="AM702" s="16"/>
      <c r="AN702" s="14"/>
      <c r="AO702" s="15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7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</row>
    <row r="703" ht="19.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5"/>
      <c r="AM703" s="16"/>
      <c r="AN703" s="14"/>
      <c r="AO703" s="15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7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</row>
    <row r="704" ht="19.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5"/>
      <c r="AM704" s="16"/>
      <c r="AN704" s="14"/>
      <c r="AO704" s="15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7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</row>
    <row r="705" ht="19.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5"/>
      <c r="AM705" s="16"/>
      <c r="AN705" s="14"/>
      <c r="AO705" s="15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7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</row>
    <row r="706" ht="19.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5"/>
      <c r="AM706" s="16"/>
      <c r="AN706" s="14"/>
      <c r="AO706" s="15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7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</row>
    <row r="707" ht="19.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5"/>
      <c r="AM707" s="16"/>
      <c r="AN707" s="14"/>
      <c r="AO707" s="15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7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</row>
    <row r="708" ht="19.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5"/>
      <c r="AM708" s="16"/>
      <c r="AN708" s="14"/>
      <c r="AO708" s="15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7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</row>
    <row r="709" ht="19.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5"/>
      <c r="AM709" s="16"/>
      <c r="AN709" s="14"/>
      <c r="AO709" s="15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7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</row>
    <row r="710" ht="19.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5"/>
      <c r="AM710" s="16"/>
      <c r="AN710" s="14"/>
      <c r="AO710" s="15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7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</row>
    <row r="711" ht="19.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5"/>
      <c r="AM711" s="16"/>
      <c r="AN711" s="14"/>
      <c r="AO711" s="15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7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</row>
    <row r="712" ht="19.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5"/>
      <c r="AM712" s="16"/>
      <c r="AN712" s="14"/>
      <c r="AO712" s="15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7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</row>
    <row r="713" ht="19.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5"/>
      <c r="AM713" s="16"/>
      <c r="AN713" s="14"/>
      <c r="AO713" s="15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7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</row>
    <row r="714" ht="19.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5"/>
      <c r="AM714" s="16"/>
      <c r="AN714" s="14"/>
      <c r="AO714" s="15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7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</row>
    <row r="715" ht="19.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5"/>
      <c r="AM715" s="16"/>
      <c r="AN715" s="14"/>
      <c r="AO715" s="15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7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</row>
    <row r="716" ht="19.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5"/>
      <c r="AM716" s="16"/>
      <c r="AN716" s="14"/>
      <c r="AO716" s="15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7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</row>
    <row r="717" ht="19.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5"/>
      <c r="AM717" s="16"/>
      <c r="AN717" s="14"/>
      <c r="AO717" s="15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7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</row>
    <row r="718" ht="19.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5"/>
      <c r="AM718" s="16"/>
      <c r="AN718" s="14"/>
      <c r="AO718" s="15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7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</row>
    <row r="719" ht="19.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5"/>
      <c r="AM719" s="16"/>
      <c r="AN719" s="14"/>
      <c r="AO719" s="15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7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</row>
    <row r="720" ht="19.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5"/>
      <c r="AM720" s="16"/>
      <c r="AN720" s="14"/>
      <c r="AO720" s="15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7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</row>
    <row r="721" ht="19.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5"/>
      <c r="AM721" s="16"/>
      <c r="AN721" s="14"/>
      <c r="AO721" s="15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7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</row>
    <row r="722" ht="19.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5"/>
      <c r="AM722" s="16"/>
      <c r="AN722" s="14"/>
      <c r="AO722" s="15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7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</row>
    <row r="723" ht="19.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5"/>
      <c r="AM723" s="16"/>
      <c r="AN723" s="14"/>
      <c r="AO723" s="15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7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</row>
    <row r="724" ht="19.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5"/>
      <c r="AM724" s="16"/>
      <c r="AN724" s="14"/>
      <c r="AO724" s="15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7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</row>
    <row r="725" ht="19.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5"/>
      <c r="AM725" s="16"/>
      <c r="AN725" s="14"/>
      <c r="AO725" s="15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7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</row>
    <row r="726" ht="19.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5"/>
      <c r="AM726" s="16"/>
      <c r="AN726" s="14"/>
      <c r="AO726" s="15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7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</row>
    <row r="727" ht="19.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5"/>
      <c r="AM727" s="16"/>
      <c r="AN727" s="14"/>
      <c r="AO727" s="15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7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</row>
    <row r="728" ht="19.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5"/>
      <c r="AM728" s="16"/>
      <c r="AN728" s="14"/>
      <c r="AO728" s="15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7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</row>
    <row r="729" ht="19.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5"/>
      <c r="AM729" s="16"/>
      <c r="AN729" s="14"/>
      <c r="AO729" s="15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7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</row>
    <row r="730" ht="19.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5"/>
      <c r="AM730" s="16"/>
      <c r="AN730" s="14"/>
      <c r="AO730" s="15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7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</row>
    <row r="731" ht="19.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5"/>
      <c r="AM731" s="16"/>
      <c r="AN731" s="14"/>
      <c r="AO731" s="15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7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</row>
    <row r="732" ht="19.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5"/>
      <c r="AM732" s="16"/>
      <c r="AN732" s="14"/>
      <c r="AO732" s="15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7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</row>
    <row r="733" ht="19.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5"/>
      <c r="AM733" s="16"/>
      <c r="AN733" s="14"/>
      <c r="AO733" s="15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7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</row>
    <row r="734" ht="19.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5"/>
      <c r="AM734" s="16"/>
      <c r="AN734" s="14"/>
      <c r="AO734" s="15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7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</row>
    <row r="735" ht="19.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5"/>
      <c r="AM735" s="16"/>
      <c r="AN735" s="14"/>
      <c r="AO735" s="15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7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</row>
    <row r="736" ht="19.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5"/>
      <c r="AM736" s="16"/>
      <c r="AN736" s="14"/>
      <c r="AO736" s="15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7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</row>
    <row r="737" ht="19.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5"/>
      <c r="AM737" s="16"/>
      <c r="AN737" s="14"/>
      <c r="AO737" s="15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7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</row>
    <row r="738" ht="19.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5"/>
      <c r="AM738" s="16"/>
      <c r="AN738" s="14"/>
      <c r="AO738" s="15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7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</row>
    <row r="739" ht="19.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5"/>
      <c r="AM739" s="16"/>
      <c r="AN739" s="14"/>
      <c r="AO739" s="15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7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</row>
    <row r="740" ht="19.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5"/>
      <c r="AM740" s="16"/>
      <c r="AN740" s="14"/>
      <c r="AO740" s="15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7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</row>
    <row r="741" ht="19.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5"/>
      <c r="AM741" s="16"/>
      <c r="AN741" s="14"/>
      <c r="AO741" s="15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7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</row>
    <row r="742" ht="19.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5"/>
      <c r="AM742" s="16"/>
      <c r="AN742" s="14"/>
      <c r="AO742" s="15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7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</row>
    <row r="743" ht="19.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5"/>
      <c r="AM743" s="16"/>
      <c r="AN743" s="14"/>
      <c r="AO743" s="15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7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</row>
    <row r="744" ht="19.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5"/>
      <c r="AM744" s="16"/>
      <c r="AN744" s="14"/>
      <c r="AO744" s="15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7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</row>
    <row r="745" ht="19.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5"/>
      <c r="AM745" s="16"/>
      <c r="AN745" s="14"/>
      <c r="AO745" s="15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7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</row>
    <row r="746" ht="19.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5"/>
      <c r="AM746" s="16"/>
      <c r="AN746" s="14"/>
      <c r="AO746" s="15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7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</row>
    <row r="747" ht="19.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5"/>
      <c r="AM747" s="16"/>
      <c r="AN747" s="14"/>
      <c r="AO747" s="15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7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</row>
    <row r="748" ht="19.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5"/>
      <c r="AM748" s="16"/>
      <c r="AN748" s="14"/>
      <c r="AO748" s="15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7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</row>
    <row r="749" ht="19.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5"/>
      <c r="AM749" s="16"/>
      <c r="AN749" s="14"/>
      <c r="AO749" s="15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7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</row>
    <row r="750" ht="19.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5"/>
      <c r="AM750" s="16"/>
      <c r="AN750" s="14"/>
      <c r="AO750" s="15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7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</row>
    <row r="751" ht="19.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5"/>
      <c r="AM751" s="16"/>
      <c r="AN751" s="14"/>
      <c r="AO751" s="15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7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</row>
    <row r="752" ht="19.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5"/>
      <c r="AM752" s="16"/>
      <c r="AN752" s="14"/>
      <c r="AO752" s="15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7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</row>
    <row r="753" ht="19.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5"/>
      <c r="AM753" s="16"/>
      <c r="AN753" s="14"/>
      <c r="AO753" s="15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7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</row>
    <row r="754" ht="19.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5"/>
      <c r="AM754" s="16"/>
      <c r="AN754" s="14"/>
      <c r="AO754" s="15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7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</row>
    <row r="755" ht="19.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5"/>
      <c r="AM755" s="16"/>
      <c r="AN755" s="14"/>
      <c r="AO755" s="15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7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</row>
    <row r="756" ht="19.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5"/>
      <c r="AM756" s="16"/>
      <c r="AN756" s="14"/>
      <c r="AO756" s="15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7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</row>
    <row r="757" ht="19.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5"/>
      <c r="AM757" s="16"/>
      <c r="AN757" s="14"/>
      <c r="AO757" s="15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7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</row>
    <row r="758" ht="19.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5"/>
      <c r="AM758" s="16"/>
      <c r="AN758" s="14"/>
      <c r="AO758" s="15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7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</row>
    <row r="759" ht="19.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5"/>
      <c r="AM759" s="16"/>
      <c r="AN759" s="14"/>
      <c r="AO759" s="15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7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</row>
    <row r="760" ht="19.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5"/>
      <c r="AM760" s="16"/>
      <c r="AN760" s="14"/>
      <c r="AO760" s="15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7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</row>
    <row r="761" ht="19.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5"/>
      <c r="AM761" s="16"/>
      <c r="AN761" s="14"/>
      <c r="AO761" s="15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7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</row>
    <row r="762" ht="19.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5"/>
      <c r="AM762" s="16"/>
      <c r="AN762" s="14"/>
      <c r="AO762" s="15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7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</row>
    <row r="763" ht="19.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5"/>
      <c r="AM763" s="16"/>
      <c r="AN763" s="14"/>
      <c r="AO763" s="15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7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</row>
    <row r="764" ht="19.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5"/>
      <c r="AM764" s="16"/>
      <c r="AN764" s="14"/>
      <c r="AO764" s="15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7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</row>
    <row r="765" ht="19.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5"/>
      <c r="AM765" s="16"/>
      <c r="AN765" s="14"/>
      <c r="AO765" s="15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7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</row>
    <row r="766" ht="19.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5"/>
      <c r="AM766" s="16"/>
      <c r="AN766" s="14"/>
      <c r="AO766" s="15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7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</row>
    <row r="767" ht="19.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5"/>
      <c r="AM767" s="16"/>
      <c r="AN767" s="14"/>
      <c r="AO767" s="15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7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</row>
    <row r="768" ht="19.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5"/>
      <c r="AM768" s="16"/>
      <c r="AN768" s="14"/>
      <c r="AO768" s="15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7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</row>
    <row r="769" ht="19.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5"/>
      <c r="AM769" s="16"/>
      <c r="AN769" s="14"/>
      <c r="AO769" s="15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7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</row>
    <row r="770" ht="19.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5"/>
      <c r="AM770" s="16"/>
      <c r="AN770" s="14"/>
      <c r="AO770" s="15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7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</row>
    <row r="771" ht="19.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5"/>
      <c r="AM771" s="16"/>
      <c r="AN771" s="14"/>
      <c r="AO771" s="15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7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</row>
    <row r="772" ht="19.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5"/>
      <c r="AM772" s="16"/>
      <c r="AN772" s="14"/>
      <c r="AO772" s="15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7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</row>
    <row r="773" ht="19.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5"/>
      <c r="AM773" s="16"/>
      <c r="AN773" s="14"/>
      <c r="AO773" s="15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7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</row>
    <row r="774" ht="19.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5"/>
      <c r="AM774" s="16"/>
      <c r="AN774" s="14"/>
      <c r="AO774" s="15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7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</row>
    <row r="775" ht="19.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5"/>
      <c r="AM775" s="16"/>
      <c r="AN775" s="14"/>
      <c r="AO775" s="15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7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</row>
    <row r="776" ht="19.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5"/>
      <c r="AM776" s="16"/>
      <c r="AN776" s="14"/>
      <c r="AO776" s="15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7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</row>
    <row r="777" ht="19.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5"/>
      <c r="AM777" s="16"/>
      <c r="AN777" s="14"/>
      <c r="AO777" s="15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7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</row>
    <row r="778" ht="19.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5"/>
      <c r="AM778" s="16"/>
      <c r="AN778" s="14"/>
      <c r="AO778" s="15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7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</row>
    <row r="779" ht="19.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5"/>
      <c r="AM779" s="16"/>
      <c r="AN779" s="14"/>
      <c r="AO779" s="15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7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</row>
    <row r="780" ht="19.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5"/>
      <c r="AM780" s="16"/>
      <c r="AN780" s="14"/>
      <c r="AO780" s="15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7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</row>
    <row r="781" ht="19.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5"/>
      <c r="AM781" s="16"/>
      <c r="AN781" s="14"/>
      <c r="AO781" s="15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7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</row>
    <row r="782" ht="19.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5"/>
      <c r="AM782" s="16"/>
      <c r="AN782" s="14"/>
      <c r="AO782" s="15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7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</row>
    <row r="783" ht="19.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5"/>
      <c r="AM783" s="16"/>
      <c r="AN783" s="14"/>
      <c r="AO783" s="15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7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</row>
    <row r="784" ht="19.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5"/>
      <c r="AM784" s="16"/>
      <c r="AN784" s="14"/>
      <c r="AO784" s="15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7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</row>
    <row r="785" ht="19.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5"/>
      <c r="AM785" s="16"/>
      <c r="AN785" s="14"/>
      <c r="AO785" s="15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7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</row>
    <row r="786" ht="19.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5"/>
      <c r="AM786" s="16"/>
      <c r="AN786" s="14"/>
      <c r="AO786" s="15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7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</row>
    <row r="787" ht="19.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5"/>
      <c r="AM787" s="16"/>
      <c r="AN787" s="14"/>
      <c r="AO787" s="15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7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</row>
    <row r="788" ht="19.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5"/>
      <c r="AM788" s="16"/>
      <c r="AN788" s="14"/>
      <c r="AO788" s="15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7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</row>
    <row r="789" ht="19.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5"/>
      <c r="AM789" s="16"/>
      <c r="AN789" s="14"/>
      <c r="AO789" s="15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7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</row>
    <row r="790" ht="19.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5"/>
      <c r="AM790" s="16"/>
      <c r="AN790" s="14"/>
      <c r="AO790" s="15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7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</row>
    <row r="791" ht="19.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5"/>
      <c r="AM791" s="16"/>
      <c r="AN791" s="14"/>
      <c r="AO791" s="15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7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</row>
    <row r="792" ht="19.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5"/>
      <c r="AM792" s="16"/>
      <c r="AN792" s="14"/>
      <c r="AO792" s="15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7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</row>
    <row r="793" ht="19.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5"/>
      <c r="AM793" s="16"/>
      <c r="AN793" s="14"/>
      <c r="AO793" s="15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7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</row>
    <row r="794" ht="19.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5"/>
      <c r="AM794" s="16"/>
      <c r="AN794" s="14"/>
      <c r="AO794" s="15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7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</row>
    <row r="795" ht="19.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5"/>
      <c r="AM795" s="16"/>
      <c r="AN795" s="14"/>
      <c r="AO795" s="15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7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</row>
    <row r="796" ht="19.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5"/>
      <c r="AM796" s="16"/>
      <c r="AN796" s="14"/>
      <c r="AO796" s="15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7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</row>
    <row r="797" ht="19.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5"/>
      <c r="AM797" s="16"/>
      <c r="AN797" s="14"/>
      <c r="AO797" s="15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7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</row>
    <row r="798" ht="19.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5"/>
      <c r="AM798" s="16"/>
      <c r="AN798" s="14"/>
      <c r="AO798" s="15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7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</row>
    <row r="799" ht="19.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5"/>
      <c r="AM799" s="16"/>
      <c r="AN799" s="14"/>
      <c r="AO799" s="15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7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</row>
    <row r="800" ht="19.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5"/>
      <c r="AM800" s="16"/>
      <c r="AN800" s="14"/>
      <c r="AO800" s="15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7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</row>
    <row r="801" ht="19.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5"/>
      <c r="AM801" s="16"/>
      <c r="AN801" s="14"/>
      <c r="AO801" s="15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7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</row>
    <row r="802" ht="19.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5"/>
      <c r="AM802" s="16"/>
      <c r="AN802" s="14"/>
      <c r="AO802" s="15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7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</row>
    <row r="803" ht="19.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5"/>
      <c r="AM803" s="16"/>
      <c r="AN803" s="14"/>
      <c r="AO803" s="15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7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</row>
    <row r="804" ht="19.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5"/>
      <c r="AM804" s="16"/>
      <c r="AN804" s="14"/>
      <c r="AO804" s="15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7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</row>
    <row r="805" ht="19.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5"/>
      <c r="AM805" s="16"/>
      <c r="AN805" s="14"/>
      <c r="AO805" s="15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7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</row>
    <row r="806" ht="19.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5"/>
      <c r="AM806" s="16"/>
      <c r="AN806" s="14"/>
      <c r="AO806" s="15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7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</row>
    <row r="807" ht="19.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5"/>
      <c r="AM807" s="16"/>
      <c r="AN807" s="14"/>
      <c r="AO807" s="15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7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</row>
    <row r="808" ht="19.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5"/>
      <c r="AM808" s="16"/>
      <c r="AN808" s="14"/>
      <c r="AO808" s="15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7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</row>
    <row r="809" ht="19.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5"/>
      <c r="AM809" s="16"/>
      <c r="AN809" s="14"/>
      <c r="AO809" s="15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7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</row>
    <row r="810" ht="19.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5"/>
      <c r="AM810" s="16"/>
      <c r="AN810" s="14"/>
      <c r="AO810" s="15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7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</row>
    <row r="811" ht="19.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5"/>
      <c r="AM811" s="16"/>
      <c r="AN811" s="14"/>
      <c r="AO811" s="15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7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</row>
    <row r="812" ht="19.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5"/>
      <c r="AM812" s="16"/>
      <c r="AN812" s="14"/>
      <c r="AO812" s="15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7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</row>
    <row r="813" ht="19.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5"/>
      <c r="AM813" s="16"/>
      <c r="AN813" s="14"/>
      <c r="AO813" s="15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7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</row>
    <row r="814" ht="19.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5"/>
      <c r="AM814" s="16"/>
      <c r="AN814" s="14"/>
      <c r="AO814" s="15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7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</row>
    <row r="815" ht="19.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5"/>
      <c r="AM815" s="16"/>
      <c r="AN815" s="14"/>
      <c r="AO815" s="15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7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</row>
    <row r="816" ht="19.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5"/>
      <c r="AM816" s="16"/>
      <c r="AN816" s="14"/>
      <c r="AO816" s="15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7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</row>
    <row r="817" ht="19.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5"/>
      <c r="AM817" s="16"/>
      <c r="AN817" s="14"/>
      <c r="AO817" s="15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7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</row>
    <row r="818" ht="19.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5"/>
      <c r="AM818" s="16"/>
      <c r="AN818" s="14"/>
      <c r="AO818" s="15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7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</row>
    <row r="819" ht="19.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5"/>
      <c r="AM819" s="16"/>
      <c r="AN819" s="14"/>
      <c r="AO819" s="15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7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</row>
    <row r="820" ht="19.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5"/>
      <c r="AM820" s="16"/>
      <c r="AN820" s="14"/>
      <c r="AO820" s="15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7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</row>
    <row r="821" ht="19.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5"/>
      <c r="AM821" s="16"/>
      <c r="AN821" s="14"/>
      <c r="AO821" s="15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7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</row>
    <row r="822" ht="19.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5"/>
      <c r="AM822" s="16"/>
      <c r="AN822" s="14"/>
      <c r="AO822" s="15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7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</row>
    <row r="823" ht="19.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5"/>
      <c r="AM823" s="16"/>
      <c r="AN823" s="14"/>
      <c r="AO823" s="15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7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</row>
    <row r="824" ht="19.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5"/>
      <c r="AM824" s="16"/>
      <c r="AN824" s="14"/>
      <c r="AO824" s="15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7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</row>
    <row r="825" ht="19.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5"/>
      <c r="AM825" s="16"/>
      <c r="AN825" s="14"/>
      <c r="AO825" s="15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7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</row>
    <row r="826" ht="19.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5"/>
      <c r="AM826" s="16"/>
      <c r="AN826" s="14"/>
      <c r="AO826" s="15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7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</row>
    <row r="827" ht="19.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5"/>
      <c r="AM827" s="16"/>
      <c r="AN827" s="14"/>
      <c r="AO827" s="15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7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</row>
    <row r="828" ht="19.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5"/>
      <c r="AM828" s="16"/>
      <c r="AN828" s="14"/>
      <c r="AO828" s="15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7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</row>
    <row r="829" ht="19.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5"/>
      <c r="AM829" s="16"/>
      <c r="AN829" s="14"/>
      <c r="AO829" s="15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7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</row>
    <row r="830" ht="19.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5"/>
      <c r="AM830" s="16"/>
      <c r="AN830" s="14"/>
      <c r="AO830" s="15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7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</row>
    <row r="831" ht="19.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5"/>
      <c r="AM831" s="16"/>
      <c r="AN831" s="14"/>
      <c r="AO831" s="15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7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</row>
    <row r="832" ht="19.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5"/>
      <c r="AM832" s="16"/>
      <c r="AN832" s="14"/>
      <c r="AO832" s="15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7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</row>
    <row r="833" ht="19.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5"/>
      <c r="AM833" s="16"/>
      <c r="AN833" s="14"/>
      <c r="AO833" s="15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7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</row>
    <row r="834" ht="19.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5"/>
      <c r="AM834" s="16"/>
      <c r="AN834" s="14"/>
      <c r="AO834" s="15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7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</row>
    <row r="835" ht="19.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5"/>
      <c r="AM835" s="16"/>
      <c r="AN835" s="14"/>
      <c r="AO835" s="15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7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</row>
    <row r="836" ht="19.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5"/>
      <c r="AM836" s="16"/>
      <c r="AN836" s="14"/>
      <c r="AO836" s="15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7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</row>
    <row r="837" ht="19.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5"/>
      <c r="AM837" s="16"/>
      <c r="AN837" s="14"/>
      <c r="AO837" s="15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7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</row>
    <row r="838" ht="19.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5"/>
      <c r="AM838" s="16"/>
      <c r="AN838" s="14"/>
      <c r="AO838" s="15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7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</row>
    <row r="839" ht="19.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5"/>
      <c r="AM839" s="16"/>
      <c r="AN839" s="14"/>
      <c r="AO839" s="15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7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</row>
    <row r="840" ht="19.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5"/>
      <c r="AM840" s="16"/>
      <c r="AN840" s="14"/>
      <c r="AO840" s="15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7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</row>
    <row r="841" ht="19.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5"/>
      <c r="AM841" s="16"/>
      <c r="AN841" s="14"/>
      <c r="AO841" s="15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7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</row>
    <row r="842" ht="19.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5"/>
      <c r="AM842" s="16"/>
      <c r="AN842" s="14"/>
      <c r="AO842" s="15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7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</row>
    <row r="843" ht="19.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5"/>
      <c r="AM843" s="16"/>
      <c r="AN843" s="14"/>
      <c r="AO843" s="15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7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</row>
    <row r="844" ht="19.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5"/>
      <c r="AM844" s="16"/>
      <c r="AN844" s="14"/>
      <c r="AO844" s="15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7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</row>
    <row r="845" ht="19.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5"/>
      <c r="AM845" s="16"/>
      <c r="AN845" s="14"/>
      <c r="AO845" s="15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7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</row>
    <row r="846" ht="19.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5"/>
      <c r="AM846" s="16"/>
      <c r="AN846" s="14"/>
      <c r="AO846" s="15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7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</row>
    <row r="847" ht="19.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5"/>
      <c r="AM847" s="16"/>
      <c r="AN847" s="14"/>
      <c r="AO847" s="15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7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</row>
    <row r="848" ht="19.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5"/>
      <c r="AM848" s="16"/>
      <c r="AN848" s="14"/>
      <c r="AO848" s="15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7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</row>
    <row r="849" ht="19.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5"/>
      <c r="AM849" s="16"/>
      <c r="AN849" s="14"/>
      <c r="AO849" s="15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7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</row>
    <row r="850" ht="19.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5"/>
      <c r="AM850" s="16"/>
      <c r="AN850" s="14"/>
      <c r="AO850" s="15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7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</row>
    <row r="851" ht="19.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5"/>
      <c r="AM851" s="16"/>
      <c r="AN851" s="14"/>
      <c r="AO851" s="15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7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</row>
    <row r="852" ht="19.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5"/>
      <c r="AM852" s="16"/>
      <c r="AN852" s="14"/>
      <c r="AO852" s="15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7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</row>
    <row r="853" ht="19.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5"/>
      <c r="AM853" s="16"/>
      <c r="AN853" s="14"/>
      <c r="AO853" s="15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7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</row>
    <row r="854" ht="19.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5"/>
      <c r="AM854" s="16"/>
      <c r="AN854" s="14"/>
      <c r="AO854" s="15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7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</row>
    <row r="855" ht="19.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5"/>
      <c r="AM855" s="16"/>
      <c r="AN855" s="14"/>
      <c r="AO855" s="15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7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</row>
    <row r="856" ht="19.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5"/>
      <c r="AM856" s="16"/>
      <c r="AN856" s="14"/>
      <c r="AO856" s="15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7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</row>
    <row r="857" ht="19.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5"/>
      <c r="AM857" s="16"/>
      <c r="AN857" s="14"/>
      <c r="AO857" s="15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7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</row>
    <row r="858" ht="19.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5"/>
      <c r="AM858" s="16"/>
      <c r="AN858" s="14"/>
      <c r="AO858" s="15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7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</row>
    <row r="859" ht="19.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5"/>
      <c r="AM859" s="16"/>
      <c r="AN859" s="14"/>
      <c r="AO859" s="15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7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</row>
    <row r="860" ht="19.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5"/>
      <c r="AM860" s="16"/>
      <c r="AN860" s="14"/>
      <c r="AO860" s="15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7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</row>
    <row r="861" ht="19.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5"/>
      <c r="AM861" s="16"/>
      <c r="AN861" s="14"/>
      <c r="AO861" s="15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7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</row>
    <row r="862" ht="19.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5"/>
      <c r="AM862" s="16"/>
      <c r="AN862" s="14"/>
      <c r="AO862" s="15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7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</row>
    <row r="863" ht="19.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5"/>
      <c r="AM863" s="16"/>
      <c r="AN863" s="14"/>
      <c r="AO863" s="15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7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</row>
    <row r="864" ht="19.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5"/>
      <c r="AM864" s="16"/>
      <c r="AN864" s="14"/>
      <c r="AO864" s="15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7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</row>
    <row r="865" ht="19.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5"/>
      <c r="AM865" s="16"/>
      <c r="AN865" s="14"/>
      <c r="AO865" s="15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7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</row>
    <row r="866" ht="19.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5"/>
      <c r="AM866" s="16"/>
      <c r="AN866" s="14"/>
      <c r="AO866" s="15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7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</row>
    <row r="867" ht="19.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5"/>
      <c r="AM867" s="16"/>
      <c r="AN867" s="14"/>
      <c r="AO867" s="15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7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</row>
    <row r="868" ht="19.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5"/>
      <c r="AM868" s="16"/>
      <c r="AN868" s="14"/>
      <c r="AO868" s="15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7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</row>
    <row r="869" ht="19.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5"/>
      <c r="AM869" s="16"/>
      <c r="AN869" s="14"/>
      <c r="AO869" s="15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7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</row>
    <row r="870" ht="19.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5"/>
      <c r="AM870" s="16"/>
      <c r="AN870" s="14"/>
      <c r="AO870" s="15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7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</row>
    <row r="871" ht="19.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5"/>
      <c r="AM871" s="16"/>
      <c r="AN871" s="14"/>
      <c r="AO871" s="15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7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</row>
    <row r="872" ht="19.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5"/>
      <c r="AM872" s="16"/>
      <c r="AN872" s="14"/>
      <c r="AO872" s="15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7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</row>
    <row r="873" ht="19.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5"/>
      <c r="AM873" s="16"/>
      <c r="AN873" s="14"/>
      <c r="AO873" s="15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7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</row>
    <row r="874" ht="19.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5"/>
      <c r="AM874" s="16"/>
      <c r="AN874" s="14"/>
      <c r="AO874" s="15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7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</row>
    <row r="875" ht="19.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5"/>
      <c r="AM875" s="16"/>
      <c r="AN875" s="14"/>
      <c r="AO875" s="15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7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</row>
    <row r="876" ht="19.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5"/>
      <c r="AM876" s="16"/>
      <c r="AN876" s="14"/>
      <c r="AO876" s="15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7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</row>
    <row r="877" ht="19.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5"/>
      <c r="AM877" s="16"/>
      <c r="AN877" s="14"/>
      <c r="AO877" s="15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7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</row>
    <row r="878" ht="19.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5"/>
      <c r="AM878" s="16"/>
      <c r="AN878" s="14"/>
      <c r="AO878" s="15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7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</row>
    <row r="879" ht="19.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5"/>
      <c r="AM879" s="16"/>
      <c r="AN879" s="14"/>
      <c r="AO879" s="15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7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</row>
    <row r="880" ht="19.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5"/>
      <c r="AM880" s="16"/>
      <c r="AN880" s="14"/>
      <c r="AO880" s="15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7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</row>
    <row r="881" ht="19.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5"/>
      <c r="AM881" s="16"/>
      <c r="AN881" s="14"/>
      <c r="AO881" s="15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7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</row>
    <row r="882" ht="19.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5"/>
      <c r="AM882" s="16"/>
      <c r="AN882" s="14"/>
      <c r="AO882" s="15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7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</row>
    <row r="883" ht="19.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5"/>
      <c r="AM883" s="16"/>
      <c r="AN883" s="14"/>
      <c r="AO883" s="15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7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</row>
    <row r="884" ht="19.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5"/>
      <c r="AM884" s="16"/>
      <c r="AN884" s="14"/>
      <c r="AO884" s="15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7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</row>
    <row r="885" ht="19.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5"/>
      <c r="AM885" s="16"/>
      <c r="AN885" s="14"/>
      <c r="AO885" s="15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7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</row>
    <row r="886" ht="19.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5"/>
      <c r="AM886" s="16"/>
      <c r="AN886" s="14"/>
      <c r="AO886" s="15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7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</row>
    <row r="887" ht="19.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5"/>
      <c r="AM887" s="16"/>
      <c r="AN887" s="14"/>
      <c r="AO887" s="15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7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</row>
    <row r="888" ht="19.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5"/>
      <c r="AM888" s="16"/>
      <c r="AN888" s="14"/>
      <c r="AO888" s="15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7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</row>
    <row r="889" ht="19.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5"/>
      <c r="AM889" s="16"/>
      <c r="AN889" s="14"/>
      <c r="AO889" s="15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7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</row>
    <row r="890" ht="19.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5"/>
      <c r="AM890" s="16"/>
      <c r="AN890" s="14"/>
      <c r="AO890" s="15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7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</row>
    <row r="891" ht="19.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5"/>
      <c r="AM891" s="16"/>
      <c r="AN891" s="14"/>
      <c r="AO891" s="15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7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</row>
    <row r="892" ht="19.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5"/>
      <c r="AM892" s="16"/>
      <c r="AN892" s="14"/>
      <c r="AO892" s="15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7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</row>
    <row r="893" ht="19.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5"/>
      <c r="AM893" s="16"/>
      <c r="AN893" s="14"/>
      <c r="AO893" s="15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7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</row>
    <row r="894" ht="19.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5"/>
      <c r="AM894" s="16"/>
      <c r="AN894" s="14"/>
      <c r="AO894" s="15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7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</row>
    <row r="895" ht="19.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5"/>
      <c r="AM895" s="16"/>
      <c r="AN895" s="14"/>
      <c r="AO895" s="15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7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</row>
    <row r="896" ht="19.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5"/>
      <c r="AM896" s="16"/>
      <c r="AN896" s="14"/>
      <c r="AO896" s="15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7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</row>
    <row r="897" ht="19.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5"/>
      <c r="AM897" s="16"/>
      <c r="AN897" s="14"/>
      <c r="AO897" s="15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7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</row>
    <row r="898" ht="19.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5"/>
      <c r="AM898" s="16"/>
      <c r="AN898" s="14"/>
      <c r="AO898" s="15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7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</row>
    <row r="899" ht="19.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5"/>
      <c r="AM899" s="16"/>
      <c r="AN899" s="14"/>
      <c r="AO899" s="15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7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</row>
    <row r="900" ht="19.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5"/>
      <c r="AM900" s="16"/>
      <c r="AN900" s="14"/>
      <c r="AO900" s="15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7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</row>
    <row r="901" ht="19.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5"/>
      <c r="AM901" s="16"/>
      <c r="AN901" s="14"/>
      <c r="AO901" s="15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7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</row>
    <row r="902" ht="19.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5"/>
      <c r="AM902" s="16"/>
      <c r="AN902" s="14"/>
      <c r="AO902" s="15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7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</row>
    <row r="903" ht="19.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5"/>
      <c r="AM903" s="16"/>
      <c r="AN903" s="14"/>
      <c r="AO903" s="15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7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</row>
    <row r="904" ht="19.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5"/>
      <c r="AM904" s="16"/>
      <c r="AN904" s="14"/>
      <c r="AO904" s="15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7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</row>
    <row r="905" ht="19.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5"/>
      <c r="AM905" s="16"/>
      <c r="AN905" s="14"/>
      <c r="AO905" s="15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7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</row>
    <row r="906" ht="19.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5"/>
      <c r="AM906" s="16"/>
      <c r="AN906" s="14"/>
      <c r="AO906" s="15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7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</row>
    <row r="907" ht="19.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5"/>
      <c r="AM907" s="16"/>
      <c r="AN907" s="14"/>
      <c r="AO907" s="15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7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</row>
    <row r="908" ht="19.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5"/>
      <c r="AM908" s="16"/>
      <c r="AN908" s="14"/>
      <c r="AO908" s="15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7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</row>
    <row r="909" ht="19.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5"/>
      <c r="AM909" s="16"/>
      <c r="AN909" s="14"/>
      <c r="AO909" s="15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7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</row>
    <row r="910" ht="19.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5"/>
      <c r="AM910" s="16"/>
      <c r="AN910" s="14"/>
      <c r="AO910" s="15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7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</row>
    <row r="911" ht="19.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5"/>
      <c r="AM911" s="16"/>
      <c r="AN911" s="14"/>
      <c r="AO911" s="15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7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</row>
    <row r="912" ht="19.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5"/>
      <c r="AM912" s="16"/>
      <c r="AN912" s="14"/>
      <c r="AO912" s="15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7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</row>
    <row r="913" ht="19.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5"/>
      <c r="AM913" s="16"/>
      <c r="AN913" s="14"/>
      <c r="AO913" s="15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7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</row>
    <row r="914" ht="19.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5"/>
      <c r="AM914" s="16"/>
      <c r="AN914" s="14"/>
      <c r="AO914" s="15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7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</row>
    <row r="915" ht="19.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5"/>
      <c r="AM915" s="16"/>
      <c r="AN915" s="14"/>
      <c r="AO915" s="15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7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</row>
    <row r="916" ht="19.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5"/>
      <c r="AM916" s="16"/>
      <c r="AN916" s="14"/>
      <c r="AO916" s="15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7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</row>
    <row r="917" ht="19.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5"/>
      <c r="AM917" s="16"/>
      <c r="AN917" s="14"/>
      <c r="AO917" s="15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7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</row>
    <row r="918" ht="19.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5"/>
      <c r="AM918" s="16"/>
      <c r="AN918" s="14"/>
      <c r="AO918" s="15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7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</row>
    <row r="919" ht="19.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5"/>
      <c r="AM919" s="16"/>
      <c r="AN919" s="14"/>
      <c r="AO919" s="15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7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</row>
    <row r="920" ht="19.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5"/>
      <c r="AM920" s="16"/>
      <c r="AN920" s="14"/>
      <c r="AO920" s="15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7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</row>
    <row r="921" ht="19.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5"/>
      <c r="AM921" s="16"/>
      <c r="AN921" s="14"/>
      <c r="AO921" s="15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7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</row>
    <row r="922" ht="19.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5"/>
      <c r="AM922" s="16"/>
      <c r="AN922" s="14"/>
      <c r="AO922" s="15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7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</row>
    <row r="923" ht="19.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5"/>
      <c r="AM923" s="16"/>
      <c r="AN923" s="14"/>
      <c r="AO923" s="15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7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</row>
    <row r="924" ht="19.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5"/>
      <c r="AM924" s="16"/>
      <c r="AN924" s="14"/>
      <c r="AO924" s="15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7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</row>
    <row r="925" ht="19.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5"/>
      <c r="AM925" s="16"/>
      <c r="AN925" s="14"/>
      <c r="AO925" s="15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7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</row>
    <row r="926" ht="19.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5"/>
      <c r="AM926" s="16"/>
      <c r="AN926" s="14"/>
      <c r="AO926" s="15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7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</row>
    <row r="927" ht="19.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5"/>
      <c r="AM927" s="16"/>
      <c r="AN927" s="14"/>
      <c r="AO927" s="15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7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</row>
    <row r="928" ht="19.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5"/>
      <c r="AM928" s="16"/>
      <c r="AN928" s="14"/>
      <c r="AO928" s="15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7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</row>
    <row r="929" ht="19.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5"/>
      <c r="AM929" s="16"/>
      <c r="AN929" s="14"/>
      <c r="AO929" s="15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7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</row>
    <row r="930" ht="19.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5"/>
      <c r="AM930" s="16"/>
      <c r="AN930" s="14"/>
      <c r="AO930" s="15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7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</row>
    <row r="931" ht="19.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5"/>
      <c r="AM931" s="16"/>
      <c r="AN931" s="14"/>
      <c r="AO931" s="15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7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</row>
    <row r="932" ht="19.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5"/>
      <c r="AM932" s="16"/>
      <c r="AN932" s="14"/>
      <c r="AO932" s="15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7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</row>
    <row r="933" ht="19.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5"/>
      <c r="AM933" s="16"/>
      <c r="AN933" s="14"/>
      <c r="AO933" s="15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7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</row>
    <row r="934" ht="19.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5"/>
      <c r="AM934" s="16"/>
      <c r="AN934" s="14"/>
      <c r="AO934" s="15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7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</row>
    <row r="935" ht="19.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5"/>
      <c r="AM935" s="16"/>
      <c r="AN935" s="14"/>
      <c r="AO935" s="15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7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</row>
    <row r="936" ht="19.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5"/>
      <c r="AM936" s="16"/>
      <c r="AN936" s="14"/>
      <c r="AO936" s="15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7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</row>
    <row r="937" ht="19.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5"/>
      <c r="AM937" s="16"/>
      <c r="AN937" s="14"/>
      <c r="AO937" s="15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7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</row>
    <row r="938" ht="19.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5"/>
      <c r="AM938" s="16"/>
      <c r="AN938" s="14"/>
      <c r="AO938" s="15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7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</row>
    <row r="939" ht="19.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5"/>
      <c r="AM939" s="16"/>
      <c r="AN939" s="14"/>
      <c r="AO939" s="15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7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</row>
    <row r="940" ht="19.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5"/>
      <c r="AM940" s="16"/>
      <c r="AN940" s="14"/>
      <c r="AO940" s="15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7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</row>
    <row r="941" ht="19.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5"/>
      <c r="AM941" s="16"/>
      <c r="AN941" s="14"/>
      <c r="AO941" s="15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7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</row>
    <row r="942" ht="19.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5"/>
      <c r="AM942" s="16"/>
      <c r="AN942" s="14"/>
      <c r="AO942" s="15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7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</row>
    <row r="943" ht="19.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5"/>
      <c r="AM943" s="16"/>
      <c r="AN943" s="14"/>
      <c r="AO943" s="15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7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</row>
    <row r="944" ht="19.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5"/>
      <c r="AM944" s="16"/>
      <c r="AN944" s="14"/>
      <c r="AO944" s="15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7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</row>
    <row r="945" ht="19.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5"/>
      <c r="AM945" s="16"/>
      <c r="AN945" s="14"/>
      <c r="AO945" s="15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7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</row>
    <row r="946" ht="19.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5"/>
      <c r="AM946" s="16"/>
      <c r="AN946" s="14"/>
      <c r="AO946" s="15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7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</row>
    <row r="947" ht="19.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5"/>
      <c r="AM947" s="16"/>
      <c r="AN947" s="14"/>
      <c r="AO947" s="15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7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</row>
    <row r="948" ht="19.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5"/>
      <c r="AM948" s="16"/>
      <c r="AN948" s="14"/>
      <c r="AO948" s="15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7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</row>
    <row r="949" ht="19.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5"/>
      <c r="AM949" s="16"/>
      <c r="AN949" s="14"/>
      <c r="AO949" s="15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7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</row>
    <row r="950" ht="19.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5"/>
      <c r="AM950" s="16"/>
      <c r="AN950" s="14"/>
      <c r="AO950" s="15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7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</row>
    <row r="951" ht="19.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5"/>
      <c r="AM951" s="16"/>
      <c r="AN951" s="14"/>
      <c r="AO951" s="15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7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</row>
    <row r="952" ht="19.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5"/>
      <c r="AM952" s="16"/>
      <c r="AN952" s="14"/>
      <c r="AO952" s="15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7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</row>
    <row r="953" ht="19.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5"/>
      <c r="AM953" s="16"/>
      <c r="AN953" s="14"/>
      <c r="AO953" s="15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7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</row>
    <row r="954" ht="19.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5"/>
      <c r="AM954" s="16"/>
      <c r="AN954" s="14"/>
      <c r="AO954" s="15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7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</row>
    <row r="955" ht="19.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5"/>
      <c r="AM955" s="16"/>
      <c r="AN955" s="14"/>
      <c r="AO955" s="15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7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</row>
    <row r="956" ht="19.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5"/>
      <c r="AM956" s="16"/>
      <c r="AN956" s="14"/>
      <c r="AO956" s="15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7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</row>
    <row r="957" ht="19.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5"/>
      <c r="AM957" s="16"/>
      <c r="AN957" s="14"/>
      <c r="AO957" s="15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7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</row>
    <row r="958" ht="19.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5"/>
      <c r="AM958" s="16"/>
      <c r="AN958" s="14"/>
      <c r="AO958" s="15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7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</row>
    <row r="959" ht="19.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5"/>
      <c r="AM959" s="16"/>
      <c r="AN959" s="14"/>
      <c r="AO959" s="15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7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</row>
    <row r="960" ht="19.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5"/>
      <c r="AM960" s="16"/>
      <c r="AN960" s="14"/>
      <c r="AO960" s="15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7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</row>
    <row r="961" ht="19.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5"/>
      <c r="AM961" s="16"/>
      <c r="AN961" s="14"/>
      <c r="AO961" s="15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7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</row>
    <row r="962" ht="19.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5"/>
      <c r="AM962" s="16"/>
      <c r="AN962" s="14"/>
      <c r="AO962" s="15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7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</row>
    <row r="963" ht="19.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5"/>
      <c r="AM963" s="16"/>
      <c r="AN963" s="14"/>
      <c r="AO963" s="15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7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</row>
    <row r="964" ht="19.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5"/>
      <c r="AM964" s="16"/>
      <c r="AN964" s="14"/>
      <c r="AO964" s="15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7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</row>
    <row r="965" ht="19.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5"/>
      <c r="AM965" s="16"/>
      <c r="AN965" s="14"/>
      <c r="AO965" s="15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7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</row>
    <row r="966" ht="19.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5"/>
      <c r="AM966" s="16"/>
      <c r="AN966" s="14"/>
      <c r="AO966" s="15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7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</row>
    <row r="967" ht="19.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5"/>
      <c r="AM967" s="16"/>
      <c r="AN967" s="14"/>
      <c r="AO967" s="15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7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</row>
    <row r="968" ht="19.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5"/>
      <c r="AM968" s="16"/>
      <c r="AN968" s="14"/>
      <c r="AO968" s="15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7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</row>
    <row r="969" ht="19.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5"/>
      <c r="AM969" s="16"/>
      <c r="AN969" s="14"/>
      <c r="AO969" s="15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7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</row>
    <row r="970" ht="19.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5"/>
      <c r="AM970" s="16"/>
      <c r="AN970" s="14"/>
      <c r="AO970" s="15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7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</row>
    <row r="971" ht="19.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5"/>
      <c r="AM971" s="16"/>
      <c r="AN971" s="14"/>
      <c r="AO971" s="15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7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</row>
    <row r="972" ht="19.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5"/>
      <c r="AM972" s="16"/>
      <c r="AN972" s="14"/>
      <c r="AO972" s="15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7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</row>
    <row r="973" ht="19.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5"/>
      <c r="AM973" s="16"/>
      <c r="AN973" s="14"/>
      <c r="AO973" s="15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7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</row>
    <row r="974" ht="19.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5"/>
      <c r="AM974" s="16"/>
      <c r="AN974" s="14"/>
      <c r="AO974" s="15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7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</row>
    <row r="975" ht="19.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5"/>
      <c r="AM975" s="16"/>
      <c r="AN975" s="14"/>
      <c r="AO975" s="15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7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</row>
    <row r="976" ht="19.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5"/>
      <c r="AM976" s="16"/>
      <c r="AN976" s="14"/>
      <c r="AO976" s="15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7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</row>
    <row r="977" ht="19.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5"/>
      <c r="AM977" s="16"/>
      <c r="AN977" s="14"/>
      <c r="AO977" s="15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7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</row>
    <row r="978" ht="19.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5"/>
      <c r="AM978" s="16"/>
      <c r="AN978" s="14"/>
      <c r="AO978" s="15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7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</row>
    <row r="979" ht="19.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5"/>
      <c r="AM979" s="16"/>
      <c r="AN979" s="14"/>
      <c r="AO979" s="15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7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</row>
    <row r="980" ht="19.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5"/>
      <c r="AM980" s="16"/>
      <c r="AN980" s="14"/>
      <c r="AO980" s="15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7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</row>
    <row r="981" ht="19.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5"/>
      <c r="AM981" s="16"/>
      <c r="AN981" s="14"/>
      <c r="AO981" s="15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7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</row>
    <row r="982" ht="19.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5"/>
      <c r="AM982" s="16"/>
      <c r="AN982" s="14"/>
      <c r="AO982" s="15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7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</row>
    <row r="983" ht="19.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5"/>
      <c r="AM983" s="16"/>
      <c r="AN983" s="14"/>
      <c r="AO983" s="15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7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</row>
    <row r="984" ht="19.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5"/>
      <c r="AM984" s="16"/>
      <c r="AN984" s="14"/>
      <c r="AO984" s="15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7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</row>
    <row r="985" ht="19.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5"/>
      <c r="AM985" s="16"/>
      <c r="AN985" s="14"/>
      <c r="AO985" s="15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7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</row>
    <row r="986" ht="19.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5"/>
      <c r="AM986" s="16"/>
      <c r="AN986" s="14"/>
      <c r="AO986" s="15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7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</row>
    <row r="987" ht="19.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5"/>
      <c r="AM987" s="16"/>
      <c r="AN987" s="14"/>
      <c r="AO987" s="15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7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</row>
    <row r="988" ht="19.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5"/>
      <c r="AM988" s="16"/>
      <c r="AN988" s="14"/>
      <c r="AO988" s="15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7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</row>
    <row r="989" ht="19.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5"/>
      <c r="AM989" s="16"/>
      <c r="AN989" s="14"/>
      <c r="AO989" s="15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7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</row>
    <row r="990" ht="19.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5"/>
      <c r="AM990" s="16"/>
      <c r="AN990" s="14"/>
      <c r="AO990" s="15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7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</row>
    <row r="991" ht="19.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5"/>
      <c r="AM991" s="16"/>
      <c r="AN991" s="14"/>
      <c r="AO991" s="15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7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</row>
    <row r="992" ht="19.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5"/>
      <c r="AM992" s="16"/>
      <c r="AN992" s="14"/>
      <c r="AO992" s="15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7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</row>
    <row r="993" ht="19.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5"/>
      <c r="AM993" s="16"/>
      <c r="AN993" s="14"/>
      <c r="AO993" s="15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7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</row>
    <row r="994" ht="19.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5"/>
      <c r="AM994" s="16"/>
      <c r="AN994" s="14"/>
      <c r="AO994" s="15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7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</row>
    <row r="995" ht="19.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5"/>
      <c r="AM995" s="16"/>
      <c r="AN995" s="14"/>
      <c r="AO995" s="15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7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</row>
    <row r="996" ht="19.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5"/>
      <c r="AM996" s="16"/>
      <c r="AN996" s="14"/>
      <c r="AO996" s="15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7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</row>
    <row r="997" ht="19.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5"/>
      <c r="AM997" s="16"/>
      <c r="AN997" s="14"/>
      <c r="AO997" s="15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7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</row>
    <row r="998" ht="19.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5"/>
      <c r="AM998" s="16"/>
      <c r="AN998" s="14"/>
      <c r="AO998" s="15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7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</row>
    <row r="999" ht="19.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5"/>
      <c r="AM999" s="16"/>
      <c r="AN999" s="14"/>
      <c r="AO999" s="15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7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</row>
    <row r="1000" ht="19.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5"/>
      <c r="AM1000" s="16"/>
      <c r="AN1000" s="14"/>
      <c r="AO1000" s="15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7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</row>
  </sheetData>
  <mergeCells count="1">
    <mergeCell ref="AZ37:BA37"/>
  </mergeCells>
  <printOptions/>
  <pageMargins bottom="0.787401575" footer="0.0" header="0.0" left="0.511811024" right="0.511811024" top="0.787401575"/>
  <pageSetup paperSize="9"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2" t="s">
        <v>120</v>
      </c>
    </row>
    <row r="2">
      <c r="A2" s="63" t="s">
        <v>213</v>
      </c>
    </row>
    <row r="3">
      <c r="A3" s="63" t="s">
        <v>215</v>
      </c>
    </row>
    <row r="4">
      <c r="A4" s="63" t="s">
        <v>216</v>
      </c>
    </row>
    <row r="5">
      <c r="A5" s="63" t="s">
        <v>217</v>
      </c>
    </row>
    <row r="6">
      <c r="A6" s="63" t="s">
        <v>218</v>
      </c>
    </row>
    <row r="7">
      <c r="A7" s="63" t="s">
        <v>219</v>
      </c>
    </row>
    <row r="8">
      <c r="A8" s="63" t="s">
        <v>220</v>
      </c>
    </row>
    <row r="9">
      <c r="A9" s="63" t="s">
        <v>221</v>
      </c>
    </row>
    <row r="10">
      <c r="A10" s="63" t="s">
        <v>222</v>
      </c>
    </row>
    <row r="11">
      <c r="A11" s="63" t="s">
        <v>223</v>
      </c>
    </row>
    <row r="12">
      <c r="A12" s="63" t="s">
        <v>224</v>
      </c>
    </row>
    <row r="13">
      <c r="A13" s="63" t="s">
        <v>225</v>
      </c>
    </row>
    <row r="14">
      <c r="A14" s="63" t="s">
        <v>226</v>
      </c>
    </row>
    <row r="15">
      <c r="A15" s="63" t="s">
        <v>227</v>
      </c>
    </row>
    <row r="16">
      <c r="A16" s="63" t="s">
        <v>228</v>
      </c>
    </row>
    <row r="17">
      <c r="A17" s="63" t="s">
        <v>229</v>
      </c>
    </row>
    <row r="18">
      <c r="A18" s="63" t="s">
        <v>230</v>
      </c>
    </row>
    <row r="19">
      <c r="A19" s="63" t="s">
        <v>231</v>
      </c>
    </row>
    <row r="20">
      <c r="A20" s="63" t="s">
        <v>232</v>
      </c>
    </row>
    <row r="21">
      <c r="A21" s="63" t="s">
        <v>233</v>
      </c>
    </row>
    <row r="22">
      <c r="A22" s="63" t="s">
        <v>234</v>
      </c>
    </row>
    <row r="23">
      <c r="A23" s="64"/>
    </row>
    <row r="24">
      <c r="A24" s="6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14"/>
    <col customWidth="1" min="2" max="2" width="15.57"/>
    <col customWidth="1" min="3" max="3" width="10.14"/>
    <col customWidth="1" min="4" max="4" width="8.14"/>
    <col customWidth="1" hidden="1" min="5" max="5" width="8.14"/>
    <col customWidth="1" hidden="1" min="6" max="6" width="7.57"/>
    <col customWidth="1" hidden="1" min="7" max="8" width="7.43"/>
    <col customWidth="1" hidden="1" min="9" max="10" width="7.57"/>
    <col customWidth="1" hidden="1" min="11" max="13" width="6.86"/>
    <col customWidth="1" hidden="1" min="14" max="14" width="7.0"/>
    <col customWidth="1" hidden="1" min="15" max="15" width="13.14"/>
    <col customWidth="1" min="16" max="16" width="12.43"/>
    <col customWidth="1" hidden="1" min="17" max="28" width="7.86"/>
    <col customWidth="1" hidden="1" min="29" max="29" width="6.14"/>
    <col customWidth="1" hidden="1" min="30" max="30" width="7.14"/>
    <col customWidth="1" min="31" max="31" width="6.86"/>
    <col customWidth="1" min="32" max="32" width="7.86"/>
    <col customWidth="1" min="33" max="33" width="9.57"/>
    <col customWidth="1" min="34" max="35" width="11.14"/>
    <col customWidth="1" min="36" max="36" width="7.0"/>
    <col customWidth="1" min="37" max="38" width="11.14"/>
    <col customWidth="1" hidden="1" min="39" max="39" width="8.14"/>
    <col customWidth="1" min="40" max="40" width="7.86"/>
    <col customWidth="1" hidden="1" min="41" max="44" width="4.43"/>
    <col customWidth="1" min="45" max="45" width="8.14"/>
    <col customWidth="1" min="46" max="49" width="6.86"/>
    <col customWidth="1" hidden="1" min="50" max="50" width="9.43"/>
    <col customWidth="1" hidden="1" min="51" max="51" width="9.0"/>
  </cols>
  <sheetData>
    <row r="1" ht="5.25" customHeight="1">
      <c r="A1" s="65"/>
      <c r="B1" s="65"/>
      <c r="C1" s="65"/>
      <c r="D1" s="66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7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</row>
    <row r="2" ht="24.0" customHeight="1">
      <c r="A2" s="65"/>
      <c r="B2" s="68" t="s">
        <v>195</v>
      </c>
      <c r="C2" s="69" t="s">
        <v>171</v>
      </c>
      <c r="D2" s="70" t="s">
        <v>172</v>
      </c>
      <c r="E2" s="71" t="s">
        <v>241</v>
      </c>
      <c r="F2" s="71" t="s">
        <v>242</v>
      </c>
      <c r="G2" s="71" t="s">
        <v>243</v>
      </c>
      <c r="H2" s="71" t="s">
        <v>244</v>
      </c>
      <c r="I2" s="71" t="s">
        <v>245</v>
      </c>
      <c r="J2" s="72" t="s">
        <v>188</v>
      </c>
      <c r="K2" s="72" t="s">
        <v>189</v>
      </c>
      <c r="L2" s="72" t="s">
        <v>190</v>
      </c>
      <c r="M2" s="72" t="s">
        <v>191</v>
      </c>
      <c r="N2" s="72" t="s">
        <v>192</v>
      </c>
      <c r="O2" s="72" t="s">
        <v>193</v>
      </c>
      <c r="P2" s="72" t="s">
        <v>194</v>
      </c>
      <c r="Q2" s="71" t="s">
        <v>121</v>
      </c>
      <c r="R2" s="71" t="s">
        <v>122</v>
      </c>
      <c r="S2" s="71" t="s">
        <v>124</v>
      </c>
      <c r="T2" s="71" t="s">
        <v>125</v>
      </c>
      <c r="U2" s="71" t="s">
        <v>127</v>
      </c>
      <c r="V2" s="71" t="s">
        <v>128</v>
      </c>
      <c r="W2" s="71" t="s">
        <v>130</v>
      </c>
      <c r="X2" s="71" t="s">
        <v>131</v>
      </c>
      <c r="Y2" s="71" t="s">
        <v>133</v>
      </c>
      <c r="Z2" s="71" t="s">
        <v>134</v>
      </c>
      <c r="AA2" s="71" t="s">
        <v>136</v>
      </c>
      <c r="AB2" s="71" t="s">
        <v>137</v>
      </c>
      <c r="AC2" s="71" t="s">
        <v>139</v>
      </c>
      <c r="AD2" s="71" t="s">
        <v>140</v>
      </c>
      <c r="AE2" s="71" t="s">
        <v>142</v>
      </c>
      <c r="AF2" s="71" t="s">
        <v>143</v>
      </c>
      <c r="AG2" s="71" t="s">
        <v>246</v>
      </c>
      <c r="AH2" s="71" t="s">
        <v>247</v>
      </c>
      <c r="AI2" s="71" t="s">
        <v>248</v>
      </c>
      <c r="AJ2" s="73" t="s">
        <v>157</v>
      </c>
      <c r="AK2" s="71" t="s">
        <v>249</v>
      </c>
      <c r="AL2" s="74" t="s">
        <v>250</v>
      </c>
      <c r="AM2" s="71" t="s">
        <v>198</v>
      </c>
      <c r="AN2" s="75" t="s">
        <v>201</v>
      </c>
      <c r="AO2" s="71" t="s">
        <v>160</v>
      </c>
      <c r="AP2" s="71" t="s">
        <v>161</v>
      </c>
      <c r="AQ2" s="71" t="s">
        <v>162</v>
      </c>
      <c r="AR2" s="76" t="s">
        <v>163</v>
      </c>
      <c r="AS2" s="71" t="s">
        <v>166</v>
      </c>
      <c r="AT2" s="71" t="s">
        <v>167</v>
      </c>
      <c r="AU2" s="71" t="s">
        <v>168</v>
      </c>
      <c r="AV2" s="71" t="s">
        <v>169</v>
      </c>
      <c r="AW2" s="71" t="s">
        <v>170</v>
      </c>
      <c r="AX2" s="71" t="s">
        <v>196</v>
      </c>
      <c r="AY2" s="71" t="s">
        <v>197</v>
      </c>
    </row>
    <row r="3" ht="18.75" hidden="1" customHeight="1">
      <c r="A3" s="65"/>
      <c r="B3" s="34" t="s">
        <v>251</v>
      </c>
      <c r="C3" s="34">
        <f>COUNTIF(DECKS!$C$3:$C$470,THEMES!$B3)</f>
        <v>8</v>
      </c>
      <c r="D3" s="55">
        <f>IFERROR(SUMIF(DECKS!$C$3:$C$470,THEMES!$B3,DECKS!$D$3:$D$470)/THEMES!$C3,"")</f>
        <v>2.625</v>
      </c>
      <c r="E3" s="34">
        <f>COUNTIFS(DECKS!$C$3:$C$470,THEMES!$B3,DECKS!$G$3:$G$470,1)</f>
        <v>7</v>
      </c>
      <c r="F3" s="34">
        <f>COUNTIFS(DECKS!$C$3:$C$470,THEMES!$B3,DECKS!$H$3:$H$470,1)</f>
        <v>8</v>
      </c>
      <c r="G3" s="34">
        <f>COUNTIFS(DECKS!$C$3:$C$470,THEMES!$B3,DECKS!$I$3:$I$470,1)</f>
        <v>2</v>
      </c>
      <c r="H3" s="34">
        <f>COUNTIFS(DECKS!$C$3:$C$470,THEMES!$B3,DECKS!$J$3:$J$470,1)</f>
        <v>0</v>
      </c>
      <c r="I3" s="34">
        <f>COUNTIFS(DECKS!$C$3:$C$470,THEMES!$B3,DECKS!$K$3:$K$470,1)</f>
        <v>1</v>
      </c>
      <c r="J3" s="34">
        <f>IF(THEMES!$E3&gt;THEMES!$C3/2.5,1,0)</f>
        <v>1</v>
      </c>
      <c r="K3" s="34">
        <f>IF(THEMES!$F3&gt;THEMES!$C3/2.5,1,0)</f>
        <v>1</v>
      </c>
      <c r="L3" s="34">
        <f>IF(THEMES!$G3&gt;THEMES!$C3/2.5,1,0)</f>
        <v>0</v>
      </c>
      <c r="M3" s="34">
        <f>IF(THEMES!$H3&gt;THEMES!$C3/2.5,1,0)</f>
        <v>0</v>
      </c>
      <c r="N3" s="34">
        <f>IF(THEMES!$I3&gt;THEMES!$C3/2.5,1,0)</f>
        <v>0</v>
      </c>
      <c r="O3" s="34" t="str">
        <f>THEMES!$J3&amp;THEMES!$K3&amp;THEMES!$L3&amp;THEMES!$M3&amp;THEMES!$N3</f>
        <v>11000</v>
      </c>
      <c r="P3" s="57" t="str">
        <f t="array" ref="P3">XLOOKUP(THEMES!$O3,REF!$C$3:$C$34,REF!$B$3:$B$34,"-",0,1)</f>
        <v>Azorius</v>
      </c>
      <c r="Q3" s="34">
        <f>SUMIF(DECKS!$C$3:$C$470,THEMES!$B3,DECKS!$M$3:$M$470)</f>
        <v>2</v>
      </c>
      <c r="R3" s="34">
        <f>SUMIF(DECKS!$C$3:$C$470,THEMES!$B3,DECKS!$N$3:$N$470)</f>
        <v>1</v>
      </c>
      <c r="S3" s="34">
        <f>SUMIF(DECKS!$C$3:$C$470,THEMES!$B3,DECKS!$O$3:$O$470)</f>
        <v>30</v>
      </c>
      <c r="T3" s="34">
        <f>SUMIF(DECKS!$C$3:$C$470,THEMES!$B3,DECKS!$P$3:$P$470)</f>
        <v>14</v>
      </c>
      <c r="U3" s="34">
        <f>SUMIF(DECKS!$C$3:$C$470,THEMES!$B3,DECKS!$Q$3:$Q$470)</f>
        <v>25</v>
      </c>
      <c r="V3" s="34">
        <f>SUMIF(DECKS!$C$3:$C$470,THEMES!$B3,DECKS!$R$3:$R$470)</f>
        <v>13</v>
      </c>
      <c r="W3" s="34">
        <f>SUMIF(DECKS!$C$3:$C$470,THEMES!$B3,DECKS!$S$3:$S$470)</f>
        <v>50</v>
      </c>
      <c r="X3" s="34">
        <f>SUMIF(DECKS!$C$3:$C$470,THEMES!$B3,DECKS!$T$3:$T$470)</f>
        <v>15</v>
      </c>
      <c r="Y3" s="34">
        <f>SUMIF(DECKS!$C$3:$C$470,THEMES!$B3,DECKS!$U$3:$U$470)</f>
        <v>5</v>
      </c>
      <c r="Z3" s="34">
        <f>SUMIF(DECKS!$C$3:$C$470,THEMES!$B3,DECKS!$V$3:$V$470)</f>
        <v>1</v>
      </c>
      <c r="AA3" s="34">
        <f>SUMIF(DECKS!$C$3:$C$470,THEMES!$B3,DECKS!$W$3:$W$470)</f>
        <v>0</v>
      </c>
      <c r="AB3" s="34">
        <f>SUMIF(DECKS!$C$3:$C$470,THEMES!$B3,DECKS!$X$3:$X$470)</f>
        <v>0</v>
      </c>
      <c r="AC3" s="34">
        <f>SUMIF(DECKS!$C$3:$C$470,THEMES!$B3,DECKS!$Y$3:$Y$470)</f>
        <v>0</v>
      </c>
      <c r="AD3" s="34">
        <f>SUMIF(DECKS!$C$3:$C$470,THEMES!$B3,DECKS!$Z$3:$Z$470)</f>
        <v>0</v>
      </c>
      <c r="AE3" s="34">
        <f>SUMIF(DECKS!$C$3:$C$470,THEMES!$B3,DECKS!$AA$3:$AA$470)</f>
        <v>0</v>
      </c>
      <c r="AF3" s="34">
        <f>SUMIF(DECKS!$C$3:$C$470,THEMES!$B3,DECKS!$AB$3:$AB$470)</f>
        <v>0</v>
      </c>
      <c r="AG3" s="35" t="str">
        <f>THEMES!$AF3/THEMES!$AE3</f>
        <v>#DIV/0!</v>
      </c>
      <c r="AH3" s="34">
        <f>THEMES!$AC3+THEMES!$AE3</f>
        <v>0</v>
      </c>
      <c r="AI3" s="35">
        <f>IFERROR((THEMES!$AD3+THEMES!$AF3)/THEMES!$AH3,0)</f>
        <v>0</v>
      </c>
      <c r="AJ3" s="51">
        <f>IFERROR(AVERAGEIF(DECKS!$C$3:$C$470,THEMES!$B3,DECKS!$AI$3:$AI$470),"-")</f>
        <v>12</v>
      </c>
      <c r="AK3" s="34">
        <f>THEMES!$Q3+THEMES!$S3+THEMES!$U3+THEMES!$W3+THEMES!$Y3+THEMES!$AA3+THEMES!$AC3+THEMES!$AE3</f>
        <v>112</v>
      </c>
      <c r="AL3" s="35">
        <f>IFERROR((THEMES!$R3+THEMES!$T3+THEMES!$V3+THEMES!$X3+THEMES!$Z3+THEMES!$AB3+THEMES!$AD3+THEMES!$AF3)/THEMES!$AK3,0)</f>
        <v>0.3928571429</v>
      </c>
      <c r="AM3" s="55">
        <f>IFERROR(ROUND((5*COUNTIFS(DECKS!$C$3:$C$470,THEMES!$B3,DECKS!$AL$3:$AL$470,"S")+4*COUNTIFS(DECKS!$C$3:$C$470,THEMES!$B3,DECKS!$AL$3:$AL$470,"A")+3*COUNTIFS(DECKS!$C$3:$C$470,THEMES!$B3,DECKS!$AL$3:$AL$470,"B")+2*COUNTIFS(DECKS!$C$3:$C$470,THEMES!$B3,DECKS!$AL$3:$AL$470,"C")+COUNTIFS(DECKS!$C$3:$C$470,THEMES!$B3,DECKS!$AL$3:$AL$470,"D"))/(THEMES!$C3-COUNTIFS(DECKS!$C$3:$C$470,THEMES!$B3,DECKS!$AL$3:$AL$470,"-")),0),0)</f>
        <v>1</v>
      </c>
      <c r="AN3" s="34" t="str">
        <f t="array" ref="AN3">XLOOKUP(THEMES!$AM3,REF!$G$3:$G$7,REF!$F$3:$F$7,"-",0)</f>
        <v>D</v>
      </c>
      <c r="AO3" s="34" t="str">
        <f>SUMIF(DECKS!$C$3:$C$470,THEMES!$B3,DECKS!$AM$3:$AM$470)</f>
        <v>#ERROR!</v>
      </c>
      <c r="AP3" s="34" t="str">
        <f>SUMIF(DECKS!$C$3:$C$470,THEMES!$B3,DECKS!$AN$3:$AN$470)</f>
        <v>#ERROR!</v>
      </c>
      <c r="AQ3" s="34" t="str">
        <f>SUMIF(DECKS!$C$3:$C$470,THEMES!$B3,DECKS!$AO$3:$AO$470)</f>
        <v>#ERROR!</v>
      </c>
      <c r="AR3" s="34" t="str">
        <f>SUMIF(DECKS!$C$3:$C$470,THEMES!$B3,DECKS!$AP$3:$AP$470)</f>
        <v>#ERROR!</v>
      </c>
      <c r="AS3" s="53">
        <f>IFERROR(SUM(THEMES!$AO3:$AR3)/(1+THEMES!$AH3-(THEMES!$AH3*THEMES!$AI3)),0)</f>
        <v>0</v>
      </c>
      <c r="AT3" s="54">
        <f>IFERROR(THEMES!$AO3/SUM(THEMES!$AO3:$AR3),0)</f>
        <v>0</v>
      </c>
      <c r="AU3" s="54">
        <f>IFERROR(THEMES!$AP3/SUM(THEMES!$AO3:$AR3),0)</f>
        <v>0</v>
      </c>
      <c r="AV3" s="54">
        <f>IFERROR(THEMES!$AQ3/SUM(THEMES!$AO3:$AR3),0)</f>
        <v>0</v>
      </c>
      <c r="AW3" s="54">
        <f>IFERROR(THEMES!$AR3/SUM(THEMES!$AO3:$AR3),0)</f>
        <v>0</v>
      </c>
      <c r="AX3" s="55">
        <f>IFERROR(SUMIFS(DECKS!$AW$3:$AW$470,DECKS!$C$3:$C$470,THEMES!$B3)/THEMES!$AH3,0)</f>
        <v>0</v>
      </c>
      <c r="AY3" s="54" t="str">
        <f t="array" ref="AY3">XLOOKUP(THEMES!$AX3,REF!$F$64:$F$68,REF!$D$64:$D$68,"-",-1,1)</f>
        <v>E</v>
      </c>
    </row>
    <row r="4" ht="18.75" customHeight="1">
      <c r="A4" s="65"/>
      <c r="B4" s="34" t="s">
        <v>252</v>
      </c>
      <c r="C4" s="34">
        <f>COUNTIF(DECKS!$C$3:$C$470,THEMES!$B4)</f>
        <v>4</v>
      </c>
      <c r="D4" s="55">
        <f>IFERROR(SUMIF(DECKS!$C$3:$C$470,THEMES!$B4,DECKS!$D$3:$D$470)/THEMES!$C4,"")</f>
        <v>4</v>
      </c>
      <c r="E4" s="34">
        <f>COUNTIFS(DECKS!$C$3:$C$470,THEMES!$B4,DECKS!$G$3:$G$470,1)</f>
        <v>0</v>
      </c>
      <c r="F4" s="34">
        <f>COUNTIFS(DECKS!$C$3:$C$470,THEMES!$B4,DECKS!$H$3:$H$470,1)</f>
        <v>4</v>
      </c>
      <c r="G4" s="34">
        <f>COUNTIFS(DECKS!$C$3:$C$470,THEMES!$B4,DECKS!$I$3:$I$470,1)</f>
        <v>0</v>
      </c>
      <c r="H4" s="34">
        <f>COUNTIFS(DECKS!$C$3:$C$470,THEMES!$B4,DECKS!$J$3:$J$470,1)</f>
        <v>4</v>
      </c>
      <c r="I4" s="34">
        <f>COUNTIFS(DECKS!$C$3:$C$470,THEMES!$B4,DECKS!$K$3:$K$470,1)</f>
        <v>2</v>
      </c>
      <c r="J4" s="34">
        <f>IF(THEMES!$E4&gt;THEMES!$C4/2.5,1,0)</f>
        <v>0</v>
      </c>
      <c r="K4" s="34">
        <f>IF(THEMES!$F4&gt;THEMES!$C4/2.5,1,0)</f>
        <v>1</v>
      </c>
      <c r="L4" s="34">
        <f>IF(THEMES!$G4&gt;THEMES!$C4/2.5,1,0)</f>
        <v>0</v>
      </c>
      <c r="M4" s="34">
        <f>IF(THEMES!$H4&gt;THEMES!$C4/2.5,1,0)</f>
        <v>1</v>
      </c>
      <c r="N4" s="34">
        <f>IF(THEMES!$I4&gt;THEMES!$C4/2.5,1,0)</f>
        <v>1</v>
      </c>
      <c r="O4" s="34" t="str">
        <f>THEMES!$J4&amp;THEMES!$K4&amp;THEMES!$L4&amp;THEMES!$M4&amp;THEMES!$N4</f>
        <v>01011</v>
      </c>
      <c r="P4" s="57" t="str">
        <f t="array" ref="P4">XLOOKUP(THEMES!$O4,REF!$C$3:$C$34,REF!$B$3:$B$34,"-",0,1)</f>
        <v>Temur</v>
      </c>
      <c r="Q4" s="34">
        <f>SUMIF(DECKS!$C$3:$C$470,THEMES!$B4,DECKS!$M$3:$M$470)</f>
        <v>0</v>
      </c>
      <c r="R4" s="34">
        <f>SUMIF(DECKS!$C$3:$C$470,THEMES!$B4,DECKS!$N$3:$N$470)</f>
        <v>0</v>
      </c>
      <c r="S4" s="34">
        <f>SUMIF(DECKS!$C$3:$C$470,THEMES!$B4,DECKS!$O$3:$O$470)</f>
        <v>0</v>
      </c>
      <c r="T4" s="34">
        <f>SUMIF(DECKS!$C$3:$C$470,THEMES!$B4,DECKS!$P$3:$P$470)</f>
        <v>0</v>
      </c>
      <c r="U4" s="34">
        <f>SUMIF(DECKS!$C$3:$C$470,THEMES!$B4,DECKS!$Q$3:$Q$470)</f>
        <v>0</v>
      </c>
      <c r="V4" s="34">
        <f>SUMIF(DECKS!$C$3:$C$470,THEMES!$B4,DECKS!$R$3:$R$470)</f>
        <v>0</v>
      </c>
      <c r="W4" s="34">
        <f>SUMIF(DECKS!$C$3:$C$470,THEMES!$B4,DECKS!$S$3:$S$470)</f>
        <v>83</v>
      </c>
      <c r="X4" s="34">
        <f>SUMIF(DECKS!$C$3:$C$470,THEMES!$B4,DECKS!$T$3:$T$470)</f>
        <v>24</v>
      </c>
      <c r="Y4" s="34">
        <f>SUMIF(DECKS!$C$3:$C$470,THEMES!$B4,DECKS!$U$3:$U$470)</f>
        <v>22</v>
      </c>
      <c r="Z4" s="34">
        <f>SUMIF(DECKS!$C$3:$C$470,THEMES!$B4,DECKS!$V$3:$V$470)</f>
        <v>12</v>
      </c>
      <c r="AA4" s="34">
        <f>SUMIF(DECKS!$C$3:$C$470,THEMES!$B4,DECKS!$W$3:$W$470)</f>
        <v>12</v>
      </c>
      <c r="AB4" s="34">
        <f>SUMIF(DECKS!$C$3:$C$470,THEMES!$B4,DECKS!$X$3:$X$470)</f>
        <v>8</v>
      </c>
      <c r="AC4" s="34">
        <f>SUMIF(DECKS!$C$3:$C$470,THEMES!$B4,DECKS!$Y$3:$Y$470)</f>
        <v>18</v>
      </c>
      <c r="AD4" s="34">
        <f>SUMIF(DECKS!$C$3:$C$470,THEMES!$B4,DECKS!$Z$3:$Z$470)</f>
        <v>6</v>
      </c>
      <c r="AE4" s="34">
        <f>SUMIF(DECKS!$C$3:$C$470,THEMES!$B4,DECKS!$AA$3:$AA$470)</f>
        <v>11</v>
      </c>
      <c r="AF4" s="34">
        <f>SUMIF(DECKS!$C$3:$C$470,THEMES!$B4,DECKS!$AB$3:$AB$470)</f>
        <v>6</v>
      </c>
      <c r="AG4" s="77">
        <f>THEMES!$AF4/THEMES!$AE4</f>
        <v>0.5454545455</v>
      </c>
      <c r="AH4" s="34">
        <f>THEMES!$AC4+THEMES!$AE4</f>
        <v>29</v>
      </c>
      <c r="AI4" s="35">
        <f>IFERROR((THEMES!$AD4+THEMES!$AF4)/THEMES!$AH4,0)</f>
        <v>0.4137931034</v>
      </c>
      <c r="AJ4" s="51" t="str">
        <f>IFERROR(AVERAGEIF(DECKS!$C$3:$C$470,THEMES!$B4,DECKS!$AI$3:$AI$470),"-")</f>
        <v>-</v>
      </c>
      <c r="AK4" s="34">
        <f>THEMES!$Q4+THEMES!$S4+THEMES!$U4+THEMES!$W4+THEMES!$Y4+THEMES!$AA4+THEMES!$AC4+THEMES!$AE4</f>
        <v>146</v>
      </c>
      <c r="AL4" s="35">
        <f>IFERROR((THEMES!$R4+THEMES!$T4+THEMES!$V4+THEMES!$X4+THEMES!$Z4+THEMES!$AB4+THEMES!$AD4+THEMES!$AF4)/THEMES!$AK4,0)</f>
        <v>0.3835616438</v>
      </c>
      <c r="AM4" s="55">
        <f>IFERROR(ROUND((5*COUNTIFS(DECKS!$C$3:$C$470,THEMES!$B4,DECKS!$AL$3:$AL$470,"S")+4*COUNTIFS(DECKS!$C$3:$C$470,THEMES!$B4,DECKS!$AL$3:$AL$470,"A")+3*COUNTIFS(DECKS!$C$3:$C$470,THEMES!$B4,DECKS!$AL$3:$AL$470,"B")+2*COUNTIFS(DECKS!$C$3:$C$470,THEMES!$B4,DECKS!$AL$3:$AL$470,"C")+COUNTIFS(DECKS!$C$3:$C$470,THEMES!$B4,DECKS!$AL$3:$AL$470,"D"))/(THEMES!$C4-COUNTIFS(DECKS!$C$3:$C$470,THEMES!$B4,DECKS!$AL$3:$AL$470,"-")),0),0)</f>
        <v>3</v>
      </c>
      <c r="AN4" s="34" t="str">
        <f t="array" ref="AN4">XLOOKUP(THEMES!$AM4,REF!$G$3:$G$7,REF!$F$3:$F$7,"-",0)</f>
        <v>B</v>
      </c>
      <c r="AO4" s="34">
        <f>SUMIF(DECKS!$C$3:$C$470,THEMES!$B4,DECKS!$AM$3:$AM$470)</f>
        <v>28</v>
      </c>
      <c r="AP4" s="34">
        <f>SUMIF(DECKS!$C$3:$C$470,THEMES!$B4,DECKS!$AN$3:$AN$470)</f>
        <v>0</v>
      </c>
      <c r="AQ4" s="34">
        <f>SUMIF(DECKS!$C$3:$C$470,THEMES!$B4,DECKS!$AO$3:$AO$470)</f>
        <v>6</v>
      </c>
      <c r="AR4" s="34">
        <f>SUMIF(DECKS!$C$3:$C$470,THEMES!$B4,DECKS!$AP$3:$AP$470)</f>
        <v>0</v>
      </c>
      <c r="AS4" s="53">
        <f>IFERROR(SUM(THEMES!$AO4:$AR4)/(1+THEMES!$AH4-(THEMES!$AH4*THEMES!$AI4)),0)</f>
        <v>1.888888889</v>
      </c>
      <c r="AT4" s="54">
        <f>IFERROR(THEMES!$AO4/SUM(THEMES!$AO4:$AR4),0)</f>
        <v>0.8235294118</v>
      </c>
      <c r="AU4" s="54">
        <f>IFERROR(THEMES!$AP4/SUM(THEMES!$AO4:$AR4),0)</f>
        <v>0</v>
      </c>
      <c r="AV4" s="54">
        <f>IFERROR(THEMES!$AQ4/SUM(THEMES!$AO4:$AR4),0)</f>
        <v>0.1764705882</v>
      </c>
      <c r="AW4" s="54">
        <f>IFERROR(THEMES!$AR4/SUM(THEMES!$AO4:$AR4),0)</f>
        <v>0</v>
      </c>
      <c r="AX4" s="55">
        <f>IFERROR(SUMIFS(DECKS!$AW$3:$AW$470,DECKS!$C$3:$C$470,THEMES!$B4)/THEMES!$AH4,0)</f>
        <v>2.827586207</v>
      </c>
      <c r="AY4" s="54" t="str">
        <f t="array" ref="AY4">XLOOKUP(THEMES!$AX4,REF!$F$64:$F$68,REF!$D$64:$D$68,"-",-1,1)</f>
        <v>B</v>
      </c>
    </row>
    <row r="5" ht="18.75" customHeight="1">
      <c r="A5" s="65"/>
      <c r="B5" s="34" t="s">
        <v>253</v>
      </c>
      <c r="C5" s="34">
        <f>COUNTIF(DECKS!$C$3:$C$470,THEMES!$B5)</f>
        <v>15</v>
      </c>
      <c r="D5" s="55">
        <f>IFERROR(SUMIF(DECKS!$C$3:$C$470,THEMES!$B5,DECKS!$D$3:$D$470)/THEMES!$C5,"")</f>
        <v>3.066666667</v>
      </c>
      <c r="E5" s="34">
        <f>COUNTIFS(DECKS!$C$3:$C$470,THEMES!$B5,DECKS!$G$3:$G$470,1)</f>
        <v>2</v>
      </c>
      <c r="F5" s="34">
        <f>COUNTIFS(DECKS!$C$3:$C$470,THEMES!$B5,DECKS!$H$3:$H$470,1)</f>
        <v>4</v>
      </c>
      <c r="G5" s="34">
        <f>COUNTIFS(DECKS!$C$3:$C$470,THEMES!$B5,DECKS!$I$3:$I$470,1)</f>
        <v>15</v>
      </c>
      <c r="H5" s="34">
        <f>COUNTIFS(DECKS!$C$3:$C$470,THEMES!$B5,DECKS!$J$3:$J$470,1)</f>
        <v>7</v>
      </c>
      <c r="I5" s="34">
        <f>COUNTIFS(DECKS!$C$3:$C$470,THEMES!$B5,DECKS!$K$3:$K$470,1)</f>
        <v>8</v>
      </c>
      <c r="J5" s="34">
        <f>IF(THEMES!$E5&gt;THEMES!$C5/2.5,1,0)</f>
        <v>0</v>
      </c>
      <c r="K5" s="34">
        <f>IF(THEMES!$F5&gt;THEMES!$C5/2.5,1,0)</f>
        <v>0</v>
      </c>
      <c r="L5" s="34">
        <f>IF(THEMES!$G5&gt;THEMES!$C5/2.5,1,0)</f>
        <v>1</v>
      </c>
      <c r="M5" s="34">
        <f>IF(THEMES!$H5&gt;THEMES!$C5/2.5,1,0)</f>
        <v>1</v>
      </c>
      <c r="N5" s="34">
        <f>IF(THEMES!$I5&gt;THEMES!$C5/2.5,1,0)</f>
        <v>1</v>
      </c>
      <c r="O5" s="34" t="str">
        <f>THEMES!$J5&amp;THEMES!$K5&amp;THEMES!$L5&amp;THEMES!$M5&amp;THEMES!$N5</f>
        <v>00111</v>
      </c>
      <c r="P5" s="57" t="str">
        <f t="array" ref="P5">XLOOKUP(THEMES!$O5,REF!$C$3:$C$34,REF!$B$3:$B$34,"-",0,1)</f>
        <v>Jund</v>
      </c>
      <c r="Q5" s="34">
        <f>SUMIF(DECKS!$C$3:$C$470,THEMES!$B5,DECKS!$M$3:$M$470)</f>
        <v>0</v>
      </c>
      <c r="R5" s="34">
        <f>SUMIF(DECKS!$C$3:$C$470,THEMES!$B5,DECKS!$N$3:$N$470)</f>
        <v>0</v>
      </c>
      <c r="S5" s="34">
        <f>SUMIF(DECKS!$C$3:$C$470,THEMES!$B5,DECKS!$O$3:$O$470)</f>
        <v>23</v>
      </c>
      <c r="T5" s="34">
        <f>SUMIF(DECKS!$C$3:$C$470,THEMES!$B5,DECKS!$P$3:$P$470)</f>
        <v>8</v>
      </c>
      <c r="U5" s="34">
        <f>SUMIF(DECKS!$C$3:$C$470,THEMES!$B5,DECKS!$Q$3:$Q$470)</f>
        <v>31</v>
      </c>
      <c r="V5" s="34">
        <f>SUMIF(DECKS!$C$3:$C$470,THEMES!$B5,DECKS!$R$3:$R$470)</f>
        <v>19</v>
      </c>
      <c r="W5" s="34">
        <f>SUMIF(DECKS!$C$3:$C$470,THEMES!$B5,DECKS!$S$3:$S$470)</f>
        <v>96</v>
      </c>
      <c r="X5" s="34">
        <f>SUMIF(DECKS!$C$3:$C$470,THEMES!$B5,DECKS!$T$3:$T$470)</f>
        <v>28</v>
      </c>
      <c r="Y5" s="34">
        <f>SUMIF(DECKS!$C$3:$C$470,THEMES!$B5,DECKS!$U$3:$U$470)</f>
        <v>16</v>
      </c>
      <c r="Z5" s="34">
        <f>SUMIF(DECKS!$C$3:$C$470,THEMES!$B5,DECKS!$V$3:$V$470)</f>
        <v>7</v>
      </c>
      <c r="AA5" s="34">
        <f>SUMIF(DECKS!$C$3:$C$470,THEMES!$B5,DECKS!$W$3:$W$470)</f>
        <v>18</v>
      </c>
      <c r="AB5" s="34">
        <f>SUMIF(DECKS!$C$3:$C$470,THEMES!$B5,DECKS!$X$3:$X$470)</f>
        <v>8</v>
      </c>
      <c r="AC5" s="34">
        <f>SUMIF(DECKS!$C$3:$C$470,THEMES!$B5,DECKS!$Y$3:$Y$470)</f>
        <v>1</v>
      </c>
      <c r="AD5" s="34">
        <f>SUMIF(DECKS!$C$3:$C$470,THEMES!$B5,DECKS!$Z$3:$Z$470)</f>
        <v>0</v>
      </c>
      <c r="AE5" s="34">
        <f>SUMIF(DECKS!$C$3:$C$470,THEMES!$B5,DECKS!$AA$3:$AA$470)</f>
        <v>22</v>
      </c>
      <c r="AF5" s="34">
        <f>SUMIF(DECKS!$C$3:$C$470,THEMES!$B5,DECKS!$AB$3:$AB$470)</f>
        <v>8</v>
      </c>
      <c r="AG5" s="77">
        <f>THEMES!$AF5/THEMES!$AE5</f>
        <v>0.3636363636</v>
      </c>
      <c r="AH5" s="34">
        <f>THEMES!$AC5+THEMES!$AE5</f>
        <v>23</v>
      </c>
      <c r="AI5" s="35">
        <f>IFERROR((THEMES!$AD5+THEMES!$AF5)/THEMES!$AH5,0)</f>
        <v>0.347826087</v>
      </c>
      <c r="AJ5" s="51">
        <f>IFERROR(AVERAGEIF(DECKS!$C$3:$C$470,THEMES!$B5,DECKS!$AI$3:$AI$470),"-")</f>
        <v>10.08333333</v>
      </c>
      <c r="AK5" s="34">
        <f>THEMES!$Q5+THEMES!$S5+THEMES!$U5+THEMES!$W5+THEMES!$Y5+THEMES!$AA5+THEMES!$AC5+THEMES!$AE5</f>
        <v>207</v>
      </c>
      <c r="AL5" s="35">
        <f>IFERROR((THEMES!$R5+THEMES!$T5+THEMES!$V5+THEMES!$X5+THEMES!$Z5+THEMES!$AB5+THEMES!$AD5+THEMES!$AF5)/THEMES!$AK5,0)</f>
        <v>0.3768115942</v>
      </c>
      <c r="AM5" s="55">
        <f>IFERROR(ROUND((5*COUNTIFS(DECKS!$C$3:$C$470,THEMES!$B5,DECKS!$AL$3:$AL$470,"S")+4*COUNTIFS(DECKS!$C$3:$C$470,THEMES!$B5,DECKS!$AL$3:$AL$470,"A")+3*COUNTIFS(DECKS!$C$3:$C$470,THEMES!$B5,DECKS!$AL$3:$AL$470,"B")+2*COUNTIFS(DECKS!$C$3:$C$470,THEMES!$B5,DECKS!$AL$3:$AL$470,"C")+COUNTIFS(DECKS!$C$3:$C$470,THEMES!$B5,DECKS!$AL$3:$AL$470,"D"))/(THEMES!$C5-COUNTIFS(DECKS!$C$3:$C$470,THEMES!$B5,DECKS!$AL$3:$AL$470,"-")),0),0)</f>
        <v>2</v>
      </c>
      <c r="AN5" s="34" t="str">
        <f t="array" ref="AN5">XLOOKUP(THEMES!$AM5,REF!$G$3:$G$7,REF!$F$3:$F$7,"-",0)</f>
        <v>C</v>
      </c>
      <c r="AO5" s="34">
        <f>SUMIF(DECKS!$C$3:$C$470,THEMES!$B5,DECKS!$AM$3:$AM$470)</f>
        <v>37</v>
      </c>
      <c r="AP5" s="34">
        <f>SUMIF(DECKS!$C$3:$C$470,THEMES!$B5,DECKS!$AN$3:$AN$470)</f>
        <v>2</v>
      </c>
      <c r="AQ5" s="34">
        <f>SUMIF(DECKS!$C$3:$C$470,THEMES!$B5,DECKS!$AO$3:$AO$470)</f>
        <v>14</v>
      </c>
      <c r="AR5" s="34">
        <f>SUMIF(DECKS!$C$3:$C$470,THEMES!$B5,DECKS!$AP$3:$AP$470)</f>
        <v>3</v>
      </c>
      <c r="AS5" s="53">
        <f>IFERROR(SUM(THEMES!$AO5:$AR5)/(1+THEMES!$AH5-(THEMES!$AH5*THEMES!$AI5)),0)</f>
        <v>3.5</v>
      </c>
      <c r="AT5" s="54">
        <f>IFERROR(THEMES!$AO5/SUM(THEMES!$AO5:$AR5),0)</f>
        <v>0.6607142857</v>
      </c>
      <c r="AU5" s="54">
        <f>IFERROR(THEMES!$AP5/SUM(THEMES!$AO5:$AR5),0)</f>
        <v>0.03571428571</v>
      </c>
      <c r="AV5" s="54">
        <f>IFERROR(THEMES!$AQ5/SUM(THEMES!$AO5:$AR5),0)</f>
        <v>0.25</v>
      </c>
      <c r="AW5" s="54">
        <f>IFERROR(THEMES!$AR5/SUM(THEMES!$AO5:$AR5),0)</f>
        <v>0.05357142857</v>
      </c>
      <c r="AX5" s="55">
        <f>IFERROR(SUMIFS(DECKS!$AW$3:$AW$470,DECKS!$C$3:$C$470,THEMES!$B5)/THEMES!$AH5,0)</f>
        <v>3.326086957</v>
      </c>
      <c r="AY5" s="54" t="str">
        <f t="array" ref="AY5">XLOOKUP(THEMES!$AX5,REF!$F$64:$F$68,REF!$D$64:$D$68,"-",-1,1)</f>
        <v>A</v>
      </c>
    </row>
    <row r="6" ht="18.75" customHeight="1">
      <c r="A6" s="65"/>
      <c r="B6" s="34" t="s">
        <v>254</v>
      </c>
      <c r="C6" s="34">
        <f>COUNTIF(DECKS!$C$3:$C$470,THEMES!$B6)</f>
        <v>9</v>
      </c>
      <c r="D6" s="55">
        <f>IFERROR(SUMIF(DECKS!$C$3:$C$470,THEMES!$B6,DECKS!$D$3:$D$470)/THEMES!$C6,"")</f>
        <v>3.333333333</v>
      </c>
      <c r="E6" s="34">
        <f>COUNTIFS(DECKS!$C$3:$C$470,THEMES!$B6,DECKS!$G$3:$G$470,1)</f>
        <v>3</v>
      </c>
      <c r="F6" s="34">
        <f>COUNTIFS(DECKS!$C$3:$C$470,THEMES!$B6,DECKS!$H$3:$H$470,1)</f>
        <v>3</v>
      </c>
      <c r="G6" s="34">
        <f>COUNTIFS(DECKS!$C$3:$C$470,THEMES!$B6,DECKS!$I$3:$I$470,1)</f>
        <v>5</v>
      </c>
      <c r="H6" s="34">
        <f>COUNTIFS(DECKS!$C$3:$C$470,THEMES!$B6,DECKS!$J$3:$J$470,1)</f>
        <v>6</v>
      </c>
      <c r="I6" s="34">
        <f>COUNTIFS(DECKS!$C$3:$C$470,THEMES!$B6,DECKS!$K$3:$K$470,1)</f>
        <v>2</v>
      </c>
      <c r="J6" s="34">
        <f>IF(THEMES!$E6&gt;THEMES!$C6/2.5,1,0)</f>
        <v>0</v>
      </c>
      <c r="K6" s="34">
        <f>IF(THEMES!$F6&gt;THEMES!$C6/2.5,1,0)</f>
        <v>0</v>
      </c>
      <c r="L6" s="34">
        <f>IF(THEMES!$G6&gt;THEMES!$C6/2.5,1,0)</f>
        <v>1</v>
      </c>
      <c r="M6" s="34">
        <f>IF(THEMES!$H6&gt;THEMES!$C6/2.5,1,0)</f>
        <v>1</v>
      </c>
      <c r="N6" s="34">
        <f>IF(THEMES!$I6&gt;THEMES!$C6/2.5,1,0)</f>
        <v>0</v>
      </c>
      <c r="O6" s="34" t="str">
        <f>THEMES!$J6&amp;THEMES!$K6&amp;THEMES!$L6&amp;THEMES!$M6&amp;THEMES!$N6</f>
        <v>00110</v>
      </c>
      <c r="P6" s="57" t="str">
        <f t="array" ref="P6">XLOOKUP(THEMES!$O6,REF!$C$3:$C$34,REF!$B$3:$B$34,"-",0,1)</f>
        <v>Rakdos</v>
      </c>
      <c r="Q6" s="34">
        <f>SUMIF(DECKS!$C$3:$C$470,THEMES!$B6,DECKS!$M$3:$M$470)</f>
        <v>0</v>
      </c>
      <c r="R6" s="34">
        <f>SUMIF(DECKS!$C$3:$C$470,THEMES!$B6,DECKS!$N$3:$N$470)</f>
        <v>0</v>
      </c>
      <c r="S6" s="34">
        <f>SUMIF(DECKS!$C$3:$C$470,THEMES!$B6,DECKS!$O$3:$O$470)</f>
        <v>15</v>
      </c>
      <c r="T6" s="34">
        <f>SUMIF(DECKS!$C$3:$C$470,THEMES!$B6,DECKS!$P$3:$P$470)</f>
        <v>8</v>
      </c>
      <c r="U6" s="34">
        <f>SUMIF(DECKS!$C$3:$C$470,THEMES!$B6,DECKS!$Q$3:$Q$470)</f>
        <v>5</v>
      </c>
      <c r="V6" s="34">
        <f>SUMIF(DECKS!$C$3:$C$470,THEMES!$B6,DECKS!$R$3:$R$470)</f>
        <v>2</v>
      </c>
      <c r="W6" s="34">
        <f>SUMIF(DECKS!$C$3:$C$470,THEMES!$B6,DECKS!$S$3:$S$470)</f>
        <v>26</v>
      </c>
      <c r="X6" s="34">
        <f>SUMIF(DECKS!$C$3:$C$470,THEMES!$B6,DECKS!$T$3:$T$470)</f>
        <v>7</v>
      </c>
      <c r="Y6" s="34">
        <f>SUMIF(DECKS!$C$3:$C$470,THEMES!$B6,DECKS!$U$3:$U$470)</f>
        <v>1</v>
      </c>
      <c r="Z6" s="34">
        <f>SUMIF(DECKS!$C$3:$C$470,THEMES!$B6,DECKS!$V$3:$V$470)</f>
        <v>0</v>
      </c>
      <c r="AA6" s="34">
        <f>SUMIF(DECKS!$C$3:$C$470,THEMES!$B6,DECKS!$W$3:$W$470)</f>
        <v>11</v>
      </c>
      <c r="AB6" s="34">
        <f>SUMIF(DECKS!$C$3:$C$470,THEMES!$B6,DECKS!$X$3:$X$470)</f>
        <v>5</v>
      </c>
      <c r="AC6" s="34">
        <f>SUMIF(DECKS!$C$3:$C$470,THEMES!$B6,DECKS!$Y$3:$Y$470)</f>
        <v>7</v>
      </c>
      <c r="AD6" s="34">
        <f>SUMIF(DECKS!$C$3:$C$470,THEMES!$B6,DECKS!$Z$3:$Z$470)</f>
        <v>3</v>
      </c>
      <c r="AE6" s="34">
        <f>SUMIF(DECKS!$C$3:$C$470,THEMES!$B6,DECKS!$AA$3:$AA$470)</f>
        <v>23</v>
      </c>
      <c r="AF6" s="34">
        <f>SUMIF(DECKS!$C$3:$C$470,THEMES!$B6,DECKS!$AB$3:$AB$470)</f>
        <v>8</v>
      </c>
      <c r="AG6" s="77">
        <f>THEMES!$AF6/THEMES!$AE6</f>
        <v>0.347826087</v>
      </c>
      <c r="AH6" s="34">
        <f>THEMES!$AC6+THEMES!$AE6</f>
        <v>30</v>
      </c>
      <c r="AI6" s="35">
        <f>IFERROR((THEMES!$AD6+THEMES!$AF6)/THEMES!$AH6,0)</f>
        <v>0.3666666667</v>
      </c>
      <c r="AJ6" s="51">
        <f>IFERROR(AVERAGEIF(DECKS!$C$3:$C$470,THEMES!$B6,DECKS!$AI$3:$AI$470),"-")</f>
        <v>8</v>
      </c>
      <c r="AK6" s="34">
        <f>THEMES!$Q6+THEMES!$S6+THEMES!$U6+THEMES!$W6+THEMES!$Y6+THEMES!$AA6+THEMES!$AC6+THEMES!$AE6</f>
        <v>88</v>
      </c>
      <c r="AL6" s="35">
        <f>IFERROR((THEMES!$R6+THEMES!$T6+THEMES!$V6+THEMES!$X6+THEMES!$Z6+THEMES!$AB6+THEMES!$AD6+THEMES!$AF6)/THEMES!$AK6,0)</f>
        <v>0.375</v>
      </c>
      <c r="AM6" s="55">
        <f>IFERROR(ROUND((5*COUNTIFS(DECKS!$C$3:$C$470,THEMES!$B6,DECKS!$AL$3:$AL$470,"S")+4*COUNTIFS(DECKS!$C$3:$C$470,THEMES!$B6,DECKS!$AL$3:$AL$470,"A")+3*COUNTIFS(DECKS!$C$3:$C$470,THEMES!$B6,DECKS!$AL$3:$AL$470,"B")+2*COUNTIFS(DECKS!$C$3:$C$470,THEMES!$B6,DECKS!$AL$3:$AL$470,"C")+COUNTIFS(DECKS!$C$3:$C$470,THEMES!$B6,DECKS!$AL$3:$AL$470,"D"))/(THEMES!$C6-COUNTIFS(DECKS!$C$3:$C$470,THEMES!$B6,DECKS!$AL$3:$AL$470,"-")),0),0)</f>
        <v>2</v>
      </c>
      <c r="AN6" s="34" t="str">
        <f t="array" ref="AN6">XLOOKUP(THEMES!$AM6,REF!$G$3:$G$7,REF!$F$3:$F$7,"-",0)</f>
        <v>C</v>
      </c>
      <c r="AO6" s="34" t="str">
        <f>SUMIF(DECKS!$C$3:$C$470,THEMES!$B6,DECKS!$AM$3:$AM$470)</f>
        <v>#ERROR!</v>
      </c>
      <c r="AP6" s="34" t="str">
        <f>SUMIF(DECKS!$C$3:$C$470,THEMES!$B6,DECKS!$AN$3:$AN$470)</f>
        <v>#ERROR!</v>
      </c>
      <c r="AQ6" s="34" t="str">
        <f>SUMIF(DECKS!$C$3:$C$470,THEMES!$B6,DECKS!$AO$3:$AO$470)</f>
        <v>#ERROR!</v>
      </c>
      <c r="AR6" s="34" t="str">
        <f>SUMIF(DECKS!$C$3:$C$470,THEMES!$B6,DECKS!$AP$3:$AP$470)</f>
        <v>#ERROR!</v>
      </c>
      <c r="AS6" s="53">
        <f>IFERROR(SUM(THEMES!$AO6:$AR6)/(1+THEMES!$AH6-(THEMES!$AH6*THEMES!$AI6)),0)</f>
        <v>0</v>
      </c>
      <c r="AT6" s="54">
        <f>IFERROR(THEMES!$AO6/SUM(THEMES!$AO6:$AR6),0)</f>
        <v>0</v>
      </c>
      <c r="AU6" s="54">
        <f>IFERROR(THEMES!$AP6/SUM(THEMES!$AO6:$AR6),0)</f>
        <v>0</v>
      </c>
      <c r="AV6" s="54">
        <f>IFERROR(THEMES!$AQ6/SUM(THEMES!$AO6:$AR6),0)</f>
        <v>0</v>
      </c>
      <c r="AW6" s="54">
        <f>IFERROR(THEMES!$AR6/SUM(THEMES!$AO6:$AR6),0)</f>
        <v>0</v>
      </c>
      <c r="AX6" s="55">
        <f>IFERROR(SUMIFS(DECKS!$AW$3:$AW$470,DECKS!$C$3:$C$470,THEMES!$B6)/THEMES!$AH6,0)</f>
        <v>0</v>
      </c>
      <c r="AY6" s="54" t="str">
        <f t="array" ref="AY6">XLOOKUP(THEMES!$AX6,REF!$F$64:$F$68,REF!$D$64:$D$68,"-",-1,1)</f>
        <v>E</v>
      </c>
    </row>
    <row r="7" ht="18.75" customHeight="1">
      <c r="A7" s="65"/>
      <c r="B7" s="34" t="s">
        <v>255</v>
      </c>
      <c r="C7" s="34">
        <f>COUNTIF(DECKS!$C$3:$C$470,THEMES!$B7)</f>
        <v>7</v>
      </c>
      <c r="D7" s="55">
        <f>IFERROR(SUMIF(DECKS!$C$3:$C$470,THEMES!$B7,DECKS!$D$3:$D$470)/THEMES!$C7,"")</f>
        <v>4.857142857</v>
      </c>
      <c r="E7" s="34">
        <f>COUNTIFS(DECKS!$C$3:$C$470,THEMES!$B7,DECKS!$G$3:$G$470,1)</f>
        <v>6</v>
      </c>
      <c r="F7" s="34">
        <f>COUNTIFS(DECKS!$C$3:$C$470,THEMES!$B7,DECKS!$H$3:$H$470,1)</f>
        <v>6</v>
      </c>
      <c r="G7" s="34">
        <f>COUNTIFS(DECKS!$C$3:$C$470,THEMES!$B7,DECKS!$I$3:$I$470,1)</f>
        <v>5</v>
      </c>
      <c r="H7" s="34">
        <f>COUNTIFS(DECKS!$C$3:$C$470,THEMES!$B7,DECKS!$J$3:$J$470,1)</f>
        <v>5</v>
      </c>
      <c r="I7" s="34">
        <f>COUNTIFS(DECKS!$C$3:$C$470,THEMES!$B7,DECKS!$K$3:$K$470,1)</f>
        <v>3</v>
      </c>
      <c r="J7" s="34">
        <f>IF(THEMES!$E7&gt;THEMES!$C7/2.5,1,0)</f>
        <v>1</v>
      </c>
      <c r="K7" s="34">
        <f>IF(THEMES!$F7&gt;THEMES!$C7/2.5,1,0)</f>
        <v>1</v>
      </c>
      <c r="L7" s="34">
        <f>IF(THEMES!$G7&gt;THEMES!$C7/2.5,1,0)</f>
        <v>1</v>
      </c>
      <c r="M7" s="34">
        <f>IF(THEMES!$H7&gt;THEMES!$C7/2.5,1,0)</f>
        <v>1</v>
      </c>
      <c r="N7" s="34">
        <f>IF(THEMES!$I7&gt;THEMES!$C7/2.5,1,0)</f>
        <v>1</v>
      </c>
      <c r="O7" s="34" t="str">
        <f>THEMES!$J7&amp;THEMES!$K7&amp;THEMES!$L7&amp;THEMES!$M7&amp;THEMES!$N7</f>
        <v>11111</v>
      </c>
      <c r="P7" s="57" t="str">
        <f t="array" ref="P7">XLOOKUP(THEMES!$O7,REF!$C$3:$C$34,REF!$B$3:$B$34,"-",0,1)</f>
        <v>5 Colors</v>
      </c>
      <c r="Q7" s="34">
        <f>SUMIF(DECKS!$C$3:$C$470,THEMES!$B7,DECKS!$M$3:$M$470)</f>
        <v>0</v>
      </c>
      <c r="R7" s="34">
        <f>SUMIF(DECKS!$C$3:$C$470,THEMES!$B7,DECKS!$N$3:$N$470)</f>
        <v>0</v>
      </c>
      <c r="S7" s="34">
        <f>SUMIF(DECKS!$C$3:$C$470,THEMES!$B7,DECKS!$O$3:$O$470)</f>
        <v>29</v>
      </c>
      <c r="T7" s="34">
        <f>SUMIF(DECKS!$C$3:$C$470,THEMES!$B7,DECKS!$P$3:$P$470)</f>
        <v>10</v>
      </c>
      <c r="U7" s="34">
        <f>SUMIF(DECKS!$C$3:$C$470,THEMES!$B7,DECKS!$Q$3:$Q$470)</f>
        <v>16</v>
      </c>
      <c r="V7" s="34">
        <f>SUMIF(DECKS!$C$3:$C$470,THEMES!$B7,DECKS!$R$3:$R$470)</f>
        <v>5</v>
      </c>
      <c r="W7" s="34">
        <f>SUMIF(DECKS!$C$3:$C$470,THEMES!$B7,DECKS!$S$3:$S$470)</f>
        <v>32</v>
      </c>
      <c r="X7" s="34">
        <f>SUMIF(DECKS!$C$3:$C$470,THEMES!$B7,DECKS!$T$3:$T$470)</f>
        <v>14</v>
      </c>
      <c r="Y7" s="34">
        <f>SUMIF(DECKS!$C$3:$C$470,THEMES!$B7,DECKS!$U$3:$U$470)</f>
        <v>14</v>
      </c>
      <c r="Z7" s="34">
        <f>SUMIF(DECKS!$C$3:$C$470,THEMES!$B7,DECKS!$V$3:$V$470)</f>
        <v>5</v>
      </c>
      <c r="AA7" s="34">
        <f>SUMIF(DECKS!$C$3:$C$470,THEMES!$B7,DECKS!$W$3:$W$470)</f>
        <v>2</v>
      </c>
      <c r="AB7" s="34">
        <f>SUMIF(DECKS!$C$3:$C$470,THEMES!$B7,DECKS!$X$3:$X$470)</f>
        <v>1</v>
      </c>
      <c r="AC7" s="34">
        <f>SUMIF(DECKS!$C$3:$C$470,THEMES!$B7,DECKS!$Y$3:$Y$470)</f>
        <v>4</v>
      </c>
      <c r="AD7" s="34">
        <f>SUMIF(DECKS!$C$3:$C$470,THEMES!$B7,DECKS!$Z$3:$Z$470)</f>
        <v>2</v>
      </c>
      <c r="AE7" s="34">
        <f>SUMIF(DECKS!$C$3:$C$470,THEMES!$B7,DECKS!$AA$3:$AA$470)</f>
        <v>6</v>
      </c>
      <c r="AF7" s="34">
        <f>SUMIF(DECKS!$C$3:$C$470,THEMES!$B7,DECKS!$AB$3:$AB$470)</f>
        <v>1</v>
      </c>
      <c r="AG7" s="77">
        <f>THEMES!$AF7/THEMES!$AE7</f>
        <v>0.1666666667</v>
      </c>
      <c r="AH7" s="34">
        <f>THEMES!$AC7+THEMES!$AE7</f>
        <v>10</v>
      </c>
      <c r="AI7" s="35">
        <f>IFERROR((THEMES!$AD7+THEMES!$AF7)/THEMES!$AH7,0)</f>
        <v>0.3</v>
      </c>
      <c r="AJ7" s="51" t="str">
        <f>IFERROR(AVERAGEIF(DECKS!$C$3:$C$470,THEMES!$B7,DECKS!$AI$3:$AI$470),"-")</f>
        <v>-</v>
      </c>
      <c r="AK7" s="34">
        <f>THEMES!$Q7+THEMES!$S7+THEMES!$U7+THEMES!$W7+THEMES!$Y7+THEMES!$AA7+THEMES!$AC7+THEMES!$AE7</f>
        <v>103</v>
      </c>
      <c r="AL7" s="35">
        <f>IFERROR((THEMES!$R7+THEMES!$T7+THEMES!$V7+THEMES!$X7+THEMES!$Z7+THEMES!$AB7+THEMES!$AD7+THEMES!$AF7)/THEMES!$AK7,0)</f>
        <v>0.3689320388</v>
      </c>
      <c r="AM7" s="55">
        <f>IFERROR(ROUND((5*COUNTIFS(DECKS!$C$3:$C$470,THEMES!$B7,DECKS!$AL$3:$AL$470,"S")+4*COUNTIFS(DECKS!$C$3:$C$470,THEMES!$B7,DECKS!$AL$3:$AL$470,"A")+3*COUNTIFS(DECKS!$C$3:$C$470,THEMES!$B7,DECKS!$AL$3:$AL$470,"B")+2*COUNTIFS(DECKS!$C$3:$C$470,THEMES!$B7,DECKS!$AL$3:$AL$470,"C")+COUNTIFS(DECKS!$C$3:$C$470,THEMES!$B7,DECKS!$AL$3:$AL$470,"D"))/(THEMES!$C7-COUNTIFS(DECKS!$C$3:$C$470,THEMES!$B7,DECKS!$AL$3:$AL$470,"-")),0),0)</f>
        <v>4</v>
      </c>
      <c r="AN7" s="34" t="str">
        <f t="array" ref="AN7">XLOOKUP(THEMES!$AM7,REF!$G$3:$G$7,REF!$F$3:$F$7,"-",0)</f>
        <v>A</v>
      </c>
      <c r="AO7" s="34">
        <f>SUMIF(DECKS!$C$3:$C$470,THEMES!$B7,DECKS!$AM$3:$AM$470)</f>
        <v>0</v>
      </c>
      <c r="AP7" s="34">
        <f>SUMIF(DECKS!$C$3:$C$470,THEMES!$B7,DECKS!$AN$3:$AN$470)</f>
        <v>0</v>
      </c>
      <c r="AQ7" s="34">
        <f>SUMIF(DECKS!$C$3:$C$470,THEMES!$B7,DECKS!$AO$3:$AO$470)</f>
        <v>0</v>
      </c>
      <c r="AR7" s="34">
        <f>SUMIF(DECKS!$C$3:$C$470,THEMES!$B7,DECKS!$AP$3:$AP$470)</f>
        <v>7</v>
      </c>
      <c r="AS7" s="53">
        <f>IFERROR(SUM(THEMES!$AO7:$AR7)/(1+THEMES!$AH7-(THEMES!$AH7*THEMES!$AI7)),0)</f>
        <v>0.875</v>
      </c>
      <c r="AT7" s="54">
        <f>IFERROR(THEMES!$AO7/SUM(THEMES!$AO7:$AR7),0)</f>
        <v>0</v>
      </c>
      <c r="AU7" s="54">
        <f>IFERROR(THEMES!$AP7/SUM(THEMES!$AO7:$AR7),0)</f>
        <v>0</v>
      </c>
      <c r="AV7" s="54">
        <f>IFERROR(THEMES!$AQ7/SUM(THEMES!$AO7:$AR7),0)</f>
        <v>0</v>
      </c>
      <c r="AW7" s="54">
        <f>IFERROR(THEMES!$AR7/SUM(THEMES!$AO7:$AR7),0)</f>
        <v>1</v>
      </c>
      <c r="AX7" s="55">
        <f>IFERROR(SUMIFS(DECKS!$AW$3:$AW$470,DECKS!$C$3:$C$470,THEMES!$B7)/THEMES!$AH7,0)</f>
        <v>2.95</v>
      </c>
      <c r="AY7" s="54" t="str">
        <f t="array" ref="AY7">XLOOKUP(THEMES!$AX7,REF!$F$64:$F$68,REF!$D$64:$D$68,"-",-1,1)</f>
        <v>B</v>
      </c>
    </row>
    <row r="8" ht="18.75" customHeight="1">
      <c r="A8" s="65"/>
      <c r="B8" s="34" t="s">
        <v>256</v>
      </c>
      <c r="C8" s="34">
        <f>COUNTIF(DECKS!$C$3:$C$470,THEMES!$B8)</f>
        <v>14</v>
      </c>
      <c r="D8" s="55">
        <f>IFERROR(SUMIF(DECKS!$C$3:$C$470,THEMES!$B8,DECKS!$D$3:$D$470)/THEMES!$C8,"")</f>
        <v>4</v>
      </c>
      <c r="E8" s="34">
        <f>COUNTIFS(DECKS!$C$3:$C$470,THEMES!$B8,DECKS!$G$3:$G$470,1)</f>
        <v>7</v>
      </c>
      <c r="F8" s="34">
        <f>COUNTIFS(DECKS!$C$3:$C$470,THEMES!$B8,DECKS!$H$3:$H$470,1)</f>
        <v>6</v>
      </c>
      <c r="G8" s="34">
        <f>COUNTIFS(DECKS!$C$3:$C$470,THEMES!$B8,DECKS!$I$3:$I$470,1)</f>
        <v>8</v>
      </c>
      <c r="H8" s="34">
        <f>COUNTIFS(DECKS!$C$3:$C$470,THEMES!$B8,DECKS!$J$3:$J$470,1)</f>
        <v>6</v>
      </c>
      <c r="I8" s="34">
        <f>COUNTIFS(DECKS!$C$3:$C$470,THEMES!$B8,DECKS!$K$3:$K$470,1)</f>
        <v>9</v>
      </c>
      <c r="J8" s="34">
        <f>IF(THEMES!$E8&gt;THEMES!$C8/2.5,1,0)</f>
        <v>1</v>
      </c>
      <c r="K8" s="34">
        <f>IF(THEMES!$F8&gt;THEMES!$C8/2.5,1,0)</f>
        <v>1</v>
      </c>
      <c r="L8" s="34">
        <f>IF(THEMES!$G8&gt;THEMES!$C8/2.5,1,0)</f>
        <v>1</v>
      </c>
      <c r="M8" s="34">
        <f>IF(THEMES!$H8&gt;THEMES!$C8/2.5,1,0)</f>
        <v>1</v>
      </c>
      <c r="N8" s="34">
        <f>IF(THEMES!$I8&gt;THEMES!$C8/2.5,1,0)</f>
        <v>1</v>
      </c>
      <c r="O8" s="34" t="str">
        <f>THEMES!$J8&amp;THEMES!$K8&amp;THEMES!$L8&amp;THEMES!$M8&amp;THEMES!$N8</f>
        <v>11111</v>
      </c>
      <c r="P8" s="57" t="str">
        <f t="array" ref="P8">XLOOKUP(THEMES!$O8,REF!$C$3:$C$34,REF!$B$3:$B$34,"-",0,1)</f>
        <v>5 Colors</v>
      </c>
      <c r="Q8" s="34">
        <f>SUMIF(DECKS!$C$3:$C$470,THEMES!$B8,DECKS!$M$3:$M$470)</f>
        <v>0</v>
      </c>
      <c r="R8" s="34">
        <f>SUMIF(DECKS!$C$3:$C$470,THEMES!$B8,DECKS!$N$3:$N$470)</f>
        <v>0</v>
      </c>
      <c r="S8" s="34">
        <f>SUMIF(DECKS!$C$3:$C$470,THEMES!$B8,DECKS!$O$3:$O$470)</f>
        <v>0</v>
      </c>
      <c r="T8" s="34">
        <f>SUMIF(DECKS!$C$3:$C$470,THEMES!$B8,DECKS!$P$3:$P$470)</f>
        <v>0</v>
      </c>
      <c r="U8" s="34">
        <f>SUMIF(DECKS!$C$3:$C$470,THEMES!$B8,DECKS!$Q$3:$Q$470)</f>
        <v>55</v>
      </c>
      <c r="V8" s="34">
        <f>SUMIF(DECKS!$C$3:$C$470,THEMES!$B8,DECKS!$R$3:$R$470)</f>
        <v>20</v>
      </c>
      <c r="W8" s="34">
        <f>SUMIF(DECKS!$C$3:$C$470,THEMES!$B8,DECKS!$S$3:$S$470)</f>
        <v>45</v>
      </c>
      <c r="X8" s="34">
        <f>SUMIF(DECKS!$C$3:$C$470,THEMES!$B8,DECKS!$T$3:$T$470)</f>
        <v>17</v>
      </c>
      <c r="Y8" s="34">
        <f>SUMIF(DECKS!$C$3:$C$470,THEMES!$B8,DECKS!$U$3:$U$470)</f>
        <v>2</v>
      </c>
      <c r="Z8" s="34">
        <f>SUMIF(DECKS!$C$3:$C$470,THEMES!$B8,DECKS!$V$3:$V$470)</f>
        <v>0</v>
      </c>
      <c r="AA8" s="34">
        <f>SUMIF(DECKS!$C$3:$C$470,THEMES!$B8,DECKS!$W$3:$W$470)</f>
        <v>1</v>
      </c>
      <c r="AB8" s="34">
        <f>SUMIF(DECKS!$C$3:$C$470,THEMES!$B8,DECKS!$X$3:$X$470)</f>
        <v>0</v>
      </c>
      <c r="AC8" s="34">
        <f>SUMIF(DECKS!$C$3:$C$470,THEMES!$B8,DECKS!$Y$3:$Y$470)</f>
        <v>11</v>
      </c>
      <c r="AD8" s="34">
        <f>SUMIF(DECKS!$C$3:$C$470,THEMES!$B8,DECKS!$Z$3:$Z$470)</f>
        <v>5</v>
      </c>
      <c r="AE8" s="34">
        <f>SUMIF(DECKS!$C$3:$C$470,THEMES!$B8,DECKS!$AA$3:$AA$470)</f>
        <v>29</v>
      </c>
      <c r="AF8" s="34">
        <f>SUMIF(DECKS!$C$3:$C$470,THEMES!$B8,DECKS!$AB$3:$AB$470)</f>
        <v>9</v>
      </c>
      <c r="AG8" s="77">
        <f>THEMES!$AF8/THEMES!$AE8</f>
        <v>0.3103448276</v>
      </c>
      <c r="AH8" s="34">
        <f>THEMES!$AC8+THEMES!$AE8</f>
        <v>40</v>
      </c>
      <c r="AI8" s="35">
        <f>IFERROR((THEMES!$AD8+THEMES!$AF8)/THEMES!$AH8,0)</f>
        <v>0.35</v>
      </c>
      <c r="AJ8" s="51">
        <f>IFERROR(AVERAGEIF(DECKS!$C$3:$C$470,THEMES!$B8,DECKS!$AI$3:$AI$470),"-")</f>
        <v>8</v>
      </c>
      <c r="AK8" s="34">
        <f>THEMES!$Q8+THEMES!$S8+THEMES!$U8+THEMES!$W8+THEMES!$Y8+THEMES!$AA8+THEMES!$AC8+THEMES!$AE8</f>
        <v>143</v>
      </c>
      <c r="AL8" s="35">
        <f>IFERROR((THEMES!$R8+THEMES!$T8+THEMES!$V8+THEMES!$X8+THEMES!$Z8+THEMES!$AB8+THEMES!$AD8+THEMES!$AF8)/THEMES!$AK8,0)</f>
        <v>0.3566433566</v>
      </c>
      <c r="AM8" s="55">
        <f>IFERROR(ROUND((5*COUNTIFS(DECKS!$C$3:$C$470,THEMES!$B8,DECKS!$AL$3:$AL$470,"S")+4*COUNTIFS(DECKS!$C$3:$C$470,THEMES!$B8,DECKS!$AL$3:$AL$470,"A")+3*COUNTIFS(DECKS!$C$3:$C$470,THEMES!$B8,DECKS!$AL$3:$AL$470,"B")+2*COUNTIFS(DECKS!$C$3:$C$470,THEMES!$B8,DECKS!$AL$3:$AL$470,"C")+COUNTIFS(DECKS!$C$3:$C$470,THEMES!$B8,DECKS!$AL$3:$AL$470,"D"))/(THEMES!$C8-COUNTIFS(DECKS!$C$3:$C$470,THEMES!$B8,DECKS!$AL$3:$AL$470,"-")),0),0)</f>
        <v>2</v>
      </c>
      <c r="AN8" s="34" t="str">
        <f t="array" ref="AN8">XLOOKUP(THEMES!$AM8,REF!$G$3:$G$7,REF!$F$3:$F$7,"-",0)</f>
        <v>C</v>
      </c>
      <c r="AO8" s="34" t="str">
        <f>SUMIF(DECKS!$C$3:$C$470,THEMES!$B8,DECKS!$AM$3:$AM$470)</f>
        <v>#ERROR!</v>
      </c>
      <c r="AP8" s="34" t="str">
        <f>SUMIF(DECKS!$C$3:$C$470,THEMES!$B8,DECKS!$AN$3:$AN$470)</f>
        <v>#ERROR!</v>
      </c>
      <c r="AQ8" s="34" t="str">
        <f>SUMIF(DECKS!$C$3:$C$470,THEMES!$B8,DECKS!$AO$3:$AO$470)</f>
        <v>#ERROR!</v>
      </c>
      <c r="AR8" s="34" t="str">
        <f>SUMIF(DECKS!$C$3:$C$470,THEMES!$B8,DECKS!$AP$3:$AP$470)</f>
        <v>#ERROR!</v>
      </c>
      <c r="AS8" s="53">
        <f>IFERROR(SUM(THEMES!$AO8:$AR8)/(1+THEMES!$AH8-(THEMES!$AH8*THEMES!$AI8)),0)</f>
        <v>0</v>
      </c>
      <c r="AT8" s="54">
        <f>IFERROR(THEMES!$AO8/SUM(THEMES!$AO8:$AR8),0)</f>
        <v>0</v>
      </c>
      <c r="AU8" s="54">
        <f>IFERROR(THEMES!$AP8/SUM(THEMES!$AO8:$AR8),0)</f>
        <v>0</v>
      </c>
      <c r="AV8" s="54">
        <f>IFERROR(THEMES!$AQ8/SUM(THEMES!$AO8:$AR8),0)</f>
        <v>0</v>
      </c>
      <c r="AW8" s="54">
        <f>IFERROR(THEMES!$AR8/SUM(THEMES!$AO8:$AR8),0)</f>
        <v>0</v>
      </c>
      <c r="AX8" s="55">
        <f>IFERROR(SUMIFS(DECKS!$AW$3:$AW$470,DECKS!$C$3:$C$470,THEMES!$B8)/THEMES!$AH8,0)</f>
        <v>0</v>
      </c>
      <c r="AY8" s="54" t="str">
        <f t="array" ref="AY8">XLOOKUP(THEMES!$AX8,REF!$F$64:$F$68,REF!$D$64:$D$68,"-",-1,1)</f>
        <v>E</v>
      </c>
    </row>
    <row r="9" ht="18.75" customHeight="1">
      <c r="A9" s="65"/>
      <c r="B9" s="34" t="s">
        <v>257</v>
      </c>
      <c r="C9" s="34">
        <f>COUNTIF(DECKS!$C$3:$C$470,THEMES!$B9)</f>
        <v>29</v>
      </c>
      <c r="D9" s="55">
        <f>IFERROR(SUMIF(DECKS!$C$3:$C$470,THEMES!$B9,DECKS!$D$3:$D$470)/THEMES!$C9,"")</f>
        <v>2.931034483</v>
      </c>
      <c r="E9" s="34">
        <f>COUNTIFS(DECKS!$C$3:$C$470,THEMES!$B9,DECKS!$G$3:$G$470,1)</f>
        <v>8</v>
      </c>
      <c r="F9" s="34">
        <f>COUNTIFS(DECKS!$C$3:$C$470,THEMES!$B9,DECKS!$H$3:$H$470,1)</f>
        <v>23</v>
      </c>
      <c r="G9" s="34">
        <f>COUNTIFS(DECKS!$C$3:$C$470,THEMES!$B9,DECKS!$I$3:$I$470,1)</f>
        <v>5</v>
      </c>
      <c r="H9" s="34">
        <f>COUNTIFS(DECKS!$C$3:$C$470,THEMES!$B9,DECKS!$J$3:$J$470,1)</f>
        <v>27</v>
      </c>
      <c r="I9" s="34">
        <f>COUNTIFS(DECKS!$C$3:$C$470,THEMES!$B9,DECKS!$K$3:$K$470,1)</f>
        <v>7</v>
      </c>
      <c r="J9" s="34">
        <f>IF(THEMES!$E9&gt;THEMES!$C9/2.5,1,0)</f>
        <v>0</v>
      </c>
      <c r="K9" s="34">
        <f>IF(THEMES!$F9&gt;THEMES!$C9/2.5,1,0)</f>
        <v>1</v>
      </c>
      <c r="L9" s="34">
        <f>IF(THEMES!$G9&gt;THEMES!$C9/2.5,1,0)</f>
        <v>0</v>
      </c>
      <c r="M9" s="34">
        <f>IF(THEMES!$H9&gt;THEMES!$C9/2.5,1,0)</f>
        <v>1</v>
      </c>
      <c r="N9" s="34">
        <f>IF(THEMES!$I9&gt;THEMES!$C9/2.5,1,0)</f>
        <v>0</v>
      </c>
      <c r="O9" s="34" t="str">
        <f>THEMES!$J9&amp;THEMES!$K9&amp;THEMES!$L9&amp;THEMES!$M9&amp;THEMES!$N9</f>
        <v>01010</v>
      </c>
      <c r="P9" s="57" t="str">
        <f t="array" ref="P9">XLOOKUP(THEMES!$O9,REF!$C$3:$C$34,REF!$B$3:$B$34,"-",0,1)</f>
        <v>Izzet</v>
      </c>
      <c r="Q9" s="34">
        <f>SUMIF(DECKS!$C$3:$C$470,THEMES!$B9,DECKS!$M$3:$M$470)</f>
        <v>0</v>
      </c>
      <c r="R9" s="34">
        <f>SUMIF(DECKS!$C$3:$C$470,THEMES!$B9,DECKS!$N$3:$N$470)</f>
        <v>0</v>
      </c>
      <c r="S9" s="34">
        <f>SUMIF(DECKS!$C$3:$C$470,THEMES!$B9,DECKS!$O$3:$O$470)</f>
        <v>24</v>
      </c>
      <c r="T9" s="34">
        <f>SUMIF(DECKS!$C$3:$C$470,THEMES!$B9,DECKS!$P$3:$P$470)</f>
        <v>11</v>
      </c>
      <c r="U9" s="34">
        <f>SUMIF(DECKS!$C$3:$C$470,THEMES!$B9,DECKS!$Q$3:$Q$470)</f>
        <v>74</v>
      </c>
      <c r="V9" s="34">
        <f>SUMIF(DECKS!$C$3:$C$470,THEMES!$B9,DECKS!$R$3:$R$470)</f>
        <v>22</v>
      </c>
      <c r="W9" s="34">
        <f>SUMIF(DECKS!$C$3:$C$470,THEMES!$B9,DECKS!$S$3:$S$470)</f>
        <v>87</v>
      </c>
      <c r="X9" s="34">
        <f>SUMIF(DECKS!$C$3:$C$470,THEMES!$B9,DECKS!$T$3:$T$470)</f>
        <v>31</v>
      </c>
      <c r="Y9" s="34">
        <f>SUMIF(DECKS!$C$3:$C$470,THEMES!$B9,DECKS!$U$3:$U$470)</f>
        <v>56</v>
      </c>
      <c r="Z9" s="34">
        <f>SUMIF(DECKS!$C$3:$C$470,THEMES!$B9,DECKS!$V$3:$V$470)</f>
        <v>19</v>
      </c>
      <c r="AA9" s="34">
        <f>SUMIF(DECKS!$C$3:$C$470,THEMES!$B9,DECKS!$W$3:$W$470)</f>
        <v>22</v>
      </c>
      <c r="AB9" s="34">
        <f>SUMIF(DECKS!$C$3:$C$470,THEMES!$B9,DECKS!$X$3:$X$470)</f>
        <v>9</v>
      </c>
      <c r="AC9" s="34">
        <f>SUMIF(DECKS!$C$3:$C$470,THEMES!$B9,DECKS!$Y$3:$Y$470)</f>
        <v>37</v>
      </c>
      <c r="AD9" s="34">
        <f>SUMIF(DECKS!$C$3:$C$470,THEMES!$B9,DECKS!$Z$3:$Z$470)</f>
        <v>11</v>
      </c>
      <c r="AE9" s="34">
        <f>SUMIF(DECKS!$C$3:$C$470,THEMES!$B9,DECKS!$AA$3:$AA$470)</f>
        <v>93</v>
      </c>
      <c r="AF9" s="34">
        <f>SUMIF(DECKS!$C$3:$C$470,THEMES!$B9,DECKS!$AB$3:$AB$470)</f>
        <v>34</v>
      </c>
      <c r="AG9" s="77">
        <f>THEMES!$AF9/THEMES!$AE9</f>
        <v>0.3655913978</v>
      </c>
      <c r="AH9" s="34">
        <f>THEMES!$AC9+THEMES!$AE9</f>
        <v>130</v>
      </c>
      <c r="AI9" s="35">
        <f>IFERROR((THEMES!$AD9+THEMES!$AF9)/THEMES!$AH9,0)</f>
        <v>0.3461538462</v>
      </c>
      <c r="AJ9" s="51">
        <f>IFERROR(AVERAGEIF(DECKS!$C$3:$C$470,THEMES!$B9,DECKS!$AI$3:$AI$470),"-")</f>
        <v>9.533333333</v>
      </c>
      <c r="AK9" s="34">
        <f>THEMES!$Q9+THEMES!$S9+THEMES!$U9+THEMES!$W9+THEMES!$Y9+THEMES!$AA9+THEMES!$AC9+THEMES!$AE9</f>
        <v>393</v>
      </c>
      <c r="AL9" s="35">
        <f>IFERROR((THEMES!$R9+THEMES!$T9+THEMES!$V9+THEMES!$X9+THEMES!$Z9+THEMES!$AB9+THEMES!$AD9+THEMES!$AF9)/THEMES!$AK9,0)</f>
        <v>0.3486005089</v>
      </c>
      <c r="AM9" s="55">
        <f>IFERROR(ROUND((5*COUNTIFS(DECKS!$C$3:$C$470,THEMES!$B9,DECKS!$AL$3:$AL$470,"S")+4*COUNTIFS(DECKS!$C$3:$C$470,THEMES!$B9,DECKS!$AL$3:$AL$470,"A")+3*COUNTIFS(DECKS!$C$3:$C$470,THEMES!$B9,DECKS!$AL$3:$AL$470,"B")+2*COUNTIFS(DECKS!$C$3:$C$470,THEMES!$B9,DECKS!$AL$3:$AL$470,"C")+COUNTIFS(DECKS!$C$3:$C$470,THEMES!$B9,DECKS!$AL$3:$AL$470,"D"))/(THEMES!$C9-COUNTIFS(DECKS!$C$3:$C$470,THEMES!$B9,DECKS!$AL$3:$AL$470,"-")),0),0)</f>
        <v>3</v>
      </c>
      <c r="AN9" s="34" t="str">
        <f t="array" ref="AN9">XLOOKUP(THEMES!$AM9,REF!$G$3:$G$7,REF!$F$3:$F$7,"-",0)</f>
        <v>B</v>
      </c>
      <c r="AO9" s="34" t="str">
        <f>SUMIF(DECKS!$C$3:$C$470,THEMES!$B9,DECKS!$AM$3:$AM$470)</f>
        <v>#ERROR!</v>
      </c>
      <c r="AP9" s="34" t="str">
        <f>SUMIF(DECKS!$C$3:$C$470,THEMES!$B9,DECKS!$AN$3:$AN$470)</f>
        <v>#ERROR!</v>
      </c>
      <c r="AQ9" s="34" t="str">
        <f>SUMIF(DECKS!$C$3:$C$470,THEMES!$B9,DECKS!$AO$3:$AO$470)</f>
        <v>#ERROR!</v>
      </c>
      <c r="AR9" s="34" t="str">
        <f>SUMIF(DECKS!$C$3:$C$470,THEMES!$B9,DECKS!$AP$3:$AP$470)</f>
        <v>#ERROR!</v>
      </c>
      <c r="AS9" s="53">
        <f>IFERROR(SUM(THEMES!$AO9:$AR9)/(1+THEMES!$AH9-(THEMES!$AH9*THEMES!$AI9)),0)</f>
        <v>0</v>
      </c>
      <c r="AT9" s="54">
        <f>IFERROR(THEMES!$AO9/SUM(THEMES!$AO9:$AR9),0)</f>
        <v>0</v>
      </c>
      <c r="AU9" s="54">
        <f>IFERROR(THEMES!$AP9/SUM(THEMES!$AO9:$AR9),0)</f>
        <v>0</v>
      </c>
      <c r="AV9" s="54">
        <f>IFERROR(THEMES!$AQ9/SUM(THEMES!$AO9:$AR9),0)</f>
        <v>0</v>
      </c>
      <c r="AW9" s="54">
        <f>IFERROR(THEMES!$AR9/SUM(THEMES!$AO9:$AR9),0)</f>
        <v>0</v>
      </c>
      <c r="AX9" s="55">
        <f>IFERROR(SUMIFS(DECKS!$AW$3:$AW$470,DECKS!$C$3:$C$470,THEMES!$B9)/THEMES!$AH9,0)</f>
        <v>0</v>
      </c>
      <c r="AY9" s="54" t="str">
        <f t="array" ref="AY9">XLOOKUP(THEMES!$AX9,REF!$F$64:$F$68,REF!$D$64:$D$68,"-",-1,1)</f>
        <v>E</v>
      </c>
    </row>
    <row r="10" ht="18.75" customHeight="1">
      <c r="A10" s="65"/>
      <c r="B10" s="34" t="s">
        <v>258</v>
      </c>
      <c r="C10" s="34">
        <f>COUNTIF(DECKS!$C$3:$C$470,THEMES!$B10)</f>
        <v>11</v>
      </c>
      <c r="D10" s="55">
        <f>IFERROR(SUMIF(DECKS!$C$3:$C$470,THEMES!$B10,DECKS!$D$3:$D$470)/THEMES!$C10,"")</f>
        <v>3.454545455</v>
      </c>
      <c r="E10" s="34">
        <f>COUNTIFS(DECKS!$C$3:$C$470,THEMES!$B10,DECKS!$G$3:$G$470,1)</f>
        <v>10</v>
      </c>
      <c r="F10" s="34">
        <f>COUNTIFS(DECKS!$C$3:$C$470,THEMES!$B10,DECKS!$H$3:$H$470,1)</f>
        <v>3</v>
      </c>
      <c r="G10" s="34">
        <f>COUNTIFS(DECKS!$C$3:$C$470,THEMES!$B10,DECKS!$I$3:$I$470,1)</f>
        <v>3</v>
      </c>
      <c r="H10" s="34">
        <f>COUNTIFS(DECKS!$C$3:$C$470,THEMES!$B10,DECKS!$J$3:$J$470,1)</f>
        <v>3</v>
      </c>
      <c r="I10" s="34">
        <f>COUNTIFS(DECKS!$C$3:$C$470,THEMES!$B10,DECKS!$K$3:$K$470,1)</f>
        <v>5</v>
      </c>
      <c r="J10" s="34">
        <f>IF(THEMES!$E10&gt;THEMES!$C10/2.5,1,0)</f>
        <v>1</v>
      </c>
      <c r="K10" s="34">
        <f>IF(THEMES!$F10&gt;THEMES!$C10/2.5,1,0)</f>
        <v>0</v>
      </c>
      <c r="L10" s="34">
        <f>IF(THEMES!$G10&gt;THEMES!$C10/2.5,1,0)</f>
        <v>0</v>
      </c>
      <c r="M10" s="34">
        <f>IF(THEMES!$H10&gt;THEMES!$C10/2.5,1,0)</f>
        <v>0</v>
      </c>
      <c r="N10" s="34">
        <f>IF(THEMES!$I10&gt;THEMES!$C10/2.5,1,0)</f>
        <v>1</v>
      </c>
      <c r="O10" s="34" t="str">
        <f>THEMES!$J10&amp;THEMES!$K10&amp;THEMES!$L10&amp;THEMES!$M10&amp;THEMES!$N10</f>
        <v>10001</v>
      </c>
      <c r="P10" s="57" t="str">
        <f t="array" ref="P10">XLOOKUP(THEMES!$O10,REF!$C$3:$C$34,REF!$B$3:$B$34,"-",0,1)</f>
        <v>Selesnya</v>
      </c>
      <c r="Q10" s="34">
        <f>SUMIF(DECKS!$C$3:$C$470,THEMES!$B10,DECKS!$M$3:$M$470)</f>
        <v>2</v>
      </c>
      <c r="R10" s="34">
        <f>SUMIF(DECKS!$C$3:$C$470,THEMES!$B10,DECKS!$N$3:$N$470)</f>
        <v>1</v>
      </c>
      <c r="S10" s="34">
        <f>SUMIF(DECKS!$C$3:$C$470,THEMES!$B10,DECKS!$O$3:$O$470)</f>
        <v>15</v>
      </c>
      <c r="T10" s="34">
        <f>SUMIF(DECKS!$C$3:$C$470,THEMES!$B10,DECKS!$P$3:$P$470)</f>
        <v>5</v>
      </c>
      <c r="U10" s="34">
        <f>SUMIF(DECKS!$C$3:$C$470,THEMES!$B10,DECKS!$Q$3:$Q$470)</f>
        <v>21</v>
      </c>
      <c r="V10" s="34">
        <f>SUMIF(DECKS!$C$3:$C$470,THEMES!$B10,DECKS!$R$3:$R$470)</f>
        <v>7</v>
      </c>
      <c r="W10" s="34">
        <f>SUMIF(DECKS!$C$3:$C$470,THEMES!$B10,DECKS!$S$3:$S$470)</f>
        <v>58</v>
      </c>
      <c r="X10" s="34">
        <f>SUMIF(DECKS!$C$3:$C$470,THEMES!$B10,DECKS!$T$3:$T$470)</f>
        <v>25</v>
      </c>
      <c r="Y10" s="34">
        <f>SUMIF(DECKS!$C$3:$C$470,THEMES!$B10,DECKS!$U$3:$U$470)</f>
        <v>12</v>
      </c>
      <c r="Z10" s="34">
        <f>SUMIF(DECKS!$C$3:$C$470,THEMES!$B10,DECKS!$V$3:$V$470)</f>
        <v>2</v>
      </c>
      <c r="AA10" s="34">
        <f>SUMIF(DECKS!$C$3:$C$470,THEMES!$B10,DECKS!$W$3:$W$470)</f>
        <v>4</v>
      </c>
      <c r="AB10" s="34">
        <f>SUMIF(DECKS!$C$3:$C$470,THEMES!$B10,DECKS!$X$3:$X$470)</f>
        <v>2</v>
      </c>
      <c r="AC10" s="34">
        <f>SUMIF(DECKS!$C$3:$C$470,THEMES!$B10,DECKS!$Y$3:$Y$470)</f>
        <v>11</v>
      </c>
      <c r="AD10" s="34">
        <f>SUMIF(DECKS!$C$3:$C$470,THEMES!$B10,DECKS!$Z$3:$Z$470)</f>
        <v>3</v>
      </c>
      <c r="AE10" s="34">
        <f>SUMIF(DECKS!$C$3:$C$470,THEMES!$B10,DECKS!$AA$3:$AA$470)</f>
        <v>21</v>
      </c>
      <c r="AF10" s="34">
        <f>SUMIF(DECKS!$C$3:$C$470,THEMES!$B10,DECKS!$AB$3:$AB$470)</f>
        <v>4</v>
      </c>
      <c r="AG10" s="77">
        <f>THEMES!$AF10/THEMES!$AE10</f>
        <v>0.1904761905</v>
      </c>
      <c r="AH10" s="34">
        <f>THEMES!$AC10+THEMES!$AE10</f>
        <v>32</v>
      </c>
      <c r="AI10" s="35">
        <f>IFERROR((THEMES!$AD10+THEMES!$AF10)/THEMES!$AH10,0)</f>
        <v>0.21875</v>
      </c>
      <c r="AJ10" s="51">
        <f>IFERROR(AVERAGEIF(DECKS!$C$3:$C$470,THEMES!$B10,DECKS!$AI$3:$AI$470),"-")</f>
        <v>9</v>
      </c>
      <c r="AK10" s="34">
        <f>THEMES!$Q10+THEMES!$S10+THEMES!$U10+THEMES!$W10+THEMES!$Y10+THEMES!$AA10+THEMES!$AC10+THEMES!$AE10</f>
        <v>144</v>
      </c>
      <c r="AL10" s="35">
        <f>IFERROR((THEMES!$R10+THEMES!$T10+THEMES!$V10+THEMES!$X10+THEMES!$Z10+THEMES!$AB10+THEMES!$AD10+THEMES!$AF10)/THEMES!$AK10,0)</f>
        <v>0.3402777778</v>
      </c>
      <c r="AM10" s="55">
        <f>IFERROR(ROUND((5*COUNTIFS(DECKS!$C$3:$C$470,THEMES!$B10,DECKS!$AL$3:$AL$470,"S")+4*COUNTIFS(DECKS!$C$3:$C$470,THEMES!$B10,DECKS!$AL$3:$AL$470,"A")+3*COUNTIFS(DECKS!$C$3:$C$470,THEMES!$B10,DECKS!$AL$3:$AL$470,"B")+2*COUNTIFS(DECKS!$C$3:$C$470,THEMES!$B10,DECKS!$AL$3:$AL$470,"C")+COUNTIFS(DECKS!$C$3:$C$470,THEMES!$B10,DECKS!$AL$3:$AL$470,"D"))/(THEMES!$C10-COUNTIFS(DECKS!$C$3:$C$470,THEMES!$B10,DECKS!$AL$3:$AL$470,"-")),0),0)</f>
        <v>2</v>
      </c>
      <c r="AN10" s="34" t="str">
        <f t="array" ref="AN10">XLOOKUP(THEMES!$AM10,REF!$G$3:$G$7,REF!$F$3:$F$7,"-",0)</f>
        <v>C</v>
      </c>
      <c r="AO10" s="34">
        <f>SUMIF(DECKS!$C$3:$C$470,THEMES!$B10,DECKS!$AM$3:$AM$470)</f>
        <v>7</v>
      </c>
      <c r="AP10" s="34">
        <f>SUMIF(DECKS!$C$3:$C$470,THEMES!$B10,DECKS!$AN$3:$AN$470)</f>
        <v>8</v>
      </c>
      <c r="AQ10" s="34">
        <f>SUMIF(DECKS!$C$3:$C$470,THEMES!$B10,DECKS!$AO$3:$AO$470)</f>
        <v>3</v>
      </c>
      <c r="AR10" s="34">
        <f>SUMIF(DECKS!$C$3:$C$470,THEMES!$B10,DECKS!$AP$3:$AP$470)</f>
        <v>0</v>
      </c>
      <c r="AS10" s="53">
        <f>IFERROR(SUM(THEMES!$AO10:$AR10)/(1+THEMES!$AH10-(THEMES!$AH10*THEMES!$AI10)),0)</f>
        <v>0.6923076923</v>
      </c>
      <c r="AT10" s="54">
        <f>IFERROR(THEMES!$AO10/SUM(THEMES!$AO10:$AR10),0)</f>
        <v>0.3888888889</v>
      </c>
      <c r="AU10" s="54">
        <f>IFERROR(THEMES!$AP10/SUM(THEMES!$AO10:$AR10),0)</f>
        <v>0.4444444444</v>
      </c>
      <c r="AV10" s="54">
        <f>IFERROR(THEMES!$AQ10/SUM(THEMES!$AO10:$AR10),0)</f>
        <v>0.1666666667</v>
      </c>
      <c r="AW10" s="54">
        <f>IFERROR(THEMES!$AR10/SUM(THEMES!$AO10:$AR10),0)</f>
        <v>0</v>
      </c>
      <c r="AX10" s="55">
        <f>IFERROR(SUMIFS(DECKS!$AW$3:$AW$470,DECKS!$C$3:$C$470,THEMES!$B10)/THEMES!$AH10,0)</f>
        <v>1.6875</v>
      </c>
      <c r="AY10" s="54" t="str">
        <f t="array" ref="AY10">XLOOKUP(THEMES!$AX10,REF!$F$64:$F$68,REF!$D$64:$D$68,"-",-1,1)</f>
        <v>C</v>
      </c>
    </row>
    <row r="11" ht="18.75" customHeight="1">
      <c r="A11" s="65"/>
      <c r="B11" s="34" t="s">
        <v>259</v>
      </c>
      <c r="C11" s="34">
        <f>COUNTIF(DECKS!$C$3:$C$470,THEMES!$B11)</f>
        <v>11</v>
      </c>
      <c r="D11" s="55">
        <f>IFERROR(SUMIF(DECKS!$C$3:$C$470,THEMES!$B11,DECKS!$D$3:$D$470)/THEMES!$C11,"")</f>
        <v>4.181818182</v>
      </c>
      <c r="E11" s="34">
        <f>COUNTIFS(DECKS!$C$3:$C$470,THEMES!$B11,DECKS!$G$3:$G$470,1)</f>
        <v>9</v>
      </c>
      <c r="F11" s="34">
        <f>COUNTIFS(DECKS!$C$3:$C$470,THEMES!$B11,DECKS!$H$3:$H$470,1)</f>
        <v>2</v>
      </c>
      <c r="G11" s="34">
        <f>COUNTIFS(DECKS!$C$3:$C$470,THEMES!$B11,DECKS!$I$3:$I$470,1)</f>
        <v>1</v>
      </c>
      <c r="H11" s="34">
        <f>COUNTIFS(DECKS!$C$3:$C$470,THEMES!$B11,DECKS!$J$3:$J$470,1)</f>
        <v>9</v>
      </c>
      <c r="I11" s="34">
        <f>COUNTIFS(DECKS!$C$3:$C$470,THEMES!$B11,DECKS!$K$3:$K$470,1)</f>
        <v>0</v>
      </c>
      <c r="J11" s="34">
        <f>IF(THEMES!$E11&gt;THEMES!$C11/2.5,1,0)</f>
        <v>1</v>
      </c>
      <c r="K11" s="34">
        <f>IF(THEMES!$F11&gt;THEMES!$C11/2.5,1,0)</f>
        <v>0</v>
      </c>
      <c r="L11" s="34">
        <f>IF(THEMES!$G11&gt;THEMES!$C11/2.5,1,0)</f>
        <v>0</v>
      </c>
      <c r="M11" s="34">
        <f>IF(THEMES!$H11&gt;THEMES!$C11/2.5,1,0)</f>
        <v>1</v>
      </c>
      <c r="N11" s="34">
        <f>IF(THEMES!$I11&gt;THEMES!$C11/2.5,1,0)</f>
        <v>0</v>
      </c>
      <c r="O11" s="34" t="str">
        <f>THEMES!$J11&amp;THEMES!$K11&amp;THEMES!$L11&amp;THEMES!$M11&amp;THEMES!$N11</f>
        <v>10010</v>
      </c>
      <c r="P11" s="57" t="str">
        <f t="array" ref="P11">XLOOKUP(THEMES!$O11,REF!$C$3:$C$34,REF!$B$3:$B$34,"-",0,1)</f>
        <v>Boros</v>
      </c>
      <c r="Q11" s="34">
        <f>SUMIF(DECKS!$C$3:$C$470,THEMES!$B11,DECKS!$M$3:$M$470)</f>
        <v>0</v>
      </c>
      <c r="R11" s="34">
        <f>SUMIF(DECKS!$C$3:$C$470,THEMES!$B11,DECKS!$N$3:$N$470)</f>
        <v>0</v>
      </c>
      <c r="S11" s="34">
        <f>SUMIF(DECKS!$C$3:$C$470,THEMES!$B11,DECKS!$O$3:$O$470)</f>
        <v>72</v>
      </c>
      <c r="T11" s="34">
        <f>SUMIF(DECKS!$C$3:$C$470,THEMES!$B11,DECKS!$P$3:$P$470)</f>
        <v>24</v>
      </c>
      <c r="U11" s="34">
        <f>SUMIF(DECKS!$C$3:$C$470,THEMES!$B11,DECKS!$Q$3:$Q$470)</f>
        <v>27</v>
      </c>
      <c r="V11" s="34">
        <f>SUMIF(DECKS!$C$3:$C$470,THEMES!$B11,DECKS!$R$3:$R$470)</f>
        <v>9</v>
      </c>
      <c r="W11" s="34">
        <f>SUMIF(DECKS!$C$3:$C$470,THEMES!$B11,DECKS!$S$3:$S$470)</f>
        <v>42</v>
      </c>
      <c r="X11" s="34">
        <f>SUMIF(DECKS!$C$3:$C$470,THEMES!$B11,DECKS!$T$3:$T$470)</f>
        <v>15</v>
      </c>
      <c r="Y11" s="34">
        <f>SUMIF(DECKS!$C$3:$C$470,THEMES!$B11,DECKS!$U$3:$U$470)</f>
        <v>13</v>
      </c>
      <c r="Z11" s="34">
        <f>SUMIF(DECKS!$C$3:$C$470,THEMES!$B11,DECKS!$V$3:$V$470)</f>
        <v>6</v>
      </c>
      <c r="AA11" s="34">
        <f>SUMIF(DECKS!$C$3:$C$470,THEMES!$B11,DECKS!$W$3:$W$470)</f>
        <v>9</v>
      </c>
      <c r="AB11" s="34">
        <f>SUMIF(DECKS!$C$3:$C$470,THEMES!$B11,DECKS!$X$3:$X$470)</f>
        <v>2</v>
      </c>
      <c r="AC11" s="34">
        <f>SUMIF(DECKS!$C$3:$C$470,THEMES!$B11,DECKS!$Y$3:$Y$470)</f>
        <v>24</v>
      </c>
      <c r="AD11" s="34">
        <f>SUMIF(DECKS!$C$3:$C$470,THEMES!$B11,DECKS!$Z$3:$Z$470)</f>
        <v>7</v>
      </c>
      <c r="AE11" s="34">
        <f>SUMIF(DECKS!$C$3:$C$470,THEMES!$B11,DECKS!$AA$3:$AA$470)</f>
        <v>25</v>
      </c>
      <c r="AF11" s="34">
        <f>SUMIF(DECKS!$C$3:$C$470,THEMES!$B11,DECKS!$AB$3:$AB$470)</f>
        <v>9</v>
      </c>
      <c r="AG11" s="77">
        <f>THEMES!$AF11/THEMES!$AE11</f>
        <v>0.36</v>
      </c>
      <c r="AH11" s="34">
        <f>THEMES!$AC11+THEMES!$AE11</f>
        <v>49</v>
      </c>
      <c r="AI11" s="35">
        <f>IFERROR((THEMES!$AD11+THEMES!$AF11)/THEMES!$AH11,0)</f>
        <v>0.3265306122</v>
      </c>
      <c r="AJ11" s="51" t="str">
        <f>IFERROR(AVERAGEIF(DECKS!$C$3:$C$470,THEMES!$B11,DECKS!$AI$3:$AI$470),"-")</f>
        <v>-</v>
      </c>
      <c r="AK11" s="34">
        <f>THEMES!$Q11+THEMES!$S11+THEMES!$U11+THEMES!$W11+THEMES!$Y11+THEMES!$AA11+THEMES!$AC11+THEMES!$AE11</f>
        <v>212</v>
      </c>
      <c r="AL11" s="35">
        <f>IFERROR((THEMES!$R11+THEMES!$T11+THEMES!$V11+THEMES!$X11+THEMES!$Z11+THEMES!$AB11+THEMES!$AD11+THEMES!$AF11)/THEMES!$AK11,0)</f>
        <v>0.3396226415</v>
      </c>
      <c r="AM11" s="55">
        <f>IFERROR(ROUND((5*COUNTIFS(DECKS!$C$3:$C$470,THEMES!$B11,DECKS!$AL$3:$AL$470,"S")+4*COUNTIFS(DECKS!$C$3:$C$470,THEMES!$B11,DECKS!$AL$3:$AL$470,"A")+3*COUNTIFS(DECKS!$C$3:$C$470,THEMES!$B11,DECKS!$AL$3:$AL$470,"B")+2*COUNTIFS(DECKS!$C$3:$C$470,THEMES!$B11,DECKS!$AL$3:$AL$470,"C")+COUNTIFS(DECKS!$C$3:$C$470,THEMES!$B11,DECKS!$AL$3:$AL$470,"D"))/(THEMES!$C11-COUNTIFS(DECKS!$C$3:$C$470,THEMES!$B11,DECKS!$AL$3:$AL$470,"-")),0),0)</f>
        <v>2</v>
      </c>
      <c r="AN11" s="34" t="str">
        <f t="array" ref="AN11">XLOOKUP(THEMES!$AM11,REF!$G$3:$G$7,REF!$F$3:$F$7,"-",0)</f>
        <v>C</v>
      </c>
      <c r="AO11" s="34">
        <f>SUMIF(DECKS!$C$3:$C$470,THEMES!$B11,DECKS!$AM$3:$AM$470)</f>
        <v>18</v>
      </c>
      <c r="AP11" s="34">
        <f>SUMIF(DECKS!$C$3:$C$470,THEMES!$B11,DECKS!$AN$3:$AN$470)</f>
        <v>19</v>
      </c>
      <c r="AQ11" s="34">
        <f>SUMIF(DECKS!$C$3:$C$470,THEMES!$B11,DECKS!$AO$3:$AO$470)</f>
        <v>1</v>
      </c>
      <c r="AR11" s="34">
        <f>SUMIF(DECKS!$C$3:$C$470,THEMES!$B11,DECKS!$AP$3:$AP$470)</f>
        <v>1</v>
      </c>
      <c r="AS11" s="53">
        <f>IFERROR(SUM(THEMES!$AO11:$AR11)/(1+THEMES!$AH11-(THEMES!$AH11*THEMES!$AI11)),0)</f>
        <v>1.147058824</v>
      </c>
      <c r="AT11" s="54">
        <f>IFERROR(THEMES!$AO11/SUM(THEMES!$AO11:$AR11),0)</f>
        <v>0.4615384615</v>
      </c>
      <c r="AU11" s="54">
        <f>IFERROR(THEMES!$AP11/SUM(THEMES!$AO11:$AR11),0)</f>
        <v>0.4871794872</v>
      </c>
      <c r="AV11" s="54">
        <f>IFERROR(THEMES!$AQ11/SUM(THEMES!$AO11:$AR11),0)</f>
        <v>0.02564102564</v>
      </c>
      <c r="AW11" s="54">
        <f>IFERROR(THEMES!$AR11/SUM(THEMES!$AO11:$AR11),0)</f>
        <v>0.02564102564</v>
      </c>
      <c r="AX11" s="55">
        <f>IFERROR(SUMIFS(DECKS!$AW$3:$AW$470,DECKS!$C$3:$C$470,THEMES!$B11)/THEMES!$AH11,0)</f>
        <v>2.306122449</v>
      </c>
      <c r="AY11" s="54" t="str">
        <f t="array" ref="AY11">XLOOKUP(THEMES!$AX11,REF!$F$64:$F$68,REF!$D$64:$D$68,"-",-1,1)</f>
        <v>B</v>
      </c>
    </row>
    <row r="12" ht="18.75" hidden="1" customHeight="1">
      <c r="A12" s="65"/>
      <c r="B12" s="34" t="s">
        <v>260</v>
      </c>
      <c r="C12" s="34">
        <f>COUNTIF(DECKS!$C$3:$C$470,THEMES!$B12)</f>
        <v>15</v>
      </c>
      <c r="D12" s="55">
        <f>IFERROR(SUMIF(DECKS!$C$3:$C$470,THEMES!$B12,DECKS!$D$3:$D$470)/THEMES!$C12,"")</f>
        <v>3.466666667</v>
      </c>
      <c r="E12" s="34">
        <f>COUNTIFS(DECKS!$C$3:$C$470,THEMES!$B12,DECKS!$G$3:$G$470,1)</f>
        <v>5</v>
      </c>
      <c r="F12" s="34">
        <f>COUNTIFS(DECKS!$C$3:$C$470,THEMES!$B12,DECKS!$H$3:$H$470,1)</f>
        <v>9</v>
      </c>
      <c r="G12" s="34">
        <f>COUNTIFS(DECKS!$C$3:$C$470,THEMES!$B12,DECKS!$I$3:$I$470,1)</f>
        <v>6</v>
      </c>
      <c r="H12" s="34">
        <f>COUNTIFS(DECKS!$C$3:$C$470,THEMES!$B12,DECKS!$J$3:$J$470,1)</f>
        <v>4</v>
      </c>
      <c r="I12" s="34">
        <f>COUNTIFS(DECKS!$C$3:$C$470,THEMES!$B12,DECKS!$K$3:$K$470,1)</f>
        <v>13</v>
      </c>
      <c r="J12" s="34">
        <f>IF(THEMES!$E12&gt;THEMES!$C12/2.5,1,0)</f>
        <v>0</v>
      </c>
      <c r="K12" s="34">
        <f>IF(THEMES!$F12&gt;THEMES!$C12/2.5,1,0)</f>
        <v>1</v>
      </c>
      <c r="L12" s="34">
        <f>IF(THEMES!$G12&gt;THEMES!$C12/2.5,1,0)</f>
        <v>0</v>
      </c>
      <c r="M12" s="34">
        <f>IF(THEMES!$H12&gt;THEMES!$C12/2.5,1,0)</f>
        <v>0</v>
      </c>
      <c r="N12" s="34">
        <f>IF(THEMES!$I12&gt;THEMES!$C12/2.5,1,0)</f>
        <v>1</v>
      </c>
      <c r="O12" s="34" t="str">
        <f>THEMES!$J12&amp;THEMES!$K12&amp;THEMES!$L12&amp;THEMES!$M12&amp;THEMES!$N12</f>
        <v>01001</v>
      </c>
      <c r="P12" s="57" t="str">
        <f t="array" ref="P12">XLOOKUP(THEMES!$O12,REF!$C$3:$C$34,REF!$B$3:$B$34,"-",0,1)</f>
        <v>Simic</v>
      </c>
      <c r="Q12" s="34">
        <f>SUMIF(DECKS!$C$3:$C$470,THEMES!$B12,DECKS!$M$3:$M$470)</f>
        <v>0</v>
      </c>
      <c r="R12" s="34">
        <f>SUMIF(DECKS!$C$3:$C$470,THEMES!$B12,DECKS!$N$3:$N$470)</f>
        <v>0</v>
      </c>
      <c r="S12" s="34">
        <f>SUMIF(DECKS!$C$3:$C$470,THEMES!$B12,DECKS!$O$3:$O$470)</f>
        <v>9</v>
      </c>
      <c r="T12" s="34">
        <f>SUMIF(DECKS!$C$3:$C$470,THEMES!$B12,DECKS!$P$3:$P$470)</f>
        <v>3</v>
      </c>
      <c r="U12" s="34">
        <f>SUMIF(DECKS!$C$3:$C$470,THEMES!$B12,DECKS!$Q$3:$Q$470)</f>
        <v>12</v>
      </c>
      <c r="V12" s="34">
        <f>SUMIF(DECKS!$C$3:$C$470,THEMES!$B12,DECKS!$R$3:$R$470)</f>
        <v>8</v>
      </c>
      <c r="W12" s="34">
        <f>SUMIF(DECKS!$C$3:$C$470,THEMES!$B12,DECKS!$S$3:$S$470)</f>
        <v>62</v>
      </c>
      <c r="X12" s="34">
        <f>SUMIF(DECKS!$C$3:$C$470,THEMES!$B12,DECKS!$T$3:$T$470)</f>
        <v>22</v>
      </c>
      <c r="Y12" s="34">
        <f>SUMIF(DECKS!$C$3:$C$470,THEMES!$B12,DECKS!$U$3:$U$470)</f>
        <v>15</v>
      </c>
      <c r="Z12" s="34">
        <f>SUMIF(DECKS!$C$3:$C$470,THEMES!$B12,DECKS!$V$3:$V$470)</f>
        <v>4</v>
      </c>
      <c r="AA12" s="34">
        <f>SUMIF(DECKS!$C$3:$C$470,THEMES!$B12,DECKS!$W$3:$W$470)</f>
        <v>29</v>
      </c>
      <c r="AB12" s="34">
        <f>SUMIF(DECKS!$C$3:$C$470,THEMES!$B12,DECKS!$X$3:$X$470)</f>
        <v>6</v>
      </c>
      <c r="AC12" s="34">
        <f>SUMIF(DECKS!$C$3:$C$470,THEMES!$B12,DECKS!$Y$3:$Y$470)</f>
        <v>8</v>
      </c>
      <c r="AD12" s="34">
        <f>SUMIF(DECKS!$C$3:$C$470,THEMES!$B12,DECKS!$Z$3:$Z$470)</f>
        <v>2</v>
      </c>
      <c r="AE12" s="34">
        <f>SUMIF(DECKS!$C$3:$C$470,THEMES!$B12,DECKS!$AA$3:$AA$470)</f>
        <v>3</v>
      </c>
      <c r="AF12" s="34">
        <f>SUMIF(DECKS!$C$3:$C$470,THEMES!$B12,DECKS!$AB$3:$AB$470)</f>
        <v>1</v>
      </c>
      <c r="AG12" s="35">
        <f>THEMES!$AF12/THEMES!$AE12</f>
        <v>0.3333333333</v>
      </c>
      <c r="AH12" s="34">
        <f>THEMES!$AC12+THEMES!$AE12</f>
        <v>11</v>
      </c>
      <c r="AI12" s="35">
        <f>IFERROR((THEMES!$AD12+THEMES!$AF12)/THEMES!$AH12,0)</f>
        <v>0.2727272727</v>
      </c>
      <c r="AJ12" s="51">
        <f>IFERROR(AVERAGEIF(DECKS!$C$3:$C$470,THEMES!$B12,DECKS!$AI$3:$AI$470),"-")</f>
        <v>8</v>
      </c>
      <c r="AK12" s="34">
        <f>THEMES!$Q12+THEMES!$S12+THEMES!$U12+THEMES!$W12+THEMES!$Y12+THEMES!$AA12+THEMES!$AC12+THEMES!$AE12</f>
        <v>138</v>
      </c>
      <c r="AL12" s="35">
        <f>IFERROR((THEMES!$R12+THEMES!$T12+THEMES!$V12+THEMES!$X12+THEMES!$Z12+THEMES!$AB12+THEMES!$AD12+THEMES!$AF12)/THEMES!$AK12,0)</f>
        <v>0.3333333333</v>
      </c>
      <c r="AM12" s="55">
        <f>IFERROR(ROUND((5*COUNTIFS(DECKS!$C$3:$C$470,THEMES!$B12,DECKS!$AL$3:$AL$470,"S")+4*COUNTIFS(DECKS!$C$3:$C$470,THEMES!$B12,DECKS!$AL$3:$AL$470,"A")+3*COUNTIFS(DECKS!$C$3:$C$470,THEMES!$B12,DECKS!$AL$3:$AL$470,"B")+2*COUNTIFS(DECKS!$C$3:$C$470,THEMES!$B12,DECKS!$AL$3:$AL$470,"C")+COUNTIFS(DECKS!$C$3:$C$470,THEMES!$B12,DECKS!$AL$3:$AL$470,"D"))/(THEMES!$C12-COUNTIFS(DECKS!$C$3:$C$470,THEMES!$B12,DECKS!$AL$3:$AL$470,"-")),0),0)</f>
        <v>2</v>
      </c>
      <c r="AN12" s="34" t="str">
        <f t="array" ref="AN12">XLOOKUP(THEMES!$AM12,REF!$G$3:$G$7,REF!$F$3:$F$7,"-",0)</f>
        <v>C</v>
      </c>
      <c r="AO12" s="34" t="str">
        <f>SUMIF(DECKS!$C$3:$C$470,THEMES!$B12,DECKS!$AM$3:$AM$470)</f>
        <v>#ERROR!</v>
      </c>
      <c r="AP12" s="34" t="str">
        <f>SUMIF(DECKS!$C$3:$C$470,THEMES!$B12,DECKS!$AN$3:$AN$470)</f>
        <v>#ERROR!</v>
      </c>
      <c r="AQ12" s="34" t="str">
        <f>SUMIF(DECKS!$C$3:$C$470,THEMES!$B12,DECKS!$AO$3:$AO$470)</f>
        <v>#ERROR!</v>
      </c>
      <c r="AR12" s="34" t="str">
        <f>SUMIF(DECKS!$C$3:$C$470,THEMES!$B12,DECKS!$AP$3:$AP$470)</f>
        <v>#ERROR!</v>
      </c>
      <c r="AS12" s="53">
        <f>IFERROR(SUM(THEMES!$AO12:$AR12)/(1+THEMES!$AH12-(THEMES!$AH12*THEMES!$AI12)),0)</f>
        <v>0</v>
      </c>
      <c r="AT12" s="54">
        <f>IFERROR(THEMES!$AO12/SUM(THEMES!$AO12:$AR12),0)</f>
        <v>0</v>
      </c>
      <c r="AU12" s="54">
        <f>IFERROR(THEMES!$AP12/SUM(THEMES!$AO12:$AR12),0)</f>
        <v>0</v>
      </c>
      <c r="AV12" s="54">
        <f>IFERROR(THEMES!$AQ12/SUM(THEMES!$AO12:$AR12),0)</f>
        <v>0</v>
      </c>
      <c r="AW12" s="54">
        <f>IFERROR(THEMES!$AR12/SUM(THEMES!$AO12:$AR12),0)</f>
        <v>0</v>
      </c>
      <c r="AX12" s="55">
        <f>IFERROR(SUMIFS(DECKS!$AW$3:$AW$470,DECKS!$C$3:$C$470,THEMES!$B12)/THEMES!$AH12,0)</f>
        <v>0</v>
      </c>
      <c r="AY12" s="54" t="str">
        <f t="array" ref="AY12">XLOOKUP(THEMES!$AX12,REF!$F$64:$F$68,REF!$D$64:$D$68,"-",-1,1)</f>
        <v>E</v>
      </c>
    </row>
    <row r="13" ht="18.75" customHeight="1">
      <c r="A13" s="65"/>
      <c r="B13" s="34" t="s">
        <v>261</v>
      </c>
      <c r="C13" s="34">
        <f>COUNTIF(DECKS!$C$3:$C$470,THEMES!$B13)</f>
        <v>11</v>
      </c>
      <c r="D13" s="55">
        <f>IFERROR(SUMIF(DECKS!$C$3:$C$470,THEMES!$B13,DECKS!$D$3:$D$470)/THEMES!$C13,"")</f>
        <v>3.909090909</v>
      </c>
      <c r="E13" s="34">
        <f>COUNTIFS(DECKS!$C$3:$C$470,THEMES!$B13,DECKS!$G$3:$G$470,1)</f>
        <v>5</v>
      </c>
      <c r="F13" s="34">
        <f>COUNTIFS(DECKS!$C$3:$C$470,THEMES!$B13,DECKS!$H$3:$H$470,1)</f>
        <v>10</v>
      </c>
      <c r="G13" s="34">
        <f>COUNTIFS(DECKS!$C$3:$C$470,THEMES!$B13,DECKS!$I$3:$I$470,1)</f>
        <v>6</v>
      </c>
      <c r="H13" s="34">
        <f>COUNTIFS(DECKS!$C$3:$C$470,THEMES!$B13,DECKS!$J$3:$J$470,1)</f>
        <v>4</v>
      </c>
      <c r="I13" s="34">
        <f>COUNTIFS(DECKS!$C$3:$C$470,THEMES!$B13,DECKS!$K$3:$K$470,1)</f>
        <v>5</v>
      </c>
      <c r="J13" s="34">
        <f>IF(THEMES!$E13&gt;THEMES!$C13/2.5,1,0)</f>
        <v>1</v>
      </c>
      <c r="K13" s="34">
        <f>IF(THEMES!$F13&gt;THEMES!$C13/2.5,1,0)</f>
        <v>1</v>
      </c>
      <c r="L13" s="34">
        <f>IF(THEMES!$G13&gt;THEMES!$C13/2.5,1,0)</f>
        <v>1</v>
      </c>
      <c r="M13" s="34">
        <f>IF(THEMES!$H13&gt;THEMES!$C13/2.5,1,0)</f>
        <v>0</v>
      </c>
      <c r="N13" s="34">
        <f>IF(THEMES!$I13&gt;THEMES!$C13/2.5,1,0)</f>
        <v>1</v>
      </c>
      <c r="O13" s="34" t="str">
        <f>THEMES!$J13&amp;THEMES!$K13&amp;THEMES!$L13&amp;THEMES!$M13&amp;THEMES!$N13</f>
        <v>11101</v>
      </c>
      <c r="P13" s="57" t="str">
        <f t="array" ref="P13">XLOOKUP(THEMES!$O13,REF!$C$3:$C$34,REF!$B$3:$B$34,"-",0,1)</f>
        <v>Not-Red</v>
      </c>
      <c r="Q13" s="34">
        <f>SUMIF(DECKS!$C$3:$C$470,THEMES!$B13,DECKS!$M$3:$M$470)</f>
        <v>0</v>
      </c>
      <c r="R13" s="34">
        <f>SUMIF(DECKS!$C$3:$C$470,THEMES!$B13,DECKS!$N$3:$N$470)</f>
        <v>0</v>
      </c>
      <c r="S13" s="34">
        <f>SUMIF(DECKS!$C$3:$C$470,THEMES!$B13,DECKS!$O$3:$O$470)</f>
        <v>0</v>
      </c>
      <c r="T13" s="34">
        <f>SUMIF(DECKS!$C$3:$C$470,THEMES!$B13,DECKS!$P$3:$P$470)</f>
        <v>0</v>
      </c>
      <c r="U13" s="34">
        <f>SUMIF(DECKS!$C$3:$C$470,THEMES!$B13,DECKS!$Q$3:$Q$470)</f>
        <v>8</v>
      </c>
      <c r="V13" s="34">
        <f>SUMIF(DECKS!$C$3:$C$470,THEMES!$B13,DECKS!$R$3:$R$470)</f>
        <v>2</v>
      </c>
      <c r="W13" s="34">
        <f>SUMIF(DECKS!$C$3:$C$470,THEMES!$B13,DECKS!$S$3:$S$470)</f>
        <v>24</v>
      </c>
      <c r="X13" s="34">
        <f>SUMIF(DECKS!$C$3:$C$470,THEMES!$B13,DECKS!$T$3:$T$470)</f>
        <v>9</v>
      </c>
      <c r="Y13" s="34">
        <f>SUMIF(DECKS!$C$3:$C$470,THEMES!$B13,DECKS!$U$3:$U$470)</f>
        <v>28</v>
      </c>
      <c r="Z13" s="34">
        <f>SUMIF(DECKS!$C$3:$C$470,THEMES!$B13,DECKS!$V$3:$V$470)</f>
        <v>7</v>
      </c>
      <c r="AA13" s="34">
        <f>SUMIF(DECKS!$C$3:$C$470,THEMES!$B13,DECKS!$W$3:$W$470)</f>
        <v>6</v>
      </c>
      <c r="AB13" s="34">
        <f>SUMIF(DECKS!$C$3:$C$470,THEMES!$B13,DECKS!$X$3:$X$470)</f>
        <v>2</v>
      </c>
      <c r="AC13" s="34">
        <f>SUMIF(DECKS!$C$3:$C$470,THEMES!$B13,DECKS!$Y$3:$Y$470)</f>
        <v>10</v>
      </c>
      <c r="AD13" s="34">
        <f>SUMIF(DECKS!$C$3:$C$470,THEMES!$B13,DECKS!$Z$3:$Z$470)</f>
        <v>4</v>
      </c>
      <c r="AE13" s="34">
        <f>SUMIF(DECKS!$C$3:$C$470,THEMES!$B13,DECKS!$AA$3:$AA$470)</f>
        <v>13</v>
      </c>
      <c r="AF13" s="34">
        <f>SUMIF(DECKS!$C$3:$C$470,THEMES!$B13,DECKS!$AB$3:$AB$470)</f>
        <v>5</v>
      </c>
      <c r="AG13" s="77">
        <f>THEMES!$AF13/THEMES!$AE13</f>
        <v>0.3846153846</v>
      </c>
      <c r="AH13" s="34">
        <f>THEMES!$AC13+THEMES!$AE13</f>
        <v>23</v>
      </c>
      <c r="AI13" s="35">
        <f>IFERROR((THEMES!$AD13+THEMES!$AF13)/THEMES!$AH13,0)</f>
        <v>0.3913043478</v>
      </c>
      <c r="AJ13" s="51">
        <f>IFERROR(AVERAGEIF(DECKS!$C$3:$C$470,THEMES!$B13,DECKS!$AI$3:$AI$470),"-")</f>
        <v>10.5</v>
      </c>
      <c r="AK13" s="34">
        <f>THEMES!$Q13+THEMES!$S13+THEMES!$U13+THEMES!$W13+THEMES!$Y13+THEMES!$AA13+THEMES!$AC13+THEMES!$AE13</f>
        <v>89</v>
      </c>
      <c r="AL13" s="35">
        <f>IFERROR((THEMES!$R13+THEMES!$T13+THEMES!$V13+THEMES!$X13+THEMES!$Z13+THEMES!$AB13+THEMES!$AD13+THEMES!$AF13)/THEMES!$AK13,0)</f>
        <v>0.3258426966</v>
      </c>
      <c r="AM13" s="55">
        <f>IFERROR(ROUND((5*COUNTIFS(DECKS!$C$3:$C$470,THEMES!$B13,DECKS!$AL$3:$AL$470,"S")+4*COUNTIFS(DECKS!$C$3:$C$470,THEMES!$B13,DECKS!$AL$3:$AL$470,"A")+3*COUNTIFS(DECKS!$C$3:$C$470,THEMES!$B13,DECKS!$AL$3:$AL$470,"B")+2*COUNTIFS(DECKS!$C$3:$C$470,THEMES!$B13,DECKS!$AL$3:$AL$470,"C")+COUNTIFS(DECKS!$C$3:$C$470,THEMES!$B13,DECKS!$AL$3:$AL$470,"D"))/(THEMES!$C13-COUNTIFS(DECKS!$C$3:$C$470,THEMES!$B13,DECKS!$AL$3:$AL$470,"-")),0),0)</f>
        <v>3</v>
      </c>
      <c r="AN13" s="34" t="str">
        <f t="array" ref="AN13">XLOOKUP(THEMES!$AM13,REF!$G$3:$G$7,REF!$F$3:$F$7,"-",0)</f>
        <v>B</v>
      </c>
      <c r="AO13" s="34">
        <f>SUMIF(DECKS!$C$3:$C$470,THEMES!$B13,DECKS!$AM$3:$AM$470)</f>
        <v>15</v>
      </c>
      <c r="AP13" s="34">
        <f>SUMIF(DECKS!$C$3:$C$470,THEMES!$B13,DECKS!$AN$3:$AN$470)</f>
        <v>4</v>
      </c>
      <c r="AQ13" s="34">
        <f>SUMIF(DECKS!$C$3:$C$470,THEMES!$B13,DECKS!$AO$3:$AO$470)</f>
        <v>2</v>
      </c>
      <c r="AR13" s="34">
        <f>SUMIF(DECKS!$C$3:$C$470,THEMES!$B13,DECKS!$AP$3:$AP$470)</f>
        <v>7</v>
      </c>
      <c r="AS13" s="53">
        <f>IFERROR(SUM(THEMES!$AO13:$AR13)/(1+THEMES!$AH13-(THEMES!$AH13*THEMES!$AI13)),0)</f>
        <v>1.866666667</v>
      </c>
      <c r="AT13" s="54">
        <f>IFERROR(THEMES!$AO13/SUM(THEMES!$AO13:$AR13),0)</f>
        <v>0.5357142857</v>
      </c>
      <c r="AU13" s="54">
        <f>IFERROR(THEMES!$AP13/SUM(THEMES!$AO13:$AR13),0)</f>
        <v>0.1428571429</v>
      </c>
      <c r="AV13" s="54">
        <f>IFERROR(THEMES!$AQ13/SUM(THEMES!$AO13:$AR13),0)</f>
        <v>0.07142857143</v>
      </c>
      <c r="AW13" s="54">
        <f>IFERROR(THEMES!$AR13/SUM(THEMES!$AO13:$AR13),0)</f>
        <v>0.25</v>
      </c>
      <c r="AX13" s="55">
        <f>IFERROR(SUMIFS(DECKS!$AW$3:$AW$470,DECKS!$C$3:$C$470,THEMES!$B13)/THEMES!$AH13,0)</f>
        <v>2.847826087</v>
      </c>
      <c r="AY13" s="54" t="str">
        <f t="array" ref="AY13">XLOOKUP(THEMES!$AX13,REF!$F$64:$F$68,REF!$D$64:$D$68,"-",-1,1)</f>
        <v>B</v>
      </c>
    </row>
    <row r="14" ht="18.75" customHeight="1">
      <c r="A14" s="65"/>
      <c r="B14" s="34" t="s">
        <v>262</v>
      </c>
      <c r="C14" s="34">
        <f>COUNTIF(DECKS!$C$3:$C$470,THEMES!$B14)</f>
        <v>21</v>
      </c>
      <c r="D14" s="55">
        <f>IFERROR(SUMIF(DECKS!$C$3:$C$470,THEMES!$B14,DECKS!$D$3:$D$470)/THEMES!$C14,"")</f>
        <v>3.476190476</v>
      </c>
      <c r="E14" s="34">
        <f>COUNTIFS(DECKS!$C$3:$C$470,THEMES!$B14,DECKS!$G$3:$G$470,1)</f>
        <v>18</v>
      </c>
      <c r="F14" s="34">
        <f>COUNTIFS(DECKS!$C$3:$C$470,THEMES!$B14,DECKS!$H$3:$H$470,1)</f>
        <v>2</v>
      </c>
      <c r="G14" s="34">
        <f>COUNTIFS(DECKS!$C$3:$C$470,THEMES!$B14,DECKS!$I$3:$I$470,1)</f>
        <v>9</v>
      </c>
      <c r="H14" s="34">
        <f>COUNTIFS(DECKS!$C$3:$C$470,THEMES!$B14,DECKS!$J$3:$J$470,1)</f>
        <v>17</v>
      </c>
      <c r="I14" s="34">
        <f>COUNTIFS(DECKS!$C$3:$C$470,THEMES!$B14,DECKS!$K$3:$K$470,1)</f>
        <v>7</v>
      </c>
      <c r="J14" s="34">
        <f>IF(THEMES!$E14&gt;THEMES!$C14/2.5,1,0)</f>
        <v>1</v>
      </c>
      <c r="K14" s="34">
        <f>IF(THEMES!$F14&gt;THEMES!$C14/2.5,1,0)</f>
        <v>0</v>
      </c>
      <c r="L14" s="34">
        <f>IF(THEMES!$G14&gt;THEMES!$C14/2.5,1,0)</f>
        <v>1</v>
      </c>
      <c r="M14" s="34">
        <f>IF(THEMES!$H14&gt;THEMES!$C14/2.5,1,0)</f>
        <v>1</v>
      </c>
      <c r="N14" s="34">
        <f>IF(THEMES!$I14&gt;THEMES!$C14/2.5,1,0)</f>
        <v>0</v>
      </c>
      <c r="O14" s="34" t="str">
        <f>THEMES!$J14&amp;THEMES!$K14&amp;THEMES!$L14&amp;THEMES!$M14&amp;THEMES!$N14</f>
        <v>10110</v>
      </c>
      <c r="P14" s="57" t="str">
        <f t="array" ref="P14">XLOOKUP(THEMES!$O14,REF!$C$3:$C$34,REF!$B$3:$B$34,"-",0,1)</f>
        <v>Mardu</v>
      </c>
      <c r="Q14" s="34">
        <f>SUMIF(DECKS!$C$3:$C$470,THEMES!$B14,DECKS!$M$3:$M$470)</f>
        <v>6</v>
      </c>
      <c r="R14" s="34">
        <f>SUMIF(DECKS!$C$3:$C$470,THEMES!$B14,DECKS!$N$3:$N$470)</f>
        <v>1</v>
      </c>
      <c r="S14" s="34">
        <f>SUMIF(DECKS!$C$3:$C$470,THEMES!$B14,DECKS!$O$3:$O$470)</f>
        <v>200</v>
      </c>
      <c r="T14" s="34">
        <f>SUMIF(DECKS!$C$3:$C$470,THEMES!$B14,DECKS!$P$3:$P$470)</f>
        <v>51</v>
      </c>
      <c r="U14" s="34">
        <f>SUMIF(DECKS!$C$3:$C$470,THEMES!$B14,DECKS!$Q$3:$Q$470)</f>
        <v>145</v>
      </c>
      <c r="V14" s="34">
        <f>SUMIF(DECKS!$C$3:$C$470,THEMES!$B14,DECKS!$R$3:$R$470)</f>
        <v>42</v>
      </c>
      <c r="W14" s="34">
        <f>SUMIF(DECKS!$C$3:$C$470,THEMES!$B14,DECKS!$S$3:$S$470)</f>
        <v>168</v>
      </c>
      <c r="X14" s="34">
        <f>SUMIF(DECKS!$C$3:$C$470,THEMES!$B14,DECKS!$T$3:$T$470)</f>
        <v>63</v>
      </c>
      <c r="Y14" s="34">
        <f>SUMIF(DECKS!$C$3:$C$470,THEMES!$B14,DECKS!$U$3:$U$470)</f>
        <v>70</v>
      </c>
      <c r="Z14" s="34">
        <f>SUMIF(DECKS!$C$3:$C$470,THEMES!$B14,DECKS!$V$3:$V$470)</f>
        <v>28</v>
      </c>
      <c r="AA14" s="34">
        <f>SUMIF(DECKS!$C$3:$C$470,THEMES!$B14,DECKS!$W$3:$W$470)</f>
        <v>64</v>
      </c>
      <c r="AB14" s="34">
        <f>SUMIF(DECKS!$C$3:$C$470,THEMES!$B14,DECKS!$X$3:$X$470)</f>
        <v>19</v>
      </c>
      <c r="AC14" s="34">
        <f>SUMIF(DECKS!$C$3:$C$470,THEMES!$B14,DECKS!$Y$3:$Y$470)</f>
        <v>67</v>
      </c>
      <c r="AD14" s="34">
        <f>SUMIF(DECKS!$C$3:$C$470,THEMES!$B14,DECKS!$Z$3:$Z$470)</f>
        <v>23</v>
      </c>
      <c r="AE14" s="34">
        <f>SUMIF(DECKS!$C$3:$C$470,THEMES!$B14,DECKS!$AA$3:$AA$470)</f>
        <v>63</v>
      </c>
      <c r="AF14" s="34">
        <f>SUMIF(DECKS!$C$3:$C$470,THEMES!$B14,DECKS!$AB$3:$AB$470)</f>
        <v>22</v>
      </c>
      <c r="AG14" s="77">
        <f>THEMES!$AF14/THEMES!$AE14</f>
        <v>0.3492063492</v>
      </c>
      <c r="AH14" s="34">
        <f>THEMES!$AC14+THEMES!$AE14</f>
        <v>130</v>
      </c>
      <c r="AI14" s="35">
        <f>IFERROR((THEMES!$AD14+THEMES!$AF14)/THEMES!$AH14,0)</f>
        <v>0.3461538462</v>
      </c>
      <c r="AJ14" s="51">
        <f>IFERROR(AVERAGEIF(DECKS!$C$3:$C$470,THEMES!$B14,DECKS!$AI$3:$AI$470),"-")</f>
        <v>10.15</v>
      </c>
      <c r="AK14" s="34">
        <f>THEMES!$Q14+THEMES!$S14+THEMES!$U14+THEMES!$W14+THEMES!$Y14+THEMES!$AA14+THEMES!$AC14+THEMES!$AE14</f>
        <v>783</v>
      </c>
      <c r="AL14" s="35">
        <f>IFERROR((THEMES!$R14+THEMES!$T14+THEMES!$V14+THEMES!$X14+THEMES!$Z14+THEMES!$AB14+THEMES!$AD14+THEMES!$AF14)/THEMES!$AK14,0)</f>
        <v>0.3180076628</v>
      </c>
      <c r="AM14" s="55">
        <f>IFERROR(ROUND((5*COUNTIFS(DECKS!$C$3:$C$470,THEMES!$B14,DECKS!$AL$3:$AL$470,"S")+4*COUNTIFS(DECKS!$C$3:$C$470,THEMES!$B14,DECKS!$AL$3:$AL$470,"A")+3*COUNTIFS(DECKS!$C$3:$C$470,THEMES!$B14,DECKS!$AL$3:$AL$470,"B")+2*COUNTIFS(DECKS!$C$3:$C$470,THEMES!$B14,DECKS!$AL$3:$AL$470,"C")+COUNTIFS(DECKS!$C$3:$C$470,THEMES!$B14,DECKS!$AL$3:$AL$470,"D"))/(THEMES!$C14-COUNTIFS(DECKS!$C$3:$C$470,THEMES!$B14,DECKS!$AL$3:$AL$470,"-")),0),0)</f>
        <v>2</v>
      </c>
      <c r="AN14" s="34" t="str">
        <f t="array" ref="AN14">XLOOKUP(THEMES!$AM14,REF!$G$3:$G$7,REF!$F$3:$F$7,"-",0)</f>
        <v>C</v>
      </c>
      <c r="AO14" s="34" t="str">
        <f>SUMIF(DECKS!$C$3:$C$470,THEMES!$B14,DECKS!$AM$3:$AM$470)</f>
        <v>#ERROR!</v>
      </c>
      <c r="AP14" s="34" t="str">
        <f>SUMIF(DECKS!$C$3:$C$470,THEMES!$B14,DECKS!$AN$3:$AN$470)</f>
        <v>#ERROR!</v>
      </c>
      <c r="AQ14" s="34" t="str">
        <f>SUMIF(DECKS!$C$3:$C$470,THEMES!$B14,DECKS!$AO$3:$AO$470)</f>
        <v>#ERROR!</v>
      </c>
      <c r="AR14" s="34" t="str">
        <f>SUMIF(DECKS!$C$3:$C$470,THEMES!$B14,DECKS!$AP$3:$AP$470)</f>
        <v>#ERROR!</v>
      </c>
      <c r="AS14" s="53">
        <f>IFERROR(SUM(THEMES!$AO14:$AR14)/(1+THEMES!$AH14-(THEMES!$AH14*THEMES!$AI14)),0)</f>
        <v>0</v>
      </c>
      <c r="AT14" s="54">
        <f>IFERROR(THEMES!$AO14/SUM(THEMES!$AO14:$AR14),0)</f>
        <v>0</v>
      </c>
      <c r="AU14" s="54">
        <f>IFERROR(THEMES!$AP14/SUM(THEMES!$AO14:$AR14),0)</f>
        <v>0</v>
      </c>
      <c r="AV14" s="54">
        <f>IFERROR(THEMES!$AQ14/SUM(THEMES!$AO14:$AR14),0)</f>
        <v>0</v>
      </c>
      <c r="AW14" s="54">
        <f>IFERROR(THEMES!$AR14/SUM(THEMES!$AO14:$AR14),0)</f>
        <v>0</v>
      </c>
      <c r="AX14" s="55">
        <f>IFERROR(SUMIFS(DECKS!$AW$3:$AW$470,DECKS!$C$3:$C$470,THEMES!$B14)/THEMES!$AH14,0)</f>
        <v>0</v>
      </c>
      <c r="AY14" s="54" t="str">
        <f t="array" ref="AY14">XLOOKUP(THEMES!$AX14,REF!$F$64:$F$68,REF!$D$64:$D$68,"-",-1,1)</f>
        <v>E</v>
      </c>
    </row>
    <row r="15" ht="18.75" customHeight="1">
      <c r="A15" s="65"/>
      <c r="B15" s="34" t="s">
        <v>263</v>
      </c>
      <c r="C15" s="34">
        <f>COUNTIF(DECKS!$C$3:$C$470,THEMES!$B15)</f>
        <v>22</v>
      </c>
      <c r="D15" s="55">
        <f>IFERROR(SUMIF(DECKS!$C$3:$C$470,THEMES!$B15,DECKS!$D$3:$D$470)/THEMES!$C15,"")</f>
        <v>4.227272727</v>
      </c>
      <c r="E15" s="34">
        <f>COUNTIFS(DECKS!$C$3:$C$470,THEMES!$B15,DECKS!$G$3:$G$470,1)</f>
        <v>1</v>
      </c>
      <c r="F15" s="34">
        <f>COUNTIFS(DECKS!$C$3:$C$470,THEMES!$B15,DECKS!$H$3:$H$470,1)</f>
        <v>15</v>
      </c>
      <c r="G15" s="34">
        <f>COUNTIFS(DECKS!$C$3:$C$470,THEMES!$B15,DECKS!$I$3:$I$470,1)</f>
        <v>9</v>
      </c>
      <c r="H15" s="34">
        <f>COUNTIFS(DECKS!$C$3:$C$470,THEMES!$B15,DECKS!$J$3:$J$470,1)</f>
        <v>9</v>
      </c>
      <c r="I15" s="34">
        <f>COUNTIFS(DECKS!$C$3:$C$470,THEMES!$B15,DECKS!$K$3:$K$470,1)</f>
        <v>10</v>
      </c>
      <c r="J15" s="34">
        <f>IF(THEMES!$E15&gt;THEMES!$C15/2.5,1,0)</f>
        <v>0</v>
      </c>
      <c r="K15" s="34">
        <f>IF(THEMES!$F15&gt;THEMES!$C15/2.5,1,0)</f>
        <v>1</v>
      </c>
      <c r="L15" s="34">
        <f>IF(THEMES!$G15&gt;THEMES!$C15/2.5,1,0)</f>
        <v>1</v>
      </c>
      <c r="M15" s="34">
        <f>IF(THEMES!$H15&gt;THEMES!$C15/2.5,1,0)</f>
        <v>1</v>
      </c>
      <c r="N15" s="34">
        <f>IF(THEMES!$I15&gt;THEMES!$C15/2.5,1,0)</f>
        <v>1</v>
      </c>
      <c r="O15" s="34" t="str">
        <f>THEMES!$J15&amp;THEMES!$K15&amp;THEMES!$L15&amp;THEMES!$M15&amp;THEMES!$N15</f>
        <v>01111</v>
      </c>
      <c r="P15" s="57" t="str">
        <f t="array" ref="P15">XLOOKUP(THEMES!$O15,REF!$C$3:$C$34,REF!$B$3:$B$34,"-",0,1)</f>
        <v>Not-White</v>
      </c>
      <c r="Q15" s="34">
        <f>SUMIF(DECKS!$C$3:$C$470,THEMES!$B15,DECKS!$M$3:$M$470)</f>
        <v>0</v>
      </c>
      <c r="R15" s="34">
        <f>SUMIF(DECKS!$C$3:$C$470,THEMES!$B15,DECKS!$N$3:$N$470)</f>
        <v>0</v>
      </c>
      <c r="S15" s="34">
        <f>SUMIF(DECKS!$C$3:$C$470,THEMES!$B15,DECKS!$O$3:$O$470)</f>
        <v>99</v>
      </c>
      <c r="T15" s="34">
        <f>SUMIF(DECKS!$C$3:$C$470,THEMES!$B15,DECKS!$P$3:$P$470)</f>
        <v>30</v>
      </c>
      <c r="U15" s="34">
        <f>SUMIF(DECKS!$C$3:$C$470,THEMES!$B15,DECKS!$Q$3:$Q$470)</f>
        <v>65</v>
      </c>
      <c r="V15" s="34">
        <f>SUMIF(DECKS!$C$3:$C$470,THEMES!$B15,DECKS!$R$3:$R$470)</f>
        <v>9</v>
      </c>
      <c r="W15" s="34">
        <f>SUMIF(DECKS!$C$3:$C$470,THEMES!$B15,DECKS!$S$3:$S$470)</f>
        <v>193</v>
      </c>
      <c r="X15" s="34">
        <f>SUMIF(DECKS!$C$3:$C$470,THEMES!$B15,DECKS!$T$3:$T$470)</f>
        <v>73</v>
      </c>
      <c r="Y15" s="34">
        <f>SUMIF(DECKS!$C$3:$C$470,THEMES!$B15,DECKS!$U$3:$U$470)</f>
        <v>29</v>
      </c>
      <c r="Z15" s="34">
        <f>SUMIF(DECKS!$C$3:$C$470,THEMES!$B15,DECKS!$V$3:$V$470)</f>
        <v>10</v>
      </c>
      <c r="AA15" s="34">
        <f>SUMIF(DECKS!$C$3:$C$470,THEMES!$B15,DECKS!$W$3:$W$470)</f>
        <v>23</v>
      </c>
      <c r="AB15" s="34">
        <f>SUMIF(DECKS!$C$3:$C$470,THEMES!$B15,DECKS!$X$3:$X$470)</f>
        <v>7</v>
      </c>
      <c r="AC15" s="34">
        <f>SUMIF(DECKS!$C$3:$C$470,THEMES!$B15,DECKS!$Y$3:$Y$470)</f>
        <v>13</v>
      </c>
      <c r="AD15" s="34">
        <f>SUMIF(DECKS!$C$3:$C$470,THEMES!$B15,DECKS!$Z$3:$Z$470)</f>
        <v>6</v>
      </c>
      <c r="AE15" s="34">
        <f>SUMIF(DECKS!$C$3:$C$470,THEMES!$B15,DECKS!$AA$3:$AA$470)</f>
        <v>12</v>
      </c>
      <c r="AF15" s="34">
        <f>SUMIF(DECKS!$C$3:$C$470,THEMES!$B15,DECKS!$AB$3:$AB$470)</f>
        <v>3</v>
      </c>
      <c r="AG15" s="77">
        <f>THEMES!$AF15/THEMES!$AE15</f>
        <v>0.25</v>
      </c>
      <c r="AH15" s="34">
        <f>THEMES!$AC15+THEMES!$AE15</f>
        <v>25</v>
      </c>
      <c r="AI15" s="35">
        <f>IFERROR((THEMES!$AD15+THEMES!$AF15)/THEMES!$AH15,0)</f>
        <v>0.36</v>
      </c>
      <c r="AJ15" s="51" t="str">
        <f>IFERROR(AVERAGEIF(DECKS!$C$3:$C$470,THEMES!$B15,DECKS!$AI$3:$AI$470),"-")</f>
        <v>-</v>
      </c>
      <c r="AK15" s="34">
        <f>THEMES!$Q15+THEMES!$S15+THEMES!$U15+THEMES!$W15+THEMES!$Y15+THEMES!$AA15+THEMES!$AC15+THEMES!$AE15</f>
        <v>434</v>
      </c>
      <c r="AL15" s="35">
        <f>IFERROR((THEMES!$R15+THEMES!$T15+THEMES!$V15+THEMES!$X15+THEMES!$Z15+THEMES!$AB15+THEMES!$AD15+THEMES!$AF15)/THEMES!$AK15,0)</f>
        <v>0.3179723502</v>
      </c>
      <c r="AM15" s="55">
        <f>IFERROR(ROUND((5*COUNTIFS(DECKS!$C$3:$C$470,THEMES!$B15,DECKS!$AL$3:$AL$470,"S")+4*COUNTIFS(DECKS!$C$3:$C$470,THEMES!$B15,DECKS!$AL$3:$AL$470,"A")+3*COUNTIFS(DECKS!$C$3:$C$470,THEMES!$B15,DECKS!$AL$3:$AL$470,"B")+2*COUNTIFS(DECKS!$C$3:$C$470,THEMES!$B15,DECKS!$AL$3:$AL$470,"C")+COUNTIFS(DECKS!$C$3:$C$470,THEMES!$B15,DECKS!$AL$3:$AL$470,"D"))/(THEMES!$C15-COUNTIFS(DECKS!$C$3:$C$470,THEMES!$B15,DECKS!$AL$3:$AL$470,"-")),0),0)</f>
        <v>3</v>
      </c>
      <c r="AN15" s="34" t="str">
        <f t="array" ref="AN15">XLOOKUP(THEMES!$AM15,REF!$G$3:$G$7,REF!$F$3:$F$7,"-",0)</f>
        <v>B</v>
      </c>
      <c r="AO15" s="34">
        <f>SUMIF(DECKS!$C$3:$C$470,THEMES!$B15,DECKS!$AM$3:$AM$470)</f>
        <v>12</v>
      </c>
      <c r="AP15" s="34">
        <f>SUMIF(DECKS!$C$3:$C$470,THEMES!$B15,DECKS!$AN$3:$AN$470)</f>
        <v>0</v>
      </c>
      <c r="AQ15" s="34">
        <f>SUMIF(DECKS!$C$3:$C$470,THEMES!$B15,DECKS!$AO$3:$AO$470)</f>
        <v>3</v>
      </c>
      <c r="AR15" s="34">
        <f>SUMIF(DECKS!$C$3:$C$470,THEMES!$B15,DECKS!$AP$3:$AP$470)</f>
        <v>3</v>
      </c>
      <c r="AS15" s="53">
        <f>IFERROR(SUM(THEMES!$AO15:$AR15)/(1+THEMES!$AH15-(THEMES!$AH15*THEMES!$AI15)),0)</f>
        <v>1.058823529</v>
      </c>
      <c r="AT15" s="54">
        <f>IFERROR(THEMES!$AO15/SUM(THEMES!$AO15:$AR15),0)</f>
        <v>0.6666666667</v>
      </c>
      <c r="AU15" s="54">
        <f>IFERROR(THEMES!$AP15/SUM(THEMES!$AO15:$AR15),0)</f>
        <v>0</v>
      </c>
      <c r="AV15" s="54">
        <f>IFERROR(THEMES!$AQ15/SUM(THEMES!$AO15:$AR15),0)</f>
        <v>0.1666666667</v>
      </c>
      <c r="AW15" s="54">
        <f>IFERROR(THEMES!$AR15/SUM(THEMES!$AO15:$AR15),0)</f>
        <v>0.1666666667</v>
      </c>
      <c r="AX15" s="55">
        <f>IFERROR(SUMIFS(DECKS!$AW$3:$AW$470,DECKS!$C$3:$C$470,THEMES!$B15)/THEMES!$AH15,0)</f>
        <v>2.38</v>
      </c>
      <c r="AY15" s="54" t="str">
        <f t="array" ref="AY15">XLOOKUP(THEMES!$AX15,REF!$F$64:$F$68,REF!$D$64:$D$68,"-",-1,1)</f>
        <v>B</v>
      </c>
    </row>
    <row r="16" ht="18.75" customHeight="1">
      <c r="A16" s="65"/>
      <c r="B16" s="34" t="s">
        <v>264</v>
      </c>
      <c r="C16" s="34">
        <f>COUNTIF(DECKS!$C$3:$C$470,THEMES!$B16)</f>
        <v>92</v>
      </c>
      <c r="D16" s="55">
        <f>IFERROR(SUMIF(DECKS!$C$3:$C$470,THEMES!$B16,DECKS!$D$3:$D$470)/THEMES!$C16,"")</f>
        <v>3.826086957</v>
      </c>
      <c r="E16" s="34">
        <f>COUNTIFS(DECKS!$C$3:$C$470,THEMES!$B16,DECKS!$G$3:$G$470,1)</f>
        <v>40</v>
      </c>
      <c r="F16" s="34">
        <f>COUNTIFS(DECKS!$C$3:$C$470,THEMES!$B16,DECKS!$H$3:$H$470,1)</f>
        <v>44</v>
      </c>
      <c r="G16" s="34">
        <f>COUNTIFS(DECKS!$C$3:$C$470,THEMES!$B16,DECKS!$I$3:$I$470,1)</f>
        <v>50</v>
      </c>
      <c r="H16" s="34">
        <f>COUNTIFS(DECKS!$C$3:$C$470,THEMES!$B16,DECKS!$J$3:$J$470,1)</f>
        <v>48</v>
      </c>
      <c r="I16" s="34">
        <f>COUNTIFS(DECKS!$C$3:$C$470,THEMES!$B16,DECKS!$K$3:$K$470,1)</f>
        <v>40</v>
      </c>
      <c r="J16" s="34">
        <f>IF(THEMES!$E16&gt;THEMES!$C16/2.5,1,0)</f>
        <v>1</v>
      </c>
      <c r="K16" s="34">
        <f>IF(THEMES!$F16&gt;THEMES!$C16/2.5,1,0)</f>
        <v>1</v>
      </c>
      <c r="L16" s="34">
        <f>IF(THEMES!$G16&gt;THEMES!$C16/2.5,1,0)</f>
        <v>1</v>
      </c>
      <c r="M16" s="34">
        <f>IF(THEMES!$H16&gt;THEMES!$C16/2.5,1,0)</f>
        <v>1</v>
      </c>
      <c r="N16" s="34">
        <f>IF(THEMES!$I16&gt;THEMES!$C16/2.5,1,0)</f>
        <v>1</v>
      </c>
      <c r="O16" s="34" t="str">
        <f>THEMES!$J16&amp;THEMES!$K16&amp;THEMES!$L16&amp;THEMES!$M16&amp;THEMES!$N16</f>
        <v>11111</v>
      </c>
      <c r="P16" s="57" t="str">
        <f t="array" ref="P16">XLOOKUP(THEMES!$O16,REF!$C$3:$C$34,REF!$B$3:$B$34,"-",0,1)</f>
        <v>5 Colors</v>
      </c>
      <c r="Q16" s="34">
        <f>SUMIF(DECKS!$C$3:$C$470,THEMES!$B16,DECKS!$M$3:$M$470)</f>
        <v>24</v>
      </c>
      <c r="R16" s="34">
        <f>SUMIF(DECKS!$C$3:$C$470,THEMES!$B16,DECKS!$N$3:$N$470)</f>
        <v>8</v>
      </c>
      <c r="S16" s="34">
        <f>SUMIF(DECKS!$C$3:$C$470,THEMES!$B16,DECKS!$O$3:$O$470)</f>
        <v>206</v>
      </c>
      <c r="T16" s="34">
        <f>SUMIF(DECKS!$C$3:$C$470,THEMES!$B16,DECKS!$P$3:$P$470)</f>
        <v>60</v>
      </c>
      <c r="U16" s="34">
        <f>SUMIF(DECKS!$C$3:$C$470,THEMES!$B16,DECKS!$Q$3:$Q$470)</f>
        <v>70</v>
      </c>
      <c r="V16" s="34">
        <f>SUMIF(DECKS!$C$3:$C$470,THEMES!$B16,DECKS!$R$3:$R$470)</f>
        <v>21</v>
      </c>
      <c r="W16" s="34">
        <f>SUMIF(DECKS!$C$3:$C$470,THEMES!$B16,DECKS!$S$3:$S$470)</f>
        <v>256</v>
      </c>
      <c r="X16" s="34">
        <f>SUMIF(DECKS!$C$3:$C$470,THEMES!$B16,DECKS!$T$3:$T$470)</f>
        <v>74</v>
      </c>
      <c r="Y16" s="34">
        <f>SUMIF(DECKS!$C$3:$C$470,THEMES!$B16,DECKS!$U$3:$U$470)</f>
        <v>123</v>
      </c>
      <c r="Z16" s="34">
        <f>SUMIF(DECKS!$C$3:$C$470,THEMES!$B16,DECKS!$V$3:$V$470)</f>
        <v>46</v>
      </c>
      <c r="AA16" s="34">
        <f>SUMIF(DECKS!$C$3:$C$470,THEMES!$B16,DECKS!$W$3:$W$470)</f>
        <v>99</v>
      </c>
      <c r="AB16" s="34">
        <f>SUMIF(DECKS!$C$3:$C$470,THEMES!$B16,DECKS!$X$3:$X$470)</f>
        <v>34</v>
      </c>
      <c r="AC16" s="34">
        <f>SUMIF(DECKS!$C$3:$C$470,THEMES!$B16,DECKS!$Y$3:$Y$470)</f>
        <v>122</v>
      </c>
      <c r="AD16" s="34">
        <f>SUMIF(DECKS!$C$3:$C$470,THEMES!$B16,DECKS!$Z$3:$Z$470)</f>
        <v>46</v>
      </c>
      <c r="AE16" s="34">
        <f>SUMIF(DECKS!$C$3:$C$470,THEMES!$B16,DECKS!$AA$3:$AA$470)</f>
        <v>260</v>
      </c>
      <c r="AF16" s="34">
        <f>SUMIF(DECKS!$C$3:$C$470,THEMES!$B16,DECKS!$AB$3:$AB$470)</f>
        <v>75</v>
      </c>
      <c r="AG16" s="77">
        <f>THEMES!$AF16/THEMES!$AE16</f>
        <v>0.2884615385</v>
      </c>
      <c r="AH16" s="34">
        <f>THEMES!$AC16+THEMES!$AE16</f>
        <v>382</v>
      </c>
      <c r="AI16" s="35">
        <f>IFERROR((THEMES!$AD16+THEMES!$AF16)/THEMES!$AH16,0)</f>
        <v>0.3167539267</v>
      </c>
      <c r="AJ16" s="51">
        <f>IFERROR(AVERAGEIF(DECKS!$C$3:$C$470,THEMES!$B16,DECKS!$AI$3:$AI$470),"-")</f>
        <v>9.155555556</v>
      </c>
      <c r="AK16" s="34">
        <f>THEMES!$Q16+THEMES!$S16+THEMES!$U16+THEMES!$W16+THEMES!$Y16+THEMES!$AA16+THEMES!$AC16+THEMES!$AE16</f>
        <v>1160</v>
      </c>
      <c r="AL16" s="35">
        <f>IFERROR((THEMES!$R16+THEMES!$T16+THEMES!$V16+THEMES!$X16+THEMES!$Z16+THEMES!$AB16+THEMES!$AD16+THEMES!$AF16)/THEMES!$AK16,0)</f>
        <v>0.3137931034</v>
      </c>
      <c r="AM16" s="55">
        <f>IFERROR(ROUND((5*COUNTIFS(DECKS!$C$3:$C$470,THEMES!$B16,DECKS!$AL$3:$AL$470,"S")+4*COUNTIFS(DECKS!$C$3:$C$470,THEMES!$B16,DECKS!$AL$3:$AL$470,"A")+3*COUNTIFS(DECKS!$C$3:$C$470,THEMES!$B16,DECKS!$AL$3:$AL$470,"B")+2*COUNTIFS(DECKS!$C$3:$C$470,THEMES!$B16,DECKS!$AL$3:$AL$470,"C")+COUNTIFS(DECKS!$C$3:$C$470,THEMES!$B16,DECKS!$AL$3:$AL$470,"D"))/(THEMES!$C16-COUNTIFS(DECKS!$C$3:$C$470,THEMES!$B16,DECKS!$AL$3:$AL$470,"-")),0),0)</f>
        <v>2</v>
      </c>
      <c r="AN16" s="34" t="str">
        <f t="array" ref="AN16">XLOOKUP(THEMES!$AM16,REF!$G$3:$G$7,REF!$F$3:$F$7,"-",0)</f>
        <v>C</v>
      </c>
      <c r="AO16" s="34" t="str">
        <f>SUMIF(DECKS!$C$3:$C$470,THEMES!$B16,DECKS!$AM$3:$AM$470)</f>
        <v>#ERROR!</v>
      </c>
      <c r="AP16" s="34" t="str">
        <f>SUMIF(DECKS!$C$3:$C$470,THEMES!$B16,DECKS!$AN$3:$AN$470)</f>
        <v>#ERROR!</v>
      </c>
      <c r="AQ16" s="34" t="str">
        <f>SUMIF(DECKS!$C$3:$C$470,THEMES!$B16,DECKS!$AO$3:$AO$470)</f>
        <v>#ERROR!</v>
      </c>
      <c r="AR16" s="34" t="str">
        <f>SUMIF(DECKS!$C$3:$C$470,THEMES!$B16,DECKS!$AP$3:$AP$470)</f>
        <v>#ERROR!</v>
      </c>
      <c r="AS16" s="53">
        <f>IFERROR(SUM(THEMES!$AO16:$AR16)/(1+THEMES!$AH16-(THEMES!$AH16*THEMES!$AI16)),0)</f>
        <v>0</v>
      </c>
      <c r="AT16" s="54">
        <f>IFERROR(THEMES!$AO16/SUM(THEMES!$AO16:$AR16),0)</f>
        <v>0</v>
      </c>
      <c r="AU16" s="54">
        <f>IFERROR(THEMES!$AP16/SUM(THEMES!$AO16:$AR16),0)</f>
        <v>0</v>
      </c>
      <c r="AV16" s="54">
        <f>IFERROR(THEMES!$AQ16/SUM(THEMES!$AO16:$AR16),0)</f>
        <v>0</v>
      </c>
      <c r="AW16" s="54">
        <f>IFERROR(THEMES!$AR16/SUM(THEMES!$AO16:$AR16),0)</f>
        <v>0</v>
      </c>
      <c r="AX16" s="55">
        <f>IFERROR(SUMIFS(DECKS!$AW$3:$AW$470,DECKS!$C$3:$C$470,THEMES!$B16)/THEMES!$AH16,0)</f>
        <v>0</v>
      </c>
      <c r="AY16" s="54" t="str">
        <f t="array" ref="AY16">XLOOKUP(THEMES!$AX16,REF!$F$64:$F$68,REF!$D$64:$D$68,"-",-1,1)</f>
        <v>E</v>
      </c>
    </row>
    <row r="17" ht="18.75" customHeight="1">
      <c r="A17" s="65"/>
      <c r="B17" s="34" t="s">
        <v>265</v>
      </c>
      <c r="C17" s="34">
        <f>COUNTIF(DECKS!$C$3:$C$470,THEMES!$B17)</f>
        <v>11</v>
      </c>
      <c r="D17" s="55">
        <f>IFERROR(SUMIF(DECKS!$C$3:$C$470,THEMES!$B17,DECKS!$D$3:$D$470)/THEMES!$C17,"")</f>
        <v>4.272727273</v>
      </c>
      <c r="E17" s="34">
        <f>COUNTIFS(DECKS!$C$3:$C$470,THEMES!$B17,DECKS!$G$3:$G$470,1)</f>
        <v>3</v>
      </c>
      <c r="F17" s="34">
        <f>COUNTIFS(DECKS!$C$3:$C$470,THEMES!$B17,DECKS!$H$3:$H$470,1)</f>
        <v>5</v>
      </c>
      <c r="G17" s="34">
        <f>COUNTIFS(DECKS!$C$3:$C$470,THEMES!$B17,DECKS!$I$3:$I$470,1)</f>
        <v>4</v>
      </c>
      <c r="H17" s="34">
        <f>COUNTIFS(DECKS!$C$3:$C$470,THEMES!$B17,DECKS!$J$3:$J$470,1)</f>
        <v>10</v>
      </c>
      <c r="I17" s="34">
        <f>COUNTIFS(DECKS!$C$3:$C$470,THEMES!$B17,DECKS!$K$3:$K$470,1)</f>
        <v>5</v>
      </c>
      <c r="J17" s="34">
        <f>IF(THEMES!$E17&gt;THEMES!$C17/2.5,1,0)</f>
        <v>0</v>
      </c>
      <c r="K17" s="34">
        <f>IF(THEMES!$F17&gt;THEMES!$C17/2.5,1,0)</f>
        <v>1</v>
      </c>
      <c r="L17" s="34">
        <f>IF(THEMES!$G17&gt;THEMES!$C17/2.5,1,0)</f>
        <v>0</v>
      </c>
      <c r="M17" s="34">
        <f>IF(THEMES!$H17&gt;THEMES!$C17/2.5,1,0)</f>
        <v>1</v>
      </c>
      <c r="N17" s="34">
        <f>IF(THEMES!$I17&gt;THEMES!$C17/2.5,1,0)</f>
        <v>1</v>
      </c>
      <c r="O17" s="34" t="str">
        <f>THEMES!$J17&amp;THEMES!$K17&amp;THEMES!$L17&amp;THEMES!$M17&amp;THEMES!$N17</f>
        <v>01011</v>
      </c>
      <c r="P17" s="57" t="str">
        <f t="array" ref="P17">XLOOKUP(THEMES!$O17,REF!$C$3:$C$34,REF!$B$3:$B$34,"-",0,1)</f>
        <v>Temur</v>
      </c>
      <c r="Q17" s="34">
        <f>SUMIF(DECKS!$C$3:$C$470,THEMES!$B17,DECKS!$M$3:$M$470)</f>
        <v>0</v>
      </c>
      <c r="R17" s="34">
        <f>SUMIF(DECKS!$C$3:$C$470,THEMES!$B17,DECKS!$N$3:$N$470)</f>
        <v>0</v>
      </c>
      <c r="S17" s="34">
        <f>SUMIF(DECKS!$C$3:$C$470,THEMES!$B17,DECKS!$O$3:$O$470)</f>
        <v>0</v>
      </c>
      <c r="T17" s="34">
        <f>SUMIF(DECKS!$C$3:$C$470,THEMES!$B17,DECKS!$P$3:$P$470)</f>
        <v>0</v>
      </c>
      <c r="U17" s="34">
        <f>SUMIF(DECKS!$C$3:$C$470,THEMES!$B17,DECKS!$Q$3:$Q$470)</f>
        <v>0</v>
      </c>
      <c r="V17" s="34">
        <f>SUMIF(DECKS!$C$3:$C$470,THEMES!$B17,DECKS!$R$3:$R$470)</f>
        <v>0</v>
      </c>
      <c r="W17" s="34">
        <f>SUMIF(DECKS!$C$3:$C$470,THEMES!$B17,DECKS!$S$3:$S$470)</f>
        <v>5</v>
      </c>
      <c r="X17" s="34">
        <f>SUMIF(DECKS!$C$3:$C$470,THEMES!$B17,DECKS!$T$3:$T$470)</f>
        <v>4</v>
      </c>
      <c r="Y17" s="34">
        <f>SUMIF(DECKS!$C$3:$C$470,THEMES!$B17,DECKS!$U$3:$U$470)</f>
        <v>19</v>
      </c>
      <c r="Z17" s="34">
        <f>SUMIF(DECKS!$C$3:$C$470,THEMES!$B17,DECKS!$V$3:$V$470)</f>
        <v>9</v>
      </c>
      <c r="AA17" s="34">
        <f>SUMIF(DECKS!$C$3:$C$470,THEMES!$B17,DECKS!$W$3:$W$470)</f>
        <v>28</v>
      </c>
      <c r="AB17" s="34">
        <f>SUMIF(DECKS!$C$3:$C$470,THEMES!$B17,DECKS!$X$3:$X$470)</f>
        <v>7</v>
      </c>
      <c r="AC17" s="34">
        <f>SUMIF(DECKS!$C$3:$C$470,THEMES!$B17,DECKS!$Y$3:$Y$470)</f>
        <v>24</v>
      </c>
      <c r="AD17" s="34">
        <f>SUMIF(DECKS!$C$3:$C$470,THEMES!$B17,DECKS!$Z$3:$Z$470)</f>
        <v>8</v>
      </c>
      <c r="AE17" s="34">
        <f>SUMIF(DECKS!$C$3:$C$470,THEMES!$B17,DECKS!$AA$3:$AA$470)</f>
        <v>20</v>
      </c>
      <c r="AF17" s="34">
        <f>SUMIF(DECKS!$C$3:$C$470,THEMES!$B17,DECKS!$AB$3:$AB$470)</f>
        <v>2</v>
      </c>
      <c r="AG17" s="77">
        <f>THEMES!$AF17/THEMES!$AE17</f>
        <v>0.1</v>
      </c>
      <c r="AH17" s="34">
        <f>THEMES!$AC17+THEMES!$AE17</f>
        <v>44</v>
      </c>
      <c r="AI17" s="35">
        <f>IFERROR((THEMES!$AD17+THEMES!$AF17)/THEMES!$AH17,0)</f>
        <v>0.2272727273</v>
      </c>
      <c r="AJ17" s="51" t="str">
        <f>IFERROR(AVERAGEIF(DECKS!$C$3:$C$470,THEMES!$B17,DECKS!$AI$3:$AI$470),"-")</f>
        <v>-</v>
      </c>
      <c r="AK17" s="34">
        <f>THEMES!$Q17+THEMES!$S17+THEMES!$U17+THEMES!$W17+THEMES!$Y17+THEMES!$AA17+THEMES!$AC17+THEMES!$AE17</f>
        <v>96</v>
      </c>
      <c r="AL17" s="35">
        <f>IFERROR((THEMES!$R17+THEMES!$T17+THEMES!$V17+THEMES!$X17+THEMES!$Z17+THEMES!$AB17+THEMES!$AD17+THEMES!$AF17)/THEMES!$AK17,0)</f>
        <v>0.3125</v>
      </c>
      <c r="AM17" s="55">
        <f>IFERROR(ROUND((5*COUNTIFS(DECKS!$C$3:$C$470,THEMES!$B17,DECKS!$AL$3:$AL$470,"S")+4*COUNTIFS(DECKS!$C$3:$C$470,THEMES!$B17,DECKS!$AL$3:$AL$470,"A")+3*COUNTIFS(DECKS!$C$3:$C$470,THEMES!$B17,DECKS!$AL$3:$AL$470,"B")+2*COUNTIFS(DECKS!$C$3:$C$470,THEMES!$B17,DECKS!$AL$3:$AL$470,"C")+COUNTIFS(DECKS!$C$3:$C$470,THEMES!$B17,DECKS!$AL$3:$AL$470,"D"))/(THEMES!$C17-COUNTIFS(DECKS!$C$3:$C$470,THEMES!$B17,DECKS!$AL$3:$AL$470,"-")),0),0)</f>
        <v>3</v>
      </c>
      <c r="AN17" s="34" t="str">
        <f t="array" ref="AN17">XLOOKUP(THEMES!$AM17,REF!$G$3:$G$7,REF!$F$3:$F$7,"-",0)</f>
        <v>B</v>
      </c>
      <c r="AO17" s="34">
        <f>SUMIF(DECKS!$C$3:$C$470,THEMES!$B17,DECKS!$AM$3:$AM$470)</f>
        <v>14</v>
      </c>
      <c r="AP17" s="34">
        <f>SUMIF(DECKS!$C$3:$C$470,THEMES!$B17,DECKS!$AN$3:$AN$470)</f>
        <v>3</v>
      </c>
      <c r="AQ17" s="34">
        <f>SUMIF(DECKS!$C$3:$C$470,THEMES!$B17,DECKS!$AO$3:$AO$470)</f>
        <v>8</v>
      </c>
      <c r="AR17" s="34">
        <f>SUMIF(DECKS!$C$3:$C$470,THEMES!$B17,DECKS!$AP$3:$AP$470)</f>
        <v>2</v>
      </c>
      <c r="AS17" s="53">
        <f>IFERROR(SUM(THEMES!$AO17:$AR17)/(1+THEMES!$AH17-(THEMES!$AH17*THEMES!$AI17)),0)</f>
        <v>0.7714285714</v>
      </c>
      <c r="AT17" s="54">
        <f>IFERROR(THEMES!$AO17/SUM(THEMES!$AO17:$AR17),0)</f>
        <v>0.5185185185</v>
      </c>
      <c r="AU17" s="54">
        <f>IFERROR(THEMES!$AP17/SUM(THEMES!$AO17:$AR17),0)</f>
        <v>0.1111111111</v>
      </c>
      <c r="AV17" s="54">
        <f>IFERROR(THEMES!$AQ17/SUM(THEMES!$AO17:$AR17),0)</f>
        <v>0.2962962963</v>
      </c>
      <c r="AW17" s="54">
        <f>IFERROR(THEMES!$AR17/SUM(THEMES!$AO17:$AR17),0)</f>
        <v>0.07407407407</v>
      </c>
      <c r="AX17" s="55">
        <f>IFERROR(SUMIFS(DECKS!$AW$3:$AW$470,DECKS!$C$3:$C$470,THEMES!$B17)/THEMES!$AH17,0)</f>
        <v>2.215909091</v>
      </c>
      <c r="AY17" s="54" t="str">
        <f t="array" ref="AY17">XLOOKUP(THEMES!$AX17,REF!$F$64:$F$68,REF!$D$64:$D$68,"-",-1,1)</f>
        <v>B</v>
      </c>
    </row>
    <row r="18" ht="18.75" customHeight="1">
      <c r="A18" s="65"/>
      <c r="B18" s="34" t="s">
        <v>266</v>
      </c>
      <c r="C18" s="34">
        <f>COUNTIF(DECKS!$C$3:$C$470,THEMES!$B18)</f>
        <v>13</v>
      </c>
      <c r="D18" s="55">
        <f>IFERROR(SUMIF(DECKS!$C$3:$C$470,THEMES!$B18,DECKS!$D$3:$D$470)/THEMES!$C18,"")</f>
        <v>4.692307692</v>
      </c>
      <c r="E18" s="34">
        <f>COUNTIFS(DECKS!$C$3:$C$470,THEMES!$B18,DECKS!$G$3:$G$470,1)</f>
        <v>4</v>
      </c>
      <c r="F18" s="34">
        <f>COUNTIFS(DECKS!$C$3:$C$470,THEMES!$B18,DECKS!$H$3:$H$470,1)</f>
        <v>2</v>
      </c>
      <c r="G18" s="34">
        <f>COUNTIFS(DECKS!$C$3:$C$470,THEMES!$B18,DECKS!$I$3:$I$470,1)</f>
        <v>5</v>
      </c>
      <c r="H18" s="34">
        <f>COUNTIFS(DECKS!$C$3:$C$470,THEMES!$B18,DECKS!$J$3:$J$470,1)</f>
        <v>8</v>
      </c>
      <c r="I18" s="34">
        <f>COUNTIFS(DECKS!$C$3:$C$470,THEMES!$B18,DECKS!$K$3:$K$470,1)</f>
        <v>13</v>
      </c>
      <c r="J18" s="34">
        <f>IF(THEMES!$E18&gt;THEMES!$C18/2.5,1,0)</f>
        <v>0</v>
      </c>
      <c r="K18" s="34">
        <f>IF(THEMES!$F18&gt;THEMES!$C18/2.5,1,0)</f>
        <v>0</v>
      </c>
      <c r="L18" s="34">
        <f>IF(THEMES!$G18&gt;THEMES!$C18/2.5,1,0)</f>
        <v>0</v>
      </c>
      <c r="M18" s="34">
        <f>IF(THEMES!$H18&gt;THEMES!$C18/2.5,1,0)</f>
        <v>1</v>
      </c>
      <c r="N18" s="34">
        <f>IF(THEMES!$I18&gt;THEMES!$C18/2.5,1,0)</f>
        <v>1</v>
      </c>
      <c r="O18" s="34" t="str">
        <f>THEMES!$J18&amp;THEMES!$K18&amp;THEMES!$L18&amp;THEMES!$M18&amp;THEMES!$N18</f>
        <v>00011</v>
      </c>
      <c r="P18" s="57" t="str">
        <f t="array" ref="P18">XLOOKUP(THEMES!$O18,REF!$C$3:$C$34,REF!$B$3:$B$34,"-",0,1)</f>
        <v>Gruul</v>
      </c>
      <c r="Q18" s="34">
        <f>SUMIF(DECKS!$C$3:$C$470,THEMES!$B18,DECKS!$M$3:$M$470)</f>
        <v>0</v>
      </c>
      <c r="R18" s="34">
        <f>SUMIF(DECKS!$C$3:$C$470,THEMES!$B18,DECKS!$N$3:$N$470)</f>
        <v>0</v>
      </c>
      <c r="S18" s="34">
        <f>SUMIF(DECKS!$C$3:$C$470,THEMES!$B18,DECKS!$O$3:$O$470)</f>
        <v>16</v>
      </c>
      <c r="T18" s="34">
        <f>SUMIF(DECKS!$C$3:$C$470,THEMES!$B18,DECKS!$P$3:$P$470)</f>
        <v>3</v>
      </c>
      <c r="U18" s="34">
        <f>SUMIF(DECKS!$C$3:$C$470,THEMES!$B18,DECKS!$Q$3:$Q$470)</f>
        <v>19</v>
      </c>
      <c r="V18" s="34">
        <f>SUMIF(DECKS!$C$3:$C$470,THEMES!$B18,DECKS!$R$3:$R$470)</f>
        <v>8</v>
      </c>
      <c r="W18" s="34">
        <f>SUMIF(DECKS!$C$3:$C$470,THEMES!$B18,DECKS!$S$3:$S$470)</f>
        <v>54</v>
      </c>
      <c r="X18" s="34">
        <f>SUMIF(DECKS!$C$3:$C$470,THEMES!$B18,DECKS!$T$3:$T$470)</f>
        <v>22</v>
      </c>
      <c r="Y18" s="34">
        <f>SUMIF(DECKS!$C$3:$C$470,THEMES!$B18,DECKS!$U$3:$U$470)</f>
        <v>11</v>
      </c>
      <c r="Z18" s="34">
        <f>SUMIF(DECKS!$C$3:$C$470,THEMES!$B18,DECKS!$V$3:$V$470)</f>
        <v>3</v>
      </c>
      <c r="AA18" s="34">
        <f>SUMIF(DECKS!$C$3:$C$470,THEMES!$B18,DECKS!$W$3:$W$470)</f>
        <v>0</v>
      </c>
      <c r="AB18" s="34">
        <f>SUMIF(DECKS!$C$3:$C$470,THEMES!$B18,DECKS!$X$3:$X$470)</f>
        <v>0</v>
      </c>
      <c r="AC18" s="34">
        <f>SUMIF(DECKS!$C$3:$C$470,THEMES!$B18,DECKS!$Y$3:$Y$470)</f>
        <v>0</v>
      </c>
      <c r="AD18" s="34">
        <f>SUMIF(DECKS!$C$3:$C$470,THEMES!$B18,DECKS!$Z$3:$Z$470)</f>
        <v>0</v>
      </c>
      <c r="AE18" s="34">
        <f>SUMIF(DECKS!$C$3:$C$470,THEMES!$B18,DECKS!$AA$3:$AA$470)</f>
        <v>21</v>
      </c>
      <c r="AF18" s="34">
        <f>SUMIF(DECKS!$C$3:$C$470,THEMES!$B18,DECKS!$AB$3:$AB$470)</f>
        <v>2</v>
      </c>
      <c r="AG18" s="77">
        <f>THEMES!$AF18/THEMES!$AE18</f>
        <v>0.09523809524</v>
      </c>
      <c r="AH18" s="34">
        <f>THEMES!$AC18+THEMES!$AE18</f>
        <v>21</v>
      </c>
      <c r="AI18" s="35">
        <f>IFERROR((THEMES!$AD18+THEMES!$AF18)/THEMES!$AH18,0)</f>
        <v>0.09523809524</v>
      </c>
      <c r="AJ18" s="51" t="str">
        <f>IFERROR(AVERAGEIF(DECKS!$C$3:$C$470,THEMES!$B18,DECKS!$AI$3:$AI$470),"-")</f>
        <v>-</v>
      </c>
      <c r="AK18" s="34">
        <f>THEMES!$Q18+THEMES!$S18+THEMES!$U18+THEMES!$W18+THEMES!$Y18+THEMES!$AA18+THEMES!$AC18+THEMES!$AE18</f>
        <v>121</v>
      </c>
      <c r="AL18" s="35">
        <f>IFERROR((THEMES!$R18+THEMES!$T18+THEMES!$V18+THEMES!$X18+THEMES!$Z18+THEMES!$AB18+THEMES!$AD18+THEMES!$AF18)/THEMES!$AK18,0)</f>
        <v>0.3140495868</v>
      </c>
      <c r="AM18" s="55">
        <f>IFERROR(ROUND((5*COUNTIFS(DECKS!$C$3:$C$470,THEMES!$B18,DECKS!$AL$3:$AL$470,"S")+4*COUNTIFS(DECKS!$C$3:$C$470,THEMES!$B18,DECKS!$AL$3:$AL$470,"A")+3*COUNTIFS(DECKS!$C$3:$C$470,THEMES!$B18,DECKS!$AL$3:$AL$470,"B")+2*COUNTIFS(DECKS!$C$3:$C$470,THEMES!$B18,DECKS!$AL$3:$AL$470,"C")+COUNTIFS(DECKS!$C$3:$C$470,THEMES!$B18,DECKS!$AL$3:$AL$470,"D"))/(THEMES!$C18-COUNTIFS(DECKS!$C$3:$C$470,THEMES!$B18,DECKS!$AL$3:$AL$470,"-")),0),0)</f>
        <v>3</v>
      </c>
      <c r="AN18" s="34" t="str">
        <f t="array" ref="AN18">XLOOKUP(THEMES!$AM18,REF!$G$3:$G$7,REF!$F$3:$F$7,"-",0)</f>
        <v>B</v>
      </c>
      <c r="AO18" s="34">
        <f>SUMIF(DECKS!$C$3:$C$470,THEMES!$B18,DECKS!$AM$3:$AM$470)</f>
        <v>2</v>
      </c>
      <c r="AP18" s="34">
        <f>SUMIF(DECKS!$C$3:$C$470,THEMES!$B18,DECKS!$AN$3:$AN$470)</f>
        <v>0</v>
      </c>
      <c r="AQ18" s="34">
        <f>SUMIF(DECKS!$C$3:$C$470,THEMES!$B18,DECKS!$AO$3:$AO$470)</f>
        <v>2</v>
      </c>
      <c r="AR18" s="34">
        <f>SUMIF(DECKS!$C$3:$C$470,THEMES!$B18,DECKS!$AP$3:$AP$470)</f>
        <v>0</v>
      </c>
      <c r="AS18" s="53">
        <f>IFERROR(SUM(THEMES!$AO18:$AR18)/(1+THEMES!$AH18-(THEMES!$AH18*THEMES!$AI18)),0)</f>
        <v>0.2</v>
      </c>
      <c r="AT18" s="54">
        <f>IFERROR(THEMES!$AO18/SUM(THEMES!$AO18:$AR18),0)</f>
        <v>0.5</v>
      </c>
      <c r="AU18" s="54">
        <f>IFERROR(THEMES!$AP18/SUM(THEMES!$AO18:$AR18),0)</f>
        <v>0</v>
      </c>
      <c r="AV18" s="54">
        <f>IFERROR(THEMES!$AQ18/SUM(THEMES!$AO18:$AR18),0)</f>
        <v>0.5</v>
      </c>
      <c r="AW18" s="54">
        <f>IFERROR(THEMES!$AR18/SUM(THEMES!$AO18:$AR18),0)</f>
        <v>0</v>
      </c>
      <c r="AX18" s="55">
        <f>IFERROR(SUMIFS(DECKS!$AW$3:$AW$470,DECKS!$C$3:$C$470,THEMES!$B18)/THEMES!$AH18,0)</f>
        <v>0.2857142857</v>
      </c>
      <c r="AY18" s="54" t="str">
        <f t="array" ref="AY18">XLOOKUP(THEMES!$AX18,REF!$F$64:$F$68,REF!$D$64:$D$68,"-",-1,1)</f>
        <v>E</v>
      </c>
    </row>
    <row r="19" ht="18.75" hidden="1" customHeight="1">
      <c r="A19" s="65"/>
      <c r="B19" s="34" t="s">
        <v>267</v>
      </c>
      <c r="C19" s="34">
        <f>COUNTIF(DECKS!$C$3:$C$470,THEMES!$B19)</f>
        <v>6</v>
      </c>
      <c r="D19" s="55">
        <f>IFERROR(SUMIF(DECKS!$C$3:$C$470,THEMES!$B19,DECKS!$D$3:$D$470)/THEMES!$C19,"")</f>
        <v>3.166666667</v>
      </c>
      <c r="E19" s="34">
        <f>COUNTIFS(DECKS!$C$3:$C$470,THEMES!$B19,DECKS!$G$3:$G$470,1)</f>
        <v>0</v>
      </c>
      <c r="F19" s="34">
        <f>COUNTIFS(DECKS!$C$3:$C$470,THEMES!$B19,DECKS!$H$3:$H$470,1)</f>
        <v>6</v>
      </c>
      <c r="G19" s="34">
        <f>COUNTIFS(DECKS!$C$3:$C$470,THEMES!$B19,DECKS!$I$3:$I$470,1)</f>
        <v>6</v>
      </c>
      <c r="H19" s="34">
        <f>COUNTIFS(DECKS!$C$3:$C$470,THEMES!$B19,DECKS!$J$3:$J$470,1)</f>
        <v>0</v>
      </c>
      <c r="I19" s="34">
        <f>COUNTIFS(DECKS!$C$3:$C$470,THEMES!$B19,DECKS!$K$3:$K$470,1)</f>
        <v>3</v>
      </c>
      <c r="J19" s="34">
        <f>IF(THEMES!$E19&gt;THEMES!$C19/2.5,1,0)</f>
        <v>0</v>
      </c>
      <c r="K19" s="34">
        <f>IF(THEMES!$F19&gt;THEMES!$C19/2.5,1,0)</f>
        <v>1</v>
      </c>
      <c r="L19" s="34">
        <f>IF(THEMES!$G19&gt;THEMES!$C19/2.5,1,0)</f>
        <v>1</v>
      </c>
      <c r="M19" s="34">
        <f>IF(THEMES!$H19&gt;THEMES!$C19/2.5,1,0)</f>
        <v>0</v>
      </c>
      <c r="N19" s="34">
        <f>IF(THEMES!$I19&gt;THEMES!$C19/2.5,1,0)</f>
        <v>1</v>
      </c>
      <c r="O19" s="34" t="str">
        <f>THEMES!$J19&amp;THEMES!$K19&amp;THEMES!$L19&amp;THEMES!$M19&amp;THEMES!$N19</f>
        <v>01101</v>
      </c>
      <c r="P19" s="57" t="str">
        <f t="array" ref="P19">XLOOKUP(THEMES!$O19,REF!$C$3:$C$34,REF!$B$3:$B$34,"-",0,1)</f>
        <v>Sultai</v>
      </c>
      <c r="Q19" s="34">
        <f>SUMIF(DECKS!$C$3:$C$470,THEMES!$B19,DECKS!$M$3:$M$470)</f>
        <v>0</v>
      </c>
      <c r="R19" s="34">
        <f>SUMIF(DECKS!$C$3:$C$470,THEMES!$B19,DECKS!$N$3:$N$470)</f>
        <v>0</v>
      </c>
      <c r="S19" s="34">
        <f>SUMIF(DECKS!$C$3:$C$470,THEMES!$B19,DECKS!$O$3:$O$470)</f>
        <v>0</v>
      </c>
      <c r="T19" s="34">
        <f>SUMIF(DECKS!$C$3:$C$470,THEMES!$B19,DECKS!$P$3:$P$470)</f>
        <v>0</v>
      </c>
      <c r="U19" s="34">
        <f>SUMIF(DECKS!$C$3:$C$470,THEMES!$B19,DECKS!$Q$3:$Q$470)</f>
        <v>0</v>
      </c>
      <c r="V19" s="34">
        <f>SUMIF(DECKS!$C$3:$C$470,THEMES!$B19,DECKS!$R$3:$R$470)</f>
        <v>0</v>
      </c>
      <c r="W19" s="34">
        <f>SUMIF(DECKS!$C$3:$C$470,THEMES!$B19,DECKS!$S$3:$S$470)</f>
        <v>7</v>
      </c>
      <c r="X19" s="34">
        <f>SUMIF(DECKS!$C$3:$C$470,THEMES!$B19,DECKS!$T$3:$T$470)</f>
        <v>4</v>
      </c>
      <c r="Y19" s="34">
        <f>SUMIF(DECKS!$C$3:$C$470,THEMES!$B19,DECKS!$U$3:$U$470)</f>
        <v>0</v>
      </c>
      <c r="Z19" s="34">
        <f>SUMIF(DECKS!$C$3:$C$470,THEMES!$B19,DECKS!$V$3:$V$470)</f>
        <v>0</v>
      </c>
      <c r="AA19" s="34">
        <f>SUMIF(DECKS!$C$3:$C$470,THEMES!$B19,DECKS!$W$3:$W$470)</f>
        <v>18</v>
      </c>
      <c r="AB19" s="34">
        <f>SUMIF(DECKS!$C$3:$C$470,THEMES!$B19,DECKS!$X$3:$X$470)</f>
        <v>4</v>
      </c>
      <c r="AC19" s="34">
        <f>SUMIF(DECKS!$C$3:$C$470,THEMES!$B19,DECKS!$Y$3:$Y$470)</f>
        <v>6</v>
      </c>
      <c r="AD19" s="34">
        <f>SUMIF(DECKS!$C$3:$C$470,THEMES!$B19,DECKS!$Z$3:$Z$470)</f>
        <v>3</v>
      </c>
      <c r="AE19" s="34">
        <f>SUMIF(DECKS!$C$3:$C$470,THEMES!$B19,DECKS!$AA$3:$AA$470)</f>
        <v>5</v>
      </c>
      <c r="AF19" s="34">
        <f>SUMIF(DECKS!$C$3:$C$470,THEMES!$B19,DECKS!$AB$3:$AB$470)</f>
        <v>0</v>
      </c>
      <c r="AG19" s="35">
        <f>THEMES!$AF19/THEMES!$AE19</f>
        <v>0</v>
      </c>
      <c r="AH19" s="34">
        <f>THEMES!$AC19+THEMES!$AE19</f>
        <v>11</v>
      </c>
      <c r="AI19" s="35">
        <f>IFERROR((THEMES!$AD19+THEMES!$AF19)/THEMES!$AH19,0)</f>
        <v>0.2727272727</v>
      </c>
      <c r="AJ19" s="51">
        <f>IFERROR(AVERAGEIF(DECKS!$C$3:$C$470,THEMES!$B19,DECKS!$AI$3:$AI$470),"-")</f>
        <v>8</v>
      </c>
      <c r="AK19" s="34">
        <f>THEMES!$Q19+THEMES!$S19+THEMES!$U19+THEMES!$W19+THEMES!$Y19+THEMES!$AA19+THEMES!$AC19+THEMES!$AE19</f>
        <v>36</v>
      </c>
      <c r="AL19" s="35">
        <f>IFERROR((THEMES!$R19+THEMES!$T19+THEMES!$V19+THEMES!$X19+THEMES!$Z19+THEMES!$AB19+THEMES!$AD19+THEMES!$AF19)/THEMES!$AK19,0)</f>
        <v>0.3055555556</v>
      </c>
      <c r="AM19" s="55">
        <f>IFERROR(ROUND((5*COUNTIFS(DECKS!$C$3:$C$470,THEMES!$B19,DECKS!$AL$3:$AL$470,"S")+4*COUNTIFS(DECKS!$C$3:$C$470,THEMES!$B19,DECKS!$AL$3:$AL$470,"A")+3*COUNTIFS(DECKS!$C$3:$C$470,THEMES!$B19,DECKS!$AL$3:$AL$470,"B")+2*COUNTIFS(DECKS!$C$3:$C$470,THEMES!$B19,DECKS!$AL$3:$AL$470,"C")+COUNTIFS(DECKS!$C$3:$C$470,THEMES!$B19,DECKS!$AL$3:$AL$470,"D"))/(THEMES!$C19-COUNTIFS(DECKS!$C$3:$C$470,THEMES!$B19,DECKS!$AL$3:$AL$470,"-")),0),0)</f>
        <v>1</v>
      </c>
      <c r="AN19" s="34" t="str">
        <f t="array" ref="AN19">XLOOKUP(THEMES!$AM19,REF!$G$3:$G$7,REF!$F$3:$F$7,"-",0)</f>
        <v>D</v>
      </c>
      <c r="AO19" s="34" t="str">
        <f>SUMIF(DECKS!$C$3:$C$470,THEMES!$B19,DECKS!$AM$3:$AM$470)</f>
        <v>#ERROR!</v>
      </c>
      <c r="AP19" s="34" t="str">
        <f>SUMIF(DECKS!$C$3:$C$470,THEMES!$B19,DECKS!$AN$3:$AN$470)</f>
        <v>#ERROR!</v>
      </c>
      <c r="AQ19" s="34" t="str">
        <f>SUMIF(DECKS!$C$3:$C$470,THEMES!$B19,DECKS!$AO$3:$AO$470)</f>
        <v>#ERROR!</v>
      </c>
      <c r="AR19" s="34" t="str">
        <f>SUMIF(DECKS!$C$3:$C$470,THEMES!$B19,DECKS!$AP$3:$AP$470)</f>
        <v>#ERROR!</v>
      </c>
      <c r="AS19" s="53">
        <f>IFERROR(SUM(THEMES!$AO19:$AR19)/(1+THEMES!$AH19-(THEMES!$AH19*THEMES!$AI19)),0)</f>
        <v>0</v>
      </c>
      <c r="AT19" s="54">
        <f>IFERROR(THEMES!$AO19/SUM(THEMES!$AO19:$AR19),0)</f>
        <v>0</v>
      </c>
      <c r="AU19" s="54">
        <f>IFERROR(THEMES!$AP19/SUM(THEMES!$AO19:$AR19),0)</f>
        <v>0</v>
      </c>
      <c r="AV19" s="54">
        <f>IFERROR(THEMES!$AQ19/SUM(THEMES!$AO19:$AR19),0)</f>
        <v>0</v>
      </c>
      <c r="AW19" s="54">
        <f>IFERROR(THEMES!$AR19/SUM(THEMES!$AO19:$AR19),0)</f>
        <v>0</v>
      </c>
      <c r="AX19" s="55">
        <f>IFERROR(SUMIFS(DECKS!$AW$3:$AW$470,DECKS!$C$3:$C$470,THEMES!$B19)/THEMES!$AH19,0)</f>
        <v>0</v>
      </c>
      <c r="AY19" s="54" t="str">
        <f t="array" ref="AY19">XLOOKUP(THEMES!$AX19,REF!$F$64:$F$68,REF!$D$64:$D$68,"-",-1,1)</f>
        <v>E</v>
      </c>
    </row>
    <row r="20" ht="18.75" hidden="1" customHeight="1">
      <c r="A20" s="65"/>
      <c r="B20" s="34" t="s">
        <v>268</v>
      </c>
      <c r="C20" s="34">
        <f>COUNTIF(DECKS!$C$3:$C$470,THEMES!$B20)</f>
        <v>5</v>
      </c>
      <c r="D20" s="55">
        <f>IFERROR(SUMIF(DECKS!$C$3:$C$470,THEMES!$B20,DECKS!$D$3:$D$470)/THEMES!$C20,"")</f>
        <v>3</v>
      </c>
      <c r="E20" s="34">
        <f>COUNTIFS(DECKS!$C$3:$C$470,THEMES!$B20,DECKS!$G$3:$G$470,1)</f>
        <v>4</v>
      </c>
      <c r="F20" s="34">
        <f>COUNTIFS(DECKS!$C$3:$C$470,THEMES!$B20,DECKS!$H$3:$H$470,1)</f>
        <v>5</v>
      </c>
      <c r="G20" s="34">
        <f>COUNTIFS(DECKS!$C$3:$C$470,THEMES!$B20,DECKS!$I$3:$I$470,1)</f>
        <v>0</v>
      </c>
      <c r="H20" s="34">
        <f>COUNTIFS(DECKS!$C$3:$C$470,THEMES!$B20,DECKS!$J$3:$J$470,1)</f>
        <v>3</v>
      </c>
      <c r="I20" s="34">
        <f>COUNTIFS(DECKS!$C$3:$C$470,THEMES!$B20,DECKS!$K$3:$K$470,1)</f>
        <v>3</v>
      </c>
      <c r="J20" s="34">
        <f>IF(THEMES!$E20&gt;THEMES!$C20/2.5,1,0)</f>
        <v>1</v>
      </c>
      <c r="K20" s="34">
        <f>IF(THEMES!$F20&gt;THEMES!$C20/2.5,1,0)</f>
        <v>1</v>
      </c>
      <c r="L20" s="34">
        <f>IF(THEMES!$G20&gt;THEMES!$C20/2.5,1,0)</f>
        <v>0</v>
      </c>
      <c r="M20" s="34">
        <f>IF(THEMES!$H20&gt;THEMES!$C20/2.5,1,0)</f>
        <v>1</v>
      </c>
      <c r="N20" s="34">
        <f>IF(THEMES!$I20&gt;THEMES!$C20/2.5,1,0)</f>
        <v>1</v>
      </c>
      <c r="O20" s="34" t="str">
        <f>THEMES!$J20&amp;THEMES!$K20&amp;THEMES!$L20&amp;THEMES!$M20&amp;THEMES!$N20</f>
        <v>11011</v>
      </c>
      <c r="P20" s="57" t="str">
        <f t="array" ref="P20">XLOOKUP(THEMES!$O20,REF!$C$3:$C$34,REF!$B$3:$B$34,"-",0,1)</f>
        <v>Not-Black</v>
      </c>
      <c r="Q20" s="34">
        <f>SUMIF(DECKS!$C$3:$C$470,THEMES!$B20,DECKS!$M$3:$M$470)</f>
        <v>0</v>
      </c>
      <c r="R20" s="34">
        <f>SUMIF(DECKS!$C$3:$C$470,THEMES!$B20,DECKS!$N$3:$N$470)</f>
        <v>0</v>
      </c>
      <c r="S20" s="34">
        <f>SUMIF(DECKS!$C$3:$C$470,THEMES!$B20,DECKS!$O$3:$O$470)</f>
        <v>42</v>
      </c>
      <c r="T20" s="34">
        <f>SUMIF(DECKS!$C$3:$C$470,THEMES!$B20,DECKS!$P$3:$P$470)</f>
        <v>9</v>
      </c>
      <c r="U20" s="34">
        <f>SUMIF(DECKS!$C$3:$C$470,THEMES!$B20,DECKS!$Q$3:$Q$470)</f>
        <v>28</v>
      </c>
      <c r="V20" s="34">
        <f>SUMIF(DECKS!$C$3:$C$470,THEMES!$B20,DECKS!$R$3:$R$470)</f>
        <v>4</v>
      </c>
      <c r="W20" s="34">
        <f>SUMIF(DECKS!$C$3:$C$470,THEMES!$B20,DECKS!$S$3:$S$470)</f>
        <v>27</v>
      </c>
      <c r="X20" s="34">
        <f>SUMIF(DECKS!$C$3:$C$470,THEMES!$B20,DECKS!$T$3:$T$470)</f>
        <v>15</v>
      </c>
      <c r="Y20" s="34">
        <f>SUMIF(DECKS!$C$3:$C$470,THEMES!$B20,DECKS!$U$3:$U$470)</f>
        <v>10</v>
      </c>
      <c r="Z20" s="34">
        <f>SUMIF(DECKS!$C$3:$C$470,THEMES!$B20,DECKS!$V$3:$V$470)</f>
        <v>4</v>
      </c>
      <c r="AA20" s="34">
        <f>SUMIF(DECKS!$C$3:$C$470,THEMES!$B20,DECKS!$W$3:$W$470)</f>
        <v>5</v>
      </c>
      <c r="AB20" s="34">
        <f>SUMIF(DECKS!$C$3:$C$470,THEMES!$B20,DECKS!$X$3:$X$470)</f>
        <v>1</v>
      </c>
      <c r="AC20" s="34">
        <f>SUMIF(DECKS!$C$3:$C$470,THEMES!$B20,DECKS!$Y$3:$Y$470)</f>
        <v>2</v>
      </c>
      <c r="AD20" s="34">
        <f>SUMIF(DECKS!$C$3:$C$470,THEMES!$B20,DECKS!$Z$3:$Z$470)</f>
        <v>2</v>
      </c>
      <c r="AE20" s="34">
        <f>SUMIF(DECKS!$C$3:$C$470,THEMES!$B20,DECKS!$AA$3:$AA$470)</f>
        <v>1</v>
      </c>
      <c r="AF20" s="34">
        <f>SUMIF(DECKS!$C$3:$C$470,THEMES!$B20,DECKS!$AB$3:$AB$470)</f>
        <v>0</v>
      </c>
      <c r="AG20" s="35">
        <f>THEMES!$AF20/THEMES!$AE20</f>
        <v>0</v>
      </c>
      <c r="AH20" s="34">
        <f>THEMES!$AC20+THEMES!$AE20</f>
        <v>3</v>
      </c>
      <c r="AI20" s="35">
        <f>IFERROR((THEMES!$AD20+THEMES!$AF20)/THEMES!$AH20,0)</f>
        <v>0.6666666667</v>
      </c>
      <c r="AJ20" s="51" t="str">
        <f>IFERROR(AVERAGEIF(DECKS!$C$3:$C$470,THEMES!$B20,DECKS!$AI$3:$AI$470),"-")</f>
        <v>-</v>
      </c>
      <c r="AK20" s="34">
        <f>THEMES!$Q20+THEMES!$S20+THEMES!$U20+THEMES!$W20+THEMES!$Y20+THEMES!$AA20+THEMES!$AC20+THEMES!$AE20</f>
        <v>115</v>
      </c>
      <c r="AL20" s="35">
        <f>IFERROR((THEMES!$R20+THEMES!$T20+THEMES!$V20+THEMES!$X20+THEMES!$Z20+THEMES!$AB20+THEMES!$AD20+THEMES!$AF20)/THEMES!$AK20,0)</f>
        <v>0.3043478261</v>
      </c>
      <c r="AM20" s="55">
        <f>IFERROR(ROUND((5*COUNTIFS(DECKS!$C$3:$C$470,THEMES!$B20,DECKS!$AL$3:$AL$470,"S")+4*COUNTIFS(DECKS!$C$3:$C$470,THEMES!$B20,DECKS!$AL$3:$AL$470,"A")+3*COUNTIFS(DECKS!$C$3:$C$470,THEMES!$B20,DECKS!$AL$3:$AL$470,"B")+2*COUNTIFS(DECKS!$C$3:$C$470,THEMES!$B20,DECKS!$AL$3:$AL$470,"C")+COUNTIFS(DECKS!$C$3:$C$470,THEMES!$B20,DECKS!$AL$3:$AL$470,"D"))/(THEMES!$C20-COUNTIFS(DECKS!$C$3:$C$470,THEMES!$B20,DECKS!$AL$3:$AL$470,"-")),0),0)</f>
        <v>2</v>
      </c>
      <c r="AN20" s="34" t="str">
        <f t="array" ref="AN20">XLOOKUP(THEMES!$AM20,REF!$G$3:$G$7,REF!$F$3:$F$7,"-",0)</f>
        <v>C</v>
      </c>
      <c r="AO20" s="34">
        <f>SUMIF(DECKS!$C$3:$C$470,THEMES!$B20,DECKS!$AM$3:$AM$470)</f>
        <v>5</v>
      </c>
      <c r="AP20" s="34">
        <f>SUMIF(DECKS!$C$3:$C$470,THEMES!$B20,DECKS!$AN$3:$AN$470)</f>
        <v>0</v>
      </c>
      <c r="AQ20" s="34">
        <f>SUMIF(DECKS!$C$3:$C$470,THEMES!$B20,DECKS!$AO$3:$AO$470)</f>
        <v>0</v>
      </c>
      <c r="AR20" s="34">
        <f>SUMIF(DECKS!$C$3:$C$470,THEMES!$B20,DECKS!$AP$3:$AP$470)</f>
        <v>0</v>
      </c>
      <c r="AS20" s="53">
        <f>IFERROR(SUM(THEMES!$AO20:$AR20)/(1+THEMES!$AH20-(THEMES!$AH20*THEMES!$AI20)),0)</f>
        <v>2.5</v>
      </c>
      <c r="AT20" s="54">
        <f>IFERROR(THEMES!$AO20/SUM(THEMES!$AO20:$AR20),0)</f>
        <v>1</v>
      </c>
      <c r="AU20" s="54">
        <f>IFERROR(THEMES!$AP20/SUM(THEMES!$AO20:$AR20),0)</f>
        <v>0</v>
      </c>
      <c r="AV20" s="54">
        <f>IFERROR(THEMES!$AQ20/SUM(THEMES!$AO20:$AR20),0)</f>
        <v>0</v>
      </c>
      <c r="AW20" s="54">
        <f>IFERROR(THEMES!$AR20/SUM(THEMES!$AO20:$AR20),0)</f>
        <v>0</v>
      </c>
      <c r="AX20" s="55">
        <f>IFERROR(SUMIFS(DECKS!$AW$3:$AW$470,DECKS!$C$3:$C$470,THEMES!$B20)/THEMES!$AH20,0)</f>
        <v>4</v>
      </c>
      <c r="AY20" s="54" t="str">
        <f t="array" ref="AY20">XLOOKUP(THEMES!$AX20,REF!$F$64:$F$68,REF!$D$64:$D$68,"-",-1,1)</f>
        <v>A</v>
      </c>
    </row>
    <row r="21" ht="18.75" customHeight="1">
      <c r="A21" s="65"/>
      <c r="B21" s="34" t="s">
        <v>269</v>
      </c>
      <c r="C21" s="34">
        <f>COUNTIF(DECKS!$C$3:$C$470,THEMES!$B21)</f>
        <v>13</v>
      </c>
      <c r="D21" s="55">
        <f>IFERROR(SUMIF(DECKS!$C$3:$C$470,THEMES!$B21,DECKS!$D$3:$D$470)/THEMES!$C21,"")</f>
        <v>3.384615385</v>
      </c>
      <c r="E21" s="34">
        <f>COUNTIFS(DECKS!$C$3:$C$470,THEMES!$B21,DECKS!$G$3:$G$470,1)</f>
        <v>3</v>
      </c>
      <c r="F21" s="34">
        <f>COUNTIFS(DECKS!$C$3:$C$470,THEMES!$B21,DECKS!$H$3:$H$470,1)</f>
        <v>1</v>
      </c>
      <c r="G21" s="34">
        <f>COUNTIFS(DECKS!$C$3:$C$470,THEMES!$B21,DECKS!$I$3:$I$470,1)</f>
        <v>2</v>
      </c>
      <c r="H21" s="34">
        <f>COUNTIFS(DECKS!$C$3:$C$470,THEMES!$B21,DECKS!$J$3:$J$470,1)</f>
        <v>13</v>
      </c>
      <c r="I21" s="34">
        <f>COUNTIFS(DECKS!$C$3:$C$470,THEMES!$B21,DECKS!$K$3:$K$470,1)</f>
        <v>1</v>
      </c>
      <c r="J21" s="34">
        <f>IF(THEMES!$E21&gt;THEMES!$C21/2.5,1,0)</f>
        <v>0</v>
      </c>
      <c r="K21" s="34">
        <f>IF(THEMES!$F21&gt;THEMES!$C21/2.5,1,0)</f>
        <v>0</v>
      </c>
      <c r="L21" s="34">
        <f>IF(THEMES!$G21&gt;THEMES!$C21/2.5,1,0)</f>
        <v>0</v>
      </c>
      <c r="M21" s="34">
        <f>IF(THEMES!$H21&gt;THEMES!$C21/2.5,1,0)</f>
        <v>1</v>
      </c>
      <c r="N21" s="34">
        <f>IF(THEMES!$I21&gt;THEMES!$C21/2.5,1,0)</f>
        <v>0</v>
      </c>
      <c r="O21" s="34" t="str">
        <f>THEMES!$J21&amp;THEMES!$K21&amp;THEMES!$L21&amp;THEMES!$M21&amp;THEMES!$N21</f>
        <v>00010</v>
      </c>
      <c r="P21" s="57" t="str">
        <f t="array" ref="P21">XLOOKUP(THEMES!$O21,REF!$C$3:$C$34,REF!$B$3:$B$34,"-",0,1)</f>
        <v>Mono Red</v>
      </c>
      <c r="Q21" s="34">
        <f>SUMIF(DECKS!$C$3:$C$470,THEMES!$B21,DECKS!$M$3:$M$470)</f>
        <v>0</v>
      </c>
      <c r="R21" s="34">
        <f>SUMIF(DECKS!$C$3:$C$470,THEMES!$B21,DECKS!$N$3:$N$470)</f>
        <v>0</v>
      </c>
      <c r="S21" s="34">
        <f>SUMIF(DECKS!$C$3:$C$470,THEMES!$B21,DECKS!$O$3:$O$470)</f>
        <v>25</v>
      </c>
      <c r="T21" s="34">
        <f>SUMIF(DECKS!$C$3:$C$470,THEMES!$B21,DECKS!$P$3:$P$470)</f>
        <v>10</v>
      </c>
      <c r="U21" s="34">
        <f>SUMIF(DECKS!$C$3:$C$470,THEMES!$B21,DECKS!$Q$3:$Q$470)</f>
        <v>3</v>
      </c>
      <c r="V21" s="34">
        <f>SUMIF(DECKS!$C$3:$C$470,THEMES!$B21,DECKS!$R$3:$R$470)</f>
        <v>1</v>
      </c>
      <c r="W21" s="34">
        <f>SUMIF(DECKS!$C$3:$C$470,THEMES!$B21,DECKS!$S$3:$S$470)</f>
        <v>31</v>
      </c>
      <c r="X21" s="34">
        <f>SUMIF(DECKS!$C$3:$C$470,THEMES!$B21,DECKS!$T$3:$T$470)</f>
        <v>9</v>
      </c>
      <c r="Y21" s="34">
        <f>SUMIF(DECKS!$C$3:$C$470,THEMES!$B21,DECKS!$U$3:$U$470)</f>
        <v>2</v>
      </c>
      <c r="Z21" s="34">
        <f>SUMIF(DECKS!$C$3:$C$470,THEMES!$B21,DECKS!$V$3:$V$470)</f>
        <v>1</v>
      </c>
      <c r="AA21" s="34">
        <f>SUMIF(DECKS!$C$3:$C$470,THEMES!$B21,DECKS!$W$3:$W$470)</f>
        <v>1</v>
      </c>
      <c r="AB21" s="34">
        <f>SUMIF(DECKS!$C$3:$C$470,THEMES!$B21,DECKS!$X$3:$X$470)</f>
        <v>0</v>
      </c>
      <c r="AC21" s="34">
        <f>SUMIF(DECKS!$C$3:$C$470,THEMES!$B21,DECKS!$Y$3:$Y$470)</f>
        <v>15</v>
      </c>
      <c r="AD21" s="34">
        <f>SUMIF(DECKS!$C$3:$C$470,THEMES!$B21,DECKS!$Z$3:$Z$470)</f>
        <v>1</v>
      </c>
      <c r="AE21" s="34">
        <f>SUMIF(DECKS!$C$3:$C$470,THEMES!$B21,DECKS!$AA$3:$AA$470)</f>
        <v>41</v>
      </c>
      <c r="AF21" s="34">
        <f>SUMIF(DECKS!$C$3:$C$470,THEMES!$B21,DECKS!$AB$3:$AB$470)</f>
        <v>13</v>
      </c>
      <c r="AG21" s="77">
        <f>THEMES!$AF21/THEMES!$AE21</f>
        <v>0.3170731707</v>
      </c>
      <c r="AH21" s="34">
        <f>THEMES!$AC21+THEMES!$AE21</f>
        <v>56</v>
      </c>
      <c r="AI21" s="35">
        <f>IFERROR((THEMES!$AD21+THEMES!$AF21)/THEMES!$AH21,0)</f>
        <v>0.25</v>
      </c>
      <c r="AJ21" s="51">
        <f>IFERROR(AVERAGEIF(DECKS!$C$3:$C$470,THEMES!$B21,DECKS!$AI$3:$AI$470),"-")</f>
        <v>7</v>
      </c>
      <c r="AK21" s="34">
        <f>THEMES!$Q21+THEMES!$S21+THEMES!$U21+THEMES!$W21+THEMES!$Y21+THEMES!$AA21+THEMES!$AC21+THEMES!$AE21</f>
        <v>118</v>
      </c>
      <c r="AL21" s="35">
        <f>IFERROR((THEMES!$R21+THEMES!$T21+THEMES!$V21+THEMES!$X21+THEMES!$Z21+THEMES!$AB21+THEMES!$AD21+THEMES!$AF21)/THEMES!$AK21,0)</f>
        <v>0.2966101695</v>
      </c>
      <c r="AM21" s="55">
        <f>IFERROR(ROUND((5*COUNTIFS(DECKS!$C$3:$C$470,THEMES!$B21,DECKS!$AL$3:$AL$470,"S")+4*COUNTIFS(DECKS!$C$3:$C$470,THEMES!$B21,DECKS!$AL$3:$AL$470,"A")+3*COUNTIFS(DECKS!$C$3:$C$470,THEMES!$B21,DECKS!$AL$3:$AL$470,"B")+2*COUNTIFS(DECKS!$C$3:$C$470,THEMES!$B21,DECKS!$AL$3:$AL$470,"C")+COUNTIFS(DECKS!$C$3:$C$470,THEMES!$B21,DECKS!$AL$3:$AL$470,"D"))/(THEMES!$C21-COUNTIFS(DECKS!$C$3:$C$470,THEMES!$B21,DECKS!$AL$3:$AL$470,"-")),0),0)</f>
        <v>3</v>
      </c>
      <c r="AN21" s="34" t="str">
        <f t="array" ref="AN21">XLOOKUP(THEMES!$AM21,REF!$G$3:$G$7,REF!$F$3:$F$7,"-",0)</f>
        <v>B</v>
      </c>
      <c r="AO21" s="34">
        <f>SUMIF(DECKS!$C$3:$C$470,THEMES!$B21,DECKS!$AM$3:$AM$470)</f>
        <v>8</v>
      </c>
      <c r="AP21" s="34">
        <f>SUMIF(DECKS!$C$3:$C$470,THEMES!$B21,DECKS!$AN$3:$AN$470)</f>
        <v>5</v>
      </c>
      <c r="AQ21" s="34">
        <f>SUMIF(DECKS!$C$3:$C$470,THEMES!$B21,DECKS!$AO$3:$AO$470)</f>
        <v>29</v>
      </c>
      <c r="AR21" s="34">
        <f>SUMIF(DECKS!$C$3:$C$470,THEMES!$B21,DECKS!$AP$3:$AP$470)</f>
        <v>0</v>
      </c>
      <c r="AS21" s="53">
        <f>IFERROR(SUM(THEMES!$AO21:$AR21)/(1+THEMES!$AH21-(THEMES!$AH21*THEMES!$AI21)),0)</f>
        <v>0.976744186</v>
      </c>
      <c r="AT21" s="54">
        <f>IFERROR(THEMES!$AO21/SUM(THEMES!$AO21:$AR21),0)</f>
        <v>0.1904761905</v>
      </c>
      <c r="AU21" s="54">
        <f>IFERROR(THEMES!$AP21/SUM(THEMES!$AO21:$AR21),0)</f>
        <v>0.119047619</v>
      </c>
      <c r="AV21" s="54">
        <f>IFERROR(THEMES!$AQ21/SUM(THEMES!$AO21:$AR21),0)</f>
        <v>0.6904761905</v>
      </c>
      <c r="AW21" s="54">
        <f>IFERROR(THEMES!$AR21/SUM(THEMES!$AO21:$AR21),0)</f>
        <v>0</v>
      </c>
      <c r="AX21" s="55">
        <f>IFERROR(SUMIFS(DECKS!$AW$3:$AW$470,DECKS!$C$3:$C$470,THEMES!$B21)/THEMES!$AH21,0)</f>
        <v>1.8125</v>
      </c>
      <c r="AY21" s="54" t="str">
        <f t="array" ref="AY21">XLOOKUP(THEMES!$AX21,REF!$F$64:$F$68,REF!$D$64:$D$68,"-",-1,1)</f>
        <v>C</v>
      </c>
    </row>
    <row r="22" ht="18.75" customHeight="1">
      <c r="A22" s="65"/>
      <c r="B22" s="34" t="s">
        <v>270</v>
      </c>
      <c r="C22" s="34">
        <f>COUNTIF(DECKS!$C$3:$C$470,THEMES!$B22)</f>
        <v>20</v>
      </c>
      <c r="D22" s="55">
        <f>IFERROR(SUMIF(DECKS!$C$3:$C$470,THEMES!$B22,DECKS!$D$3:$D$470)/THEMES!$C22,"")</f>
        <v>3.6</v>
      </c>
      <c r="E22" s="34">
        <f>COUNTIFS(DECKS!$C$3:$C$470,THEMES!$B22,DECKS!$G$3:$G$470,1)</f>
        <v>6</v>
      </c>
      <c r="F22" s="34">
        <f>COUNTIFS(DECKS!$C$3:$C$470,THEMES!$B22,DECKS!$H$3:$H$470,1)</f>
        <v>15</v>
      </c>
      <c r="G22" s="34">
        <f>COUNTIFS(DECKS!$C$3:$C$470,THEMES!$B22,DECKS!$I$3:$I$470,1)</f>
        <v>8</v>
      </c>
      <c r="H22" s="34">
        <f>COUNTIFS(DECKS!$C$3:$C$470,THEMES!$B22,DECKS!$J$3:$J$470,1)</f>
        <v>12</v>
      </c>
      <c r="I22" s="34">
        <f>COUNTIFS(DECKS!$C$3:$C$470,THEMES!$B22,DECKS!$K$3:$K$470,1)</f>
        <v>10</v>
      </c>
      <c r="J22" s="34">
        <f>IF(THEMES!$E22&gt;THEMES!$C22/2.5,1,0)</f>
        <v>0</v>
      </c>
      <c r="K22" s="34">
        <f>IF(THEMES!$F22&gt;THEMES!$C22/2.5,1,0)</f>
        <v>1</v>
      </c>
      <c r="L22" s="34">
        <f>IF(THEMES!$G22&gt;THEMES!$C22/2.5,1,0)</f>
        <v>0</v>
      </c>
      <c r="M22" s="34">
        <f>IF(THEMES!$H22&gt;THEMES!$C22/2.5,1,0)</f>
        <v>1</v>
      </c>
      <c r="N22" s="34">
        <f>IF(THEMES!$I22&gt;THEMES!$C22/2.5,1,0)</f>
        <v>1</v>
      </c>
      <c r="O22" s="34" t="str">
        <f>THEMES!$J22&amp;THEMES!$K22&amp;THEMES!$L22&amp;THEMES!$M22&amp;THEMES!$N22</f>
        <v>01011</v>
      </c>
      <c r="P22" s="57" t="str">
        <f t="array" ref="P22">XLOOKUP(THEMES!$O22,REF!$C$3:$C$34,REF!$B$3:$B$34,"-",0,1)</f>
        <v>Temur</v>
      </c>
      <c r="Q22" s="34">
        <f>SUMIF(DECKS!$C$3:$C$470,THEMES!$B22,DECKS!$M$3:$M$470)</f>
        <v>0</v>
      </c>
      <c r="R22" s="34">
        <f>SUMIF(DECKS!$C$3:$C$470,THEMES!$B22,DECKS!$N$3:$N$470)</f>
        <v>0</v>
      </c>
      <c r="S22" s="34">
        <f>SUMIF(DECKS!$C$3:$C$470,THEMES!$B22,DECKS!$O$3:$O$470)</f>
        <v>19</v>
      </c>
      <c r="T22" s="34">
        <f>SUMIF(DECKS!$C$3:$C$470,THEMES!$B22,DECKS!$P$3:$P$470)</f>
        <v>4</v>
      </c>
      <c r="U22" s="34">
        <f>SUMIF(DECKS!$C$3:$C$470,THEMES!$B22,DECKS!$Q$3:$Q$470)</f>
        <v>86</v>
      </c>
      <c r="V22" s="34">
        <f>SUMIF(DECKS!$C$3:$C$470,THEMES!$B22,DECKS!$R$3:$R$470)</f>
        <v>16</v>
      </c>
      <c r="W22" s="34">
        <f>SUMIF(DECKS!$C$3:$C$470,THEMES!$B22,DECKS!$S$3:$S$470)</f>
        <v>61</v>
      </c>
      <c r="X22" s="34">
        <f>SUMIF(DECKS!$C$3:$C$470,THEMES!$B22,DECKS!$T$3:$T$470)</f>
        <v>23</v>
      </c>
      <c r="Y22" s="34">
        <f>SUMIF(DECKS!$C$3:$C$470,THEMES!$B22,DECKS!$U$3:$U$470)</f>
        <v>14</v>
      </c>
      <c r="Z22" s="34">
        <f>SUMIF(DECKS!$C$3:$C$470,THEMES!$B22,DECKS!$V$3:$V$470)</f>
        <v>7</v>
      </c>
      <c r="AA22" s="34">
        <f>SUMIF(DECKS!$C$3:$C$470,THEMES!$B22,DECKS!$W$3:$W$470)</f>
        <v>4</v>
      </c>
      <c r="AB22" s="34">
        <f>SUMIF(DECKS!$C$3:$C$470,THEMES!$B22,DECKS!$X$3:$X$470)</f>
        <v>0</v>
      </c>
      <c r="AC22" s="34">
        <f>SUMIF(DECKS!$C$3:$C$470,THEMES!$B22,DECKS!$Y$3:$Y$470)</f>
        <v>8</v>
      </c>
      <c r="AD22" s="34">
        <f>SUMIF(DECKS!$C$3:$C$470,THEMES!$B22,DECKS!$Z$3:$Z$470)</f>
        <v>4</v>
      </c>
      <c r="AE22" s="34">
        <f>SUMIF(DECKS!$C$3:$C$470,THEMES!$B22,DECKS!$AA$3:$AA$470)</f>
        <v>14</v>
      </c>
      <c r="AF22" s="34">
        <f>SUMIF(DECKS!$C$3:$C$470,THEMES!$B22,DECKS!$AB$3:$AB$470)</f>
        <v>5</v>
      </c>
      <c r="AG22" s="77">
        <f>THEMES!$AF22/THEMES!$AE22</f>
        <v>0.3571428571</v>
      </c>
      <c r="AH22" s="34">
        <f>THEMES!$AC22+THEMES!$AE22</f>
        <v>22</v>
      </c>
      <c r="AI22" s="35">
        <f>IFERROR((THEMES!$AD22+THEMES!$AF22)/THEMES!$AH22,0)</f>
        <v>0.4090909091</v>
      </c>
      <c r="AJ22" s="51" t="str">
        <f>IFERROR(AVERAGEIF(DECKS!$C$3:$C$470,THEMES!$B22,DECKS!$AI$3:$AI$470),"-")</f>
        <v>-</v>
      </c>
      <c r="AK22" s="34">
        <f>THEMES!$Q22+THEMES!$S22+THEMES!$U22+THEMES!$W22+THEMES!$Y22+THEMES!$AA22+THEMES!$AC22+THEMES!$AE22</f>
        <v>206</v>
      </c>
      <c r="AL22" s="35">
        <f>IFERROR((THEMES!$R22+THEMES!$T22+THEMES!$V22+THEMES!$X22+THEMES!$Z22+THEMES!$AB22+THEMES!$AD22+THEMES!$AF22)/THEMES!$AK22,0)</f>
        <v>0.286407767</v>
      </c>
      <c r="AM22" s="55">
        <f>IFERROR(ROUND((5*COUNTIFS(DECKS!$C$3:$C$470,THEMES!$B22,DECKS!$AL$3:$AL$470,"S")+4*COUNTIFS(DECKS!$C$3:$C$470,THEMES!$B22,DECKS!$AL$3:$AL$470,"A")+3*COUNTIFS(DECKS!$C$3:$C$470,THEMES!$B22,DECKS!$AL$3:$AL$470,"B")+2*COUNTIFS(DECKS!$C$3:$C$470,THEMES!$B22,DECKS!$AL$3:$AL$470,"C")+COUNTIFS(DECKS!$C$3:$C$470,THEMES!$B22,DECKS!$AL$3:$AL$470,"D"))/(THEMES!$C22-COUNTIFS(DECKS!$C$3:$C$470,THEMES!$B22,DECKS!$AL$3:$AL$470,"-")),0),0)</f>
        <v>4</v>
      </c>
      <c r="AN22" s="34" t="str">
        <f t="array" ref="AN22">XLOOKUP(THEMES!$AM22,REF!$G$3:$G$7,REF!$F$3:$F$7,"-",0)</f>
        <v>A</v>
      </c>
      <c r="AO22" s="34">
        <f>SUMIF(DECKS!$C$3:$C$470,THEMES!$B22,DECKS!$AM$3:$AM$470)</f>
        <v>4</v>
      </c>
      <c r="AP22" s="34">
        <f>SUMIF(DECKS!$C$3:$C$470,THEMES!$B22,DECKS!$AN$3:$AN$470)</f>
        <v>0</v>
      </c>
      <c r="AQ22" s="34">
        <f>SUMIF(DECKS!$C$3:$C$470,THEMES!$B22,DECKS!$AO$3:$AO$470)</f>
        <v>13</v>
      </c>
      <c r="AR22" s="34">
        <f>SUMIF(DECKS!$C$3:$C$470,THEMES!$B22,DECKS!$AP$3:$AP$470)</f>
        <v>4</v>
      </c>
      <c r="AS22" s="53">
        <f>IFERROR(SUM(THEMES!$AO22:$AR22)/(1+THEMES!$AH22-(THEMES!$AH22*THEMES!$AI22)),0)</f>
        <v>1.5</v>
      </c>
      <c r="AT22" s="54">
        <f>IFERROR(THEMES!$AO22/SUM(THEMES!$AO22:$AR22),0)</f>
        <v>0.1904761905</v>
      </c>
      <c r="AU22" s="54">
        <f>IFERROR(THEMES!$AP22/SUM(THEMES!$AO22:$AR22),0)</f>
        <v>0</v>
      </c>
      <c r="AV22" s="54">
        <f>IFERROR(THEMES!$AQ22/SUM(THEMES!$AO22:$AR22),0)</f>
        <v>0.619047619</v>
      </c>
      <c r="AW22" s="54">
        <f>IFERROR(THEMES!$AR22/SUM(THEMES!$AO22:$AR22),0)</f>
        <v>0.1904761905</v>
      </c>
      <c r="AX22" s="55">
        <f>IFERROR(SUMIFS(DECKS!$AW$3:$AW$470,DECKS!$C$3:$C$470,THEMES!$B22)/THEMES!$AH22,0)</f>
        <v>2.818181818</v>
      </c>
      <c r="AY22" s="54" t="str">
        <f t="array" ref="AY22">XLOOKUP(THEMES!$AX22,REF!$F$64:$F$68,REF!$D$64:$D$68,"-",-1,1)</f>
        <v>B</v>
      </c>
    </row>
    <row r="23" ht="18.75" customHeight="1">
      <c r="A23" s="65"/>
      <c r="B23" s="34" t="s">
        <v>271</v>
      </c>
      <c r="C23" s="34">
        <f>COUNTIF(DECKS!$C$3:$C$470,THEMES!$B23)</f>
        <v>5</v>
      </c>
      <c r="D23" s="55">
        <f>IFERROR(SUMIF(DECKS!$C$3:$C$470,THEMES!$B23,DECKS!$D$3:$D$470)/THEMES!$C23,"")</f>
        <v>3</v>
      </c>
      <c r="E23" s="34">
        <f>COUNTIFS(DECKS!$C$3:$C$470,THEMES!$B23,DECKS!$G$3:$G$470,1)</f>
        <v>4</v>
      </c>
      <c r="F23" s="34">
        <f>COUNTIFS(DECKS!$C$3:$C$470,THEMES!$B23,DECKS!$H$3:$H$470,1)</f>
        <v>2</v>
      </c>
      <c r="G23" s="34">
        <f>COUNTIFS(DECKS!$C$3:$C$470,THEMES!$B23,DECKS!$I$3:$I$470,1)</f>
        <v>2</v>
      </c>
      <c r="H23" s="34">
        <f>COUNTIFS(DECKS!$C$3:$C$470,THEMES!$B23,DECKS!$J$3:$J$470,1)</f>
        <v>2</v>
      </c>
      <c r="I23" s="34">
        <f>COUNTIFS(DECKS!$C$3:$C$470,THEMES!$B23,DECKS!$K$3:$K$470,1)</f>
        <v>1</v>
      </c>
      <c r="J23" s="34">
        <f>IF(THEMES!$E23&gt;THEMES!$C23/2.5,1,0)</f>
        <v>1</v>
      </c>
      <c r="K23" s="34">
        <f>IF(THEMES!$F23&gt;THEMES!$C23/2.5,1,0)</f>
        <v>0</v>
      </c>
      <c r="L23" s="34">
        <f>IF(THEMES!$G23&gt;THEMES!$C23/2.5,1,0)</f>
        <v>0</v>
      </c>
      <c r="M23" s="34">
        <f>IF(THEMES!$H23&gt;THEMES!$C23/2.5,1,0)</f>
        <v>0</v>
      </c>
      <c r="N23" s="34">
        <f>IF(THEMES!$I23&gt;THEMES!$C23/2.5,1,0)</f>
        <v>0</v>
      </c>
      <c r="O23" s="34" t="str">
        <f>THEMES!$J23&amp;THEMES!$K23&amp;THEMES!$L23&amp;THEMES!$M23&amp;THEMES!$N23</f>
        <v>10000</v>
      </c>
      <c r="P23" s="57" t="str">
        <f t="array" ref="P23">XLOOKUP(THEMES!$O23,REF!$C$3:$C$34,REF!$B$3:$B$34,"-",0,1)</f>
        <v>Mono White</v>
      </c>
      <c r="Q23" s="34">
        <f>SUMIF(DECKS!$C$3:$C$470,THEMES!$B23,DECKS!$M$3:$M$470)</f>
        <v>0</v>
      </c>
      <c r="R23" s="34">
        <f>SUMIF(DECKS!$C$3:$C$470,THEMES!$B23,DECKS!$N$3:$N$470)</f>
        <v>0</v>
      </c>
      <c r="S23" s="34">
        <f>SUMIF(DECKS!$C$3:$C$470,THEMES!$B23,DECKS!$O$3:$O$470)</f>
        <v>0</v>
      </c>
      <c r="T23" s="34">
        <f>SUMIF(DECKS!$C$3:$C$470,THEMES!$B23,DECKS!$P$3:$P$470)</f>
        <v>0</v>
      </c>
      <c r="U23" s="34">
        <f>SUMIF(DECKS!$C$3:$C$470,THEMES!$B23,DECKS!$Q$3:$Q$470)</f>
        <v>0</v>
      </c>
      <c r="V23" s="34">
        <f>SUMIF(DECKS!$C$3:$C$470,THEMES!$B23,DECKS!$R$3:$R$470)</f>
        <v>0</v>
      </c>
      <c r="W23" s="34">
        <f>SUMIF(DECKS!$C$3:$C$470,THEMES!$B23,DECKS!$S$3:$S$470)</f>
        <v>13</v>
      </c>
      <c r="X23" s="34">
        <f>SUMIF(DECKS!$C$3:$C$470,THEMES!$B23,DECKS!$T$3:$T$470)</f>
        <v>4</v>
      </c>
      <c r="Y23" s="34">
        <f>SUMIF(DECKS!$C$3:$C$470,THEMES!$B23,DECKS!$U$3:$U$470)</f>
        <v>2</v>
      </c>
      <c r="Z23" s="34">
        <f>SUMIF(DECKS!$C$3:$C$470,THEMES!$B23,DECKS!$V$3:$V$470)</f>
        <v>0</v>
      </c>
      <c r="AA23" s="34">
        <f>SUMIF(DECKS!$C$3:$C$470,THEMES!$B23,DECKS!$W$3:$W$470)</f>
        <v>25</v>
      </c>
      <c r="AB23" s="34">
        <f>SUMIF(DECKS!$C$3:$C$470,THEMES!$B23,DECKS!$X$3:$X$470)</f>
        <v>5</v>
      </c>
      <c r="AC23" s="34">
        <f>SUMIF(DECKS!$C$3:$C$470,THEMES!$B23,DECKS!$Y$3:$Y$470)</f>
        <v>11</v>
      </c>
      <c r="AD23" s="34">
        <f>SUMIF(DECKS!$C$3:$C$470,THEMES!$B23,DECKS!$Z$3:$Z$470)</f>
        <v>3</v>
      </c>
      <c r="AE23" s="34">
        <f>SUMIF(DECKS!$C$3:$C$470,THEMES!$B23,DECKS!$AA$3:$AA$470)</f>
        <v>33</v>
      </c>
      <c r="AF23" s="34">
        <f>SUMIF(DECKS!$C$3:$C$470,THEMES!$B23,DECKS!$AB$3:$AB$470)</f>
        <v>12</v>
      </c>
      <c r="AG23" s="77">
        <f>THEMES!$AF23/THEMES!$AE23</f>
        <v>0.3636363636</v>
      </c>
      <c r="AH23" s="34">
        <f>THEMES!$AC23+THEMES!$AE23</f>
        <v>44</v>
      </c>
      <c r="AI23" s="35">
        <f>IFERROR((THEMES!$AD23+THEMES!$AF23)/THEMES!$AH23,0)</f>
        <v>0.3409090909</v>
      </c>
      <c r="AJ23" s="51">
        <f>IFERROR(AVERAGEIF(DECKS!$C$3:$C$470,THEMES!$B23,DECKS!$AI$3:$AI$470),"-")</f>
        <v>9.75</v>
      </c>
      <c r="AK23" s="34">
        <f>THEMES!$Q23+THEMES!$S23+THEMES!$U23+THEMES!$W23+THEMES!$Y23+THEMES!$AA23+THEMES!$AC23+THEMES!$AE23</f>
        <v>84</v>
      </c>
      <c r="AL23" s="35">
        <f>IFERROR((THEMES!$R23+THEMES!$T23+THEMES!$V23+THEMES!$X23+THEMES!$Z23+THEMES!$AB23+THEMES!$AD23+THEMES!$AF23)/THEMES!$AK23,0)</f>
        <v>0.2857142857</v>
      </c>
      <c r="AM23" s="55">
        <f>IFERROR(ROUND((5*COUNTIFS(DECKS!$C$3:$C$470,THEMES!$B23,DECKS!$AL$3:$AL$470,"S")+4*COUNTIFS(DECKS!$C$3:$C$470,THEMES!$B23,DECKS!$AL$3:$AL$470,"A")+3*COUNTIFS(DECKS!$C$3:$C$470,THEMES!$B23,DECKS!$AL$3:$AL$470,"B")+2*COUNTIFS(DECKS!$C$3:$C$470,THEMES!$B23,DECKS!$AL$3:$AL$470,"C")+COUNTIFS(DECKS!$C$3:$C$470,THEMES!$B23,DECKS!$AL$3:$AL$470,"D"))/(THEMES!$C23-COUNTIFS(DECKS!$C$3:$C$470,THEMES!$B23,DECKS!$AL$3:$AL$470,"-")),0),0)</f>
        <v>2</v>
      </c>
      <c r="AN23" s="34" t="str">
        <f t="array" ref="AN23">XLOOKUP(THEMES!$AM23,REF!$G$3:$G$7,REF!$F$3:$F$7,"-",0)</f>
        <v>C</v>
      </c>
      <c r="AO23" s="34">
        <f>SUMIF(DECKS!$C$3:$C$470,THEMES!$B23,DECKS!$AM$3:$AM$470)</f>
        <v>45</v>
      </c>
      <c r="AP23" s="34">
        <f>SUMIF(DECKS!$C$3:$C$470,THEMES!$B23,DECKS!$AN$3:$AN$470)</f>
        <v>2</v>
      </c>
      <c r="AQ23" s="34">
        <f>SUMIF(DECKS!$C$3:$C$470,THEMES!$B23,DECKS!$AO$3:$AO$470)</f>
        <v>1</v>
      </c>
      <c r="AR23" s="34">
        <f>SUMIF(DECKS!$C$3:$C$470,THEMES!$B23,DECKS!$AP$3:$AP$470)</f>
        <v>0</v>
      </c>
      <c r="AS23" s="53">
        <f>IFERROR(SUM(THEMES!$AO23:$AR23)/(1+THEMES!$AH23-(THEMES!$AH23*THEMES!$AI23)),0)</f>
        <v>1.6</v>
      </c>
      <c r="AT23" s="54">
        <f>IFERROR(THEMES!$AO23/SUM(THEMES!$AO23:$AR23),0)</f>
        <v>0.9375</v>
      </c>
      <c r="AU23" s="54">
        <f>IFERROR(THEMES!$AP23/SUM(THEMES!$AO23:$AR23),0)</f>
        <v>0.04166666667</v>
      </c>
      <c r="AV23" s="54">
        <f>IFERROR(THEMES!$AQ23/SUM(THEMES!$AO23:$AR23),0)</f>
        <v>0.02083333333</v>
      </c>
      <c r="AW23" s="54">
        <f>IFERROR(THEMES!$AR23/SUM(THEMES!$AO23:$AR23),0)</f>
        <v>0</v>
      </c>
      <c r="AX23" s="55">
        <f>IFERROR(SUMIFS(DECKS!$AW$3:$AW$470,DECKS!$C$3:$C$470,THEMES!$B23)/THEMES!$AH23,0)</f>
        <v>1.75</v>
      </c>
      <c r="AY23" s="54" t="str">
        <f t="array" ref="AY23">XLOOKUP(THEMES!$AX23,REF!$F$64:$F$68,REF!$D$64:$D$68,"-",-1,1)</f>
        <v>C</v>
      </c>
    </row>
    <row r="24" ht="18.75" customHeight="1">
      <c r="A24" s="65"/>
      <c r="B24" s="34" t="s">
        <v>272</v>
      </c>
      <c r="C24" s="34">
        <f>COUNTIF(DECKS!$C$3:$C$470,THEMES!$B24)</f>
        <v>11</v>
      </c>
      <c r="D24" s="55">
        <f>IFERROR(SUMIF(DECKS!$C$3:$C$470,THEMES!$B24,DECKS!$D$3:$D$470)/THEMES!$C24,"")</f>
        <v>3.818181818</v>
      </c>
      <c r="E24" s="34">
        <f>COUNTIFS(DECKS!$C$3:$C$470,THEMES!$B24,DECKS!$G$3:$G$470,1)</f>
        <v>4</v>
      </c>
      <c r="F24" s="34">
        <f>COUNTIFS(DECKS!$C$3:$C$470,THEMES!$B24,DECKS!$H$3:$H$470,1)</f>
        <v>5</v>
      </c>
      <c r="G24" s="34">
        <f>COUNTIFS(DECKS!$C$3:$C$470,THEMES!$B24,DECKS!$I$3:$I$470,1)</f>
        <v>2</v>
      </c>
      <c r="H24" s="34">
        <f>COUNTIFS(DECKS!$C$3:$C$470,THEMES!$B24,DECKS!$J$3:$J$470,1)</f>
        <v>4</v>
      </c>
      <c r="I24" s="34">
        <f>COUNTIFS(DECKS!$C$3:$C$470,THEMES!$B24,DECKS!$K$3:$K$470,1)</f>
        <v>1</v>
      </c>
      <c r="J24" s="34">
        <f>IF(THEMES!$E24&gt;THEMES!$C24/2.5,1,0)</f>
        <v>0</v>
      </c>
      <c r="K24" s="34">
        <f>IF(THEMES!$F24&gt;THEMES!$C24/2.5,1,0)</f>
        <v>1</v>
      </c>
      <c r="L24" s="34">
        <f>IF(THEMES!$G24&gt;THEMES!$C24/2.5,1,0)</f>
        <v>0</v>
      </c>
      <c r="M24" s="34">
        <f>IF(THEMES!$H24&gt;THEMES!$C24/2.5,1,0)</f>
        <v>0</v>
      </c>
      <c r="N24" s="34">
        <f>IF(THEMES!$I24&gt;THEMES!$C24/2.5,1,0)</f>
        <v>0</v>
      </c>
      <c r="O24" s="34" t="str">
        <f>THEMES!$J24&amp;THEMES!$K24&amp;THEMES!$L24&amp;THEMES!$M24&amp;THEMES!$N24</f>
        <v>01000</v>
      </c>
      <c r="P24" s="57" t="str">
        <f t="array" ref="P24">XLOOKUP(THEMES!$O24,REF!$C$3:$C$34,REF!$B$3:$B$34,"-",0,1)</f>
        <v>Mono Blue</v>
      </c>
      <c r="Q24" s="34">
        <f>SUMIF(DECKS!$C$3:$C$470,THEMES!$B24,DECKS!$M$3:$M$470)</f>
        <v>0</v>
      </c>
      <c r="R24" s="34">
        <f>SUMIF(DECKS!$C$3:$C$470,THEMES!$B24,DECKS!$N$3:$N$470)</f>
        <v>0</v>
      </c>
      <c r="S24" s="34">
        <f>SUMIF(DECKS!$C$3:$C$470,THEMES!$B24,DECKS!$O$3:$O$470)</f>
        <v>1</v>
      </c>
      <c r="T24" s="34">
        <f>SUMIF(DECKS!$C$3:$C$470,THEMES!$B24,DECKS!$P$3:$P$470)</f>
        <v>0</v>
      </c>
      <c r="U24" s="34">
        <f>SUMIF(DECKS!$C$3:$C$470,THEMES!$B24,DECKS!$Q$3:$Q$470)</f>
        <v>12</v>
      </c>
      <c r="V24" s="34">
        <f>SUMIF(DECKS!$C$3:$C$470,THEMES!$B24,DECKS!$R$3:$R$470)</f>
        <v>6</v>
      </c>
      <c r="W24" s="34">
        <f>SUMIF(DECKS!$C$3:$C$470,THEMES!$B24,DECKS!$S$3:$S$470)</f>
        <v>28</v>
      </c>
      <c r="X24" s="34">
        <f>SUMIF(DECKS!$C$3:$C$470,THEMES!$B24,DECKS!$T$3:$T$470)</f>
        <v>9</v>
      </c>
      <c r="Y24" s="34">
        <f>SUMIF(DECKS!$C$3:$C$470,THEMES!$B24,DECKS!$U$3:$U$470)</f>
        <v>26</v>
      </c>
      <c r="Z24" s="34">
        <f>SUMIF(DECKS!$C$3:$C$470,THEMES!$B24,DECKS!$V$3:$V$470)</f>
        <v>8</v>
      </c>
      <c r="AA24" s="34">
        <f>SUMIF(DECKS!$C$3:$C$470,THEMES!$B24,DECKS!$W$3:$W$470)</f>
        <v>16</v>
      </c>
      <c r="AB24" s="34">
        <f>SUMIF(DECKS!$C$3:$C$470,THEMES!$B24,DECKS!$X$3:$X$470)</f>
        <v>4</v>
      </c>
      <c r="AC24" s="34">
        <f>SUMIF(DECKS!$C$3:$C$470,THEMES!$B24,DECKS!$Y$3:$Y$470)</f>
        <v>20</v>
      </c>
      <c r="AD24" s="34">
        <f>SUMIF(DECKS!$C$3:$C$470,THEMES!$B24,DECKS!$Z$3:$Z$470)</f>
        <v>4</v>
      </c>
      <c r="AE24" s="34">
        <f>SUMIF(DECKS!$C$3:$C$470,THEMES!$B24,DECKS!$AA$3:$AA$470)</f>
        <v>30</v>
      </c>
      <c r="AF24" s="34">
        <f>SUMIF(DECKS!$C$3:$C$470,THEMES!$B24,DECKS!$AB$3:$AB$470)</f>
        <v>7</v>
      </c>
      <c r="AG24" s="77">
        <f>THEMES!$AF24/THEMES!$AE24</f>
        <v>0.2333333333</v>
      </c>
      <c r="AH24" s="34">
        <f>THEMES!$AC24+THEMES!$AE24</f>
        <v>50</v>
      </c>
      <c r="AI24" s="35">
        <f>IFERROR((THEMES!$AD24+THEMES!$AF24)/THEMES!$AH24,0)</f>
        <v>0.22</v>
      </c>
      <c r="AJ24" s="51">
        <f>IFERROR(AVERAGEIF(DECKS!$C$3:$C$470,THEMES!$B24,DECKS!$AI$3:$AI$470),"-")</f>
        <v>9</v>
      </c>
      <c r="AK24" s="34">
        <f>THEMES!$Q24+THEMES!$S24+THEMES!$U24+THEMES!$W24+THEMES!$Y24+THEMES!$AA24+THEMES!$AC24+THEMES!$AE24</f>
        <v>133</v>
      </c>
      <c r="AL24" s="35">
        <f>IFERROR((THEMES!$R24+THEMES!$T24+THEMES!$V24+THEMES!$X24+THEMES!$Z24+THEMES!$AB24+THEMES!$AD24+THEMES!$AF24)/THEMES!$AK24,0)</f>
        <v>0.2857142857</v>
      </c>
      <c r="AM24" s="55">
        <f>IFERROR(ROUND((5*COUNTIFS(DECKS!$C$3:$C$470,THEMES!$B24,DECKS!$AL$3:$AL$470,"S")+4*COUNTIFS(DECKS!$C$3:$C$470,THEMES!$B24,DECKS!$AL$3:$AL$470,"A")+3*COUNTIFS(DECKS!$C$3:$C$470,THEMES!$B24,DECKS!$AL$3:$AL$470,"B")+2*COUNTIFS(DECKS!$C$3:$C$470,THEMES!$B24,DECKS!$AL$3:$AL$470,"C")+COUNTIFS(DECKS!$C$3:$C$470,THEMES!$B24,DECKS!$AL$3:$AL$470,"D"))/(THEMES!$C24-COUNTIFS(DECKS!$C$3:$C$470,THEMES!$B24,DECKS!$AL$3:$AL$470,"-")),0),0)</f>
        <v>3</v>
      </c>
      <c r="AN24" s="34" t="str">
        <f t="array" ref="AN24">XLOOKUP(THEMES!$AM24,REF!$G$3:$G$7,REF!$F$3:$F$7,"-",0)</f>
        <v>B</v>
      </c>
      <c r="AO24" s="34" t="str">
        <f>SUMIF(DECKS!$C$3:$C$470,THEMES!$B24,DECKS!$AM$3:$AM$470)</f>
        <v>#ERROR!</v>
      </c>
      <c r="AP24" s="34" t="str">
        <f>SUMIF(DECKS!$C$3:$C$470,THEMES!$B24,DECKS!$AN$3:$AN$470)</f>
        <v>#ERROR!</v>
      </c>
      <c r="AQ24" s="34" t="str">
        <f>SUMIF(DECKS!$C$3:$C$470,THEMES!$B24,DECKS!$AO$3:$AO$470)</f>
        <v>#ERROR!</v>
      </c>
      <c r="AR24" s="34" t="str">
        <f>SUMIF(DECKS!$C$3:$C$470,THEMES!$B24,DECKS!$AP$3:$AP$470)</f>
        <v>#ERROR!</v>
      </c>
      <c r="AS24" s="53">
        <f>IFERROR(SUM(THEMES!$AO24:$AR24)/(1+THEMES!$AH24-(THEMES!$AH24*THEMES!$AI24)),0)</f>
        <v>0</v>
      </c>
      <c r="AT24" s="54">
        <f>IFERROR(THEMES!$AO24/SUM(THEMES!$AO24:$AR24),0)</f>
        <v>0</v>
      </c>
      <c r="AU24" s="54">
        <f>IFERROR(THEMES!$AP24/SUM(THEMES!$AO24:$AR24),0)</f>
        <v>0</v>
      </c>
      <c r="AV24" s="54">
        <f>IFERROR(THEMES!$AQ24/SUM(THEMES!$AO24:$AR24),0)</f>
        <v>0</v>
      </c>
      <c r="AW24" s="54">
        <f>IFERROR(THEMES!$AR24/SUM(THEMES!$AO24:$AR24),0)</f>
        <v>0</v>
      </c>
      <c r="AX24" s="55">
        <f>IFERROR(SUMIFS(DECKS!$AW$3:$AW$470,DECKS!$C$3:$C$470,THEMES!$B24)/THEMES!$AH24,0)</f>
        <v>0</v>
      </c>
      <c r="AY24" s="54" t="str">
        <f t="array" ref="AY24">XLOOKUP(THEMES!$AX24,REF!$F$64:$F$68,REF!$D$64:$D$68,"-",-1,1)</f>
        <v>E</v>
      </c>
    </row>
    <row r="25" ht="18.75" customHeight="1">
      <c r="A25" s="65"/>
      <c r="B25" s="34" t="s">
        <v>273</v>
      </c>
      <c r="C25" s="34">
        <f>COUNTIF(DECKS!$C$3:$C$470,THEMES!$B25)</f>
        <v>8</v>
      </c>
      <c r="D25" s="55">
        <f>IFERROR(SUMIF(DECKS!$C$3:$C$470,THEMES!$B25,DECKS!$D$3:$D$470)/THEMES!$C25,"")</f>
        <v>4.375</v>
      </c>
      <c r="E25" s="34">
        <f>COUNTIFS(DECKS!$C$3:$C$470,THEMES!$B25,DECKS!$G$3:$G$470,1)</f>
        <v>7</v>
      </c>
      <c r="F25" s="34">
        <f>COUNTIFS(DECKS!$C$3:$C$470,THEMES!$B25,DECKS!$H$3:$H$470,1)</f>
        <v>6</v>
      </c>
      <c r="G25" s="34">
        <f>COUNTIFS(DECKS!$C$3:$C$470,THEMES!$B25,DECKS!$I$3:$I$470,1)</f>
        <v>1</v>
      </c>
      <c r="H25" s="34">
        <f>COUNTIFS(DECKS!$C$3:$C$470,THEMES!$B25,DECKS!$J$3:$J$470,1)</f>
        <v>2</v>
      </c>
      <c r="I25" s="34">
        <f>COUNTIFS(DECKS!$C$3:$C$470,THEMES!$B25,DECKS!$K$3:$K$470,1)</f>
        <v>1</v>
      </c>
      <c r="J25" s="34">
        <f>IF(THEMES!$E25&gt;THEMES!$C25/2.5,1,0)</f>
        <v>1</v>
      </c>
      <c r="K25" s="34">
        <f>IF(THEMES!$F25&gt;THEMES!$C25/2.5,1,0)</f>
        <v>1</v>
      </c>
      <c r="L25" s="34">
        <f>IF(THEMES!$G25&gt;THEMES!$C25/2.5,1,0)</f>
        <v>0</v>
      </c>
      <c r="M25" s="34">
        <f>IF(THEMES!$H25&gt;THEMES!$C25/2.5,1,0)</f>
        <v>0</v>
      </c>
      <c r="N25" s="34">
        <f>IF(THEMES!$I25&gt;THEMES!$C25/2.5,1,0)</f>
        <v>0</v>
      </c>
      <c r="O25" s="34" t="str">
        <f>THEMES!$J25&amp;THEMES!$K25&amp;THEMES!$L25&amp;THEMES!$M25&amp;THEMES!$N25</f>
        <v>11000</v>
      </c>
      <c r="P25" s="57" t="str">
        <f t="array" ref="P25">XLOOKUP(THEMES!$O25,REF!$C$3:$C$34,REF!$B$3:$B$34,"-",0,1)</f>
        <v>Azorius</v>
      </c>
      <c r="Q25" s="34">
        <f>SUMIF(DECKS!$C$3:$C$470,THEMES!$B25,DECKS!$M$3:$M$470)</f>
        <v>0</v>
      </c>
      <c r="R25" s="34">
        <f>SUMIF(DECKS!$C$3:$C$470,THEMES!$B25,DECKS!$N$3:$N$470)</f>
        <v>0</v>
      </c>
      <c r="S25" s="34">
        <f>SUMIF(DECKS!$C$3:$C$470,THEMES!$B25,DECKS!$O$3:$O$470)</f>
        <v>42</v>
      </c>
      <c r="T25" s="34">
        <f>SUMIF(DECKS!$C$3:$C$470,THEMES!$B25,DECKS!$P$3:$P$470)</f>
        <v>12</v>
      </c>
      <c r="U25" s="34">
        <f>SUMIF(DECKS!$C$3:$C$470,THEMES!$B25,DECKS!$Q$3:$Q$470)</f>
        <v>20</v>
      </c>
      <c r="V25" s="34">
        <f>SUMIF(DECKS!$C$3:$C$470,THEMES!$B25,DECKS!$R$3:$R$470)</f>
        <v>4</v>
      </c>
      <c r="W25" s="34">
        <f>SUMIF(DECKS!$C$3:$C$470,THEMES!$B25,DECKS!$S$3:$S$470)</f>
        <v>14</v>
      </c>
      <c r="X25" s="34">
        <f>SUMIF(DECKS!$C$3:$C$470,THEMES!$B25,DECKS!$T$3:$T$470)</f>
        <v>5</v>
      </c>
      <c r="Y25" s="34">
        <f>SUMIF(DECKS!$C$3:$C$470,THEMES!$B25,DECKS!$U$3:$U$470)</f>
        <v>4</v>
      </c>
      <c r="Z25" s="34">
        <f>SUMIF(DECKS!$C$3:$C$470,THEMES!$B25,DECKS!$V$3:$V$470)</f>
        <v>3</v>
      </c>
      <c r="AA25" s="34">
        <f>SUMIF(DECKS!$C$3:$C$470,THEMES!$B25,DECKS!$W$3:$W$470)</f>
        <v>3</v>
      </c>
      <c r="AB25" s="34">
        <f>SUMIF(DECKS!$C$3:$C$470,THEMES!$B25,DECKS!$X$3:$X$470)</f>
        <v>0</v>
      </c>
      <c r="AC25" s="34">
        <f>SUMIF(DECKS!$C$3:$C$470,THEMES!$B25,DECKS!$Y$3:$Y$470)</f>
        <v>0</v>
      </c>
      <c r="AD25" s="34">
        <f>SUMIF(DECKS!$C$3:$C$470,THEMES!$B25,DECKS!$Z$3:$Z$470)</f>
        <v>0</v>
      </c>
      <c r="AE25" s="34">
        <f>SUMIF(DECKS!$C$3:$C$470,THEMES!$B25,DECKS!$AA$3:$AA$470)</f>
        <v>6</v>
      </c>
      <c r="AF25" s="34">
        <f>SUMIF(DECKS!$C$3:$C$470,THEMES!$B25,DECKS!$AB$3:$AB$470)</f>
        <v>1</v>
      </c>
      <c r="AG25" s="77">
        <f>THEMES!$AF25/THEMES!$AE25</f>
        <v>0.1666666667</v>
      </c>
      <c r="AH25" s="34">
        <f>THEMES!$AC25+THEMES!$AE25</f>
        <v>6</v>
      </c>
      <c r="AI25" s="35">
        <f>IFERROR((THEMES!$AD25+THEMES!$AF25)/THEMES!$AH25,0)</f>
        <v>0.1666666667</v>
      </c>
      <c r="AJ25" s="51" t="str">
        <f>IFERROR(AVERAGEIF(DECKS!$C$3:$C$470,THEMES!$B25,DECKS!$AI$3:$AI$470),"-")</f>
        <v>-</v>
      </c>
      <c r="AK25" s="34">
        <f>THEMES!$Q25+THEMES!$S25+THEMES!$U25+THEMES!$W25+THEMES!$Y25+THEMES!$AA25+THEMES!$AC25+THEMES!$AE25</f>
        <v>89</v>
      </c>
      <c r="AL25" s="35">
        <f>IFERROR((THEMES!$R25+THEMES!$T25+THEMES!$V25+THEMES!$X25+THEMES!$Z25+THEMES!$AB25+THEMES!$AD25+THEMES!$AF25)/THEMES!$AK25,0)</f>
        <v>0.2808988764</v>
      </c>
      <c r="AM25" s="55">
        <f>IFERROR(ROUND((5*COUNTIFS(DECKS!$C$3:$C$470,THEMES!$B25,DECKS!$AL$3:$AL$470,"S")+4*COUNTIFS(DECKS!$C$3:$C$470,THEMES!$B25,DECKS!$AL$3:$AL$470,"A")+3*COUNTIFS(DECKS!$C$3:$C$470,THEMES!$B25,DECKS!$AL$3:$AL$470,"B")+2*COUNTIFS(DECKS!$C$3:$C$470,THEMES!$B25,DECKS!$AL$3:$AL$470,"C")+COUNTIFS(DECKS!$C$3:$C$470,THEMES!$B25,DECKS!$AL$3:$AL$470,"D"))/(THEMES!$C25-COUNTIFS(DECKS!$C$3:$C$470,THEMES!$B25,DECKS!$AL$3:$AL$470,"-")),0),0)</f>
        <v>4</v>
      </c>
      <c r="AN25" s="34" t="str">
        <f t="array" ref="AN25">XLOOKUP(THEMES!$AM25,REF!$G$3:$G$7,REF!$F$3:$F$7,"-",0)</f>
        <v>A</v>
      </c>
      <c r="AO25" s="34">
        <f>SUMIF(DECKS!$C$3:$C$470,THEMES!$B25,DECKS!$AM$3:$AM$470)</f>
        <v>2</v>
      </c>
      <c r="AP25" s="34">
        <f>SUMIF(DECKS!$C$3:$C$470,THEMES!$B25,DECKS!$AN$3:$AN$470)</f>
        <v>0</v>
      </c>
      <c r="AQ25" s="34">
        <f>SUMIF(DECKS!$C$3:$C$470,THEMES!$B25,DECKS!$AO$3:$AO$470)</f>
        <v>0</v>
      </c>
      <c r="AR25" s="34">
        <f>SUMIF(DECKS!$C$3:$C$470,THEMES!$B25,DECKS!$AP$3:$AP$470)</f>
        <v>0</v>
      </c>
      <c r="AS25" s="53">
        <f>IFERROR(SUM(THEMES!$AO25:$AR25)/(1+THEMES!$AH25-(THEMES!$AH25*THEMES!$AI25)),0)</f>
        <v>0.3333333333</v>
      </c>
      <c r="AT25" s="54">
        <f>IFERROR(THEMES!$AO25/SUM(THEMES!$AO25:$AR25),0)</f>
        <v>1</v>
      </c>
      <c r="AU25" s="54">
        <f>IFERROR(THEMES!$AP25/SUM(THEMES!$AO25:$AR25),0)</f>
        <v>0</v>
      </c>
      <c r="AV25" s="54">
        <f>IFERROR(THEMES!$AQ25/SUM(THEMES!$AO25:$AR25),0)</f>
        <v>0</v>
      </c>
      <c r="AW25" s="54">
        <f>IFERROR(THEMES!$AR25/SUM(THEMES!$AO25:$AR25),0)</f>
        <v>0</v>
      </c>
      <c r="AX25" s="55">
        <f>IFERROR(SUMIFS(DECKS!$AW$3:$AW$470,DECKS!$C$3:$C$470,THEMES!$B25)/THEMES!$AH25,0)</f>
        <v>0.3333333333</v>
      </c>
      <c r="AY25" s="54" t="str">
        <f t="array" ref="AY25">XLOOKUP(THEMES!$AX25,REF!$F$64:$F$68,REF!$D$64:$D$68,"-",-1,1)</f>
        <v>D</v>
      </c>
    </row>
    <row r="26" ht="18.75" customHeight="1">
      <c r="A26" s="65"/>
      <c r="B26" s="34" t="s">
        <v>274</v>
      </c>
      <c r="C26" s="34">
        <f>COUNTIF(DECKS!$C$3:$C$470,THEMES!$B26)</f>
        <v>21</v>
      </c>
      <c r="D26" s="55">
        <f>IFERROR(SUMIF(DECKS!$C$3:$C$470,THEMES!$B26,DECKS!$D$3:$D$470)/THEMES!$C26,"")</f>
        <v>4.142857143</v>
      </c>
      <c r="E26" s="34">
        <f>COUNTIFS(DECKS!$C$3:$C$470,THEMES!$B26,DECKS!$G$3:$G$470,1)</f>
        <v>15</v>
      </c>
      <c r="F26" s="34">
        <f>COUNTIFS(DECKS!$C$3:$C$470,THEMES!$B26,DECKS!$H$3:$H$470,1)</f>
        <v>2</v>
      </c>
      <c r="G26" s="34">
        <f>COUNTIFS(DECKS!$C$3:$C$470,THEMES!$B26,DECKS!$I$3:$I$470,1)</f>
        <v>19</v>
      </c>
      <c r="H26" s="34">
        <f>COUNTIFS(DECKS!$C$3:$C$470,THEMES!$B26,DECKS!$J$3:$J$470,1)</f>
        <v>2</v>
      </c>
      <c r="I26" s="34">
        <f>COUNTIFS(DECKS!$C$3:$C$470,THEMES!$B26,DECKS!$K$3:$K$470,1)</f>
        <v>5</v>
      </c>
      <c r="J26" s="34">
        <f>IF(THEMES!$E26&gt;THEMES!$C26/2.5,1,0)</f>
        <v>1</v>
      </c>
      <c r="K26" s="34">
        <f>IF(THEMES!$F26&gt;THEMES!$C26/2.5,1,0)</f>
        <v>0</v>
      </c>
      <c r="L26" s="34">
        <f>IF(THEMES!$G26&gt;THEMES!$C26/2.5,1,0)</f>
        <v>1</v>
      </c>
      <c r="M26" s="34">
        <f>IF(THEMES!$H26&gt;THEMES!$C26/2.5,1,0)</f>
        <v>0</v>
      </c>
      <c r="N26" s="34">
        <f>IF(THEMES!$I26&gt;THEMES!$C26/2.5,1,0)</f>
        <v>0</v>
      </c>
      <c r="O26" s="34" t="str">
        <f>THEMES!$J26&amp;THEMES!$K26&amp;THEMES!$L26&amp;THEMES!$M26&amp;THEMES!$N26</f>
        <v>10100</v>
      </c>
      <c r="P26" s="57" t="str">
        <f t="array" ref="P26">XLOOKUP(THEMES!$O26,REF!$C$3:$C$34,REF!$B$3:$B$34,"-",0,1)</f>
        <v>Orzhov</v>
      </c>
      <c r="Q26" s="34">
        <f>SUMIF(DECKS!$C$3:$C$470,THEMES!$B26,DECKS!$M$3:$M$470)</f>
        <v>0</v>
      </c>
      <c r="R26" s="34">
        <f>SUMIF(DECKS!$C$3:$C$470,THEMES!$B26,DECKS!$N$3:$N$470)</f>
        <v>0</v>
      </c>
      <c r="S26" s="34">
        <f>SUMIF(DECKS!$C$3:$C$470,THEMES!$B26,DECKS!$O$3:$O$470)</f>
        <v>0</v>
      </c>
      <c r="T26" s="34">
        <f>SUMIF(DECKS!$C$3:$C$470,THEMES!$B26,DECKS!$P$3:$P$470)</f>
        <v>0</v>
      </c>
      <c r="U26" s="34">
        <f>SUMIF(DECKS!$C$3:$C$470,THEMES!$B26,DECKS!$Q$3:$Q$470)</f>
        <v>16</v>
      </c>
      <c r="V26" s="34">
        <f>SUMIF(DECKS!$C$3:$C$470,THEMES!$B26,DECKS!$R$3:$R$470)</f>
        <v>1</v>
      </c>
      <c r="W26" s="34">
        <f>SUMIF(DECKS!$C$3:$C$470,THEMES!$B26,DECKS!$S$3:$S$470)</f>
        <v>143</v>
      </c>
      <c r="X26" s="34">
        <f>SUMIF(DECKS!$C$3:$C$470,THEMES!$B26,DECKS!$T$3:$T$470)</f>
        <v>42</v>
      </c>
      <c r="Y26" s="34">
        <f>SUMIF(DECKS!$C$3:$C$470,THEMES!$B26,DECKS!$U$3:$U$470)</f>
        <v>56</v>
      </c>
      <c r="Z26" s="34">
        <f>SUMIF(DECKS!$C$3:$C$470,THEMES!$B26,DECKS!$V$3:$V$470)</f>
        <v>17</v>
      </c>
      <c r="AA26" s="34">
        <f>SUMIF(DECKS!$C$3:$C$470,THEMES!$B26,DECKS!$W$3:$W$470)</f>
        <v>34</v>
      </c>
      <c r="AB26" s="34">
        <f>SUMIF(DECKS!$C$3:$C$470,THEMES!$B26,DECKS!$X$3:$X$470)</f>
        <v>12</v>
      </c>
      <c r="AC26" s="34">
        <f>SUMIF(DECKS!$C$3:$C$470,THEMES!$B26,DECKS!$Y$3:$Y$470)</f>
        <v>33</v>
      </c>
      <c r="AD26" s="34">
        <f>SUMIF(DECKS!$C$3:$C$470,THEMES!$B26,DECKS!$Z$3:$Z$470)</f>
        <v>7</v>
      </c>
      <c r="AE26" s="34">
        <f>SUMIF(DECKS!$C$3:$C$470,THEMES!$B26,DECKS!$AA$3:$AA$470)</f>
        <v>33</v>
      </c>
      <c r="AF26" s="34">
        <f>SUMIF(DECKS!$C$3:$C$470,THEMES!$B26,DECKS!$AB$3:$AB$470)</f>
        <v>9</v>
      </c>
      <c r="AG26" s="77">
        <f>THEMES!$AF26/THEMES!$AE26</f>
        <v>0.2727272727</v>
      </c>
      <c r="AH26" s="34">
        <f>THEMES!$AC26+THEMES!$AE26</f>
        <v>66</v>
      </c>
      <c r="AI26" s="35">
        <f>IFERROR((THEMES!$AD26+THEMES!$AF26)/THEMES!$AH26,0)</f>
        <v>0.2424242424</v>
      </c>
      <c r="AJ26" s="51">
        <f>IFERROR(AVERAGEIF(DECKS!$C$3:$C$470,THEMES!$B26,DECKS!$AI$3:$AI$470),"-")</f>
        <v>8.5</v>
      </c>
      <c r="AK26" s="34">
        <f>THEMES!$Q26+THEMES!$S26+THEMES!$U26+THEMES!$W26+THEMES!$Y26+THEMES!$AA26+THEMES!$AC26+THEMES!$AE26</f>
        <v>315</v>
      </c>
      <c r="AL26" s="35">
        <f>IFERROR((THEMES!$R26+THEMES!$T26+THEMES!$V26+THEMES!$X26+THEMES!$Z26+THEMES!$AB26+THEMES!$AD26+THEMES!$AF26)/THEMES!$AK26,0)</f>
        <v>0.2793650794</v>
      </c>
      <c r="AM26" s="55">
        <f>IFERROR(ROUND((5*COUNTIFS(DECKS!$C$3:$C$470,THEMES!$B26,DECKS!$AL$3:$AL$470,"S")+4*COUNTIFS(DECKS!$C$3:$C$470,THEMES!$B26,DECKS!$AL$3:$AL$470,"A")+3*COUNTIFS(DECKS!$C$3:$C$470,THEMES!$B26,DECKS!$AL$3:$AL$470,"B")+2*COUNTIFS(DECKS!$C$3:$C$470,THEMES!$B26,DECKS!$AL$3:$AL$470,"C")+COUNTIFS(DECKS!$C$3:$C$470,THEMES!$B26,DECKS!$AL$3:$AL$470,"D"))/(THEMES!$C26-COUNTIFS(DECKS!$C$3:$C$470,THEMES!$B26,DECKS!$AL$3:$AL$470,"-")),0),0)</f>
        <v>2</v>
      </c>
      <c r="AN26" s="34" t="str">
        <f t="array" ref="AN26">XLOOKUP(THEMES!$AM26,REF!$G$3:$G$7,REF!$F$3:$F$7,"-",0)</f>
        <v>C</v>
      </c>
      <c r="AO26" s="34" t="str">
        <f>SUMIF(DECKS!$C$3:$C$470,THEMES!$B26,DECKS!$AM$3:$AM$470)</f>
        <v>#ERROR!</v>
      </c>
      <c r="AP26" s="34" t="str">
        <f>SUMIF(DECKS!$C$3:$C$470,THEMES!$B26,DECKS!$AN$3:$AN$470)</f>
        <v>#ERROR!</v>
      </c>
      <c r="AQ26" s="34" t="str">
        <f>SUMIF(DECKS!$C$3:$C$470,THEMES!$B26,DECKS!$AO$3:$AO$470)</f>
        <v>#ERROR!</v>
      </c>
      <c r="AR26" s="34" t="str">
        <f>SUMIF(DECKS!$C$3:$C$470,THEMES!$B26,DECKS!$AP$3:$AP$470)</f>
        <v>#ERROR!</v>
      </c>
      <c r="AS26" s="53">
        <f>IFERROR(SUM(THEMES!$AO26:$AR26)/(1+THEMES!$AH26-(THEMES!$AH26*THEMES!$AI26)),0)</f>
        <v>0</v>
      </c>
      <c r="AT26" s="54">
        <f>IFERROR(THEMES!$AO26/SUM(THEMES!$AO26:$AR26),0)</f>
        <v>0</v>
      </c>
      <c r="AU26" s="54">
        <f>IFERROR(THEMES!$AP26/SUM(THEMES!$AO26:$AR26),0)</f>
        <v>0</v>
      </c>
      <c r="AV26" s="54">
        <f>IFERROR(THEMES!$AQ26/SUM(THEMES!$AO26:$AR26),0)</f>
        <v>0</v>
      </c>
      <c r="AW26" s="54">
        <f>IFERROR(THEMES!$AR26/SUM(THEMES!$AO26:$AR26),0)</f>
        <v>0</v>
      </c>
      <c r="AX26" s="55">
        <f>IFERROR(SUMIFS(DECKS!$AW$3:$AW$470,DECKS!$C$3:$C$470,THEMES!$B26)/THEMES!$AH26,0)</f>
        <v>0</v>
      </c>
      <c r="AY26" s="54" t="str">
        <f t="array" ref="AY26">XLOOKUP(THEMES!$AX26,REF!$F$64:$F$68,REF!$D$64:$D$68,"-",-1,1)</f>
        <v>E</v>
      </c>
    </row>
    <row r="27" ht="18.75" customHeight="1">
      <c r="A27" s="65"/>
      <c r="B27" s="34" t="s">
        <v>275</v>
      </c>
      <c r="C27" s="34">
        <f>COUNTIF(DECKS!$C$3:$C$470,THEMES!$B27)</f>
        <v>22</v>
      </c>
      <c r="D27" s="55">
        <f>IFERROR(SUMIF(DECKS!$C$3:$C$470,THEMES!$B27,DECKS!$D$3:$D$470)/THEMES!$C27,"")</f>
        <v>3.818181818</v>
      </c>
      <c r="E27" s="34">
        <f>COUNTIFS(DECKS!$C$3:$C$470,THEMES!$B27,DECKS!$G$3:$G$470,1)</f>
        <v>12</v>
      </c>
      <c r="F27" s="34">
        <f>COUNTIFS(DECKS!$C$3:$C$470,THEMES!$B27,DECKS!$H$3:$H$470,1)</f>
        <v>4</v>
      </c>
      <c r="G27" s="34">
        <f>COUNTIFS(DECKS!$C$3:$C$470,THEMES!$B27,DECKS!$I$3:$I$470,1)</f>
        <v>11</v>
      </c>
      <c r="H27" s="34">
        <f>COUNTIFS(DECKS!$C$3:$C$470,THEMES!$B27,DECKS!$J$3:$J$470,1)</f>
        <v>11</v>
      </c>
      <c r="I27" s="34">
        <f>COUNTIFS(DECKS!$C$3:$C$470,THEMES!$B27,DECKS!$K$3:$K$470,1)</f>
        <v>14</v>
      </c>
      <c r="J27" s="34">
        <f>IF(THEMES!$E27&gt;THEMES!$C27/2.5,1,0)</f>
        <v>1</v>
      </c>
      <c r="K27" s="34">
        <f>IF(THEMES!$F27&gt;THEMES!$C27/2.5,1,0)</f>
        <v>0</v>
      </c>
      <c r="L27" s="34">
        <f>IF(THEMES!$G27&gt;THEMES!$C27/2.5,1,0)</f>
        <v>1</v>
      </c>
      <c r="M27" s="34">
        <f>IF(THEMES!$H27&gt;THEMES!$C27/2.5,1,0)</f>
        <v>1</v>
      </c>
      <c r="N27" s="34">
        <f>IF(THEMES!$I27&gt;THEMES!$C27/2.5,1,0)</f>
        <v>1</v>
      </c>
      <c r="O27" s="34" t="str">
        <f>THEMES!$J27&amp;THEMES!$K27&amp;THEMES!$L27&amp;THEMES!$M27&amp;THEMES!$N27</f>
        <v>10111</v>
      </c>
      <c r="P27" s="57" t="str">
        <f t="array" ref="P27">XLOOKUP(THEMES!$O27,REF!$C$3:$C$34,REF!$B$3:$B$34,"-",0,1)</f>
        <v>Not-Blue</v>
      </c>
      <c r="Q27" s="34">
        <f>SUMIF(DECKS!$C$3:$C$470,THEMES!$B27,DECKS!$M$3:$M$470)</f>
        <v>0</v>
      </c>
      <c r="R27" s="34">
        <f>SUMIF(DECKS!$C$3:$C$470,THEMES!$B27,DECKS!$N$3:$N$470)</f>
        <v>0</v>
      </c>
      <c r="S27" s="34">
        <f>SUMIF(DECKS!$C$3:$C$470,THEMES!$B27,DECKS!$O$3:$O$470)</f>
        <v>58</v>
      </c>
      <c r="T27" s="34">
        <f>SUMIF(DECKS!$C$3:$C$470,THEMES!$B27,DECKS!$P$3:$P$470)</f>
        <v>21</v>
      </c>
      <c r="U27" s="34">
        <f>SUMIF(DECKS!$C$3:$C$470,THEMES!$B27,DECKS!$Q$3:$Q$470)</f>
        <v>42</v>
      </c>
      <c r="V27" s="34">
        <f>SUMIF(DECKS!$C$3:$C$470,THEMES!$B27,DECKS!$R$3:$R$470)</f>
        <v>9</v>
      </c>
      <c r="W27" s="34">
        <f>SUMIF(DECKS!$C$3:$C$470,THEMES!$B27,DECKS!$S$3:$S$470)</f>
        <v>118</v>
      </c>
      <c r="X27" s="34">
        <f>SUMIF(DECKS!$C$3:$C$470,THEMES!$B27,DECKS!$T$3:$T$470)</f>
        <v>30</v>
      </c>
      <c r="Y27" s="34">
        <f>SUMIF(DECKS!$C$3:$C$470,THEMES!$B27,DECKS!$U$3:$U$470)</f>
        <v>46</v>
      </c>
      <c r="Z27" s="34">
        <f>SUMIF(DECKS!$C$3:$C$470,THEMES!$B27,DECKS!$V$3:$V$470)</f>
        <v>6</v>
      </c>
      <c r="AA27" s="34">
        <f>SUMIF(DECKS!$C$3:$C$470,THEMES!$B27,DECKS!$W$3:$W$470)</f>
        <v>34</v>
      </c>
      <c r="AB27" s="34">
        <f>SUMIF(DECKS!$C$3:$C$470,THEMES!$B27,DECKS!$X$3:$X$470)</f>
        <v>14</v>
      </c>
      <c r="AC27" s="34">
        <f>SUMIF(DECKS!$C$3:$C$470,THEMES!$B27,DECKS!$Y$3:$Y$470)</f>
        <v>36</v>
      </c>
      <c r="AD27" s="34">
        <f>SUMIF(DECKS!$C$3:$C$470,THEMES!$B27,DECKS!$Z$3:$Z$470)</f>
        <v>10</v>
      </c>
      <c r="AE27" s="34">
        <f>SUMIF(DECKS!$C$3:$C$470,THEMES!$B27,DECKS!$AA$3:$AA$470)</f>
        <v>71</v>
      </c>
      <c r="AF27" s="34">
        <f>SUMIF(DECKS!$C$3:$C$470,THEMES!$B27,DECKS!$AB$3:$AB$470)</f>
        <v>22</v>
      </c>
      <c r="AG27" s="77">
        <f>THEMES!$AF27/THEMES!$AE27</f>
        <v>0.3098591549</v>
      </c>
      <c r="AH27" s="34">
        <f>THEMES!$AC27+THEMES!$AE27</f>
        <v>107</v>
      </c>
      <c r="AI27" s="35">
        <f>IFERROR((THEMES!$AD27+THEMES!$AF27)/THEMES!$AH27,0)</f>
        <v>0.2990654206</v>
      </c>
      <c r="AJ27" s="51">
        <f>IFERROR(AVERAGEIF(DECKS!$C$3:$C$470,THEMES!$B27,DECKS!$AI$3:$AI$470),"-")</f>
        <v>10.02777778</v>
      </c>
      <c r="AK27" s="34">
        <f>THEMES!$Q27+THEMES!$S27+THEMES!$U27+THEMES!$W27+THEMES!$Y27+THEMES!$AA27+THEMES!$AC27+THEMES!$AE27</f>
        <v>405</v>
      </c>
      <c r="AL27" s="35">
        <f>IFERROR((THEMES!$R27+THEMES!$T27+THEMES!$V27+THEMES!$X27+THEMES!$Z27+THEMES!$AB27+THEMES!$AD27+THEMES!$AF27)/THEMES!$AK27,0)</f>
        <v>0.2765432099</v>
      </c>
      <c r="AM27" s="55">
        <f>IFERROR(ROUND((5*COUNTIFS(DECKS!$C$3:$C$470,THEMES!$B27,DECKS!$AL$3:$AL$470,"S")+4*COUNTIFS(DECKS!$C$3:$C$470,THEMES!$B27,DECKS!$AL$3:$AL$470,"A")+3*COUNTIFS(DECKS!$C$3:$C$470,THEMES!$B27,DECKS!$AL$3:$AL$470,"B")+2*COUNTIFS(DECKS!$C$3:$C$470,THEMES!$B27,DECKS!$AL$3:$AL$470,"C")+COUNTIFS(DECKS!$C$3:$C$470,THEMES!$B27,DECKS!$AL$3:$AL$470,"D"))/(THEMES!$C27-COUNTIFS(DECKS!$C$3:$C$470,THEMES!$B27,DECKS!$AL$3:$AL$470,"-")),0),0)</f>
        <v>2</v>
      </c>
      <c r="AN27" s="34" t="str">
        <f t="array" ref="AN27">XLOOKUP(THEMES!$AM27,REF!$G$3:$G$7,REF!$F$3:$F$7,"-",0)</f>
        <v>C</v>
      </c>
      <c r="AO27" s="34">
        <f>SUMIF(DECKS!$C$3:$C$470,THEMES!$B27,DECKS!$AM$3:$AM$470)</f>
        <v>46</v>
      </c>
      <c r="AP27" s="34">
        <f>SUMIF(DECKS!$C$3:$C$470,THEMES!$B27,DECKS!$AN$3:$AN$470)</f>
        <v>13</v>
      </c>
      <c r="AQ27" s="34">
        <f>SUMIF(DECKS!$C$3:$C$470,THEMES!$B27,DECKS!$AO$3:$AO$470)</f>
        <v>37</v>
      </c>
      <c r="AR27" s="34">
        <f>SUMIF(DECKS!$C$3:$C$470,THEMES!$B27,DECKS!$AP$3:$AP$470)</f>
        <v>9</v>
      </c>
      <c r="AS27" s="53">
        <f>IFERROR(SUM(THEMES!$AO27:$AR27)/(1+THEMES!$AH27-(THEMES!$AH27*THEMES!$AI27)),0)</f>
        <v>1.381578947</v>
      </c>
      <c r="AT27" s="54">
        <f>IFERROR(THEMES!$AO27/SUM(THEMES!$AO27:$AR27),0)</f>
        <v>0.4380952381</v>
      </c>
      <c r="AU27" s="54">
        <f>IFERROR(THEMES!$AP27/SUM(THEMES!$AO27:$AR27),0)</f>
        <v>0.1238095238</v>
      </c>
      <c r="AV27" s="54">
        <f>IFERROR(THEMES!$AQ27/SUM(THEMES!$AO27:$AR27),0)</f>
        <v>0.3523809524</v>
      </c>
      <c r="AW27" s="54">
        <f>IFERROR(THEMES!$AR27/SUM(THEMES!$AO27:$AR27),0)</f>
        <v>0.08571428571</v>
      </c>
      <c r="AX27" s="55">
        <f>IFERROR(SUMIFS(DECKS!$AW$3:$AW$470,DECKS!$C$3:$C$470,THEMES!$B27)/THEMES!$AH27,0)</f>
        <v>2.224299065</v>
      </c>
      <c r="AY27" s="54" t="str">
        <f t="array" ref="AY27">XLOOKUP(THEMES!$AX27,REF!$F$64:$F$68,REF!$D$64:$D$68,"-",-1,1)</f>
        <v>B</v>
      </c>
    </row>
    <row r="28" ht="18.75" customHeight="1">
      <c r="A28" s="65"/>
      <c r="B28" s="34" t="s">
        <v>276</v>
      </c>
      <c r="C28" s="34">
        <f>COUNTIF(DECKS!$C$3:$C$470,THEMES!$B28)</f>
        <v>16</v>
      </c>
      <c r="D28" s="55">
        <f>IFERROR(SUMIF(DECKS!$C$3:$C$470,THEMES!$B28,DECKS!$D$3:$D$470)/THEMES!$C28,"")</f>
        <v>2.5</v>
      </c>
      <c r="E28" s="34">
        <f>COUNTIFS(DECKS!$C$3:$C$470,THEMES!$B28,DECKS!$G$3:$G$470,1)</f>
        <v>13</v>
      </c>
      <c r="F28" s="34">
        <f>COUNTIFS(DECKS!$C$3:$C$470,THEMES!$B28,DECKS!$H$3:$H$470,1)</f>
        <v>7</v>
      </c>
      <c r="G28" s="34">
        <f>COUNTIFS(DECKS!$C$3:$C$470,THEMES!$B28,DECKS!$I$3:$I$470,1)</f>
        <v>11</v>
      </c>
      <c r="H28" s="34">
        <f>COUNTIFS(DECKS!$C$3:$C$470,THEMES!$B28,DECKS!$J$3:$J$470,1)</f>
        <v>8</v>
      </c>
      <c r="I28" s="34">
        <f>COUNTIFS(DECKS!$C$3:$C$470,THEMES!$B28,DECKS!$K$3:$K$470,1)</f>
        <v>10</v>
      </c>
      <c r="J28" s="34">
        <f>IF(THEMES!$E28&gt;THEMES!$C28/2.5,1,0)</f>
        <v>1</v>
      </c>
      <c r="K28" s="34">
        <f>IF(THEMES!$F28&gt;THEMES!$C28/2.5,1,0)</f>
        <v>1</v>
      </c>
      <c r="L28" s="34">
        <f>IF(THEMES!$G28&gt;THEMES!$C28/2.5,1,0)</f>
        <v>1</v>
      </c>
      <c r="M28" s="34">
        <f>IF(THEMES!$H28&gt;THEMES!$C28/2.5,1,0)</f>
        <v>1</v>
      </c>
      <c r="N28" s="34">
        <f>IF(THEMES!$I28&gt;THEMES!$C28/2.5,1,0)</f>
        <v>1</v>
      </c>
      <c r="O28" s="34" t="str">
        <f>THEMES!$J28&amp;THEMES!$K28&amp;THEMES!$L28&amp;THEMES!$M28&amp;THEMES!$N28</f>
        <v>11111</v>
      </c>
      <c r="P28" s="57" t="str">
        <f t="array" ref="P28">XLOOKUP(THEMES!$O28,REF!$C$3:$C$34,REF!$B$3:$B$34,"-",0,1)</f>
        <v>5 Colors</v>
      </c>
      <c r="Q28" s="34">
        <f>SUMIF(DECKS!$C$3:$C$470,THEMES!$B28,DECKS!$M$3:$M$470)</f>
        <v>0</v>
      </c>
      <c r="R28" s="34">
        <f>SUMIF(DECKS!$C$3:$C$470,THEMES!$B28,DECKS!$N$3:$N$470)</f>
        <v>0</v>
      </c>
      <c r="S28" s="34">
        <f>SUMIF(DECKS!$C$3:$C$470,THEMES!$B28,DECKS!$O$3:$O$470)</f>
        <v>21</v>
      </c>
      <c r="T28" s="34">
        <f>SUMIF(DECKS!$C$3:$C$470,THEMES!$B28,DECKS!$P$3:$P$470)</f>
        <v>5</v>
      </c>
      <c r="U28" s="34">
        <f>SUMIF(DECKS!$C$3:$C$470,THEMES!$B28,DECKS!$Q$3:$Q$470)</f>
        <v>3</v>
      </c>
      <c r="V28" s="34">
        <f>SUMIF(DECKS!$C$3:$C$470,THEMES!$B28,DECKS!$R$3:$R$470)</f>
        <v>1</v>
      </c>
      <c r="W28" s="34">
        <f>SUMIF(DECKS!$C$3:$C$470,THEMES!$B28,DECKS!$S$3:$S$470)</f>
        <v>44</v>
      </c>
      <c r="X28" s="34">
        <f>SUMIF(DECKS!$C$3:$C$470,THEMES!$B28,DECKS!$T$3:$T$470)</f>
        <v>13</v>
      </c>
      <c r="Y28" s="34">
        <f>SUMIF(DECKS!$C$3:$C$470,THEMES!$B28,DECKS!$U$3:$U$470)</f>
        <v>17</v>
      </c>
      <c r="Z28" s="34">
        <f>SUMIF(DECKS!$C$3:$C$470,THEMES!$B28,DECKS!$V$3:$V$470)</f>
        <v>5</v>
      </c>
      <c r="AA28" s="34">
        <f>SUMIF(DECKS!$C$3:$C$470,THEMES!$B28,DECKS!$W$3:$W$470)</f>
        <v>15</v>
      </c>
      <c r="AB28" s="34">
        <f>SUMIF(DECKS!$C$3:$C$470,THEMES!$B28,DECKS!$X$3:$X$470)</f>
        <v>2</v>
      </c>
      <c r="AC28" s="34">
        <f>SUMIF(DECKS!$C$3:$C$470,THEMES!$B28,DECKS!$Y$3:$Y$470)</f>
        <v>14</v>
      </c>
      <c r="AD28" s="34">
        <f>SUMIF(DECKS!$C$3:$C$470,THEMES!$B28,DECKS!$Z$3:$Z$470)</f>
        <v>6</v>
      </c>
      <c r="AE28" s="34">
        <f>SUMIF(DECKS!$C$3:$C$470,THEMES!$B28,DECKS!$AA$3:$AA$470)</f>
        <v>20</v>
      </c>
      <c r="AF28" s="34">
        <f>SUMIF(DECKS!$C$3:$C$470,THEMES!$B28,DECKS!$AB$3:$AB$470)</f>
        <v>3</v>
      </c>
      <c r="AG28" s="77">
        <f>THEMES!$AF28/THEMES!$AE28</f>
        <v>0.15</v>
      </c>
      <c r="AH28" s="34">
        <f>THEMES!$AC28+THEMES!$AE28</f>
        <v>34</v>
      </c>
      <c r="AI28" s="35">
        <f>IFERROR((THEMES!$AD28+THEMES!$AF28)/THEMES!$AH28,0)</f>
        <v>0.2647058824</v>
      </c>
      <c r="AJ28" s="51">
        <f>IFERROR(AVERAGEIF(DECKS!$C$3:$C$470,THEMES!$B28,DECKS!$AI$3:$AI$470),"-")</f>
        <v>9.3</v>
      </c>
      <c r="AK28" s="34">
        <f>THEMES!$Q28+THEMES!$S28+THEMES!$U28+THEMES!$W28+THEMES!$Y28+THEMES!$AA28+THEMES!$AC28+THEMES!$AE28</f>
        <v>134</v>
      </c>
      <c r="AL28" s="35">
        <f>IFERROR((THEMES!$R28+THEMES!$T28+THEMES!$V28+THEMES!$X28+THEMES!$Z28+THEMES!$AB28+THEMES!$AD28+THEMES!$AF28)/THEMES!$AK28,0)</f>
        <v>0.2611940299</v>
      </c>
      <c r="AM28" s="55">
        <f>IFERROR(ROUND((5*COUNTIFS(DECKS!$C$3:$C$470,THEMES!$B28,DECKS!$AL$3:$AL$470,"S")+4*COUNTIFS(DECKS!$C$3:$C$470,THEMES!$B28,DECKS!$AL$3:$AL$470,"A")+3*COUNTIFS(DECKS!$C$3:$C$470,THEMES!$B28,DECKS!$AL$3:$AL$470,"B")+2*COUNTIFS(DECKS!$C$3:$C$470,THEMES!$B28,DECKS!$AL$3:$AL$470,"C")+COUNTIFS(DECKS!$C$3:$C$470,THEMES!$B28,DECKS!$AL$3:$AL$470,"D"))/(THEMES!$C28-COUNTIFS(DECKS!$C$3:$C$470,THEMES!$B28,DECKS!$AL$3:$AL$470,"-")),0),0)</f>
        <v>1</v>
      </c>
      <c r="AN28" s="34" t="str">
        <f t="array" ref="AN28">XLOOKUP(THEMES!$AM28,REF!$G$3:$G$7,REF!$F$3:$F$7,"-",0)</f>
        <v>D</v>
      </c>
      <c r="AO28" s="34" t="str">
        <f>SUMIF(DECKS!$C$3:$C$470,THEMES!$B28,DECKS!$AM$3:$AM$470)</f>
        <v>#ERROR!</v>
      </c>
      <c r="AP28" s="34" t="str">
        <f>SUMIF(DECKS!$C$3:$C$470,THEMES!$B28,DECKS!$AN$3:$AN$470)</f>
        <v>#ERROR!</v>
      </c>
      <c r="AQ28" s="34" t="str">
        <f>SUMIF(DECKS!$C$3:$C$470,THEMES!$B28,DECKS!$AO$3:$AO$470)</f>
        <v>#ERROR!</v>
      </c>
      <c r="AR28" s="34" t="str">
        <f>SUMIF(DECKS!$C$3:$C$470,THEMES!$B28,DECKS!$AP$3:$AP$470)</f>
        <v>#ERROR!</v>
      </c>
      <c r="AS28" s="53">
        <f>IFERROR(SUM(THEMES!$AO28:$AR28)/(1+THEMES!$AH28-(THEMES!$AH28*THEMES!$AI28)),0)</f>
        <v>0</v>
      </c>
      <c r="AT28" s="54">
        <f>IFERROR(THEMES!$AO28/SUM(THEMES!$AO28:$AR28),0)</f>
        <v>0</v>
      </c>
      <c r="AU28" s="54">
        <f>IFERROR(THEMES!$AP28/SUM(THEMES!$AO28:$AR28),0)</f>
        <v>0</v>
      </c>
      <c r="AV28" s="54">
        <f>IFERROR(THEMES!$AQ28/SUM(THEMES!$AO28:$AR28),0)</f>
        <v>0</v>
      </c>
      <c r="AW28" s="54">
        <f>IFERROR(THEMES!$AR28/SUM(THEMES!$AO28:$AR28),0)</f>
        <v>0</v>
      </c>
      <c r="AX28" s="55">
        <f>IFERROR(SUMIFS(DECKS!$AW$3:$AW$470,DECKS!$C$3:$C$470,THEMES!$B28)/THEMES!$AH28,0)</f>
        <v>0</v>
      </c>
      <c r="AY28" s="54" t="str">
        <f t="array" ref="AY28">XLOOKUP(THEMES!$AX28,REF!$F$64:$F$68,REF!$D$64:$D$68,"-",-1,1)</f>
        <v>E</v>
      </c>
    </row>
    <row r="29" ht="18.75" customHeight="1">
      <c r="A29" s="65"/>
      <c r="B29" s="34" t="s">
        <v>277</v>
      </c>
      <c r="C29" s="34">
        <f>COUNTIF(DECKS!$C$3:$C$470,THEMES!$B29)</f>
        <v>21</v>
      </c>
      <c r="D29" s="55">
        <f>IFERROR(SUMIF(DECKS!$C$3:$C$470,THEMES!$B29,DECKS!$D$3:$D$470)/THEMES!$C29,"")</f>
        <v>3.19047619</v>
      </c>
      <c r="E29" s="34">
        <f>COUNTIFS(DECKS!$C$3:$C$470,THEMES!$B29,DECKS!$G$3:$G$470,1)</f>
        <v>4</v>
      </c>
      <c r="F29" s="34">
        <f>COUNTIFS(DECKS!$C$3:$C$470,THEMES!$B29,DECKS!$H$3:$H$470,1)</f>
        <v>1</v>
      </c>
      <c r="G29" s="34">
        <f>COUNTIFS(DECKS!$C$3:$C$470,THEMES!$B29,DECKS!$I$3:$I$470,1)</f>
        <v>20</v>
      </c>
      <c r="H29" s="34">
        <f>COUNTIFS(DECKS!$C$3:$C$470,THEMES!$B29,DECKS!$J$3:$J$470,1)</f>
        <v>13</v>
      </c>
      <c r="I29" s="34">
        <f>COUNTIFS(DECKS!$C$3:$C$470,THEMES!$B29,DECKS!$K$3:$K$470,1)</f>
        <v>10</v>
      </c>
      <c r="J29" s="34">
        <f>IF(THEMES!$E29&gt;THEMES!$C29/2.5,1,0)</f>
        <v>0</v>
      </c>
      <c r="K29" s="34">
        <f>IF(THEMES!$F29&gt;THEMES!$C29/2.5,1,0)</f>
        <v>0</v>
      </c>
      <c r="L29" s="34">
        <f>IF(THEMES!$G29&gt;THEMES!$C29/2.5,1,0)</f>
        <v>1</v>
      </c>
      <c r="M29" s="34">
        <f>IF(THEMES!$H29&gt;THEMES!$C29/2.5,1,0)</f>
        <v>1</v>
      </c>
      <c r="N29" s="34">
        <f>IF(THEMES!$I29&gt;THEMES!$C29/2.5,1,0)</f>
        <v>1</v>
      </c>
      <c r="O29" s="34" t="str">
        <f>THEMES!$J29&amp;THEMES!$K29&amp;THEMES!$L29&amp;THEMES!$M29&amp;THEMES!$N29</f>
        <v>00111</v>
      </c>
      <c r="P29" s="57" t="str">
        <f t="array" ref="P29">XLOOKUP(THEMES!$O29,REF!$C$3:$C$34,REF!$B$3:$B$34,"-",0,1)</f>
        <v>Jund</v>
      </c>
      <c r="Q29" s="34">
        <f>SUMIF(DECKS!$C$3:$C$470,THEMES!$B29,DECKS!$M$3:$M$470)</f>
        <v>0</v>
      </c>
      <c r="R29" s="34">
        <f>SUMIF(DECKS!$C$3:$C$470,THEMES!$B29,DECKS!$N$3:$N$470)</f>
        <v>0</v>
      </c>
      <c r="S29" s="34">
        <f>SUMIF(DECKS!$C$3:$C$470,THEMES!$B29,DECKS!$O$3:$O$470)</f>
        <v>11</v>
      </c>
      <c r="T29" s="34">
        <f>SUMIF(DECKS!$C$3:$C$470,THEMES!$B29,DECKS!$P$3:$P$470)</f>
        <v>3</v>
      </c>
      <c r="U29" s="34">
        <f>SUMIF(DECKS!$C$3:$C$470,THEMES!$B29,DECKS!$Q$3:$Q$470)</f>
        <v>33</v>
      </c>
      <c r="V29" s="34">
        <f>SUMIF(DECKS!$C$3:$C$470,THEMES!$B29,DECKS!$R$3:$R$470)</f>
        <v>12</v>
      </c>
      <c r="W29" s="34">
        <f>SUMIF(DECKS!$C$3:$C$470,THEMES!$B29,DECKS!$S$3:$S$470)</f>
        <v>43</v>
      </c>
      <c r="X29" s="34">
        <f>SUMIF(DECKS!$C$3:$C$470,THEMES!$B29,DECKS!$T$3:$T$470)</f>
        <v>15</v>
      </c>
      <c r="Y29" s="34">
        <f>SUMIF(DECKS!$C$3:$C$470,THEMES!$B29,DECKS!$U$3:$U$470)</f>
        <v>5</v>
      </c>
      <c r="Z29" s="34">
        <f>SUMIF(DECKS!$C$3:$C$470,THEMES!$B29,DECKS!$V$3:$V$470)</f>
        <v>1</v>
      </c>
      <c r="AA29" s="34">
        <f>SUMIF(DECKS!$C$3:$C$470,THEMES!$B29,DECKS!$W$3:$W$470)</f>
        <v>41</v>
      </c>
      <c r="AB29" s="34">
        <f>SUMIF(DECKS!$C$3:$C$470,THEMES!$B29,DECKS!$X$3:$X$470)</f>
        <v>14</v>
      </c>
      <c r="AC29" s="34">
        <f>SUMIF(DECKS!$C$3:$C$470,THEMES!$B29,DECKS!$Y$3:$Y$470)</f>
        <v>45</v>
      </c>
      <c r="AD29" s="34">
        <f>SUMIF(DECKS!$C$3:$C$470,THEMES!$B29,DECKS!$Z$3:$Z$470)</f>
        <v>6</v>
      </c>
      <c r="AE29" s="34">
        <f>SUMIF(DECKS!$C$3:$C$470,THEMES!$B29,DECKS!$AA$3:$AA$470)</f>
        <v>64</v>
      </c>
      <c r="AF29" s="34">
        <f>SUMIF(DECKS!$C$3:$C$470,THEMES!$B29,DECKS!$AB$3:$AB$470)</f>
        <v>11</v>
      </c>
      <c r="AG29" s="77">
        <f>THEMES!$AF29/THEMES!$AE29</f>
        <v>0.171875</v>
      </c>
      <c r="AH29" s="34">
        <f>THEMES!$AC29+THEMES!$AE29</f>
        <v>109</v>
      </c>
      <c r="AI29" s="35">
        <f>IFERROR((THEMES!$AD29+THEMES!$AF29)/THEMES!$AH29,0)</f>
        <v>0.1559633028</v>
      </c>
      <c r="AJ29" s="51">
        <f>IFERROR(AVERAGEIF(DECKS!$C$3:$C$470,THEMES!$B29,DECKS!$AI$3:$AI$470),"-")</f>
        <v>9.333333333</v>
      </c>
      <c r="AK29" s="34">
        <f>THEMES!$Q29+THEMES!$S29+THEMES!$U29+THEMES!$W29+THEMES!$Y29+THEMES!$AA29+THEMES!$AC29+THEMES!$AE29</f>
        <v>242</v>
      </c>
      <c r="AL29" s="35">
        <f>IFERROR((THEMES!$R29+THEMES!$T29+THEMES!$V29+THEMES!$X29+THEMES!$Z29+THEMES!$AB29+THEMES!$AD29+THEMES!$AF29)/THEMES!$AK29,0)</f>
        <v>0.2561983471</v>
      </c>
      <c r="AM29" s="55">
        <f>IFERROR(ROUND((5*COUNTIFS(DECKS!$C$3:$C$470,THEMES!$B29,DECKS!$AL$3:$AL$470,"S")+4*COUNTIFS(DECKS!$C$3:$C$470,THEMES!$B29,DECKS!$AL$3:$AL$470,"A")+3*COUNTIFS(DECKS!$C$3:$C$470,THEMES!$B29,DECKS!$AL$3:$AL$470,"B")+2*COUNTIFS(DECKS!$C$3:$C$470,THEMES!$B29,DECKS!$AL$3:$AL$470,"C")+COUNTIFS(DECKS!$C$3:$C$470,THEMES!$B29,DECKS!$AL$3:$AL$470,"D"))/(THEMES!$C29-COUNTIFS(DECKS!$C$3:$C$470,THEMES!$B29,DECKS!$AL$3:$AL$470,"-")),0),0)</f>
        <v>3</v>
      </c>
      <c r="AN29" s="34" t="str">
        <f t="array" ref="AN29">XLOOKUP(THEMES!$AM29,REF!$G$3:$G$7,REF!$F$3:$F$7,"-",0)</f>
        <v>B</v>
      </c>
      <c r="AO29" s="34" t="str">
        <f>SUMIF(DECKS!$C$3:$C$470,THEMES!$B29,DECKS!$AM$3:$AM$470)</f>
        <v>#ERROR!</v>
      </c>
      <c r="AP29" s="34" t="str">
        <f>SUMIF(DECKS!$C$3:$C$470,THEMES!$B29,DECKS!$AN$3:$AN$470)</f>
        <v>#ERROR!</v>
      </c>
      <c r="AQ29" s="34" t="str">
        <f>SUMIF(DECKS!$C$3:$C$470,THEMES!$B29,DECKS!$AO$3:$AO$470)</f>
        <v>#ERROR!</v>
      </c>
      <c r="AR29" s="34" t="str">
        <f>SUMIF(DECKS!$C$3:$C$470,THEMES!$B29,DECKS!$AP$3:$AP$470)</f>
        <v>#ERROR!</v>
      </c>
      <c r="AS29" s="53">
        <f>IFERROR(SUM(THEMES!$AO29:$AR29)/(1+THEMES!$AH29-(THEMES!$AH29*THEMES!$AI29)),0)</f>
        <v>0</v>
      </c>
      <c r="AT29" s="54">
        <f>IFERROR(THEMES!$AO29/SUM(THEMES!$AO29:$AR29),0)</f>
        <v>0</v>
      </c>
      <c r="AU29" s="54">
        <f>IFERROR(THEMES!$AP29/SUM(THEMES!$AO29:$AR29),0)</f>
        <v>0</v>
      </c>
      <c r="AV29" s="54">
        <f>IFERROR(THEMES!$AQ29/SUM(THEMES!$AO29:$AR29),0)</f>
        <v>0</v>
      </c>
      <c r="AW29" s="54">
        <f>IFERROR(THEMES!$AR29/SUM(THEMES!$AO29:$AR29),0)</f>
        <v>0</v>
      </c>
      <c r="AX29" s="55">
        <f>IFERROR(SUMIFS(DECKS!$AW$3:$AW$470,DECKS!$C$3:$C$470,THEMES!$B29)/THEMES!$AH29,0)</f>
        <v>0</v>
      </c>
      <c r="AY29" s="54" t="str">
        <f t="array" ref="AY29">XLOOKUP(THEMES!$AX29,REF!$F$64:$F$68,REF!$D$64:$D$68,"-",-1,1)</f>
        <v>E</v>
      </c>
    </row>
    <row r="30" ht="18.75" customHeight="1">
      <c r="A30" s="65"/>
      <c r="B30" s="34" t="s">
        <v>278</v>
      </c>
      <c r="C30" s="34">
        <f>COUNTIF(DECKS!$C$3:$C$470,THEMES!$B30)</f>
        <v>12</v>
      </c>
      <c r="D30" s="55">
        <f>IFERROR(SUMIF(DECKS!$C$3:$C$470,THEMES!$B30,DECKS!$D$3:$D$470)/THEMES!$C30,"")</f>
        <v>3.5</v>
      </c>
      <c r="E30" s="34">
        <f>COUNTIFS(DECKS!$C$3:$C$470,THEMES!$B30,DECKS!$G$3:$G$470,1)</f>
        <v>2</v>
      </c>
      <c r="F30" s="34">
        <f>COUNTIFS(DECKS!$C$3:$C$470,THEMES!$B30,DECKS!$H$3:$H$470,1)</f>
        <v>4</v>
      </c>
      <c r="G30" s="34">
        <f>COUNTIFS(DECKS!$C$3:$C$470,THEMES!$B30,DECKS!$I$3:$I$470,1)</f>
        <v>12</v>
      </c>
      <c r="H30" s="34">
        <f>COUNTIFS(DECKS!$C$3:$C$470,THEMES!$B30,DECKS!$J$3:$J$470,1)</f>
        <v>8</v>
      </c>
      <c r="I30" s="34">
        <f>COUNTIFS(DECKS!$C$3:$C$470,THEMES!$B30,DECKS!$K$3:$K$470,1)</f>
        <v>0</v>
      </c>
      <c r="J30" s="34">
        <f>IF(THEMES!$E30&gt;THEMES!$C30/2.5,1,0)</f>
        <v>0</v>
      </c>
      <c r="K30" s="34">
        <f>IF(THEMES!$F30&gt;THEMES!$C30/2.5,1,0)</f>
        <v>0</v>
      </c>
      <c r="L30" s="34">
        <f>IF(THEMES!$G30&gt;THEMES!$C30/2.5,1,0)</f>
        <v>1</v>
      </c>
      <c r="M30" s="34">
        <f>IF(THEMES!$H30&gt;THEMES!$C30/2.5,1,0)</f>
        <v>1</v>
      </c>
      <c r="N30" s="34">
        <f>IF(THEMES!$I30&gt;THEMES!$C30/2.5,1,0)</f>
        <v>0</v>
      </c>
      <c r="O30" s="34" t="str">
        <f>THEMES!$J30&amp;THEMES!$K30&amp;THEMES!$L30&amp;THEMES!$M30&amp;THEMES!$N30</f>
        <v>00110</v>
      </c>
      <c r="P30" s="57" t="str">
        <f t="array" ref="P30">XLOOKUP(THEMES!$O30,REF!$C$3:$C$34,REF!$B$3:$B$34,"-",0,1)</f>
        <v>Rakdos</v>
      </c>
      <c r="Q30" s="34">
        <f>SUMIF(DECKS!$C$3:$C$470,THEMES!$B30,DECKS!$M$3:$M$470)</f>
        <v>0</v>
      </c>
      <c r="R30" s="34">
        <f>SUMIF(DECKS!$C$3:$C$470,THEMES!$B30,DECKS!$N$3:$N$470)</f>
        <v>0</v>
      </c>
      <c r="S30" s="34">
        <f>SUMIF(DECKS!$C$3:$C$470,THEMES!$B30,DECKS!$O$3:$O$470)</f>
        <v>4</v>
      </c>
      <c r="T30" s="34">
        <f>SUMIF(DECKS!$C$3:$C$470,THEMES!$B30,DECKS!$P$3:$P$470)</f>
        <v>0</v>
      </c>
      <c r="U30" s="34">
        <f>SUMIF(DECKS!$C$3:$C$470,THEMES!$B30,DECKS!$Q$3:$Q$470)</f>
        <v>10</v>
      </c>
      <c r="V30" s="34">
        <f>SUMIF(DECKS!$C$3:$C$470,THEMES!$B30,DECKS!$R$3:$R$470)</f>
        <v>2</v>
      </c>
      <c r="W30" s="34">
        <f>SUMIF(DECKS!$C$3:$C$470,THEMES!$B30,DECKS!$S$3:$S$470)</f>
        <v>56</v>
      </c>
      <c r="X30" s="34">
        <f>SUMIF(DECKS!$C$3:$C$470,THEMES!$B30,DECKS!$T$3:$T$470)</f>
        <v>16</v>
      </c>
      <c r="Y30" s="34">
        <f>SUMIF(DECKS!$C$3:$C$470,THEMES!$B30,DECKS!$U$3:$U$470)</f>
        <v>15</v>
      </c>
      <c r="Z30" s="34">
        <f>SUMIF(DECKS!$C$3:$C$470,THEMES!$B30,DECKS!$V$3:$V$470)</f>
        <v>3</v>
      </c>
      <c r="AA30" s="34">
        <f>SUMIF(DECKS!$C$3:$C$470,THEMES!$B30,DECKS!$W$3:$W$470)</f>
        <v>1</v>
      </c>
      <c r="AB30" s="34">
        <f>SUMIF(DECKS!$C$3:$C$470,THEMES!$B30,DECKS!$X$3:$X$470)</f>
        <v>0</v>
      </c>
      <c r="AC30" s="34">
        <f>SUMIF(DECKS!$C$3:$C$470,THEMES!$B30,DECKS!$Y$3:$Y$470)</f>
        <v>14</v>
      </c>
      <c r="AD30" s="34">
        <f>SUMIF(DECKS!$C$3:$C$470,THEMES!$B30,DECKS!$Z$3:$Z$470)</f>
        <v>2</v>
      </c>
      <c r="AE30" s="34">
        <f>SUMIF(DECKS!$C$3:$C$470,THEMES!$B30,DECKS!$AA$3:$AA$470)</f>
        <v>24</v>
      </c>
      <c r="AF30" s="34">
        <f>SUMIF(DECKS!$C$3:$C$470,THEMES!$B30,DECKS!$AB$3:$AB$470)</f>
        <v>6</v>
      </c>
      <c r="AG30" s="77">
        <f>THEMES!$AF30/THEMES!$AE30</f>
        <v>0.25</v>
      </c>
      <c r="AH30" s="34">
        <f>THEMES!$AC30+THEMES!$AE30</f>
        <v>38</v>
      </c>
      <c r="AI30" s="35">
        <f>IFERROR((THEMES!$AD30+THEMES!$AF30)/THEMES!$AH30,0)</f>
        <v>0.2105263158</v>
      </c>
      <c r="AJ30" s="51">
        <f>IFERROR(AVERAGEIF(DECKS!$C$3:$C$470,THEMES!$B30,DECKS!$AI$3:$AI$470),"-")</f>
        <v>10.5</v>
      </c>
      <c r="AK30" s="34">
        <f>THEMES!$Q30+THEMES!$S30+THEMES!$U30+THEMES!$W30+THEMES!$Y30+THEMES!$AA30+THEMES!$AC30+THEMES!$AE30</f>
        <v>124</v>
      </c>
      <c r="AL30" s="35">
        <f>IFERROR((THEMES!$R30+THEMES!$T30+THEMES!$V30+THEMES!$X30+THEMES!$Z30+THEMES!$AB30+THEMES!$AD30+THEMES!$AF30)/THEMES!$AK30,0)</f>
        <v>0.2338709677</v>
      </c>
      <c r="AM30" s="55">
        <f>IFERROR(ROUND((5*COUNTIFS(DECKS!$C$3:$C$470,THEMES!$B30,DECKS!$AL$3:$AL$470,"S")+4*COUNTIFS(DECKS!$C$3:$C$470,THEMES!$B30,DECKS!$AL$3:$AL$470,"A")+3*COUNTIFS(DECKS!$C$3:$C$470,THEMES!$B30,DECKS!$AL$3:$AL$470,"B")+2*COUNTIFS(DECKS!$C$3:$C$470,THEMES!$B30,DECKS!$AL$3:$AL$470,"C")+COUNTIFS(DECKS!$C$3:$C$470,THEMES!$B30,DECKS!$AL$3:$AL$470,"D"))/(THEMES!$C30-COUNTIFS(DECKS!$C$3:$C$470,THEMES!$B30,DECKS!$AL$3:$AL$470,"-")),0),0)</f>
        <v>1</v>
      </c>
      <c r="AN30" s="34" t="str">
        <f t="array" ref="AN30">XLOOKUP(THEMES!$AM30,REF!$G$3:$G$7,REF!$F$3:$F$7,"-",0)</f>
        <v>D</v>
      </c>
      <c r="AO30" s="34" t="str">
        <f>SUMIF(DECKS!$C$3:$C$470,THEMES!$B30,DECKS!$AM$3:$AM$470)</f>
        <v>#ERROR!</v>
      </c>
      <c r="AP30" s="34" t="str">
        <f>SUMIF(DECKS!$C$3:$C$470,THEMES!$B30,DECKS!$AN$3:$AN$470)</f>
        <v>#ERROR!</v>
      </c>
      <c r="AQ30" s="34" t="str">
        <f>SUMIF(DECKS!$C$3:$C$470,THEMES!$B30,DECKS!$AO$3:$AO$470)</f>
        <v>#ERROR!</v>
      </c>
      <c r="AR30" s="34" t="str">
        <f>SUMIF(DECKS!$C$3:$C$470,THEMES!$B30,DECKS!$AP$3:$AP$470)</f>
        <v>#ERROR!</v>
      </c>
      <c r="AS30" s="53">
        <f>IFERROR(SUM(THEMES!$AO30:$AR30)/(1+THEMES!$AH30-(THEMES!$AH30*THEMES!$AI30)),0)</f>
        <v>0</v>
      </c>
      <c r="AT30" s="54">
        <f>IFERROR(THEMES!$AO30/SUM(THEMES!$AO30:$AR30),0)</f>
        <v>0</v>
      </c>
      <c r="AU30" s="54">
        <f>IFERROR(THEMES!$AP30/SUM(THEMES!$AO30:$AR30),0)</f>
        <v>0</v>
      </c>
      <c r="AV30" s="54">
        <f>IFERROR(THEMES!$AQ30/SUM(THEMES!$AO30:$AR30),0)</f>
        <v>0</v>
      </c>
      <c r="AW30" s="54">
        <f>IFERROR(THEMES!$AR30/SUM(THEMES!$AO30:$AR30),0)</f>
        <v>0</v>
      </c>
      <c r="AX30" s="55">
        <f>IFERROR(SUMIFS(DECKS!$AW$3:$AW$470,DECKS!$C$3:$C$470,THEMES!$B30)/THEMES!$AH30,0)</f>
        <v>0</v>
      </c>
      <c r="AY30" s="54" t="str">
        <f t="array" ref="AY30">XLOOKUP(THEMES!$AX30,REF!$F$64:$F$68,REF!$D$64:$D$68,"-",-1,1)</f>
        <v>E</v>
      </c>
    </row>
    <row r="31" ht="18.75" customHeight="1">
      <c r="A31" s="65"/>
      <c r="B31" s="34" t="s">
        <v>279</v>
      </c>
      <c r="C31" s="34">
        <f>COUNTIF(DECKS!$C$3:$C$470,THEMES!$B31)</f>
        <v>7</v>
      </c>
      <c r="D31" s="55">
        <f>IFERROR(SUMIF(DECKS!$C$3:$C$470,THEMES!$B31,DECKS!$D$3:$D$470)/THEMES!$C31,"")</f>
        <v>4.142857143</v>
      </c>
      <c r="E31" s="34">
        <f>COUNTIFS(DECKS!$C$3:$C$470,THEMES!$B31,DECKS!$G$3:$G$470,1)</f>
        <v>2</v>
      </c>
      <c r="F31" s="34">
        <f>COUNTIFS(DECKS!$C$3:$C$470,THEMES!$B31,DECKS!$H$3:$H$470,1)</f>
        <v>3</v>
      </c>
      <c r="G31" s="34">
        <f>COUNTIFS(DECKS!$C$3:$C$470,THEMES!$B31,DECKS!$I$3:$I$470,1)</f>
        <v>2</v>
      </c>
      <c r="H31" s="34">
        <f>COUNTIFS(DECKS!$C$3:$C$470,THEMES!$B31,DECKS!$J$3:$J$470,1)</f>
        <v>6</v>
      </c>
      <c r="I31" s="34">
        <f>COUNTIFS(DECKS!$C$3:$C$470,THEMES!$B31,DECKS!$K$3:$K$470,1)</f>
        <v>4</v>
      </c>
      <c r="J31" s="34">
        <f>IF(THEMES!$E31&gt;THEMES!$C31/2.5,1,0)</f>
        <v>0</v>
      </c>
      <c r="K31" s="34">
        <f>IF(THEMES!$F31&gt;THEMES!$C31/2.5,1,0)</f>
        <v>1</v>
      </c>
      <c r="L31" s="34">
        <f>IF(THEMES!$G31&gt;THEMES!$C31/2.5,1,0)</f>
        <v>0</v>
      </c>
      <c r="M31" s="34">
        <f>IF(THEMES!$H31&gt;THEMES!$C31/2.5,1,0)</f>
        <v>1</v>
      </c>
      <c r="N31" s="34">
        <f>IF(THEMES!$I31&gt;THEMES!$C31/2.5,1,0)</f>
        <v>1</v>
      </c>
      <c r="O31" s="34" t="str">
        <f>THEMES!$J31&amp;THEMES!$K31&amp;THEMES!$L31&amp;THEMES!$M31&amp;THEMES!$N31</f>
        <v>01011</v>
      </c>
      <c r="P31" s="57" t="str">
        <f t="array" ref="P31">XLOOKUP(THEMES!$O31,REF!$C$3:$C$34,REF!$B$3:$B$34,"-",0,1)</f>
        <v>Temur</v>
      </c>
      <c r="Q31" s="34">
        <f>SUMIF(DECKS!$C$3:$C$470,THEMES!$B31,DECKS!$M$3:$M$470)</f>
        <v>0</v>
      </c>
      <c r="R31" s="34">
        <f>SUMIF(DECKS!$C$3:$C$470,THEMES!$B31,DECKS!$N$3:$N$470)</f>
        <v>0</v>
      </c>
      <c r="S31" s="34">
        <f>SUMIF(DECKS!$C$3:$C$470,THEMES!$B31,DECKS!$O$3:$O$470)</f>
        <v>0</v>
      </c>
      <c r="T31" s="34">
        <f>SUMIF(DECKS!$C$3:$C$470,THEMES!$B31,DECKS!$P$3:$P$470)</f>
        <v>0</v>
      </c>
      <c r="U31" s="34">
        <f>SUMIF(DECKS!$C$3:$C$470,THEMES!$B31,DECKS!$Q$3:$Q$470)</f>
        <v>0</v>
      </c>
      <c r="V31" s="34">
        <f>SUMIF(DECKS!$C$3:$C$470,THEMES!$B31,DECKS!$R$3:$R$470)</f>
        <v>0</v>
      </c>
      <c r="W31" s="34">
        <f>SUMIF(DECKS!$C$3:$C$470,THEMES!$B31,DECKS!$S$3:$S$470)</f>
        <v>38</v>
      </c>
      <c r="X31" s="34">
        <f>SUMIF(DECKS!$C$3:$C$470,THEMES!$B31,DECKS!$T$3:$T$470)</f>
        <v>7</v>
      </c>
      <c r="Y31" s="34">
        <f>SUMIF(DECKS!$C$3:$C$470,THEMES!$B31,DECKS!$U$3:$U$470)</f>
        <v>13</v>
      </c>
      <c r="Z31" s="34">
        <f>SUMIF(DECKS!$C$3:$C$470,THEMES!$B31,DECKS!$V$3:$V$470)</f>
        <v>3</v>
      </c>
      <c r="AA31" s="34">
        <f>SUMIF(DECKS!$C$3:$C$470,THEMES!$B31,DECKS!$W$3:$W$470)</f>
        <v>4</v>
      </c>
      <c r="AB31" s="34">
        <f>SUMIF(DECKS!$C$3:$C$470,THEMES!$B31,DECKS!$X$3:$X$470)</f>
        <v>1</v>
      </c>
      <c r="AC31" s="34">
        <f>SUMIF(DECKS!$C$3:$C$470,THEMES!$B31,DECKS!$Y$3:$Y$470)</f>
        <v>1</v>
      </c>
      <c r="AD31" s="34">
        <f>SUMIF(DECKS!$C$3:$C$470,THEMES!$B31,DECKS!$Z$3:$Z$470)</f>
        <v>1</v>
      </c>
      <c r="AE31" s="34">
        <f>SUMIF(DECKS!$C$3:$C$470,THEMES!$B31,DECKS!$AA$3:$AA$470)</f>
        <v>19</v>
      </c>
      <c r="AF31" s="34">
        <f>SUMIF(DECKS!$C$3:$C$470,THEMES!$B31,DECKS!$AB$3:$AB$470)</f>
        <v>4</v>
      </c>
      <c r="AG31" s="77">
        <f>THEMES!$AF31/THEMES!$AE31</f>
        <v>0.2105263158</v>
      </c>
      <c r="AH31" s="34">
        <f>THEMES!$AC31+THEMES!$AE31</f>
        <v>20</v>
      </c>
      <c r="AI31" s="35">
        <f>IFERROR((THEMES!$AD31+THEMES!$AF31)/THEMES!$AH31,0)</f>
        <v>0.25</v>
      </c>
      <c r="AJ31" s="51">
        <f>IFERROR(AVERAGEIF(DECKS!$C$3:$C$470,THEMES!$B31,DECKS!$AI$3:$AI$470),"-")</f>
        <v>9.666666667</v>
      </c>
      <c r="AK31" s="34">
        <f>THEMES!$Q31+THEMES!$S31+THEMES!$U31+THEMES!$W31+THEMES!$Y31+THEMES!$AA31+THEMES!$AC31+THEMES!$AE31</f>
        <v>75</v>
      </c>
      <c r="AL31" s="35">
        <f>IFERROR((THEMES!$R31+THEMES!$T31+THEMES!$V31+THEMES!$X31+THEMES!$Z31+THEMES!$AB31+THEMES!$AD31+THEMES!$AF31)/THEMES!$AK31,0)</f>
        <v>0.2133333333</v>
      </c>
      <c r="AM31" s="55">
        <f>IFERROR(ROUND((5*COUNTIFS(DECKS!$C$3:$C$470,THEMES!$B31,DECKS!$AL$3:$AL$470,"S")+4*COUNTIFS(DECKS!$C$3:$C$470,THEMES!$B31,DECKS!$AL$3:$AL$470,"A")+3*COUNTIFS(DECKS!$C$3:$C$470,THEMES!$B31,DECKS!$AL$3:$AL$470,"B")+2*COUNTIFS(DECKS!$C$3:$C$470,THEMES!$B31,DECKS!$AL$3:$AL$470,"C")+COUNTIFS(DECKS!$C$3:$C$470,THEMES!$B31,DECKS!$AL$3:$AL$470,"D"))/(THEMES!$C31-COUNTIFS(DECKS!$C$3:$C$470,THEMES!$B31,DECKS!$AL$3:$AL$470,"-")),0),0)</f>
        <v>1</v>
      </c>
      <c r="AN31" s="34" t="str">
        <f t="array" ref="AN31">XLOOKUP(THEMES!$AM31,REF!$G$3:$G$7,REF!$F$3:$F$7,"-",0)</f>
        <v>D</v>
      </c>
      <c r="AO31" s="34">
        <f>SUMIF(DECKS!$C$3:$C$470,THEMES!$B31,DECKS!$AM$3:$AM$470)</f>
        <v>15</v>
      </c>
      <c r="AP31" s="34">
        <f>SUMIF(DECKS!$C$3:$C$470,THEMES!$B31,DECKS!$AN$3:$AN$470)</f>
        <v>0</v>
      </c>
      <c r="AQ31" s="34">
        <f>SUMIF(DECKS!$C$3:$C$470,THEMES!$B31,DECKS!$AO$3:$AO$470)</f>
        <v>1</v>
      </c>
      <c r="AR31" s="34">
        <f>SUMIF(DECKS!$C$3:$C$470,THEMES!$B31,DECKS!$AP$3:$AP$470)</f>
        <v>0</v>
      </c>
      <c r="AS31" s="53">
        <f>IFERROR(SUM(THEMES!$AO31:$AR31)/(1+THEMES!$AH31-(THEMES!$AH31*THEMES!$AI31)),0)</f>
        <v>1</v>
      </c>
      <c r="AT31" s="54">
        <f>IFERROR(THEMES!$AO31/SUM(THEMES!$AO31:$AR31),0)</f>
        <v>0.9375</v>
      </c>
      <c r="AU31" s="54">
        <f>IFERROR(THEMES!$AP31/SUM(THEMES!$AO31:$AR31),0)</f>
        <v>0</v>
      </c>
      <c r="AV31" s="54">
        <f>IFERROR(THEMES!$AQ31/SUM(THEMES!$AO31:$AR31),0)</f>
        <v>0.0625</v>
      </c>
      <c r="AW31" s="54">
        <f>IFERROR(THEMES!$AR31/SUM(THEMES!$AO31:$AR31),0)</f>
        <v>0</v>
      </c>
      <c r="AX31" s="55">
        <f>IFERROR(SUMIFS(DECKS!$AW$3:$AW$470,DECKS!$C$3:$C$470,THEMES!$B31)/THEMES!$AH31,0)</f>
        <v>1</v>
      </c>
      <c r="AY31" s="54" t="str">
        <f t="array" ref="AY31">XLOOKUP(THEMES!$AX31,REF!$F$64:$F$68,REF!$D$64:$D$68,"-",-1,1)</f>
        <v>D</v>
      </c>
    </row>
    <row r="32" ht="18.75" customHeight="1">
      <c r="A32" s="65"/>
      <c r="B32" s="34" t="s">
        <v>280</v>
      </c>
      <c r="C32" s="34">
        <f>COUNTIF(DECKS!$C$3:$C$470,THEMES!$B32)</f>
        <v>8</v>
      </c>
      <c r="D32" s="55">
        <f>IFERROR(SUMIF(DECKS!$C$3:$C$470,THEMES!$B32,DECKS!$D$3:$D$470)/THEMES!$C32,"")</f>
        <v>3.125</v>
      </c>
      <c r="E32" s="34">
        <f>COUNTIFS(DECKS!$C$3:$C$470,THEMES!$B32,DECKS!$G$3:$G$470,1)</f>
        <v>7</v>
      </c>
      <c r="F32" s="34">
        <f>COUNTIFS(DECKS!$C$3:$C$470,THEMES!$B32,DECKS!$H$3:$H$470,1)</f>
        <v>3</v>
      </c>
      <c r="G32" s="34">
        <f>COUNTIFS(DECKS!$C$3:$C$470,THEMES!$B32,DECKS!$I$3:$I$470,1)</f>
        <v>5</v>
      </c>
      <c r="H32" s="34">
        <f>COUNTIFS(DECKS!$C$3:$C$470,THEMES!$B32,DECKS!$J$3:$J$470,1)</f>
        <v>4</v>
      </c>
      <c r="I32" s="34">
        <f>COUNTIFS(DECKS!$C$3:$C$470,THEMES!$B32,DECKS!$K$3:$K$470,1)</f>
        <v>6</v>
      </c>
      <c r="J32" s="34">
        <f>IF(THEMES!$E32&gt;THEMES!$C32/2.5,1,0)</f>
        <v>1</v>
      </c>
      <c r="K32" s="34">
        <f>IF(THEMES!$F32&gt;THEMES!$C32/2.5,1,0)</f>
        <v>0</v>
      </c>
      <c r="L32" s="34">
        <f>IF(THEMES!$G32&gt;THEMES!$C32/2.5,1,0)</f>
        <v>1</v>
      </c>
      <c r="M32" s="34">
        <f>IF(THEMES!$H32&gt;THEMES!$C32/2.5,1,0)</f>
        <v>1</v>
      </c>
      <c r="N32" s="34">
        <f>IF(THEMES!$I32&gt;THEMES!$C32/2.5,1,0)</f>
        <v>1</v>
      </c>
      <c r="O32" s="34" t="str">
        <f>THEMES!$J32&amp;THEMES!$K32&amp;THEMES!$L32&amp;THEMES!$M32&amp;THEMES!$N32</f>
        <v>10111</v>
      </c>
      <c r="P32" s="57" t="str">
        <f t="array" ref="P32">XLOOKUP(THEMES!$O32,REF!$C$3:$C$34,REF!$B$3:$B$34,"-",0,1)</f>
        <v>Not-Blue</v>
      </c>
      <c r="Q32" s="34">
        <f>SUMIF(DECKS!$C$3:$C$470,THEMES!$B32,DECKS!$M$3:$M$470)</f>
        <v>0</v>
      </c>
      <c r="R32" s="34">
        <f>SUMIF(DECKS!$C$3:$C$470,THEMES!$B32,DECKS!$N$3:$N$470)</f>
        <v>0</v>
      </c>
      <c r="S32" s="34">
        <f>SUMIF(DECKS!$C$3:$C$470,THEMES!$B32,DECKS!$O$3:$O$470)</f>
        <v>2</v>
      </c>
      <c r="T32" s="34">
        <f>SUMIF(DECKS!$C$3:$C$470,THEMES!$B32,DECKS!$P$3:$P$470)</f>
        <v>1</v>
      </c>
      <c r="U32" s="34">
        <f>SUMIF(DECKS!$C$3:$C$470,THEMES!$B32,DECKS!$Q$3:$Q$470)</f>
        <v>10</v>
      </c>
      <c r="V32" s="34">
        <f>SUMIF(DECKS!$C$3:$C$470,THEMES!$B32,DECKS!$R$3:$R$470)</f>
        <v>2</v>
      </c>
      <c r="W32" s="34">
        <f>SUMIF(DECKS!$C$3:$C$470,THEMES!$B32,DECKS!$S$3:$S$470)</f>
        <v>16</v>
      </c>
      <c r="X32" s="34">
        <f>SUMIF(DECKS!$C$3:$C$470,THEMES!$B32,DECKS!$T$3:$T$470)</f>
        <v>2</v>
      </c>
      <c r="Y32" s="34">
        <f>SUMIF(DECKS!$C$3:$C$470,THEMES!$B32,DECKS!$U$3:$U$470)</f>
        <v>0</v>
      </c>
      <c r="Z32" s="34">
        <f>SUMIF(DECKS!$C$3:$C$470,THEMES!$B32,DECKS!$V$3:$V$470)</f>
        <v>0</v>
      </c>
      <c r="AA32" s="34">
        <f>SUMIF(DECKS!$C$3:$C$470,THEMES!$B32,DECKS!$W$3:$W$470)</f>
        <v>0</v>
      </c>
      <c r="AB32" s="34">
        <f>SUMIF(DECKS!$C$3:$C$470,THEMES!$B32,DECKS!$X$3:$X$470)</f>
        <v>0</v>
      </c>
      <c r="AC32" s="34">
        <f>SUMIF(DECKS!$C$3:$C$470,THEMES!$B32,DECKS!$Y$3:$Y$470)</f>
        <v>35</v>
      </c>
      <c r="AD32" s="34">
        <f>SUMIF(DECKS!$C$3:$C$470,THEMES!$B32,DECKS!$Z$3:$Z$470)</f>
        <v>9</v>
      </c>
      <c r="AE32" s="34">
        <f>SUMIF(DECKS!$C$3:$C$470,THEMES!$B32,DECKS!$AA$3:$AA$470)</f>
        <v>12</v>
      </c>
      <c r="AF32" s="34">
        <f>SUMIF(DECKS!$C$3:$C$470,THEMES!$B32,DECKS!$AB$3:$AB$470)</f>
        <v>1</v>
      </c>
      <c r="AG32" s="77">
        <f>THEMES!$AF32/THEMES!$AE32</f>
        <v>0.08333333333</v>
      </c>
      <c r="AH32" s="34">
        <f>THEMES!$AC32+THEMES!$AE32</f>
        <v>47</v>
      </c>
      <c r="AI32" s="35">
        <f>IFERROR((THEMES!$AD32+THEMES!$AF32)/THEMES!$AH32,0)</f>
        <v>0.2127659574</v>
      </c>
      <c r="AJ32" s="51" t="str">
        <f>IFERROR(AVERAGEIF(DECKS!$C$3:$C$470,THEMES!$B32,DECKS!$AI$3:$AI$470),"-")</f>
        <v>-</v>
      </c>
      <c r="AK32" s="34">
        <f>THEMES!$Q32+THEMES!$S32+THEMES!$U32+THEMES!$W32+THEMES!$Y32+THEMES!$AA32+THEMES!$AC32+THEMES!$AE32</f>
        <v>75</v>
      </c>
      <c r="AL32" s="35">
        <f>IFERROR((THEMES!$R32+THEMES!$T32+THEMES!$V32+THEMES!$X32+THEMES!$Z32+THEMES!$AB32+THEMES!$AD32+THEMES!$AF32)/THEMES!$AK32,0)</f>
        <v>0.2</v>
      </c>
      <c r="AM32" s="55">
        <f>IFERROR(ROUND((5*COUNTIFS(DECKS!$C$3:$C$470,THEMES!$B32,DECKS!$AL$3:$AL$470,"S")+4*COUNTIFS(DECKS!$C$3:$C$470,THEMES!$B32,DECKS!$AL$3:$AL$470,"A")+3*COUNTIFS(DECKS!$C$3:$C$470,THEMES!$B32,DECKS!$AL$3:$AL$470,"B")+2*COUNTIFS(DECKS!$C$3:$C$470,THEMES!$B32,DECKS!$AL$3:$AL$470,"C")+COUNTIFS(DECKS!$C$3:$C$470,THEMES!$B32,DECKS!$AL$3:$AL$470,"D"))/(THEMES!$C32-COUNTIFS(DECKS!$C$3:$C$470,THEMES!$B32,DECKS!$AL$3:$AL$470,"-")),0),0)</f>
        <v>3</v>
      </c>
      <c r="AN32" s="34" t="str">
        <f t="array" ref="AN32">XLOOKUP(THEMES!$AM32,REF!$G$3:$G$7,REF!$F$3:$F$7,"-",0)</f>
        <v>B</v>
      </c>
      <c r="AO32" s="34">
        <f>SUMIF(DECKS!$C$3:$C$470,THEMES!$B32,DECKS!$AM$3:$AM$470)</f>
        <v>15</v>
      </c>
      <c r="AP32" s="34">
        <f>SUMIF(DECKS!$C$3:$C$470,THEMES!$B32,DECKS!$AN$3:$AN$470)</f>
        <v>2</v>
      </c>
      <c r="AQ32" s="34">
        <f>SUMIF(DECKS!$C$3:$C$470,THEMES!$B32,DECKS!$AO$3:$AO$470)</f>
        <v>5</v>
      </c>
      <c r="AR32" s="34">
        <f>SUMIF(DECKS!$C$3:$C$470,THEMES!$B32,DECKS!$AP$3:$AP$470)</f>
        <v>2</v>
      </c>
      <c r="AS32" s="53">
        <f>IFERROR(SUM(THEMES!$AO32:$AR32)/(1+THEMES!$AH32-(THEMES!$AH32*THEMES!$AI32)),0)</f>
        <v>0.6315789474</v>
      </c>
      <c r="AT32" s="54">
        <f>IFERROR(THEMES!$AO32/SUM(THEMES!$AO32:$AR32),0)</f>
        <v>0.625</v>
      </c>
      <c r="AU32" s="54">
        <f>IFERROR(THEMES!$AP32/SUM(THEMES!$AO32:$AR32),0)</f>
        <v>0.08333333333</v>
      </c>
      <c r="AV32" s="54">
        <f>IFERROR(THEMES!$AQ32/SUM(THEMES!$AO32:$AR32),0)</f>
        <v>0.2083333333</v>
      </c>
      <c r="AW32" s="54">
        <f>IFERROR(THEMES!$AR32/SUM(THEMES!$AO32:$AR32),0)</f>
        <v>0.08333333333</v>
      </c>
      <c r="AX32" s="55">
        <f>IFERROR(SUMIFS(DECKS!$AW$3:$AW$470,DECKS!$C$3:$C$470,THEMES!$B32)/THEMES!$AH32,0)</f>
        <v>2.425531915</v>
      </c>
      <c r="AY32" s="54" t="str">
        <f t="array" ref="AY32">XLOOKUP(THEMES!$AX32,REF!$F$64:$F$68,REF!$D$64:$D$68,"-",-1,1)</f>
        <v>B</v>
      </c>
    </row>
    <row r="33" ht="18.75" hidden="1" customHeight="1">
      <c r="A33" s="65"/>
      <c r="B33" s="34"/>
      <c r="C33" s="34">
        <f>COUNTIF(DECKS!$C$3:$C$470,THEMES!$B33)</f>
        <v>0</v>
      </c>
      <c r="D33" s="55" t="str">
        <f>IFERROR(SUMIF(DECKS!$C$3:$C$470,THEMES!$B33,DECKS!$D$3:$D$470)/THEMES!$C33,"")</f>
        <v/>
      </c>
      <c r="E33" s="34">
        <f>COUNTIFS(DECKS!$C$3:$C$470,THEMES!$B33,DECKS!$G$3:$G$470,1)</f>
        <v>0</v>
      </c>
      <c r="F33" s="34">
        <f>COUNTIFS(DECKS!$C$3:$C$470,THEMES!$B33,DECKS!$H$3:$H$470,1)</f>
        <v>0</v>
      </c>
      <c r="G33" s="34">
        <f>COUNTIFS(DECKS!$C$3:$C$470,THEMES!$B33,DECKS!$I$3:$I$470,1)</f>
        <v>0</v>
      </c>
      <c r="H33" s="34">
        <f>COUNTIFS(DECKS!$C$3:$C$470,THEMES!$B33,DECKS!$J$3:$J$470,1)</f>
        <v>0</v>
      </c>
      <c r="I33" s="34">
        <f>COUNTIFS(DECKS!$C$3:$C$470,THEMES!$B33,DECKS!$K$3:$K$470,1)</f>
        <v>0</v>
      </c>
      <c r="J33" s="34">
        <f>IF(THEMES!$E33&gt;THEMES!$C33/2.5,1,0)</f>
        <v>0</v>
      </c>
      <c r="K33" s="34">
        <f>IF(THEMES!$F33&gt;THEMES!$C33/2.5,1,0)</f>
        <v>0</v>
      </c>
      <c r="L33" s="34">
        <f>IF(THEMES!$G33&gt;THEMES!$C33/2.5,1,0)</f>
        <v>0</v>
      </c>
      <c r="M33" s="34">
        <f>IF(THEMES!$H33&gt;THEMES!$C33/2.5,1,0)</f>
        <v>0</v>
      </c>
      <c r="N33" s="34">
        <f>IF(THEMES!$I33&gt;THEMES!$C33/2.5,1,0)</f>
        <v>0</v>
      </c>
      <c r="O33" s="34" t="str">
        <f>THEMES!$J33&amp;THEMES!$K33&amp;THEMES!$L33&amp;THEMES!$M33&amp;THEMES!$N33</f>
        <v>00000</v>
      </c>
      <c r="P33" s="57" t="str">
        <f t="array" ref="P33">XLOOKUP(THEMES!$O33,REF!$C$3:$C$34,REF!$B$3:$B$34,"-",0,1)</f>
        <v>Incolor</v>
      </c>
      <c r="Q33" s="34">
        <f>SUMIF(DECKS!$C$3:$C$470,THEMES!$B33,DECKS!$M$3:$M$470)</f>
        <v>0</v>
      </c>
      <c r="R33" s="34">
        <f>SUMIF(DECKS!$C$3:$C$470,THEMES!$B33,DECKS!$N$3:$N$470)</f>
        <v>0</v>
      </c>
      <c r="S33" s="34">
        <f>SUMIF(DECKS!$C$3:$C$470,THEMES!$B33,DECKS!$O$3:$O$470)</f>
        <v>0</v>
      </c>
      <c r="T33" s="34">
        <f>SUMIF(DECKS!$C$3:$C$470,THEMES!$B33,DECKS!$P$3:$P$470)</f>
        <v>0</v>
      </c>
      <c r="U33" s="34">
        <f>SUMIF(DECKS!$C$3:$C$470,THEMES!$B33,DECKS!$Q$3:$Q$470)</f>
        <v>0</v>
      </c>
      <c r="V33" s="34">
        <f>SUMIF(DECKS!$C$3:$C$470,THEMES!$B33,DECKS!$R$3:$R$470)</f>
        <v>0</v>
      </c>
      <c r="W33" s="34">
        <f>SUMIF(DECKS!$C$3:$C$470,THEMES!$B33,DECKS!$S$3:$S$470)</f>
        <v>0</v>
      </c>
      <c r="X33" s="34">
        <f>SUMIF(DECKS!$C$3:$C$470,THEMES!$B33,DECKS!$T$3:$T$470)</f>
        <v>0</v>
      </c>
      <c r="Y33" s="34">
        <f>SUMIF(DECKS!$C$3:$C$470,THEMES!$B33,DECKS!$U$3:$U$470)</f>
        <v>0</v>
      </c>
      <c r="Z33" s="34">
        <f>SUMIF(DECKS!$C$3:$C$470,THEMES!$B33,DECKS!$V$3:$V$470)</f>
        <v>0</v>
      </c>
      <c r="AA33" s="34">
        <f>SUMIF(DECKS!$C$3:$C$470,THEMES!$B33,DECKS!$W$3:$W$470)</f>
        <v>0</v>
      </c>
      <c r="AB33" s="34">
        <f>SUMIF(DECKS!$C$3:$C$470,THEMES!$B33,DECKS!$X$3:$X$470)</f>
        <v>0</v>
      </c>
      <c r="AC33" s="34">
        <f>SUMIF(DECKS!$C$3:$C$470,THEMES!$B33,DECKS!$Y$3:$Y$470)</f>
        <v>0</v>
      </c>
      <c r="AD33" s="34">
        <f>SUMIF(DECKS!$C$3:$C$470,THEMES!$B33,DECKS!$Z$3:$Z$470)</f>
        <v>0</v>
      </c>
      <c r="AE33" s="34">
        <f>SUMIF(DECKS!$C$3:$C$470,THEMES!$B33,DECKS!$AA$3:$AA$470)</f>
        <v>0</v>
      </c>
      <c r="AF33" s="34">
        <f>SUMIF(DECKS!$C$3:$C$470,THEMES!$B33,DECKS!$AB$3:$AB$470)</f>
        <v>0</v>
      </c>
      <c r="AG33" s="35" t="str">
        <f>THEMES!$AF33/THEMES!$AE33</f>
        <v>#DIV/0!</v>
      </c>
      <c r="AH33" s="34">
        <f>THEMES!$AC33+THEMES!$AE33</f>
        <v>0</v>
      </c>
      <c r="AI33" s="35">
        <f>IFERROR((THEMES!$AD33+THEMES!$AF33)/THEMES!$AH33,0)</f>
        <v>0</v>
      </c>
      <c r="AJ33" s="51" t="str">
        <f>IFERROR(AVERAGEIF(DECKS!$C$3:$C$470,THEMES!$B33,DECKS!$AI$3:$AI$470),"-")</f>
        <v>-</v>
      </c>
      <c r="AK33" s="34">
        <f>THEMES!$Q33+THEMES!$S33+THEMES!$U33+THEMES!$W33+THEMES!$Y33+THEMES!$AA33+THEMES!$AC33+THEMES!$AE33</f>
        <v>0</v>
      </c>
      <c r="AL33" s="35">
        <f>IFERROR((THEMES!$R33+THEMES!$T33+THEMES!$V33+THEMES!$X33+THEMES!$Z33+THEMES!$AB33+THEMES!$AD33+THEMES!$AF33)/THEMES!$AK33,0)</f>
        <v>0</v>
      </c>
      <c r="AM33" s="55">
        <f>IFERROR(ROUND((5*COUNTIFS(DECKS!$C$3:$C$470,THEMES!$B33,DECKS!$AL$3:$AL$470,"S")+4*COUNTIFS(DECKS!$C$3:$C$470,THEMES!$B33,DECKS!$AL$3:$AL$470,"A")+3*COUNTIFS(DECKS!$C$3:$C$470,THEMES!$B33,DECKS!$AL$3:$AL$470,"B")+2*COUNTIFS(DECKS!$C$3:$C$470,THEMES!$B33,DECKS!$AL$3:$AL$470,"C")+COUNTIFS(DECKS!$C$3:$C$470,THEMES!$B33,DECKS!$AL$3:$AL$470,"D"))/(THEMES!$C33-COUNTIFS(DECKS!$C$3:$C$470,THEMES!$B33,DECKS!$AL$3:$AL$470,"-")),0),0)</f>
        <v>0</v>
      </c>
      <c r="AN33" s="34" t="str">
        <f t="array" ref="AN33">XLOOKUP(THEMES!$AM33,REF!$G$3:$G$7,REF!$F$3:$F$7,"-",0)</f>
        <v>-</v>
      </c>
      <c r="AO33" s="34">
        <f>SUMIF(DECKS!$C$3:$C$470,THEMES!$B33,DECKS!$AM$3:$AM$470)</f>
        <v>0</v>
      </c>
      <c r="AP33" s="34">
        <f>SUMIF(DECKS!$C$3:$C$470,THEMES!$B33,DECKS!$AN$3:$AN$470)</f>
        <v>0</v>
      </c>
      <c r="AQ33" s="34">
        <f>SUMIF(DECKS!$C$3:$C$470,THEMES!$B33,DECKS!$AO$3:$AO$470)</f>
        <v>0</v>
      </c>
      <c r="AR33" s="34">
        <f>SUMIF(DECKS!$C$3:$C$470,THEMES!$B33,DECKS!$AP$3:$AP$470)</f>
        <v>0</v>
      </c>
      <c r="AS33" s="53">
        <f>IFERROR(SUM(THEMES!$AO33:$AR33)/(1+THEMES!$AH33-(THEMES!$AH33*THEMES!$AI33)),0)</f>
        <v>0</v>
      </c>
      <c r="AT33" s="54">
        <f>IFERROR(THEMES!$AO33/SUM(THEMES!$AO33:$AR33),0)</f>
        <v>0</v>
      </c>
      <c r="AU33" s="54">
        <f>IFERROR(THEMES!$AP33/SUM(THEMES!$AO33:$AR33),0)</f>
        <v>0</v>
      </c>
      <c r="AV33" s="54">
        <f>IFERROR(THEMES!$AQ33/SUM(THEMES!$AO33:$AR33),0)</f>
        <v>0</v>
      </c>
      <c r="AW33" s="54">
        <f>IFERROR(THEMES!$AR33/SUM(THEMES!$AO33:$AR33),0)</f>
        <v>0</v>
      </c>
      <c r="AX33" s="55">
        <f>IFERROR(SUMIFS(DECKS!$AW$3:$AW$470,DECKS!$C$3:$C$470,THEMES!$B33)/THEMES!$AH33,0)</f>
        <v>0</v>
      </c>
      <c r="AY33" s="54" t="str">
        <f t="array" ref="AY33">XLOOKUP(THEMES!$AX33,REF!$F$64:$F$68,REF!$D$64:$D$68,"-",-1,1)</f>
        <v>E</v>
      </c>
    </row>
    <row r="34" ht="18.75" hidden="1" customHeight="1">
      <c r="A34" s="65"/>
      <c r="B34" s="34"/>
      <c r="C34" s="34">
        <f>COUNTIF(DECKS!$C$3:$C$470,THEMES!$B34)</f>
        <v>0</v>
      </c>
      <c r="D34" s="55" t="str">
        <f>IFERROR(SUMIF(DECKS!$C$3:$C$470,THEMES!$B34,DECKS!$D$3:$D$470)/THEMES!$C34,"")</f>
        <v/>
      </c>
      <c r="E34" s="34">
        <f>COUNTIFS(DECKS!$C$3:$C$470,THEMES!$B34,DECKS!$G$3:$G$470,1)</f>
        <v>0</v>
      </c>
      <c r="F34" s="34">
        <f>COUNTIFS(DECKS!$C$3:$C$470,THEMES!$B34,DECKS!$H$3:$H$470,1)</f>
        <v>0</v>
      </c>
      <c r="G34" s="34">
        <f>COUNTIFS(DECKS!$C$3:$C$470,THEMES!$B34,DECKS!$I$3:$I$470,1)</f>
        <v>0</v>
      </c>
      <c r="H34" s="34">
        <f>COUNTIFS(DECKS!$C$3:$C$470,THEMES!$B34,DECKS!$J$3:$J$470,1)</f>
        <v>0</v>
      </c>
      <c r="I34" s="34">
        <f>COUNTIFS(DECKS!$C$3:$C$470,THEMES!$B34,DECKS!$K$3:$K$470,1)</f>
        <v>0</v>
      </c>
      <c r="J34" s="34">
        <f>IF(THEMES!$E34&gt;THEMES!$C34/2.5,1,0)</f>
        <v>0</v>
      </c>
      <c r="K34" s="34">
        <f>IF(THEMES!$F34&gt;THEMES!$C34/2.5,1,0)</f>
        <v>0</v>
      </c>
      <c r="L34" s="34">
        <f>IF(THEMES!$G34&gt;THEMES!$C34/2.5,1,0)</f>
        <v>0</v>
      </c>
      <c r="M34" s="34">
        <f>IF(THEMES!$H34&gt;THEMES!$C34/2.5,1,0)</f>
        <v>0</v>
      </c>
      <c r="N34" s="34">
        <f>IF(THEMES!$I34&gt;THEMES!$C34/2.5,1,0)</f>
        <v>0</v>
      </c>
      <c r="O34" s="34" t="str">
        <f>THEMES!$J34&amp;THEMES!$K34&amp;THEMES!$L34&amp;THEMES!$M34&amp;THEMES!$N34</f>
        <v>00000</v>
      </c>
      <c r="P34" s="57" t="str">
        <f t="array" ref="P34">XLOOKUP(THEMES!$O34,REF!$C$3:$C$34,REF!$B$3:$B$34,"-",0,1)</f>
        <v>Incolor</v>
      </c>
      <c r="Q34" s="34">
        <f>SUMIF(DECKS!$C$3:$C$470,THEMES!$B34,DECKS!$M$3:$M$470)</f>
        <v>0</v>
      </c>
      <c r="R34" s="34">
        <f>SUMIF(DECKS!$C$3:$C$470,THEMES!$B34,DECKS!$N$3:$N$470)</f>
        <v>0</v>
      </c>
      <c r="S34" s="34">
        <f>SUMIF(DECKS!$C$3:$C$470,THEMES!$B34,DECKS!$O$3:$O$470)</f>
        <v>0</v>
      </c>
      <c r="T34" s="34">
        <f>SUMIF(DECKS!$C$3:$C$470,THEMES!$B34,DECKS!$P$3:$P$470)</f>
        <v>0</v>
      </c>
      <c r="U34" s="34">
        <f>SUMIF(DECKS!$C$3:$C$470,THEMES!$B34,DECKS!$Q$3:$Q$470)</f>
        <v>0</v>
      </c>
      <c r="V34" s="34">
        <f>SUMIF(DECKS!$C$3:$C$470,THEMES!$B34,DECKS!$R$3:$R$470)</f>
        <v>0</v>
      </c>
      <c r="W34" s="34">
        <f>SUMIF(DECKS!$C$3:$C$470,THEMES!$B34,DECKS!$S$3:$S$470)</f>
        <v>0</v>
      </c>
      <c r="X34" s="34">
        <f>SUMIF(DECKS!$C$3:$C$470,THEMES!$B34,DECKS!$T$3:$T$470)</f>
        <v>0</v>
      </c>
      <c r="Y34" s="34">
        <f>SUMIF(DECKS!$C$3:$C$470,THEMES!$B34,DECKS!$U$3:$U$470)</f>
        <v>0</v>
      </c>
      <c r="Z34" s="34">
        <f>SUMIF(DECKS!$C$3:$C$470,THEMES!$B34,DECKS!$V$3:$V$470)</f>
        <v>0</v>
      </c>
      <c r="AA34" s="34">
        <f>SUMIF(DECKS!$C$3:$C$470,THEMES!$B34,DECKS!$W$3:$W$470)</f>
        <v>0</v>
      </c>
      <c r="AB34" s="34">
        <f>SUMIF(DECKS!$C$3:$C$470,THEMES!$B34,DECKS!$X$3:$X$470)</f>
        <v>0</v>
      </c>
      <c r="AC34" s="34">
        <f>SUMIF(DECKS!$C$3:$C$470,THEMES!$B34,DECKS!$Y$3:$Y$470)</f>
        <v>0</v>
      </c>
      <c r="AD34" s="34">
        <f>SUMIF(DECKS!$C$3:$C$470,THEMES!$B34,DECKS!$Z$3:$Z$470)</f>
        <v>0</v>
      </c>
      <c r="AE34" s="34">
        <f>SUMIF(DECKS!$C$3:$C$470,THEMES!$B34,DECKS!$AA$3:$AA$470)</f>
        <v>0</v>
      </c>
      <c r="AF34" s="34">
        <f>SUMIF(DECKS!$C$3:$C$470,THEMES!$B34,DECKS!$AB$3:$AB$470)</f>
        <v>0</v>
      </c>
      <c r="AG34" s="35" t="str">
        <f>THEMES!$AF34/THEMES!$AE34</f>
        <v>#DIV/0!</v>
      </c>
      <c r="AH34" s="34">
        <f>THEMES!$AC34+THEMES!$AE34</f>
        <v>0</v>
      </c>
      <c r="AI34" s="35">
        <f>IFERROR((THEMES!$AD34+THEMES!$AF34)/THEMES!$AH34,0)</f>
        <v>0</v>
      </c>
      <c r="AJ34" s="51" t="str">
        <f>IFERROR(AVERAGEIF(DECKS!$C$3:$C$470,THEMES!$B34,DECKS!$AI$3:$AI$470),"-")</f>
        <v>-</v>
      </c>
      <c r="AK34" s="34">
        <f>THEMES!$Q34+THEMES!$S34+THEMES!$U34+THEMES!$W34+THEMES!$Y34+THEMES!$AA34+THEMES!$AC34+THEMES!$AE34</f>
        <v>0</v>
      </c>
      <c r="AL34" s="35">
        <f>IFERROR((THEMES!$R34+THEMES!$T34+THEMES!$V34+THEMES!$X34+THEMES!$Z34+THEMES!$AB34+THEMES!$AD34+THEMES!$AF34)/THEMES!$AK34,0)</f>
        <v>0</v>
      </c>
      <c r="AM34" s="55">
        <f>IFERROR(ROUND((5*COUNTIFS(DECKS!$C$3:$C$470,THEMES!$B34,DECKS!$AL$3:$AL$470,"S")+4*COUNTIFS(DECKS!$C$3:$C$470,THEMES!$B34,DECKS!$AL$3:$AL$470,"A")+3*COUNTIFS(DECKS!$C$3:$C$470,THEMES!$B34,DECKS!$AL$3:$AL$470,"B")+2*COUNTIFS(DECKS!$C$3:$C$470,THEMES!$B34,DECKS!$AL$3:$AL$470,"C")+COUNTIFS(DECKS!$C$3:$C$470,THEMES!$B34,DECKS!$AL$3:$AL$470,"D"))/(THEMES!$C34-COUNTIFS(DECKS!$C$3:$C$470,THEMES!$B34,DECKS!$AL$3:$AL$470,"-")),0),0)</f>
        <v>0</v>
      </c>
      <c r="AN34" s="34" t="str">
        <f t="array" ref="AN34">XLOOKUP(THEMES!$AM34,REF!$G$3:$G$7,REF!$F$3:$F$7,"-",0)</f>
        <v>-</v>
      </c>
      <c r="AO34" s="34">
        <f>SUMIF(DECKS!$C$3:$C$470,THEMES!$B34,DECKS!$AM$3:$AM$470)</f>
        <v>0</v>
      </c>
      <c r="AP34" s="34">
        <f>SUMIF(DECKS!$C$3:$C$470,THEMES!$B34,DECKS!$AN$3:$AN$470)</f>
        <v>0</v>
      </c>
      <c r="AQ34" s="34">
        <f>SUMIF(DECKS!$C$3:$C$470,THEMES!$B34,DECKS!$AO$3:$AO$470)</f>
        <v>0</v>
      </c>
      <c r="AR34" s="34">
        <f>SUMIF(DECKS!$C$3:$C$470,THEMES!$B34,DECKS!$AP$3:$AP$470)</f>
        <v>0</v>
      </c>
      <c r="AS34" s="53">
        <f>IFERROR(SUM(THEMES!$AO34:$AR34)/(1+THEMES!$AH34-(THEMES!$AH34*THEMES!$AI34)),0)</f>
        <v>0</v>
      </c>
      <c r="AT34" s="54">
        <f>IFERROR(THEMES!$AO34/SUM(THEMES!$AO34:$AR34),0)</f>
        <v>0</v>
      </c>
      <c r="AU34" s="54">
        <f>IFERROR(THEMES!$AP34/SUM(THEMES!$AO34:$AR34),0)</f>
        <v>0</v>
      </c>
      <c r="AV34" s="54">
        <f>IFERROR(THEMES!$AQ34/SUM(THEMES!$AO34:$AR34),0)</f>
        <v>0</v>
      </c>
      <c r="AW34" s="54">
        <f>IFERROR(THEMES!$AR34/SUM(THEMES!$AO34:$AR34),0)</f>
        <v>0</v>
      </c>
      <c r="AX34" s="55">
        <f>IFERROR(SUMIFS(DECKS!$AW$3:$AW$470,DECKS!$C$3:$C$470,THEMES!$B34)/THEMES!$AH34,0)</f>
        <v>0</v>
      </c>
      <c r="AY34" s="54" t="str">
        <f t="array" ref="AY34">XLOOKUP(THEMES!$AX34,REF!$F$64:$F$68,REF!$D$64:$D$68,"-",-1,1)</f>
        <v>E</v>
      </c>
    </row>
    <row r="35" ht="3.75" customHeight="1">
      <c r="A35" s="65"/>
      <c r="B35" s="65"/>
      <c r="C35" s="65"/>
      <c r="D35" s="66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7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</row>
    <row r="36" ht="16.5" customHeight="1">
      <c r="A36" s="65"/>
      <c r="B36" s="65"/>
      <c r="C36" s="65"/>
      <c r="D36" s="66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7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</row>
    <row r="37" ht="16.5" customHeight="1">
      <c r="A37" s="65"/>
      <c r="B37" s="65"/>
      <c r="C37" s="65"/>
      <c r="D37" s="66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7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</row>
    <row r="38" ht="16.5" customHeight="1">
      <c r="A38" s="65"/>
      <c r="B38" s="65"/>
      <c r="C38" s="65"/>
      <c r="D38" s="66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7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</row>
    <row r="39" ht="16.5" customHeight="1">
      <c r="A39" s="65"/>
      <c r="B39" s="65"/>
      <c r="C39" s="65"/>
      <c r="D39" s="66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7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</row>
    <row r="40" ht="16.5" customHeight="1">
      <c r="A40" s="65"/>
      <c r="B40" s="65"/>
      <c r="C40" s="65"/>
      <c r="D40" s="66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7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</row>
    <row r="41" ht="16.5" customHeight="1">
      <c r="A41" s="65"/>
      <c r="B41" s="65"/>
      <c r="C41" s="65"/>
      <c r="D41" s="66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7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</row>
    <row r="42" ht="16.5" customHeight="1">
      <c r="A42" s="65"/>
      <c r="B42" s="65"/>
      <c r="C42" s="65"/>
      <c r="D42" s="66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7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</row>
    <row r="43" ht="16.5" customHeight="1">
      <c r="A43" s="65"/>
      <c r="B43" s="65"/>
      <c r="C43" s="65"/>
      <c r="D43" s="66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7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</row>
    <row r="44" ht="16.5" customHeight="1">
      <c r="A44" s="65"/>
      <c r="B44" s="65"/>
      <c r="C44" s="65"/>
      <c r="D44" s="66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7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</row>
    <row r="45" ht="16.5" customHeight="1">
      <c r="A45" s="65"/>
      <c r="B45" s="65"/>
      <c r="C45" s="65"/>
      <c r="D45" s="66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7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</row>
    <row r="46" ht="16.5" customHeight="1">
      <c r="A46" s="65"/>
      <c r="B46" s="65"/>
      <c r="C46" s="65"/>
      <c r="D46" s="66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7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</row>
    <row r="47" ht="16.5" customHeight="1">
      <c r="A47" s="65"/>
      <c r="B47" s="65"/>
      <c r="C47" s="65"/>
      <c r="D47" s="66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7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</row>
    <row r="48" ht="16.5" customHeight="1">
      <c r="A48" s="65"/>
      <c r="B48" s="65"/>
      <c r="C48" s="65"/>
      <c r="D48" s="66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7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</row>
    <row r="49" ht="16.5" customHeight="1">
      <c r="A49" s="65"/>
      <c r="B49" s="65"/>
      <c r="C49" s="65"/>
      <c r="D49" s="66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7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</row>
    <row r="50" ht="16.5" customHeight="1">
      <c r="A50" s="65"/>
      <c r="B50" s="65"/>
      <c r="C50" s="65"/>
      <c r="D50" s="66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7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</row>
    <row r="51" ht="16.5" customHeight="1">
      <c r="A51" s="65"/>
      <c r="B51" s="65"/>
      <c r="C51" s="65"/>
      <c r="D51" s="66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7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</row>
    <row r="52" ht="16.5" customHeight="1">
      <c r="A52" s="65"/>
      <c r="B52" s="65"/>
      <c r="C52" s="65"/>
      <c r="D52" s="66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7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</row>
    <row r="53" ht="16.5" customHeight="1">
      <c r="A53" s="65"/>
      <c r="B53" s="65"/>
      <c r="C53" s="65"/>
      <c r="D53" s="66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7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</row>
    <row r="54" ht="16.5" customHeight="1">
      <c r="A54" s="65"/>
      <c r="B54" s="65"/>
      <c r="C54" s="65"/>
      <c r="D54" s="66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7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</row>
    <row r="55" ht="16.5" customHeight="1">
      <c r="A55" s="65"/>
      <c r="B55" s="65"/>
      <c r="C55" s="65"/>
      <c r="D55" s="66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7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</row>
    <row r="56" ht="16.5" customHeight="1">
      <c r="A56" s="65"/>
      <c r="B56" s="65"/>
      <c r="C56" s="65"/>
      <c r="D56" s="66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7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</row>
    <row r="57" ht="16.5" customHeight="1">
      <c r="A57" s="65"/>
      <c r="B57" s="65"/>
      <c r="C57" s="65"/>
      <c r="D57" s="66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7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</row>
    <row r="58" ht="16.5" customHeight="1">
      <c r="A58" s="65"/>
      <c r="B58" s="65"/>
      <c r="C58" s="65"/>
      <c r="D58" s="66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7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</row>
    <row r="59" ht="16.5" customHeight="1">
      <c r="A59" s="65"/>
      <c r="B59" s="65"/>
      <c r="C59" s="65"/>
      <c r="D59" s="66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7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</row>
    <row r="60" ht="16.5" customHeight="1">
      <c r="A60" s="65"/>
      <c r="B60" s="65"/>
      <c r="C60" s="65"/>
      <c r="D60" s="66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7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</row>
    <row r="61" ht="16.5" customHeight="1">
      <c r="A61" s="65"/>
      <c r="B61" s="65"/>
      <c r="C61" s="65"/>
      <c r="D61" s="66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7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</row>
    <row r="62" ht="16.5" customHeight="1">
      <c r="A62" s="65"/>
      <c r="B62" s="65"/>
      <c r="C62" s="65"/>
      <c r="D62" s="66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7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</row>
    <row r="63" ht="16.5" customHeight="1">
      <c r="A63" s="65"/>
      <c r="B63" s="65"/>
      <c r="C63" s="65"/>
      <c r="D63" s="66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7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</row>
    <row r="64" ht="16.5" customHeight="1">
      <c r="A64" s="65"/>
      <c r="B64" s="65"/>
      <c r="C64" s="65"/>
      <c r="D64" s="66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7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</row>
    <row r="65" ht="16.5" customHeight="1">
      <c r="A65" s="65"/>
      <c r="B65" s="65"/>
      <c r="C65" s="65"/>
      <c r="D65" s="66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7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</row>
    <row r="66" ht="16.5" customHeight="1">
      <c r="A66" s="65"/>
      <c r="B66" s="65"/>
      <c r="C66" s="65"/>
      <c r="D66" s="66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7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</row>
    <row r="67" ht="16.5" customHeight="1">
      <c r="A67" s="65"/>
      <c r="B67" s="65"/>
      <c r="C67" s="65"/>
      <c r="D67" s="66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7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</row>
    <row r="68" ht="16.5" customHeight="1">
      <c r="A68" s="65"/>
      <c r="B68" s="65"/>
      <c r="C68" s="65"/>
      <c r="D68" s="66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7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</row>
    <row r="69" ht="16.5" customHeight="1">
      <c r="A69" s="65"/>
      <c r="B69" s="65"/>
      <c r="C69" s="65"/>
      <c r="D69" s="66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7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</row>
    <row r="70" ht="16.5" customHeight="1">
      <c r="A70" s="65"/>
      <c r="B70" s="65"/>
      <c r="C70" s="65"/>
      <c r="D70" s="66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7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</row>
    <row r="71" ht="16.5" customHeight="1">
      <c r="A71" s="65"/>
      <c r="B71" s="65"/>
      <c r="C71" s="65"/>
      <c r="D71" s="66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7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</row>
    <row r="72" ht="16.5" customHeight="1">
      <c r="A72" s="65"/>
      <c r="B72" s="65"/>
      <c r="C72" s="65"/>
      <c r="D72" s="66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7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</row>
    <row r="73" ht="16.5" customHeight="1">
      <c r="A73" s="65"/>
      <c r="B73" s="65"/>
      <c r="C73" s="65"/>
      <c r="D73" s="66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7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</row>
    <row r="74" ht="16.5" customHeight="1">
      <c r="A74" s="65"/>
      <c r="B74" s="65"/>
      <c r="C74" s="65"/>
      <c r="D74" s="66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7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</row>
    <row r="75" ht="16.5" customHeight="1">
      <c r="A75" s="65"/>
      <c r="B75" s="65"/>
      <c r="C75" s="65"/>
      <c r="D75" s="66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7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</row>
    <row r="76" ht="16.5" customHeight="1">
      <c r="A76" s="65"/>
      <c r="B76" s="65"/>
      <c r="C76" s="65"/>
      <c r="D76" s="66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7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</row>
    <row r="77" ht="16.5" customHeight="1">
      <c r="A77" s="65"/>
      <c r="B77" s="65"/>
      <c r="C77" s="65"/>
      <c r="D77" s="66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7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</row>
    <row r="78" ht="16.5" customHeight="1">
      <c r="A78" s="65"/>
      <c r="B78" s="65"/>
      <c r="C78" s="65"/>
      <c r="D78" s="66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7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</row>
    <row r="79" ht="16.5" customHeight="1">
      <c r="A79" s="65"/>
      <c r="B79" s="65"/>
      <c r="C79" s="65"/>
      <c r="D79" s="66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7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</row>
    <row r="80" ht="16.5" customHeight="1">
      <c r="A80" s="65"/>
      <c r="B80" s="65"/>
      <c r="C80" s="65"/>
      <c r="D80" s="66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7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</row>
    <row r="81" ht="16.5" customHeight="1">
      <c r="A81" s="65"/>
      <c r="B81" s="65"/>
      <c r="C81" s="65"/>
      <c r="D81" s="66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7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</row>
    <row r="82" ht="16.5" customHeight="1">
      <c r="A82" s="65"/>
      <c r="B82" s="65"/>
      <c r="C82" s="65"/>
      <c r="D82" s="66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7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</row>
    <row r="83" ht="16.5" customHeight="1">
      <c r="A83" s="65"/>
      <c r="B83" s="65"/>
      <c r="C83" s="65"/>
      <c r="D83" s="66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7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</row>
    <row r="84" ht="16.5" customHeight="1">
      <c r="A84" s="65"/>
      <c r="B84" s="65"/>
      <c r="C84" s="65"/>
      <c r="D84" s="66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7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</row>
    <row r="85" ht="16.5" customHeight="1">
      <c r="A85" s="65"/>
      <c r="B85" s="65"/>
      <c r="C85" s="65"/>
      <c r="D85" s="66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7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</row>
    <row r="86" ht="16.5" customHeight="1">
      <c r="A86" s="65"/>
      <c r="B86" s="65"/>
      <c r="C86" s="65"/>
      <c r="D86" s="66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7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</row>
    <row r="87" ht="16.5" customHeight="1">
      <c r="A87" s="65"/>
      <c r="B87" s="65"/>
      <c r="C87" s="65"/>
      <c r="D87" s="66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7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</row>
    <row r="88" ht="16.5" customHeight="1">
      <c r="A88" s="65"/>
      <c r="B88" s="65"/>
      <c r="C88" s="65"/>
      <c r="D88" s="66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7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</row>
    <row r="89" ht="16.5" customHeight="1">
      <c r="A89" s="65"/>
      <c r="B89" s="65"/>
      <c r="C89" s="65"/>
      <c r="D89" s="66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7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</row>
    <row r="90" ht="16.5" customHeight="1">
      <c r="A90" s="65"/>
      <c r="B90" s="65"/>
      <c r="C90" s="65"/>
      <c r="D90" s="66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7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</row>
    <row r="91" ht="16.5" customHeight="1">
      <c r="A91" s="65"/>
      <c r="B91" s="65"/>
      <c r="C91" s="65"/>
      <c r="D91" s="66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7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</row>
    <row r="92" ht="16.5" customHeight="1">
      <c r="A92" s="65"/>
      <c r="B92" s="65"/>
      <c r="C92" s="65"/>
      <c r="D92" s="66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7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</row>
    <row r="93" ht="16.5" customHeight="1">
      <c r="A93" s="65"/>
      <c r="B93" s="65"/>
      <c r="C93" s="65"/>
      <c r="D93" s="66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7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</row>
    <row r="94" ht="16.5" customHeight="1">
      <c r="A94" s="65"/>
      <c r="B94" s="65"/>
      <c r="C94" s="65"/>
      <c r="D94" s="66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7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</row>
    <row r="95" ht="16.5" customHeight="1">
      <c r="A95" s="65"/>
      <c r="B95" s="65"/>
      <c r="C95" s="65"/>
      <c r="D95" s="66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7"/>
      <c r="AM95" s="65"/>
      <c r="AN95" s="65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</row>
    <row r="96" ht="16.5" customHeight="1">
      <c r="A96" s="65"/>
      <c r="B96" s="65"/>
      <c r="C96" s="65"/>
      <c r="D96" s="66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7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</row>
    <row r="97" ht="16.5" customHeight="1">
      <c r="A97" s="65"/>
      <c r="B97" s="65"/>
      <c r="C97" s="65"/>
      <c r="D97" s="66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7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</row>
    <row r="98" ht="16.5" customHeight="1">
      <c r="A98" s="65"/>
      <c r="B98" s="65"/>
      <c r="C98" s="65"/>
      <c r="D98" s="66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7"/>
      <c r="AM98" s="65"/>
      <c r="AN98" s="65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</row>
    <row r="99" ht="16.5" customHeight="1">
      <c r="A99" s="65"/>
      <c r="B99" s="65"/>
      <c r="C99" s="65"/>
      <c r="D99" s="66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7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</row>
    <row r="100" ht="16.5" customHeight="1">
      <c r="A100" s="65"/>
      <c r="B100" s="65"/>
      <c r="C100" s="65"/>
      <c r="D100" s="66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7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</row>
    <row r="101" ht="16.5" customHeight="1">
      <c r="A101" s="65"/>
      <c r="B101" s="65"/>
      <c r="C101" s="65"/>
      <c r="D101" s="66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7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</row>
    <row r="102" ht="16.5" customHeight="1">
      <c r="A102" s="65"/>
      <c r="B102" s="65"/>
      <c r="C102" s="65"/>
      <c r="D102" s="66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7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</row>
    <row r="103" ht="16.5" customHeight="1">
      <c r="A103" s="65"/>
      <c r="B103" s="65"/>
      <c r="C103" s="65"/>
      <c r="D103" s="66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7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</row>
    <row r="104" ht="16.5" customHeight="1">
      <c r="A104" s="65"/>
      <c r="B104" s="65"/>
      <c r="C104" s="65"/>
      <c r="D104" s="66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7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</row>
    <row r="105" ht="16.5" customHeight="1">
      <c r="A105" s="65"/>
      <c r="B105" s="65"/>
      <c r="C105" s="65"/>
      <c r="D105" s="66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7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</row>
    <row r="106" ht="16.5" customHeight="1">
      <c r="A106" s="65"/>
      <c r="B106" s="65"/>
      <c r="C106" s="65"/>
      <c r="D106" s="66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7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</row>
    <row r="107" ht="16.5" customHeight="1">
      <c r="A107" s="65"/>
      <c r="B107" s="65"/>
      <c r="C107" s="65"/>
      <c r="D107" s="66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7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</row>
    <row r="108" ht="16.5" customHeight="1">
      <c r="A108" s="65"/>
      <c r="B108" s="65"/>
      <c r="C108" s="65"/>
      <c r="D108" s="66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7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</row>
    <row r="109" ht="16.5" customHeight="1">
      <c r="A109" s="65"/>
      <c r="B109" s="65"/>
      <c r="C109" s="65"/>
      <c r="D109" s="66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7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</row>
    <row r="110" ht="16.5" customHeight="1">
      <c r="A110" s="65"/>
      <c r="B110" s="65"/>
      <c r="C110" s="65"/>
      <c r="D110" s="66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7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</row>
    <row r="111" ht="16.5" customHeight="1">
      <c r="A111" s="65"/>
      <c r="B111" s="65"/>
      <c r="C111" s="65"/>
      <c r="D111" s="66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7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</row>
    <row r="112" ht="16.5" customHeight="1">
      <c r="A112" s="65"/>
      <c r="B112" s="65"/>
      <c r="C112" s="65"/>
      <c r="D112" s="66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7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</row>
    <row r="113" ht="16.5" customHeight="1">
      <c r="A113" s="65"/>
      <c r="B113" s="65"/>
      <c r="C113" s="65"/>
      <c r="D113" s="66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7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</row>
    <row r="114" ht="16.5" customHeight="1">
      <c r="A114" s="65"/>
      <c r="B114" s="65"/>
      <c r="C114" s="65"/>
      <c r="D114" s="66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7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</row>
    <row r="115" ht="16.5" customHeight="1">
      <c r="A115" s="65"/>
      <c r="B115" s="65"/>
      <c r="C115" s="65"/>
      <c r="D115" s="66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7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</row>
    <row r="116" ht="16.5" customHeight="1">
      <c r="A116" s="65"/>
      <c r="B116" s="65"/>
      <c r="C116" s="65"/>
      <c r="D116" s="66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7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</row>
    <row r="117" ht="16.5" customHeight="1">
      <c r="A117" s="65"/>
      <c r="B117" s="65"/>
      <c r="C117" s="65"/>
      <c r="D117" s="66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7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</row>
    <row r="118" ht="16.5" customHeight="1">
      <c r="A118" s="65"/>
      <c r="B118" s="65"/>
      <c r="C118" s="65"/>
      <c r="D118" s="66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7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</row>
    <row r="119" ht="16.5" customHeight="1">
      <c r="A119" s="65"/>
      <c r="B119" s="65"/>
      <c r="C119" s="65"/>
      <c r="D119" s="66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7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</row>
    <row r="120" ht="16.5" customHeight="1">
      <c r="A120" s="65"/>
      <c r="B120" s="65"/>
      <c r="C120" s="65"/>
      <c r="D120" s="66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7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</row>
    <row r="121" ht="16.5" customHeight="1">
      <c r="A121" s="65"/>
      <c r="B121" s="65"/>
      <c r="C121" s="65"/>
      <c r="D121" s="66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7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</row>
    <row r="122" ht="16.5" customHeight="1">
      <c r="A122" s="65"/>
      <c r="B122" s="65"/>
      <c r="C122" s="65"/>
      <c r="D122" s="66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7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</row>
    <row r="123" ht="16.5" customHeight="1">
      <c r="A123" s="65"/>
      <c r="B123" s="65"/>
      <c r="C123" s="65"/>
      <c r="D123" s="66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7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</row>
    <row r="124" ht="16.5" customHeight="1">
      <c r="A124" s="65"/>
      <c r="B124" s="65"/>
      <c r="C124" s="65"/>
      <c r="D124" s="66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7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</row>
    <row r="125" ht="16.5" customHeight="1">
      <c r="A125" s="65"/>
      <c r="B125" s="65"/>
      <c r="C125" s="65"/>
      <c r="D125" s="66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7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</row>
    <row r="126" ht="16.5" customHeight="1">
      <c r="A126" s="65"/>
      <c r="B126" s="65"/>
      <c r="C126" s="65"/>
      <c r="D126" s="66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7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</row>
    <row r="127" ht="16.5" customHeight="1">
      <c r="A127" s="65"/>
      <c r="B127" s="65"/>
      <c r="C127" s="65"/>
      <c r="D127" s="66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7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</row>
    <row r="128" ht="16.5" customHeight="1">
      <c r="A128" s="65"/>
      <c r="B128" s="65"/>
      <c r="C128" s="65"/>
      <c r="D128" s="66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7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</row>
    <row r="129" ht="16.5" customHeight="1">
      <c r="A129" s="65"/>
      <c r="B129" s="65"/>
      <c r="C129" s="65"/>
      <c r="D129" s="66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7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</row>
    <row r="130" ht="16.5" customHeight="1">
      <c r="A130" s="65"/>
      <c r="B130" s="65"/>
      <c r="C130" s="65"/>
      <c r="D130" s="66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7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</row>
    <row r="131" ht="16.5" customHeight="1">
      <c r="A131" s="65"/>
      <c r="B131" s="65"/>
      <c r="C131" s="65"/>
      <c r="D131" s="66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7"/>
      <c r="AM131" s="65"/>
      <c r="AN131" s="65"/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</row>
    <row r="132" ht="16.5" customHeight="1">
      <c r="A132" s="65"/>
      <c r="B132" s="65"/>
      <c r="C132" s="65"/>
      <c r="D132" s="66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7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</row>
    <row r="133" ht="16.5" customHeight="1">
      <c r="A133" s="65"/>
      <c r="B133" s="65"/>
      <c r="C133" s="65"/>
      <c r="D133" s="66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7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</row>
    <row r="134" ht="16.5" customHeight="1">
      <c r="A134" s="65"/>
      <c r="B134" s="65"/>
      <c r="C134" s="65"/>
      <c r="D134" s="66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7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</row>
    <row r="135" ht="16.5" customHeight="1">
      <c r="A135" s="65"/>
      <c r="B135" s="65"/>
      <c r="C135" s="65"/>
      <c r="D135" s="66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7"/>
      <c r="AM135" s="65"/>
      <c r="AN135" s="65"/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</row>
    <row r="136" ht="16.5" customHeight="1">
      <c r="A136" s="65"/>
      <c r="B136" s="65"/>
      <c r="C136" s="65"/>
      <c r="D136" s="66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7"/>
      <c r="AM136" s="65"/>
      <c r="AN136" s="65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</row>
    <row r="137" ht="16.5" customHeight="1">
      <c r="A137" s="65"/>
      <c r="B137" s="65"/>
      <c r="C137" s="65"/>
      <c r="D137" s="66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7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</row>
    <row r="138" ht="16.5" customHeight="1">
      <c r="A138" s="65"/>
      <c r="B138" s="65"/>
      <c r="C138" s="65"/>
      <c r="D138" s="66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7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</row>
    <row r="139" ht="16.5" customHeight="1">
      <c r="A139" s="65"/>
      <c r="B139" s="65"/>
      <c r="C139" s="65"/>
      <c r="D139" s="66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7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</row>
    <row r="140" ht="16.5" customHeight="1">
      <c r="A140" s="65"/>
      <c r="B140" s="65"/>
      <c r="C140" s="65"/>
      <c r="D140" s="66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7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</row>
    <row r="141" ht="16.5" customHeight="1">
      <c r="A141" s="65"/>
      <c r="B141" s="65"/>
      <c r="C141" s="65"/>
      <c r="D141" s="66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7"/>
      <c r="AM141" s="65"/>
      <c r="AN141" s="65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</row>
    <row r="142" ht="16.5" customHeight="1">
      <c r="A142" s="65"/>
      <c r="B142" s="65"/>
      <c r="C142" s="65"/>
      <c r="D142" s="66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7"/>
      <c r="AM142" s="65"/>
      <c r="AN142" s="65"/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</row>
    <row r="143" ht="16.5" customHeight="1">
      <c r="A143" s="65"/>
      <c r="B143" s="65"/>
      <c r="C143" s="65"/>
      <c r="D143" s="66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7"/>
      <c r="AM143" s="65"/>
      <c r="AN143" s="65"/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</row>
    <row r="144" ht="16.5" customHeight="1">
      <c r="A144" s="65"/>
      <c r="B144" s="65"/>
      <c r="C144" s="65"/>
      <c r="D144" s="66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7"/>
      <c r="AM144" s="65"/>
      <c r="AN144" s="65"/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</row>
    <row r="145" ht="16.5" customHeight="1">
      <c r="A145" s="65"/>
      <c r="B145" s="65"/>
      <c r="C145" s="65"/>
      <c r="D145" s="66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7"/>
      <c r="AM145" s="65"/>
      <c r="AN145" s="65"/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</row>
    <row r="146" ht="16.5" customHeight="1">
      <c r="A146" s="65"/>
      <c r="B146" s="65"/>
      <c r="C146" s="65"/>
      <c r="D146" s="66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7"/>
      <c r="AM146" s="65"/>
      <c r="AN146" s="65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</row>
    <row r="147" ht="16.5" customHeight="1">
      <c r="A147" s="65"/>
      <c r="B147" s="65"/>
      <c r="C147" s="65"/>
      <c r="D147" s="66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7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</row>
    <row r="148" ht="16.5" customHeight="1">
      <c r="A148" s="65"/>
      <c r="B148" s="65"/>
      <c r="C148" s="65"/>
      <c r="D148" s="66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7"/>
      <c r="AM148" s="65"/>
      <c r="AN148" s="65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</row>
    <row r="149" ht="16.5" customHeight="1">
      <c r="A149" s="65"/>
      <c r="B149" s="65"/>
      <c r="C149" s="65"/>
      <c r="D149" s="66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7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</row>
    <row r="150" ht="16.5" customHeight="1">
      <c r="A150" s="65"/>
      <c r="B150" s="65"/>
      <c r="C150" s="65"/>
      <c r="D150" s="66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7"/>
      <c r="AM150" s="65"/>
      <c r="AN150" s="65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</row>
    <row r="151" ht="16.5" customHeight="1">
      <c r="A151" s="65"/>
      <c r="B151" s="65"/>
      <c r="C151" s="65"/>
      <c r="D151" s="66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7"/>
      <c r="AM151" s="65"/>
      <c r="AN151" s="65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</row>
    <row r="152" ht="16.5" customHeight="1">
      <c r="A152" s="65"/>
      <c r="B152" s="65"/>
      <c r="C152" s="65"/>
      <c r="D152" s="66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7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</row>
    <row r="153" ht="16.5" customHeight="1">
      <c r="A153" s="65"/>
      <c r="B153" s="65"/>
      <c r="C153" s="65"/>
      <c r="D153" s="66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7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</row>
    <row r="154" ht="16.5" customHeight="1">
      <c r="A154" s="65"/>
      <c r="B154" s="65"/>
      <c r="C154" s="65"/>
      <c r="D154" s="66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7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</row>
    <row r="155" ht="16.5" customHeight="1">
      <c r="A155" s="65"/>
      <c r="B155" s="65"/>
      <c r="C155" s="65"/>
      <c r="D155" s="66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7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</row>
    <row r="156" ht="16.5" customHeight="1">
      <c r="A156" s="65"/>
      <c r="B156" s="65"/>
      <c r="C156" s="65"/>
      <c r="D156" s="66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7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</row>
    <row r="157" ht="16.5" customHeight="1">
      <c r="A157" s="65"/>
      <c r="B157" s="65"/>
      <c r="C157" s="65"/>
      <c r="D157" s="66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7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</row>
    <row r="158" ht="16.5" customHeight="1">
      <c r="A158" s="65"/>
      <c r="B158" s="65"/>
      <c r="C158" s="65"/>
      <c r="D158" s="66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7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</row>
    <row r="159" ht="16.5" customHeight="1">
      <c r="A159" s="65"/>
      <c r="B159" s="65"/>
      <c r="C159" s="65"/>
      <c r="D159" s="66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7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</row>
    <row r="160" ht="16.5" customHeight="1">
      <c r="A160" s="65"/>
      <c r="B160" s="65"/>
      <c r="C160" s="65"/>
      <c r="D160" s="66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7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</row>
    <row r="161" ht="16.5" customHeight="1">
      <c r="A161" s="65"/>
      <c r="B161" s="65"/>
      <c r="C161" s="65"/>
      <c r="D161" s="66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7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</row>
    <row r="162" ht="16.5" customHeight="1">
      <c r="A162" s="65"/>
      <c r="B162" s="65"/>
      <c r="C162" s="65"/>
      <c r="D162" s="66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7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</row>
    <row r="163" ht="16.5" customHeight="1">
      <c r="A163" s="65"/>
      <c r="B163" s="65"/>
      <c r="C163" s="65"/>
      <c r="D163" s="66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7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</row>
    <row r="164" ht="16.5" customHeight="1">
      <c r="A164" s="65"/>
      <c r="B164" s="65"/>
      <c r="C164" s="65"/>
      <c r="D164" s="66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7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</row>
    <row r="165" ht="16.5" customHeight="1">
      <c r="A165" s="65"/>
      <c r="B165" s="65"/>
      <c r="C165" s="65"/>
      <c r="D165" s="66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7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</row>
    <row r="166" ht="16.5" customHeight="1">
      <c r="A166" s="65"/>
      <c r="B166" s="65"/>
      <c r="C166" s="65"/>
      <c r="D166" s="66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7"/>
      <c r="AM166" s="65"/>
      <c r="AN166" s="65"/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</row>
    <row r="167" ht="16.5" customHeight="1">
      <c r="A167" s="65"/>
      <c r="B167" s="65"/>
      <c r="C167" s="65"/>
      <c r="D167" s="66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7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</row>
    <row r="168" ht="16.5" customHeight="1">
      <c r="A168" s="65"/>
      <c r="B168" s="65"/>
      <c r="C168" s="65"/>
      <c r="D168" s="66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7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</row>
    <row r="169" ht="16.5" customHeight="1">
      <c r="A169" s="65"/>
      <c r="B169" s="65"/>
      <c r="C169" s="65"/>
      <c r="D169" s="66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7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</row>
    <row r="170" ht="16.5" customHeight="1">
      <c r="A170" s="65"/>
      <c r="B170" s="65"/>
      <c r="C170" s="65"/>
      <c r="D170" s="66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7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</row>
    <row r="171" ht="16.5" customHeight="1">
      <c r="A171" s="65"/>
      <c r="B171" s="65"/>
      <c r="C171" s="65"/>
      <c r="D171" s="66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7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</row>
    <row r="172" ht="16.5" customHeight="1">
      <c r="A172" s="65"/>
      <c r="B172" s="65"/>
      <c r="C172" s="65"/>
      <c r="D172" s="66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7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</row>
    <row r="173" ht="16.5" customHeight="1">
      <c r="A173" s="65"/>
      <c r="B173" s="65"/>
      <c r="C173" s="65"/>
      <c r="D173" s="66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7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</row>
    <row r="174" ht="16.5" customHeight="1">
      <c r="A174" s="65"/>
      <c r="B174" s="65"/>
      <c r="C174" s="65"/>
      <c r="D174" s="66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7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</row>
    <row r="175" ht="16.5" customHeight="1">
      <c r="A175" s="65"/>
      <c r="B175" s="65"/>
      <c r="C175" s="65"/>
      <c r="D175" s="66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7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</row>
    <row r="176" ht="16.5" customHeight="1">
      <c r="A176" s="65"/>
      <c r="B176" s="65"/>
      <c r="C176" s="65"/>
      <c r="D176" s="66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7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</row>
    <row r="177" ht="16.5" customHeight="1">
      <c r="A177" s="65"/>
      <c r="B177" s="65"/>
      <c r="C177" s="65"/>
      <c r="D177" s="66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7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</row>
    <row r="178" ht="16.5" customHeight="1">
      <c r="A178" s="65"/>
      <c r="B178" s="65"/>
      <c r="C178" s="65"/>
      <c r="D178" s="66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7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</row>
    <row r="179" ht="16.5" customHeight="1">
      <c r="A179" s="65"/>
      <c r="B179" s="65"/>
      <c r="C179" s="65"/>
      <c r="D179" s="66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7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</row>
    <row r="180" ht="16.5" customHeight="1">
      <c r="A180" s="65"/>
      <c r="B180" s="65"/>
      <c r="C180" s="65"/>
      <c r="D180" s="66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7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</row>
    <row r="181" ht="16.5" customHeight="1">
      <c r="A181" s="65"/>
      <c r="B181" s="65"/>
      <c r="C181" s="65"/>
      <c r="D181" s="66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7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</row>
    <row r="182" ht="16.5" customHeight="1">
      <c r="A182" s="65"/>
      <c r="B182" s="65"/>
      <c r="C182" s="65"/>
      <c r="D182" s="66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7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</row>
    <row r="183" ht="16.5" customHeight="1">
      <c r="A183" s="65"/>
      <c r="B183" s="65"/>
      <c r="C183" s="65"/>
      <c r="D183" s="66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7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</row>
    <row r="184" ht="16.5" customHeight="1">
      <c r="A184" s="65"/>
      <c r="B184" s="65"/>
      <c r="C184" s="65"/>
      <c r="D184" s="66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7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</row>
    <row r="185" ht="16.5" customHeight="1">
      <c r="A185" s="65"/>
      <c r="B185" s="65"/>
      <c r="C185" s="65"/>
      <c r="D185" s="66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7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</row>
    <row r="186" ht="16.5" customHeight="1">
      <c r="A186" s="65"/>
      <c r="B186" s="65"/>
      <c r="C186" s="65"/>
      <c r="D186" s="66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7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</row>
    <row r="187" ht="16.5" customHeight="1">
      <c r="A187" s="65"/>
      <c r="B187" s="65"/>
      <c r="C187" s="65"/>
      <c r="D187" s="66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7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</row>
    <row r="188" ht="16.5" customHeight="1">
      <c r="A188" s="65"/>
      <c r="B188" s="65"/>
      <c r="C188" s="65"/>
      <c r="D188" s="66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7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</row>
    <row r="189" ht="16.5" customHeight="1">
      <c r="A189" s="65"/>
      <c r="B189" s="65"/>
      <c r="C189" s="65"/>
      <c r="D189" s="66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7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</row>
    <row r="190" ht="16.5" customHeight="1">
      <c r="A190" s="65"/>
      <c r="B190" s="65"/>
      <c r="C190" s="65"/>
      <c r="D190" s="66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7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</row>
    <row r="191" ht="16.5" customHeight="1">
      <c r="A191" s="65"/>
      <c r="B191" s="65"/>
      <c r="C191" s="65"/>
      <c r="D191" s="66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7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</row>
    <row r="192" ht="16.5" customHeight="1">
      <c r="A192" s="65"/>
      <c r="B192" s="65"/>
      <c r="C192" s="65"/>
      <c r="D192" s="66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7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</row>
    <row r="193" ht="16.5" customHeight="1">
      <c r="A193" s="65"/>
      <c r="B193" s="65"/>
      <c r="C193" s="65"/>
      <c r="D193" s="66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7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</row>
    <row r="194" ht="16.5" customHeight="1">
      <c r="A194" s="65"/>
      <c r="B194" s="65"/>
      <c r="C194" s="65"/>
      <c r="D194" s="66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7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</row>
    <row r="195" ht="16.5" customHeight="1">
      <c r="A195" s="65"/>
      <c r="B195" s="65"/>
      <c r="C195" s="65"/>
      <c r="D195" s="66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7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</row>
    <row r="196" ht="16.5" customHeight="1">
      <c r="A196" s="65"/>
      <c r="B196" s="65"/>
      <c r="C196" s="65"/>
      <c r="D196" s="66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7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</row>
    <row r="197" ht="16.5" customHeight="1">
      <c r="A197" s="65"/>
      <c r="B197" s="65"/>
      <c r="C197" s="65"/>
      <c r="D197" s="66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7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</row>
    <row r="198" ht="16.5" customHeight="1">
      <c r="A198" s="65"/>
      <c r="B198" s="65"/>
      <c r="C198" s="65"/>
      <c r="D198" s="66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7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</row>
    <row r="199" ht="16.5" customHeight="1">
      <c r="A199" s="65"/>
      <c r="B199" s="65"/>
      <c r="C199" s="65"/>
      <c r="D199" s="66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7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</row>
    <row r="200" ht="16.5" customHeight="1">
      <c r="A200" s="65"/>
      <c r="B200" s="65"/>
      <c r="C200" s="65"/>
      <c r="D200" s="66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7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</row>
    <row r="201" ht="16.5" customHeight="1">
      <c r="A201" s="65"/>
      <c r="B201" s="65"/>
      <c r="C201" s="65"/>
      <c r="D201" s="66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7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</row>
    <row r="202" ht="16.5" customHeight="1">
      <c r="A202" s="65"/>
      <c r="B202" s="65"/>
      <c r="C202" s="65"/>
      <c r="D202" s="66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7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</row>
    <row r="203" ht="16.5" customHeight="1">
      <c r="A203" s="65"/>
      <c r="B203" s="65"/>
      <c r="C203" s="65"/>
      <c r="D203" s="66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7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</row>
    <row r="204" ht="16.5" customHeight="1">
      <c r="A204" s="65"/>
      <c r="B204" s="65"/>
      <c r="C204" s="65"/>
      <c r="D204" s="66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7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</row>
    <row r="205" ht="16.5" customHeight="1">
      <c r="A205" s="65"/>
      <c r="B205" s="65"/>
      <c r="C205" s="65"/>
      <c r="D205" s="66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7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</row>
    <row r="206" ht="16.5" customHeight="1">
      <c r="A206" s="65"/>
      <c r="B206" s="65"/>
      <c r="C206" s="65"/>
      <c r="D206" s="66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7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</row>
    <row r="207" ht="16.5" customHeight="1">
      <c r="A207" s="65"/>
      <c r="B207" s="65"/>
      <c r="C207" s="65"/>
      <c r="D207" s="66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7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</row>
    <row r="208" ht="16.5" customHeight="1">
      <c r="A208" s="65"/>
      <c r="B208" s="65"/>
      <c r="C208" s="65"/>
      <c r="D208" s="66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7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</row>
    <row r="209" ht="16.5" customHeight="1">
      <c r="A209" s="65"/>
      <c r="B209" s="65"/>
      <c r="C209" s="65"/>
      <c r="D209" s="66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7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</row>
    <row r="210" ht="16.5" customHeight="1">
      <c r="A210" s="65"/>
      <c r="B210" s="65"/>
      <c r="C210" s="65"/>
      <c r="D210" s="66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7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</row>
    <row r="211" ht="16.5" customHeight="1">
      <c r="A211" s="65"/>
      <c r="B211" s="65"/>
      <c r="C211" s="65"/>
      <c r="D211" s="66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7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</row>
    <row r="212" ht="16.5" customHeight="1">
      <c r="A212" s="65"/>
      <c r="B212" s="65"/>
      <c r="C212" s="65"/>
      <c r="D212" s="66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7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</row>
    <row r="213" ht="16.5" customHeight="1">
      <c r="A213" s="65"/>
      <c r="B213" s="65"/>
      <c r="C213" s="65"/>
      <c r="D213" s="66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7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</row>
    <row r="214" ht="16.5" customHeight="1">
      <c r="A214" s="65"/>
      <c r="B214" s="65"/>
      <c r="C214" s="65"/>
      <c r="D214" s="66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7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</row>
    <row r="215" ht="16.5" customHeight="1">
      <c r="A215" s="65"/>
      <c r="B215" s="65"/>
      <c r="C215" s="65"/>
      <c r="D215" s="66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7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</row>
    <row r="216" ht="16.5" customHeight="1">
      <c r="A216" s="65"/>
      <c r="B216" s="65"/>
      <c r="C216" s="65"/>
      <c r="D216" s="66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7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</row>
    <row r="217" ht="16.5" customHeight="1">
      <c r="A217" s="65"/>
      <c r="B217" s="65"/>
      <c r="C217" s="65"/>
      <c r="D217" s="66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7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</row>
    <row r="218" ht="16.5" customHeight="1">
      <c r="A218" s="65"/>
      <c r="B218" s="65"/>
      <c r="C218" s="65"/>
      <c r="D218" s="66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7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</row>
    <row r="219" ht="16.5" customHeight="1">
      <c r="A219" s="65"/>
      <c r="B219" s="65"/>
      <c r="C219" s="65"/>
      <c r="D219" s="66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7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</row>
    <row r="220" ht="16.5" customHeight="1">
      <c r="A220" s="65"/>
      <c r="B220" s="65"/>
      <c r="C220" s="65"/>
      <c r="D220" s="66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7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</row>
    <row r="221" ht="16.5" customHeight="1">
      <c r="A221" s="65"/>
      <c r="B221" s="65"/>
      <c r="C221" s="65"/>
      <c r="D221" s="66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7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</row>
    <row r="222" ht="16.5" customHeight="1">
      <c r="A222" s="65"/>
      <c r="B222" s="65"/>
      <c r="C222" s="65"/>
      <c r="D222" s="66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7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</row>
    <row r="223" ht="16.5" customHeight="1">
      <c r="A223" s="65"/>
      <c r="B223" s="65"/>
      <c r="C223" s="65"/>
      <c r="D223" s="66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7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</row>
    <row r="224" ht="16.5" customHeight="1">
      <c r="A224" s="65"/>
      <c r="B224" s="65"/>
      <c r="C224" s="65"/>
      <c r="D224" s="66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7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</row>
    <row r="225" ht="16.5" customHeight="1">
      <c r="A225" s="65"/>
      <c r="B225" s="65"/>
      <c r="C225" s="65"/>
      <c r="D225" s="66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7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</row>
    <row r="226" ht="16.5" customHeight="1">
      <c r="A226" s="65"/>
      <c r="B226" s="65"/>
      <c r="C226" s="65"/>
      <c r="D226" s="66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7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</row>
    <row r="227" ht="16.5" customHeight="1">
      <c r="A227" s="65"/>
      <c r="B227" s="65"/>
      <c r="C227" s="65"/>
      <c r="D227" s="66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7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</row>
    <row r="228" ht="16.5" customHeight="1">
      <c r="A228" s="65"/>
      <c r="B228" s="65"/>
      <c r="C228" s="65"/>
      <c r="D228" s="66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7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</row>
    <row r="229" ht="16.5" customHeight="1">
      <c r="A229" s="65"/>
      <c r="B229" s="65"/>
      <c r="C229" s="65"/>
      <c r="D229" s="66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7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</row>
    <row r="230" ht="16.5" customHeight="1">
      <c r="A230" s="65"/>
      <c r="B230" s="65"/>
      <c r="C230" s="65"/>
      <c r="D230" s="66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7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</row>
    <row r="231" ht="16.5" customHeight="1">
      <c r="A231" s="65"/>
      <c r="B231" s="65"/>
      <c r="C231" s="65"/>
      <c r="D231" s="66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7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</row>
    <row r="232" ht="16.5" customHeight="1">
      <c r="A232" s="65"/>
      <c r="B232" s="65"/>
      <c r="C232" s="65"/>
      <c r="D232" s="66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7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</row>
    <row r="233" ht="16.5" customHeight="1">
      <c r="A233" s="65"/>
      <c r="B233" s="65"/>
      <c r="C233" s="65"/>
      <c r="D233" s="66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7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</row>
    <row r="234" ht="16.5" customHeight="1">
      <c r="A234" s="65"/>
      <c r="B234" s="65"/>
      <c r="C234" s="65"/>
      <c r="D234" s="66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7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</row>
    <row r="235" ht="16.5" customHeight="1">
      <c r="A235" s="65"/>
      <c r="B235" s="65"/>
      <c r="C235" s="65"/>
      <c r="D235" s="66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7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</row>
    <row r="236" ht="16.5" customHeight="1">
      <c r="A236" s="65"/>
      <c r="B236" s="65"/>
      <c r="C236" s="65"/>
      <c r="D236" s="66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7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</row>
    <row r="237" ht="16.5" customHeight="1">
      <c r="A237" s="65"/>
      <c r="B237" s="65"/>
      <c r="C237" s="65"/>
      <c r="D237" s="66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7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</row>
    <row r="238" ht="16.5" customHeight="1">
      <c r="A238" s="65"/>
      <c r="B238" s="65"/>
      <c r="C238" s="65"/>
      <c r="D238" s="66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7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</row>
    <row r="239" ht="16.5" customHeight="1">
      <c r="A239" s="65"/>
      <c r="B239" s="65"/>
      <c r="C239" s="65"/>
      <c r="D239" s="66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7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</row>
    <row r="240" ht="16.5" customHeight="1">
      <c r="A240" s="65"/>
      <c r="B240" s="65"/>
      <c r="C240" s="65"/>
      <c r="D240" s="66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7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</row>
    <row r="241" ht="16.5" customHeight="1">
      <c r="A241" s="65"/>
      <c r="B241" s="65"/>
      <c r="C241" s="65"/>
      <c r="D241" s="66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7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</row>
    <row r="242" ht="16.5" customHeight="1">
      <c r="A242" s="65"/>
      <c r="B242" s="65"/>
      <c r="C242" s="65"/>
      <c r="D242" s="66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7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</row>
    <row r="243" ht="16.5" customHeight="1">
      <c r="A243" s="65"/>
      <c r="B243" s="65"/>
      <c r="C243" s="65"/>
      <c r="D243" s="66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7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</row>
    <row r="244" ht="16.5" customHeight="1">
      <c r="A244" s="65"/>
      <c r="B244" s="65"/>
      <c r="C244" s="65"/>
      <c r="D244" s="66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7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</row>
    <row r="245" ht="16.5" customHeight="1">
      <c r="A245" s="65"/>
      <c r="B245" s="65"/>
      <c r="C245" s="65"/>
      <c r="D245" s="66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7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</row>
    <row r="246" ht="16.5" customHeight="1">
      <c r="A246" s="65"/>
      <c r="B246" s="65"/>
      <c r="C246" s="65"/>
      <c r="D246" s="66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7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</row>
    <row r="247" ht="16.5" customHeight="1">
      <c r="A247" s="65"/>
      <c r="B247" s="65"/>
      <c r="C247" s="65"/>
      <c r="D247" s="66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7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</row>
    <row r="248" ht="16.5" customHeight="1">
      <c r="A248" s="65"/>
      <c r="B248" s="65"/>
      <c r="C248" s="65"/>
      <c r="D248" s="66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7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</row>
    <row r="249" ht="16.5" customHeight="1">
      <c r="A249" s="65"/>
      <c r="B249" s="65"/>
      <c r="C249" s="65"/>
      <c r="D249" s="66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7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</row>
    <row r="250" ht="16.5" customHeight="1">
      <c r="A250" s="65"/>
      <c r="B250" s="65"/>
      <c r="C250" s="65"/>
      <c r="D250" s="66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7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</row>
    <row r="251" ht="16.5" customHeight="1">
      <c r="A251" s="65"/>
      <c r="B251" s="65"/>
      <c r="C251" s="65"/>
      <c r="D251" s="66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7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</row>
    <row r="252" ht="16.5" customHeight="1">
      <c r="A252" s="65"/>
      <c r="B252" s="65"/>
      <c r="C252" s="65"/>
      <c r="D252" s="66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7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</row>
    <row r="253" ht="16.5" customHeight="1">
      <c r="A253" s="65"/>
      <c r="B253" s="65"/>
      <c r="C253" s="65"/>
      <c r="D253" s="66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7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</row>
    <row r="254" ht="16.5" customHeight="1">
      <c r="A254" s="65"/>
      <c r="B254" s="65"/>
      <c r="C254" s="65"/>
      <c r="D254" s="66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7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</row>
    <row r="255" ht="16.5" customHeight="1">
      <c r="A255" s="65"/>
      <c r="B255" s="65"/>
      <c r="C255" s="65"/>
      <c r="D255" s="66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7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</row>
    <row r="256" ht="16.5" customHeight="1">
      <c r="A256" s="65"/>
      <c r="B256" s="65"/>
      <c r="C256" s="65"/>
      <c r="D256" s="66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7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</row>
    <row r="257" ht="16.5" customHeight="1">
      <c r="A257" s="65"/>
      <c r="B257" s="65"/>
      <c r="C257" s="65"/>
      <c r="D257" s="66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7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</row>
    <row r="258" ht="16.5" customHeight="1">
      <c r="A258" s="65"/>
      <c r="B258" s="65"/>
      <c r="C258" s="65"/>
      <c r="D258" s="66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7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</row>
    <row r="259" ht="16.5" customHeight="1">
      <c r="A259" s="65"/>
      <c r="B259" s="65"/>
      <c r="C259" s="65"/>
      <c r="D259" s="66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7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</row>
    <row r="260" ht="16.5" customHeight="1">
      <c r="A260" s="65"/>
      <c r="B260" s="65"/>
      <c r="C260" s="65"/>
      <c r="D260" s="66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7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</row>
    <row r="261" ht="16.5" customHeight="1">
      <c r="A261" s="65"/>
      <c r="B261" s="65"/>
      <c r="C261" s="65"/>
      <c r="D261" s="66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7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</row>
    <row r="262" ht="16.5" customHeight="1">
      <c r="A262" s="65"/>
      <c r="B262" s="65"/>
      <c r="C262" s="65"/>
      <c r="D262" s="66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7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</row>
    <row r="263" ht="16.5" customHeight="1">
      <c r="A263" s="65"/>
      <c r="B263" s="65"/>
      <c r="C263" s="65"/>
      <c r="D263" s="66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7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</row>
    <row r="264" ht="16.5" customHeight="1">
      <c r="A264" s="65"/>
      <c r="B264" s="65"/>
      <c r="C264" s="65"/>
      <c r="D264" s="66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7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</row>
    <row r="265" ht="16.5" customHeight="1">
      <c r="A265" s="65"/>
      <c r="B265" s="65"/>
      <c r="C265" s="65"/>
      <c r="D265" s="66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7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</row>
    <row r="266" ht="16.5" customHeight="1">
      <c r="A266" s="65"/>
      <c r="B266" s="65"/>
      <c r="C266" s="65"/>
      <c r="D266" s="66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7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</row>
    <row r="267" ht="16.5" customHeight="1">
      <c r="A267" s="65"/>
      <c r="B267" s="65"/>
      <c r="C267" s="65"/>
      <c r="D267" s="66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7"/>
      <c r="AM267" s="65"/>
      <c r="AN267" s="65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</row>
    <row r="268" ht="16.5" customHeight="1">
      <c r="A268" s="65"/>
      <c r="B268" s="65"/>
      <c r="C268" s="65"/>
      <c r="D268" s="66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7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</row>
    <row r="269" ht="16.5" customHeight="1">
      <c r="A269" s="65"/>
      <c r="B269" s="65"/>
      <c r="C269" s="65"/>
      <c r="D269" s="66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7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</row>
    <row r="270" ht="16.5" customHeight="1">
      <c r="A270" s="65"/>
      <c r="B270" s="65"/>
      <c r="C270" s="65"/>
      <c r="D270" s="66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7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</row>
    <row r="271" ht="16.5" customHeight="1">
      <c r="A271" s="65"/>
      <c r="B271" s="65"/>
      <c r="C271" s="65"/>
      <c r="D271" s="66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7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</row>
    <row r="272" ht="16.5" customHeight="1">
      <c r="A272" s="65"/>
      <c r="B272" s="65"/>
      <c r="C272" s="65"/>
      <c r="D272" s="66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7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</row>
    <row r="273" ht="16.5" customHeight="1">
      <c r="A273" s="65"/>
      <c r="B273" s="65"/>
      <c r="C273" s="65"/>
      <c r="D273" s="66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7"/>
      <c r="AM273" s="65"/>
      <c r="AN273" s="65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</row>
    <row r="274" ht="16.5" customHeight="1">
      <c r="A274" s="65"/>
      <c r="B274" s="65"/>
      <c r="C274" s="65"/>
      <c r="D274" s="66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7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</row>
    <row r="275" ht="16.5" customHeight="1">
      <c r="A275" s="65"/>
      <c r="B275" s="65"/>
      <c r="C275" s="65"/>
      <c r="D275" s="66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7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</row>
    <row r="276" ht="16.5" customHeight="1">
      <c r="A276" s="65"/>
      <c r="B276" s="65"/>
      <c r="C276" s="65"/>
      <c r="D276" s="66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7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</row>
    <row r="277" ht="16.5" customHeight="1">
      <c r="A277" s="65"/>
      <c r="B277" s="65"/>
      <c r="C277" s="65"/>
      <c r="D277" s="66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7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</row>
    <row r="278" ht="16.5" customHeight="1">
      <c r="A278" s="65"/>
      <c r="B278" s="65"/>
      <c r="C278" s="65"/>
      <c r="D278" s="66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7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</row>
    <row r="279" ht="16.5" customHeight="1">
      <c r="A279" s="65"/>
      <c r="B279" s="65"/>
      <c r="C279" s="65"/>
      <c r="D279" s="66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7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</row>
    <row r="280" ht="16.5" customHeight="1">
      <c r="A280" s="65"/>
      <c r="B280" s="65"/>
      <c r="C280" s="65"/>
      <c r="D280" s="66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7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</row>
    <row r="281" ht="16.5" customHeight="1">
      <c r="A281" s="65"/>
      <c r="B281" s="65"/>
      <c r="C281" s="65"/>
      <c r="D281" s="66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7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</row>
    <row r="282" ht="16.5" customHeight="1">
      <c r="A282" s="65"/>
      <c r="B282" s="65"/>
      <c r="C282" s="65"/>
      <c r="D282" s="66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7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</row>
    <row r="283" ht="16.5" customHeight="1">
      <c r="A283" s="65"/>
      <c r="B283" s="65"/>
      <c r="C283" s="65"/>
      <c r="D283" s="66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7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</row>
    <row r="284" ht="16.5" customHeight="1">
      <c r="A284" s="65"/>
      <c r="B284" s="65"/>
      <c r="C284" s="65"/>
      <c r="D284" s="66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7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</row>
    <row r="285" ht="16.5" customHeight="1">
      <c r="A285" s="65"/>
      <c r="B285" s="65"/>
      <c r="C285" s="65"/>
      <c r="D285" s="66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7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</row>
    <row r="286" ht="16.5" customHeight="1">
      <c r="A286" s="65"/>
      <c r="B286" s="65"/>
      <c r="C286" s="65"/>
      <c r="D286" s="66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7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</row>
    <row r="287" ht="16.5" customHeight="1">
      <c r="A287" s="65"/>
      <c r="B287" s="65"/>
      <c r="C287" s="65"/>
      <c r="D287" s="66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7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</row>
    <row r="288" ht="16.5" customHeight="1">
      <c r="A288" s="65"/>
      <c r="B288" s="65"/>
      <c r="C288" s="65"/>
      <c r="D288" s="66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7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</row>
    <row r="289" ht="16.5" customHeight="1">
      <c r="A289" s="65"/>
      <c r="B289" s="65"/>
      <c r="C289" s="65"/>
      <c r="D289" s="66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7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</row>
    <row r="290" ht="16.5" customHeight="1">
      <c r="A290" s="65"/>
      <c r="B290" s="65"/>
      <c r="C290" s="65"/>
      <c r="D290" s="66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7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</row>
    <row r="291" ht="16.5" customHeight="1">
      <c r="A291" s="65"/>
      <c r="B291" s="65"/>
      <c r="C291" s="65"/>
      <c r="D291" s="66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7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</row>
    <row r="292" ht="16.5" customHeight="1">
      <c r="A292" s="65"/>
      <c r="B292" s="65"/>
      <c r="C292" s="65"/>
      <c r="D292" s="66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7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</row>
    <row r="293" ht="16.5" customHeight="1">
      <c r="A293" s="65"/>
      <c r="B293" s="65"/>
      <c r="C293" s="65"/>
      <c r="D293" s="66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7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</row>
    <row r="294" ht="16.5" customHeight="1">
      <c r="A294" s="65"/>
      <c r="B294" s="65"/>
      <c r="C294" s="65"/>
      <c r="D294" s="66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7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</row>
    <row r="295" ht="16.5" customHeight="1">
      <c r="A295" s="65"/>
      <c r="B295" s="65"/>
      <c r="C295" s="65"/>
      <c r="D295" s="66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7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</row>
    <row r="296" ht="16.5" customHeight="1">
      <c r="A296" s="65"/>
      <c r="B296" s="65"/>
      <c r="C296" s="65"/>
      <c r="D296" s="66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7"/>
      <c r="AM296" s="65"/>
      <c r="AN296" s="65"/>
      <c r="AO296" s="65"/>
      <c r="AP296" s="65"/>
      <c r="AQ296" s="65"/>
      <c r="AR296" s="65"/>
      <c r="AS296" s="65"/>
      <c r="AT296" s="65"/>
      <c r="AU296" s="65"/>
      <c r="AV296" s="65"/>
      <c r="AW296" s="65"/>
      <c r="AX296" s="65"/>
      <c r="AY296" s="65"/>
    </row>
    <row r="297" ht="16.5" customHeight="1">
      <c r="A297" s="65"/>
      <c r="B297" s="65"/>
      <c r="C297" s="65"/>
      <c r="D297" s="66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7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</row>
    <row r="298" ht="16.5" customHeight="1">
      <c r="A298" s="65"/>
      <c r="B298" s="65"/>
      <c r="C298" s="65"/>
      <c r="D298" s="66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7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</row>
    <row r="299" ht="16.5" customHeight="1">
      <c r="A299" s="65"/>
      <c r="B299" s="65"/>
      <c r="C299" s="65"/>
      <c r="D299" s="66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7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</row>
    <row r="300" ht="16.5" customHeight="1">
      <c r="A300" s="65"/>
      <c r="B300" s="65"/>
      <c r="C300" s="65"/>
      <c r="D300" s="66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7"/>
      <c r="AM300" s="65"/>
      <c r="AN300" s="65"/>
      <c r="AO300" s="65"/>
      <c r="AP300" s="65"/>
      <c r="AQ300" s="65"/>
      <c r="AR300" s="65"/>
      <c r="AS300" s="65"/>
      <c r="AT300" s="65"/>
      <c r="AU300" s="65"/>
      <c r="AV300" s="65"/>
      <c r="AW300" s="65"/>
      <c r="AX300" s="65"/>
      <c r="AY300" s="65"/>
    </row>
    <row r="301" ht="16.5" customHeight="1">
      <c r="A301" s="65"/>
      <c r="B301" s="65"/>
      <c r="C301" s="65"/>
      <c r="D301" s="66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7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</row>
    <row r="302" ht="16.5" customHeight="1">
      <c r="A302" s="65"/>
      <c r="B302" s="65"/>
      <c r="C302" s="65"/>
      <c r="D302" s="66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7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</row>
    <row r="303" ht="16.5" customHeight="1">
      <c r="A303" s="65"/>
      <c r="B303" s="65"/>
      <c r="C303" s="65"/>
      <c r="D303" s="66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7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</row>
    <row r="304" ht="16.5" customHeight="1">
      <c r="A304" s="65"/>
      <c r="B304" s="65"/>
      <c r="C304" s="65"/>
      <c r="D304" s="66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7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</row>
    <row r="305" ht="16.5" customHeight="1">
      <c r="A305" s="65"/>
      <c r="B305" s="65"/>
      <c r="C305" s="65"/>
      <c r="D305" s="66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7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</row>
    <row r="306" ht="16.5" customHeight="1">
      <c r="A306" s="65"/>
      <c r="B306" s="65"/>
      <c r="C306" s="65"/>
      <c r="D306" s="66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7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</row>
    <row r="307" ht="16.5" customHeight="1">
      <c r="A307" s="65"/>
      <c r="B307" s="65"/>
      <c r="C307" s="65"/>
      <c r="D307" s="66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7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</row>
    <row r="308" ht="16.5" customHeight="1">
      <c r="A308" s="65"/>
      <c r="B308" s="65"/>
      <c r="C308" s="65"/>
      <c r="D308" s="66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7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</row>
    <row r="309" ht="16.5" customHeight="1">
      <c r="A309" s="65"/>
      <c r="B309" s="65"/>
      <c r="C309" s="65"/>
      <c r="D309" s="66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7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</row>
    <row r="310" ht="16.5" customHeight="1">
      <c r="A310" s="65"/>
      <c r="B310" s="65"/>
      <c r="C310" s="65"/>
      <c r="D310" s="66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7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</row>
    <row r="311" ht="16.5" customHeight="1">
      <c r="A311" s="65"/>
      <c r="B311" s="65"/>
      <c r="C311" s="65"/>
      <c r="D311" s="66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7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</row>
    <row r="312" ht="16.5" customHeight="1">
      <c r="A312" s="65"/>
      <c r="B312" s="65"/>
      <c r="C312" s="65"/>
      <c r="D312" s="66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7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</row>
    <row r="313" ht="16.5" customHeight="1">
      <c r="A313" s="65"/>
      <c r="B313" s="65"/>
      <c r="C313" s="65"/>
      <c r="D313" s="66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7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</row>
    <row r="314" ht="16.5" customHeight="1">
      <c r="A314" s="65"/>
      <c r="B314" s="65"/>
      <c r="C314" s="65"/>
      <c r="D314" s="66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7"/>
      <c r="AM314" s="65"/>
      <c r="AN314" s="65"/>
      <c r="AO314" s="65"/>
      <c r="AP314" s="65"/>
      <c r="AQ314" s="65"/>
      <c r="AR314" s="65"/>
      <c r="AS314" s="65"/>
      <c r="AT314" s="65"/>
      <c r="AU314" s="65"/>
      <c r="AV314" s="65"/>
      <c r="AW314" s="65"/>
      <c r="AX314" s="65"/>
      <c r="AY314" s="65"/>
    </row>
    <row r="315" ht="16.5" customHeight="1">
      <c r="A315" s="65"/>
      <c r="B315" s="65"/>
      <c r="C315" s="65"/>
      <c r="D315" s="66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7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</row>
    <row r="316" ht="16.5" customHeight="1">
      <c r="A316" s="65"/>
      <c r="B316" s="65"/>
      <c r="C316" s="65"/>
      <c r="D316" s="66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7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</row>
    <row r="317" ht="16.5" customHeight="1">
      <c r="A317" s="65"/>
      <c r="B317" s="65"/>
      <c r="C317" s="65"/>
      <c r="D317" s="66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7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</row>
    <row r="318" ht="16.5" customHeight="1">
      <c r="A318" s="65"/>
      <c r="B318" s="65"/>
      <c r="C318" s="65"/>
      <c r="D318" s="66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7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</row>
    <row r="319" ht="16.5" customHeight="1">
      <c r="A319" s="65"/>
      <c r="B319" s="65"/>
      <c r="C319" s="65"/>
      <c r="D319" s="66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7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</row>
    <row r="320" ht="16.5" customHeight="1">
      <c r="A320" s="65"/>
      <c r="B320" s="65"/>
      <c r="C320" s="65"/>
      <c r="D320" s="66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7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</row>
    <row r="321" ht="16.5" customHeight="1">
      <c r="A321" s="65"/>
      <c r="B321" s="65"/>
      <c r="C321" s="65"/>
      <c r="D321" s="66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7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</row>
    <row r="322" ht="16.5" customHeight="1">
      <c r="A322" s="65"/>
      <c r="B322" s="65"/>
      <c r="C322" s="65"/>
      <c r="D322" s="66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7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</row>
    <row r="323" ht="16.5" customHeight="1">
      <c r="A323" s="65"/>
      <c r="B323" s="65"/>
      <c r="C323" s="65"/>
      <c r="D323" s="66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7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</row>
    <row r="324" ht="16.5" customHeight="1">
      <c r="A324" s="65"/>
      <c r="B324" s="65"/>
      <c r="C324" s="65"/>
      <c r="D324" s="66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7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</row>
    <row r="325" ht="16.5" customHeight="1">
      <c r="A325" s="65"/>
      <c r="B325" s="65"/>
      <c r="C325" s="65"/>
      <c r="D325" s="66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7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</row>
    <row r="326" ht="16.5" customHeight="1">
      <c r="A326" s="65"/>
      <c r="B326" s="65"/>
      <c r="C326" s="65"/>
      <c r="D326" s="66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7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</row>
    <row r="327" ht="16.5" customHeight="1">
      <c r="A327" s="65"/>
      <c r="B327" s="65"/>
      <c r="C327" s="65"/>
      <c r="D327" s="66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7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</row>
    <row r="328" ht="16.5" customHeight="1">
      <c r="A328" s="65"/>
      <c r="B328" s="65"/>
      <c r="C328" s="65"/>
      <c r="D328" s="66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7"/>
      <c r="AM328" s="65"/>
      <c r="AN328" s="65"/>
      <c r="AO328" s="65"/>
      <c r="AP328" s="65"/>
      <c r="AQ328" s="65"/>
      <c r="AR328" s="65"/>
      <c r="AS328" s="65"/>
      <c r="AT328" s="65"/>
      <c r="AU328" s="65"/>
      <c r="AV328" s="65"/>
      <c r="AW328" s="65"/>
      <c r="AX328" s="65"/>
      <c r="AY328" s="65"/>
    </row>
    <row r="329" ht="16.5" customHeight="1">
      <c r="A329" s="65"/>
      <c r="B329" s="65"/>
      <c r="C329" s="65"/>
      <c r="D329" s="66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7"/>
      <c r="AM329" s="65"/>
      <c r="AN329" s="65"/>
      <c r="AO329" s="65"/>
      <c r="AP329" s="65"/>
      <c r="AQ329" s="65"/>
      <c r="AR329" s="65"/>
      <c r="AS329" s="65"/>
      <c r="AT329" s="65"/>
      <c r="AU329" s="65"/>
      <c r="AV329" s="65"/>
      <c r="AW329" s="65"/>
      <c r="AX329" s="65"/>
      <c r="AY329" s="65"/>
    </row>
    <row r="330" ht="16.5" customHeight="1">
      <c r="A330" s="65"/>
      <c r="B330" s="65"/>
      <c r="C330" s="65"/>
      <c r="D330" s="66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7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</row>
    <row r="331" ht="16.5" customHeight="1">
      <c r="A331" s="65"/>
      <c r="B331" s="65"/>
      <c r="C331" s="65"/>
      <c r="D331" s="66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7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</row>
    <row r="332" ht="16.5" customHeight="1">
      <c r="A332" s="65"/>
      <c r="B332" s="65"/>
      <c r="C332" s="65"/>
      <c r="D332" s="66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7"/>
      <c r="AM332" s="65"/>
      <c r="AN332" s="65"/>
      <c r="AO332" s="65"/>
      <c r="AP332" s="65"/>
      <c r="AQ332" s="65"/>
      <c r="AR332" s="65"/>
      <c r="AS332" s="65"/>
      <c r="AT332" s="65"/>
      <c r="AU332" s="65"/>
      <c r="AV332" s="65"/>
      <c r="AW332" s="65"/>
      <c r="AX332" s="65"/>
      <c r="AY332" s="65"/>
    </row>
    <row r="333" ht="16.5" customHeight="1">
      <c r="A333" s="65"/>
      <c r="B333" s="65"/>
      <c r="C333" s="65"/>
      <c r="D333" s="66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7"/>
      <c r="AM333" s="65"/>
      <c r="AN333" s="65"/>
      <c r="AO333" s="65"/>
      <c r="AP333" s="65"/>
      <c r="AQ333" s="65"/>
      <c r="AR333" s="65"/>
      <c r="AS333" s="65"/>
      <c r="AT333" s="65"/>
      <c r="AU333" s="65"/>
      <c r="AV333" s="65"/>
      <c r="AW333" s="65"/>
      <c r="AX333" s="65"/>
      <c r="AY333" s="65"/>
    </row>
    <row r="334" ht="16.5" customHeight="1">
      <c r="A334" s="65"/>
      <c r="B334" s="65"/>
      <c r="C334" s="65"/>
      <c r="D334" s="66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7"/>
      <c r="AM334" s="65"/>
      <c r="AN334" s="65"/>
      <c r="AO334" s="65"/>
      <c r="AP334" s="65"/>
      <c r="AQ334" s="65"/>
      <c r="AR334" s="65"/>
      <c r="AS334" s="65"/>
      <c r="AT334" s="65"/>
      <c r="AU334" s="65"/>
      <c r="AV334" s="65"/>
      <c r="AW334" s="65"/>
      <c r="AX334" s="65"/>
      <c r="AY334" s="65"/>
    </row>
    <row r="335" ht="16.5" customHeight="1">
      <c r="A335" s="65"/>
      <c r="B335" s="65"/>
      <c r="C335" s="65"/>
      <c r="D335" s="66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7"/>
      <c r="AM335" s="65"/>
      <c r="AN335" s="65"/>
      <c r="AO335" s="65"/>
      <c r="AP335" s="65"/>
      <c r="AQ335" s="65"/>
      <c r="AR335" s="65"/>
      <c r="AS335" s="65"/>
      <c r="AT335" s="65"/>
      <c r="AU335" s="65"/>
      <c r="AV335" s="65"/>
      <c r="AW335" s="65"/>
      <c r="AX335" s="65"/>
      <c r="AY335" s="65"/>
    </row>
    <row r="336" ht="16.5" customHeight="1">
      <c r="A336" s="65"/>
      <c r="B336" s="65"/>
      <c r="C336" s="65"/>
      <c r="D336" s="66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7"/>
      <c r="AM336" s="65"/>
      <c r="AN336" s="65"/>
      <c r="AO336" s="65"/>
      <c r="AP336" s="65"/>
      <c r="AQ336" s="65"/>
      <c r="AR336" s="65"/>
      <c r="AS336" s="65"/>
      <c r="AT336" s="65"/>
      <c r="AU336" s="65"/>
      <c r="AV336" s="65"/>
      <c r="AW336" s="65"/>
      <c r="AX336" s="65"/>
      <c r="AY336" s="65"/>
    </row>
    <row r="337" ht="16.5" customHeight="1">
      <c r="A337" s="65"/>
      <c r="B337" s="65"/>
      <c r="C337" s="65"/>
      <c r="D337" s="66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7"/>
      <c r="AM337" s="65"/>
      <c r="AN337" s="65"/>
      <c r="AO337" s="65"/>
      <c r="AP337" s="65"/>
      <c r="AQ337" s="65"/>
      <c r="AR337" s="65"/>
      <c r="AS337" s="65"/>
      <c r="AT337" s="65"/>
      <c r="AU337" s="65"/>
      <c r="AV337" s="65"/>
      <c r="AW337" s="65"/>
      <c r="AX337" s="65"/>
      <c r="AY337" s="65"/>
    </row>
    <row r="338" ht="16.5" customHeight="1">
      <c r="A338" s="65"/>
      <c r="B338" s="65"/>
      <c r="C338" s="65"/>
      <c r="D338" s="66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7"/>
      <c r="AM338" s="65"/>
      <c r="AN338" s="65"/>
      <c r="AO338" s="65"/>
      <c r="AP338" s="65"/>
      <c r="AQ338" s="65"/>
      <c r="AR338" s="65"/>
      <c r="AS338" s="65"/>
      <c r="AT338" s="65"/>
      <c r="AU338" s="65"/>
      <c r="AV338" s="65"/>
      <c r="AW338" s="65"/>
      <c r="AX338" s="65"/>
      <c r="AY338" s="65"/>
    </row>
    <row r="339" ht="16.5" customHeight="1">
      <c r="A339" s="65"/>
      <c r="B339" s="65"/>
      <c r="C339" s="65"/>
      <c r="D339" s="66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7"/>
      <c r="AM339" s="65"/>
      <c r="AN339" s="65"/>
      <c r="AO339" s="65"/>
      <c r="AP339" s="65"/>
      <c r="AQ339" s="65"/>
      <c r="AR339" s="65"/>
      <c r="AS339" s="65"/>
      <c r="AT339" s="65"/>
      <c r="AU339" s="65"/>
      <c r="AV339" s="65"/>
      <c r="AW339" s="65"/>
      <c r="AX339" s="65"/>
      <c r="AY339" s="65"/>
    </row>
    <row r="340" ht="16.5" customHeight="1">
      <c r="A340" s="65"/>
      <c r="B340" s="65"/>
      <c r="C340" s="65"/>
      <c r="D340" s="66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7"/>
      <c r="AM340" s="65"/>
      <c r="AN340" s="65"/>
      <c r="AO340" s="65"/>
      <c r="AP340" s="65"/>
      <c r="AQ340" s="65"/>
      <c r="AR340" s="65"/>
      <c r="AS340" s="65"/>
      <c r="AT340" s="65"/>
      <c r="AU340" s="65"/>
      <c r="AV340" s="65"/>
      <c r="AW340" s="65"/>
      <c r="AX340" s="65"/>
      <c r="AY340" s="65"/>
    </row>
    <row r="341" ht="16.5" customHeight="1">
      <c r="A341" s="65"/>
      <c r="B341" s="65"/>
      <c r="C341" s="65"/>
      <c r="D341" s="66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7"/>
      <c r="AM341" s="65"/>
      <c r="AN341" s="65"/>
      <c r="AO341" s="65"/>
      <c r="AP341" s="65"/>
      <c r="AQ341" s="65"/>
      <c r="AR341" s="65"/>
      <c r="AS341" s="65"/>
      <c r="AT341" s="65"/>
      <c r="AU341" s="65"/>
      <c r="AV341" s="65"/>
      <c r="AW341" s="65"/>
      <c r="AX341" s="65"/>
      <c r="AY341" s="65"/>
    </row>
    <row r="342" ht="16.5" customHeight="1">
      <c r="A342" s="65"/>
      <c r="B342" s="65"/>
      <c r="C342" s="65"/>
      <c r="D342" s="66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7"/>
      <c r="AM342" s="65"/>
      <c r="AN342" s="65"/>
      <c r="AO342" s="65"/>
      <c r="AP342" s="65"/>
      <c r="AQ342" s="65"/>
      <c r="AR342" s="65"/>
      <c r="AS342" s="65"/>
      <c r="AT342" s="65"/>
      <c r="AU342" s="65"/>
      <c r="AV342" s="65"/>
      <c r="AW342" s="65"/>
      <c r="AX342" s="65"/>
      <c r="AY342" s="65"/>
    </row>
    <row r="343" ht="16.5" customHeight="1">
      <c r="A343" s="65"/>
      <c r="B343" s="65"/>
      <c r="C343" s="65"/>
      <c r="D343" s="66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  <c r="AJ343" s="65"/>
      <c r="AK343" s="65"/>
      <c r="AL343" s="67"/>
      <c r="AM343" s="65"/>
      <c r="AN343" s="65"/>
      <c r="AO343" s="65"/>
      <c r="AP343" s="65"/>
      <c r="AQ343" s="65"/>
      <c r="AR343" s="65"/>
      <c r="AS343" s="65"/>
      <c r="AT343" s="65"/>
      <c r="AU343" s="65"/>
      <c r="AV343" s="65"/>
      <c r="AW343" s="65"/>
      <c r="AX343" s="65"/>
      <c r="AY343" s="65"/>
    </row>
    <row r="344" ht="16.5" customHeight="1">
      <c r="A344" s="65"/>
      <c r="B344" s="65"/>
      <c r="C344" s="65"/>
      <c r="D344" s="66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7"/>
      <c r="AM344" s="65"/>
      <c r="AN344" s="65"/>
      <c r="AO344" s="65"/>
      <c r="AP344" s="65"/>
      <c r="AQ344" s="65"/>
      <c r="AR344" s="65"/>
      <c r="AS344" s="65"/>
      <c r="AT344" s="65"/>
      <c r="AU344" s="65"/>
      <c r="AV344" s="65"/>
      <c r="AW344" s="65"/>
      <c r="AX344" s="65"/>
      <c r="AY344" s="65"/>
    </row>
    <row r="345" ht="16.5" customHeight="1">
      <c r="A345" s="65"/>
      <c r="B345" s="65"/>
      <c r="C345" s="65"/>
      <c r="D345" s="66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7"/>
      <c r="AM345" s="65"/>
      <c r="AN345" s="65"/>
      <c r="AO345" s="65"/>
      <c r="AP345" s="65"/>
      <c r="AQ345" s="65"/>
      <c r="AR345" s="65"/>
      <c r="AS345" s="65"/>
      <c r="AT345" s="65"/>
      <c r="AU345" s="65"/>
      <c r="AV345" s="65"/>
      <c r="AW345" s="65"/>
      <c r="AX345" s="65"/>
      <c r="AY345" s="65"/>
    </row>
    <row r="346" ht="16.5" customHeight="1">
      <c r="A346" s="65"/>
      <c r="B346" s="65"/>
      <c r="C346" s="65"/>
      <c r="D346" s="66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7"/>
      <c r="AM346" s="65"/>
      <c r="AN346" s="65"/>
      <c r="AO346" s="65"/>
      <c r="AP346" s="65"/>
      <c r="AQ346" s="65"/>
      <c r="AR346" s="65"/>
      <c r="AS346" s="65"/>
      <c r="AT346" s="65"/>
      <c r="AU346" s="65"/>
      <c r="AV346" s="65"/>
      <c r="AW346" s="65"/>
      <c r="AX346" s="65"/>
      <c r="AY346" s="65"/>
    </row>
    <row r="347" ht="16.5" customHeight="1">
      <c r="A347" s="65"/>
      <c r="B347" s="65"/>
      <c r="C347" s="65"/>
      <c r="D347" s="66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  <c r="AJ347" s="65"/>
      <c r="AK347" s="65"/>
      <c r="AL347" s="67"/>
      <c r="AM347" s="65"/>
      <c r="AN347" s="65"/>
      <c r="AO347" s="65"/>
      <c r="AP347" s="65"/>
      <c r="AQ347" s="65"/>
      <c r="AR347" s="65"/>
      <c r="AS347" s="65"/>
      <c r="AT347" s="65"/>
      <c r="AU347" s="65"/>
      <c r="AV347" s="65"/>
      <c r="AW347" s="65"/>
      <c r="AX347" s="65"/>
      <c r="AY347" s="65"/>
    </row>
    <row r="348" ht="16.5" customHeight="1">
      <c r="A348" s="65"/>
      <c r="B348" s="65"/>
      <c r="C348" s="65"/>
      <c r="D348" s="66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  <c r="AJ348" s="65"/>
      <c r="AK348" s="65"/>
      <c r="AL348" s="67"/>
      <c r="AM348" s="65"/>
      <c r="AN348" s="65"/>
      <c r="AO348" s="65"/>
      <c r="AP348" s="65"/>
      <c r="AQ348" s="65"/>
      <c r="AR348" s="65"/>
      <c r="AS348" s="65"/>
      <c r="AT348" s="65"/>
      <c r="AU348" s="65"/>
      <c r="AV348" s="65"/>
      <c r="AW348" s="65"/>
      <c r="AX348" s="65"/>
      <c r="AY348" s="65"/>
    </row>
    <row r="349" ht="16.5" customHeight="1">
      <c r="A349" s="65"/>
      <c r="B349" s="65"/>
      <c r="C349" s="65"/>
      <c r="D349" s="66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  <c r="AJ349" s="65"/>
      <c r="AK349" s="65"/>
      <c r="AL349" s="67"/>
      <c r="AM349" s="65"/>
      <c r="AN349" s="65"/>
      <c r="AO349" s="65"/>
      <c r="AP349" s="65"/>
      <c r="AQ349" s="65"/>
      <c r="AR349" s="65"/>
      <c r="AS349" s="65"/>
      <c r="AT349" s="65"/>
      <c r="AU349" s="65"/>
      <c r="AV349" s="65"/>
      <c r="AW349" s="65"/>
      <c r="AX349" s="65"/>
      <c r="AY349" s="65"/>
    </row>
    <row r="350" ht="16.5" customHeight="1">
      <c r="A350" s="65"/>
      <c r="B350" s="65"/>
      <c r="C350" s="65"/>
      <c r="D350" s="66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7"/>
      <c r="AM350" s="65"/>
      <c r="AN350" s="65"/>
      <c r="AO350" s="65"/>
      <c r="AP350" s="65"/>
      <c r="AQ350" s="65"/>
      <c r="AR350" s="65"/>
      <c r="AS350" s="65"/>
      <c r="AT350" s="65"/>
      <c r="AU350" s="65"/>
      <c r="AV350" s="65"/>
      <c r="AW350" s="65"/>
      <c r="AX350" s="65"/>
      <c r="AY350" s="65"/>
    </row>
    <row r="351" ht="16.5" customHeight="1">
      <c r="A351" s="65"/>
      <c r="B351" s="65"/>
      <c r="C351" s="65"/>
      <c r="D351" s="66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  <c r="AJ351" s="65"/>
      <c r="AK351" s="65"/>
      <c r="AL351" s="67"/>
      <c r="AM351" s="65"/>
      <c r="AN351" s="65"/>
      <c r="AO351" s="65"/>
      <c r="AP351" s="65"/>
      <c r="AQ351" s="65"/>
      <c r="AR351" s="65"/>
      <c r="AS351" s="65"/>
      <c r="AT351" s="65"/>
      <c r="AU351" s="65"/>
      <c r="AV351" s="65"/>
      <c r="AW351" s="65"/>
      <c r="AX351" s="65"/>
      <c r="AY351" s="65"/>
    </row>
    <row r="352" ht="16.5" customHeight="1">
      <c r="A352" s="65"/>
      <c r="B352" s="65"/>
      <c r="C352" s="65"/>
      <c r="D352" s="66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7"/>
      <c r="AM352" s="65"/>
      <c r="AN352" s="65"/>
      <c r="AO352" s="65"/>
      <c r="AP352" s="65"/>
      <c r="AQ352" s="65"/>
      <c r="AR352" s="65"/>
      <c r="AS352" s="65"/>
      <c r="AT352" s="65"/>
      <c r="AU352" s="65"/>
      <c r="AV352" s="65"/>
      <c r="AW352" s="65"/>
      <c r="AX352" s="65"/>
      <c r="AY352" s="65"/>
    </row>
    <row r="353" ht="16.5" customHeight="1">
      <c r="A353" s="65"/>
      <c r="B353" s="65"/>
      <c r="C353" s="65"/>
      <c r="D353" s="66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  <c r="AJ353" s="65"/>
      <c r="AK353" s="65"/>
      <c r="AL353" s="67"/>
      <c r="AM353" s="65"/>
      <c r="AN353" s="65"/>
      <c r="AO353" s="65"/>
      <c r="AP353" s="65"/>
      <c r="AQ353" s="65"/>
      <c r="AR353" s="65"/>
      <c r="AS353" s="65"/>
      <c r="AT353" s="65"/>
      <c r="AU353" s="65"/>
      <c r="AV353" s="65"/>
      <c r="AW353" s="65"/>
      <c r="AX353" s="65"/>
      <c r="AY353" s="65"/>
    </row>
    <row r="354" ht="16.5" customHeight="1">
      <c r="A354" s="65"/>
      <c r="B354" s="65"/>
      <c r="C354" s="65"/>
      <c r="D354" s="66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7"/>
      <c r="AM354" s="65"/>
      <c r="AN354" s="65"/>
      <c r="AO354" s="65"/>
      <c r="AP354" s="65"/>
      <c r="AQ354" s="65"/>
      <c r="AR354" s="65"/>
      <c r="AS354" s="65"/>
      <c r="AT354" s="65"/>
      <c r="AU354" s="65"/>
      <c r="AV354" s="65"/>
      <c r="AW354" s="65"/>
      <c r="AX354" s="65"/>
      <c r="AY354" s="65"/>
    </row>
    <row r="355" ht="16.5" customHeight="1">
      <c r="A355" s="65"/>
      <c r="B355" s="65"/>
      <c r="C355" s="65"/>
      <c r="D355" s="66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7"/>
      <c r="AM355" s="65"/>
      <c r="AN355" s="65"/>
      <c r="AO355" s="65"/>
      <c r="AP355" s="65"/>
      <c r="AQ355" s="65"/>
      <c r="AR355" s="65"/>
      <c r="AS355" s="65"/>
      <c r="AT355" s="65"/>
      <c r="AU355" s="65"/>
      <c r="AV355" s="65"/>
      <c r="AW355" s="65"/>
      <c r="AX355" s="65"/>
      <c r="AY355" s="65"/>
    </row>
    <row r="356" ht="16.5" customHeight="1">
      <c r="A356" s="65"/>
      <c r="B356" s="65"/>
      <c r="C356" s="65"/>
      <c r="D356" s="66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7"/>
      <c r="AM356" s="65"/>
      <c r="AN356" s="65"/>
      <c r="AO356" s="65"/>
      <c r="AP356" s="65"/>
      <c r="AQ356" s="65"/>
      <c r="AR356" s="65"/>
      <c r="AS356" s="65"/>
      <c r="AT356" s="65"/>
      <c r="AU356" s="65"/>
      <c r="AV356" s="65"/>
      <c r="AW356" s="65"/>
      <c r="AX356" s="65"/>
      <c r="AY356" s="65"/>
    </row>
    <row r="357" ht="16.5" customHeight="1">
      <c r="A357" s="65"/>
      <c r="B357" s="65"/>
      <c r="C357" s="65"/>
      <c r="D357" s="66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7"/>
      <c r="AM357" s="65"/>
      <c r="AN357" s="65"/>
      <c r="AO357" s="65"/>
      <c r="AP357" s="65"/>
      <c r="AQ357" s="65"/>
      <c r="AR357" s="65"/>
      <c r="AS357" s="65"/>
      <c r="AT357" s="65"/>
      <c r="AU357" s="65"/>
      <c r="AV357" s="65"/>
      <c r="AW357" s="65"/>
      <c r="AX357" s="65"/>
      <c r="AY357" s="65"/>
    </row>
    <row r="358" ht="16.5" customHeight="1">
      <c r="A358" s="65"/>
      <c r="B358" s="65"/>
      <c r="C358" s="65"/>
      <c r="D358" s="66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7"/>
      <c r="AM358" s="65"/>
      <c r="AN358" s="65"/>
      <c r="AO358" s="65"/>
      <c r="AP358" s="65"/>
      <c r="AQ358" s="65"/>
      <c r="AR358" s="65"/>
      <c r="AS358" s="65"/>
      <c r="AT358" s="65"/>
      <c r="AU358" s="65"/>
      <c r="AV358" s="65"/>
      <c r="AW358" s="65"/>
      <c r="AX358" s="65"/>
      <c r="AY358" s="65"/>
    </row>
    <row r="359" ht="16.5" customHeight="1">
      <c r="A359" s="65"/>
      <c r="B359" s="65"/>
      <c r="C359" s="65"/>
      <c r="D359" s="66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7"/>
      <c r="AM359" s="65"/>
      <c r="AN359" s="65"/>
      <c r="AO359" s="65"/>
      <c r="AP359" s="65"/>
      <c r="AQ359" s="65"/>
      <c r="AR359" s="65"/>
      <c r="AS359" s="65"/>
      <c r="AT359" s="65"/>
      <c r="AU359" s="65"/>
      <c r="AV359" s="65"/>
      <c r="AW359" s="65"/>
      <c r="AX359" s="65"/>
      <c r="AY359" s="65"/>
    </row>
    <row r="360" ht="16.5" customHeight="1">
      <c r="A360" s="65"/>
      <c r="B360" s="65"/>
      <c r="C360" s="65"/>
      <c r="D360" s="66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7"/>
      <c r="AM360" s="65"/>
      <c r="AN360" s="65"/>
      <c r="AO360" s="65"/>
      <c r="AP360" s="65"/>
      <c r="AQ360" s="65"/>
      <c r="AR360" s="65"/>
      <c r="AS360" s="65"/>
      <c r="AT360" s="65"/>
      <c r="AU360" s="65"/>
      <c r="AV360" s="65"/>
      <c r="AW360" s="65"/>
      <c r="AX360" s="65"/>
      <c r="AY360" s="65"/>
    </row>
    <row r="361" ht="16.5" customHeight="1">
      <c r="A361" s="65"/>
      <c r="B361" s="65"/>
      <c r="C361" s="65"/>
      <c r="D361" s="66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7"/>
      <c r="AM361" s="65"/>
      <c r="AN361" s="65"/>
      <c r="AO361" s="65"/>
      <c r="AP361" s="65"/>
      <c r="AQ361" s="65"/>
      <c r="AR361" s="65"/>
      <c r="AS361" s="65"/>
      <c r="AT361" s="65"/>
      <c r="AU361" s="65"/>
      <c r="AV361" s="65"/>
      <c r="AW361" s="65"/>
      <c r="AX361" s="65"/>
      <c r="AY361" s="65"/>
    </row>
    <row r="362" ht="16.5" customHeight="1">
      <c r="A362" s="65"/>
      <c r="B362" s="65"/>
      <c r="C362" s="65"/>
      <c r="D362" s="66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7"/>
      <c r="AM362" s="65"/>
      <c r="AN362" s="65"/>
      <c r="AO362" s="65"/>
      <c r="AP362" s="65"/>
      <c r="AQ362" s="65"/>
      <c r="AR362" s="65"/>
      <c r="AS362" s="65"/>
      <c r="AT362" s="65"/>
      <c r="AU362" s="65"/>
      <c r="AV362" s="65"/>
      <c r="AW362" s="65"/>
      <c r="AX362" s="65"/>
      <c r="AY362" s="65"/>
    </row>
    <row r="363" ht="16.5" customHeight="1">
      <c r="A363" s="65"/>
      <c r="B363" s="65"/>
      <c r="C363" s="65"/>
      <c r="D363" s="66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  <c r="AJ363" s="65"/>
      <c r="AK363" s="65"/>
      <c r="AL363" s="67"/>
      <c r="AM363" s="65"/>
      <c r="AN363" s="65"/>
      <c r="AO363" s="65"/>
      <c r="AP363" s="65"/>
      <c r="AQ363" s="65"/>
      <c r="AR363" s="65"/>
      <c r="AS363" s="65"/>
      <c r="AT363" s="65"/>
      <c r="AU363" s="65"/>
      <c r="AV363" s="65"/>
      <c r="AW363" s="65"/>
      <c r="AX363" s="65"/>
      <c r="AY363" s="65"/>
    </row>
    <row r="364" ht="16.5" customHeight="1">
      <c r="A364" s="65"/>
      <c r="B364" s="65"/>
      <c r="C364" s="65"/>
      <c r="D364" s="66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7"/>
      <c r="AM364" s="65"/>
      <c r="AN364" s="65"/>
      <c r="AO364" s="65"/>
      <c r="AP364" s="65"/>
      <c r="AQ364" s="65"/>
      <c r="AR364" s="65"/>
      <c r="AS364" s="65"/>
      <c r="AT364" s="65"/>
      <c r="AU364" s="65"/>
      <c r="AV364" s="65"/>
      <c r="AW364" s="65"/>
      <c r="AX364" s="65"/>
      <c r="AY364" s="65"/>
    </row>
    <row r="365" ht="16.5" customHeight="1">
      <c r="A365" s="65"/>
      <c r="B365" s="65"/>
      <c r="C365" s="65"/>
      <c r="D365" s="66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7"/>
      <c r="AM365" s="65"/>
      <c r="AN365" s="65"/>
      <c r="AO365" s="65"/>
      <c r="AP365" s="65"/>
      <c r="AQ365" s="65"/>
      <c r="AR365" s="65"/>
      <c r="AS365" s="65"/>
      <c r="AT365" s="65"/>
      <c r="AU365" s="65"/>
      <c r="AV365" s="65"/>
      <c r="AW365" s="65"/>
      <c r="AX365" s="65"/>
      <c r="AY365" s="65"/>
    </row>
    <row r="366" ht="16.5" customHeight="1">
      <c r="A366" s="65"/>
      <c r="B366" s="65"/>
      <c r="C366" s="65"/>
      <c r="D366" s="66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7"/>
      <c r="AM366" s="65"/>
      <c r="AN366" s="65"/>
      <c r="AO366" s="65"/>
      <c r="AP366" s="65"/>
      <c r="AQ366" s="65"/>
      <c r="AR366" s="65"/>
      <c r="AS366" s="65"/>
      <c r="AT366" s="65"/>
      <c r="AU366" s="65"/>
      <c r="AV366" s="65"/>
      <c r="AW366" s="65"/>
      <c r="AX366" s="65"/>
      <c r="AY366" s="65"/>
    </row>
    <row r="367" ht="16.5" customHeight="1">
      <c r="A367" s="65"/>
      <c r="B367" s="65"/>
      <c r="C367" s="65"/>
      <c r="D367" s="66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7"/>
      <c r="AM367" s="65"/>
      <c r="AN367" s="65"/>
      <c r="AO367" s="65"/>
      <c r="AP367" s="65"/>
      <c r="AQ367" s="65"/>
      <c r="AR367" s="65"/>
      <c r="AS367" s="65"/>
      <c r="AT367" s="65"/>
      <c r="AU367" s="65"/>
      <c r="AV367" s="65"/>
      <c r="AW367" s="65"/>
      <c r="AX367" s="65"/>
      <c r="AY367" s="65"/>
    </row>
    <row r="368" ht="16.5" customHeight="1">
      <c r="A368" s="65"/>
      <c r="B368" s="65"/>
      <c r="C368" s="65"/>
      <c r="D368" s="66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7"/>
      <c r="AM368" s="65"/>
      <c r="AN368" s="65"/>
      <c r="AO368" s="65"/>
      <c r="AP368" s="65"/>
      <c r="AQ368" s="65"/>
      <c r="AR368" s="65"/>
      <c r="AS368" s="65"/>
      <c r="AT368" s="65"/>
      <c r="AU368" s="65"/>
      <c r="AV368" s="65"/>
      <c r="AW368" s="65"/>
      <c r="AX368" s="65"/>
      <c r="AY368" s="65"/>
    </row>
    <row r="369" ht="16.5" customHeight="1">
      <c r="A369" s="65"/>
      <c r="B369" s="65"/>
      <c r="C369" s="65"/>
      <c r="D369" s="66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7"/>
      <c r="AM369" s="65"/>
      <c r="AN369" s="65"/>
      <c r="AO369" s="65"/>
      <c r="AP369" s="65"/>
      <c r="AQ369" s="65"/>
      <c r="AR369" s="65"/>
      <c r="AS369" s="65"/>
      <c r="AT369" s="65"/>
      <c r="AU369" s="65"/>
      <c r="AV369" s="65"/>
      <c r="AW369" s="65"/>
      <c r="AX369" s="65"/>
      <c r="AY369" s="65"/>
    </row>
    <row r="370" ht="16.5" customHeight="1">
      <c r="A370" s="65"/>
      <c r="B370" s="65"/>
      <c r="C370" s="65"/>
      <c r="D370" s="66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7"/>
      <c r="AM370" s="65"/>
      <c r="AN370" s="65"/>
      <c r="AO370" s="65"/>
      <c r="AP370" s="65"/>
      <c r="AQ370" s="65"/>
      <c r="AR370" s="65"/>
      <c r="AS370" s="65"/>
      <c r="AT370" s="65"/>
      <c r="AU370" s="65"/>
      <c r="AV370" s="65"/>
      <c r="AW370" s="65"/>
      <c r="AX370" s="65"/>
      <c r="AY370" s="65"/>
    </row>
    <row r="371" ht="16.5" customHeight="1">
      <c r="A371" s="65"/>
      <c r="B371" s="65"/>
      <c r="C371" s="65"/>
      <c r="D371" s="66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7"/>
      <c r="AM371" s="65"/>
      <c r="AN371" s="65"/>
      <c r="AO371" s="65"/>
      <c r="AP371" s="65"/>
      <c r="AQ371" s="65"/>
      <c r="AR371" s="65"/>
      <c r="AS371" s="65"/>
      <c r="AT371" s="65"/>
      <c r="AU371" s="65"/>
      <c r="AV371" s="65"/>
      <c r="AW371" s="65"/>
      <c r="AX371" s="65"/>
      <c r="AY371" s="65"/>
    </row>
    <row r="372" ht="16.5" customHeight="1">
      <c r="A372" s="65"/>
      <c r="B372" s="65"/>
      <c r="C372" s="65"/>
      <c r="D372" s="66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7"/>
      <c r="AM372" s="65"/>
      <c r="AN372" s="65"/>
      <c r="AO372" s="65"/>
      <c r="AP372" s="65"/>
      <c r="AQ372" s="65"/>
      <c r="AR372" s="65"/>
      <c r="AS372" s="65"/>
      <c r="AT372" s="65"/>
      <c r="AU372" s="65"/>
      <c r="AV372" s="65"/>
      <c r="AW372" s="65"/>
      <c r="AX372" s="65"/>
      <c r="AY372" s="65"/>
    </row>
    <row r="373" ht="16.5" customHeight="1">
      <c r="A373" s="65"/>
      <c r="B373" s="65"/>
      <c r="C373" s="65"/>
      <c r="D373" s="66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7"/>
      <c r="AM373" s="65"/>
      <c r="AN373" s="65"/>
      <c r="AO373" s="65"/>
      <c r="AP373" s="65"/>
      <c r="AQ373" s="65"/>
      <c r="AR373" s="65"/>
      <c r="AS373" s="65"/>
      <c r="AT373" s="65"/>
      <c r="AU373" s="65"/>
      <c r="AV373" s="65"/>
      <c r="AW373" s="65"/>
      <c r="AX373" s="65"/>
      <c r="AY373" s="65"/>
    </row>
    <row r="374" ht="16.5" customHeight="1">
      <c r="A374" s="65"/>
      <c r="B374" s="65"/>
      <c r="C374" s="65"/>
      <c r="D374" s="66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7"/>
      <c r="AM374" s="65"/>
      <c r="AN374" s="65"/>
      <c r="AO374" s="65"/>
      <c r="AP374" s="65"/>
      <c r="AQ374" s="65"/>
      <c r="AR374" s="65"/>
      <c r="AS374" s="65"/>
      <c r="AT374" s="65"/>
      <c r="AU374" s="65"/>
      <c r="AV374" s="65"/>
      <c r="AW374" s="65"/>
      <c r="AX374" s="65"/>
      <c r="AY374" s="65"/>
    </row>
    <row r="375" ht="16.5" customHeight="1">
      <c r="A375" s="65"/>
      <c r="B375" s="65"/>
      <c r="C375" s="65"/>
      <c r="D375" s="66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7"/>
      <c r="AM375" s="65"/>
      <c r="AN375" s="65"/>
      <c r="AO375" s="65"/>
      <c r="AP375" s="65"/>
      <c r="AQ375" s="65"/>
      <c r="AR375" s="65"/>
      <c r="AS375" s="65"/>
      <c r="AT375" s="65"/>
      <c r="AU375" s="65"/>
      <c r="AV375" s="65"/>
      <c r="AW375" s="65"/>
      <c r="AX375" s="65"/>
      <c r="AY375" s="65"/>
    </row>
    <row r="376" ht="16.5" customHeight="1">
      <c r="A376" s="65"/>
      <c r="B376" s="65"/>
      <c r="C376" s="65"/>
      <c r="D376" s="66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7"/>
      <c r="AM376" s="65"/>
      <c r="AN376" s="65"/>
      <c r="AO376" s="65"/>
      <c r="AP376" s="65"/>
      <c r="AQ376" s="65"/>
      <c r="AR376" s="65"/>
      <c r="AS376" s="65"/>
      <c r="AT376" s="65"/>
      <c r="AU376" s="65"/>
      <c r="AV376" s="65"/>
      <c r="AW376" s="65"/>
      <c r="AX376" s="65"/>
      <c r="AY376" s="65"/>
    </row>
    <row r="377" ht="16.5" customHeight="1">
      <c r="A377" s="65"/>
      <c r="B377" s="65"/>
      <c r="C377" s="65"/>
      <c r="D377" s="66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7"/>
      <c r="AM377" s="65"/>
      <c r="AN377" s="65"/>
      <c r="AO377" s="65"/>
      <c r="AP377" s="65"/>
      <c r="AQ377" s="65"/>
      <c r="AR377" s="65"/>
      <c r="AS377" s="65"/>
      <c r="AT377" s="65"/>
      <c r="AU377" s="65"/>
      <c r="AV377" s="65"/>
      <c r="AW377" s="65"/>
      <c r="AX377" s="65"/>
      <c r="AY377" s="65"/>
    </row>
    <row r="378" ht="16.5" customHeight="1">
      <c r="A378" s="65"/>
      <c r="B378" s="65"/>
      <c r="C378" s="65"/>
      <c r="D378" s="66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7"/>
      <c r="AM378" s="65"/>
      <c r="AN378" s="65"/>
      <c r="AO378" s="65"/>
      <c r="AP378" s="65"/>
      <c r="AQ378" s="65"/>
      <c r="AR378" s="65"/>
      <c r="AS378" s="65"/>
      <c r="AT378" s="65"/>
      <c r="AU378" s="65"/>
      <c r="AV378" s="65"/>
      <c r="AW378" s="65"/>
      <c r="AX378" s="65"/>
      <c r="AY378" s="65"/>
    </row>
    <row r="379" ht="16.5" customHeight="1">
      <c r="A379" s="65"/>
      <c r="B379" s="65"/>
      <c r="C379" s="65"/>
      <c r="D379" s="66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7"/>
      <c r="AM379" s="65"/>
      <c r="AN379" s="65"/>
      <c r="AO379" s="65"/>
      <c r="AP379" s="65"/>
      <c r="AQ379" s="65"/>
      <c r="AR379" s="65"/>
      <c r="AS379" s="65"/>
      <c r="AT379" s="65"/>
      <c r="AU379" s="65"/>
      <c r="AV379" s="65"/>
      <c r="AW379" s="65"/>
      <c r="AX379" s="65"/>
      <c r="AY379" s="65"/>
    </row>
    <row r="380" ht="16.5" customHeight="1">
      <c r="A380" s="65"/>
      <c r="B380" s="65"/>
      <c r="C380" s="65"/>
      <c r="D380" s="66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7"/>
      <c r="AM380" s="65"/>
      <c r="AN380" s="65"/>
      <c r="AO380" s="65"/>
      <c r="AP380" s="65"/>
      <c r="AQ380" s="65"/>
      <c r="AR380" s="65"/>
      <c r="AS380" s="65"/>
      <c r="AT380" s="65"/>
      <c r="AU380" s="65"/>
      <c r="AV380" s="65"/>
      <c r="AW380" s="65"/>
      <c r="AX380" s="65"/>
      <c r="AY380" s="65"/>
    </row>
    <row r="381" ht="16.5" customHeight="1">
      <c r="A381" s="65"/>
      <c r="B381" s="65"/>
      <c r="C381" s="65"/>
      <c r="D381" s="66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7"/>
      <c r="AM381" s="65"/>
      <c r="AN381" s="65"/>
      <c r="AO381" s="65"/>
      <c r="AP381" s="65"/>
      <c r="AQ381" s="65"/>
      <c r="AR381" s="65"/>
      <c r="AS381" s="65"/>
      <c r="AT381" s="65"/>
      <c r="AU381" s="65"/>
      <c r="AV381" s="65"/>
      <c r="AW381" s="65"/>
      <c r="AX381" s="65"/>
      <c r="AY381" s="65"/>
    </row>
    <row r="382" ht="16.5" customHeight="1">
      <c r="A382" s="65"/>
      <c r="B382" s="65"/>
      <c r="C382" s="65"/>
      <c r="D382" s="66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7"/>
      <c r="AM382" s="65"/>
      <c r="AN382" s="65"/>
      <c r="AO382" s="65"/>
      <c r="AP382" s="65"/>
      <c r="AQ382" s="65"/>
      <c r="AR382" s="65"/>
      <c r="AS382" s="65"/>
      <c r="AT382" s="65"/>
      <c r="AU382" s="65"/>
      <c r="AV382" s="65"/>
      <c r="AW382" s="65"/>
      <c r="AX382" s="65"/>
      <c r="AY382" s="65"/>
    </row>
    <row r="383" ht="16.5" customHeight="1">
      <c r="A383" s="65"/>
      <c r="B383" s="65"/>
      <c r="C383" s="65"/>
      <c r="D383" s="66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7"/>
      <c r="AM383" s="65"/>
      <c r="AN383" s="65"/>
      <c r="AO383" s="65"/>
      <c r="AP383" s="65"/>
      <c r="AQ383" s="65"/>
      <c r="AR383" s="65"/>
      <c r="AS383" s="65"/>
      <c r="AT383" s="65"/>
      <c r="AU383" s="65"/>
      <c r="AV383" s="65"/>
      <c r="AW383" s="65"/>
      <c r="AX383" s="65"/>
      <c r="AY383" s="65"/>
    </row>
    <row r="384" ht="16.5" customHeight="1">
      <c r="A384" s="65"/>
      <c r="B384" s="65"/>
      <c r="C384" s="65"/>
      <c r="D384" s="66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7"/>
      <c r="AM384" s="65"/>
      <c r="AN384" s="65"/>
      <c r="AO384" s="65"/>
      <c r="AP384" s="65"/>
      <c r="AQ384" s="65"/>
      <c r="AR384" s="65"/>
      <c r="AS384" s="65"/>
      <c r="AT384" s="65"/>
      <c r="AU384" s="65"/>
      <c r="AV384" s="65"/>
      <c r="AW384" s="65"/>
      <c r="AX384" s="65"/>
      <c r="AY384" s="65"/>
    </row>
    <row r="385" ht="16.5" customHeight="1">
      <c r="A385" s="65"/>
      <c r="B385" s="65"/>
      <c r="C385" s="65"/>
      <c r="D385" s="66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7"/>
      <c r="AM385" s="65"/>
      <c r="AN385" s="65"/>
      <c r="AO385" s="65"/>
      <c r="AP385" s="65"/>
      <c r="AQ385" s="65"/>
      <c r="AR385" s="65"/>
      <c r="AS385" s="65"/>
      <c r="AT385" s="65"/>
      <c r="AU385" s="65"/>
      <c r="AV385" s="65"/>
      <c r="AW385" s="65"/>
      <c r="AX385" s="65"/>
      <c r="AY385" s="65"/>
    </row>
    <row r="386" ht="16.5" customHeight="1">
      <c r="A386" s="65"/>
      <c r="B386" s="65"/>
      <c r="C386" s="65"/>
      <c r="D386" s="66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7"/>
      <c r="AM386" s="65"/>
      <c r="AN386" s="65"/>
      <c r="AO386" s="65"/>
      <c r="AP386" s="65"/>
      <c r="AQ386" s="65"/>
      <c r="AR386" s="65"/>
      <c r="AS386" s="65"/>
      <c r="AT386" s="65"/>
      <c r="AU386" s="65"/>
      <c r="AV386" s="65"/>
      <c r="AW386" s="65"/>
      <c r="AX386" s="65"/>
      <c r="AY386" s="65"/>
    </row>
    <row r="387" ht="16.5" customHeight="1">
      <c r="A387" s="65"/>
      <c r="B387" s="65"/>
      <c r="C387" s="65"/>
      <c r="D387" s="66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7"/>
      <c r="AM387" s="65"/>
      <c r="AN387" s="65"/>
      <c r="AO387" s="65"/>
      <c r="AP387" s="65"/>
      <c r="AQ387" s="65"/>
      <c r="AR387" s="65"/>
      <c r="AS387" s="65"/>
      <c r="AT387" s="65"/>
      <c r="AU387" s="65"/>
      <c r="AV387" s="65"/>
      <c r="AW387" s="65"/>
      <c r="AX387" s="65"/>
      <c r="AY387" s="65"/>
    </row>
    <row r="388" ht="16.5" customHeight="1">
      <c r="A388" s="65"/>
      <c r="B388" s="65"/>
      <c r="C388" s="65"/>
      <c r="D388" s="66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7"/>
      <c r="AM388" s="65"/>
      <c r="AN388" s="65"/>
      <c r="AO388" s="65"/>
      <c r="AP388" s="65"/>
      <c r="AQ388" s="65"/>
      <c r="AR388" s="65"/>
      <c r="AS388" s="65"/>
      <c r="AT388" s="65"/>
      <c r="AU388" s="65"/>
      <c r="AV388" s="65"/>
      <c r="AW388" s="65"/>
      <c r="AX388" s="65"/>
      <c r="AY388" s="65"/>
    </row>
    <row r="389" ht="16.5" customHeight="1">
      <c r="A389" s="65"/>
      <c r="B389" s="65"/>
      <c r="C389" s="65"/>
      <c r="D389" s="66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7"/>
      <c r="AM389" s="65"/>
      <c r="AN389" s="65"/>
      <c r="AO389" s="65"/>
      <c r="AP389" s="65"/>
      <c r="AQ389" s="65"/>
      <c r="AR389" s="65"/>
      <c r="AS389" s="65"/>
      <c r="AT389" s="65"/>
      <c r="AU389" s="65"/>
      <c r="AV389" s="65"/>
      <c r="AW389" s="65"/>
      <c r="AX389" s="65"/>
      <c r="AY389" s="65"/>
    </row>
    <row r="390" ht="16.5" customHeight="1">
      <c r="A390" s="65"/>
      <c r="B390" s="65"/>
      <c r="C390" s="65"/>
      <c r="D390" s="66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7"/>
      <c r="AM390" s="65"/>
      <c r="AN390" s="65"/>
      <c r="AO390" s="65"/>
      <c r="AP390" s="65"/>
      <c r="AQ390" s="65"/>
      <c r="AR390" s="65"/>
      <c r="AS390" s="65"/>
      <c r="AT390" s="65"/>
      <c r="AU390" s="65"/>
      <c r="AV390" s="65"/>
      <c r="AW390" s="65"/>
      <c r="AX390" s="65"/>
      <c r="AY390" s="65"/>
    </row>
    <row r="391" ht="16.5" customHeight="1">
      <c r="A391" s="65"/>
      <c r="B391" s="65"/>
      <c r="C391" s="65"/>
      <c r="D391" s="66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7"/>
      <c r="AM391" s="65"/>
      <c r="AN391" s="65"/>
      <c r="AO391" s="65"/>
      <c r="AP391" s="65"/>
      <c r="AQ391" s="65"/>
      <c r="AR391" s="65"/>
      <c r="AS391" s="65"/>
      <c r="AT391" s="65"/>
      <c r="AU391" s="65"/>
      <c r="AV391" s="65"/>
      <c r="AW391" s="65"/>
      <c r="AX391" s="65"/>
      <c r="AY391" s="65"/>
    </row>
    <row r="392" ht="16.5" customHeight="1">
      <c r="A392" s="65"/>
      <c r="B392" s="65"/>
      <c r="C392" s="65"/>
      <c r="D392" s="66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  <c r="AJ392" s="65"/>
      <c r="AK392" s="65"/>
      <c r="AL392" s="67"/>
      <c r="AM392" s="65"/>
      <c r="AN392" s="65"/>
      <c r="AO392" s="65"/>
      <c r="AP392" s="65"/>
      <c r="AQ392" s="65"/>
      <c r="AR392" s="65"/>
      <c r="AS392" s="65"/>
      <c r="AT392" s="65"/>
      <c r="AU392" s="65"/>
      <c r="AV392" s="65"/>
      <c r="AW392" s="65"/>
      <c r="AX392" s="65"/>
      <c r="AY392" s="65"/>
    </row>
    <row r="393" ht="16.5" customHeight="1">
      <c r="A393" s="65"/>
      <c r="B393" s="65"/>
      <c r="C393" s="65"/>
      <c r="D393" s="66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7"/>
      <c r="AM393" s="65"/>
      <c r="AN393" s="65"/>
      <c r="AO393" s="65"/>
      <c r="AP393" s="65"/>
      <c r="AQ393" s="65"/>
      <c r="AR393" s="65"/>
      <c r="AS393" s="65"/>
      <c r="AT393" s="65"/>
      <c r="AU393" s="65"/>
      <c r="AV393" s="65"/>
      <c r="AW393" s="65"/>
      <c r="AX393" s="65"/>
      <c r="AY393" s="65"/>
    </row>
    <row r="394" ht="16.5" customHeight="1">
      <c r="A394" s="65"/>
      <c r="B394" s="65"/>
      <c r="C394" s="65"/>
      <c r="D394" s="66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7"/>
      <c r="AM394" s="65"/>
      <c r="AN394" s="65"/>
      <c r="AO394" s="65"/>
      <c r="AP394" s="65"/>
      <c r="AQ394" s="65"/>
      <c r="AR394" s="65"/>
      <c r="AS394" s="65"/>
      <c r="AT394" s="65"/>
      <c r="AU394" s="65"/>
      <c r="AV394" s="65"/>
      <c r="AW394" s="65"/>
      <c r="AX394" s="65"/>
      <c r="AY394" s="65"/>
    </row>
    <row r="395" ht="16.5" customHeight="1">
      <c r="A395" s="65"/>
      <c r="B395" s="65"/>
      <c r="C395" s="65"/>
      <c r="D395" s="66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7"/>
      <c r="AM395" s="65"/>
      <c r="AN395" s="65"/>
      <c r="AO395" s="65"/>
      <c r="AP395" s="65"/>
      <c r="AQ395" s="65"/>
      <c r="AR395" s="65"/>
      <c r="AS395" s="65"/>
      <c r="AT395" s="65"/>
      <c r="AU395" s="65"/>
      <c r="AV395" s="65"/>
      <c r="AW395" s="65"/>
      <c r="AX395" s="65"/>
      <c r="AY395" s="65"/>
    </row>
    <row r="396" ht="16.5" customHeight="1">
      <c r="A396" s="65"/>
      <c r="B396" s="65"/>
      <c r="C396" s="65"/>
      <c r="D396" s="66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7"/>
      <c r="AM396" s="65"/>
      <c r="AN396" s="65"/>
      <c r="AO396" s="65"/>
      <c r="AP396" s="65"/>
      <c r="AQ396" s="65"/>
      <c r="AR396" s="65"/>
      <c r="AS396" s="65"/>
      <c r="AT396" s="65"/>
      <c r="AU396" s="65"/>
      <c r="AV396" s="65"/>
      <c r="AW396" s="65"/>
      <c r="AX396" s="65"/>
      <c r="AY396" s="65"/>
    </row>
    <row r="397" ht="16.5" customHeight="1">
      <c r="A397" s="65"/>
      <c r="B397" s="65"/>
      <c r="C397" s="65"/>
      <c r="D397" s="66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7"/>
      <c r="AM397" s="65"/>
      <c r="AN397" s="65"/>
      <c r="AO397" s="65"/>
      <c r="AP397" s="65"/>
      <c r="AQ397" s="65"/>
      <c r="AR397" s="65"/>
      <c r="AS397" s="65"/>
      <c r="AT397" s="65"/>
      <c r="AU397" s="65"/>
      <c r="AV397" s="65"/>
      <c r="AW397" s="65"/>
      <c r="AX397" s="65"/>
      <c r="AY397" s="65"/>
    </row>
    <row r="398" ht="16.5" customHeight="1">
      <c r="A398" s="65"/>
      <c r="B398" s="65"/>
      <c r="C398" s="65"/>
      <c r="D398" s="66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7"/>
      <c r="AM398" s="65"/>
      <c r="AN398" s="65"/>
      <c r="AO398" s="65"/>
      <c r="AP398" s="65"/>
      <c r="AQ398" s="65"/>
      <c r="AR398" s="65"/>
      <c r="AS398" s="65"/>
      <c r="AT398" s="65"/>
      <c r="AU398" s="65"/>
      <c r="AV398" s="65"/>
      <c r="AW398" s="65"/>
      <c r="AX398" s="65"/>
      <c r="AY398" s="65"/>
    </row>
    <row r="399" ht="16.5" customHeight="1">
      <c r="A399" s="65"/>
      <c r="B399" s="65"/>
      <c r="C399" s="65"/>
      <c r="D399" s="66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7"/>
      <c r="AM399" s="65"/>
      <c r="AN399" s="65"/>
      <c r="AO399" s="65"/>
      <c r="AP399" s="65"/>
      <c r="AQ399" s="65"/>
      <c r="AR399" s="65"/>
      <c r="AS399" s="65"/>
      <c r="AT399" s="65"/>
      <c r="AU399" s="65"/>
      <c r="AV399" s="65"/>
      <c r="AW399" s="65"/>
      <c r="AX399" s="65"/>
      <c r="AY399" s="65"/>
    </row>
    <row r="400" ht="16.5" customHeight="1">
      <c r="A400" s="65"/>
      <c r="B400" s="65"/>
      <c r="C400" s="65"/>
      <c r="D400" s="66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  <c r="AJ400" s="65"/>
      <c r="AK400" s="65"/>
      <c r="AL400" s="67"/>
      <c r="AM400" s="65"/>
      <c r="AN400" s="65"/>
      <c r="AO400" s="65"/>
      <c r="AP400" s="65"/>
      <c r="AQ400" s="65"/>
      <c r="AR400" s="65"/>
      <c r="AS400" s="65"/>
      <c r="AT400" s="65"/>
      <c r="AU400" s="65"/>
      <c r="AV400" s="65"/>
      <c r="AW400" s="65"/>
      <c r="AX400" s="65"/>
      <c r="AY400" s="65"/>
    </row>
    <row r="401" ht="16.5" customHeight="1">
      <c r="A401" s="65"/>
      <c r="B401" s="65"/>
      <c r="C401" s="65"/>
      <c r="D401" s="66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7"/>
      <c r="AM401" s="65"/>
      <c r="AN401" s="65"/>
      <c r="AO401" s="65"/>
      <c r="AP401" s="65"/>
      <c r="AQ401" s="65"/>
      <c r="AR401" s="65"/>
      <c r="AS401" s="65"/>
      <c r="AT401" s="65"/>
      <c r="AU401" s="65"/>
      <c r="AV401" s="65"/>
      <c r="AW401" s="65"/>
      <c r="AX401" s="65"/>
      <c r="AY401" s="65"/>
    </row>
    <row r="402" ht="16.5" customHeight="1">
      <c r="A402" s="65"/>
      <c r="B402" s="65"/>
      <c r="C402" s="65"/>
      <c r="D402" s="66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  <c r="AJ402" s="65"/>
      <c r="AK402" s="65"/>
      <c r="AL402" s="67"/>
      <c r="AM402" s="65"/>
      <c r="AN402" s="65"/>
      <c r="AO402" s="65"/>
      <c r="AP402" s="65"/>
      <c r="AQ402" s="65"/>
      <c r="AR402" s="65"/>
      <c r="AS402" s="65"/>
      <c r="AT402" s="65"/>
      <c r="AU402" s="65"/>
      <c r="AV402" s="65"/>
      <c r="AW402" s="65"/>
      <c r="AX402" s="65"/>
      <c r="AY402" s="65"/>
    </row>
    <row r="403" ht="16.5" customHeight="1">
      <c r="A403" s="65"/>
      <c r="B403" s="65"/>
      <c r="C403" s="65"/>
      <c r="D403" s="66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7"/>
      <c r="AM403" s="65"/>
      <c r="AN403" s="65"/>
      <c r="AO403" s="65"/>
      <c r="AP403" s="65"/>
      <c r="AQ403" s="65"/>
      <c r="AR403" s="65"/>
      <c r="AS403" s="65"/>
      <c r="AT403" s="65"/>
      <c r="AU403" s="65"/>
      <c r="AV403" s="65"/>
      <c r="AW403" s="65"/>
      <c r="AX403" s="65"/>
      <c r="AY403" s="65"/>
    </row>
    <row r="404" ht="16.5" customHeight="1">
      <c r="A404" s="65"/>
      <c r="B404" s="65"/>
      <c r="C404" s="65"/>
      <c r="D404" s="66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7"/>
      <c r="AM404" s="65"/>
      <c r="AN404" s="65"/>
      <c r="AO404" s="65"/>
      <c r="AP404" s="65"/>
      <c r="AQ404" s="65"/>
      <c r="AR404" s="65"/>
      <c r="AS404" s="65"/>
      <c r="AT404" s="65"/>
      <c r="AU404" s="65"/>
      <c r="AV404" s="65"/>
      <c r="AW404" s="65"/>
      <c r="AX404" s="65"/>
      <c r="AY404" s="65"/>
    </row>
    <row r="405" ht="16.5" customHeight="1">
      <c r="A405" s="65"/>
      <c r="B405" s="65"/>
      <c r="C405" s="65"/>
      <c r="D405" s="66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7"/>
      <c r="AM405" s="65"/>
      <c r="AN405" s="65"/>
      <c r="AO405" s="65"/>
      <c r="AP405" s="65"/>
      <c r="AQ405" s="65"/>
      <c r="AR405" s="65"/>
      <c r="AS405" s="65"/>
      <c r="AT405" s="65"/>
      <c r="AU405" s="65"/>
      <c r="AV405" s="65"/>
      <c r="AW405" s="65"/>
      <c r="AX405" s="65"/>
      <c r="AY405" s="65"/>
    </row>
    <row r="406" ht="16.5" customHeight="1">
      <c r="A406" s="65"/>
      <c r="B406" s="65"/>
      <c r="C406" s="65"/>
      <c r="D406" s="66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7"/>
      <c r="AM406" s="65"/>
      <c r="AN406" s="65"/>
      <c r="AO406" s="65"/>
      <c r="AP406" s="65"/>
      <c r="AQ406" s="65"/>
      <c r="AR406" s="65"/>
      <c r="AS406" s="65"/>
      <c r="AT406" s="65"/>
      <c r="AU406" s="65"/>
      <c r="AV406" s="65"/>
      <c r="AW406" s="65"/>
      <c r="AX406" s="65"/>
      <c r="AY406" s="65"/>
    </row>
    <row r="407" ht="16.5" customHeight="1">
      <c r="A407" s="65"/>
      <c r="B407" s="65"/>
      <c r="C407" s="65"/>
      <c r="D407" s="66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7"/>
      <c r="AM407" s="65"/>
      <c r="AN407" s="65"/>
      <c r="AO407" s="65"/>
      <c r="AP407" s="65"/>
      <c r="AQ407" s="65"/>
      <c r="AR407" s="65"/>
      <c r="AS407" s="65"/>
      <c r="AT407" s="65"/>
      <c r="AU407" s="65"/>
      <c r="AV407" s="65"/>
      <c r="AW407" s="65"/>
      <c r="AX407" s="65"/>
      <c r="AY407" s="65"/>
    </row>
    <row r="408" ht="16.5" customHeight="1">
      <c r="A408" s="65"/>
      <c r="B408" s="65"/>
      <c r="C408" s="65"/>
      <c r="D408" s="66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7"/>
      <c r="AM408" s="65"/>
      <c r="AN408" s="65"/>
      <c r="AO408" s="65"/>
      <c r="AP408" s="65"/>
      <c r="AQ408" s="65"/>
      <c r="AR408" s="65"/>
      <c r="AS408" s="65"/>
      <c r="AT408" s="65"/>
      <c r="AU408" s="65"/>
      <c r="AV408" s="65"/>
      <c r="AW408" s="65"/>
      <c r="AX408" s="65"/>
      <c r="AY408" s="65"/>
    </row>
    <row r="409" ht="16.5" customHeight="1">
      <c r="A409" s="65"/>
      <c r="B409" s="65"/>
      <c r="C409" s="65"/>
      <c r="D409" s="66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7"/>
      <c r="AM409" s="65"/>
      <c r="AN409" s="65"/>
      <c r="AO409" s="65"/>
      <c r="AP409" s="65"/>
      <c r="AQ409" s="65"/>
      <c r="AR409" s="65"/>
      <c r="AS409" s="65"/>
      <c r="AT409" s="65"/>
      <c r="AU409" s="65"/>
      <c r="AV409" s="65"/>
      <c r="AW409" s="65"/>
      <c r="AX409" s="65"/>
      <c r="AY409" s="65"/>
    </row>
    <row r="410" ht="16.5" customHeight="1">
      <c r="A410" s="65"/>
      <c r="B410" s="65"/>
      <c r="C410" s="65"/>
      <c r="D410" s="66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  <c r="AJ410" s="65"/>
      <c r="AK410" s="65"/>
      <c r="AL410" s="67"/>
      <c r="AM410" s="65"/>
      <c r="AN410" s="65"/>
      <c r="AO410" s="65"/>
      <c r="AP410" s="65"/>
      <c r="AQ410" s="65"/>
      <c r="AR410" s="65"/>
      <c r="AS410" s="65"/>
      <c r="AT410" s="65"/>
      <c r="AU410" s="65"/>
      <c r="AV410" s="65"/>
      <c r="AW410" s="65"/>
      <c r="AX410" s="65"/>
      <c r="AY410" s="65"/>
    </row>
    <row r="411" ht="16.5" customHeight="1">
      <c r="A411" s="65"/>
      <c r="B411" s="65"/>
      <c r="C411" s="65"/>
      <c r="D411" s="66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7"/>
      <c r="AM411" s="65"/>
      <c r="AN411" s="65"/>
      <c r="AO411" s="65"/>
      <c r="AP411" s="65"/>
      <c r="AQ411" s="65"/>
      <c r="AR411" s="65"/>
      <c r="AS411" s="65"/>
      <c r="AT411" s="65"/>
      <c r="AU411" s="65"/>
      <c r="AV411" s="65"/>
      <c r="AW411" s="65"/>
      <c r="AX411" s="65"/>
      <c r="AY411" s="65"/>
    </row>
    <row r="412" ht="16.5" customHeight="1">
      <c r="A412" s="65"/>
      <c r="B412" s="65"/>
      <c r="C412" s="65"/>
      <c r="D412" s="66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7"/>
      <c r="AM412" s="65"/>
      <c r="AN412" s="65"/>
      <c r="AO412" s="65"/>
      <c r="AP412" s="65"/>
      <c r="AQ412" s="65"/>
      <c r="AR412" s="65"/>
      <c r="AS412" s="65"/>
      <c r="AT412" s="65"/>
      <c r="AU412" s="65"/>
      <c r="AV412" s="65"/>
      <c r="AW412" s="65"/>
      <c r="AX412" s="65"/>
      <c r="AY412" s="65"/>
    </row>
    <row r="413" ht="16.5" customHeight="1">
      <c r="A413" s="65"/>
      <c r="B413" s="65"/>
      <c r="C413" s="65"/>
      <c r="D413" s="66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7"/>
      <c r="AM413" s="65"/>
      <c r="AN413" s="65"/>
      <c r="AO413" s="65"/>
      <c r="AP413" s="65"/>
      <c r="AQ413" s="65"/>
      <c r="AR413" s="65"/>
      <c r="AS413" s="65"/>
      <c r="AT413" s="65"/>
      <c r="AU413" s="65"/>
      <c r="AV413" s="65"/>
      <c r="AW413" s="65"/>
      <c r="AX413" s="65"/>
      <c r="AY413" s="65"/>
    </row>
    <row r="414" ht="16.5" customHeight="1">
      <c r="A414" s="65"/>
      <c r="B414" s="65"/>
      <c r="C414" s="65"/>
      <c r="D414" s="66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7"/>
      <c r="AM414" s="65"/>
      <c r="AN414" s="65"/>
      <c r="AO414" s="65"/>
      <c r="AP414" s="65"/>
      <c r="AQ414" s="65"/>
      <c r="AR414" s="65"/>
      <c r="AS414" s="65"/>
      <c r="AT414" s="65"/>
      <c r="AU414" s="65"/>
      <c r="AV414" s="65"/>
      <c r="AW414" s="65"/>
      <c r="AX414" s="65"/>
      <c r="AY414" s="65"/>
    </row>
    <row r="415" ht="16.5" customHeight="1">
      <c r="A415" s="65"/>
      <c r="B415" s="65"/>
      <c r="C415" s="65"/>
      <c r="D415" s="66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7"/>
      <c r="AM415" s="65"/>
      <c r="AN415" s="65"/>
      <c r="AO415" s="65"/>
      <c r="AP415" s="65"/>
      <c r="AQ415" s="65"/>
      <c r="AR415" s="65"/>
      <c r="AS415" s="65"/>
      <c r="AT415" s="65"/>
      <c r="AU415" s="65"/>
      <c r="AV415" s="65"/>
      <c r="AW415" s="65"/>
      <c r="AX415" s="65"/>
      <c r="AY415" s="65"/>
    </row>
    <row r="416" ht="16.5" customHeight="1">
      <c r="A416" s="65"/>
      <c r="B416" s="65"/>
      <c r="C416" s="65"/>
      <c r="D416" s="66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7"/>
      <c r="AM416" s="65"/>
      <c r="AN416" s="65"/>
      <c r="AO416" s="65"/>
      <c r="AP416" s="65"/>
      <c r="AQ416" s="65"/>
      <c r="AR416" s="65"/>
      <c r="AS416" s="65"/>
      <c r="AT416" s="65"/>
      <c r="AU416" s="65"/>
      <c r="AV416" s="65"/>
      <c r="AW416" s="65"/>
      <c r="AX416" s="65"/>
      <c r="AY416" s="65"/>
    </row>
    <row r="417" ht="16.5" customHeight="1">
      <c r="A417" s="65"/>
      <c r="B417" s="65"/>
      <c r="C417" s="65"/>
      <c r="D417" s="66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7"/>
      <c r="AM417" s="65"/>
      <c r="AN417" s="65"/>
      <c r="AO417" s="65"/>
      <c r="AP417" s="65"/>
      <c r="AQ417" s="65"/>
      <c r="AR417" s="65"/>
      <c r="AS417" s="65"/>
      <c r="AT417" s="65"/>
      <c r="AU417" s="65"/>
      <c r="AV417" s="65"/>
      <c r="AW417" s="65"/>
      <c r="AX417" s="65"/>
      <c r="AY417" s="65"/>
    </row>
    <row r="418" ht="16.5" customHeight="1">
      <c r="A418" s="65"/>
      <c r="B418" s="65"/>
      <c r="C418" s="65"/>
      <c r="D418" s="66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7"/>
      <c r="AM418" s="65"/>
      <c r="AN418" s="65"/>
      <c r="AO418" s="65"/>
      <c r="AP418" s="65"/>
      <c r="AQ418" s="65"/>
      <c r="AR418" s="65"/>
      <c r="AS418" s="65"/>
      <c r="AT418" s="65"/>
      <c r="AU418" s="65"/>
      <c r="AV418" s="65"/>
      <c r="AW418" s="65"/>
      <c r="AX418" s="65"/>
      <c r="AY418" s="65"/>
    </row>
    <row r="419" ht="16.5" customHeight="1">
      <c r="A419" s="65"/>
      <c r="B419" s="65"/>
      <c r="C419" s="65"/>
      <c r="D419" s="66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  <c r="AJ419" s="65"/>
      <c r="AK419" s="65"/>
      <c r="AL419" s="67"/>
      <c r="AM419" s="65"/>
      <c r="AN419" s="65"/>
      <c r="AO419" s="65"/>
      <c r="AP419" s="65"/>
      <c r="AQ419" s="65"/>
      <c r="AR419" s="65"/>
      <c r="AS419" s="65"/>
      <c r="AT419" s="65"/>
      <c r="AU419" s="65"/>
      <c r="AV419" s="65"/>
      <c r="AW419" s="65"/>
      <c r="AX419" s="65"/>
      <c r="AY419" s="65"/>
    </row>
    <row r="420" ht="16.5" customHeight="1">
      <c r="A420" s="65"/>
      <c r="B420" s="65"/>
      <c r="C420" s="65"/>
      <c r="D420" s="66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7"/>
      <c r="AM420" s="65"/>
      <c r="AN420" s="65"/>
      <c r="AO420" s="65"/>
      <c r="AP420" s="65"/>
      <c r="AQ420" s="65"/>
      <c r="AR420" s="65"/>
      <c r="AS420" s="65"/>
      <c r="AT420" s="65"/>
      <c r="AU420" s="65"/>
      <c r="AV420" s="65"/>
      <c r="AW420" s="65"/>
      <c r="AX420" s="65"/>
      <c r="AY420" s="65"/>
    </row>
    <row r="421" ht="16.5" customHeight="1">
      <c r="A421" s="65"/>
      <c r="B421" s="65"/>
      <c r="C421" s="65"/>
      <c r="D421" s="66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7"/>
      <c r="AM421" s="65"/>
      <c r="AN421" s="65"/>
      <c r="AO421" s="65"/>
      <c r="AP421" s="65"/>
      <c r="AQ421" s="65"/>
      <c r="AR421" s="65"/>
      <c r="AS421" s="65"/>
      <c r="AT421" s="65"/>
      <c r="AU421" s="65"/>
      <c r="AV421" s="65"/>
      <c r="AW421" s="65"/>
      <c r="AX421" s="65"/>
      <c r="AY421" s="65"/>
    </row>
    <row r="422" ht="16.5" customHeight="1">
      <c r="A422" s="65"/>
      <c r="B422" s="65"/>
      <c r="C422" s="65"/>
      <c r="D422" s="66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7"/>
      <c r="AM422" s="65"/>
      <c r="AN422" s="65"/>
      <c r="AO422" s="65"/>
      <c r="AP422" s="65"/>
      <c r="AQ422" s="65"/>
      <c r="AR422" s="65"/>
      <c r="AS422" s="65"/>
      <c r="AT422" s="65"/>
      <c r="AU422" s="65"/>
      <c r="AV422" s="65"/>
      <c r="AW422" s="65"/>
      <c r="AX422" s="65"/>
      <c r="AY422" s="65"/>
    </row>
    <row r="423" ht="16.5" customHeight="1">
      <c r="A423" s="65"/>
      <c r="B423" s="65"/>
      <c r="C423" s="65"/>
      <c r="D423" s="66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  <c r="AJ423" s="65"/>
      <c r="AK423" s="65"/>
      <c r="AL423" s="67"/>
      <c r="AM423" s="65"/>
      <c r="AN423" s="65"/>
      <c r="AO423" s="65"/>
      <c r="AP423" s="65"/>
      <c r="AQ423" s="65"/>
      <c r="AR423" s="65"/>
      <c r="AS423" s="65"/>
      <c r="AT423" s="65"/>
      <c r="AU423" s="65"/>
      <c r="AV423" s="65"/>
      <c r="AW423" s="65"/>
      <c r="AX423" s="65"/>
      <c r="AY423" s="65"/>
    </row>
    <row r="424" ht="16.5" customHeight="1">
      <c r="A424" s="65"/>
      <c r="B424" s="65"/>
      <c r="C424" s="65"/>
      <c r="D424" s="66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7"/>
      <c r="AM424" s="65"/>
      <c r="AN424" s="65"/>
      <c r="AO424" s="65"/>
      <c r="AP424" s="65"/>
      <c r="AQ424" s="65"/>
      <c r="AR424" s="65"/>
      <c r="AS424" s="65"/>
      <c r="AT424" s="65"/>
      <c r="AU424" s="65"/>
      <c r="AV424" s="65"/>
      <c r="AW424" s="65"/>
      <c r="AX424" s="65"/>
      <c r="AY424" s="65"/>
    </row>
    <row r="425" ht="16.5" customHeight="1">
      <c r="A425" s="65"/>
      <c r="B425" s="65"/>
      <c r="C425" s="65"/>
      <c r="D425" s="66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7"/>
      <c r="AM425" s="65"/>
      <c r="AN425" s="65"/>
      <c r="AO425" s="65"/>
      <c r="AP425" s="65"/>
      <c r="AQ425" s="65"/>
      <c r="AR425" s="65"/>
      <c r="AS425" s="65"/>
      <c r="AT425" s="65"/>
      <c r="AU425" s="65"/>
      <c r="AV425" s="65"/>
      <c r="AW425" s="65"/>
      <c r="AX425" s="65"/>
      <c r="AY425" s="65"/>
    </row>
    <row r="426" ht="16.5" customHeight="1">
      <c r="A426" s="65"/>
      <c r="B426" s="65"/>
      <c r="C426" s="65"/>
      <c r="D426" s="66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7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</row>
    <row r="427" ht="16.5" customHeight="1">
      <c r="A427" s="65"/>
      <c r="B427" s="65"/>
      <c r="C427" s="65"/>
      <c r="D427" s="66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7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</row>
    <row r="428" ht="16.5" customHeight="1">
      <c r="A428" s="65"/>
      <c r="B428" s="65"/>
      <c r="C428" s="65"/>
      <c r="D428" s="66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7"/>
      <c r="AM428" s="65"/>
      <c r="AN428" s="65"/>
      <c r="AO428" s="65"/>
      <c r="AP428" s="65"/>
      <c r="AQ428" s="65"/>
      <c r="AR428" s="65"/>
      <c r="AS428" s="65"/>
      <c r="AT428" s="65"/>
      <c r="AU428" s="65"/>
      <c r="AV428" s="65"/>
      <c r="AW428" s="65"/>
      <c r="AX428" s="65"/>
      <c r="AY428" s="65"/>
    </row>
    <row r="429" ht="16.5" customHeight="1">
      <c r="A429" s="65"/>
      <c r="B429" s="65"/>
      <c r="C429" s="65"/>
      <c r="D429" s="66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7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</row>
    <row r="430" ht="16.5" customHeight="1">
      <c r="A430" s="65"/>
      <c r="B430" s="65"/>
      <c r="C430" s="65"/>
      <c r="D430" s="66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7"/>
      <c r="AM430" s="65"/>
      <c r="AN430" s="65"/>
      <c r="AO430" s="65"/>
      <c r="AP430" s="65"/>
      <c r="AQ430" s="65"/>
      <c r="AR430" s="65"/>
      <c r="AS430" s="65"/>
      <c r="AT430" s="65"/>
      <c r="AU430" s="65"/>
      <c r="AV430" s="65"/>
      <c r="AW430" s="65"/>
      <c r="AX430" s="65"/>
      <c r="AY430" s="65"/>
    </row>
    <row r="431" ht="16.5" customHeight="1">
      <c r="A431" s="65"/>
      <c r="B431" s="65"/>
      <c r="C431" s="65"/>
      <c r="D431" s="66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7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</row>
    <row r="432" ht="16.5" customHeight="1">
      <c r="A432" s="65"/>
      <c r="B432" s="65"/>
      <c r="C432" s="65"/>
      <c r="D432" s="66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7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</row>
    <row r="433" ht="16.5" customHeight="1">
      <c r="A433" s="65"/>
      <c r="B433" s="65"/>
      <c r="C433" s="65"/>
      <c r="D433" s="66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7"/>
      <c r="AM433" s="65"/>
      <c r="AN433" s="65"/>
      <c r="AO433" s="65"/>
      <c r="AP433" s="65"/>
      <c r="AQ433" s="65"/>
      <c r="AR433" s="65"/>
      <c r="AS433" s="65"/>
      <c r="AT433" s="65"/>
      <c r="AU433" s="65"/>
      <c r="AV433" s="65"/>
      <c r="AW433" s="65"/>
      <c r="AX433" s="65"/>
      <c r="AY433" s="65"/>
    </row>
    <row r="434" ht="16.5" customHeight="1">
      <c r="A434" s="65"/>
      <c r="B434" s="65"/>
      <c r="C434" s="65"/>
      <c r="D434" s="66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7"/>
      <c r="AM434" s="65"/>
      <c r="AN434" s="65"/>
      <c r="AO434" s="65"/>
      <c r="AP434" s="65"/>
      <c r="AQ434" s="65"/>
      <c r="AR434" s="65"/>
      <c r="AS434" s="65"/>
      <c r="AT434" s="65"/>
      <c r="AU434" s="65"/>
      <c r="AV434" s="65"/>
      <c r="AW434" s="65"/>
      <c r="AX434" s="65"/>
      <c r="AY434" s="65"/>
    </row>
    <row r="435" ht="16.5" customHeight="1">
      <c r="A435" s="65"/>
      <c r="B435" s="65"/>
      <c r="C435" s="65"/>
      <c r="D435" s="66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7"/>
      <c r="AM435" s="65"/>
      <c r="AN435" s="65"/>
      <c r="AO435" s="65"/>
      <c r="AP435" s="65"/>
      <c r="AQ435" s="65"/>
      <c r="AR435" s="65"/>
      <c r="AS435" s="65"/>
      <c r="AT435" s="65"/>
      <c r="AU435" s="65"/>
      <c r="AV435" s="65"/>
      <c r="AW435" s="65"/>
      <c r="AX435" s="65"/>
      <c r="AY435" s="65"/>
    </row>
    <row r="436" ht="16.5" customHeight="1">
      <c r="A436" s="65"/>
      <c r="B436" s="65"/>
      <c r="C436" s="65"/>
      <c r="D436" s="66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7"/>
      <c r="AM436" s="65"/>
      <c r="AN436" s="65"/>
      <c r="AO436" s="65"/>
      <c r="AP436" s="65"/>
      <c r="AQ436" s="65"/>
      <c r="AR436" s="65"/>
      <c r="AS436" s="65"/>
      <c r="AT436" s="65"/>
      <c r="AU436" s="65"/>
      <c r="AV436" s="65"/>
      <c r="AW436" s="65"/>
      <c r="AX436" s="65"/>
      <c r="AY436" s="65"/>
    </row>
    <row r="437" ht="16.5" customHeight="1">
      <c r="A437" s="65"/>
      <c r="B437" s="65"/>
      <c r="C437" s="65"/>
      <c r="D437" s="66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7"/>
      <c r="AM437" s="65"/>
      <c r="AN437" s="65"/>
      <c r="AO437" s="65"/>
      <c r="AP437" s="65"/>
      <c r="AQ437" s="65"/>
      <c r="AR437" s="65"/>
      <c r="AS437" s="65"/>
      <c r="AT437" s="65"/>
      <c r="AU437" s="65"/>
      <c r="AV437" s="65"/>
      <c r="AW437" s="65"/>
      <c r="AX437" s="65"/>
      <c r="AY437" s="65"/>
    </row>
    <row r="438" ht="16.5" customHeight="1">
      <c r="A438" s="65"/>
      <c r="B438" s="65"/>
      <c r="C438" s="65"/>
      <c r="D438" s="66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7"/>
      <c r="AM438" s="65"/>
      <c r="AN438" s="65"/>
      <c r="AO438" s="65"/>
      <c r="AP438" s="65"/>
      <c r="AQ438" s="65"/>
      <c r="AR438" s="65"/>
      <c r="AS438" s="65"/>
      <c r="AT438" s="65"/>
      <c r="AU438" s="65"/>
      <c r="AV438" s="65"/>
      <c r="AW438" s="65"/>
      <c r="AX438" s="65"/>
      <c r="AY438" s="65"/>
    </row>
    <row r="439" ht="16.5" customHeight="1">
      <c r="A439" s="65"/>
      <c r="B439" s="65"/>
      <c r="C439" s="65"/>
      <c r="D439" s="66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7"/>
      <c r="AM439" s="65"/>
      <c r="AN439" s="65"/>
      <c r="AO439" s="65"/>
      <c r="AP439" s="65"/>
      <c r="AQ439" s="65"/>
      <c r="AR439" s="65"/>
      <c r="AS439" s="65"/>
      <c r="AT439" s="65"/>
      <c r="AU439" s="65"/>
      <c r="AV439" s="65"/>
      <c r="AW439" s="65"/>
      <c r="AX439" s="65"/>
      <c r="AY439" s="65"/>
    </row>
    <row r="440" ht="16.5" customHeight="1">
      <c r="A440" s="65"/>
      <c r="B440" s="65"/>
      <c r="C440" s="65"/>
      <c r="D440" s="66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7"/>
      <c r="AM440" s="65"/>
      <c r="AN440" s="65"/>
      <c r="AO440" s="65"/>
      <c r="AP440" s="65"/>
      <c r="AQ440" s="65"/>
      <c r="AR440" s="65"/>
      <c r="AS440" s="65"/>
      <c r="AT440" s="65"/>
      <c r="AU440" s="65"/>
      <c r="AV440" s="65"/>
      <c r="AW440" s="65"/>
      <c r="AX440" s="65"/>
      <c r="AY440" s="65"/>
    </row>
    <row r="441" ht="16.5" customHeight="1">
      <c r="A441" s="65"/>
      <c r="B441" s="65"/>
      <c r="C441" s="65"/>
      <c r="D441" s="66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7"/>
      <c r="AM441" s="65"/>
      <c r="AN441" s="65"/>
      <c r="AO441" s="65"/>
      <c r="AP441" s="65"/>
      <c r="AQ441" s="65"/>
      <c r="AR441" s="65"/>
      <c r="AS441" s="65"/>
      <c r="AT441" s="65"/>
      <c r="AU441" s="65"/>
      <c r="AV441" s="65"/>
      <c r="AW441" s="65"/>
      <c r="AX441" s="65"/>
      <c r="AY441" s="65"/>
    </row>
    <row r="442" ht="16.5" customHeight="1">
      <c r="A442" s="65"/>
      <c r="B442" s="65"/>
      <c r="C442" s="65"/>
      <c r="D442" s="66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  <c r="AJ442" s="65"/>
      <c r="AK442" s="65"/>
      <c r="AL442" s="67"/>
      <c r="AM442" s="65"/>
      <c r="AN442" s="65"/>
      <c r="AO442" s="65"/>
      <c r="AP442" s="65"/>
      <c r="AQ442" s="65"/>
      <c r="AR442" s="65"/>
      <c r="AS442" s="65"/>
      <c r="AT442" s="65"/>
      <c r="AU442" s="65"/>
      <c r="AV442" s="65"/>
      <c r="AW442" s="65"/>
      <c r="AX442" s="65"/>
      <c r="AY442" s="65"/>
    </row>
    <row r="443" ht="16.5" customHeight="1">
      <c r="A443" s="65"/>
      <c r="B443" s="65"/>
      <c r="C443" s="65"/>
      <c r="D443" s="66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7"/>
      <c r="AM443" s="65"/>
      <c r="AN443" s="65"/>
      <c r="AO443" s="65"/>
      <c r="AP443" s="65"/>
      <c r="AQ443" s="65"/>
      <c r="AR443" s="65"/>
      <c r="AS443" s="65"/>
      <c r="AT443" s="65"/>
      <c r="AU443" s="65"/>
      <c r="AV443" s="65"/>
      <c r="AW443" s="65"/>
      <c r="AX443" s="65"/>
      <c r="AY443" s="65"/>
    </row>
    <row r="444" ht="16.5" customHeight="1">
      <c r="A444" s="65"/>
      <c r="B444" s="65"/>
      <c r="C444" s="65"/>
      <c r="D444" s="66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7"/>
      <c r="AM444" s="65"/>
      <c r="AN444" s="65"/>
      <c r="AO444" s="65"/>
      <c r="AP444" s="65"/>
      <c r="AQ444" s="65"/>
      <c r="AR444" s="65"/>
      <c r="AS444" s="65"/>
      <c r="AT444" s="65"/>
      <c r="AU444" s="65"/>
      <c r="AV444" s="65"/>
      <c r="AW444" s="65"/>
      <c r="AX444" s="65"/>
      <c r="AY444" s="65"/>
    </row>
    <row r="445" ht="16.5" customHeight="1">
      <c r="A445" s="65"/>
      <c r="B445" s="65"/>
      <c r="C445" s="65"/>
      <c r="D445" s="66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7"/>
      <c r="AM445" s="65"/>
      <c r="AN445" s="65"/>
      <c r="AO445" s="65"/>
      <c r="AP445" s="65"/>
      <c r="AQ445" s="65"/>
      <c r="AR445" s="65"/>
      <c r="AS445" s="65"/>
      <c r="AT445" s="65"/>
      <c r="AU445" s="65"/>
      <c r="AV445" s="65"/>
      <c r="AW445" s="65"/>
      <c r="AX445" s="65"/>
      <c r="AY445" s="65"/>
    </row>
    <row r="446" ht="16.5" customHeight="1">
      <c r="A446" s="65"/>
      <c r="B446" s="65"/>
      <c r="C446" s="65"/>
      <c r="D446" s="66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7"/>
      <c r="AM446" s="65"/>
      <c r="AN446" s="65"/>
      <c r="AO446" s="65"/>
      <c r="AP446" s="65"/>
      <c r="AQ446" s="65"/>
      <c r="AR446" s="65"/>
      <c r="AS446" s="65"/>
      <c r="AT446" s="65"/>
      <c r="AU446" s="65"/>
      <c r="AV446" s="65"/>
      <c r="AW446" s="65"/>
      <c r="AX446" s="65"/>
      <c r="AY446" s="65"/>
    </row>
    <row r="447" ht="16.5" customHeight="1">
      <c r="A447" s="65"/>
      <c r="B447" s="65"/>
      <c r="C447" s="65"/>
      <c r="D447" s="66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7"/>
      <c r="AM447" s="65"/>
      <c r="AN447" s="65"/>
      <c r="AO447" s="65"/>
      <c r="AP447" s="65"/>
      <c r="AQ447" s="65"/>
      <c r="AR447" s="65"/>
      <c r="AS447" s="65"/>
      <c r="AT447" s="65"/>
      <c r="AU447" s="65"/>
      <c r="AV447" s="65"/>
      <c r="AW447" s="65"/>
      <c r="AX447" s="65"/>
      <c r="AY447" s="65"/>
    </row>
    <row r="448" ht="16.5" customHeight="1">
      <c r="A448" s="65"/>
      <c r="B448" s="65"/>
      <c r="C448" s="65"/>
      <c r="D448" s="66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7"/>
      <c r="AM448" s="65"/>
      <c r="AN448" s="65"/>
      <c r="AO448" s="65"/>
      <c r="AP448" s="65"/>
      <c r="AQ448" s="65"/>
      <c r="AR448" s="65"/>
      <c r="AS448" s="65"/>
      <c r="AT448" s="65"/>
      <c r="AU448" s="65"/>
      <c r="AV448" s="65"/>
      <c r="AW448" s="65"/>
      <c r="AX448" s="65"/>
      <c r="AY448" s="65"/>
    </row>
    <row r="449" ht="16.5" customHeight="1">
      <c r="A449" s="65"/>
      <c r="B449" s="65"/>
      <c r="C449" s="65"/>
      <c r="D449" s="66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7"/>
      <c r="AM449" s="65"/>
      <c r="AN449" s="65"/>
      <c r="AO449" s="65"/>
      <c r="AP449" s="65"/>
      <c r="AQ449" s="65"/>
      <c r="AR449" s="65"/>
      <c r="AS449" s="65"/>
      <c r="AT449" s="65"/>
      <c r="AU449" s="65"/>
      <c r="AV449" s="65"/>
      <c r="AW449" s="65"/>
      <c r="AX449" s="65"/>
      <c r="AY449" s="65"/>
    </row>
    <row r="450" ht="16.5" customHeight="1">
      <c r="A450" s="65"/>
      <c r="B450" s="65"/>
      <c r="C450" s="65"/>
      <c r="D450" s="66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7"/>
      <c r="AM450" s="65"/>
      <c r="AN450" s="65"/>
      <c r="AO450" s="65"/>
      <c r="AP450" s="65"/>
      <c r="AQ450" s="65"/>
      <c r="AR450" s="65"/>
      <c r="AS450" s="65"/>
      <c r="AT450" s="65"/>
      <c r="AU450" s="65"/>
      <c r="AV450" s="65"/>
      <c r="AW450" s="65"/>
      <c r="AX450" s="65"/>
      <c r="AY450" s="65"/>
    </row>
    <row r="451" ht="16.5" customHeight="1">
      <c r="A451" s="65"/>
      <c r="B451" s="65"/>
      <c r="C451" s="65"/>
      <c r="D451" s="66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7"/>
      <c r="AM451" s="65"/>
      <c r="AN451" s="65"/>
      <c r="AO451" s="65"/>
      <c r="AP451" s="65"/>
      <c r="AQ451" s="65"/>
      <c r="AR451" s="65"/>
      <c r="AS451" s="65"/>
      <c r="AT451" s="65"/>
      <c r="AU451" s="65"/>
      <c r="AV451" s="65"/>
      <c r="AW451" s="65"/>
      <c r="AX451" s="65"/>
      <c r="AY451" s="65"/>
    </row>
    <row r="452" ht="16.5" customHeight="1">
      <c r="A452" s="65"/>
      <c r="B452" s="65"/>
      <c r="C452" s="65"/>
      <c r="D452" s="66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7"/>
      <c r="AM452" s="65"/>
      <c r="AN452" s="65"/>
      <c r="AO452" s="65"/>
      <c r="AP452" s="65"/>
      <c r="AQ452" s="65"/>
      <c r="AR452" s="65"/>
      <c r="AS452" s="65"/>
      <c r="AT452" s="65"/>
      <c r="AU452" s="65"/>
      <c r="AV452" s="65"/>
      <c r="AW452" s="65"/>
      <c r="AX452" s="65"/>
      <c r="AY452" s="65"/>
    </row>
    <row r="453" ht="16.5" customHeight="1">
      <c r="A453" s="65"/>
      <c r="B453" s="65"/>
      <c r="C453" s="65"/>
      <c r="D453" s="66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7"/>
      <c r="AM453" s="65"/>
      <c r="AN453" s="65"/>
      <c r="AO453" s="65"/>
      <c r="AP453" s="65"/>
      <c r="AQ453" s="65"/>
      <c r="AR453" s="65"/>
      <c r="AS453" s="65"/>
      <c r="AT453" s="65"/>
      <c r="AU453" s="65"/>
      <c r="AV453" s="65"/>
      <c r="AW453" s="65"/>
      <c r="AX453" s="65"/>
      <c r="AY453" s="65"/>
    </row>
    <row r="454" ht="16.5" customHeight="1">
      <c r="A454" s="65"/>
      <c r="B454" s="65"/>
      <c r="C454" s="65"/>
      <c r="D454" s="66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7"/>
      <c r="AM454" s="65"/>
      <c r="AN454" s="65"/>
      <c r="AO454" s="65"/>
      <c r="AP454" s="65"/>
      <c r="AQ454" s="65"/>
      <c r="AR454" s="65"/>
      <c r="AS454" s="65"/>
      <c r="AT454" s="65"/>
      <c r="AU454" s="65"/>
      <c r="AV454" s="65"/>
      <c r="AW454" s="65"/>
      <c r="AX454" s="65"/>
      <c r="AY454" s="65"/>
    </row>
    <row r="455" ht="16.5" customHeight="1">
      <c r="A455" s="65"/>
      <c r="B455" s="65"/>
      <c r="C455" s="65"/>
      <c r="D455" s="66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7"/>
      <c r="AM455" s="65"/>
      <c r="AN455" s="65"/>
      <c r="AO455" s="65"/>
      <c r="AP455" s="65"/>
      <c r="AQ455" s="65"/>
      <c r="AR455" s="65"/>
      <c r="AS455" s="65"/>
      <c r="AT455" s="65"/>
      <c r="AU455" s="65"/>
      <c r="AV455" s="65"/>
      <c r="AW455" s="65"/>
      <c r="AX455" s="65"/>
      <c r="AY455" s="65"/>
    </row>
    <row r="456" ht="16.5" customHeight="1">
      <c r="A456" s="65"/>
      <c r="B456" s="65"/>
      <c r="C456" s="65"/>
      <c r="D456" s="66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7"/>
      <c r="AM456" s="65"/>
      <c r="AN456" s="65"/>
      <c r="AO456" s="65"/>
      <c r="AP456" s="65"/>
      <c r="AQ456" s="65"/>
      <c r="AR456" s="65"/>
      <c r="AS456" s="65"/>
      <c r="AT456" s="65"/>
      <c r="AU456" s="65"/>
      <c r="AV456" s="65"/>
      <c r="AW456" s="65"/>
      <c r="AX456" s="65"/>
      <c r="AY456" s="65"/>
    </row>
    <row r="457" ht="16.5" customHeight="1">
      <c r="A457" s="65"/>
      <c r="B457" s="65"/>
      <c r="C457" s="65"/>
      <c r="D457" s="66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7"/>
      <c r="AM457" s="65"/>
      <c r="AN457" s="65"/>
      <c r="AO457" s="65"/>
      <c r="AP457" s="65"/>
      <c r="AQ457" s="65"/>
      <c r="AR457" s="65"/>
      <c r="AS457" s="65"/>
      <c r="AT457" s="65"/>
      <c r="AU457" s="65"/>
      <c r="AV457" s="65"/>
      <c r="AW457" s="65"/>
      <c r="AX457" s="65"/>
      <c r="AY457" s="65"/>
    </row>
    <row r="458" ht="16.5" customHeight="1">
      <c r="A458" s="65"/>
      <c r="B458" s="65"/>
      <c r="C458" s="65"/>
      <c r="D458" s="66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7"/>
      <c r="AM458" s="65"/>
      <c r="AN458" s="65"/>
      <c r="AO458" s="65"/>
      <c r="AP458" s="65"/>
      <c r="AQ458" s="65"/>
      <c r="AR458" s="65"/>
      <c r="AS458" s="65"/>
      <c r="AT458" s="65"/>
      <c r="AU458" s="65"/>
      <c r="AV458" s="65"/>
      <c r="AW458" s="65"/>
      <c r="AX458" s="65"/>
      <c r="AY458" s="65"/>
    </row>
    <row r="459" ht="16.5" customHeight="1">
      <c r="A459" s="65"/>
      <c r="B459" s="65"/>
      <c r="C459" s="65"/>
      <c r="D459" s="66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7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</row>
    <row r="460" ht="16.5" customHeight="1">
      <c r="A460" s="65"/>
      <c r="B460" s="65"/>
      <c r="C460" s="65"/>
      <c r="D460" s="66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7"/>
      <c r="AM460" s="65"/>
      <c r="AN460" s="65"/>
      <c r="AO460" s="65"/>
      <c r="AP460" s="65"/>
      <c r="AQ460" s="65"/>
      <c r="AR460" s="65"/>
      <c r="AS460" s="65"/>
      <c r="AT460" s="65"/>
      <c r="AU460" s="65"/>
      <c r="AV460" s="65"/>
      <c r="AW460" s="65"/>
      <c r="AX460" s="65"/>
      <c r="AY460" s="65"/>
    </row>
    <row r="461" ht="16.5" customHeight="1">
      <c r="A461" s="65"/>
      <c r="B461" s="65"/>
      <c r="C461" s="65"/>
      <c r="D461" s="66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7"/>
      <c r="AM461" s="65"/>
      <c r="AN461" s="65"/>
      <c r="AO461" s="65"/>
      <c r="AP461" s="65"/>
      <c r="AQ461" s="65"/>
      <c r="AR461" s="65"/>
      <c r="AS461" s="65"/>
      <c r="AT461" s="65"/>
      <c r="AU461" s="65"/>
      <c r="AV461" s="65"/>
      <c r="AW461" s="65"/>
      <c r="AX461" s="65"/>
      <c r="AY461" s="65"/>
    </row>
    <row r="462" ht="16.5" customHeight="1">
      <c r="A462" s="65"/>
      <c r="B462" s="65"/>
      <c r="C462" s="65"/>
      <c r="D462" s="66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7"/>
      <c r="AM462" s="65"/>
      <c r="AN462" s="65"/>
      <c r="AO462" s="65"/>
      <c r="AP462" s="65"/>
      <c r="AQ462" s="65"/>
      <c r="AR462" s="65"/>
      <c r="AS462" s="65"/>
      <c r="AT462" s="65"/>
      <c r="AU462" s="65"/>
      <c r="AV462" s="65"/>
      <c r="AW462" s="65"/>
      <c r="AX462" s="65"/>
      <c r="AY462" s="65"/>
    </row>
    <row r="463" ht="16.5" customHeight="1">
      <c r="A463" s="65"/>
      <c r="B463" s="65"/>
      <c r="C463" s="65"/>
      <c r="D463" s="66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7"/>
      <c r="AM463" s="65"/>
      <c r="AN463" s="65"/>
      <c r="AO463" s="65"/>
      <c r="AP463" s="65"/>
      <c r="AQ463" s="65"/>
      <c r="AR463" s="65"/>
      <c r="AS463" s="65"/>
      <c r="AT463" s="65"/>
      <c r="AU463" s="65"/>
      <c r="AV463" s="65"/>
      <c r="AW463" s="65"/>
      <c r="AX463" s="65"/>
      <c r="AY463" s="65"/>
    </row>
    <row r="464" ht="16.5" customHeight="1">
      <c r="A464" s="65"/>
      <c r="B464" s="65"/>
      <c r="C464" s="65"/>
      <c r="D464" s="66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7"/>
      <c r="AM464" s="65"/>
      <c r="AN464" s="65"/>
      <c r="AO464" s="65"/>
      <c r="AP464" s="65"/>
      <c r="AQ464" s="65"/>
      <c r="AR464" s="65"/>
      <c r="AS464" s="65"/>
      <c r="AT464" s="65"/>
      <c r="AU464" s="65"/>
      <c r="AV464" s="65"/>
      <c r="AW464" s="65"/>
      <c r="AX464" s="65"/>
      <c r="AY464" s="65"/>
    </row>
    <row r="465" ht="16.5" customHeight="1">
      <c r="A465" s="65"/>
      <c r="B465" s="65"/>
      <c r="C465" s="65"/>
      <c r="D465" s="66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/>
      <c r="AL465" s="67"/>
      <c r="AM465" s="65"/>
      <c r="AN465" s="65"/>
      <c r="AO465" s="65"/>
      <c r="AP465" s="65"/>
      <c r="AQ465" s="65"/>
      <c r="AR465" s="65"/>
      <c r="AS465" s="65"/>
      <c r="AT465" s="65"/>
      <c r="AU465" s="65"/>
      <c r="AV465" s="65"/>
      <c r="AW465" s="65"/>
      <c r="AX465" s="65"/>
      <c r="AY465" s="65"/>
    </row>
    <row r="466" ht="16.5" customHeight="1">
      <c r="A466" s="65"/>
      <c r="B466" s="65"/>
      <c r="C466" s="65"/>
      <c r="D466" s="66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7"/>
      <c r="AM466" s="65"/>
      <c r="AN466" s="65"/>
      <c r="AO466" s="65"/>
      <c r="AP466" s="65"/>
      <c r="AQ466" s="65"/>
      <c r="AR466" s="65"/>
      <c r="AS466" s="65"/>
      <c r="AT466" s="65"/>
      <c r="AU466" s="65"/>
      <c r="AV466" s="65"/>
      <c r="AW466" s="65"/>
      <c r="AX466" s="65"/>
      <c r="AY466" s="65"/>
    </row>
    <row r="467" ht="16.5" customHeight="1">
      <c r="A467" s="65"/>
      <c r="B467" s="65"/>
      <c r="C467" s="65"/>
      <c r="D467" s="66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7"/>
      <c r="AM467" s="65"/>
      <c r="AN467" s="65"/>
      <c r="AO467" s="65"/>
      <c r="AP467" s="65"/>
      <c r="AQ467" s="65"/>
      <c r="AR467" s="65"/>
      <c r="AS467" s="65"/>
      <c r="AT467" s="65"/>
      <c r="AU467" s="65"/>
      <c r="AV467" s="65"/>
      <c r="AW467" s="65"/>
      <c r="AX467" s="65"/>
      <c r="AY467" s="65"/>
    </row>
    <row r="468" ht="16.5" customHeight="1">
      <c r="A468" s="65"/>
      <c r="B468" s="65"/>
      <c r="C468" s="65"/>
      <c r="D468" s="66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7"/>
      <c r="AM468" s="65"/>
      <c r="AN468" s="65"/>
      <c r="AO468" s="65"/>
      <c r="AP468" s="65"/>
      <c r="AQ468" s="65"/>
      <c r="AR468" s="65"/>
      <c r="AS468" s="65"/>
      <c r="AT468" s="65"/>
      <c r="AU468" s="65"/>
      <c r="AV468" s="65"/>
      <c r="AW468" s="65"/>
      <c r="AX468" s="65"/>
      <c r="AY468" s="65"/>
    </row>
    <row r="469" ht="16.5" customHeight="1">
      <c r="A469" s="65"/>
      <c r="B469" s="65"/>
      <c r="C469" s="65"/>
      <c r="D469" s="66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7"/>
      <c r="AM469" s="65"/>
      <c r="AN469" s="65"/>
      <c r="AO469" s="65"/>
      <c r="AP469" s="65"/>
      <c r="AQ469" s="65"/>
      <c r="AR469" s="65"/>
      <c r="AS469" s="65"/>
      <c r="AT469" s="65"/>
      <c r="AU469" s="65"/>
      <c r="AV469" s="65"/>
      <c r="AW469" s="65"/>
      <c r="AX469" s="65"/>
      <c r="AY469" s="65"/>
    </row>
    <row r="470" ht="16.5" customHeight="1">
      <c r="A470" s="65"/>
      <c r="B470" s="65"/>
      <c r="C470" s="65"/>
      <c r="D470" s="66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7"/>
      <c r="AM470" s="65"/>
      <c r="AN470" s="65"/>
      <c r="AO470" s="65"/>
      <c r="AP470" s="65"/>
      <c r="AQ470" s="65"/>
      <c r="AR470" s="65"/>
      <c r="AS470" s="65"/>
      <c r="AT470" s="65"/>
      <c r="AU470" s="65"/>
      <c r="AV470" s="65"/>
      <c r="AW470" s="65"/>
      <c r="AX470" s="65"/>
      <c r="AY470" s="65"/>
    </row>
    <row r="471" ht="16.5" customHeight="1">
      <c r="A471" s="65"/>
      <c r="B471" s="65"/>
      <c r="C471" s="65"/>
      <c r="D471" s="66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7"/>
      <c r="AM471" s="65"/>
      <c r="AN471" s="65"/>
      <c r="AO471" s="65"/>
      <c r="AP471" s="65"/>
      <c r="AQ471" s="65"/>
      <c r="AR471" s="65"/>
      <c r="AS471" s="65"/>
      <c r="AT471" s="65"/>
      <c r="AU471" s="65"/>
      <c r="AV471" s="65"/>
      <c r="AW471" s="65"/>
      <c r="AX471" s="65"/>
      <c r="AY471" s="65"/>
    </row>
    <row r="472" ht="16.5" customHeight="1">
      <c r="A472" s="65"/>
      <c r="B472" s="65"/>
      <c r="C472" s="65"/>
      <c r="D472" s="66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7"/>
      <c r="AM472" s="65"/>
      <c r="AN472" s="65"/>
      <c r="AO472" s="65"/>
      <c r="AP472" s="65"/>
      <c r="AQ472" s="65"/>
      <c r="AR472" s="65"/>
      <c r="AS472" s="65"/>
      <c r="AT472" s="65"/>
      <c r="AU472" s="65"/>
      <c r="AV472" s="65"/>
      <c r="AW472" s="65"/>
      <c r="AX472" s="65"/>
      <c r="AY472" s="65"/>
    </row>
    <row r="473" ht="16.5" customHeight="1">
      <c r="A473" s="65"/>
      <c r="B473" s="65"/>
      <c r="C473" s="65"/>
      <c r="D473" s="66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7"/>
      <c r="AM473" s="65"/>
      <c r="AN473" s="65"/>
      <c r="AO473" s="65"/>
      <c r="AP473" s="65"/>
      <c r="AQ473" s="65"/>
      <c r="AR473" s="65"/>
      <c r="AS473" s="65"/>
      <c r="AT473" s="65"/>
      <c r="AU473" s="65"/>
      <c r="AV473" s="65"/>
      <c r="AW473" s="65"/>
      <c r="AX473" s="65"/>
      <c r="AY473" s="65"/>
    </row>
    <row r="474" ht="16.5" customHeight="1">
      <c r="A474" s="65"/>
      <c r="B474" s="65"/>
      <c r="C474" s="65"/>
      <c r="D474" s="66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7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</row>
    <row r="475" ht="16.5" customHeight="1">
      <c r="A475" s="65"/>
      <c r="B475" s="65"/>
      <c r="C475" s="65"/>
      <c r="D475" s="66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7"/>
      <c r="AM475" s="65"/>
      <c r="AN475" s="65"/>
      <c r="AO475" s="65"/>
      <c r="AP475" s="65"/>
      <c r="AQ475" s="65"/>
      <c r="AR475" s="65"/>
      <c r="AS475" s="65"/>
      <c r="AT475" s="65"/>
      <c r="AU475" s="65"/>
      <c r="AV475" s="65"/>
      <c r="AW475" s="65"/>
      <c r="AX475" s="65"/>
      <c r="AY475" s="65"/>
    </row>
    <row r="476" ht="16.5" customHeight="1">
      <c r="A476" s="65"/>
      <c r="B476" s="65"/>
      <c r="C476" s="65"/>
      <c r="D476" s="66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7"/>
      <c r="AM476" s="65"/>
      <c r="AN476" s="65"/>
      <c r="AO476" s="65"/>
      <c r="AP476" s="65"/>
      <c r="AQ476" s="65"/>
      <c r="AR476" s="65"/>
      <c r="AS476" s="65"/>
      <c r="AT476" s="65"/>
      <c r="AU476" s="65"/>
      <c r="AV476" s="65"/>
      <c r="AW476" s="65"/>
      <c r="AX476" s="65"/>
      <c r="AY476" s="65"/>
    </row>
    <row r="477" ht="16.5" customHeight="1">
      <c r="A477" s="65"/>
      <c r="B477" s="65"/>
      <c r="C477" s="65"/>
      <c r="D477" s="66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  <c r="AJ477" s="65"/>
      <c r="AK477" s="65"/>
      <c r="AL477" s="67"/>
      <c r="AM477" s="65"/>
      <c r="AN477" s="65"/>
      <c r="AO477" s="65"/>
      <c r="AP477" s="65"/>
      <c r="AQ477" s="65"/>
      <c r="AR477" s="65"/>
      <c r="AS477" s="65"/>
      <c r="AT477" s="65"/>
      <c r="AU477" s="65"/>
      <c r="AV477" s="65"/>
      <c r="AW477" s="65"/>
      <c r="AX477" s="65"/>
      <c r="AY477" s="65"/>
    </row>
    <row r="478" ht="16.5" customHeight="1">
      <c r="A478" s="65"/>
      <c r="B478" s="65"/>
      <c r="C478" s="65"/>
      <c r="D478" s="66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7"/>
      <c r="AM478" s="65"/>
      <c r="AN478" s="65"/>
      <c r="AO478" s="65"/>
      <c r="AP478" s="65"/>
      <c r="AQ478" s="65"/>
      <c r="AR478" s="65"/>
      <c r="AS478" s="65"/>
      <c r="AT478" s="65"/>
      <c r="AU478" s="65"/>
      <c r="AV478" s="65"/>
      <c r="AW478" s="65"/>
      <c r="AX478" s="65"/>
      <c r="AY478" s="65"/>
    </row>
    <row r="479" ht="16.5" customHeight="1">
      <c r="A479" s="65"/>
      <c r="B479" s="65"/>
      <c r="C479" s="65"/>
      <c r="D479" s="66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7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</row>
    <row r="480" ht="16.5" customHeight="1">
      <c r="A480" s="65"/>
      <c r="B480" s="65"/>
      <c r="C480" s="65"/>
      <c r="D480" s="66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7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</row>
    <row r="481" ht="16.5" customHeight="1">
      <c r="A481" s="65"/>
      <c r="B481" s="65"/>
      <c r="C481" s="65"/>
      <c r="D481" s="66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7"/>
      <c r="AM481" s="65"/>
      <c r="AN481" s="65"/>
      <c r="AO481" s="65"/>
      <c r="AP481" s="65"/>
      <c r="AQ481" s="65"/>
      <c r="AR481" s="65"/>
      <c r="AS481" s="65"/>
      <c r="AT481" s="65"/>
      <c r="AU481" s="65"/>
      <c r="AV481" s="65"/>
      <c r="AW481" s="65"/>
      <c r="AX481" s="65"/>
      <c r="AY481" s="65"/>
    </row>
    <row r="482" ht="16.5" customHeight="1">
      <c r="A482" s="65"/>
      <c r="B482" s="65"/>
      <c r="C482" s="65"/>
      <c r="D482" s="66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7"/>
      <c r="AM482" s="65"/>
      <c r="AN482" s="65"/>
      <c r="AO482" s="65"/>
      <c r="AP482" s="65"/>
      <c r="AQ482" s="65"/>
      <c r="AR482" s="65"/>
      <c r="AS482" s="65"/>
      <c r="AT482" s="65"/>
      <c r="AU482" s="65"/>
      <c r="AV482" s="65"/>
      <c r="AW482" s="65"/>
      <c r="AX482" s="65"/>
      <c r="AY482" s="65"/>
    </row>
    <row r="483" ht="16.5" customHeight="1">
      <c r="A483" s="65"/>
      <c r="B483" s="65"/>
      <c r="C483" s="65"/>
      <c r="D483" s="66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7"/>
      <c r="AM483" s="65"/>
      <c r="AN483" s="65"/>
      <c r="AO483" s="65"/>
      <c r="AP483" s="65"/>
      <c r="AQ483" s="65"/>
      <c r="AR483" s="65"/>
      <c r="AS483" s="65"/>
      <c r="AT483" s="65"/>
      <c r="AU483" s="65"/>
      <c r="AV483" s="65"/>
      <c r="AW483" s="65"/>
      <c r="AX483" s="65"/>
      <c r="AY483" s="65"/>
    </row>
    <row r="484" ht="16.5" customHeight="1">
      <c r="A484" s="65"/>
      <c r="B484" s="65"/>
      <c r="C484" s="65"/>
      <c r="D484" s="66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7"/>
      <c r="AM484" s="65"/>
      <c r="AN484" s="65"/>
      <c r="AO484" s="65"/>
      <c r="AP484" s="65"/>
      <c r="AQ484" s="65"/>
      <c r="AR484" s="65"/>
      <c r="AS484" s="65"/>
      <c r="AT484" s="65"/>
      <c r="AU484" s="65"/>
      <c r="AV484" s="65"/>
      <c r="AW484" s="65"/>
      <c r="AX484" s="65"/>
      <c r="AY484" s="65"/>
    </row>
    <row r="485" ht="16.5" customHeight="1">
      <c r="A485" s="65"/>
      <c r="B485" s="65"/>
      <c r="C485" s="65"/>
      <c r="D485" s="66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7"/>
      <c r="AM485" s="65"/>
      <c r="AN485" s="65"/>
      <c r="AO485" s="65"/>
      <c r="AP485" s="65"/>
      <c r="AQ485" s="65"/>
      <c r="AR485" s="65"/>
      <c r="AS485" s="65"/>
      <c r="AT485" s="65"/>
      <c r="AU485" s="65"/>
      <c r="AV485" s="65"/>
      <c r="AW485" s="65"/>
      <c r="AX485" s="65"/>
      <c r="AY485" s="65"/>
    </row>
    <row r="486" ht="16.5" customHeight="1">
      <c r="A486" s="65"/>
      <c r="B486" s="65"/>
      <c r="C486" s="65"/>
      <c r="D486" s="66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7"/>
      <c r="AM486" s="65"/>
      <c r="AN486" s="65"/>
      <c r="AO486" s="65"/>
      <c r="AP486" s="65"/>
      <c r="AQ486" s="65"/>
      <c r="AR486" s="65"/>
      <c r="AS486" s="65"/>
      <c r="AT486" s="65"/>
      <c r="AU486" s="65"/>
      <c r="AV486" s="65"/>
      <c r="AW486" s="65"/>
      <c r="AX486" s="65"/>
      <c r="AY486" s="65"/>
    </row>
    <row r="487" ht="16.5" customHeight="1">
      <c r="A487" s="65"/>
      <c r="B487" s="65"/>
      <c r="C487" s="65"/>
      <c r="D487" s="66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7"/>
      <c r="AM487" s="65"/>
      <c r="AN487" s="65"/>
      <c r="AO487" s="65"/>
      <c r="AP487" s="65"/>
      <c r="AQ487" s="65"/>
      <c r="AR487" s="65"/>
      <c r="AS487" s="65"/>
      <c r="AT487" s="65"/>
      <c r="AU487" s="65"/>
      <c r="AV487" s="65"/>
      <c r="AW487" s="65"/>
      <c r="AX487" s="65"/>
      <c r="AY487" s="65"/>
    </row>
    <row r="488" ht="16.5" customHeight="1">
      <c r="A488" s="65"/>
      <c r="B488" s="65"/>
      <c r="C488" s="65"/>
      <c r="D488" s="66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7"/>
      <c r="AM488" s="65"/>
      <c r="AN488" s="65"/>
      <c r="AO488" s="65"/>
      <c r="AP488" s="65"/>
      <c r="AQ488" s="65"/>
      <c r="AR488" s="65"/>
      <c r="AS488" s="65"/>
      <c r="AT488" s="65"/>
      <c r="AU488" s="65"/>
      <c r="AV488" s="65"/>
      <c r="AW488" s="65"/>
      <c r="AX488" s="65"/>
      <c r="AY488" s="65"/>
    </row>
    <row r="489" ht="16.5" customHeight="1">
      <c r="A489" s="65"/>
      <c r="B489" s="65"/>
      <c r="C489" s="65"/>
      <c r="D489" s="66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7"/>
      <c r="AM489" s="65"/>
      <c r="AN489" s="65"/>
      <c r="AO489" s="65"/>
      <c r="AP489" s="65"/>
      <c r="AQ489" s="65"/>
      <c r="AR489" s="65"/>
      <c r="AS489" s="65"/>
      <c r="AT489" s="65"/>
      <c r="AU489" s="65"/>
      <c r="AV489" s="65"/>
      <c r="AW489" s="65"/>
      <c r="AX489" s="65"/>
      <c r="AY489" s="65"/>
    </row>
    <row r="490" ht="16.5" customHeight="1">
      <c r="A490" s="65"/>
      <c r="B490" s="65"/>
      <c r="C490" s="65"/>
      <c r="D490" s="66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7"/>
      <c r="AM490" s="65"/>
      <c r="AN490" s="65"/>
      <c r="AO490" s="65"/>
      <c r="AP490" s="65"/>
      <c r="AQ490" s="65"/>
      <c r="AR490" s="65"/>
      <c r="AS490" s="65"/>
      <c r="AT490" s="65"/>
      <c r="AU490" s="65"/>
      <c r="AV490" s="65"/>
      <c r="AW490" s="65"/>
      <c r="AX490" s="65"/>
      <c r="AY490" s="65"/>
    </row>
    <row r="491" ht="16.5" customHeight="1">
      <c r="A491" s="65"/>
      <c r="B491" s="65"/>
      <c r="C491" s="65"/>
      <c r="D491" s="66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7"/>
      <c r="AM491" s="65"/>
      <c r="AN491" s="65"/>
      <c r="AO491" s="65"/>
      <c r="AP491" s="65"/>
      <c r="AQ491" s="65"/>
      <c r="AR491" s="65"/>
      <c r="AS491" s="65"/>
      <c r="AT491" s="65"/>
      <c r="AU491" s="65"/>
      <c r="AV491" s="65"/>
      <c r="AW491" s="65"/>
      <c r="AX491" s="65"/>
      <c r="AY491" s="65"/>
    </row>
    <row r="492" ht="16.5" customHeight="1">
      <c r="A492" s="65"/>
      <c r="B492" s="65"/>
      <c r="C492" s="65"/>
      <c r="D492" s="66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7"/>
      <c r="AM492" s="65"/>
      <c r="AN492" s="65"/>
      <c r="AO492" s="65"/>
      <c r="AP492" s="65"/>
      <c r="AQ492" s="65"/>
      <c r="AR492" s="65"/>
      <c r="AS492" s="65"/>
      <c r="AT492" s="65"/>
      <c r="AU492" s="65"/>
      <c r="AV492" s="65"/>
      <c r="AW492" s="65"/>
      <c r="AX492" s="65"/>
      <c r="AY492" s="65"/>
    </row>
    <row r="493" ht="16.5" customHeight="1">
      <c r="A493" s="65"/>
      <c r="B493" s="65"/>
      <c r="C493" s="65"/>
      <c r="D493" s="66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7"/>
      <c r="AM493" s="65"/>
      <c r="AN493" s="65"/>
      <c r="AO493" s="65"/>
      <c r="AP493" s="65"/>
      <c r="AQ493" s="65"/>
      <c r="AR493" s="65"/>
      <c r="AS493" s="65"/>
      <c r="AT493" s="65"/>
      <c r="AU493" s="65"/>
      <c r="AV493" s="65"/>
      <c r="AW493" s="65"/>
      <c r="AX493" s="65"/>
      <c r="AY493" s="65"/>
    </row>
    <row r="494" ht="16.5" customHeight="1">
      <c r="A494" s="65"/>
      <c r="B494" s="65"/>
      <c r="C494" s="65"/>
      <c r="D494" s="66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7"/>
      <c r="AM494" s="65"/>
      <c r="AN494" s="65"/>
      <c r="AO494" s="65"/>
      <c r="AP494" s="65"/>
      <c r="AQ494" s="65"/>
      <c r="AR494" s="65"/>
      <c r="AS494" s="65"/>
      <c r="AT494" s="65"/>
      <c r="AU494" s="65"/>
      <c r="AV494" s="65"/>
      <c r="AW494" s="65"/>
      <c r="AX494" s="65"/>
      <c r="AY494" s="65"/>
    </row>
    <row r="495" ht="16.5" customHeight="1">
      <c r="A495" s="65"/>
      <c r="B495" s="65"/>
      <c r="C495" s="65"/>
      <c r="D495" s="66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  <c r="AJ495" s="65"/>
      <c r="AK495" s="65"/>
      <c r="AL495" s="67"/>
      <c r="AM495" s="65"/>
      <c r="AN495" s="65"/>
      <c r="AO495" s="65"/>
      <c r="AP495" s="65"/>
      <c r="AQ495" s="65"/>
      <c r="AR495" s="65"/>
      <c r="AS495" s="65"/>
      <c r="AT495" s="65"/>
      <c r="AU495" s="65"/>
      <c r="AV495" s="65"/>
      <c r="AW495" s="65"/>
      <c r="AX495" s="65"/>
      <c r="AY495" s="65"/>
    </row>
    <row r="496" ht="16.5" customHeight="1">
      <c r="A496" s="65"/>
      <c r="B496" s="65"/>
      <c r="C496" s="65"/>
      <c r="D496" s="66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  <c r="AJ496" s="65"/>
      <c r="AK496" s="65"/>
      <c r="AL496" s="67"/>
      <c r="AM496" s="65"/>
      <c r="AN496" s="65"/>
      <c r="AO496" s="65"/>
      <c r="AP496" s="65"/>
      <c r="AQ496" s="65"/>
      <c r="AR496" s="65"/>
      <c r="AS496" s="65"/>
      <c r="AT496" s="65"/>
      <c r="AU496" s="65"/>
      <c r="AV496" s="65"/>
      <c r="AW496" s="65"/>
      <c r="AX496" s="65"/>
      <c r="AY496" s="65"/>
    </row>
    <row r="497" ht="16.5" customHeight="1">
      <c r="A497" s="65"/>
      <c r="B497" s="65"/>
      <c r="C497" s="65"/>
      <c r="D497" s="66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  <c r="AJ497" s="65"/>
      <c r="AK497" s="65"/>
      <c r="AL497" s="67"/>
      <c r="AM497" s="65"/>
      <c r="AN497" s="65"/>
      <c r="AO497" s="65"/>
      <c r="AP497" s="65"/>
      <c r="AQ497" s="65"/>
      <c r="AR497" s="65"/>
      <c r="AS497" s="65"/>
      <c r="AT497" s="65"/>
      <c r="AU497" s="65"/>
      <c r="AV497" s="65"/>
      <c r="AW497" s="65"/>
      <c r="AX497" s="65"/>
      <c r="AY497" s="65"/>
    </row>
    <row r="498" ht="16.5" customHeight="1">
      <c r="A498" s="65"/>
      <c r="B498" s="65"/>
      <c r="C498" s="65"/>
      <c r="D498" s="66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  <c r="AJ498" s="65"/>
      <c r="AK498" s="65"/>
      <c r="AL498" s="67"/>
      <c r="AM498" s="65"/>
      <c r="AN498" s="65"/>
      <c r="AO498" s="65"/>
      <c r="AP498" s="65"/>
      <c r="AQ498" s="65"/>
      <c r="AR498" s="65"/>
      <c r="AS498" s="65"/>
      <c r="AT498" s="65"/>
      <c r="AU498" s="65"/>
      <c r="AV498" s="65"/>
      <c r="AW498" s="65"/>
      <c r="AX498" s="65"/>
      <c r="AY498" s="65"/>
    </row>
    <row r="499" ht="16.5" customHeight="1">
      <c r="A499" s="65"/>
      <c r="B499" s="65"/>
      <c r="C499" s="65"/>
      <c r="D499" s="66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  <c r="AJ499" s="65"/>
      <c r="AK499" s="65"/>
      <c r="AL499" s="67"/>
      <c r="AM499" s="65"/>
      <c r="AN499" s="65"/>
      <c r="AO499" s="65"/>
      <c r="AP499" s="65"/>
      <c r="AQ499" s="65"/>
      <c r="AR499" s="65"/>
      <c r="AS499" s="65"/>
      <c r="AT499" s="65"/>
      <c r="AU499" s="65"/>
      <c r="AV499" s="65"/>
      <c r="AW499" s="65"/>
      <c r="AX499" s="65"/>
      <c r="AY499" s="65"/>
    </row>
    <row r="500" ht="16.5" customHeight="1">
      <c r="A500" s="65"/>
      <c r="B500" s="65"/>
      <c r="C500" s="65"/>
      <c r="D500" s="66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  <c r="AJ500" s="65"/>
      <c r="AK500" s="65"/>
      <c r="AL500" s="67"/>
      <c r="AM500" s="65"/>
      <c r="AN500" s="65"/>
      <c r="AO500" s="65"/>
      <c r="AP500" s="65"/>
      <c r="AQ500" s="65"/>
      <c r="AR500" s="65"/>
      <c r="AS500" s="65"/>
      <c r="AT500" s="65"/>
      <c r="AU500" s="65"/>
      <c r="AV500" s="65"/>
      <c r="AW500" s="65"/>
      <c r="AX500" s="65"/>
      <c r="AY500" s="65"/>
    </row>
    <row r="501" ht="16.5" customHeight="1">
      <c r="A501" s="65"/>
      <c r="B501" s="65"/>
      <c r="C501" s="65"/>
      <c r="D501" s="66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  <c r="AJ501" s="65"/>
      <c r="AK501" s="65"/>
      <c r="AL501" s="67"/>
      <c r="AM501" s="65"/>
      <c r="AN501" s="65"/>
      <c r="AO501" s="65"/>
      <c r="AP501" s="65"/>
      <c r="AQ501" s="65"/>
      <c r="AR501" s="65"/>
      <c r="AS501" s="65"/>
      <c r="AT501" s="65"/>
      <c r="AU501" s="65"/>
      <c r="AV501" s="65"/>
      <c r="AW501" s="65"/>
      <c r="AX501" s="65"/>
      <c r="AY501" s="65"/>
    </row>
    <row r="502" ht="16.5" customHeight="1">
      <c r="A502" s="65"/>
      <c r="B502" s="65"/>
      <c r="C502" s="65"/>
      <c r="D502" s="66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  <c r="AJ502" s="65"/>
      <c r="AK502" s="65"/>
      <c r="AL502" s="67"/>
      <c r="AM502" s="65"/>
      <c r="AN502" s="65"/>
      <c r="AO502" s="65"/>
      <c r="AP502" s="65"/>
      <c r="AQ502" s="65"/>
      <c r="AR502" s="65"/>
      <c r="AS502" s="65"/>
      <c r="AT502" s="65"/>
      <c r="AU502" s="65"/>
      <c r="AV502" s="65"/>
      <c r="AW502" s="65"/>
      <c r="AX502" s="65"/>
      <c r="AY502" s="65"/>
    </row>
    <row r="503" ht="16.5" customHeight="1">
      <c r="A503" s="65"/>
      <c r="B503" s="65"/>
      <c r="C503" s="65"/>
      <c r="D503" s="66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7"/>
      <c r="AM503" s="65"/>
      <c r="AN503" s="65"/>
      <c r="AO503" s="65"/>
      <c r="AP503" s="65"/>
      <c r="AQ503" s="65"/>
      <c r="AR503" s="65"/>
      <c r="AS503" s="65"/>
      <c r="AT503" s="65"/>
      <c r="AU503" s="65"/>
      <c r="AV503" s="65"/>
      <c r="AW503" s="65"/>
      <c r="AX503" s="65"/>
      <c r="AY503" s="65"/>
    </row>
    <row r="504" ht="16.5" customHeight="1">
      <c r="A504" s="65"/>
      <c r="B504" s="65"/>
      <c r="C504" s="65"/>
      <c r="D504" s="66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  <c r="AJ504" s="65"/>
      <c r="AK504" s="65"/>
      <c r="AL504" s="67"/>
      <c r="AM504" s="65"/>
      <c r="AN504" s="65"/>
      <c r="AO504" s="65"/>
      <c r="AP504" s="65"/>
      <c r="AQ504" s="65"/>
      <c r="AR504" s="65"/>
      <c r="AS504" s="65"/>
      <c r="AT504" s="65"/>
      <c r="AU504" s="65"/>
      <c r="AV504" s="65"/>
      <c r="AW504" s="65"/>
      <c r="AX504" s="65"/>
      <c r="AY504" s="65"/>
    </row>
    <row r="505" ht="16.5" customHeight="1">
      <c r="A505" s="65"/>
      <c r="B505" s="65"/>
      <c r="C505" s="65"/>
      <c r="D505" s="66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7"/>
      <c r="AM505" s="65"/>
      <c r="AN505" s="65"/>
      <c r="AO505" s="65"/>
      <c r="AP505" s="65"/>
      <c r="AQ505" s="65"/>
      <c r="AR505" s="65"/>
      <c r="AS505" s="65"/>
      <c r="AT505" s="65"/>
      <c r="AU505" s="65"/>
      <c r="AV505" s="65"/>
      <c r="AW505" s="65"/>
      <c r="AX505" s="65"/>
      <c r="AY505" s="65"/>
    </row>
    <row r="506" ht="16.5" customHeight="1">
      <c r="A506" s="65"/>
      <c r="B506" s="65"/>
      <c r="C506" s="65"/>
      <c r="D506" s="66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  <c r="AJ506" s="65"/>
      <c r="AK506" s="65"/>
      <c r="AL506" s="67"/>
      <c r="AM506" s="65"/>
      <c r="AN506" s="65"/>
      <c r="AO506" s="65"/>
      <c r="AP506" s="65"/>
      <c r="AQ506" s="65"/>
      <c r="AR506" s="65"/>
      <c r="AS506" s="65"/>
      <c r="AT506" s="65"/>
      <c r="AU506" s="65"/>
      <c r="AV506" s="65"/>
      <c r="AW506" s="65"/>
      <c r="AX506" s="65"/>
      <c r="AY506" s="65"/>
    </row>
    <row r="507" ht="16.5" customHeight="1">
      <c r="A507" s="65"/>
      <c r="B507" s="65"/>
      <c r="C507" s="65"/>
      <c r="D507" s="66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7"/>
      <c r="AM507" s="65"/>
      <c r="AN507" s="65"/>
      <c r="AO507" s="65"/>
      <c r="AP507" s="65"/>
      <c r="AQ507" s="65"/>
      <c r="AR507" s="65"/>
      <c r="AS507" s="65"/>
      <c r="AT507" s="65"/>
      <c r="AU507" s="65"/>
      <c r="AV507" s="65"/>
      <c r="AW507" s="65"/>
      <c r="AX507" s="65"/>
      <c r="AY507" s="65"/>
    </row>
    <row r="508" ht="16.5" customHeight="1">
      <c r="A508" s="65"/>
      <c r="B508" s="65"/>
      <c r="C508" s="65"/>
      <c r="D508" s="66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7"/>
      <c r="AM508" s="65"/>
      <c r="AN508" s="65"/>
      <c r="AO508" s="65"/>
      <c r="AP508" s="65"/>
      <c r="AQ508" s="65"/>
      <c r="AR508" s="65"/>
      <c r="AS508" s="65"/>
      <c r="AT508" s="65"/>
      <c r="AU508" s="65"/>
      <c r="AV508" s="65"/>
      <c r="AW508" s="65"/>
      <c r="AX508" s="65"/>
      <c r="AY508" s="65"/>
    </row>
    <row r="509" ht="16.5" customHeight="1">
      <c r="A509" s="65"/>
      <c r="B509" s="65"/>
      <c r="C509" s="65"/>
      <c r="D509" s="66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7"/>
      <c r="AM509" s="65"/>
      <c r="AN509" s="65"/>
      <c r="AO509" s="65"/>
      <c r="AP509" s="65"/>
      <c r="AQ509" s="65"/>
      <c r="AR509" s="65"/>
      <c r="AS509" s="65"/>
      <c r="AT509" s="65"/>
      <c r="AU509" s="65"/>
      <c r="AV509" s="65"/>
      <c r="AW509" s="65"/>
      <c r="AX509" s="65"/>
      <c r="AY509" s="65"/>
    </row>
    <row r="510" ht="16.5" customHeight="1">
      <c r="A510" s="65"/>
      <c r="B510" s="65"/>
      <c r="C510" s="65"/>
      <c r="D510" s="66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/>
      <c r="AL510" s="67"/>
      <c r="AM510" s="65"/>
      <c r="AN510" s="65"/>
      <c r="AO510" s="65"/>
      <c r="AP510" s="65"/>
      <c r="AQ510" s="65"/>
      <c r="AR510" s="65"/>
      <c r="AS510" s="65"/>
      <c r="AT510" s="65"/>
      <c r="AU510" s="65"/>
      <c r="AV510" s="65"/>
      <c r="AW510" s="65"/>
      <c r="AX510" s="65"/>
      <c r="AY510" s="65"/>
    </row>
    <row r="511" ht="16.5" customHeight="1">
      <c r="A511" s="65"/>
      <c r="B511" s="65"/>
      <c r="C511" s="65"/>
      <c r="D511" s="66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7"/>
      <c r="AM511" s="65"/>
      <c r="AN511" s="65"/>
      <c r="AO511" s="65"/>
      <c r="AP511" s="65"/>
      <c r="AQ511" s="65"/>
      <c r="AR511" s="65"/>
      <c r="AS511" s="65"/>
      <c r="AT511" s="65"/>
      <c r="AU511" s="65"/>
      <c r="AV511" s="65"/>
      <c r="AW511" s="65"/>
      <c r="AX511" s="65"/>
      <c r="AY511" s="65"/>
    </row>
    <row r="512" ht="16.5" customHeight="1">
      <c r="A512" s="65"/>
      <c r="B512" s="65"/>
      <c r="C512" s="65"/>
      <c r="D512" s="66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7"/>
      <c r="AM512" s="65"/>
      <c r="AN512" s="65"/>
      <c r="AO512" s="65"/>
      <c r="AP512" s="65"/>
      <c r="AQ512" s="65"/>
      <c r="AR512" s="65"/>
      <c r="AS512" s="65"/>
      <c r="AT512" s="65"/>
      <c r="AU512" s="65"/>
      <c r="AV512" s="65"/>
      <c r="AW512" s="65"/>
      <c r="AX512" s="65"/>
      <c r="AY512" s="65"/>
    </row>
    <row r="513" ht="16.5" customHeight="1">
      <c r="A513" s="65"/>
      <c r="B513" s="65"/>
      <c r="C513" s="65"/>
      <c r="D513" s="66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7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</row>
    <row r="514" ht="16.5" customHeight="1">
      <c r="A514" s="65"/>
      <c r="B514" s="65"/>
      <c r="C514" s="65"/>
      <c r="D514" s="66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7"/>
      <c r="AM514" s="65"/>
      <c r="AN514" s="65"/>
      <c r="AO514" s="65"/>
      <c r="AP514" s="65"/>
      <c r="AQ514" s="65"/>
      <c r="AR514" s="65"/>
      <c r="AS514" s="65"/>
      <c r="AT514" s="65"/>
      <c r="AU514" s="65"/>
      <c r="AV514" s="65"/>
      <c r="AW514" s="65"/>
      <c r="AX514" s="65"/>
      <c r="AY514" s="65"/>
    </row>
    <row r="515" ht="16.5" customHeight="1">
      <c r="A515" s="65"/>
      <c r="B515" s="65"/>
      <c r="C515" s="65"/>
      <c r="D515" s="66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7"/>
      <c r="AM515" s="65"/>
      <c r="AN515" s="65"/>
      <c r="AO515" s="65"/>
      <c r="AP515" s="65"/>
      <c r="AQ515" s="65"/>
      <c r="AR515" s="65"/>
      <c r="AS515" s="65"/>
      <c r="AT515" s="65"/>
      <c r="AU515" s="65"/>
      <c r="AV515" s="65"/>
      <c r="AW515" s="65"/>
      <c r="AX515" s="65"/>
      <c r="AY515" s="65"/>
    </row>
    <row r="516" ht="16.5" customHeight="1">
      <c r="A516" s="65"/>
      <c r="B516" s="65"/>
      <c r="C516" s="65"/>
      <c r="D516" s="66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7"/>
      <c r="AM516" s="65"/>
      <c r="AN516" s="65"/>
      <c r="AO516" s="65"/>
      <c r="AP516" s="65"/>
      <c r="AQ516" s="65"/>
      <c r="AR516" s="65"/>
      <c r="AS516" s="65"/>
      <c r="AT516" s="65"/>
      <c r="AU516" s="65"/>
      <c r="AV516" s="65"/>
      <c r="AW516" s="65"/>
      <c r="AX516" s="65"/>
      <c r="AY516" s="65"/>
    </row>
    <row r="517" ht="16.5" customHeight="1">
      <c r="A517" s="65"/>
      <c r="B517" s="65"/>
      <c r="C517" s="65"/>
      <c r="D517" s="66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7"/>
      <c r="AM517" s="65"/>
      <c r="AN517" s="65"/>
      <c r="AO517" s="65"/>
      <c r="AP517" s="65"/>
      <c r="AQ517" s="65"/>
      <c r="AR517" s="65"/>
      <c r="AS517" s="65"/>
      <c r="AT517" s="65"/>
      <c r="AU517" s="65"/>
      <c r="AV517" s="65"/>
      <c r="AW517" s="65"/>
      <c r="AX517" s="65"/>
      <c r="AY517" s="65"/>
    </row>
    <row r="518" ht="16.5" customHeight="1">
      <c r="A518" s="65"/>
      <c r="B518" s="65"/>
      <c r="C518" s="65"/>
      <c r="D518" s="66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7"/>
      <c r="AM518" s="65"/>
      <c r="AN518" s="65"/>
      <c r="AO518" s="65"/>
      <c r="AP518" s="65"/>
      <c r="AQ518" s="65"/>
      <c r="AR518" s="65"/>
      <c r="AS518" s="65"/>
      <c r="AT518" s="65"/>
      <c r="AU518" s="65"/>
      <c r="AV518" s="65"/>
      <c r="AW518" s="65"/>
      <c r="AX518" s="65"/>
      <c r="AY518" s="65"/>
    </row>
    <row r="519" ht="16.5" customHeight="1">
      <c r="A519" s="65"/>
      <c r="B519" s="65"/>
      <c r="C519" s="65"/>
      <c r="D519" s="66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  <c r="AJ519" s="65"/>
      <c r="AK519" s="65"/>
      <c r="AL519" s="67"/>
      <c r="AM519" s="65"/>
      <c r="AN519" s="65"/>
      <c r="AO519" s="65"/>
      <c r="AP519" s="65"/>
      <c r="AQ519" s="65"/>
      <c r="AR519" s="65"/>
      <c r="AS519" s="65"/>
      <c r="AT519" s="65"/>
      <c r="AU519" s="65"/>
      <c r="AV519" s="65"/>
      <c r="AW519" s="65"/>
      <c r="AX519" s="65"/>
      <c r="AY519" s="65"/>
    </row>
    <row r="520" ht="16.5" customHeight="1">
      <c r="A520" s="65"/>
      <c r="B520" s="65"/>
      <c r="C520" s="65"/>
      <c r="D520" s="66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7"/>
      <c r="AM520" s="65"/>
      <c r="AN520" s="65"/>
      <c r="AO520" s="65"/>
      <c r="AP520" s="65"/>
      <c r="AQ520" s="65"/>
      <c r="AR520" s="65"/>
      <c r="AS520" s="65"/>
      <c r="AT520" s="65"/>
      <c r="AU520" s="65"/>
      <c r="AV520" s="65"/>
      <c r="AW520" s="65"/>
      <c r="AX520" s="65"/>
      <c r="AY520" s="65"/>
    </row>
    <row r="521" ht="16.5" customHeight="1">
      <c r="A521" s="65"/>
      <c r="B521" s="65"/>
      <c r="C521" s="65"/>
      <c r="D521" s="66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7"/>
      <c r="AM521" s="65"/>
      <c r="AN521" s="65"/>
      <c r="AO521" s="65"/>
      <c r="AP521" s="65"/>
      <c r="AQ521" s="65"/>
      <c r="AR521" s="65"/>
      <c r="AS521" s="65"/>
      <c r="AT521" s="65"/>
      <c r="AU521" s="65"/>
      <c r="AV521" s="65"/>
      <c r="AW521" s="65"/>
      <c r="AX521" s="65"/>
      <c r="AY521" s="65"/>
    </row>
    <row r="522" ht="16.5" customHeight="1">
      <c r="A522" s="65"/>
      <c r="B522" s="65"/>
      <c r="C522" s="65"/>
      <c r="D522" s="66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  <c r="AJ522" s="65"/>
      <c r="AK522" s="65"/>
      <c r="AL522" s="67"/>
      <c r="AM522" s="65"/>
      <c r="AN522" s="65"/>
      <c r="AO522" s="65"/>
      <c r="AP522" s="65"/>
      <c r="AQ522" s="65"/>
      <c r="AR522" s="65"/>
      <c r="AS522" s="65"/>
      <c r="AT522" s="65"/>
      <c r="AU522" s="65"/>
      <c r="AV522" s="65"/>
      <c r="AW522" s="65"/>
      <c r="AX522" s="65"/>
      <c r="AY522" s="65"/>
    </row>
    <row r="523" ht="16.5" customHeight="1">
      <c r="A523" s="65"/>
      <c r="B523" s="65"/>
      <c r="C523" s="65"/>
      <c r="D523" s="66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7"/>
      <c r="AM523" s="65"/>
      <c r="AN523" s="65"/>
      <c r="AO523" s="65"/>
      <c r="AP523" s="65"/>
      <c r="AQ523" s="65"/>
      <c r="AR523" s="65"/>
      <c r="AS523" s="65"/>
      <c r="AT523" s="65"/>
      <c r="AU523" s="65"/>
      <c r="AV523" s="65"/>
      <c r="AW523" s="65"/>
      <c r="AX523" s="65"/>
      <c r="AY523" s="65"/>
    </row>
    <row r="524" ht="16.5" customHeight="1">
      <c r="A524" s="65"/>
      <c r="B524" s="65"/>
      <c r="C524" s="65"/>
      <c r="D524" s="66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7"/>
      <c r="AM524" s="65"/>
      <c r="AN524" s="65"/>
      <c r="AO524" s="65"/>
      <c r="AP524" s="65"/>
      <c r="AQ524" s="65"/>
      <c r="AR524" s="65"/>
      <c r="AS524" s="65"/>
      <c r="AT524" s="65"/>
      <c r="AU524" s="65"/>
      <c r="AV524" s="65"/>
      <c r="AW524" s="65"/>
      <c r="AX524" s="65"/>
      <c r="AY524" s="65"/>
    </row>
    <row r="525" ht="16.5" customHeight="1">
      <c r="A525" s="65"/>
      <c r="B525" s="65"/>
      <c r="C525" s="65"/>
      <c r="D525" s="66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  <c r="AJ525" s="65"/>
      <c r="AK525" s="65"/>
      <c r="AL525" s="67"/>
      <c r="AM525" s="65"/>
      <c r="AN525" s="65"/>
      <c r="AO525" s="65"/>
      <c r="AP525" s="65"/>
      <c r="AQ525" s="65"/>
      <c r="AR525" s="65"/>
      <c r="AS525" s="65"/>
      <c r="AT525" s="65"/>
      <c r="AU525" s="65"/>
      <c r="AV525" s="65"/>
      <c r="AW525" s="65"/>
      <c r="AX525" s="65"/>
      <c r="AY525" s="65"/>
    </row>
    <row r="526" ht="16.5" customHeight="1">
      <c r="A526" s="65"/>
      <c r="B526" s="65"/>
      <c r="C526" s="65"/>
      <c r="D526" s="66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7"/>
      <c r="AM526" s="65"/>
      <c r="AN526" s="65"/>
      <c r="AO526" s="65"/>
      <c r="AP526" s="65"/>
      <c r="AQ526" s="65"/>
      <c r="AR526" s="65"/>
      <c r="AS526" s="65"/>
      <c r="AT526" s="65"/>
      <c r="AU526" s="65"/>
      <c r="AV526" s="65"/>
      <c r="AW526" s="65"/>
      <c r="AX526" s="65"/>
      <c r="AY526" s="65"/>
    </row>
    <row r="527" ht="16.5" customHeight="1">
      <c r="A527" s="65"/>
      <c r="B527" s="65"/>
      <c r="C527" s="65"/>
      <c r="D527" s="66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7"/>
      <c r="AM527" s="65"/>
      <c r="AN527" s="65"/>
      <c r="AO527" s="65"/>
      <c r="AP527" s="65"/>
      <c r="AQ527" s="65"/>
      <c r="AR527" s="65"/>
      <c r="AS527" s="65"/>
      <c r="AT527" s="65"/>
      <c r="AU527" s="65"/>
      <c r="AV527" s="65"/>
      <c r="AW527" s="65"/>
      <c r="AX527" s="65"/>
      <c r="AY527" s="65"/>
    </row>
    <row r="528" ht="16.5" customHeight="1">
      <c r="A528" s="65"/>
      <c r="B528" s="65"/>
      <c r="C528" s="65"/>
      <c r="D528" s="66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  <c r="AJ528" s="65"/>
      <c r="AK528" s="65"/>
      <c r="AL528" s="67"/>
      <c r="AM528" s="65"/>
      <c r="AN528" s="65"/>
      <c r="AO528" s="65"/>
      <c r="AP528" s="65"/>
      <c r="AQ528" s="65"/>
      <c r="AR528" s="65"/>
      <c r="AS528" s="65"/>
      <c r="AT528" s="65"/>
      <c r="AU528" s="65"/>
      <c r="AV528" s="65"/>
      <c r="AW528" s="65"/>
      <c r="AX528" s="65"/>
      <c r="AY528" s="65"/>
    </row>
    <row r="529" ht="16.5" customHeight="1">
      <c r="A529" s="65"/>
      <c r="B529" s="65"/>
      <c r="C529" s="65"/>
      <c r="D529" s="66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  <c r="AJ529" s="65"/>
      <c r="AK529" s="65"/>
      <c r="AL529" s="67"/>
      <c r="AM529" s="65"/>
      <c r="AN529" s="65"/>
      <c r="AO529" s="65"/>
      <c r="AP529" s="65"/>
      <c r="AQ529" s="65"/>
      <c r="AR529" s="65"/>
      <c r="AS529" s="65"/>
      <c r="AT529" s="65"/>
      <c r="AU529" s="65"/>
      <c r="AV529" s="65"/>
      <c r="AW529" s="65"/>
      <c r="AX529" s="65"/>
      <c r="AY529" s="65"/>
    </row>
    <row r="530" ht="16.5" customHeight="1">
      <c r="A530" s="65"/>
      <c r="B530" s="65"/>
      <c r="C530" s="65"/>
      <c r="D530" s="66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  <c r="AJ530" s="65"/>
      <c r="AK530" s="65"/>
      <c r="AL530" s="67"/>
      <c r="AM530" s="65"/>
      <c r="AN530" s="65"/>
      <c r="AO530" s="65"/>
      <c r="AP530" s="65"/>
      <c r="AQ530" s="65"/>
      <c r="AR530" s="65"/>
      <c r="AS530" s="65"/>
      <c r="AT530" s="65"/>
      <c r="AU530" s="65"/>
      <c r="AV530" s="65"/>
      <c r="AW530" s="65"/>
      <c r="AX530" s="65"/>
      <c r="AY530" s="65"/>
    </row>
    <row r="531" ht="16.5" customHeight="1">
      <c r="A531" s="65"/>
      <c r="B531" s="65"/>
      <c r="C531" s="65"/>
      <c r="D531" s="66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  <c r="AJ531" s="65"/>
      <c r="AK531" s="65"/>
      <c r="AL531" s="67"/>
      <c r="AM531" s="65"/>
      <c r="AN531" s="65"/>
      <c r="AO531" s="65"/>
      <c r="AP531" s="65"/>
      <c r="AQ531" s="65"/>
      <c r="AR531" s="65"/>
      <c r="AS531" s="65"/>
      <c r="AT531" s="65"/>
      <c r="AU531" s="65"/>
      <c r="AV531" s="65"/>
      <c r="AW531" s="65"/>
      <c r="AX531" s="65"/>
      <c r="AY531" s="65"/>
    </row>
    <row r="532" ht="16.5" customHeight="1">
      <c r="A532" s="65"/>
      <c r="B532" s="65"/>
      <c r="C532" s="65"/>
      <c r="D532" s="66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  <c r="AJ532" s="65"/>
      <c r="AK532" s="65"/>
      <c r="AL532" s="67"/>
      <c r="AM532" s="65"/>
      <c r="AN532" s="65"/>
      <c r="AO532" s="65"/>
      <c r="AP532" s="65"/>
      <c r="AQ532" s="65"/>
      <c r="AR532" s="65"/>
      <c r="AS532" s="65"/>
      <c r="AT532" s="65"/>
      <c r="AU532" s="65"/>
      <c r="AV532" s="65"/>
      <c r="AW532" s="65"/>
      <c r="AX532" s="65"/>
      <c r="AY532" s="65"/>
    </row>
    <row r="533" ht="16.5" customHeight="1">
      <c r="A533" s="65"/>
      <c r="B533" s="65"/>
      <c r="C533" s="65"/>
      <c r="D533" s="66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  <c r="AJ533" s="65"/>
      <c r="AK533" s="65"/>
      <c r="AL533" s="67"/>
      <c r="AM533" s="65"/>
      <c r="AN533" s="65"/>
      <c r="AO533" s="65"/>
      <c r="AP533" s="65"/>
      <c r="AQ533" s="65"/>
      <c r="AR533" s="65"/>
      <c r="AS533" s="65"/>
      <c r="AT533" s="65"/>
      <c r="AU533" s="65"/>
      <c r="AV533" s="65"/>
      <c r="AW533" s="65"/>
      <c r="AX533" s="65"/>
      <c r="AY533" s="65"/>
    </row>
    <row r="534" ht="16.5" customHeight="1">
      <c r="A534" s="65"/>
      <c r="B534" s="65"/>
      <c r="C534" s="65"/>
      <c r="D534" s="66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  <c r="AJ534" s="65"/>
      <c r="AK534" s="65"/>
      <c r="AL534" s="67"/>
      <c r="AM534" s="65"/>
      <c r="AN534" s="65"/>
      <c r="AO534" s="65"/>
      <c r="AP534" s="65"/>
      <c r="AQ534" s="65"/>
      <c r="AR534" s="65"/>
      <c r="AS534" s="65"/>
      <c r="AT534" s="65"/>
      <c r="AU534" s="65"/>
      <c r="AV534" s="65"/>
      <c r="AW534" s="65"/>
      <c r="AX534" s="65"/>
      <c r="AY534" s="65"/>
    </row>
    <row r="535" ht="16.5" customHeight="1">
      <c r="A535" s="65"/>
      <c r="B535" s="65"/>
      <c r="C535" s="65"/>
      <c r="D535" s="66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  <c r="AJ535" s="65"/>
      <c r="AK535" s="65"/>
      <c r="AL535" s="67"/>
      <c r="AM535" s="65"/>
      <c r="AN535" s="65"/>
      <c r="AO535" s="65"/>
      <c r="AP535" s="65"/>
      <c r="AQ535" s="65"/>
      <c r="AR535" s="65"/>
      <c r="AS535" s="65"/>
      <c r="AT535" s="65"/>
      <c r="AU535" s="65"/>
      <c r="AV535" s="65"/>
      <c r="AW535" s="65"/>
      <c r="AX535" s="65"/>
      <c r="AY535" s="65"/>
    </row>
    <row r="536" ht="16.5" customHeight="1">
      <c r="A536" s="65"/>
      <c r="B536" s="65"/>
      <c r="C536" s="65"/>
      <c r="D536" s="66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  <c r="AJ536" s="65"/>
      <c r="AK536" s="65"/>
      <c r="AL536" s="67"/>
      <c r="AM536" s="65"/>
      <c r="AN536" s="65"/>
      <c r="AO536" s="65"/>
      <c r="AP536" s="65"/>
      <c r="AQ536" s="65"/>
      <c r="AR536" s="65"/>
      <c r="AS536" s="65"/>
      <c r="AT536" s="65"/>
      <c r="AU536" s="65"/>
      <c r="AV536" s="65"/>
      <c r="AW536" s="65"/>
      <c r="AX536" s="65"/>
      <c r="AY536" s="65"/>
    </row>
    <row r="537" ht="16.5" customHeight="1">
      <c r="A537" s="65"/>
      <c r="B537" s="65"/>
      <c r="C537" s="65"/>
      <c r="D537" s="66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  <c r="AJ537" s="65"/>
      <c r="AK537" s="65"/>
      <c r="AL537" s="67"/>
      <c r="AM537" s="65"/>
      <c r="AN537" s="65"/>
      <c r="AO537" s="65"/>
      <c r="AP537" s="65"/>
      <c r="AQ537" s="65"/>
      <c r="AR537" s="65"/>
      <c r="AS537" s="65"/>
      <c r="AT537" s="65"/>
      <c r="AU537" s="65"/>
      <c r="AV537" s="65"/>
      <c r="AW537" s="65"/>
      <c r="AX537" s="65"/>
      <c r="AY537" s="65"/>
    </row>
    <row r="538" ht="16.5" customHeight="1">
      <c r="A538" s="65"/>
      <c r="B538" s="65"/>
      <c r="C538" s="65"/>
      <c r="D538" s="66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7"/>
      <c r="AM538" s="65"/>
      <c r="AN538" s="65"/>
      <c r="AO538" s="65"/>
      <c r="AP538" s="65"/>
      <c r="AQ538" s="65"/>
      <c r="AR538" s="65"/>
      <c r="AS538" s="65"/>
      <c r="AT538" s="65"/>
      <c r="AU538" s="65"/>
      <c r="AV538" s="65"/>
      <c r="AW538" s="65"/>
      <c r="AX538" s="65"/>
      <c r="AY538" s="65"/>
    </row>
    <row r="539" ht="16.5" customHeight="1">
      <c r="A539" s="65"/>
      <c r="B539" s="65"/>
      <c r="C539" s="65"/>
      <c r="D539" s="66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7"/>
      <c r="AM539" s="65"/>
      <c r="AN539" s="65"/>
      <c r="AO539" s="65"/>
      <c r="AP539" s="65"/>
      <c r="AQ539" s="65"/>
      <c r="AR539" s="65"/>
      <c r="AS539" s="65"/>
      <c r="AT539" s="65"/>
      <c r="AU539" s="65"/>
      <c r="AV539" s="65"/>
      <c r="AW539" s="65"/>
      <c r="AX539" s="65"/>
      <c r="AY539" s="65"/>
    </row>
    <row r="540" ht="16.5" customHeight="1">
      <c r="A540" s="65"/>
      <c r="B540" s="65"/>
      <c r="C540" s="65"/>
      <c r="D540" s="66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7"/>
      <c r="AM540" s="65"/>
      <c r="AN540" s="65"/>
      <c r="AO540" s="65"/>
      <c r="AP540" s="65"/>
      <c r="AQ540" s="65"/>
      <c r="AR540" s="65"/>
      <c r="AS540" s="65"/>
      <c r="AT540" s="65"/>
      <c r="AU540" s="65"/>
      <c r="AV540" s="65"/>
      <c r="AW540" s="65"/>
      <c r="AX540" s="65"/>
      <c r="AY540" s="65"/>
    </row>
    <row r="541" ht="16.5" customHeight="1">
      <c r="A541" s="65"/>
      <c r="B541" s="65"/>
      <c r="C541" s="65"/>
      <c r="D541" s="66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7"/>
      <c r="AM541" s="65"/>
      <c r="AN541" s="65"/>
      <c r="AO541" s="65"/>
      <c r="AP541" s="65"/>
      <c r="AQ541" s="65"/>
      <c r="AR541" s="65"/>
      <c r="AS541" s="65"/>
      <c r="AT541" s="65"/>
      <c r="AU541" s="65"/>
      <c r="AV541" s="65"/>
      <c r="AW541" s="65"/>
      <c r="AX541" s="65"/>
      <c r="AY541" s="65"/>
    </row>
    <row r="542" ht="16.5" customHeight="1">
      <c r="A542" s="65"/>
      <c r="B542" s="65"/>
      <c r="C542" s="65"/>
      <c r="D542" s="66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7"/>
      <c r="AM542" s="65"/>
      <c r="AN542" s="65"/>
      <c r="AO542" s="65"/>
      <c r="AP542" s="65"/>
      <c r="AQ542" s="65"/>
      <c r="AR542" s="65"/>
      <c r="AS542" s="65"/>
      <c r="AT542" s="65"/>
      <c r="AU542" s="65"/>
      <c r="AV542" s="65"/>
      <c r="AW542" s="65"/>
      <c r="AX542" s="65"/>
      <c r="AY542" s="65"/>
    </row>
    <row r="543" ht="16.5" customHeight="1">
      <c r="A543" s="65"/>
      <c r="B543" s="65"/>
      <c r="C543" s="65"/>
      <c r="D543" s="66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7"/>
      <c r="AM543" s="65"/>
      <c r="AN543" s="65"/>
      <c r="AO543" s="65"/>
      <c r="AP543" s="65"/>
      <c r="AQ543" s="65"/>
      <c r="AR543" s="65"/>
      <c r="AS543" s="65"/>
      <c r="AT543" s="65"/>
      <c r="AU543" s="65"/>
      <c r="AV543" s="65"/>
      <c r="AW543" s="65"/>
      <c r="AX543" s="65"/>
      <c r="AY543" s="65"/>
    </row>
    <row r="544" ht="16.5" customHeight="1">
      <c r="A544" s="65"/>
      <c r="B544" s="65"/>
      <c r="C544" s="65"/>
      <c r="D544" s="66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7"/>
      <c r="AM544" s="65"/>
      <c r="AN544" s="65"/>
      <c r="AO544" s="65"/>
      <c r="AP544" s="65"/>
      <c r="AQ544" s="65"/>
      <c r="AR544" s="65"/>
      <c r="AS544" s="65"/>
      <c r="AT544" s="65"/>
      <c r="AU544" s="65"/>
      <c r="AV544" s="65"/>
      <c r="AW544" s="65"/>
      <c r="AX544" s="65"/>
      <c r="AY544" s="65"/>
    </row>
    <row r="545" ht="16.5" customHeight="1">
      <c r="A545" s="65"/>
      <c r="B545" s="65"/>
      <c r="C545" s="65"/>
      <c r="D545" s="66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  <c r="AJ545" s="65"/>
      <c r="AK545" s="65"/>
      <c r="AL545" s="67"/>
      <c r="AM545" s="65"/>
      <c r="AN545" s="65"/>
      <c r="AO545" s="65"/>
      <c r="AP545" s="65"/>
      <c r="AQ545" s="65"/>
      <c r="AR545" s="65"/>
      <c r="AS545" s="65"/>
      <c r="AT545" s="65"/>
      <c r="AU545" s="65"/>
      <c r="AV545" s="65"/>
      <c r="AW545" s="65"/>
      <c r="AX545" s="65"/>
      <c r="AY545" s="65"/>
    </row>
    <row r="546" ht="16.5" customHeight="1">
      <c r="A546" s="65"/>
      <c r="B546" s="65"/>
      <c r="C546" s="65"/>
      <c r="D546" s="66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7"/>
      <c r="AM546" s="65"/>
      <c r="AN546" s="65"/>
      <c r="AO546" s="65"/>
      <c r="AP546" s="65"/>
      <c r="AQ546" s="65"/>
      <c r="AR546" s="65"/>
      <c r="AS546" s="65"/>
      <c r="AT546" s="65"/>
      <c r="AU546" s="65"/>
      <c r="AV546" s="65"/>
      <c r="AW546" s="65"/>
      <c r="AX546" s="65"/>
      <c r="AY546" s="65"/>
    </row>
    <row r="547" ht="16.5" customHeight="1">
      <c r="A547" s="65"/>
      <c r="B547" s="65"/>
      <c r="C547" s="65"/>
      <c r="D547" s="66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7"/>
      <c r="AM547" s="65"/>
      <c r="AN547" s="65"/>
      <c r="AO547" s="65"/>
      <c r="AP547" s="65"/>
      <c r="AQ547" s="65"/>
      <c r="AR547" s="65"/>
      <c r="AS547" s="65"/>
      <c r="AT547" s="65"/>
      <c r="AU547" s="65"/>
      <c r="AV547" s="65"/>
      <c r="AW547" s="65"/>
      <c r="AX547" s="65"/>
      <c r="AY547" s="65"/>
    </row>
    <row r="548" ht="16.5" customHeight="1">
      <c r="A548" s="65"/>
      <c r="B548" s="65"/>
      <c r="C548" s="65"/>
      <c r="D548" s="66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7"/>
      <c r="AM548" s="65"/>
      <c r="AN548" s="65"/>
      <c r="AO548" s="65"/>
      <c r="AP548" s="65"/>
      <c r="AQ548" s="65"/>
      <c r="AR548" s="65"/>
      <c r="AS548" s="65"/>
      <c r="AT548" s="65"/>
      <c r="AU548" s="65"/>
      <c r="AV548" s="65"/>
      <c r="AW548" s="65"/>
      <c r="AX548" s="65"/>
      <c r="AY548" s="65"/>
    </row>
    <row r="549" ht="16.5" customHeight="1">
      <c r="A549" s="65"/>
      <c r="B549" s="65"/>
      <c r="C549" s="65"/>
      <c r="D549" s="66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7"/>
      <c r="AM549" s="65"/>
      <c r="AN549" s="65"/>
      <c r="AO549" s="65"/>
      <c r="AP549" s="65"/>
      <c r="AQ549" s="65"/>
      <c r="AR549" s="65"/>
      <c r="AS549" s="65"/>
      <c r="AT549" s="65"/>
      <c r="AU549" s="65"/>
      <c r="AV549" s="65"/>
      <c r="AW549" s="65"/>
      <c r="AX549" s="65"/>
      <c r="AY549" s="65"/>
    </row>
    <row r="550" ht="16.5" customHeight="1">
      <c r="A550" s="65"/>
      <c r="B550" s="65"/>
      <c r="C550" s="65"/>
      <c r="D550" s="66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7"/>
      <c r="AM550" s="65"/>
      <c r="AN550" s="65"/>
      <c r="AO550" s="65"/>
      <c r="AP550" s="65"/>
      <c r="AQ550" s="65"/>
      <c r="AR550" s="65"/>
      <c r="AS550" s="65"/>
      <c r="AT550" s="65"/>
      <c r="AU550" s="65"/>
      <c r="AV550" s="65"/>
      <c r="AW550" s="65"/>
      <c r="AX550" s="65"/>
      <c r="AY550" s="65"/>
    </row>
    <row r="551" ht="16.5" customHeight="1">
      <c r="A551" s="65"/>
      <c r="B551" s="65"/>
      <c r="C551" s="65"/>
      <c r="D551" s="66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7"/>
      <c r="AM551" s="65"/>
      <c r="AN551" s="65"/>
      <c r="AO551" s="65"/>
      <c r="AP551" s="65"/>
      <c r="AQ551" s="65"/>
      <c r="AR551" s="65"/>
      <c r="AS551" s="65"/>
      <c r="AT551" s="65"/>
      <c r="AU551" s="65"/>
      <c r="AV551" s="65"/>
      <c r="AW551" s="65"/>
      <c r="AX551" s="65"/>
      <c r="AY551" s="65"/>
    </row>
    <row r="552" ht="16.5" customHeight="1">
      <c r="A552" s="65"/>
      <c r="B552" s="65"/>
      <c r="C552" s="65"/>
      <c r="D552" s="66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7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</row>
    <row r="553" ht="16.5" customHeight="1">
      <c r="A553" s="65"/>
      <c r="B553" s="65"/>
      <c r="C553" s="65"/>
      <c r="D553" s="66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  <c r="AJ553" s="65"/>
      <c r="AK553" s="65"/>
      <c r="AL553" s="67"/>
      <c r="AM553" s="65"/>
      <c r="AN553" s="65"/>
      <c r="AO553" s="65"/>
      <c r="AP553" s="65"/>
      <c r="AQ553" s="65"/>
      <c r="AR553" s="65"/>
      <c r="AS553" s="65"/>
      <c r="AT553" s="65"/>
      <c r="AU553" s="65"/>
      <c r="AV553" s="65"/>
      <c r="AW553" s="65"/>
      <c r="AX553" s="65"/>
      <c r="AY553" s="65"/>
    </row>
    <row r="554" ht="16.5" customHeight="1">
      <c r="A554" s="65"/>
      <c r="B554" s="65"/>
      <c r="C554" s="65"/>
      <c r="D554" s="66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  <c r="AJ554" s="65"/>
      <c r="AK554" s="65"/>
      <c r="AL554" s="67"/>
      <c r="AM554" s="65"/>
      <c r="AN554" s="65"/>
      <c r="AO554" s="65"/>
      <c r="AP554" s="65"/>
      <c r="AQ554" s="65"/>
      <c r="AR554" s="65"/>
      <c r="AS554" s="65"/>
      <c r="AT554" s="65"/>
      <c r="AU554" s="65"/>
      <c r="AV554" s="65"/>
      <c r="AW554" s="65"/>
      <c r="AX554" s="65"/>
      <c r="AY554" s="65"/>
    </row>
    <row r="555" ht="16.5" customHeight="1">
      <c r="A555" s="65"/>
      <c r="B555" s="65"/>
      <c r="C555" s="65"/>
      <c r="D555" s="66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  <c r="AJ555" s="65"/>
      <c r="AK555" s="65"/>
      <c r="AL555" s="67"/>
      <c r="AM555" s="65"/>
      <c r="AN555" s="65"/>
      <c r="AO555" s="65"/>
      <c r="AP555" s="65"/>
      <c r="AQ555" s="65"/>
      <c r="AR555" s="65"/>
      <c r="AS555" s="65"/>
      <c r="AT555" s="65"/>
      <c r="AU555" s="65"/>
      <c r="AV555" s="65"/>
      <c r="AW555" s="65"/>
      <c r="AX555" s="65"/>
      <c r="AY555" s="65"/>
    </row>
    <row r="556" ht="16.5" customHeight="1">
      <c r="A556" s="65"/>
      <c r="B556" s="65"/>
      <c r="C556" s="65"/>
      <c r="D556" s="66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67"/>
      <c r="AM556" s="65"/>
      <c r="AN556" s="65"/>
      <c r="AO556" s="65"/>
      <c r="AP556" s="65"/>
      <c r="AQ556" s="65"/>
      <c r="AR556" s="65"/>
      <c r="AS556" s="65"/>
      <c r="AT556" s="65"/>
      <c r="AU556" s="65"/>
      <c r="AV556" s="65"/>
      <c r="AW556" s="65"/>
      <c r="AX556" s="65"/>
      <c r="AY556" s="65"/>
    </row>
    <row r="557" ht="16.5" customHeight="1">
      <c r="A557" s="65"/>
      <c r="B557" s="65"/>
      <c r="C557" s="65"/>
      <c r="D557" s="66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  <c r="AJ557" s="65"/>
      <c r="AK557" s="65"/>
      <c r="AL557" s="67"/>
      <c r="AM557" s="65"/>
      <c r="AN557" s="65"/>
      <c r="AO557" s="65"/>
      <c r="AP557" s="65"/>
      <c r="AQ557" s="65"/>
      <c r="AR557" s="65"/>
      <c r="AS557" s="65"/>
      <c r="AT557" s="65"/>
      <c r="AU557" s="65"/>
      <c r="AV557" s="65"/>
      <c r="AW557" s="65"/>
      <c r="AX557" s="65"/>
      <c r="AY557" s="65"/>
    </row>
    <row r="558" ht="16.5" customHeight="1">
      <c r="A558" s="65"/>
      <c r="B558" s="65"/>
      <c r="C558" s="65"/>
      <c r="D558" s="66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  <c r="AJ558" s="65"/>
      <c r="AK558" s="65"/>
      <c r="AL558" s="67"/>
      <c r="AM558" s="65"/>
      <c r="AN558" s="65"/>
      <c r="AO558" s="65"/>
      <c r="AP558" s="65"/>
      <c r="AQ558" s="65"/>
      <c r="AR558" s="65"/>
      <c r="AS558" s="65"/>
      <c r="AT558" s="65"/>
      <c r="AU558" s="65"/>
      <c r="AV558" s="65"/>
      <c r="AW558" s="65"/>
      <c r="AX558" s="65"/>
      <c r="AY558" s="65"/>
    </row>
    <row r="559" ht="16.5" customHeight="1">
      <c r="A559" s="65"/>
      <c r="B559" s="65"/>
      <c r="C559" s="65"/>
      <c r="D559" s="66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  <c r="AJ559" s="65"/>
      <c r="AK559" s="65"/>
      <c r="AL559" s="67"/>
      <c r="AM559" s="65"/>
      <c r="AN559" s="65"/>
      <c r="AO559" s="65"/>
      <c r="AP559" s="65"/>
      <c r="AQ559" s="65"/>
      <c r="AR559" s="65"/>
      <c r="AS559" s="65"/>
      <c r="AT559" s="65"/>
      <c r="AU559" s="65"/>
      <c r="AV559" s="65"/>
      <c r="AW559" s="65"/>
      <c r="AX559" s="65"/>
      <c r="AY559" s="65"/>
    </row>
    <row r="560" ht="16.5" customHeight="1">
      <c r="A560" s="65"/>
      <c r="B560" s="65"/>
      <c r="C560" s="65"/>
      <c r="D560" s="66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  <c r="AJ560" s="65"/>
      <c r="AK560" s="65"/>
      <c r="AL560" s="67"/>
      <c r="AM560" s="65"/>
      <c r="AN560" s="65"/>
      <c r="AO560" s="65"/>
      <c r="AP560" s="65"/>
      <c r="AQ560" s="65"/>
      <c r="AR560" s="65"/>
      <c r="AS560" s="65"/>
      <c r="AT560" s="65"/>
      <c r="AU560" s="65"/>
      <c r="AV560" s="65"/>
      <c r="AW560" s="65"/>
      <c r="AX560" s="65"/>
      <c r="AY560" s="65"/>
    </row>
    <row r="561" ht="16.5" customHeight="1">
      <c r="A561" s="65"/>
      <c r="B561" s="65"/>
      <c r="C561" s="65"/>
      <c r="D561" s="66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  <c r="AJ561" s="65"/>
      <c r="AK561" s="65"/>
      <c r="AL561" s="67"/>
      <c r="AM561" s="65"/>
      <c r="AN561" s="65"/>
      <c r="AO561" s="65"/>
      <c r="AP561" s="65"/>
      <c r="AQ561" s="65"/>
      <c r="AR561" s="65"/>
      <c r="AS561" s="65"/>
      <c r="AT561" s="65"/>
      <c r="AU561" s="65"/>
      <c r="AV561" s="65"/>
      <c r="AW561" s="65"/>
      <c r="AX561" s="65"/>
      <c r="AY561" s="65"/>
    </row>
    <row r="562" ht="16.5" customHeight="1">
      <c r="A562" s="65"/>
      <c r="B562" s="65"/>
      <c r="C562" s="65"/>
      <c r="D562" s="66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  <c r="AJ562" s="65"/>
      <c r="AK562" s="65"/>
      <c r="AL562" s="67"/>
      <c r="AM562" s="65"/>
      <c r="AN562" s="65"/>
      <c r="AO562" s="65"/>
      <c r="AP562" s="65"/>
      <c r="AQ562" s="65"/>
      <c r="AR562" s="65"/>
      <c r="AS562" s="65"/>
      <c r="AT562" s="65"/>
      <c r="AU562" s="65"/>
      <c r="AV562" s="65"/>
      <c r="AW562" s="65"/>
      <c r="AX562" s="65"/>
      <c r="AY562" s="65"/>
    </row>
    <row r="563" ht="16.5" customHeight="1">
      <c r="A563" s="65"/>
      <c r="B563" s="65"/>
      <c r="C563" s="65"/>
      <c r="D563" s="66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  <c r="AJ563" s="65"/>
      <c r="AK563" s="65"/>
      <c r="AL563" s="67"/>
      <c r="AM563" s="65"/>
      <c r="AN563" s="65"/>
      <c r="AO563" s="65"/>
      <c r="AP563" s="65"/>
      <c r="AQ563" s="65"/>
      <c r="AR563" s="65"/>
      <c r="AS563" s="65"/>
      <c r="AT563" s="65"/>
      <c r="AU563" s="65"/>
      <c r="AV563" s="65"/>
      <c r="AW563" s="65"/>
      <c r="AX563" s="65"/>
      <c r="AY563" s="65"/>
    </row>
    <row r="564" ht="16.5" customHeight="1">
      <c r="A564" s="65"/>
      <c r="B564" s="65"/>
      <c r="C564" s="65"/>
      <c r="D564" s="66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  <c r="AJ564" s="65"/>
      <c r="AK564" s="65"/>
      <c r="AL564" s="67"/>
      <c r="AM564" s="65"/>
      <c r="AN564" s="65"/>
      <c r="AO564" s="65"/>
      <c r="AP564" s="65"/>
      <c r="AQ564" s="65"/>
      <c r="AR564" s="65"/>
      <c r="AS564" s="65"/>
      <c r="AT564" s="65"/>
      <c r="AU564" s="65"/>
      <c r="AV564" s="65"/>
      <c r="AW564" s="65"/>
      <c r="AX564" s="65"/>
      <c r="AY564" s="65"/>
    </row>
    <row r="565" ht="16.5" customHeight="1">
      <c r="A565" s="65"/>
      <c r="B565" s="65"/>
      <c r="C565" s="65"/>
      <c r="D565" s="66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  <c r="AJ565" s="65"/>
      <c r="AK565" s="65"/>
      <c r="AL565" s="67"/>
      <c r="AM565" s="65"/>
      <c r="AN565" s="65"/>
      <c r="AO565" s="65"/>
      <c r="AP565" s="65"/>
      <c r="AQ565" s="65"/>
      <c r="AR565" s="65"/>
      <c r="AS565" s="65"/>
      <c r="AT565" s="65"/>
      <c r="AU565" s="65"/>
      <c r="AV565" s="65"/>
      <c r="AW565" s="65"/>
      <c r="AX565" s="65"/>
      <c r="AY565" s="65"/>
    </row>
    <row r="566" ht="16.5" customHeight="1">
      <c r="A566" s="65"/>
      <c r="B566" s="65"/>
      <c r="C566" s="65"/>
      <c r="D566" s="66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  <c r="AJ566" s="65"/>
      <c r="AK566" s="65"/>
      <c r="AL566" s="67"/>
      <c r="AM566" s="65"/>
      <c r="AN566" s="65"/>
      <c r="AO566" s="65"/>
      <c r="AP566" s="65"/>
      <c r="AQ566" s="65"/>
      <c r="AR566" s="65"/>
      <c r="AS566" s="65"/>
      <c r="AT566" s="65"/>
      <c r="AU566" s="65"/>
      <c r="AV566" s="65"/>
      <c r="AW566" s="65"/>
      <c r="AX566" s="65"/>
      <c r="AY566" s="65"/>
    </row>
    <row r="567" ht="16.5" customHeight="1">
      <c r="A567" s="65"/>
      <c r="B567" s="65"/>
      <c r="C567" s="65"/>
      <c r="D567" s="66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  <c r="AJ567" s="65"/>
      <c r="AK567" s="65"/>
      <c r="AL567" s="67"/>
      <c r="AM567" s="65"/>
      <c r="AN567" s="65"/>
      <c r="AO567" s="65"/>
      <c r="AP567" s="65"/>
      <c r="AQ567" s="65"/>
      <c r="AR567" s="65"/>
      <c r="AS567" s="65"/>
      <c r="AT567" s="65"/>
      <c r="AU567" s="65"/>
      <c r="AV567" s="65"/>
      <c r="AW567" s="65"/>
      <c r="AX567" s="65"/>
      <c r="AY567" s="65"/>
    </row>
    <row r="568" ht="16.5" customHeight="1">
      <c r="A568" s="65"/>
      <c r="B568" s="65"/>
      <c r="C568" s="65"/>
      <c r="D568" s="66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  <c r="AJ568" s="65"/>
      <c r="AK568" s="65"/>
      <c r="AL568" s="67"/>
      <c r="AM568" s="65"/>
      <c r="AN568" s="65"/>
      <c r="AO568" s="65"/>
      <c r="AP568" s="65"/>
      <c r="AQ568" s="65"/>
      <c r="AR568" s="65"/>
      <c r="AS568" s="65"/>
      <c r="AT568" s="65"/>
      <c r="AU568" s="65"/>
      <c r="AV568" s="65"/>
      <c r="AW568" s="65"/>
      <c r="AX568" s="65"/>
      <c r="AY568" s="65"/>
    </row>
    <row r="569" ht="16.5" customHeight="1">
      <c r="A569" s="65"/>
      <c r="B569" s="65"/>
      <c r="C569" s="65"/>
      <c r="D569" s="66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  <c r="AJ569" s="65"/>
      <c r="AK569" s="65"/>
      <c r="AL569" s="67"/>
      <c r="AM569" s="65"/>
      <c r="AN569" s="65"/>
      <c r="AO569" s="65"/>
      <c r="AP569" s="65"/>
      <c r="AQ569" s="65"/>
      <c r="AR569" s="65"/>
      <c r="AS569" s="65"/>
      <c r="AT569" s="65"/>
      <c r="AU569" s="65"/>
      <c r="AV569" s="65"/>
      <c r="AW569" s="65"/>
      <c r="AX569" s="65"/>
      <c r="AY569" s="65"/>
    </row>
    <row r="570" ht="16.5" customHeight="1">
      <c r="A570" s="65"/>
      <c r="B570" s="65"/>
      <c r="C570" s="65"/>
      <c r="D570" s="66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  <c r="AJ570" s="65"/>
      <c r="AK570" s="65"/>
      <c r="AL570" s="67"/>
      <c r="AM570" s="65"/>
      <c r="AN570" s="65"/>
      <c r="AO570" s="65"/>
      <c r="AP570" s="65"/>
      <c r="AQ570" s="65"/>
      <c r="AR570" s="65"/>
      <c r="AS570" s="65"/>
      <c r="AT570" s="65"/>
      <c r="AU570" s="65"/>
      <c r="AV570" s="65"/>
      <c r="AW570" s="65"/>
      <c r="AX570" s="65"/>
      <c r="AY570" s="65"/>
    </row>
    <row r="571" ht="16.5" customHeight="1">
      <c r="A571" s="65"/>
      <c r="B571" s="65"/>
      <c r="C571" s="65"/>
      <c r="D571" s="66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  <c r="AJ571" s="65"/>
      <c r="AK571" s="65"/>
      <c r="AL571" s="67"/>
      <c r="AM571" s="65"/>
      <c r="AN571" s="65"/>
      <c r="AO571" s="65"/>
      <c r="AP571" s="65"/>
      <c r="AQ571" s="65"/>
      <c r="AR571" s="65"/>
      <c r="AS571" s="65"/>
      <c r="AT571" s="65"/>
      <c r="AU571" s="65"/>
      <c r="AV571" s="65"/>
      <c r="AW571" s="65"/>
      <c r="AX571" s="65"/>
      <c r="AY571" s="65"/>
    </row>
    <row r="572" ht="16.5" customHeight="1">
      <c r="A572" s="65"/>
      <c r="B572" s="65"/>
      <c r="C572" s="65"/>
      <c r="D572" s="66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  <c r="AJ572" s="65"/>
      <c r="AK572" s="65"/>
      <c r="AL572" s="67"/>
      <c r="AM572" s="65"/>
      <c r="AN572" s="65"/>
      <c r="AO572" s="65"/>
      <c r="AP572" s="65"/>
      <c r="AQ572" s="65"/>
      <c r="AR572" s="65"/>
      <c r="AS572" s="65"/>
      <c r="AT572" s="65"/>
      <c r="AU572" s="65"/>
      <c r="AV572" s="65"/>
      <c r="AW572" s="65"/>
      <c r="AX572" s="65"/>
      <c r="AY572" s="65"/>
    </row>
    <row r="573" ht="16.5" customHeight="1">
      <c r="A573" s="65"/>
      <c r="B573" s="65"/>
      <c r="C573" s="65"/>
      <c r="D573" s="66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  <c r="AJ573" s="65"/>
      <c r="AK573" s="65"/>
      <c r="AL573" s="67"/>
      <c r="AM573" s="65"/>
      <c r="AN573" s="65"/>
      <c r="AO573" s="65"/>
      <c r="AP573" s="65"/>
      <c r="AQ573" s="65"/>
      <c r="AR573" s="65"/>
      <c r="AS573" s="65"/>
      <c r="AT573" s="65"/>
      <c r="AU573" s="65"/>
      <c r="AV573" s="65"/>
      <c r="AW573" s="65"/>
      <c r="AX573" s="65"/>
      <c r="AY573" s="65"/>
    </row>
    <row r="574" ht="16.5" customHeight="1">
      <c r="A574" s="65"/>
      <c r="B574" s="65"/>
      <c r="C574" s="65"/>
      <c r="D574" s="66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  <c r="AJ574" s="65"/>
      <c r="AK574" s="65"/>
      <c r="AL574" s="67"/>
      <c r="AM574" s="65"/>
      <c r="AN574" s="65"/>
      <c r="AO574" s="65"/>
      <c r="AP574" s="65"/>
      <c r="AQ574" s="65"/>
      <c r="AR574" s="65"/>
      <c r="AS574" s="65"/>
      <c r="AT574" s="65"/>
      <c r="AU574" s="65"/>
      <c r="AV574" s="65"/>
      <c r="AW574" s="65"/>
      <c r="AX574" s="65"/>
      <c r="AY574" s="65"/>
    </row>
    <row r="575" ht="16.5" customHeight="1">
      <c r="A575" s="65"/>
      <c r="B575" s="65"/>
      <c r="C575" s="65"/>
      <c r="D575" s="66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  <c r="AJ575" s="65"/>
      <c r="AK575" s="65"/>
      <c r="AL575" s="67"/>
      <c r="AM575" s="65"/>
      <c r="AN575" s="65"/>
      <c r="AO575" s="65"/>
      <c r="AP575" s="65"/>
      <c r="AQ575" s="65"/>
      <c r="AR575" s="65"/>
      <c r="AS575" s="65"/>
      <c r="AT575" s="65"/>
      <c r="AU575" s="65"/>
      <c r="AV575" s="65"/>
      <c r="AW575" s="65"/>
      <c r="AX575" s="65"/>
      <c r="AY575" s="65"/>
    </row>
    <row r="576" ht="16.5" customHeight="1">
      <c r="A576" s="65"/>
      <c r="B576" s="65"/>
      <c r="C576" s="65"/>
      <c r="D576" s="66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7"/>
      <c r="AM576" s="65"/>
      <c r="AN576" s="65"/>
      <c r="AO576" s="65"/>
      <c r="AP576" s="65"/>
      <c r="AQ576" s="65"/>
      <c r="AR576" s="65"/>
      <c r="AS576" s="65"/>
      <c r="AT576" s="65"/>
      <c r="AU576" s="65"/>
      <c r="AV576" s="65"/>
      <c r="AW576" s="65"/>
      <c r="AX576" s="65"/>
      <c r="AY576" s="65"/>
    </row>
    <row r="577" ht="16.5" customHeight="1">
      <c r="A577" s="65"/>
      <c r="B577" s="65"/>
      <c r="C577" s="65"/>
      <c r="D577" s="66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  <c r="AJ577" s="65"/>
      <c r="AK577" s="65"/>
      <c r="AL577" s="67"/>
      <c r="AM577" s="65"/>
      <c r="AN577" s="65"/>
      <c r="AO577" s="65"/>
      <c r="AP577" s="65"/>
      <c r="AQ577" s="65"/>
      <c r="AR577" s="65"/>
      <c r="AS577" s="65"/>
      <c r="AT577" s="65"/>
      <c r="AU577" s="65"/>
      <c r="AV577" s="65"/>
      <c r="AW577" s="65"/>
      <c r="AX577" s="65"/>
      <c r="AY577" s="65"/>
    </row>
    <row r="578" ht="16.5" customHeight="1">
      <c r="A578" s="65"/>
      <c r="B578" s="65"/>
      <c r="C578" s="65"/>
      <c r="D578" s="66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  <c r="AJ578" s="65"/>
      <c r="AK578" s="65"/>
      <c r="AL578" s="67"/>
      <c r="AM578" s="65"/>
      <c r="AN578" s="65"/>
      <c r="AO578" s="65"/>
      <c r="AP578" s="65"/>
      <c r="AQ578" s="65"/>
      <c r="AR578" s="65"/>
      <c r="AS578" s="65"/>
      <c r="AT578" s="65"/>
      <c r="AU578" s="65"/>
      <c r="AV578" s="65"/>
      <c r="AW578" s="65"/>
      <c r="AX578" s="65"/>
      <c r="AY578" s="65"/>
    </row>
    <row r="579" ht="16.5" customHeight="1">
      <c r="A579" s="65"/>
      <c r="B579" s="65"/>
      <c r="C579" s="65"/>
      <c r="D579" s="66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  <c r="AJ579" s="65"/>
      <c r="AK579" s="65"/>
      <c r="AL579" s="67"/>
      <c r="AM579" s="65"/>
      <c r="AN579" s="65"/>
      <c r="AO579" s="65"/>
      <c r="AP579" s="65"/>
      <c r="AQ579" s="65"/>
      <c r="AR579" s="65"/>
      <c r="AS579" s="65"/>
      <c r="AT579" s="65"/>
      <c r="AU579" s="65"/>
      <c r="AV579" s="65"/>
      <c r="AW579" s="65"/>
      <c r="AX579" s="65"/>
      <c r="AY579" s="65"/>
    </row>
    <row r="580" ht="16.5" customHeight="1">
      <c r="A580" s="65"/>
      <c r="B580" s="65"/>
      <c r="C580" s="65"/>
      <c r="D580" s="66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  <c r="AJ580" s="65"/>
      <c r="AK580" s="65"/>
      <c r="AL580" s="67"/>
      <c r="AM580" s="65"/>
      <c r="AN580" s="65"/>
      <c r="AO580" s="65"/>
      <c r="AP580" s="65"/>
      <c r="AQ580" s="65"/>
      <c r="AR580" s="65"/>
      <c r="AS580" s="65"/>
      <c r="AT580" s="65"/>
      <c r="AU580" s="65"/>
      <c r="AV580" s="65"/>
      <c r="AW580" s="65"/>
      <c r="AX580" s="65"/>
      <c r="AY580" s="65"/>
    </row>
    <row r="581" ht="16.5" customHeight="1">
      <c r="A581" s="65"/>
      <c r="B581" s="65"/>
      <c r="C581" s="65"/>
      <c r="D581" s="66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  <c r="AJ581" s="65"/>
      <c r="AK581" s="65"/>
      <c r="AL581" s="67"/>
      <c r="AM581" s="65"/>
      <c r="AN581" s="65"/>
      <c r="AO581" s="65"/>
      <c r="AP581" s="65"/>
      <c r="AQ581" s="65"/>
      <c r="AR581" s="65"/>
      <c r="AS581" s="65"/>
      <c r="AT581" s="65"/>
      <c r="AU581" s="65"/>
      <c r="AV581" s="65"/>
      <c r="AW581" s="65"/>
      <c r="AX581" s="65"/>
      <c r="AY581" s="65"/>
    </row>
    <row r="582" ht="16.5" customHeight="1">
      <c r="A582" s="65"/>
      <c r="B582" s="65"/>
      <c r="C582" s="65"/>
      <c r="D582" s="66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  <c r="AJ582" s="65"/>
      <c r="AK582" s="65"/>
      <c r="AL582" s="67"/>
      <c r="AM582" s="65"/>
      <c r="AN582" s="65"/>
      <c r="AO582" s="65"/>
      <c r="AP582" s="65"/>
      <c r="AQ582" s="65"/>
      <c r="AR582" s="65"/>
      <c r="AS582" s="65"/>
      <c r="AT582" s="65"/>
      <c r="AU582" s="65"/>
      <c r="AV582" s="65"/>
      <c r="AW582" s="65"/>
      <c r="AX582" s="65"/>
      <c r="AY582" s="65"/>
    </row>
    <row r="583" ht="16.5" customHeight="1">
      <c r="A583" s="65"/>
      <c r="B583" s="65"/>
      <c r="C583" s="65"/>
      <c r="D583" s="66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  <c r="AJ583" s="65"/>
      <c r="AK583" s="65"/>
      <c r="AL583" s="67"/>
      <c r="AM583" s="65"/>
      <c r="AN583" s="65"/>
      <c r="AO583" s="65"/>
      <c r="AP583" s="65"/>
      <c r="AQ583" s="65"/>
      <c r="AR583" s="65"/>
      <c r="AS583" s="65"/>
      <c r="AT583" s="65"/>
      <c r="AU583" s="65"/>
      <c r="AV583" s="65"/>
      <c r="AW583" s="65"/>
      <c r="AX583" s="65"/>
      <c r="AY583" s="65"/>
    </row>
    <row r="584" ht="16.5" customHeight="1">
      <c r="A584" s="65"/>
      <c r="B584" s="65"/>
      <c r="C584" s="65"/>
      <c r="D584" s="66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  <c r="AJ584" s="65"/>
      <c r="AK584" s="65"/>
      <c r="AL584" s="67"/>
      <c r="AM584" s="65"/>
      <c r="AN584" s="65"/>
      <c r="AO584" s="65"/>
      <c r="AP584" s="65"/>
      <c r="AQ584" s="65"/>
      <c r="AR584" s="65"/>
      <c r="AS584" s="65"/>
      <c r="AT584" s="65"/>
      <c r="AU584" s="65"/>
      <c r="AV584" s="65"/>
      <c r="AW584" s="65"/>
      <c r="AX584" s="65"/>
      <c r="AY584" s="65"/>
    </row>
    <row r="585" ht="16.5" customHeight="1">
      <c r="A585" s="65"/>
      <c r="B585" s="65"/>
      <c r="C585" s="65"/>
      <c r="D585" s="66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  <c r="AJ585" s="65"/>
      <c r="AK585" s="65"/>
      <c r="AL585" s="67"/>
      <c r="AM585" s="65"/>
      <c r="AN585" s="65"/>
      <c r="AO585" s="65"/>
      <c r="AP585" s="65"/>
      <c r="AQ585" s="65"/>
      <c r="AR585" s="65"/>
      <c r="AS585" s="65"/>
      <c r="AT585" s="65"/>
      <c r="AU585" s="65"/>
      <c r="AV585" s="65"/>
      <c r="AW585" s="65"/>
      <c r="AX585" s="65"/>
      <c r="AY585" s="65"/>
    </row>
    <row r="586" ht="16.5" customHeight="1">
      <c r="A586" s="65"/>
      <c r="B586" s="65"/>
      <c r="C586" s="65"/>
      <c r="D586" s="66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  <c r="AJ586" s="65"/>
      <c r="AK586" s="65"/>
      <c r="AL586" s="67"/>
      <c r="AM586" s="65"/>
      <c r="AN586" s="65"/>
      <c r="AO586" s="65"/>
      <c r="AP586" s="65"/>
      <c r="AQ586" s="65"/>
      <c r="AR586" s="65"/>
      <c r="AS586" s="65"/>
      <c r="AT586" s="65"/>
      <c r="AU586" s="65"/>
      <c r="AV586" s="65"/>
      <c r="AW586" s="65"/>
      <c r="AX586" s="65"/>
      <c r="AY586" s="65"/>
    </row>
    <row r="587" ht="16.5" customHeight="1">
      <c r="A587" s="65"/>
      <c r="B587" s="65"/>
      <c r="C587" s="65"/>
      <c r="D587" s="66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  <c r="AJ587" s="65"/>
      <c r="AK587" s="65"/>
      <c r="AL587" s="67"/>
      <c r="AM587" s="65"/>
      <c r="AN587" s="65"/>
      <c r="AO587" s="65"/>
      <c r="AP587" s="65"/>
      <c r="AQ587" s="65"/>
      <c r="AR587" s="65"/>
      <c r="AS587" s="65"/>
      <c r="AT587" s="65"/>
      <c r="AU587" s="65"/>
      <c r="AV587" s="65"/>
      <c r="AW587" s="65"/>
      <c r="AX587" s="65"/>
      <c r="AY587" s="65"/>
    </row>
    <row r="588" ht="16.5" customHeight="1">
      <c r="A588" s="65"/>
      <c r="B588" s="65"/>
      <c r="C588" s="65"/>
      <c r="D588" s="66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  <c r="AJ588" s="65"/>
      <c r="AK588" s="65"/>
      <c r="AL588" s="67"/>
      <c r="AM588" s="65"/>
      <c r="AN588" s="65"/>
      <c r="AO588" s="65"/>
      <c r="AP588" s="65"/>
      <c r="AQ588" s="65"/>
      <c r="AR588" s="65"/>
      <c r="AS588" s="65"/>
      <c r="AT588" s="65"/>
      <c r="AU588" s="65"/>
      <c r="AV588" s="65"/>
      <c r="AW588" s="65"/>
      <c r="AX588" s="65"/>
      <c r="AY588" s="65"/>
    </row>
    <row r="589" ht="16.5" customHeight="1">
      <c r="A589" s="65"/>
      <c r="B589" s="65"/>
      <c r="C589" s="65"/>
      <c r="D589" s="66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7"/>
      <c r="AM589" s="65"/>
      <c r="AN589" s="65"/>
      <c r="AO589" s="65"/>
      <c r="AP589" s="65"/>
      <c r="AQ589" s="65"/>
      <c r="AR589" s="65"/>
      <c r="AS589" s="65"/>
      <c r="AT589" s="65"/>
      <c r="AU589" s="65"/>
      <c r="AV589" s="65"/>
      <c r="AW589" s="65"/>
      <c r="AX589" s="65"/>
      <c r="AY589" s="65"/>
    </row>
    <row r="590" ht="16.5" customHeight="1">
      <c r="A590" s="65"/>
      <c r="B590" s="65"/>
      <c r="C590" s="65"/>
      <c r="D590" s="66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  <c r="AJ590" s="65"/>
      <c r="AK590" s="65"/>
      <c r="AL590" s="67"/>
      <c r="AM590" s="65"/>
      <c r="AN590" s="65"/>
      <c r="AO590" s="65"/>
      <c r="AP590" s="65"/>
      <c r="AQ590" s="65"/>
      <c r="AR590" s="65"/>
      <c r="AS590" s="65"/>
      <c r="AT590" s="65"/>
      <c r="AU590" s="65"/>
      <c r="AV590" s="65"/>
      <c r="AW590" s="65"/>
      <c r="AX590" s="65"/>
      <c r="AY590" s="65"/>
    </row>
    <row r="591" ht="16.5" customHeight="1">
      <c r="A591" s="65"/>
      <c r="B591" s="65"/>
      <c r="C591" s="65"/>
      <c r="D591" s="66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  <c r="AJ591" s="65"/>
      <c r="AK591" s="65"/>
      <c r="AL591" s="67"/>
      <c r="AM591" s="65"/>
      <c r="AN591" s="65"/>
      <c r="AO591" s="65"/>
      <c r="AP591" s="65"/>
      <c r="AQ591" s="65"/>
      <c r="AR591" s="65"/>
      <c r="AS591" s="65"/>
      <c r="AT591" s="65"/>
      <c r="AU591" s="65"/>
      <c r="AV591" s="65"/>
      <c r="AW591" s="65"/>
      <c r="AX591" s="65"/>
      <c r="AY591" s="65"/>
    </row>
    <row r="592" ht="16.5" customHeight="1">
      <c r="A592" s="65"/>
      <c r="B592" s="65"/>
      <c r="C592" s="65"/>
      <c r="D592" s="66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  <c r="AJ592" s="65"/>
      <c r="AK592" s="65"/>
      <c r="AL592" s="67"/>
      <c r="AM592" s="65"/>
      <c r="AN592" s="65"/>
      <c r="AO592" s="65"/>
      <c r="AP592" s="65"/>
      <c r="AQ592" s="65"/>
      <c r="AR592" s="65"/>
      <c r="AS592" s="65"/>
      <c r="AT592" s="65"/>
      <c r="AU592" s="65"/>
      <c r="AV592" s="65"/>
      <c r="AW592" s="65"/>
      <c r="AX592" s="65"/>
      <c r="AY592" s="65"/>
    </row>
    <row r="593" ht="16.5" customHeight="1">
      <c r="A593" s="65"/>
      <c r="B593" s="65"/>
      <c r="C593" s="65"/>
      <c r="D593" s="66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  <c r="AJ593" s="65"/>
      <c r="AK593" s="65"/>
      <c r="AL593" s="67"/>
      <c r="AM593" s="65"/>
      <c r="AN593" s="65"/>
      <c r="AO593" s="65"/>
      <c r="AP593" s="65"/>
      <c r="AQ593" s="65"/>
      <c r="AR593" s="65"/>
      <c r="AS593" s="65"/>
      <c r="AT593" s="65"/>
      <c r="AU593" s="65"/>
      <c r="AV593" s="65"/>
      <c r="AW593" s="65"/>
      <c r="AX593" s="65"/>
      <c r="AY593" s="65"/>
    </row>
    <row r="594" ht="16.5" customHeight="1">
      <c r="A594" s="65"/>
      <c r="B594" s="65"/>
      <c r="C594" s="65"/>
      <c r="D594" s="66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7"/>
      <c r="AM594" s="65"/>
      <c r="AN594" s="65"/>
      <c r="AO594" s="65"/>
      <c r="AP594" s="65"/>
      <c r="AQ594" s="65"/>
      <c r="AR594" s="65"/>
      <c r="AS594" s="65"/>
      <c r="AT594" s="65"/>
      <c r="AU594" s="65"/>
      <c r="AV594" s="65"/>
      <c r="AW594" s="65"/>
      <c r="AX594" s="65"/>
      <c r="AY594" s="65"/>
    </row>
    <row r="595" ht="16.5" customHeight="1">
      <c r="A595" s="65"/>
      <c r="B595" s="65"/>
      <c r="C595" s="65"/>
      <c r="D595" s="66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  <c r="AJ595" s="65"/>
      <c r="AK595" s="65"/>
      <c r="AL595" s="67"/>
      <c r="AM595" s="65"/>
      <c r="AN595" s="65"/>
      <c r="AO595" s="65"/>
      <c r="AP595" s="65"/>
      <c r="AQ595" s="65"/>
      <c r="AR595" s="65"/>
      <c r="AS595" s="65"/>
      <c r="AT595" s="65"/>
      <c r="AU595" s="65"/>
      <c r="AV595" s="65"/>
      <c r="AW595" s="65"/>
      <c r="AX595" s="65"/>
      <c r="AY595" s="65"/>
    </row>
    <row r="596" ht="16.5" customHeight="1">
      <c r="A596" s="65"/>
      <c r="B596" s="65"/>
      <c r="C596" s="65"/>
      <c r="D596" s="66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7"/>
      <c r="AM596" s="65"/>
      <c r="AN596" s="65"/>
      <c r="AO596" s="65"/>
      <c r="AP596" s="65"/>
      <c r="AQ596" s="65"/>
      <c r="AR596" s="65"/>
      <c r="AS596" s="65"/>
      <c r="AT596" s="65"/>
      <c r="AU596" s="65"/>
      <c r="AV596" s="65"/>
      <c r="AW596" s="65"/>
      <c r="AX596" s="65"/>
      <c r="AY596" s="65"/>
    </row>
    <row r="597" ht="16.5" customHeight="1">
      <c r="A597" s="65"/>
      <c r="B597" s="65"/>
      <c r="C597" s="65"/>
      <c r="D597" s="66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  <c r="AJ597" s="65"/>
      <c r="AK597" s="65"/>
      <c r="AL597" s="67"/>
      <c r="AM597" s="65"/>
      <c r="AN597" s="65"/>
      <c r="AO597" s="65"/>
      <c r="AP597" s="65"/>
      <c r="AQ597" s="65"/>
      <c r="AR597" s="65"/>
      <c r="AS597" s="65"/>
      <c r="AT597" s="65"/>
      <c r="AU597" s="65"/>
      <c r="AV597" s="65"/>
      <c r="AW597" s="65"/>
      <c r="AX597" s="65"/>
      <c r="AY597" s="65"/>
    </row>
    <row r="598" ht="16.5" customHeight="1">
      <c r="A598" s="65"/>
      <c r="B598" s="65"/>
      <c r="C598" s="65"/>
      <c r="D598" s="66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  <c r="AJ598" s="65"/>
      <c r="AK598" s="65"/>
      <c r="AL598" s="67"/>
      <c r="AM598" s="65"/>
      <c r="AN598" s="65"/>
      <c r="AO598" s="65"/>
      <c r="AP598" s="65"/>
      <c r="AQ598" s="65"/>
      <c r="AR598" s="65"/>
      <c r="AS598" s="65"/>
      <c r="AT598" s="65"/>
      <c r="AU598" s="65"/>
      <c r="AV598" s="65"/>
      <c r="AW598" s="65"/>
      <c r="AX598" s="65"/>
      <c r="AY598" s="65"/>
    </row>
    <row r="599" ht="16.5" customHeight="1">
      <c r="A599" s="65"/>
      <c r="B599" s="65"/>
      <c r="C599" s="65"/>
      <c r="D599" s="66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  <c r="AJ599" s="65"/>
      <c r="AK599" s="65"/>
      <c r="AL599" s="67"/>
      <c r="AM599" s="65"/>
      <c r="AN599" s="65"/>
      <c r="AO599" s="65"/>
      <c r="AP599" s="65"/>
      <c r="AQ599" s="65"/>
      <c r="AR599" s="65"/>
      <c r="AS599" s="65"/>
      <c r="AT599" s="65"/>
      <c r="AU599" s="65"/>
      <c r="AV599" s="65"/>
      <c r="AW599" s="65"/>
      <c r="AX599" s="65"/>
      <c r="AY599" s="65"/>
    </row>
    <row r="600" ht="16.5" customHeight="1">
      <c r="A600" s="65"/>
      <c r="B600" s="65"/>
      <c r="C600" s="65"/>
      <c r="D600" s="66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  <c r="AJ600" s="65"/>
      <c r="AK600" s="65"/>
      <c r="AL600" s="67"/>
      <c r="AM600" s="65"/>
      <c r="AN600" s="65"/>
      <c r="AO600" s="65"/>
      <c r="AP600" s="65"/>
      <c r="AQ600" s="65"/>
      <c r="AR600" s="65"/>
      <c r="AS600" s="65"/>
      <c r="AT600" s="65"/>
      <c r="AU600" s="65"/>
      <c r="AV600" s="65"/>
      <c r="AW600" s="65"/>
      <c r="AX600" s="65"/>
      <c r="AY600" s="65"/>
    </row>
    <row r="601" ht="16.5" customHeight="1">
      <c r="A601" s="65"/>
      <c r="B601" s="65"/>
      <c r="C601" s="65"/>
      <c r="D601" s="66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  <c r="AJ601" s="65"/>
      <c r="AK601" s="65"/>
      <c r="AL601" s="67"/>
      <c r="AM601" s="65"/>
      <c r="AN601" s="65"/>
      <c r="AO601" s="65"/>
      <c r="AP601" s="65"/>
      <c r="AQ601" s="65"/>
      <c r="AR601" s="65"/>
      <c r="AS601" s="65"/>
      <c r="AT601" s="65"/>
      <c r="AU601" s="65"/>
      <c r="AV601" s="65"/>
      <c r="AW601" s="65"/>
      <c r="AX601" s="65"/>
      <c r="AY601" s="65"/>
    </row>
    <row r="602" ht="16.5" customHeight="1">
      <c r="A602" s="65"/>
      <c r="B602" s="65"/>
      <c r="C602" s="65"/>
      <c r="D602" s="66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  <c r="AJ602" s="65"/>
      <c r="AK602" s="65"/>
      <c r="AL602" s="67"/>
      <c r="AM602" s="65"/>
      <c r="AN602" s="65"/>
      <c r="AO602" s="65"/>
      <c r="AP602" s="65"/>
      <c r="AQ602" s="65"/>
      <c r="AR602" s="65"/>
      <c r="AS602" s="65"/>
      <c r="AT602" s="65"/>
      <c r="AU602" s="65"/>
      <c r="AV602" s="65"/>
      <c r="AW602" s="65"/>
      <c r="AX602" s="65"/>
      <c r="AY602" s="65"/>
    </row>
    <row r="603" ht="16.5" customHeight="1">
      <c r="A603" s="65"/>
      <c r="B603" s="65"/>
      <c r="C603" s="65"/>
      <c r="D603" s="66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  <c r="AJ603" s="65"/>
      <c r="AK603" s="65"/>
      <c r="AL603" s="67"/>
      <c r="AM603" s="65"/>
      <c r="AN603" s="65"/>
      <c r="AO603" s="65"/>
      <c r="AP603" s="65"/>
      <c r="AQ603" s="65"/>
      <c r="AR603" s="65"/>
      <c r="AS603" s="65"/>
      <c r="AT603" s="65"/>
      <c r="AU603" s="65"/>
      <c r="AV603" s="65"/>
      <c r="AW603" s="65"/>
      <c r="AX603" s="65"/>
      <c r="AY603" s="65"/>
    </row>
    <row r="604" ht="16.5" customHeight="1">
      <c r="A604" s="65"/>
      <c r="B604" s="65"/>
      <c r="C604" s="65"/>
      <c r="D604" s="66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  <c r="AJ604" s="65"/>
      <c r="AK604" s="65"/>
      <c r="AL604" s="67"/>
      <c r="AM604" s="65"/>
      <c r="AN604" s="65"/>
      <c r="AO604" s="65"/>
      <c r="AP604" s="65"/>
      <c r="AQ604" s="65"/>
      <c r="AR604" s="65"/>
      <c r="AS604" s="65"/>
      <c r="AT604" s="65"/>
      <c r="AU604" s="65"/>
      <c r="AV604" s="65"/>
      <c r="AW604" s="65"/>
      <c r="AX604" s="65"/>
      <c r="AY604" s="65"/>
    </row>
    <row r="605" ht="16.5" customHeight="1">
      <c r="A605" s="65"/>
      <c r="B605" s="65"/>
      <c r="C605" s="65"/>
      <c r="D605" s="66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7"/>
      <c r="AM605" s="65"/>
      <c r="AN605" s="65"/>
      <c r="AO605" s="65"/>
      <c r="AP605" s="65"/>
      <c r="AQ605" s="65"/>
      <c r="AR605" s="65"/>
      <c r="AS605" s="65"/>
      <c r="AT605" s="65"/>
      <c r="AU605" s="65"/>
      <c r="AV605" s="65"/>
      <c r="AW605" s="65"/>
      <c r="AX605" s="65"/>
      <c r="AY605" s="65"/>
    </row>
    <row r="606" ht="16.5" customHeight="1">
      <c r="A606" s="65"/>
      <c r="B606" s="65"/>
      <c r="C606" s="65"/>
      <c r="D606" s="66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  <c r="AJ606" s="65"/>
      <c r="AK606" s="65"/>
      <c r="AL606" s="67"/>
      <c r="AM606" s="65"/>
      <c r="AN606" s="65"/>
      <c r="AO606" s="65"/>
      <c r="AP606" s="65"/>
      <c r="AQ606" s="65"/>
      <c r="AR606" s="65"/>
      <c r="AS606" s="65"/>
      <c r="AT606" s="65"/>
      <c r="AU606" s="65"/>
      <c r="AV606" s="65"/>
      <c r="AW606" s="65"/>
      <c r="AX606" s="65"/>
      <c r="AY606" s="65"/>
    </row>
    <row r="607" ht="16.5" customHeight="1">
      <c r="A607" s="65"/>
      <c r="B607" s="65"/>
      <c r="C607" s="65"/>
      <c r="D607" s="66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  <c r="AJ607" s="65"/>
      <c r="AK607" s="65"/>
      <c r="AL607" s="67"/>
      <c r="AM607" s="65"/>
      <c r="AN607" s="65"/>
      <c r="AO607" s="65"/>
      <c r="AP607" s="65"/>
      <c r="AQ607" s="65"/>
      <c r="AR607" s="65"/>
      <c r="AS607" s="65"/>
      <c r="AT607" s="65"/>
      <c r="AU607" s="65"/>
      <c r="AV607" s="65"/>
      <c r="AW607" s="65"/>
      <c r="AX607" s="65"/>
      <c r="AY607" s="65"/>
    </row>
    <row r="608" ht="16.5" customHeight="1">
      <c r="A608" s="65"/>
      <c r="B608" s="65"/>
      <c r="C608" s="65"/>
      <c r="D608" s="66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  <c r="AJ608" s="65"/>
      <c r="AK608" s="65"/>
      <c r="AL608" s="67"/>
      <c r="AM608" s="65"/>
      <c r="AN608" s="65"/>
      <c r="AO608" s="65"/>
      <c r="AP608" s="65"/>
      <c r="AQ608" s="65"/>
      <c r="AR608" s="65"/>
      <c r="AS608" s="65"/>
      <c r="AT608" s="65"/>
      <c r="AU608" s="65"/>
      <c r="AV608" s="65"/>
      <c r="AW608" s="65"/>
      <c r="AX608" s="65"/>
      <c r="AY608" s="65"/>
    </row>
    <row r="609" ht="16.5" customHeight="1">
      <c r="A609" s="65"/>
      <c r="B609" s="65"/>
      <c r="C609" s="65"/>
      <c r="D609" s="66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  <c r="AJ609" s="65"/>
      <c r="AK609" s="65"/>
      <c r="AL609" s="67"/>
      <c r="AM609" s="65"/>
      <c r="AN609" s="65"/>
      <c r="AO609" s="65"/>
      <c r="AP609" s="65"/>
      <c r="AQ609" s="65"/>
      <c r="AR609" s="65"/>
      <c r="AS609" s="65"/>
      <c r="AT609" s="65"/>
      <c r="AU609" s="65"/>
      <c r="AV609" s="65"/>
      <c r="AW609" s="65"/>
      <c r="AX609" s="65"/>
      <c r="AY609" s="65"/>
    </row>
    <row r="610" ht="16.5" customHeight="1">
      <c r="A610" s="65"/>
      <c r="B610" s="65"/>
      <c r="C610" s="65"/>
      <c r="D610" s="66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  <c r="AJ610" s="65"/>
      <c r="AK610" s="65"/>
      <c r="AL610" s="67"/>
      <c r="AM610" s="65"/>
      <c r="AN610" s="65"/>
      <c r="AO610" s="65"/>
      <c r="AP610" s="65"/>
      <c r="AQ610" s="65"/>
      <c r="AR610" s="65"/>
      <c r="AS610" s="65"/>
      <c r="AT610" s="65"/>
      <c r="AU610" s="65"/>
      <c r="AV610" s="65"/>
      <c r="AW610" s="65"/>
      <c r="AX610" s="65"/>
      <c r="AY610" s="65"/>
    </row>
    <row r="611" ht="16.5" customHeight="1">
      <c r="A611" s="65"/>
      <c r="B611" s="65"/>
      <c r="C611" s="65"/>
      <c r="D611" s="66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  <c r="AJ611" s="65"/>
      <c r="AK611" s="65"/>
      <c r="AL611" s="67"/>
      <c r="AM611" s="65"/>
      <c r="AN611" s="65"/>
      <c r="AO611" s="65"/>
      <c r="AP611" s="65"/>
      <c r="AQ611" s="65"/>
      <c r="AR611" s="65"/>
      <c r="AS611" s="65"/>
      <c r="AT611" s="65"/>
      <c r="AU611" s="65"/>
      <c r="AV611" s="65"/>
      <c r="AW611" s="65"/>
      <c r="AX611" s="65"/>
      <c r="AY611" s="65"/>
    </row>
    <row r="612" ht="16.5" customHeight="1">
      <c r="A612" s="65"/>
      <c r="B612" s="65"/>
      <c r="C612" s="65"/>
      <c r="D612" s="66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  <c r="AJ612" s="65"/>
      <c r="AK612" s="65"/>
      <c r="AL612" s="67"/>
      <c r="AM612" s="65"/>
      <c r="AN612" s="65"/>
      <c r="AO612" s="65"/>
      <c r="AP612" s="65"/>
      <c r="AQ612" s="65"/>
      <c r="AR612" s="65"/>
      <c r="AS612" s="65"/>
      <c r="AT612" s="65"/>
      <c r="AU612" s="65"/>
      <c r="AV612" s="65"/>
      <c r="AW612" s="65"/>
      <c r="AX612" s="65"/>
      <c r="AY612" s="65"/>
    </row>
    <row r="613" ht="16.5" customHeight="1">
      <c r="A613" s="65"/>
      <c r="B613" s="65"/>
      <c r="C613" s="65"/>
      <c r="D613" s="66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  <c r="AJ613" s="65"/>
      <c r="AK613" s="65"/>
      <c r="AL613" s="67"/>
      <c r="AM613" s="65"/>
      <c r="AN613" s="65"/>
      <c r="AO613" s="65"/>
      <c r="AP613" s="65"/>
      <c r="AQ613" s="65"/>
      <c r="AR613" s="65"/>
      <c r="AS613" s="65"/>
      <c r="AT613" s="65"/>
      <c r="AU613" s="65"/>
      <c r="AV613" s="65"/>
      <c r="AW613" s="65"/>
      <c r="AX613" s="65"/>
      <c r="AY613" s="65"/>
    </row>
    <row r="614" ht="16.5" customHeight="1">
      <c r="A614" s="65"/>
      <c r="B614" s="65"/>
      <c r="C614" s="65"/>
      <c r="D614" s="66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  <c r="AJ614" s="65"/>
      <c r="AK614" s="65"/>
      <c r="AL614" s="67"/>
      <c r="AM614" s="65"/>
      <c r="AN614" s="65"/>
      <c r="AO614" s="65"/>
      <c r="AP614" s="65"/>
      <c r="AQ614" s="65"/>
      <c r="AR614" s="65"/>
      <c r="AS614" s="65"/>
      <c r="AT614" s="65"/>
      <c r="AU614" s="65"/>
      <c r="AV614" s="65"/>
      <c r="AW614" s="65"/>
      <c r="AX614" s="65"/>
      <c r="AY614" s="65"/>
    </row>
    <row r="615" ht="16.5" customHeight="1">
      <c r="A615" s="65"/>
      <c r="B615" s="65"/>
      <c r="C615" s="65"/>
      <c r="D615" s="66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  <c r="AJ615" s="65"/>
      <c r="AK615" s="65"/>
      <c r="AL615" s="67"/>
      <c r="AM615" s="65"/>
      <c r="AN615" s="65"/>
      <c r="AO615" s="65"/>
      <c r="AP615" s="65"/>
      <c r="AQ615" s="65"/>
      <c r="AR615" s="65"/>
      <c r="AS615" s="65"/>
      <c r="AT615" s="65"/>
      <c r="AU615" s="65"/>
      <c r="AV615" s="65"/>
      <c r="AW615" s="65"/>
      <c r="AX615" s="65"/>
      <c r="AY615" s="65"/>
    </row>
    <row r="616" ht="16.5" customHeight="1">
      <c r="A616" s="65"/>
      <c r="B616" s="65"/>
      <c r="C616" s="65"/>
      <c r="D616" s="66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  <c r="AJ616" s="65"/>
      <c r="AK616" s="65"/>
      <c r="AL616" s="67"/>
      <c r="AM616" s="65"/>
      <c r="AN616" s="65"/>
      <c r="AO616" s="65"/>
      <c r="AP616" s="65"/>
      <c r="AQ616" s="65"/>
      <c r="AR616" s="65"/>
      <c r="AS616" s="65"/>
      <c r="AT616" s="65"/>
      <c r="AU616" s="65"/>
      <c r="AV616" s="65"/>
      <c r="AW616" s="65"/>
      <c r="AX616" s="65"/>
      <c r="AY616" s="65"/>
    </row>
    <row r="617" ht="16.5" customHeight="1">
      <c r="A617" s="65"/>
      <c r="B617" s="65"/>
      <c r="C617" s="65"/>
      <c r="D617" s="66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  <c r="AJ617" s="65"/>
      <c r="AK617" s="65"/>
      <c r="AL617" s="67"/>
      <c r="AM617" s="65"/>
      <c r="AN617" s="65"/>
      <c r="AO617" s="65"/>
      <c r="AP617" s="65"/>
      <c r="AQ617" s="65"/>
      <c r="AR617" s="65"/>
      <c r="AS617" s="65"/>
      <c r="AT617" s="65"/>
      <c r="AU617" s="65"/>
      <c r="AV617" s="65"/>
      <c r="AW617" s="65"/>
      <c r="AX617" s="65"/>
      <c r="AY617" s="65"/>
    </row>
    <row r="618" ht="16.5" customHeight="1">
      <c r="A618" s="65"/>
      <c r="B618" s="65"/>
      <c r="C618" s="65"/>
      <c r="D618" s="66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  <c r="AJ618" s="65"/>
      <c r="AK618" s="65"/>
      <c r="AL618" s="67"/>
      <c r="AM618" s="65"/>
      <c r="AN618" s="65"/>
      <c r="AO618" s="65"/>
      <c r="AP618" s="65"/>
      <c r="AQ618" s="65"/>
      <c r="AR618" s="65"/>
      <c r="AS618" s="65"/>
      <c r="AT618" s="65"/>
      <c r="AU618" s="65"/>
      <c r="AV618" s="65"/>
      <c r="AW618" s="65"/>
      <c r="AX618" s="65"/>
      <c r="AY618" s="65"/>
    </row>
    <row r="619" ht="16.5" customHeight="1">
      <c r="A619" s="65"/>
      <c r="B619" s="65"/>
      <c r="C619" s="65"/>
      <c r="D619" s="66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7"/>
      <c r="AM619" s="65"/>
      <c r="AN619" s="65"/>
      <c r="AO619" s="65"/>
      <c r="AP619" s="65"/>
      <c r="AQ619" s="65"/>
      <c r="AR619" s="65"/>
      <c r="AS619" s="65"/>
      <c r="AT619" s="65"/>
      <c r="AU619" s="65"/>
      <c r="AV619" s="65"/>
      <c r="AW619" s="65"/>
      <c r="AX619" s="65"/>
      <c r="AY619" s="65"/>
    </row>
    <row r="620" ht="16.5" customHeight="1">
      <c r="A620" s="65"/>
      <c r="B620" s="65"/>
      <c r="C620" s="65"/>
      <c r="D620" s="66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  <c r="AJ620" s="65"/>
      <c r="AK620" s="65"/>
      <c r="AL620" s="67"/>
      <c r="AM620" s="65"/>
      <c r="AN620" s="65"/>
      <c r="AO620" s="65"/>
      <c r="AP620" s="65"/>
      <c r="AQ620" s="65"/>
      <c r="AR620" s="65"/>
      <c r="AS620" s="65"/>
      <c r="AT620" s="65"/>
      <c r="AU620" s="65"/>
      <c r="AV620" s="65"/>
      <c r="AW620" s="65"/>
      <c r="AX620" s="65"/>
      <c r="AY620" s="65"/>
    </row>
    <row r="621" ht="16.5" customHeight="1">
      <c r="A621" s="65"/>
      <c r="B621" s="65"/>
      <c r="C621" s="65"/>
      <c r="D621" s="66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  <c r="AJ621" s="65"/>
      <c r="AK621" s="65"/>
      <c r="AL621" s="67"/>
      <c r="AM621" s="65"/>
      <c r="AN621" s="65"/>
      <c r="AO621" s="65"/>
      <c r="AP621" s="65"/>
      <c r="AQ621" s="65"/>
      <c r="AR621" s="65"/>
      <c r="AS621" s="65"/>
      <c r="AT621" s="65"/>
      <c r="AU621" s="65"/>
      <c r="AV621" s="65"/>
      <c r="AW621" s="65"/>
      <c r="AX621" s="65"/>
      <c r="AY621" s="65"/>
    </row>
    <row r="622" ht="16.5" customHeight="1">
      <c r="A622" s="65"/>
      <c r="B622" s="65"/>
      <c r="C622" s="65"/>
      <c r="D622" s="66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  <c r="AJ622" s="65"/>
      <c r="AK622" s="65"/>
      <c r="AL622" s="67"/>
      <c r="AM622" s="65"/>
      <c r="AN622" s="65"/>
      <c r="AO622" s="65"/>
      <c r="AP622" s="65"/>
      <c r="AQ622" s="65"/>
      <c r="AR622" s="65"/>
      <c r="AS622" s="65"/>
      <c r="AT622" s="65"/>
      <c r="AU622" s="65"/>
      <c r="AV622" s="65"/>
      <c r="AW622" s="65"/>
      <c r="AX622" s="65"/>
      <c r="AY622" s="65"/>
    </row>
    <row r="623" ht="16.5" customHeight="1">
      <c r="A623" s="65"/>
      <c r="B623" s="65"/>
      <c r="C623" s="65"/>
      <c r="D623" s="66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  <c r="AJ623" s="65"/>
      <c r="AK623" s="65"/>
      <c r="AL623" s="67"/>
      <c r="AM623" s="65"/>
      <c r="AN623" s="65"/>
      <c r="AO623" s="65"/>
      <c r="AP623" s="65"/>
      <c r="AQ623" s="65"/>
      <c r="AR623" s="65"/>
      <c r="AS623" s="65"/>
      <c r="AT623" s="65"/>
      <c r="AU623" s="65"/>
      <c r="AV623" s="65"/>
      <c r="AW623" s="65"/>
      <c r="AX623" s="65"/>
      <c r="AY623" s="65"/>
    </row>
    <row r="624" ht="16.5" customHeight="1">
      <c r="A624" s="65"/>
      <c r="B624" s="65"/>
      <c r="C624" s="65"/>
      <c r="D624" s="66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  <c r="AJ624" s="65"/>
      <c r="AK624" s="65"/>
      <c r="AL624" s="67"/>
      <c r="AM624" s="65"/>
      <c r="AN624" s="65"/>
      <c r="AO624" s="65"/>
      <c r="AP624" s="65"/>
      <c r="AQ624" s="65"/>
      <c r="AR624" s="65"/>
      <c r="AS624" s="65"/>
      <c r="AT624" s="65"/>
      <c r="AU624" s="65"/>
      <c r="AV624" s="65"/>
      <c r="AW624" s="65"/>
      <c r="AX624" s="65"/>
      <c r="AY624" s="65"/>
    </row>
    <row r="625" ht="16.5" customHeight="1">
      <c r="A625" s="65"/>
      <c r="B625" s="65"/>
      <c r="C625" s="65"/>
      <c r="D625" s="66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  <c r="AJ625" s="65"/>
      <c r="AK625" s="65"/>
      <c r="AL625" s="67"/>
      <c r="AM625" s="65"/>
      <c r="AN625" s="65"/>
      <c r="AO625" s="65"/>
      <c r="AP625" s="65"/>
      <c r="AQ625" s="65"/>
      <c r="AR625" s="65"/>
      <c r="AS625" s="65"/>
      <c r="AT625" s="65"/>
      <c r="AU625" s="65"/>
      <c r="AV625" s="65"/>
      <c r="AW625" s="65"/>
      <c r="AX625" s="65"/>
      <c r="AY625" s="65"/>
    </row>
    <row r="626" ht="16.5" customHeight="1">
      <c r="A626" s="65"/>
      <c r="B626" s="65"/>
      <c r="C626" s="65"/>
      <c r="D626" s="66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  <c r="AJ626" s="65"/>
      <c r="AK626" s="65"/>
      <c r="AL626" s="67"/>
      <c r="AM626" s="65"/>
      <c r="AN626" s="65"/>
      <c r="AO626" s="65"/>
      <c r="AP626" s="65"/>
      <c r="AQ626" s="65"/>
      <c r="AR626" s="65"/>
      <c r="AS626" s="65"/>
      <c r="AT626" s="65"/>
      <c r="AU626" s="65"/>
      <c r="AV626" s="65"/>
      <c r="AW626" s="65"/>
      <c r="AX626" s="65"/>
      <c r="AY626" s="65"/>
    </row>
    <row r="627" ht="16.5" customHeight="1">
      <c r="A627" s="65"/>
      <c r="B627" s="65"/>
      <c r="C627" s="65"/>
      <c r="D627" s="66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  <c r="AJ627" s="65"/>
      <c r="AK627" s="65"/>
      <c r="AL627" s="67"/>
      <c r="AM627" s="65"/>
      <c r="AN627" s="65"/>
      <c r="AO627" s="65"/>
      <c r="AP627" s="65"/>
      <c r="AQ627" s="65"/>
      <c r="AR627" s="65"/>
      <c r="AS627" s="65"/>
      <c r="AT627" s="65"/>
      <c r="AU627" s="65"/>
      <c r="AV627" s="65"/>
      <c r="AW627" s="65"/>
      <c r="AX627" s="65"/>
      <c r="AY627" s="65"/>
    </row>
    <row r="628" ht="16.5" customHeight="1">
      <c r="A628" s="65"/>
      <c r="B628" s="65"/>
      <c r="C628" s="65"/>
      <c r="D628" s="66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  <c r="AJ628" s="65"/>
      <c r="AK628" s="65"/>
      <c r="AL628" s="67"/>
      <c r="AM628" s="65"/>
      <c r="AN628" s="65"/>
      <c r="AO628" s="65"/>
      <c r="AP628" s="65"/>
      <c r="AQ628" s="65"/>
      <c r="AR628" s="65"/>
      <c r="AS628" s="65"/>
      <c r="AT628" s="65"/>
      <c r="AU628" s="65"/>
      <c r="AV628" s="65"/>
      <c r="AW628" s="65"/>
      <c r="AX628" s="65"/>
      <c r="AY628" s="65"/>
    </row>
    <row r="629" ht="16.5" customHeight="1">
      <c r="A629" s="65"/>
      <c r="B629" s="65"/>
      <c r="C629" s="65"/>
      <c r="D629" s="66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  <c r="AJ629" s="65"/>
      <c r="AK629" s="65"/>
      <c r="AL629" s="67"/>
      <c r="AM629" s="65"/>
      <c r="AN629" s="65"/>
      <c r="AO629" s="65"/>
      <c r="AP629" s="65"/>
      <c r="AQ629" s="65"/>
      <c r="AR629" s="65"/>
      <c r="AS629" s="65"/>
      <c r="AT629" s="65"/>
      <c r="AU629" s="65"/>
      <c r="AV629" s="65"/>
      <c r="AW629" s="65"/>
      <c r="AX629" s="65"/>
      <c r="AY629" s="65"/>
    </row>
    <row r="630" ht="16.5" customHeight="1">
      <c r="A630" s="65"/>
      <c r="B630" s="65"/>
      <c r="C630" s="65"/>
      <c r="D630" s="66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  <c r="AJ630" s="65"/>
      <c r="AK630" s="65"/>
      <c r="AL630" s="67"/>
      <c r="AM630" s="65"/>
      <c r="AN630" s="65"/>
      <c r="AO630" s="65"/>
      <c r="AP630" s="65"/>
      <c r="AQ630" s="65"/>
      <c r="AR630" s="65"/>
      <c r="AS630" s="65"/>
      <c r="AT630" s="65"/>
      <c r="AU630" s="65"/>
      <c r="AV630" s="65"/>
      <c r="AW630" s="65"/>
      <c r="AX630" s="65"/>
      <c r="AY630" s="65"/>
    </row>
    <row r="631" ht="16.5" customHeight="1">
      <c r="A631" s="65"/>
      <c r="B631" s="65"/>
      <c r="C631" s="65"/>
      <c r="D631" s="66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  <c r="AJ631" s="65"/>
      <c r="AK631" s="65"/>
      <c r="AL631" s="67"/>
      <c r="AM631" s="65"/>
      <c r="AN631" s="65"/>
      <c r="AO631" s="65"/>
      <c r="AP631" s="65"/>
      <c r="AQ631" s="65"/>
      <c r="AR631" s="65"/>
      <c r="AS631" s="65"/>
      <c r="AT631" s="65"/>
      <c r="AU631" s="65"/>
      <c r="AV631" s="65"/>
      <c r="AW631" s="65"/>
      <c r="AX631" s="65"/>
      <c r="AY631" s="65"/>
    </row>
    <row r="632" ht="16.5" customHeight="1">
      <c r="A632" s="65"/>
      <c r="B632" s="65"/>
      <c r="C632" s="65"/>
      <c r="D632" s="66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  <c r="AJ632" s="65"/>
      <c r="AK632" s="65"/>
      <c r="AL632" s="67"/>
      <c r="AM632" s="65"/>
      <c r="AN632" s="65"/>
      <c r="AO632" s="65"/>
      <c r="AP632" s="65"/>
      <c r="AQ632" s="65"/>
      <c r="AR632" s="65"/>
      <c r="AS632" s="65"/>
      <c r="AT632" s="65"/>
      <c r="AU632" s="65"/>
      <c r="AV632" s="65"/>
      <c r="AW632" s="65"/>
      <c r="AX632" s="65"/>
      <c r="AY632" s="65"/>
    </row>
    <row r="633" ht="16.5" customHeight="1">
      <c r="A633" s="65"/>
      <c r="B633" s="65"/>
      <c r="C633" s="65"/>
      <c r="D633" s="66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  <c r="AJ633" s="65"/>
      <c r="AK633" s="65"/>
      <c r="AL633" s="67"/>
      <c r="AM633" s="65"/>
      <c r="AN633" s="65"/>
      <c r="AO633" s="65"/>
      <c r="AP633" s="65"/>
      <c r="AQ633" s="65"/>
      <c r="AR633" s="65"/>
      <c r="AS633" s="65"/>
      <c r="AT633" s="65"/>
      <c r="AU633" s="65"/>
      <c r="AV633" s="65"/>
      <c r="AW633" s="65"/>
      <c r="AX633" s="65"/>
      <c r="AY633" s="65"/>
    </row>
    <row r="634" ht="16.5" customHeight="1">
      <c r="A634" s="65"/>
      <c r="B634" s="65"/>
      <c r="C634" s="65"/>
      <c r="D634" s="66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  <c r="AJ634" s="65"/>
      <c r="AK634" s="65"/>
      <c r="AL634" s="67"/>
      <c r="AM634" s="65"/>
      <c r="AN634" s="65"/>
      <c r="AO634" s="65"/>
      <c r="AP634" s="65"/>
      <c r="AQ634" s="65"/>
      <c r="AR634" s="65"/>
      <c r="AS634" s="65"/>
      <c r="AT634" s="65"/>
      <c r="AU634" s="65"/>
      <c r="AV634" s="65"/>
      <c r="AW634" s="65"/>
      <c r="AX634" s="65"/>
      <c r="AY634" s="65"/>
    </row>
    <row r="635" ht="16.5" customHeight="1">
      <c r="A635" s="65"/>
      <c r="B635" s="65"/>
      <c r="C635" s="65"/>
      <c r="D635" s="66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  <c r="AJ635" s="65"/>
      <c r="AK635" s="65"/>
      <c r="AL635" s="67"/>
      <c r="AM635" s="65"/>
      <c r="AN635" s="65"/>
      <c r="AO635" s="65"/>
      <c r="AP635" s="65"/>
      <c r="AQ635" s="65"/>
      <c r="AR635" s="65"/>
      <c r="AS635" s="65"/>
      <c r="AT635" s="65"/>
      <c r="AU635" s="65"/>
      <c r="AV635" s="65"/>
      <c r="AW635" s="65"/>
      <c r="AX635" s="65"/>
      <c r="AY635" s="65"/>
    </row>
    <row r="636" ht="16.5" customHeight="1">
      <c r="A636" s="65"/>
      <c r="B636" s="65"/>
      <c r="C636" s="65"/>
      <c r="D636" s="66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  <c r="AJ636" s="65"/>
      <c r="AK636" s="65"/>
      <c r="AL636" s="67"/>
      <c r="AM636" s="65"/>
      <c r="AN636" s="65"/>
      <c r="AO636" s="65"/>
      <c r="AP636" s="65"/>
      <c r="AQ636" s="65"/>
      <c r="AR636" s="65"/>
      <c r="AS636" s="65"/>
      <c r="AT636" s="65"/>
      <c r="AU636" s="65"/>
      <c r="AV636" s="65"/>
      <c r="AW636" s="65"/>
      <c r="AX636" s="65"/>
      <c r="AY636" s="65"/>
    </row>
    <row r="637" ht="16.5" customHeight="1">
      <c r="A637" s="65"/>
      <c r="B637" s="65"/>
      <c r="C637" s="65"/>
      <c r="D637" s="66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  <c r="AJ637" s="65"/>
      <c r="AK637" s="65"/>
      <c r="AL637" s="67"/>
      <c r="AM637" s="65"/>
      <c r="AN637" s="65"/>
      <c r="AO637" s="65"/>
      <c r="AP637" s="65"/>
      <c r="AQ637" s="65"/>
      <c r="AR637" s="65"/>
      <c r="AS637" s="65"/>
      <c r="AT637" s="65"/>
      <c r="AU637" s="65"/>
      <c r="AV637" s="65"/>
      <c r="AW637" s="65"/>
      <c r="AX637" s="65"/>
      <c r="AY637" s="65"/>
    </row>
    <row r="638" ht="16.5" customHeight="1">
      <c r="A638" s="65"/>
      <c r="B638" s="65"/>
      <c r="C638" s="65"/>
      <c r="D638" s="66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  <c r="AJ638" s="65"/>
      <c r="AK638" s="65"/>
      <c r="AL638" s="67"/>
      <c r="AM638" s="65"/>
      <c r="AN638" s="65"/>
      <c r="AO638" s="65"/>
      <c r="AP638" s="65"/>
      <c r="AQ638" s="65"/>
      <c r="AR638" s="65"/>
      <c r="AS638" s="65"/>
      <c r="AT638" s="65"/>
      <c r="AU638" s="65"/>
      <c r="AV638" s="65"/>
      <c r="AW638" s="65"/>
      <c r="AX638" s="65"/>
      <c r="AY638" s="65"/>
    </row>
    <row r="639" ht="16.5" customHeight="1">
      <c r="A639" s="65"/>
      <c r="B639" s="65"/>
      <c r="C639" s="65"/>
      <c r="D639" s="66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  <c r="AJ639" s="65"/>
      <c r="AK639" s="65"/>
      <c r="AL639" s="67"/>
      <c r="AM639" s="65"/>
      <c r="AN639" s="65"/>
      <c r="AO639" s="65"/>
      <c r="AP639" s="65"/>
      <c r="AQ639" s="65"/>
      <c r="AR639" s="65"/>
      <c r="AS639" s="65"/>
      <c r="AT639" s="65"/>
      <c r="AU639" s="65"/>
      <c r="AV639" s="65"/>
      <c r="AW639" s="65"/>
      <c r="AX639" s="65"/>
      <c r="AY639" s="65"/>
    </row>
    <row r="640" ht="16.5" customHeight="1">
      <c r="A640" s="65"/>
      <c r="B640" s="65"/>
      <c r="C640" s="65"/>
      <c r="D640" s="66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  <c r="AJ640" s="65"/>
      <c r="AK640" s="65"/>
      <c r="AL640" s="67"/>
      <c r="AM640" s="65"/>
      <c r="AN640" s="65"/>
      <c r="AO640" s="65"/>
      <c r="AP640" s="65"/>
      <c r="AQ640" s="65"/>
      <c r="AR640" s="65"/>
      <c r="AS640" s="65"/>
      <c r="AT640" s="65"/>
      <c r="AU640" s="65"/>
      <c r="AV640" s="65"/>
      <c r="AW640" s="65"/>
      <c r="AX640" s="65"/>
      <c r="AY640" s="65"/>
    </row>
    <row r="641" ht="16.5" customHeight="1">
      <c r="A641" s="65"/>
      <c r="B641" s="65"/>
      <c r="C641" s="65"/>
      <c r="D641" s="66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  <c r="AJ641" s="65"/>
      <c r="AK641" s="65"/>
      <c r="AL641" s="67"/>
      <c r="AM641" s="65"/>
      <c r="AN641" s="65"/>
      <c r="AO641" s="65"/>
      <c r="AP641" s="65"/>
      <c r="AQ641" s="65"/>
      <c r="AR641" s="65"/>
      <c r="AS641" s="65"/>
      <c r="AT641" s="65"/>
      <c r="AU641" s="65"/>
      <c r="AV641" s="65"/>
      <c r="AW641" s="65"/>
      <c r="AX641" s="65"/>
      <c r="AY641" s="65"/>
    </row>
    <row r="642" ht="16.5" customHeight="1">
      <c r="A642" s="65"/>
      <c r="B642" s="65"/>
      <c r="C642" s="65"/>
      <c r="D642" s="66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  <c r="AJ642" s="65"/>
      <c r="AK642" s="65"/>
      <c r="AL642" s="67"/>
      <c r="AM642" s="65"/>
      <c r="AN642" s="65"/>
      <c r="AO642" s="65"/>
      <c r="AP642" s="65"/>
      <c r="AQ642" s="65"/>
      <c r="AR642" s="65"/>
      <c r="AS642" s="65"/>
      <c r="AT642" s="65"/>
      <c r="AU642" s="65"/>
      <c r="AV642" s="65"/>
      <c r="AW642" s="65"/>
      <c r="AX642" s="65"/>
      <c r="AY642" s="65"/>
    </row>
    <row r="643" ht="16.5" customHeight="1">
      <c r="A643" s="65"/>
      <c r="B643" s="65"/>
      <c r="C643" s="65"/>
      <c r="D643" s="66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  <c r="AJ643" s="65"/>
      <c r="AK643" s="65"/>
      <c r="AL643" s="67"/>
      <c r="AM643" s="65"/>
      <c r="AN643" s="65"/>
      <c r="AO643" s="65"/>
      <c r="AP643" s="65"/>
      <c r="AQ643" s="65"/>
      <c r="AR643" s="65"/>
      <c r="AS643" s="65"/>
      <c r="AT643" s="65"/>
      <c r="AU643" s="65"/>
      <c r="AV643" s="65"/>
      <c r="AW643" s="65"/>
      <c r="AX643" s="65"/>
      <c r="AY643" s="65"/>
    </row>
    <row r="644" ht="16.5" customHeight="1">
      <c r="A644" s="65"/>
      <c r="B644" s="65"/>
      <c r="C644" s="65"/>
      <c r="D644" s="66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  <c r="AJ644" s="65"/>
      <c r="AK644" s="65"/>
      <c r="AL644" s="67"/>
      <c r="AM644" s="65"/>
      <c r="AN644" s="65"/>
      <c r="AO644" s="65"/>
      <c r="AP644" s="65"/>
      <c r="AQ644" s="65"/>
      <c r="AR644" s="65"/>
      <c r="AS644" s="65"/>
      <c r="AT644" s="65"/>
      <c r="AU644" s="65"/>
      <c r="AV644" s="65"/>
      <c r="AW644" s="65"/>
      <c r="AX644" s="65"/>
      <c r="AY644" s="65"/>
    </row>
    <row r="645" ht="16.5" customHeight="1">
      <c r="A645" s="65"/>
      <c r="B645" s="65"/>
      <c r="C645" s="65"/>
      <c r="D645" s="66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  <c r="AJ645" s="65"/>
      <c r="AK645" s="65"/>
      <c r="AL645" s="67"/>
      <c r="AM645" s="65"/>
      <c r="AN645" s="65"/>
      <c r="AO645" s="65"/>
      <c r="AP645" s="65"/>
      <c r="AQ645" s="65"/>
      <c r="AR645" s="65"/>
      <c r="AS645" s="65"/>
      <c r="AT645" s="65"/>
      <c r="AU645" s="65"/>
      <c r="AV645" s="65"/>
      <c r="AW645" s="65"/>
      <c r="AX645" s="65"/>
      <c r="AY645" s="65"/>
    </row>
    <row r="646" ht="16.5" customHeight="1">
      <c r="A646" s="65"/>
      <c r="B646" s="65"/>
      <c r="C646" s="65"/>
      <c r="D646" s="66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  <c r="AJ646" s="65"/>
      <c r="AK646" s="65"/>
      <c r="AL646" s="67"/>
      <c r="AM646" s="65"/>
      <c r="AN646" s="65"/>
      <c r="AO646" s="65"/>
      <c r="AP646" s="65"/>
      <c r="AQ646" s="65"/>
      <c r="AR646" s="65"/>
      <c r="AS646" s="65"/>
      <c r="AT646" s="65"/>
      <c r="AU646" s="65"/>
      <c r="AV646" s="65"/>
      <c r="AW646" s="65"/>
      <c r="AX646" s="65"/>
      <c r="AY646" s="65"/>
    </row>
    <row r="647" ht="16.5" customHeight="1">
      <c r="A647" s="65"/>
      <c r="B647" s="65"/>
      <c r="C647" s="65"/>
      <c r="D647" s="66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  <c r="AJ647" s="65"/>
      <c r="AK647" s="65"/>
      <c r="AL647" s="67"/>
      <c r="AM647" s="65"/>
      <c r="AN647" s="65"/>
      <c r="AO647" s="65"/>
      <c r="AP647" s="65"/>
      <c r="AQ647" s="65"/>
      <c r="AR647" s="65"/>
      <c r="AS647" s="65"/>
      <c r="AT647" s="65"/>
      <c r="AU647" s="65"/>
      <c r="AV647" s="65"/>
      <c r="AW647" s="65"/>
      <c r="AX647" s="65"/>
      <c r="AY647" s="65"/>
    </row>
    <row r="648" ht="16.5" customHeight="1">
      <c r="A648" s="65"/>
      <c r="B648" s="65"/>
      <c r="C648" s="65"/>
      <c r="D648" s="66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  <c r="AJ648" s="65"/>
      <c r="AK648" s="65"/>
      <c r="AL648" s="67"/>
      <c r="AM648" s="65"/>
      <c r="AN648" s="65"/>
      <c r="AO648" s="65"/>
      <c r="AP648" s="65"/>
      <c r="AQ648" s="65"/>
      <c r="AR648" s="65"/>
      <c r="AS648" s="65"/>
      <c r="AT648" s="65"/>
      <c r="AU648" s="65"/>
      <c r="AV648" s="65"/>
      <c r="AW648" s="65"/>
      <c r="AX648" s="65"/>
      <c r="AY648" s="65"/>
    </row>
    <row r="649" ht="16.5" customHeight="1">
      <c r="A649" s="65"/>
      <c r="B649" s="65"/>
      <c r="C649" s="65"/>
      <c r="D649" s="66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  <c r="AJ649" s="65"/>
      <c r="AK649" s="65"/>
      <c r="AL649" s="67"/>
      <c r="AM649" s="65"/>
      <c r="AN649" s="65"/>
      <c r="AO649" s="65"/>
      <c r="AP649" s="65"/>
      <c r="AQ649" s="65"/>
      <c r="AR649" s="65"/>
      <c r="AS649" s="65"/>
      <c r="AT649" s="65"/>
      <c r="AU649" s="65"/>
      <c r="AV649" s="65"/>
      <c r="AW649" s="65"/>
      <c r="AX649" s="65"/>
      <c r="AY649" s="65"/>
    </row>
    <row r="650" ht="16.5" customHeight="1">
      <c r="A650" s="65"/>
      <c r="B650" s="65"/>
      <c r="C650" s="65"/>
      <c r="D650" s="66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  <c r="AJ650" s="65"/>
      <c r="AK650" s="65"/>
      <c r="AL650" s="67"/>
      <c r="AM650" s="65"/>
      <c r="AN650" s="65"/>
      <c r="AO650" s="65"/>
      <c r="AP650" s="65"/>
      <c r="AQ650" s="65"/>
      <c r="AR650" s="65"/>
      <c r="AS650" s="65"/>
      <c r="AT650" s="65"/>
      <c r="AU650" s="65"/>
      <c r="AV650" s="65"/>
      <c r="AW650" s="65"/>
      <c r="AX650" s="65"/>
      <c r="AY650" s="65"/>
    </row>
    <row r="651" ht="16.5" customHeight="1">
      <c r="A651" s="65"/>
      <c r="B651" s="65"/>
      <c r="C651" s="65"/>
      <c r="D651" s="66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  <c r="AJ651" s="65"/>
      <c r="AK651" s="65"/>
      <c r="AL651" s="67"/>
      <c r="AM651" s="65"/>
      <c r="AN651" s="65"/>
      <c r="AO651" s="65"/>
      <c r="AP651" s="65"/>
      <c r="AQ651" s="65"/>
      <c r="AR651" s="65"/>
      <c r="AS651" s="65"/>
      <c r="AT651" s="65"/>
      <c r="AU651" s="65"/>
      <c r="AV651" s="65"/>
      <c r="AW651" s="65"/>
      <c r="AX651" s="65"/>
      <c r="AY651" s="65"/>
    </row>
    <row r="652" ht="16.5" customHeight="1">
      <c r="A652" s="65"/>
      <c r="B652" s="65"/>
      <c r="C652" s="65"/>
      <c r="D652" s="66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  <c r="AJ652" s="65"/>
      <c r="AK652" s="65"/>
      <c r="AL652" s="67"/>
      <c r="AM652" s="65"/>
      <c r="AN652" s="65"/>
      <c r="AO652" s="65"/>
      <c r="AP652" s="65"/>
      <c r="AQ652" s="65"/>
      <c r="AR652" s="65"/>
      <c r="AS652" s="65"/>
      <c r="AT652" s="65"/>
      <c r="AU652" s="65"/>
      <c r="AV652" s="65"/>
      <c r="AW652" s="65"/>
      <c r="AX652" s="65"/>
      <c r="AY652" s="65"/>
    </row>
    <row r="653" ht="16.5" customHeight="1">
      <c r="A653" s="65"/>
      <c r="B653" s="65"/>
      <c r="C653" s="65"/>
      <c r="D653" s="66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  <c r="AJ653" s="65"/>
      <c r="AK653" s="65"/>
      <c r="AL653" s="67"/>
      <c r="AM653" s="65"/>
      <c r="AN653" s="65"/>
      <c r="AO653" s="65"/>
      <c r="AP653" s="65"/>
      <c r="AQ653" s="65"/>
      <c r="AR653" s="65"/>
      <c r="AS653" s="65"/>
      <c r="AT653" s="65"/>
      <c r="AU653" s="65"/>
      <c r="AV653" s="65"/>
      <c r="AW653" s="65"/>
      <c r="AX653" s="65"/>
      <c r="AY653" s="65"/>
    </row>
    <row r="654" ht="16.5" customHeight="1">
      <c r="A654" s="65"/>
      <c r="B654" s="65"/>
      <c r="C654" s="65"/>
      <c r="D654" s="66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  <c r="AJ654" s="65"/>
      <c r="AK654" s="65"/>
      <c r="AL654" s="67"/>
      <c r="AM654" s="65"/>
      <c r="AN654" s="65"/>
      <c r="AO654" s="65"/>
      <c r="AP654" s="65"/>
      <c r="AQ654" s="65"/>
      <c r="AR654" s="65"/>
      <c r="AS654" s="65"/>
      <c r="AT654" s="65"/>
      <c r="AU654" s="65"/>
      <c r="AV654" s="65"/>
      <c r="AW654" s="65"/>
      <c r="AX654" s="65"/>
      <c r="AY654" s="65"/>
    </row>
    <row r="655" ht="16.5" customHeight="1">
      <c r="A655" s="65"/>
      <c r="B655" s="65"/>
      <c r="C655" s="65"/>
      <c r="D655" s="66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  <c r="AJ655" s="65"/>
      <c r="AK655" s="65"/>
      <c r="AL655" s="67"/>
      <c r="AM655" s="65"/>
      <c r="AN655" s="65"/>
      <c r="AO655" s="65"/>
      <c r="AP655" s="65"/>
      <c r="AQ655" s="65"/>
      <c r="AR655" s="65"/>
      <c r="AS655" s="65"/>
      <c r="AT655" s="65"/>
      <c r="AU655" s="65"/>
      <c r="AV655" s="65"/>
      <c r="AW655" s="65"/>
      <c r="AX655" s="65"/>
      <c r="AY655" s="65"/>
    </row>
    <row r="656" ht="16.5" customHeight="1">
      <c r="A656" s="65"/>
      <c r="B656" s="65"/>
      <c r="C656" s="65"/>
      <c r="D656" s="66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  <c r="AJ656" s="65"/>
      <c r="AK656" s="65"/>
      <c r="AL656" s="67"/>
      <c r="AM656" s="65"/>
      <c r="AN656" s="65"/>
      <c r="AO656" s="65"/>
      <c r="AP656" s="65"/>
      <c r="AQ656" s="65"/>
      <c r="AR656" s="65"/>
      <c r="AS656" s="65"/>
      <c r="AT656" s="65"/>
      <c r="AU656" s="65"/>
      <c r="AV656" s="65"/>
      <c r="AW656" s="65"/>
      <c r="AX656" s="65"/>
      <c r="AY656" s="65"/>
    </row>
    <row r="657" ht="16.5" customHeight="1">
      <c r="A657" s="65"/>
      <c r="B657" s="65"/>
      <c r="C657" s="65"/>
      <c r="D657" s="66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  <c r="AJ657" s="65"/>
      <c r="AK657" s="65"/>
      <c r="AL657" s="67"/>
      <c r="AM657" s="65"/>
      <c r="AN657" s="65"/>
      <c r="AO657" s="65"/>
      <c r="AP657" s="65"/>
      <c r="AQ657" s="65"/>
      <c r="AR657" s="65"/>
      <c r="AS657" s="65"/>
      <c r="AT657" s="65"/>
      <c r="AU657" s="65"/>
      <c r="AV657" s="65"/>
      <c r="AW657" s="65"/>
      <c r="AX657" s="65"/>
      <c r="AY657" s="65"/>
    </row>
    <row r="658" ht="16.5" customHeight="1">
      <c r="A658" s="65"/>
      <c r="B658" s="65"/>
      <c r="C658" s="65"/>
      <c r="D658" s="66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  <c r="AJ658" s="65"/>
      <c r="AK658" s="65"/>
      <c r="AL658" s="67"/>
      <c r="AM658" s="65"/>
      <c r="AN658" s="65"/>
      <c r="AO658" s="65"/>
      <c r="AP658" s="65"/>
      <c r="AQ658" s="65"/>
      <c r="AR658" s="65"/>
      <c r="AS658" s="65"/>
      <c r="AT658" s="65"/>
      <c r="AU658" s="65"/>
      <c r="AV658" s="65"/>
      <c r="AW658" s="65"/>
      <c r="AX658" s="65"/>
      <c r="AY658" s="65"/>
    </row>
    <row r="659" ht="16.5" customHeight="1">
      <c r="A659" s="65"/>
      <c r="B659" s="65"/>
      <c r="C659" s="65"/>
      <c r="D659" s="66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  <c r="AJ659" s="65"/>
      <c r="AK659" s="65"/>
      <c r="AL659" s="67"/>
      <c r="AM659" s="65"/>
      <c r="AN659" s="65"/>
      <c r="AO659" s="65"/>
      <c r="AP659" s="65"/>
      <c r="AQ659" s="65"/>
      <c r="AR659" s="65"/>
      <c r="AS659" s="65"/>
      <c r="AT659" s="65"/>
      <c r="AU659" s="65"/>
      <c r="AV659" s="65"/>
      <c r="AW659" s="65"/>
      <c r="AX659" s="65"/>
      <c r="AY659" s="65"/>
    </row>
    <row r="660" ht="16.5" customHeight="1">
      <c r="A660" s="65"/>
      <c r="B660" s="65"/>
      <c r="C660" s="65"/>
      <c r="D660" s="66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  <c r="AJ660" s="65"/>
      <c r="AK660" s="65"/>
      <c r="AL660" s="67"/>
      <c r="AM660" s="65"/>
      <c r="AN660" s="65"/>
      <c r="AO660" s="65"/>
      <c r="AP660" s="65"/>
      <c r="AQ660" s="65"/>
      <c r="AR660" s="65"/>
      <c r="AS660" s="65"/>
      <c r="AT660" s="65"/>
      <c r="AU660" s="65"/>
      <c r="AV660" s="65"/>
      <c r="AW660" s="65"/>
      <c r="AX660" s="65"/>
      <c r="AY660" s="65"/>
    </row>
    <row r="661" ht="16.5" customHeight="1">
      <c r="A661" s="65"/>
      <c r="B661" s="65"/>
      <c r="C661" s="65"/>
      <c r="D661" s="66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  <c r="AJ661" s="65"/>
      <c r="AK661" s="65"/>
      <c r="AL661" s="67"/>
      <c r="AM661" s="65"/>
      <c r="AN661" s="65"/>
      <c r="AO661" s="65"/>
      <c r="AP661" s="65"/>
      <c r="AQ661" s="65"/>
      <c r="AR661" s="65"/>
      <c r="AS661" s="65"/>
      <c r="AT661" s="65"/>
      <c r="AU661" s="65"/>
      <c r="AV661" s="65"/>
      <c r="AW661" s="65"/>
      <c r="AX661" s="65"/>
      <c r="AY661" s="65"/>
    </row>
    <row r="662" ht="16.5" customHeight="1">
      <c r="A662" s="65"/>
      <c r="B662" s="65"/>
      <c r="C662" s="65"/>
      <c r="D662" s="66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  <c r="AJ662" s="65"/>
      <c r="AK662" s="65"/>
      <c r="AL662" s="67"/>
      <c r="AM662" s="65"/>
      <c r="AN662" s="65"/>
      <c r="AO662" s="65"/>
      <c r="AP662" s="65"/>
      <c r="AQ662" s="65"/>
      <c r="AR662" s="65"/>
      <c r="AS662" s="65"/>
      <c r="AT662" s="65"/>
      <c r="AU662" s="65"/>
      <c r="AV662" s="65"/>
      <c r="AW662" s="65"/>
      <c r="AX662" s="65"/>
      <c r="AY662" s="65"/>
    </row>
    <row r="663" ht="16.5" customHeight="1">
      <c r="A663" s="65"/>
      <c r="B663" s="65"/>
      <c r="C663" s="65"/>
      <c r="D663" s="66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  <c r="AJ663" s="65"/>
      <c r="AK663" s="65"/>
      <c r="AL663" s="67"/>
      <c r="AM663" s="65"/>
      <c r="AN663" s="65"/>
      <c r="AO663" s="65"/>
      <c r="AP663" s="65"/>
      <c r="AQ663" s="65"/>
      <c r="AR663" s="65"/>
      <c r="AS663" s="65"/>
      <c r="AT663" s="65"/>
      <c r="AU663" s="65"/>
      <c r="AV663" s="65"/>
      <c r="AW663" s="65"/>
      <c r="AX663" s="65"/>
      <c r="AY663" s="65"/>
    </row>
    <row r="664" ht="16.5" customHeight="1">
      <c r="A664" s="65"/>
      <c r="B664" s="65"/>
      <c r="C664" s="65"/>
      <c r="D664" s="66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  <c r="AJ664" s="65"/>
      <c r="AK664" s="65"/>
      <c r="AL664" s="67"/>
      <c r="AM664" s="65"/>
      <c r="AN664" s="65"/>
      <c r="AO664" s="65"/>
      <c r="AP664" s="65"/>
      <c r="AQ664" s="65"/>
      <c r="AR664" s="65"/>
      <c r="AS664" s="65"/>
      <c r="AT664" s="65"/>
      <c r="AU664" s="65"/>
      <c r="AV664" s="65"/>
      <c r="AW664" s="65"/>
      <c r="AX664" s="65"/>
      <c r="AY664" s="65"/>
    </row>
    <row r="665" ht="16.5" customHeight="1">
      <c r="A665" s="65"/>
      <c r="B665" s="65"/>
      <c r="C665" s="65"/>
      <c r="D665" s="66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  <c r="AJ665" s="65"/>
      <c r="AK665" s="65"/>
      <c r="AL665" s="67"/>
      <c r="AM665" s="65"/>
      <c r="AN665" s="65"/>
      <c r="AO665" s="65"/>
      <c r="AP665" s="65"/>
      <c r="AQ665" s="65"/>
      <c r="AR665" s="65"/>
      <c r="AS665" s="65"/>
      <c r="AT665" s="65"/>
      <c r="AU665" s="65"/>
      <c r="AV665" s="65"/>
      <c r="AW665" s="65"/>
      <c r="AX665" s="65"/>
      <c r="AY665" s="65"/>
    </row>
    <row r="666" ht="16.5" customHeight="1">
      <c r="A666" s="65"/>
      <c r="B666" s="65"/>
      <c r="C666" s="65"/>
      <c r="D666" s="66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  <c r="AJ666" s="65"/>
      <c r="AK666" s="65"/>
      <c r="AL666" s="67"/>
      <c r="AM666" s="65"/>
      <c r="AN666" s="65"/>
      <c r="AO666" s="65"/>
      <c r="AP666" s="65"/>
      <c r="AQ666" s="65"/>
      <c r="AR666" s="65"/>
      <c r="AS666" s="65"/>
      <c r="AT666" s="65"/>
      <c r="AU666" s="65"/>
      <c r="AV666" s="65"/>
      <c r="AW666" s="65"/>
      <c r="AX666" s="65"/>
      <c r="AY666" s="65"/>
    </row>
    <row r="667" ht="16.5" customHeight="1">
      <c r="A667" s="65"/>
      <c r="B667" s="65"/>
      <c r="C667" s="65"/>
      <c r="D667" s="66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  <c r="AJ667" s="65"/>
      <c r="AK667" s="65"/>
      <c r="AL667" s="67"/>
      <c r="AM667" s="65"/>
      <c r="AN667" s="65"/>
      <c r="AO667" s="65"/>
      <c r="AP667" s="65"/>
      <c r="AQ667" s="65"/>
      <c r="AR667" s="65"/>
      <c r="AS667" s="65"/>
      <c r="AT667" s="65"/>
      <c r="AU667" s="65"/>
      <c r="AV667" s="65"/>
      <c r="AW667" s="65"/>
      <c r="AX667" s="65"/>
      <c r="AY667" s="65"/>
    </row>
    <row r="668" ht="16.5" customHeight="1">
      <c r="A668" s="65"/>
      <c r="B668" s="65"/>
      <c r="C668" s="65"/>
      <c r="D668" s="66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  <c r="AJ668" s="65"/>
      <c r="AK668" s="65"/>
      <c r="AL668" s="67"/>
      <c r="AM668" s="65"/>
      <c r="AN668" s="65"/>
      <c r="AO668" s="65"/>
      <c r="AP668" s="65"/>
      <c r="AQ668" s="65"/>
      <c r="AR668" s="65"/>
      <c r="AS668" s="65"/>
      <c r="AT668" s="65"/>
      <c r="AU668" s="65"/>
      <c r="AV668" s="65"/>
      <c r="AW668" s="65"/>
      <c r="AX668" s="65"/>
      <c r="AY668" s="65"/>
    </row>
    <row r="669" ht="16.5" customHeight="1">
      <c r="A669" s="65"/>
      <c r="B669" s="65"/>
      <c r="C669" s="65"/>
      <c r="D669" s="66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  <c r="AJ669" s="65"/>
      <c r="AK669" s="65"/>
      <c r="AL669" s="67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</row>
    <row r="670" ht="16.5" customHeight="1">
      <c r="A670" s="65"/>
      <c r="B670" s="65"/>
      <c r="C670" s="65"/>
      <c r="D670" s="66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7"/>
      <c r="AM670" s="65"/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</row>
    <row r="671" ht="16.5" customHeight="1">
      <c r="A671" s="65"/>
      <c r="B671" s="65"/>
      <c r="C671" s="65"/>
      <c r="D671" s="66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  <c r="AJ671" s="65"/>
      <c r="AK671" s="65"/>
      <c r="AL671" s="67"/>
      <c r="AM671" s="65"/>
      <c r="AN671" s="65"/>
      <c r="AO671" s="65"/>
      <c r="AP671" s="65"/>
      <c r="AQ671" s="65"/>
      <c r="AR671" s="65"/>
      <c r="AS671" s="65"/>
      <c r="AT671" s="65"/>
      <c r="AU671" s="65"/>
      <c r="AV671" s="65"/>
      <c r="AW671" s="65"/>
      <c r="AX671" s="65"/>
      <c r="AY671" s="65"/>
    </row>
    <row r="672" ht="16.5" customHeight="1">
      <c r="A672" s="65"/>
      <c r="B672" s="65"/>
      <c r="C672" s="65"/>
      <c r="D672" s="66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  <c r="AJ672" s="65"/>
      <c r="AK672" s="65"/>
      <c r="AL672" s="67"/>
      <c r="AM672" s="65"/>
      <c r="AN672" s="65"/>
      <c r="AO672" s="65"/>
      <c r="AP672" s="65"/>
      <c r="AQ672" s="65"/>
      <c r="AR672" s="65"/>
      <c r="AS672" s="65"/>
      <c r="AT672" s="65"/>
      <c r="AU672" s="65"/>
      <c r="AV672" s="65"/>
      <c r="AW672" s="65"/>
      <c r="AX672" s="65"/>
      <c r="AY672" s="65"/>
    </row>
    <row r="673" ht="16.5" customHeight="1">
      <c r="A673" s="65"/>
      <c r="B673" s="65"/>
      <c r="C673" s="65"/>
      <c r="D673" s="66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7"/>
      <c r="AM673" s="65"/>
      <c r="AN673" s="65"/>
      <c r="AO673" s="65"/>
      <c r="AP673" s="65"/>
      <c r="AQ673" s="65"/>
      <c r="AR673" s="65"/>
      <c r="AS673" s="65"/>
      <c r="AT673" s="65"/>
      <c r="AU673" s="65"/>
      <c r="AV673" s="65"/>
      <c r="AW673" s="65"/>
      <c r="AX673" s="65"/>
      <c r="AY673" s="65"/>
    </row>
    <row r="674" ht="16.5" customHeight="1">
      <c r="A674" s="65"/>
      <c r="B674" s="65"/>
      <c r="C674" s="65"/>
      <c r="D674" s="66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  <c r="AJ674" s="65"/>
      <c r="AK674" s="65"/>
      <c r="AL674" s="67"/>
      <c r="AM674" s="65"/>
      <c r="AN674" s="65"/>
      <c r="AO674" s="65"/>
      <c r="AP674" s="65"/>
      <c r="AQ674" s="65"/>
      <c r="AR674" s="65"/>
      <c r="AS674" s="65"/>
      <c r="AT674" s="65"/>
      <c r="AU674" s="65"/>
      <c r="AV674" s="65"/>
      <c r="AW674" s="65"/>
      <c r="AX674" s="65"/>
      <c r="AY674" s="65"/>
    </row>
    <row r="675" ht="16.5" customHeight="1">
      <c r="A675" s="65"/>
      <c r="B675" s="65"/>
      <c r="C675" s="65"/>
      <c r="D675" s="66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  <c r="AJ675" s="65"/>
      <c r="AK675" s="65"/>
      <c r="AL675" s="67"/>
      <c r="AM675" s="65"/>
      <c r="AN675" s="65"/>
      <c r="AO675" s="65"/>
      <c r="AP675" s="65"/>
      <c r="AQ675" s="65"/>
      <c r="AR675" s="65"/>
      <c r="AS675" s="65"/>
      <c r="AT675" s="65"/>
      <c r="AU675" s="65"/>
      <c r="AV675" s="65"/>
      <c r="AW675" s="65"/>
      <c r="AX675" s="65"/>
      <c r="AY675" s="65"/>
    </row>
    <row r="676" ht="16.5" customHeight="1">
      <c r="A676" s="65"/>
      <c r="B676" s="65"/>
      <c r="C676" s="65"/>
      <c r="D676" s="66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  <c r="AJ676" s="65"/>
      <c r="AK676" s="65"/>
      <c r="AL676" s="67"/>
      <c r="AM676" s="65"/>
      <c r="AN676" s="65"/>
      <c r="AO676" s="65"/>
      <c r="AP676" s="65"/>
      <c r="AQ676" s="65"/>
      <c r="AR676" s="65"/>
      <c r="AS676" s="65"/>
      <c r="AT676" s="65"/>
      <c r="AU676" s="65"/>
      <c r="AV676" s="65"/>
      <c r="AW676" s="65"/>
      <c r="AX676" s="65"/>
      <c r="AY676" s="65"/>
    </row>
    <row r="677" ht="16.5" customHeight="1">
      <c r="A677" s="65"/>
      <c r="B677" s="65"/>
      <c r="C677" s="65"/>
      <c r="D677" s="66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  <c r="AJ677" s="65"/>
      <c r="AK677" s="65"/>
      <c r="AL677" s="67"/>
      <c r="AM677" s="65"/>
      <c r="AN677" s="65"/>
      <c r="AO677" s="65"/>
      <c r="AP677" s="65"/>
      <c r="AQ677" s="65"/>
      <c r="AR677" s="65"/>
      <c r="AS677" s="65"/>
      <c r="AT677" s="65"/>
      <c r="AU677" s="65"/>
      <c r="AV677" s="65"/>
      <c r="AW677" s="65"/>
      <c r="AX677" s="65"/>
      <c r="AY677" s="65"/>
    </row>
    <row r="678" ht="16.5" customHeight="1">
      <c r="A678" s="65"/>
      <c r="B678" s="65"/>
      <c r="C678" s="65"/>
      <c r="D678" s="66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  <c r="AJ678" s="65"/>
      <c r="AK678" s="65"/>
      <c r="AL678" s="67"/>
      <c r="AM678" s="65"/>
      <c r="AN678" s="65"/>
      <c r="AO678" s="65"/>
      <c r="AP678" s="65"/>
      <c r="AQ678" s="65"/>
      <c r="AR678" s="65"/>
      <c r="AS678" s="65"/>
      <c r="AT678" s="65"/>
      <c r="AU678" s="65"/>
      <c r="AV678" s="65"/>
      <c r="AW678" s="65"/>
      <c r="AX678" s="65"/>
      <c r="AY678" s="65"/>
    </row>
    <row r="679" ht="16.5" customHeight="1">
      <c r="A679" s="65"/>
      <c r="B679" s="65"/>
      <c r="C679" s="65"/>
      <c r="D679" s="66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  <c r="AJ679" s="65"/>
      <c r="AK679" s="65"/>
      <c r="AL679" s="67"/>
      <c r="AM679" s="65"/>
      <c r="AN679" s="65"/>
      <c r="AO679" s="65"/>
      <c r="AP679" s="65"/>
      <c r="AQ679" s="65"/>
      <c r="AR679" s="65"/>
      <c r="AS679" s="65"/>
      <c r="AT679" s="65"/>
      <c r="AU679" s="65"/>
      <c r="AV679" s="65"/>
      <c r="AW679" s="65"/>
      <c r="AX679" s="65"/>
      <c r="AY679" s="65"/>
    </row>
    <row r="680" ht="16.5" customHeight="1">
      <c r="A680" s="65"/>
      <c r="B680" s="65"/>
      <c r="C680" s="65"/>
      <c r="D680" s="66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  <c r="AJ680" s="65"/>
      <c r="AK680" s="65"/>
      <c r="AL680" s="67"/>
      <c r="AM680" s="65"/>
      <c r="AN680" s="65"/>
      <c r="AO680" s="65"/>
      <c r="AP680" s="65"/>
      <c r="AQ680" s="65"/>
      <c r="AR680" s="65"/>
      <c r="AS680" s="65"/>
      <c r="AT680" s="65"/>
      <c r="AU680" s="65"/>
      <c r="AV680" s="65"/>
      <c r="AW680" s="65"/>
      <c r="AX680" s="65"/>
      <c r="AY680" s="65"/>
    </row>
    <row r="681" ht="16.5" customHeight="1">
      <c r="A681" s="65"/>
      <c r="B681" s="65"/>
      <c r="C681" s="65"/>
      <c r="D681" s="66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  <c r="AJ681" s="65"/>
      <c r="AK681" s="65"/>
      <c r="AL681" s="67"/>
      <c r="AM681" s="65"/>
      <c r="AN681" s="65"/>
      <c r="AO681" s="65"/>
      <c r="AP681" s="65"/>
      <c r="AQ681" s="65"/>
      <c r="AR681" s="65"/>
      <c r="AS681" s="65"/>
      <c r="AT681" s="65"/>
      <c r="AU681" s="65"/>
      <c r="AV681" s="65"/>
      <c r="AW681" s="65"/>
      <c r="AX681" s="65"/>
      <c r="AY681" s="65"/>
    </row>
    <row r="682" ht="16.5" customHeight="1">
      <c r="A682" s="65"/>
      <c r="B682" s="65"/>
      <c r="C682" s="65"/>
      <c r="D682" s="66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  <c r="AJ682" s="65"/>
      <c r="AK682" s="65"/>
      <c r="AL682" s="67"/>
      <c r="AM682" s="65"/>
      <c r="AN682" s="65"/>
      <c r="AO682" s="65"/>
      <c r="AP682" s="65"/>
      <c r="AQ682" s="65"/>
      <c r="AR682" s="65"/>
      <c r="AS682" s="65"/>
      <c r="AT682" s="65"/>
      <c r="AU682" s="65"/>
      <c r="AV682" s="65"/>
      <c r="AW682" s="65"/>
      <c r="AX682" s="65"/>
      <c r="AY682" s="65"/>
    </row>
    <row r="683" ht="16.5" customHeight="1">
      <c r="A683" s="65"/>
      <c r="B683" s="65"/>
      <c r="C683" s="65"/>
      <c r="D683" s="66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  <c r="AJ683" s="65"/>
      <c r="AK683" s="65"/>
      <c r="AL683" s="67"/>
      <c r="AM683" s="65"/>
      <c r="AN683" s="65"/>
      <c r="AO683" s="65"/>
      <c r="AP683" s="65"/>
      <c r="AQ683" s="65"/>
      <c r="AR683" s="65"/>
      <c r="AS683" s="65"/>
      <c r="AT683" s="65"/>
      <c r="AU683" s="65"/>
      <c r="AV683" s="65"/>
      <c r="AW683" s="65"/>
      <c r="AX683" s="65"/>
      <c r="AY683" s="65"/>
    </row>
    <row r="684" ht="16.5" customHeight="1">
      <c r="A684" s="65"/>
      <c r="B684" s="65"/>
      <c r="C684" s="65"/>
      <c r="D684" s="66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  <c r="AJ684" s="65"/>
      <c r="AK684" s="65"/>
      <c r="AL684" s="67"/>
      <c r="AM684" s="65"/>
      <c r="AN684" s="65"/>
      <c r="AO684" s="65"/>
      <c r="AP684" s="65"/>
      <c r="AQ684" s="65"/>
      <c r="AR684" s="65"/>
      <c r="AS684" s="65"/>
      <c r="AT684" s="65"/>
      <c r="AU684" s="65"/>
      <c r="AV684" s="65"/>
      <c r="AW684" s="65"/>
      <c r="AX684" s="65"/>
      <c r="AY684" s="65"/>
    </row>
    <row r="685" ht="16.5" customHeight="1">
      <c r="A685" s="65"/>
      <c r="B685" s="65"/>
      <c r="C685" s="65"/>
      <c r="D685" s="66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  <c r="AJ685" s="65"/>
      <c r="AK685" s="65"/>
      <c r="AL685" s="67"/>
      <c r="AM685" s="65"/>
      <c r="AN685" s="65"/>
      <c r="AO685" s="65"/>
      <c r="AP685" s="65"/>
      <c r="AQ685" s="65"/>
      <c r="AR685" s="65"/>
      <c r="AS685" s="65"/>
      <c r="AT685" s="65"/>
      <c r="AU685" s="65"/>
      <c r="AV685" s="65"/>
      <c r="AW685" s="65"/>
      <c r="AX685" s="65"/>
      <c r="AY685" s="65"/>
    </row>
    <row r="686" ht="16.5" customHeight="1">
      <c r="A686" s="65"/>
      <c r="B686" s="65"/>
      <c r="C686" s="65"/>
      <c r="D686" s="66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  <c r="AJ686" s="65"/>
      <c r="AK686" s="65"/>
      <c r="AL686" s="67"/>
      <c r="AM686" s="65"/>
      <c r="AN686" s="65"/>
      <c r="AO686" s="65"/>
      <c r="AP686" s="65"/>
      <c r="AQ686" s="65"/>
      <c r="AR686" s="65"/>
      <c r="AS686" s="65"/>
      <c r="AT686" s="65"/>
      <c r="AU686" s="65"/>
      <c r="AV686" s="65"/>
      <c r="AW686" s="65"/>
      <c r="AX686" s="65"/>
      <c r="AY686" s="65"/>
    </row>
    <row r="687" ht="16.5" customHeight="1">
      <c r="A687" s="65"/>
      <c r="B687" s="65"/>
      <c r="C687" s="65"/>
      <c r="D687" s="66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  <c r="AJ687" s="65"/>
      <c r="AK687" s="65"/>
      <c r="AL687" s="67"/>
      <c r="AM687" s="65"/>
      <c r="AN687" s="65"/>
      <c r="AO687" s="65"/>
      <c r="AP687" s="65"/>
      <c r="AQ687" s="65"/>
      <c r="AR687" s="65"/>
      <c r="AS687" s="65"/>
      <c r="AT687" s="65"/>
      <c r="AU687" s="65"/>
      <c r="AV687" s="65"/>
      <c r="AW687" s="65"/>
      <c r="AX687" s="65"/>
      <c r="AY687" s="65"/>
    </row>
    <row r="688" ht="16.5" customHeight="1">
      <c r="A688" s="65"/>
      <c r="B688" s="65"/>
      <c r="C688" s="65"/>
      <c r="D688" s="66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  <c r="AJ688" s="65"/>
      <c r="AK688" s="65"/>
      <c r="AL688" s="67"/>
      <c r="AM688" s="65"/>
      <c r="AN688" s="65"/>
      <c r="AO688" s="65"/>
      <c r="AP688" s="65"/>
      <c r="AQ688" s="65"/>
      <c r="AR688" s="65"/>
      <c r="AS688" s="65"/>
      <c r="AT688" s="65"/>
      <c r="AU688" s="65"/>
      <c r="AV688" s="65"/>
      <c r="AW688" s="65"/>
      <c r="AX688" s="65"/>
      <c r="AY688" s="65"/>
    </row>
    <row r="689" ht="16.5" customHeight="1">
      <c r="A689" s="65"/>
      <c r="B689" s="65"/>
      <c r="C689" s="65"/>
      <c r="D689" s="66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  <c r="AJ689" s="65"/>
      <c r="AK689" s="65"/>
      <c r="AL689" s="67"/>
      <c r="AM689" s="65"/>
      <c r="AN689" s="65"/>
      <c r="AO689" s="65"/>
      <c r="AP689" s="65"/>
      <c r="AQ689" s="65"/>
      <c r="AR689" s="65"/>
      <c r="AS689" s="65"/>
      <c r="AT689" s="65"/>
      <c r="AU689" s="65"/>
      <c r="AV689" s="65"/>
      <c r="AW689" s="65"/>
      <c r="AX689" s="65"/>
      <c r="AY689" s="65"/>
    </row>
    <row r="690" ht="16.5" customHeight="1">
      <c r="A690" s="65"/>
      <c r="B690" s="65"/>
      <c r="C690" s="65"/>
      <c r="D690" s="66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  <c r="AJ690" s="65"/>
      <c r="AK690" s="65"/>
      <c r="AL690" s="67"/>
      <c r="AM690" s="65"/>
      <c r="AN690" s="65"/>
      <c r="AO690" s="65"/>
      <c r="AP690" s="65"/>
      <c r="AQ690" s="65"/>
      <c r="AR690" s="65"/>
      <c r="AS690" s="65"/>
      <c r="AT690" s="65"/>
      <c r="AU690" s="65"/>
      <c r="AV690" s="65"/>
      <c r="AW690" s="65"/>
      <c r="AX690" s="65"/>
      <c r="AY690" s="65"/>
    </row>
    <row r="691" ht="16.5" customHeight="1">
      <c r="A691" s="65"/>
      <c r="B691" s="65"/>
      <c r="C691" s="65"/>
      <c r="D691" s="66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  <c r="AJ691" s="65"/>
      <c r="AK691" s="65"/>
      <c r="AL691" s="67"/>
      <c r="AM691" s="65"/>
      <c r="AN691" s="65"/>
      <c r="AO691" s="65"/>
      <c r="AP691" s="65"/>
      <c r="AQ691" s="65"/>
      <c r="AR691" s="65"/>
      <c r="AS691" s="65"/>
      <c r="AT691" s="65"/>
      <c r="AU691" s="65"/>
      <c r="AV691" s="65"/>
      <c r="AW691" s="65"/>
      <c r="AX691" s="65"/>
      <c r="AY691" s="65"/>
    </row>
    <row r="692" ht="16.5" customHeight="1">
      <c r="A692" s="65"/>
      <c r="B692" s="65"/>
      <c r="C692" s="65"/>
      <c r="D692" s="66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  <c r="AJ692" s="65"/>
      <c r="AK692" s="65"/>
      <c r="AL692" s="67"/>
      <c r="AM692" s="65"/>
      <c r="AN692" s="65"/>
      <c r="AO692" s="65"/>
      <c r="AP692" s="65"/>
      <c r="AQ692" s="65"/>
      <c r="AR692" s="65"/>
      <c r="AS692" s="65"/>
      <c r="AT692" s="65"/>
      <c r="AU692" s="65"/>
      <c r="AV692" s="65"/>
      <c r="AW692" s="65"/>
      <c r="AX692" s="65"/>
      <c r="AY692" s="65"/>
    </row>
    <row r="693" ht="16.5" customHeight="1">
      <c r="A693" s="65"/>
      <c r="B693" s="65"/>
      <c r="C693" s="65"/>
      <c r="D693" s="66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  <c r="AJ693" s="65"/>
      <c r="AK693" s="65"/>
      <c r="AL693" s="67"/>
      <c r="AM693" s="65"/>
      <c r="AN693" s="65"/>
      <c r="AO693" s="65"/>
      <c r="AP693" s="65"/>
      <c r="AQ693" s="65"/>
      <c r="AR693" s="65"/>
      <c r="AS693" s="65"/>
      <c r="AT693" s="65"/>
      <c r="AU693" s="65"/>
      <c r="AV693" s="65"/>
      <c r="AW693" s="65"/>
      <c r="AX693" s="65"/>
      <c r="AY693" s="65"/>
    </row>
    <row r="694" ht="16.5" customHeight="1">
      <c r="A694" s="65"/>
      <c r="B694" s="65"/>
      <c r="C694" s="65"/>
      <c r="D694" s="66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  <c r="AJ694" s="65"/>
      <c r="AK694" s="65"/>
      <c r="AL694" s="67"/>
      <c r="AM694" s="65"/>
      <c r="AN694" s="65"/>
      <c r="AO694" s="65"/>
      <c r="AP694" s="65"/>
      <c r="AQ694" s="65"/>
      <c r="AR694" s="65"/>
      <c r="AS694" s="65"/>
      <c r="AT694" s="65"/>
      <c r="AU694" s="65"/>
      <c r="AV694" s="65"/>
      <c r="AW694" s="65"/>
      <c r="AX694" s="65"/>
      <c r="AY694" s="65"/>
    </row>
    <row r="695" ht="16.5" customHeight="1">
      <c r="A695" s="65"/>
      <c r="B695" s="65"/>
      <c r="C695" s="65"/>
      <c r="D695" s="66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  <c r="AJ695" s="65"/>
      <c r="AK695" s="65"/>
      <c r="AL695" s="67"/>
      <c r="AM695" s="65"/>
      <c r="AN695" s="65"/>
      <c r="AO695" s="65"/>
      <c r="AP695" s="65"/>
      <c r="AQ695" s="65"/>
      <c r="AR695" s="65"/>
      <c r="AS695" s="65"/>
      <c r="AT695" s="65"/>
      <c r="AU695" s="65"/>
      <c r="AV695" s="65"/>
      <c r="AW695" s="65"/>
      <c r="AX695" s="65"/>
      <c r="AY695" s="65"/>
    </row>
    <row r="696" ht="16.5" customHeight="1">
      <c r="A696" s="65"/>
      <c r="B696" s="65"/>
      <c r="C696" s="65"/>
      <c r="D696" s="66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  <c r="AJ696" s="65"/>
      <c r="AK696" s="65"/>
      <c r="AL696" s="67"/>
      <c r="AM696" s="65"/>
      <c r="AN696" s="65"/>
      <c r="AO696" s="65"/>
      <c r="AP696" s="65"/>
      <c r="AQ696" s="65"/>
      <c r="AR696" s="65"/>
      <c r="AS696" s="65"/>
      <c r="AT696" s="65"/>
      <c r="AU696" s="65"/>
      <c r="AV696" s="65"/>
      <c r="AW696" s="65"/>
      <c r="AX696" s="65"/>
      <c r="AY696" s="65"/>
    </row>
    <row r="697" ht="16.5" customHeight="1">
      <c r="A697" s="65"/>
      <c r="B697" s="65"/>
      <c r="C697" s="65"/>
      <c r="D697" s="66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  <c r="AJ697" s="65"/>
      <c r="AK697" s="65"/>
      <c r="AL697" s="67"/>
      <c r="AM697" s="65"/>
      <c r="AN697" s="65"/>
      <c r="AO697" s="65"/>
      <c r="AP697" s="65"/>
      <c r="AQ697" s="65"/>
      <c r="AR697" s="65"/>
      <c r="AS697" s="65"/>
      <c r="AT697" s="65"/>
      <c r="AU697" s="65"/>
      <c r="AV697" s="65"/>
      <c r="AW697" s="65"/>
      <c r="AX697" s="65"/>
      <c r="AY697" s="65"/>
    </row>
    <row r="698" ht="16.5" customHeight="1">
      <c r="A698" s="65"/>
      <c r="B698" s="65"/>
      <c r="C698" s="65"/>
      <c r="D698" s="66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  <c r="AJ698" s="65"/>
      <c r="AK698" s="65"/>
      <c r="AL698" s="67"/>
      <c r="AM698" s="65"/>
      <c r="AN698" s="65"/>
      <c r="AO698" s="65"/>
      <c r="AP698" s="65"/>
      <c r="AQ698" s="65"/>
      <c r="AR698" s="65"/>
      <c r="AS698" s="65"/>
      <c r="AT698" s="65"/>
      <c r="AU698" s="65"/>
      <c r="AV698" s="65"/>
      <c r="AW698" s="65"/>
      <c r="AX698" s="65"/>
      <c r="AY698" s="65"/>
    </row>
    <row r="699" ht="16.5" customHeight="1">
      <c r="A699" s="65"/>
      <c r="B699" s="65"/>
      <c r="C699" s="65"/>
      <c r="D699" s="66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  <c r="AJ699" s="65"/>
      <c r="AK699" s="65"/>
      <c r="AL699" s="67"/>
      <c r="AM699" s="65"/>
      <c r="AN699" s="65"/>
      <c r="AO699" s="65"/>
      <c r="AP699" s="65"/>
      <c r="AQ699" s="65"/>
      <c r="AR699" s="65"/>
      <c r="AS699" s="65"/>
      <c r="AT699" s="65"/>
      <c r="AU699" s="65"/>
      <c r="AV699" s="65"/>
      <c r="AW699" s="65"/>
      <c r="AX699" s="65"/>
      <c r="AY699" s="65"/>
    </row>
    <row r="700" ht="16.5" customHeight="1">
      <c r="A700" s="65"/>
      <c r="B700" s="65"/>
      <c r="C700" s="65"/>
      <c r="D700" s="66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  <c r="AJ700" s="65"/>
      <c r="AK700" s="65"/>
      <c r="AL700" s="67"/>
      <c r="AM700" s="65"/>
      <c r="AN700" s="65"/>
      <c r="AO700" s="65"/>
      <c r="AP700" s="65"/>
      <c r="AQ700" s="65"/>
      <c r="AR700" s="65"/>
      <c r="AS700" s="65"/>
      <c r="AT700" s="65"/>
      <c r="AU700" s="65"/>
      <c r="AV700" s="65"/>
      <c r="AW700" s="65"/>
      <c r="AX700" s="65"/>
      <c r="AY700" s="65"/>
    </row>
    <row r="701" ht="16.5" customHeight="1">
      <c r="A701" s="65"/>
      <c r="B701" s="65"/>
      <c r="C701" s="65"/>
      <c r="D701" s="66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  <c r="AJ701" s="65"/>
      <c r="AK701" s="65"/>
      <c r="AL701" s="67"/>
      <c r="AM701" s="65"/>
      <c r="AN701" s="65"/>
      <c r="AO701" s="65"/>
      <c r="AP701" s="65"/>
      <c r="AQ701" s="65"/>
      <c r="AR701" s="65"/>
      <c r="AS701" s="65"/>
      <c r="AT701" s="65"/>
      <c r="AU701" s="65"/>
      <c r="AV701" s="65"/>
      <c r="AW701" s="65"/>
      <c r="AX701" s="65"/>
      <c r="AY701" s="65"/>
    </row>
    <row r="702" ht="16.5" customHeight="1">
      <c r="A702" s="65"/>
      <c r="B702" s="65"/>
      <c r="C702" s="65"/>
      <c r="D702" s="66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  <c r="AJ702" s="65"/>
      <c r="AK702" s="65"/>
      <c r="AL702" s="67"/>
      <c r="AM702" s="65"/>
      <c r="AN702" s="65"/>
      <c r="AO702" s="65"/>
      <c r="AP702" s="65"/>
      <c r="AQ702" s="65"/>
      <c r="AR702" s="65"/>
      <c r="AS702" s="65"/>
      <c r="AT702" s="65"/>
      <c r="AU702" s="65"/>
      <c r="AV702" s="65"/>
      <c r="AW702" s="65"/>
      <c r="AX702" s="65"/>
      <c r="AY702" s="65"/>
    </row>
    <row r="703" ht="16.5" customHeight="1">
      <c r="A703" s="65"/>
      <c r="B703" s="65"/>
      <c r="C703" s="65"/>
      <c r="D703" s="66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  <c r="AJ703" s="65"/>
      <c r="AK703" s="65"/>
      <c r="AL703" s="67"/>
      <c r="AM703" s="65"/>
      <c r="AN703" s="65"/>
      <c r="AO703" s="65"/>
      <c r="AP703" s="65"/>
      <c r="AQ703" s="65"/>
      <c r="AR703" s="65"/>
      <c r="AS703" s="65"/>
      <c r="AT703" s="65"/>
      <c r="AU703" s="65"/>
      <c r="AV703" s="65"/>
      <c r="AW703" s="65"/>
      <c r="AX703" s="65"/>
      <c r="AY703" s="65"/>
    </row>
    <row r="704" ht="16.5" customHeight="1">
      <c r="A704" s="65"/>
      <c r="B704" s="65"/>
      <c r="C704" s="65"/>
      <c r="D704" s="66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7"/>
      <c r="AM704" s="65"/>
      <c r="AN704" s="65"/>
      <c r="AO704" s="65"/>
      <c r="AP704" s="65"/>
      <c r="AQ704" s="65"/>
      <c r="AR704" s="65"/>
      <c r="AS704" s="65"/>
      <c r="AT704" s="65"/>
      <c r="AU704" s="65"/>
      <c r="AV704" s="65"/>
      <c r="AW704" s="65"/>
      <c r="AX704" s="65"/>
      <c r="AY704" s="65"/>
    </row>
    <row r="705" ht="16.5" customHeight="1">
      <c r="A705" s="65"/>
      <c r="B705" s="65"/>
      <c r="C705" s="65"/>
      <c r="D705" s="66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  <c r="AJ705" s="65"/>
      <c r="AK705" s="65"/>
      <c r="AL705" s="67"/>
      <c r="AM705" s="65"/>
      <c r="AN705" s="65"/>
      <c r="AO705" s="65"/>
      <c r="AP705" s="65"/>
      <c r="AQ705" s="65"/>
      <c r="AR705" s="65"/>
      <c r="AS705" s="65"/>
      <c r="AT705" s="65"/>
      <c r="AU705" s="65"/>
      <c r="AV705" s="65"/>
      <c r="AW705" s="65"/>
      <c r="AX705" s="65"/>
      <c r="AY705" s="65"/>
    </row>
    <row r="706" ht="16.5" customHeight="1">
      <c r="A706" s="65"/>
      <c r="B706" s="65"/>
      <c r="C706" s="65"/>
      <c r="D706" s="66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  <c r="AJ706" s="65"/>
      <c r="AK706" s="65"/>
      <c r="AL706" s="67"/>
      <c r="AM706" s="65"/>
      <c r="AN706" s="65"/>
      <c r="AO706" s="65"/>
      <c r="AP706" s="65"/>
      <c r="AQ706" s="65"/>
      <c r="AR706" s="65"/>
      <c r="AS706" s="65"/>
      <c r="AT706" s="65"/>
      <c r="AU706" s="65"/>
      <c r="AV706" s="65"/>
      <c r="AW706" s="65"/>
      <c r="AX706" s="65"/>
      <c r="AY706" s="65"/>
    </row>
    <row r="707" ht="16.5" customHeight="1">
      <c r="A707" s="65"/>
      <c r="B707" s="65"/>
      <c r="C707" s="65"/>
      <c r="D707" s="66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  <c r="AJ707" s="65"/>
      <c r="AK707" s="65"/>
      <c r="AL707" s="67"/>
      <c r="AM707" s="65"/>
      <c r="AN707" s="65"/>
      <c r="AO707" s="65"/>
      <c r="AP707" s="65"/>
      <c r="AQ707" s="65"/>
      <c r="AR707" s="65"/>
      <c r="AS707" s="65"/>
      <c r="AT707" s="65"/>
      <c r="AU707" s="65"/>
      <c r="AV707" s="65"/>
      <c r="AW707" s="65"/>
      <c r="AX707" s="65"/>
      <c r="AY707" s="65"/>
    </row>
    <row r="708" ht="16.5" customHeight="1">
      <c r="A708" s="65"/>
      <c r="B708" s="65"/>
      <c r="C708" s="65"/>
      <c r="D708" s="66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  <c r="AJ708" s="65"/>
      <c r="AK708" s="65"/>
      <c r="AL708" s="67"/>
      <c r="AM708" s="65"/>
      <c r="AN708" s="65"/>
      <c r="AO708" s="65"/>
      <c r="AP708" s="65"/>
      <c r="AQ708" s="65"/>
      <c r="AR708" s="65"/>
      <c r="AS708" s="65"/>
      <c r="AT708" s="65"/>
      <c r="AU708" s="65"/>
      <c r="AV708" s="65"/>
      <c r="AW708" s="65"/>
      <c r="AX708" s="65"/>
      <c r="AY708" s="65"/>
    </row>
    <row r="709" ht="16.5" customHeight="1">
      <c r="A709" s="65"/>
      <c r="B709" s="65"/>
      <c r="C709" s="65"/>
      <c r="D709" s="66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  <c r="AJ709" s="65"/>
      <c r="AK709" s="65"/>
      <c r="AL709" s="67"/>
      <c r="AM709" s="65"/>
      <c r="AN709" s="65"/>
      <c r="AO709" s="65"/>
      <c r="AP709" s="65"/>
      <c r="AQ709" s="65"/>
      <c r="AR709" s="65"/>
      <c r="AS709" s="65"/>
      <c r="AT709" s="65"/>
      <c r="AU709" s="65"/>
      <c r="AV709" s="65"/>
      <c r="AW709" s="65"/>
      <c r="AX709" s="65"/>
      <c r="AY709" s="65"/>
    </row>
    <row r="710" ht="16.5" customHeight="1">
      <c r="A710" s="65"/>
      <c r="B710" s="65"/>
      <c r="C710" s="65"/>
      <c r="D710" s="66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  <c r="AJ710" s="65"/>
      <c r="AK710" s="65"/>
      <c r="AL710" s="67"/>
      <c r="AM710" s="65"/>
      <c r="AN710" s="65"/>
      <c r="AO710" s="65"/>
      <c r="AP710" s="65"/>
      <c r="AQ710" s="65"/>
      <c r="AR710" s="65"/>
      <c r="AS710" s="65"/>
      <c r="AT710" s="65"/>
      <c r="AU710" s="65"/>
      <c r="AV710" s="65"/>
      <c r="AW710" s="65"/>
      <c r="AX710" s="65"/>
      <c r="AY710" s="65"/>
    </row>
    <row r="711" ht="16.5" customHeight="1">
      <c r="A711" s="65"/>
      <c r="B711" s="65"/>
      <c r="C711" s="65"/>
      <c r="D711" s="66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  <c r="AJ711" s="65"/>
      <c r="AK711" s="65"/>
      <c r="AL711" s="67"/>
      <c r="AM711" s="65"/>
      <c r="AN711" s="65"/>
      <c r="AO711" s="65"/>
      <c r="AP711" s="65"/>
      <c r="AQ711" s="65"/>
      <c r="AR711" s="65"/>
      <c r="AS711" s="65"/>
      <c r="AT711" s="65"/>
      <c r="AU711" s="65"/>
      <c r="AV711" s="65"/>
      <c r="AW711" s="65"/>
      <c r="AX711" s="65"/>
      <c r="AY711" s="65"/>
    </row>
    <row r="712" ht="16.5" customHeight="1">
      <c r="A712" s="65"/>
      <c r="B712" s="65"/>
      <c r="C712" s="65"/>
      <c r="D712" s="66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  <c r="AJ712" s="65"/>
      <c r="AK712" s="65"/>
      <c r="AL712" s="67"/>
      <c r="AM712" s="65"/>
      <c r="AN712" s="65"/>
      <c r="AO712" s="65"/>
      <c r="AP712" s="65"/>
      <c r="AQ712" s="65"/>
      <c r="AR712" s="65"/>
      <c r="AS712" s="65"/>
      <c r="AT712" s="65"/>
      <c r="AU712" s="65"/>
      <c r="AV712" s="65"/>
      <c r="AW712" s="65"/>
      <c r="AX712" s="65"/>
      <c r="AY712" s="65"/>
    </row>
    <row r="713" ht="16.5" customHeight="1">
      <c r="A713" s="65"/>
      <c r="B713" s="65"/>
      <c r="C713" s="65"/>
      <c r="D713" s="66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  <c r="AJ713" s="65"/>
      <c r="AK713" s="65"/>
      <c r="AL713" s="67"/>
      <c r="AM713" s="65"/>
      <c r="AN713" s="65"/>
      <c r="AO713" s="65"/>
      <c r="AP713" s="65"/>
      <c r="AQ713" s="65"/>
      <c r="AR713" s="65"/>
      <c r="AS713" s="65"/>
      <c r="AT713" s="65"/>
      <c r="AU713" s="65"/>
      <c r="AV713" s="65"/>
      <c r="AW713" s="65"/>
      <c r="AX713" s="65"/>
      <c r="AY713" s="65"/>
    </row>
    <row r="714" ht="16.5" customHeight="1">
      <c r="A714" s="65"/>
      <c r="B714" s="65"/>
      <c r="C714" s="65"/>
      <c r="D714" s="66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  <c r="AJ714" s="65"/>
      <c r="AK714" s="65"/>
      <c r="AL714" s="67"/>
      <c r="AM714" s="65"/>
      <c r="AN714" s="65"/>
      <c r="AO714" s="65"/>
      <c r="AP714" s="65"/>
      <c r="AQ714" s="65"/>
      <c r="AR714" s="65"/>
      <c r="AS714" s="65"/>
      <c r="AT714" s="65"/>
      <c r="AU714" s="65"/>
      <c r="AV714" s="65"/>
      <c r="AW714" s="65"/>
      <c r="AX714" s="65"/>
      <c r="AY714" s="65"/>
    </row>
    <row r="715" ht="16.5" customHeight="1">
      <c r="A715" s="65"/>
      <c r="B715" s="65"/>
      <c r="C715" s="65"/>
      <c r="D715" s="66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  <c r="AJ715" s="65"/>
      <c r="AK715" s="65"/>
      <c r="AL715" s="67"/>
      <c r="AM715" s="65"/>
      <c r="AN715" s="65"/>
      <c r="AO715" s="65"/>
      <c r="AP715" s="65"/>
      <c r="AQ715" s="65"/>
      <c r="AR715" s="65"/>
      <c r="AS715" s="65"/>
      <c r="AT715" s="65"/>
      <c r="AU715" s="65"/>
      <c r="AV715" s="65"/>
      <c r="AW715" s="65"/>
      <c r="AX715" s="65"/>
      <c r="AY715" s="65"/>
    </row>
    <row r="716" ht="16.5" customHeight="1">
      <c r="A716" s="65"/>
      <c r="B716" s="65"/>
      <c r="C716" s="65"/>
      <c r="D716" s="66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  <c r="AJ716" s="65"/>
      <c r="AK716" s="65"/>
      <c r="AL716" s="67"/>
      <c r="AM716" s="65"/>
      <c r="AN716" s="65"/>
      <c r="AO716" s="65"/>
      <c r="AP716" s="65"/>
      <c r="AQ716" s="65"/>
      <c r="AR716" s="65"/>
      <c r="AS716" s="65"/>
      <c r="AT716" s="65"/>
      <c r="AU716" s="65"/>
      <c r="AV716" s="65"/>
      <c r="AW716" s="65"/>
      <c r="AX716" s="65"/>
      <c r="AY716" s="65"/>
    </row>
    <row r="717" ht="16.5" customHeight="1">
      <c r="A717" s="65"/>
      <c r="B717" s="65"/>
      <c r="C717" s="65"/>
      <c r="D717" s="66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7"/>
      <c r="AM717" s="65"/>
      <c r="AN717" s="65"/>
      <c r="AO717" s="65"/>
      <c r="AP717" s="65"/>
      <c r="AQ717" s="65"/>
      <c r="AR717" s="65"/>
      <c r="AS717" s="65"/>
      <c r="AT717" s="65"/>
      <c r="AU717" s="65"/>
      <c r="AV717" s="65"/>
      <c r="AW717" s="65"/>
      <c r="AX717" s="65"/>
      <c r="AY717" s="65"/>
    </row>
    <row r="718" ht="16.5" customHeight="1">
      <c r="A718" s="65"/>
      <c r="B718" s="65"/>
      <c r="C718" s="65"/>
      <c r="D718" s="66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  <c r="AJ718" s="65"/>
      <c r="AK718" s="65"/>
      <c r="AL718" s="67"/>
      <c r="AM718" s="65"/>
      <c r="AN718" s="65"/>
      <c r="AO718" s="65"/>
      <c r="AP718" s="65"/>
      <c r="AQ718" s="65"/>
      <c r="AR718" s="65"/>
      <c r="AS718" s="65"/>
      <c r="AT718" s="65"/>
      <c r="AU718" s="65"/>
      <c r="AV718" s="65"/>
      <c r="AW718" s="65"/>
      <c r="AX718" s="65"/>
      <c r="AY718" s="65"/>
    </row>
    <row r="719" ht="16.5" customHeight="1">
      <c r="A719" s="65"/>
      <c r="B719" s="65"/>
      <c r="C719" s="65"/>
      <c r="D719" s="66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  <c r="AJ719" s="65"/>
      <c r="AK719" s="65"/>
      <c r="AL719" s="67"/>
      <c r="AM719" s="65"/>
      <c r="AN719" s="65"/>
      <c r="AO719" s="65"/>
      <c r="AP719" s="65"/>
      <c r="AQ719" s="65"/>
      <c r="AR719" s="65"/>
      <c r="AS719" s="65"/>
      <c r="AT719" s="65"/>
      <c r="AU719" s="65"/>
      <c r="AV719" s="65"/>
      <c r="AW719" s="65"/>
      <c r="AX719" s="65"/>
      <c r="AY719" s="65"/>
    </row>
    <row r="720" ht="16.5" customHeight="1">
      <c r="A720" s="65"/>
      <c r="B720" s="65"/>
      <c r="C720" s="65"/>
      <c r="D720" s="66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  <c r="AJ720" s="65"/>
      <c r="AK720" s="65"/>
      <c r="AL720" s="67"/>
      <c r="AM720" s="65"/>
      <c r="AN720" s="65"/>
      <c r="AO720" s="65"/>
      <c r="AP720" s="65"/>
      <c r="AQ720" s="65"/>
      <c r="AR720" s="65"/>
      <c r="AS720" s="65"/>
      <c r="AT720" s="65"/>
      <c r="AU720" s="65"/>
      <c r="AV720" s="65"/>
      <c r="AW720" s="65"/>
      <c r="AX720" s="65"/>
      <c r="AY720" s="65"/>
    </row>
    <row r="721" ht="16.5" customHeight="1">
      <c r="A721" s="65"/>
      <c r="B721" s="65"/>
      <c r="C721" s="65"/>
      <c r="D721" s="66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7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</row>
    <row r="722" ht="16.5" customHeight="1">
      <c r="A722" s="65"/>
      <c r="B722" s="65"/>
      <c r="C722" s="65"/>
      <c r="D722" s="66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  <c r="AJ722" s="65"/>
      <c r="AK722" s="65"/>
      <c r="AL722" s="67"/>
      <c r="AM722" s="65"/>
      <c r="AN722" s="65"/>
      <c r="AO722" s="65"/>
      <c r="AP722" s="65"/>
      <c r="AQ722" s="65"/>
      <c r="AR722" s="65"/>
      <c r="AS722" s="65"/>
      <c r="AT722" s="65"/>
      <c r="AU722" s="65"/>
      <c r="AV722" s="65"/>
      <c r="AW722" s="65"/>
      <c r="AX722" s="65"/>
      <c r="AY722" s="65"/>
    </row>
    <row r="723" ht="16.5" customHeight="1">
      <c r="A723" s="65"/>
      <c r="B723" s="65"/>
      <c r="C723" s="65"/>
      <c r="D723" s="66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  <c r="AJ723" s="65"/>
      <c r="AK723" s="65"/>
      <c r="AL723" s="67"/>
      <c r="AM723" s="65"/>
      <c r="AN723" s="65"/>
      <c r="AO723" s="65"/>
      <c r="AP723" s="65"/>
      <c r="AQ723" s="65"/>
      <c r="AR723" s="65"/>
      <c r="AS723" s="65"/>
      <c r="AT723" s="65"/>
      <c r="AU723" s="65"/>
      <c r="AV723" s="65"/>
      <c r="AW723" s="65"/>
      <c r="AX723" s="65"/>
      <c r="AY723" s="65"/>
    </row>
    <row r="724" ht="16.5" customHeight="1">
      <c r="A724" s="65"/>
      <c r="B724" s="65"/>
      <c r="C724" s="65"/>
      <c r="D724" s="66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7"/>
      <c r="AM724" s="65"/>
      <c r="AN724" s="65"/>
      <c r="AO724" s="65"/>
      <c r="AP724" s="65"/>
      <c r="AQ724" s="65"/>
      <c r="AR724" s="65"/>
      <c r="AS724" s="65"/>
      <c r="AT724" s="65"/>
      <c r="AU724" s="65"/>
      <c r="AV724" s="65"/>
      <c r="AW724" s="65"/>
      <c r="AX724" s="65"/>
      <c r="AY724" s="65"/>
    </row>
    <row r="725" ht="16.5" customHeight="1">
      <c r="A725" s="65"/>
      <c r="B725" s="65"/>
      <c r="C725" s="65"/>
      <c r="D725" s="66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  <c r="AJ725" s="65"/>
      <c r="AK725" s="65"/>
      <c r="AL725" s="67"/>
      <c r="AM725" s="65"/>
      <c r="AN725" s="65"/>
      <c r="AO725" s="65"/>
      <c r="AP725" s="65"/>
      <c r="AQ725" s="65"/>
      <c r="AR725" s="65"/>
      <c r="AS725" s="65"/>
      <c r="AT725" s="65"/>
      <c r="AU725" s="65"/>
      <c r="AV725" s="65"/>
      <c r="AW725" s="65"/>
      <c r="AX725" s="65"/>
      <c r="AY725" s="65"/>
    </row>
    <row r="726" ht="16.5" customHeight="1">
      <c r="A726" s="65"/>
      <c r="B726" s="65"/>
      <c r="C726" s="65"/>
      <c r="D726" s="66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  <c r="AJ726" s="65"/>
      <c r="AK726" s="65"/>
      <c r="AL726" s="67"/>
      <c r="AM726" s="65"/>
      <c r="AN726" s="65"/>
      <c r="AO726" s="65"/>
      <c r="AP726" s="65"/>
      <c r="AQ726" s="65"/>
      <c r="AR726" s="65"/>
      <c r="AS726" s="65"/>
      <c r="AT726" s="65"/>
      <c r="AU726" s="65"/>
      <c r="AV726" s="65"/>
      <c r="AW726" s="65"/>
      <c r="AX726" s="65"/>
      <c r="AY726" s="65"/>
    </row>
    <row r="727" ht="16.5" customHeight="1">
      <c r="A727" s="65"/>
      <c r="B727" s="65"/>
      <c r="C727" s="65"/>
      <c r="D727" s="66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  <c r="AJ727" s="65"/>
      <c r="AK727" s="65"/>
      <c r="AL727" s="67"/>
      <c r="AM727" s="65"/>
      <c r="AN727" s="65"/>
      <c r="AO727" s="65"/>
      <c r="AP727" s="65"/>
      <c r="AQ727" s="65"/>
      <c r="AR727" s="65"/>
      <c r="AS727" s="65"/>
      <c r="AT727" s="65"/>
      <c r="AU727" s="65"/>
      <c r="AV727" s="65"/>
      <c r="AW727" s="65"/>
      <c r="AX727" s="65"/>
      <c r="AY727" s="65"/>
    </row>
    <row r="728" ht="16.5" customHeight="1">
      <c r="A728" s="65"/>
      <c r="B728" s="65"/>
      <c r="C728" s="65"/>
      <c r="D728" s="66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  <c r="AJ728" s="65"/>
      <c r="AK728" s="65"/>
      <c r="AL728" s="67"/>
      <c r="AM728" s="65"/>
      <c r="AN728" s="65"/>
      <c r="AO728" s="65"/>
      <c r="AP728" s="65"/>
      <c r="AQ728" s="65"/>
      <c r="AR728" s="65"/>
      <c r="AS728" s="65"/>
      <c r="AT728" s="65"/>
      <c r="AU728" s="65"/>
      <c r="AV728" s="65"/>
      <c r="AW728" s="65"/>
      <c r="AX728" s="65"/>
      <c r="AY728" s="65"/>
    </row>
    <row r="729" ht="16.5" customHeight="1">
      <c r="A729" s="65"/>
      <c r="B729" s="65"/>
      <c r="C729" s="65"/>
      <c r="D729" s="66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  <c r="AJ729" s="65"/>
      <c r="AK729" s="65"/>
      <c r="AL729" s="67"/>
      <c r="AM729" s="65"/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</row>
    <row r="730" ht="16.5" customHeight="1">
      <c r="A730" s="65"/>
      <c r="B730" s="65"/>
      <c r="C730" s="65"/>
      <c r="D730" s="66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  <c r="AJ730" s="65"/>
      <c r="AK730" s="65"/>
      <c r="AL730" s="67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</row>
    <row r="731" ht="16.5" customHeight="1">
      <c r="A731" s="65"/>
      <c r="B731" s="65"/>
      <c r="C731" s="65"/>
      <c r="D731" s="66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  <c r="AJ731" s="65"/>
      <c r="AK731" s="65"/>
      <c r="AL731" s="67"/>
      <c r="AM731" s="65"/>
      <c r="AN731" s="65"/>
      <c r="AO731" s="65"/>
      <c r="AP731" s="65"/>
      <c r="AQ731" s="65"/>
      <c r="AR731" s="65"/>
      <c r="AS731" s="65"/>
      <c r="AT731" s="65"/>
      <c r="AU731" s="65"/>
      <c r="AV731" s="65"/>
      <c r="AW731" s="65"/>
      <c r="AX731" s="65"/>
      <c r="AY731" s="65"/>
    </row>
    <row r="732" ht="16.5" customHeight="1">
      <c r="A732" s="65"/>
      <c r="B732" s="65"/>
      <c r="C732" s="65"/>
      <c r="D732" s="66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  <c r="AJ732" s="65"/>
      <c r="AK732" s="65"/>
      <c r="AL732" s="67"/>
      <c r="AM732" s="65"/>
      <c r="AN732" s="65"/>
      <c r="AO732" s="65"/>
      <c r="AP732" s="65"/>
      <c r="AQ732" s="65"/>
      <c r="AR732" s="65"/>
      <c r="AS732" s="65"/>
      <c r="AT732" s="65"/>
      <c r="AU732" s="65"/>
      <c r="AV732" s="65"/>
      <c r="AW732" s="65"/>
      <c r="AX732" s="65"/>
      <c r="AY732" s="65"/>
    </row>
    <row r="733" ht="16.5" customHeight="1">
      <c r="A733" s="65"/>
      <c r="B733" s="65"/>
      <c r="C733" s="65"/>
      <c r="D733" s="66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  <c r="AJ733" s="65"/>
      <c r="AK733" s="65"/>
      <c r="AL733" s="67"/>
      <c r="AM733" s="65"/>
      <c r="AN733" s="65"/>
      <c r="AO733" s="65"/>
      <c r="AP733" s="65"/>
      <c r="AQ733" s="65"/>
      <c r="AR733" s="65"/>
      <c r="AS733" s="65"/>
      <c r="AT733" s="65"/>
      <c r="AU733" s="65"/>
      <c r="AV733" s="65"/>
      <c r="AW733" s="65"/>
      <c r="AX733" s="65"/>
      <c r="AY733" s="65"/>
    </row>
    <row r="734" ht="16.5" customHeight="1">
      <c r="A734" s="65"/>
      <c r="B734" s="65"/>
      <c r="C734" s="65"/>
      <c r="D734" s="66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  <c r="AJ734" s="65"/>
      <c r="AK734" s="65"/>
      <c r="AL734" s="67"/>
      <c r="AM734" s="65"/>
      <c r="AN734" s="65"/>
      <c r="AO734" s="65"/>
      <c r="AP734" s="65"/>
      <c r="AQ734" s="65"/>
      <c r="AR734" s="65"/>
      <c r="AS734" s="65"/>
      <c r="AT734" s="65"/>
      <c r="AU734" s="65"/>
      <c r="AV734" s="65"/>
      <c r="AW734" s="65"/>
      <c r="AX734" s="65"/>
      <c r="AY734" s="65"/>
    </row>
    <row r="735" ht="16.5" customHeight="1">
      <c r="A735" s="65"/>
      <c r="B735" s="65"/>
      <c r="C735" s="65"/>
      <c r="D735" s="66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  <c r="AJ735" s="65"/>
      <c r="AK735" s="65"/>
      <c r="AL735" s="67"/>
      <c r="AM735" s="65"/>
      <c r="AN735" s="65"/>
      <c r="AO735" s="65"/>
      <c r="AP735" s="65"/>
      <c r="AQ735" s="65"/>
      <c r="AR735" s="65"/>
      <c r="AS735" s="65"/>
      <c r="AT735" s="65"/>
      <c r="AU735" s="65"/>
      <c r="AV735" s="65"/>
      <c r="AW735" s="65"/>
      <c r="AX735" s="65"/>
      <c r="AY735" s="65"/>
    </row>
    <row r="736" ht="16.5" customHeight="1">
      <c r="A736" s="65"/>
      <c r="B736" s="65"/>
      <c r="C736" s="65"/>
      <c r="D736" s="66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7"/>
      <c r="AM736" s="65"/>
      <c r="AN736" s="65"/>
      <c r="AO736" s="65"/>
      <c r="AP736" s="65"/>
      <c r="AQ736" s="65"/>
      <c r="AR736" s="65"/>
      <c r="AS736" s="65"/>
      <c r="AT736" s="65"/>
      <c r="AU736" s="65"/>
      <c r="AV736" s="65"/>
      <c r="AW736" s="65"/>
      <c r="AX736" s="65"/>
      <c r="AY736" s="65"/>
    </row>
    <row r="737" ht="16.5" customHeight="1">
      <c r="A737" s="65"/>
      <c r="B737" s="65"/>
      <c r="C737" s="65"/>
      <c r="D737" s="66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  <c r="AJ737" s="65"/>
      <c r="AK737" s="65"/>
      <c r="AL737" s="67"/>
      <c r="AM737" s="65"/>
      <c r="AN737" s="65"/>
      <c r="AO737" s="65"/>
      <c r="AP737" s="65"/>
      <c r="AQ737" s="65"/>
      <c r="AR737" s="65"/>
      <c r="AS737" s="65"/>
      <c r="AT737" s="65"/>
      <c r="AU737" s="65"/>
      <c r="AV737" s="65"/>
      <c r="AW737" s="65"/>
      <c r="AX737" s="65"/>
      <c r="AY737" s="65"/>
    </row>
    <row r="738" ht="16.5" customHeight="1">
      <c r="A738" s="65"/>
      <c r="B738" s="65"/>
      <c r="C738" s="65"/>
      <c r="D738" s="66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  <c r="AJ738" s="65"/>
      <c r="AK738" s="65"/>
      <c r="AL738" s="67"/>
      <c r="AM738" s="65"/>
      <c r="AN738" s="65"/>
      <c r="AO738" s="65"/>
      <c r="AP738" s="65"/>
      <c r="AQ738" s="65"/>
      <c r="AR738" s="65"/>
      <c r="AS738" s="65"/>
      <c r="AT738" s="65"/>
      <c r="AU738" s="65"/>
      <c r="AV738" s="65"/>
      <c r="AW738" s="65"/>
      <c r="AX738" s="65"/>
      <c r="AY738" s="65"/>
    </row>
    <row r="739" ht="16.5" customHeight="1">
      <c r="A739" s="65"/>
      <c r="B739" s="65"/>
      <c r="C739" s="65"/>
      <c r="D739" s="66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  <c r="AJ739" s="65"/>
      <c r="AK739" s="65"/>
      <c r="AL739" s="67"/>
      <c r="AM739" s="65"/>
      <c r="AN739" s="65"/>
      <c r="AO739" s="65"/>
      <c r="AP739" s="65"/>
      <c r="AQ739" s="65"/>
      <c r="AR739" s="65"/>
      <c r="AS739" s="65"/>
      <c r="AT739" s="65"/>
      <c r="AU739" s="65"/>
      <c r="AV739" s="65"/>
      <c r="AW739" s="65"/>
      <c r="AX739" s="65"/>
      <c r="AY739" s="65"/>
    </row>
    <row r="740" ht="16.5" customHeight="1">
      <c r="A740" s="65"/>
      <c r="B740" s="65"/>
      <c r="C740" s="65"/>
      <c r="D740" s="66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  <c r="AJ740" s="65"/>
      <c r="AK740" s="65"/>
      <c r="AL740" s="67"/>
      <c r="AM740" s="65"/>
      <c r="AN740" s="65"/>
      <c r="AO740" s="65"/>
      <c r="AP740" s="65"/>
      <c r="AQ740" s="65"/>
      <c r="AR740" s="65"/>
      <c r="AS740" s="65"/>
      <c r="AT740" s="65"/>
      <c r="AU740" s="65"/>
      <c r="AV740" s="65"/>
      <c r="AW740" s="65"/>
      <c r="AX740" s="65"/>
      <c r="AY740" s="65"/>
    </row>
    <row r="741" ht="16.5" customHeight="1">
      <c r="A741" s="65"/>
      <c r="B741" s="65"/>
      <c r="C741" s="65"/>
      <c r="D741" s="66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  <c r="AJ741" s="65"/>
      <c r="AK741" s="65"/>
      <c r="AL741" s="67"/>
      <c r="AM741" s="65"/>
      <c r="AN741" s="65"/>
      <c r="AO741" s="65"/>
      <c r="AP741" s="65"/>
      <c r="AQ741" s="65"/>
      <c r="AR741" s="65"/>
      <c r="AS741" s="65"/>
      <c r="AT741" s="65"/>
      <c r="AU741" s="65"/>
      <c r="AV741" s="65"/>
      <c r="AW741" s="65"/>
      <c r="AX741" s="65"/>
      <c r="AY741" s="65"/>
    </row>
    <row r="742" ht="16.5" customHeight="1">
      <c r="A742" s="65"/>
      <c r="B742" s="65"/>
      <c r="C742" s="65"/>
      <c r="D742" s="66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  <c r="AJ742" s="65"/>
      <c r="AK742" s="65"/>
      <c r="AL742" s="67"/>
      <c r="AM742" s="65"/>
      <c r="AN742" s="65"/>
      <c r="AO742" s="65"/>
      <c r="AP742" s="65"/>
      <c r="AQ742" s="65"/>
      <c r="AR742" s="65"/>
      <c r="AS742" s="65"/>
      <c r="AT742" s="65"/>
      <c r="AU742" s="65"/>
      <c r="AV742" s="65"/>
      <c r="AW742" s="65"/>
      <c r="AX742" s="65"/>
      <c r="AY742" s="65"/>
    </row>
    <row r="743" ht="16.5" customHeight="1">
      <c r="A743" s="65"/>
      <c r="B743" s="65"/>
      <c r="C743" s="65"/>
      <c r="D743" s="66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  <c r="AJ743" s="65"/>
      <c r="AK743" s="65"/>
      <c r="AL743" s="67"/>
      <c r="AM743" s="65"/>
      <c r="AN743" s="65"/>
      <c r="AO743" s="65"/>
      <c r="AP743" s="65"/>
      <c r="AQ743" s="65"/>
      <c r="AR743" s="65"/>
      <c r="AS743" s="65"/>
      <c r="AT743" s="65"/>
      <c r="AU743" s="65"/>
      <c r="AV743" s="65"/>
      <c r="AW743" s="65"/>
      <c r="AX743" s="65"/>
      <c r="AY743" s="65"/>
    </row>
    <row r="744" ht="16.5" customHeight="1">
      <c r="A744" s="65"/>
      <c r="B744" s="65"/>
      <c r="C744" s="65"/>
      <c r="D744" s="66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  <c r="AJ744" s="65"/>
      <c r="AK744" s="65"/>
      <c r="AL744" s="67"/>
      <c r="AM744" s="65"/>
      <c r="AN744" s="65"/>
      <c r="AO744" s="65"/>
      <c r="AP744" s="65"/>
      <c r="AQ744" s="65"/>
      <c r="AR744" s="65"/>
      <c r="AS744" s="65"/>
      <c r="AT744" s="65"/>
      <c r="AU744" s="65"/>
      <c r="AV744" s="65"/>
      <c r="AW744" s="65"/>
      <c r="AX744" s="65"/>
      <c r="AY744" s="65"/>
    </row>
    <row r="745" ht="16.5" customHeight="1">
      <c r="A745" s="65"/>
      <c r="B745" s="65"/>
      <c r="C745" s="65"/>
      <c r="D745" s="66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  <c r="AJ745" s="65"/>
      <c r="AK745" s="65"/>
      <c r="AL745" s="67"/>
      <c r="AM745" s="65"/>
      <c r="AN745" s="65"/>
      <c r="AO745" s="65"/>
      <c r="AP745" s="65"/>
      <c r="AQ745" s="65"/>
      <c r="AR745" s="65"/>
      <c r="AS745" s="65"/>
      <c r="AT745" s="65"/>
      <c r="AU745" s="65"/>
      <c r="AV745" s="65"/>
      <c r="AW745" s="65"/>
      <c r="AX745" s="65"/>
      <c r="AY745" s="65"/>
    </row>
    <row r="746" ht="16.5" customHeight="1">
      <c r="A746" s="65"/>
      <c r="B746" s="65"/>
      <c r="C746" s="65"/>
      <c r="D746" s="66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  <c r="AJ746" s="65"/>
      <c r="AK746" s="65"/>
      <c r="AL746" s="67"/>
      <c r="AM746" s="65"/>
      <c r="AN746" s="65"/>
      <c r="AO746" s="65"/>
      <c r="AP746" s="65"/>
      <c r="AQ746" s="65"/>
      <c r="AR746" s="65"/>
      <c r="AS746" s="65"/>
      <c r="AT746" s="65"/>
      <c r="AU746" s="65"/>
      <c r="AV746" s="65"/>
      <c r="AW746" s="65"/>
      <c r="AX746" s="65"/>
      <c r="AY746" s="65"/>
    </row>
    <row r="747" ht="16.5" customHeight="1">
      <c r="A747" s="65"/>
      <c r="B747" s="65"/>
      <c r="C747" s="65"/>
      <c r="D747" s="66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  <c r="AJ747" s="65"/>
      <c r="AK747" s="65"/>
      <c r="AL747" s="67"/>
      <c r="AM747" s="65"/>
      <c r="AN747" s="65"/>
      <c r="AO747" s="65"/>
      <c r="AP747" s="65"/>
      <c r="AQ747" s="65"/>
      <c r="AR747" s="65"/>
      <c r="AS747" s="65"/>
      <c r="AT747" s="65"/>
      <c r="AU747" s="65"/>
      <c r="AV747" s="65"/>
      <c r="AW747" s="65"/>
      <c r="AX747" s="65"/>
      <c r="AY747" s="65"/>
    </row>
    <row r="748" ht="16.5" customHeight="1">
      <c r="A748" s="65"/>
      <c r="B748" s="65"/>
      <c r="C748" s="65"/>
      <c r="D748" s="66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  <c r="AJ748" s="65"/>
      <c r="AK748" s="65"/>
      <c r="AL748" s="67"/>
      <c r="AM748" s="65"/>
      <c r="AN748" s="65"/>
      <c r="AO748" s="65"/>
      <c r="AP748" s="65"/>
      <c r="AQ748" s="65"/>
      <c r="AR748" s="65"/>
      <c r="AS748" s="65"/>
      <c r="AT748" s="65"/>
      <c r="AU748" s="65"/>
      <c r="AV748" s="65"/>
      <c r="AW748" s="65"/>
      <c r="AX748" s="65"/>
      <c r="AY748" s="65"/>
    </row>
    <row r="749" ht="16.5" customHeight="1">
      <c r="A749" s="65"/>
      <c r="B749" s="65"/>
      <c r="C749" s="65"/>
      <c r="D749" s="66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  <c r="AJ749" s="65"/>
      <c r="AK749" s="65"/>
      <c r="AL749" s="67"/>
      <c r="AM749" s="65"/>
      <c r="AN749" s="65"/>
      <c r="AO749" s="65"/>
      <c r="AP749" s="65"/>
      <c r="AQ749" s="65"/>
      <c r="AR749" s="65"/>
      <c r="AS749" s="65"/>
      <c r="AT749" s="65"/>
      <c r="AU749" s="65"/>
      <c r="AV749" s="65"/>
      <c r="AW749" s="65"/>
      <c r="AX749" s="65"/>
      <c r="AY749" s="65"/>
    </row>
    <row r="750" ht="16.5" customHeight="1">
      <c r="A750" s="65"/>
      <c r="B750" s="65"/>
      <c r="C750" s="65"/>
      <c r="D750" s="66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  <c r="AJ750" s="65"/>
      <c r="AK750" s="65"/>
      <c r="AL750" s="67"/>
      <c r="AM750" s="65"/>
      <c r="AN750" s="65"/>
      <c r="AO750" s="65"/>
      <c r="AP750" s="65"/>
      <c r="AQ750" s="65"/>
      <c r="AR750" s="65"/>
      <c r="AS750" s="65"/>
      <c r="AT750" s="65"/>
      <c r="AU750" s="65"/>
      <c r="AV750" s="65"/>
      <c r="AW750" s="65"/>
      <c r="AX750" s="65"/>
      <c r="AY750" s="65"/>
    </row>
    <row r="751" ht="16.5" customHeight="1">
      <c r="A751" s="65"/>
      <c r="B751" s="65"/>
      <c r="C751" s="65"/>
      <c r="D751" s="66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  <c r="AJ751" s="65"/>
      <c r="AK751" s="65"/>
      <c r="AL751" s="67"/>
      <c r="AM751" s="65"/>
      <c r="AN751" s="65"/>
      <c r="AO751" s="65"/>
      <c r="AP751" s="65"/>
      <c r="AQ751" s="65"/>
      <c r="AR751" s="65"/>
      <c r="AS751" s="65"/>
      <c r="AT751" s="65"/>
      <c r="AU751" s="65"/>
      <c r="AV751" s="65"/>
      <c r="AW751" s="65"/>
      <c r="AX751" s="65"/>
      <c r="AY751" s="65"/>
    </row>
    <row r="752" ht="16.5" customHeight="1">
      <c r="A752" s="65"/>
      <c r="B752" s="65"/>
      <c r="C752" s="65"/>
      <c r="D752" s="66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  <c r="AJ752" s="65"/>
      <c r="AK752" s="65"/>
      <c r="AL752" s="67"/>
      <c r="AM752" s="65"/>
      <c r="AN752" s="65"/>
      <c r="AO752" s="65"/>
      <c r="AP752" s="65"/>
      <c r="AQ752" s="65"/>
      <c r="AR752" s="65"/>
      <c r="AS752" s="65"/>
      <c r="AT752" s="65"/>
      <c r="AU752" s="65"/>
      <c r="AV752" s="65"/>
      <c r="AW752" s="65"/>
      <c r="AX752" s="65"/>
      <c r="AY752" s="65"/>
    </row>
    <row r="753" ht="16.5" customHeight="1">
      <c r="A753" s="65"/>
      <c r="B753" s="65"/>
      <c r="C753" s="65"/>
      <c r="D753" s="66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  <c r="AJ753" s="65"/>
      <c r="AK753" s="65"/>
      <c r="AL753" s="67"/>
      <c r="AM753" s="65"/>
      <c r="AN753" s="65"/>
      <c r="AO753" s="65"/>
      <c r="AP753" s="65"/>
      <c r="AQ753" s="65"/>
      <c r="AR753" s="65"/>
      <c r="AS753" s="65"/>
      <c r="AT753" s="65"/>
      <c r="AU753" s="65"/>
      <c r="AV753" s="65"/>
      <c r="AW753" s="65"/>
      <c r="AX753" s="65"/>
      <c r="AY753" s="65"/>
    </row>
    <row r="754" ht="16.5" customHeight="1">
      <c r="A754" s="65"/>
      <c r="B754" s="65"/>
      <c r="C754" s="65"/>
      <c r="D754" s="66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  <c r="AJ754" s="65"/>
      <c r="AK754" s="65"/>
      <c r="AL754" s="67"/>
      <c r="AM754" s="65"/>
      <c r="AN754" s="65"/>
      <c r="AO754" s="65"/>
      <c r="AP754" s="65"/>
      <c r="AQ754" s="65"/>
      <c r="AR754" s="65"/>
      <c r="AS754" s="65"/>
      <c r="AT754" s="65"/>
      <c r="AU754" s="65"/>
      <c r="AV754" s="65"/>
      <c r="AW754" s="65"/>
      <c r="AX754" s="65"/>
      <c r="AY754" s="65"/>
    </row>
    <row r="755" ht="16.5" customHeight="1">
      <c r="A755" s="65"/>
      <c r="B755" s="65"/>
      <c r="C755" s="65"/>
      <c r="D755" s="66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  <c r="AJ755" s="65"/>
      <c r="AK755" s="65"/>
      <c r="AL755" s="67"/>
      <c r="AM755" s="65"/>
      <c r="AN755" s="65"/>
      <c r="AO755" s="65"/>
      <c r="AP755" s="65"/>
      <c r="AQ755" s="65"/>
      <c r="AR755" s="65"/>
      <c r="AS755" s="65"/>
      <c r="AT755" s="65"/>
      <c r="AU755" s="65"/>
      <c r="AV755" s="65"/>
      <c r="AW755" s="65"/>
      <c r="AX755" s="65"/>
      <c r="AY755" s="65"/>
    </row>
    <row r="756" ht="16.5" customHeight="1">
      <c r="A756" s="65"/>
      <c r="B756" s="65"/>
      <c r="C756" s="65"/>
      <c r="D756" s="66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  <c r="AJ756" s="65"/>
      <c r="AK756" s="65"/>
      <c r="AL756" s="67"/>
      <c r="AM756" s="65"/>
      <c r="AN756" s="65"/>
      <c r="AO756" s="65"/>
      <c r="AP756" s="65"/>
      <c r="AQ756" s="65"/>
      <c r="AR756" s="65"/>
      <c r="AS756" s="65"/>
      <c r="AT756" s="65"/>
      <c r="AU756" s="65"/>
      <c r="AV756" s="65"/>
      <c r="AW756" s="65"/>
      <c r="AX756" s="65"/>
      <c r="AY756" s="65"/>
    </row>
    <row r="757" ht="16.5" customHeight="1">
      <c r="A757" s="65"/>
      <c r="B757" s="65"/>
      <c r="C757" s="65"/>
      <c r="D757" s="66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  <c r="AJ757" s="65"/>
      <c r="AK757" s="65"/>
      <c r="AL757" s="67"/>
      <c r="AM757" s="65"/>
      <c r="AN757" s="65"/>
      <c r="AO757" s="65"/>
      <c r="AP757" s="65"/>
      <c r="AQ757" s="65"/>
      <c r="AR757" s="65"/>
      <c r="AS757" s="65"/>
      <c r="AT757" s="65"/>
      <c r="AU757" s="65"/>
      <c r="AV757" s="65"/>
      <c r="AW757" s="65"/>
      <c r="AX757" s="65"/>
      <c r="AY757" s="65"/>
    </row>
    <row r="758" ht="16.5" customHeight="1">
      <c r="A758" s="65"/>
      <c r="B758" s="65"/>
      <c r="C758" s="65"/>
      <c r="D758" s="66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  <c r="AJ758" s="65"/>
      <c r="AK758" s="65"/>
      <c r="AL758" s="67"/>
      <c r="AM758" s="65"/>
      <c r="AN758" s="65"/>
      <c r="AO758" s="65"/>
      <c r="AP758" s="65"/>
      <c r="AQ758" s="65"/>
      <c r="AR758" s="65"/>
      <c r="AS758" s="65"/>
      <c r="AT758" s="65"/>
      <c r="AU758" s="65"/>
      <c r="AV758" s="65"/>
      <c r="AW758" s="65"/>
      <c r="AX758" s="65"/>
      <c r="AY758" s="65"/>
    </row>
    <row r="759" ht="16.5" customHeight="1">
      <c r="A759" s="65"/>
      <c r="B759" s="65"/>
      <c r="C759" s="65"/>
      <c r="D759" s="66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  <c r="AJ759" s="65"/>
      <c r="AK759" s="65"/>
      <c r="AL759" s="67"/>
      <c r="AM759" s="65"/>
      <c r="AN759" s="65"/>
      <c r="AO759" s="65"/>
      <c r="AP759" s="65"/>
      <c r="AQ759" s="65"/>
      <c r="AR759" s="65"/>
      <c r="AS759" s="65"/>
      <c r="AT759" s="65"/>
      <c r="AU759" s="65"/>
      <c r="AV759" s="65"/>
      <c r="AW759" s="65"/>
      <c r="AX759" s="65"/>
      <c r="AY759" s="65"/>
    </row>
    <row r="760" ht="16.5" customHeight="1">
      <c r="A760" s="65"/>
      <c r="B760" s="65"/>
      <c r="C760" s="65"/>
      <c r="D760" s="66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  <c r="AJ760" s="65"/>
      <c r="AK760" s="65"/>
      <c r="AL760" s="67"/>
      <c r="AM760" s="65"/>
      <c r="AN760" s="65"/>
      <c r="AO760" s="65"/>
      <c r="AP760" s="65"/>
      <c r="AQ760" s="65"/>
      <c r="AR760" s="65"/>
      <c r="AS760" s="65"/>
      <c r="AT760" s="65"/>
      <c r="AU760" s="65"/>
      <c r="AV760" s="65"/>
      <c r="AW760" s="65"/>
      <c r="AX760" s="65"/>
      <c r="AY760" s="65"/>
    </row>
    <row r="761" ht="16.5" customHeight="1">
      <c r="A761" s="65"/>
      <c r="B761" s="65"/>
      <c r="C761" s="65"/>
      <c r="D761" s="66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  <c r="AJ761" s="65"/>
      <c r="AK761" s="65"/>
      <c r="AL761" s="67"/>
      <c r="AM761" s="65"/>
      <c r="AN761" s="65"/>
      <c r="AO761" s="65"/>
      <c r="AP761" s="65"/>
      <c r="AQ761" s="65"/>
      <c r="AR761" s="65"/>
      <c r="AS761" s="65"/>
      <c r="AT761" s="65"/>
      <c r="AU761" s="65"/>
      <c r="AV761" s="65"/>
      <c r="AW761" s="65"/>
      <c r="AX761" s="65"/>
      <c r="AY761" s="65"/>
    </row>
    <row r="762" ht="16.5" customHeight="1">
      <c r="A762" s="65"/>
      <c r="B762" s="65"/>
      <c r="C762" s="65"/>
      <c r="D762" s="66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  <c r="AJ762" s="65"/>
      <c r="AK762" s="65"/>
      <c r="AL762" s="67"/>
      <c r="AM762" s="65"/>
      <c r="AN762" s="65"/>
      <c r="AO762" s="65"/>
      <c r="AP762" s="65"/>
      <c r="AQ762" s="65"/>
      <c r="AR762" s="65"/>
      <c r="AS762" s="65"/>
      <c r="AT762" s="65"/>
      <c r="AU762" s="65"/>
      <c r="AV762" s="65"/>
      <c r="AW762" s="65"/>
      <c r="AX762" s="65"/>
      <c r="AY762" s="65"/>
    </row>
    <row r="763" ht="16.5" customHeight="1">
      <c r="A763" s="65"/>
      <c r="B763" s="65"/>
      <c r="C763" s="65"/>
      <c r="D763" s="66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  <c r="AJ763" s="65"/>
      <c r="AK763" s="65"/>
      <c r="AL763" s="67"/>
      <c r="AM763" s="65"/>
      <c r="AN763" s="65"/>
      <c r="AO763" s="65"/>
      <c r="AP763" s="65"/>
      <c r="AQ763" s="65"/>
      <c r="AR763" s="65"/>
      <c r="AS763" s="65"/>
      <c r="AT763" s="65"/>
      <c r="AU763" s="65"/>
      <c r="AV763" s="65"/>
      <c r="AW763" s="65"/>
      <c r="AX763" s="65"/>
      <c r="AY763" s="65"/>
    </row>
    <row r="764" ht="16.5" customHeight="1">
      <c r="A764" s="65"/>
      <c r="B764" s="65"/>
      <c r="C764" s="65"/>
      <c r="D764" s="66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  <c r="AJ764" s="65"/>
      <c r="AK764" s="65"/>
      <c r="AL764" s="67"/>
      <c r="AM764" s="65"/>
      <c r="AN764" s="65"/>
      <c r="AO764" s="65"/>
      <c r="AP764" s="65"/>
      <c r="AQ764" s="65"/>
      <c r="AR764" s="65"/>
      <c r="AS764" s="65"/>
      <c r="AT764" s="65"/>
      <c r="AU764" s="65"/>
      <c r="AV764" s="65"/>
      <c r="AW764" s="65"/>
      <c r="AX764" s="65"/>
      <c r="AY764" s="65"/>
    </row>
    <row r="765" ht="16.5" customHeight="1">
      <c r="A765" s="65"/>
      <c r="B765" s="65"/>
      <c r="C765" s="65"/>
      <c r="D765" s="66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  <c r="AJ765" s="65"/>
      <c r="AK765" s="65"/>
      <c r="AL765" s="67"/>
      <c r="AM765" s="65"/>
      <c r="AN765" s="65"/>
      <c r="AO765" s="65"/>
      <c r="AP765" s="65"/>
      <c r="AQ765" s="65"/>
      <c r="AR765" s="65"/>
      <c r="AS765" s="65"/>
      <c r="AT765" s="65"/>
      <c r="AU765" s="65"/>
      <c r="AV765" s="65"/>
      <c r="AW765" s="65"/>
      <c r="AX765" s="65"/>
      <c r="AY765" s="65"/>
    </row>
    <row r="766" ht="16.5" customHeight="1">
      <c r="A766" s="65"/>
      <c r="B766" s="65"/>
      <c r="C766" s="65"/>
      <c r="D766" s="66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  <c r="AJ766" s="65"/>
      <c r="AK766" s="65"/>
      <c r="AL766" s="67"/>
      <c r="AM766" s="65"/>
      <c r="AN766" s="65"/>
      <c r="AO766" s="65"/>
      <c r="AP766" s="65"/>
      <c r="AQ766" s="65"/>
      <c r="AR766" s="65"/>
      <c r="AS766" s="65"/>
      <c r="AT766" s="65"/>
      <c r="AU766" s="65"/>
      <c r="AV766" s="65"/>
      <c r="AW766" s="65"/>
      <c r="AX766" s="65"/>
      <c r="AY766" s="65"/>
    </row>
    <row r="767" ht="16.5" customHeight="1">
      <c r="A767" s="65"/>
      <c r="B767" s="65"/>
      <c r="C767" s="65"/>
      <c r="D767" s="66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  <c r="AJ767" s="65"/>
      <c r="AK767" s="65"/>
      <c r="AL767" s="67"/>
      <c r="AM767" s="65"/>
      <c r="AN767" s="65"/>
      <c r="AO767" s="65"/>
      <c r="AP767" s="65"/>
      <c r="AQ767" s="65"/>
      <c r="AR767" s="65"/>
      <c r="AS767" s="65"/>
      <c r="AT767" s="65"/>
      <c r="AU767" s="65"/>
      <c r="AV767" s="65"/>
      <c r="AW767" s="65"/>
      <c r="AX767" s="65"/>
      <c r="AY767" s="65"/>
    </row>
    <row r="768" ht="16.5" customHeight="1">
      <c r="A768" s="65"/>
      <c r="B768" s="65"/>
      <c r="C768" s="65"/>
      <c r="D768" s="66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  <c r="AJ768" s="65"/>
      <c r="AK768" s="65"/>
      <c r="AL768" s="67"/>
      <c r="AM768" s="65"/>
      <c r="AN768" s="65"/>
      <c r="AO768" s="65"/>
      <c r="AP768" s="65"/>
      <c r="AQ768" s="65"/>
      <c r="AR768" s="65"/>
      <c r="AS768" s="65"/>
      <c r="AT768" s="65"/>
      <c r="AU768" s="65"/>
      <c r="AV768" s="65"/>
      <c r="AW768" s="65"/>
      <c r="AX768" s="65"/>
      <c r="AY768" s="65"/>
    </row>
    <row r="769" ht="16.5" customHeight="1">
      <c r="A769" s="65"/>
      <c r="B769" s="65"/>
      <c r="C769" s="65"/>
      <c r="D769" s="66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7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</row>
    <row r="770" ht="16.5" customHeight="1">
      <c r="A770" s="65"/>
      <c r="B770" s="65"/>
      <c r="C770" s="65"/>
      <c r="D770" s="66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  <c r="AJ770" s="65"/>
      <c r="AK770" s="65"/>
      <c r="AL770" s="67"/>
      <c r="AM770" s="65"/>
      <c r="AN770" s="65"/>
      <c r="AO770" s="65"/>
      <c r="AP770" s="65"/>
      <c r="AQ770" s="65"/>
      <c r="AR770" s="65"/>
      <c r="AS770" s="65"/>
      <c r="AT770" s="65"/>
      <c r="AU770" s="65"/>
      <c r="AV770" s="65"/>
      <c r="AW770" s="65"/>
      <c r="AX770" s="65"/>
      <c r="AY770" s="65"/>
    </row>
    <row r="771" ht="16.5" customHeight="1">
      <c r="A771" s="65"/>
      <c r="B771" s="65"/>
      <c r="C771" s="65"/>
      <c r="D771" s="66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  <c r="AJ771" s="65"/>
      <c r="AK771" s="65"/>
      <c r="AL771" s="67"/>
      <c r="AM771" s="65"/>
      <c r="AN771" s="65"/>
      <c r="AO771" s="65"/>
      <c r="AP771" s="65"/>
      <c r="AQ771" s="65"/>
      <c r="AR771" s="65"/>
      <c r="AS771" s="65"/>
      <c r="AT771" s="65"/>
      <c r="AU771" s="65"/>
      <c r="AV771" s="65"/>
      <c r="AW771" s="65"/>
      <c r="AX771" s="65"/>
      <c r="AY771" s="65"/>
    </row>
    <row r="772" ht="16.5" customHeight="1">
      <c r="A772" s="65"/>
      <c r="B772" s="65"/>
      <c r="C772" s="65"/>
      <c r="D772" s="66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  <c r="AJ772" s="65"/>
      <c r="AK772" s="65"/>
      <c r="AL772" s="67"/>
      <c r="AM772" s="65"/>
      <c r="AN772" s="65"/>
      <c r="AO772" s="65"/>
      <c r="AP772" s="65"/>
      <c r="AQ772" s="65"/>
      <c r="AR772" s="65"/>
      <c r="AS772" s="65"/>
      <c r="AT772" s="65"/>
      <c r="AU772" s="65"/>
      <c r="AV772" s="65"/>
      <c r="AW772" s="65"/>
      <c r="AX772" s="65"/>
      <c r="AY772" s="65"/>
    </row>
    <row r="773" ht="16.5" customHeight="1">
      <c r="A773" s="65"/>
      <c r="B773" s="65"/>
      <c r="C773" s="65"/>
      <c r="D773" s="66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  <c r="AJ773" s="65"/>
      <c r="AK773" s="65"/>
      <c r="AL773" s="67"/>
      <c r="AM773" s="65"/>
      <c r="AN773" s="65"/>
      <c r="AO773" s="65"/>
      <c r="AP773" s="65"/>
      <c r="AQ773" s="65"/>
      <c r="AR773" s="65"/>
      <c r="AS773" s="65"/>
      <c r="AT773" s="65"/>
      <c r="AU773" s="65"/>
      <c r="AV773" s="65"/>
      <c r="AW773" s="65"/>
      <c r="AX773" s="65"/>
      <c r="AY773" s="65"/>
    </row>
    <row r="774" ht="16.5" customHeight="1">
      <c r="A774" s="65"/>
      <c r="B774" s="65"/>
      <c r="C774" s="65"/>
      <c r="D774" s="66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7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</row>
    <row r="775" ht="16.5" customHeight="1">
      <c r="A775" s="65"/>
      <c r="B775" s="65"/>
      <c r="C775" s="65"/>
      <c r="D775" s="66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  <c r="AJ775" s="65"/>
      <c r="AK775" s="65"/>
      <c r="AL775" s="67"/>
      <c r="AM775" s="65"/>
      <c r="AN775" s="65"/>
      <c r="AO775" s="65"/>
      <c r="AP775" s="65"/>
      <c r="AQ775" s="65"/>
      <c r="AR775" s="65"/>
      <c r="AS775" s="65"/>
      <c r="AT775" s="65"/>
      <c r="AU775" s="65"/>
      <c r="AV775" s="65"/>
      <c r="AW775" s="65"/>
      <c r="AX775" s="65"/>
      <c r="AY775" s="65"/>
    </row>
    <row r="776" ht="16.5" customHeight="1">
      <c r="A776" s="65"/>
      <c r="B776" s="65"/>
      <c r="C776" s="65"/>
      <c r="D776" s="66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  <c r="AJ776" s="65"/>
      <c r="AK776" s="65"/>
      <c r="AL776" s="67"/>
      <c r="AM776" s="65"/>
      <c r="AN776" s="65"/>
      <c r="AO776" s="65"/>
      <c r="AP776" s="65"/>
      <c r="AQ776" s="65"/>
      <c r="AR776" s="65"/>
      <c r="AS776" s="65"/>
      <c r="AT776" s="65"/>
      <c r="AU776" s="65"/>
      <c r="AV776" s="65"/>
      <c r="AW776" s="65"/>
      <c r="AX776" s="65"/>
      <c r="AY776" s="65"/>
    </row>
    <row r="777" ht="16.5" customHeight="1">
      <c r="A777" s="65"/>
      <c r="B777" s="65"/>
      <c r="C777" s="65"/>
      <c r="D777" s="66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  <c r="AJ777" s="65"/>
      <c r="AK777" s="65"/>
      <c r="AL777" s="67"/>
      <c r="AM777" s="65"/>
      <c r="AN777" s="65"/>
      <c r="AO777" s="65"/>
      <c r="AP777" s="65"/>
      <c r="AQ777" s="65"/>
      <c r="AR777" s="65"/>
      <c r="AS777" s="65"/>
      <c r="AT777" s="65"/>
      <c r="AU777" s="65"/>
      <c r="AV777" s="65"/>
      <c r="AW777" s="65"/>
      <c r="AX777" s="65"/>
      <c r="AY777" s="65"/>
    </row>
    <row r="778" ht="16.5" customHeight="1">
      <c r="A778" s="65"/>
      <c r="B778" s="65"/>
      <c r="C778" s="65"/>
      <c r="D778" s="66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  <c r="AJ778" s="65"/>
      <c r="AK778" s="65"/>
      <c r="AL778" s="67"/>
      <c r="AM778" s="65"/>
      <c r="AN778" s="65"/>
      <c r="AO778" s="65"/>
      <c r="AP778" s="65"/>
      <c r="AQ778" s="65"/>
      <c r="AR778" s="65"/>
      <c r="AS778" s="65"/>
      <c r="AT778" s="65"/>
      <c r="AU778" s="65"/>
      <c r="AV778" s="65"/>
      <c r="AW778" s="65"/>
      <c r="AX778" s="65"/>
      <c r="AY778" s="65"/>
    </row>
    <row r="779" ht="16.5" customHeight="1">
      <c r="A779" s="65"/>
      <c r="B779" s="65"/>
      <c r="C779" s="65"/>
      <c r="D779" s="66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  <c r="AJ779" s="65"/>
      <c r="AK779" s="65"/>
      <c r="AL779" s="67"/>
      <c r="AM779" s="65"/>
      <c r="AN779" s="65"/>
      <c r="AO779" s="65"/>
      <c r="AP779" s="65"/>
      <c r="AQ779" s="65"/>
      <c r="AR779" s="65"/>
      <c r="AS779" s="65"/>
      <c r="AT779" s="65"/>
      <c r="AU779" s="65"/>
      <c r="AV779" s="65"/>
      <c r="AW779" s="65"/>
      <c r="AX779" s="65"/>
      <c r="AY779" s="65"/>
    </row>
    <row r="780" ht="16.5" customHeight="1">
      <c r="A780" s="65"/>
      <c r="B780" s="65"/>
      <c r="C780" s="65"/>
      <c r="D780" s="66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  <c r="AJ780" s="65"/>
      <c r="AK780" s="65"/>
      <c r="AL780" s="67"/>
      <c r="AM780" s="65"/>
      <c r="AN780" s="65"/>
      <c r="AO780" s="65"/>
      <c r="AP780" s="65"/>
      <c r="AQ780" s="65"/>
      <c r="AR780" s="65"/>
      <c r="AS780" s="65"/>
      <c r="AT780" s="65"/>
      <c r="AU780" s="65"/>
      <c r="AV780" s="65"/>
      <c r="AW780" s="65"/>
      <c r="AX780" s="65"/>
      <c r="AY780" s="65"/>
    </row>
    <row r="781" ht="16.5" customHeight="1">
      <c r="A781" s="65"/>
      <c r="B781" s="65"/>
      <c r="C781" s="65"/>
      <c r="D781" s="66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  <c r="AJ781" s="65"/>
      <c r="AK781" s="65"/>
      <c r="AL781" s="67"/>
      <c r="AM781" s="65"/>
      <c r="AN781" s="65"/>
      <c r="AO781" s="65"/>
      <c r="AP781" s="65"/>
      <c r="AQ781" s="65"/>
      <c r="AR781" s="65"/>
      <c r="AS781" s="65"/>
      <c r="AT781" s="65"/>
      <c r="AU781" s="65"/>
      <c r="AV781" s="65"/>
      <c r="AW781" s="65"/>
      <c r="AX781" s="65"/>
      <c r="AY781" s="65"/>
    </row>
    <row r="782" ht="16.5" customHeight="1">
      <c r="A782" s="65"/>
      <c r="B782" s="65"/>
      <c r="C782" s="65"/>
      <c r="D782" s="66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7"/>
      <c r="AM782" s="65"/>
      <c r="AN782" s="65"/>
      <c r="AO782" s="65"/>
      <c r="AP782" s="65"/>
      <c r="AQ782" s="65"/>
      <c r="AR782" s="65"/>
      <c r="AS782" s="65"/>
      <c r="AT782" s="65"/>
      <c r="AU782" s="65"/>
      <c r="AV782" s="65"/>
      <c r="AW782" s="65"/>
      <c r="AX782" s="65"/>
      <c r="AY782" s="65"/>
    </row>
    <row r="783" ht="16.5" customHeight="1">
      <c r="A783" s="65"/>
      <c r="B783" s="65"/>
      <c r="C783" s="65"/>
      <c r="D783" s="66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  <c r="AJ783" s="65"/>
      <c r="AK783" s="65"/>
      <c r="AL783" s="67"/>
      <c r="AM783" s="65"/>
      <c r="AN783" s="65"/>
      <c r="AO783" s="65"/>
      <c r="AP783" s="65"/>
      <c r="AQ783" s="65"/>
      <c r="AR783" s="65"/>
      <c r="AS783" s="65"/>
      <c r="AT783" s="65"/>
      <c r="AU783" s="65"/>
      <c r="AV783" s="65"/>
      <c r="AW783" s="65"/>
      <c r="AX783" s="65"/>
      <c r="AY783" s="65"/>
    </row>
    <row r="784" ht="16.5" customHeight="1">
      <c r="A784" s="65"/>
      <c r="B784" s="65"/>
      <c r="C784" s="65"/>
      <c r="D784" s="66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7"/>
      <c r="AM784" s="65"/>
      <c r="AN784" s="65"/>
      <c r="AO784" s="65"/>
      <c r="AP784" s="65"/>
      <c r="AQ784" s="65"/>
      <c r="AR784" s="65"/>
      <c r="AS784" s="65"/>
      <c r="AT784" s="65"/>
      <c r="AU784" s="65"/>
      <c r="AV784" s="65"/>
      <c r="AW784" s="65"/>
      <c r="AX784" s="65"/>
      <c r="AY784" s="65"/>
    </row>
    <row r="785" ht="16.5" customHeight="1">
      <c r="A785" s="65"/>
      <c r="B785" s="65"/>
      <c r="C785" s="65"/>
      <c r="D785" s="66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7"/>
      <c r="AM785" s="65"/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</row>
    <row r="786" ht="16.5" customHeight="1">
      <c r="A786" s="65"/>
      <c r="B786" s="65"/>
      <c r="C786" s="65"/>
      <c r="D786" s="66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  <c r="AJ786" s="65"/>
      <c r="AK786" s="65"/>
      <c r="AL786" s="67"/>
      <c r="AM786" s="65"/>
      <c r="AN786" s="65"/>
      <c r="AO786" s="65"/>
      <c r="AP786" s="65"/>
      <c r="AQ786" s="65"/>
      <c r="AR786" s="65"/>
      <c r="AS786" s="65"/>
      <c r="AT786" s="65"/>
      <c r="AU786" s="65"/>
      <c r="AV786" s="65"/>
      <c r="AW786" s="65"/>
      <c r="AX786" s="65"/>
      <c r="AY786" s="65"/>
    </row>
    <row r="787" ht="16.5" customHeight="1">
      <c r="A787" s="65"/>
      <c r="B787" s="65"/>
      <c r="C787" s="65"/>
      <c r="D787" s="66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  <c r="AJ787" s="65"/>
      <c r="AK787" s="65"/>
      <c r="AL787" s="67"/>
      <c r="AM787" s="65"/>
      <c r="AN787" s="65"/>
      <c r="AO787" s="65"/>
      <c r="AP787" s="65"/>
      <c r="AQ787" s="65"/>
      <c r="AR787" s="65"/>
      <c r="AS787" s="65"/>
      <c r="AT787" s="65"/>
      <c r="AU787" s="65"/>
      <c r="AV787" s="65"/>
      <c r="AW787" s="65"/>
      <c r="AX787" s="65"/>
      <c r="AY787" s="65"/>
    </row>
    <row r="788" ht="16.5" customHeight="1">
      <c r="A788" s="65"/>
      <c r="B788" s="65"/>
      <c r="C788" s="65"/>
      <c r="D788" s="66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7"/>
      <c r="AM788" s="65"/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</row>
    <row r="789" ht="16.5" customHeight="1">
      <c r="A789" s="65"/>
      <c r="B789" s="65"/>
      <c r="C789" s="65"/>
      <c r="D789" s="66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  <c r="AJ789" s="65"/>
      <c r="AK789" s="65"/>
      <c r="AL789" s="67"/>
      <c r="AM789" s="65"/>
      <c r="AN789" s="65"/>
      <c r="AO789" s="65"/>
      <c r="AP789" s="65"/>
      <c r="AQ789" s="65"/>
      <c r="AR789" s="65"/>
      <c r="AS789" s="65"/>
      <c r="AT789" s="65"/>
      <c r="AU789" s="65"/>
      <c r="AV789" s="65"/>
      <c r="AW789" s="65"/>
      <c r="AX789" s="65"/>
      <c r="AY789" s="65"/>
    </row>
    <row r="790" ht="16.5" customHeight="1">
      <c r="A790" s="65"/>
      <c r="B790" s="65"/>
      <c r="C790" s="65"/>
      <c r="D790" s="66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7"/>
      <c r="AM790" s="65"/>
      <c r="AN790" s="65"/>
      <c r="AO790" s="65"/>
      <c r="AP790" s="65"/>
      <c r="AQ790" s="65"/>
      <c r="AR790" s="65"/>
      <c r="AS790" s="65"/>
      <c r="AT790" s="65"/>
      <c r="AU790" s="65"/>
      <c r="AV790" s="65"/>
      <c r="AW790" s="65"/>
      <c r="AX790" s="65"/>
      <c r="AY790" s="65"/>
    </row>
    <row r="791" ht="16.5" customHeight="1">
      <c r="A791" s="65"/>
      <c r="B791" s="65"/>
      <c r="C791" s="65"/>
      <c r="D791" s="66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7"/>
      <c r="AM791" s="65"/>
      <c r="AN791" s="65"/>
      <c r="AO791" s="65"/>
      <c r="AP791" s="65"/>
      <c r="AQ791" s="65"/>
      <c r="AR791" s="65"/>
      <c r="AS791" s="65"/>
      <c r="AT791" s="65"/>
      <c r="AU791" s="65"/>
      <c r="AV791" s="65"/>
      <c r="AW791" s="65"/>
      <c r="AX791" s="65"/>
      <c r="AY791" s="65"/>
    </row>
    <row r="792" ht="16.5" customHeight="1">
      <c r="A792" s="65"/>
      <c r="B792" s="65"/>
      <c r="C792" s="65"/>
      <c r="D792" s="66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7"/>
      <c r="AM792" s="65"/>
      <c r="AN792" s="65"/>
      <c r="AO792" s="65"/>
      <c r="AP792" s="65"/>
      <c r="AQ792" s="65"/>
      <c r="AR792" s="65"/>
      <c r="AS792" s="65"/>
      <c r="AT792" s="65"/>
      <c r="AU792" s="65"/>
      <c r="AV792" s="65"/>
      <c r="AW792" s="65"/>
      <c r="AX792" s="65"/>
      <c r="AY792" s="65"/>
    </row>
    <row r="793" ht="16.5" customHeight="1">
      <c r="A793" s="65"/>
      <c r="B793" s="65"/>
      <c r="C793" s="65"/>
      <c r="D793" s="66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7"/>
      <c r="AM793" s="65"/>
      <c r="AN793" s="65"/>
      <c r="AO793" s="65"/>
      <c r="AP793" s="65"/>
      <c r="AQ793" s="65"/>
      <c r="AR793" s="65"/>
      <c r="AS793" s="65"/>
      <c r="AT793" s="65"/>
      <c r="AU793" s="65"/>
      <c r="AV793" s="65"/>
      <c r="AW793" s="65"/>
      <c r="AX793" s="65"/>
      <c r="AY793" s="65"/>
    </row>
    <row r="794" ht="16.5" customHeight="1">
      <c r="A794" s="65"/>
      <c r="B794" s="65"/>
      <c r="C794" s="65"/>
      <c r="D794" s="66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  <c r="AJ794" s="65"/>
      <c r="AK794" s="65"/>
      <c r="AL794" s="67"/>
      <c r="AM794" s="65"/>
      <c r="AN794" s="65"/>
      <c r="AO794" s="65"/>
      <c r="AP794" s="65"/>
      <c r="AQ794" s="65"/>
      <c r="AR794" s="65"/>
      <c r="AS794" s="65"/>
      <c r="AT794" s="65"/>
      <c r="AU794" s="65"/>
      <c r="AV794" s="65"/>
      <c r="AW794" s="65"/>
      <c r="AX794" s="65"/>
      <c r="AY794" s="65"/>
    </row>
    <row r="795" ht="16.5" customHeight="1">
      <c r="A795" s="65"/>
      <c r="B795" s="65"/>
      <c r="C795" s="65"/>
      <c r="D795" s="66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  <c r="AJ795" s="65"/>
      <c r="AK795" s="65"/>
      <c r="AL795" s="67"/>
      <c r="AM795" s="65"/>
      <c r="AN795" s="65"/>
      <c r="AO795" s="65"/>
      <c r="AP795" s="65"/>
      <c r="AQ795" s="65"/>
      <c r="AR795" s="65"/>
      <c r="AS795" s="65"/>
      <c r="AT795" s="65"/>
      <c r="AU795" s="65"/>
      <c r="AV795" s="65"/>
      <c r="AW795" s="65"/>
      <c r="AX795" s="65"/>
      <c r="AY795" s="65"/>
    </row>
    <row r="796" ht="16.5" customHeight="1">
      <c r="A796" s="65"/>
      <c r="B796" s="65"/>
      <c r="C796" s="65"/>
      <c r="D796" s="66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  <c r="AJ796" s="65"/>
      <c r="AK796" s="65"/>
      <c r="AL796" s="67"/>
      <c r="AM796" s="65"/>
      <c r="AN796" s="65"/>
      <c r="AO796" s="65"/>
      <c r="AP796" s="65"/>
      <c r="AQ796" s="65"/>
      <c r="AR796" s="65"/>
      <c r="AS796" s="65"/>
      <c r="AT796" s="65"/>
      <c r="AU796" s="65"/>
      <c r="AV796" s="65"/>
      <c r="AW796" s="65"/>
      <c r="AX796" s="65"/>
      <c r="AY796" s="65"/>
    </row>
    <row r="797" ht="16.5" customHeight="1">
      <c r="A797" s="65"/>
      <c r="B797" s="65"/>
      <c r="C797" s="65"/>
      <c r="D797" s="66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  <c r="AJ797" s="65"/>
      <c r="AK797" s="65"/>
      <c r="AL797" s="67"/>
      <c r="AM797" s="65"/>
      <c r="AN797" s="65"/>
      <c r="AO797" s="65"/>
      <c r="AP797" s="65"/>
      <c r="AQ797" s="65"/>
      <c r="AR797" s="65"/>
      <c r="AS797" s="65"/>
      <c r="AT797" s="65"/>
      <c r="AU797" s="65"/>
      <c r="AV797" s="65"/>
      <c r="AW797" s="65"/>
      <c r="AX797" s="65"/>
      <c r="AY797" s="65"/>
    </row>
    <row r="798" ht="16.5" customHeight="1">
      <c r="A798" s="65"/>
      <c r="B798" s="65"/>
      <c r="C798" s="65"/>
      <c r="D798" s="66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  <c r="AJ798" s="65"/>
      <c r="AK798" s="65"/>
      <c r="AL798" s="67"/>
      <c r="AM798" s="65"/>
      <c r="AN798" s="65"/>
      <c r="AO798" s="65"/>
      <c r="AP798" s="65"/>
      <c r="AQ798" s="65"/>
      <c r="AR798" s="65"/>
      <c r="AS798" s="65"/>
      <c r="AT798" s="65"/>
      <c r="AU798" s="65"/>
      <c r="AV798" s="65"/>
      <c r="AW798" s="65"/>
      <c r="AX798" s="65"/>
      <c r="AY798" s="65"/>
    </row>
    <row r="799" ht="16.5" customHeight="1">
      <c r="A799" s="65"/>
      <c r="B799" s="65"/>
      <c r="C799" s="65"/>
      <c r="D799" s="66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  <c r="AJ799" s="65"/>
      <c r="AK799" s="65"/>
      <c r="AL799" s="67"/>
      <c r="AM799" s="65"/>
      <c r="AN799" s="65"/>
      <c r="AO799" s="65"/>
      <c r="AP799" s="65"/>
      <c r="AQ799" s="65"/>
      <c r="AR799" s="65"/>
      <c r="AS799" s="65"/>
      <c r="AT799" s="65"/>
      <c r="AU799" s="65"/>
      <c r="AV799" s="65"/>
      <c r="AW799" s="65"/>
      <c r="AX799" s="65"/>
      <c r="AY799" s="65"/>
    </row>
    <row r="800" ht="16.5" customHeight="1">
      <c r="A800" s="65"/>
      <c r="B800" s="65"/>
      <c r="C800" s="65"/>
      <c r="D800" s="66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  <c r="AJ800" s="65"/>
      <c r="AK800" s="65"/>
      <c r="AL800" s="67"/>
      <c r="AM800" s="65"/>
      <c r="AN800" s="65"/>
      <c r="AO800" s="65"/>
      <c r="AP800" s="65"/>
      <c r="AQ800" s="65"/>
      <c r="AR800" s="65"/>
      <c r="AS800" s="65"/>
      <c r="AT800" s="65"/>
      <c r="AU800" s="65"/>
      <c r="AV800" s="65"/>
      <c r="AW800" s="65"/>
      <c r="AX800" s="65"/>
      <c r="AY800" s="65"/>
    </row>
    <row r="801" ht="16.5" customHeight="1">
      <c r="A801" s="65"/>
      <c r="B801" s="65"/>
      <c r="C801" s="65"/>
      <c r="D801" s="66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  <c r="AJ801" s="65"/>
      <c r="AK801" s="65"/>
      <c r="AL801" s="67"/>
      <c r="AM801" s="65"/>
      <c r="AN801" s="65"/>
      <c r="AO801" s="65"/>
      <c r="AP801" s="65"/>
      <c r="AQ801" s="65"/>
      <c r="AR801" s="65"/>
      <c r="AS801" s="65"/>
      <c r="AT801" s="65"/>
      <c r="AU801" s="65"/>
      <c r="AV801" s="65"/>
      <c r="AW801" s="65"/>
      <c r="AX801" s="65"/>
      <c r="AY801" s="65"/>
    </row>
    <row r="802" ht="16.5" customHeight="1">
      <c r="A802" s="65"/>
      <c r="B802" s="65"/>
      <c r="C802" s="65"/>
      <c r="D802" s="66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  <c r="AJ802" s="65"/>
      <c r="AK802" s="65"/>
      <c r="AL802" s="67"/>
      <c r="AM802" s="65"/>
      <c r="AN802" s="65"/>
      <c r="AO802" s="65"/>
      <c r="AP802" s="65"/>
      <c r="AQ802" s="65"/>
      <c r="AR802" s="65"/>
      <c r="AS802" s="65"/>
      <c r="AT802" s="65"/>
      <c r="AU802" s="65"/>
      <c r="AV802" s="65"/>
      <c r="AW802" s="65"/>
      <c r="AX802" s="65"/>
      <c r="AY802" s="65"/>
    </row>
    <row r="803" ht="16.5" customHeight="1">
      <c r="A803" s="65"/>
      <c r="B803" s="65"/>
      <c r="C803" s="65"/>
      <c r="D803" s="66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  <c r="AJ803" s="65"/>
      <c r="AK803" s="65"/>
      <c r="AL803" s="67"/>
      <c r="AM803" s="65"/>
      <c r="AN803" s="65"/>
      <c r="AO803" s="65"/>
      <c r="AP803" s="65"/>
      <c r="AQ803" s="65"/>
      <c r="AR803" s="65"/>
      <c r="AS803" s="65"/>
      <c r="AT803" s="65"/>
      <c r="AU803" s="65"/>
      <c r="AV803" s="65"/>
      <c r="AW803" s="65"/>
      <c r="AX803" s="65"/>
      <c r="AY803" s="65"/>
    </row>
    <row r="804" ht="16.5" customHeight="1">
      <c r="A804" s="65"/>
      <c r="B804" s="65"/>
      <c r="C804" s="65"/>
      <c r="D804" s="66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  <c r="AJ804" s="65"/>
      <c r="AK804" s="65"/>
      <c r="AL804" s="67"/>
      <c r="AM804" s="65"/>
      <c r="AN804" s="65"/>
      <c r="AO804" s="65"/>
      <c r="AP804" s="65"/>
      <c r="AQ804" s="65"/>
      <c r="AR804" s="65"/>
      <c r="AS804" s="65"/>
      <c r="AT804" s="65"/>
      <c r="AU804" s="65"/>
      <c r="AV804" s="65"/>
      <c r="AW804" s="65"/>
      <c r="AX804" s="65"/>
      <c r="AY804" s="65"/>
    </row>
    <row r="805" ht="16.5" customHeight="1">
      <c r="A805" s="65"/>
      <c r="B805" s="65"/>
      <c r="C805" s="65"/>
      <c r="D805" s="66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  <c r="AJ805" s="65"/>
      <c r="AK805" s="65"/>
      <c r="AL805" s="67"/>
      <c r="AM805" s="65"/>
      <c r="AN805" s="65"/>
      <c r="AO805" s="65"/>
      <c r="AP805" s="65"/>
      <c r="AQ805" s="65"/>
      <c r="AR805" s="65"/>
      <c r="AS805" s="65"/>
      <c r="AT805" s="65"/>
      <c r="AU805" s="65"/>
      <c r="AV805" s="65"/>
      <c r="AW805" s="65"/>
      <c r="AX805" s="65"/>
      <c r="AY805" s="65"/>
    </row>
    <row r="806" ht="16.5" customHeight="1">
      <c r="A806" s="65"/>
      <c r="B806" s="65"/>
      <c r="C806" s="65"/>
      <c r="D806" s="66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  <c r="AJ806" s="65"/>
      <c r="AK806" s="65"/>
      <c r="AL806" s="67"/>
      <c r="AM806" s="65"/>
      <c r="AN806" s="65"/>
      <c r="AO806" s="65"/>
      <c r="AP806" s="65"/>
      <c r="AQ806" s="65"/>
      <c r="AR806" s="65"/>
      <c r="AS806" s="65"/>
      <c r="AT806" s="65"/>
      <c r="AU806" s="65"/>
      <c r="AV806" s="65"/>
      <c r="AW806" s="65"/>
      <c r="AX806" s="65"/>
      <c r="AY806" s="65"/>
    </row>
    <row r="807" ht="16.5" customHeight="1">
      <c r="A807" s="65"/>
      <c r="B807" s="65"/>
      <c r="C807" s="65"/>
      <c r="D807" s="66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7"/>
      <c r="AM807" s="65"/>
      <c r="AN807" s="65"/>
      <c r="AO807" s="65"/>
      <c r="AP807" s="65"/>
      <c r="AQ807" s="65"/>
      <c r="AR807" s="65"/>
      <c r="AS807" s="65"/>
      <c r="AT807" s="65"/>
      <c r="AU807" s="65"/>
      <c r="AV807" s="65"/>
      <c r="AW807" s="65"/>
      <c r="AX807" s="65"/>
      <c r="AY807" s="65"/>
    </row>
    <row r="808" ht="16.5" customHeight="1">
      <c r="A808" s="65"/>
      <c r="B808" s="65"/>
      <c r="C808" s="65"/>
      <c r="D808" s="66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  <c r="AJ808" s="65"/>
      <c r="AK808" s="65"/>
      <c r="AL808" s="67"/>
      <c r="AM808" s="65"/>
      <c r="AN808" s="65"/>
      <c r="AO808" s="65"/>
      <c r="AP808" s="65"/>
      <c r="AQ808" s="65"/>
      <c r="AR808" s="65"/>
      <c r="AS808" s="65"/>
      <c r="AT808" s="65"/>
      <c r="AU808" s="65"/>
      <c r="AV808" s="65"/>
      <c r="AW808" s="65"/>
      <c r="AX808" s="65"/>
      <c r="AY808" s="65"/>
    </row>
    <row r="809" ht="16.5" customHeight="1">
      <c r="A809" s="65"/>
      <c r="B809" s="65"/>
      <c r="C809" s="65"/>
      <c r="D809" s="66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  <c r="AJ809" s="65"/>
      <c r="AK809" s="65"/>
      <c r="AL809" s="67"/>
      <c r="AM809" s="65"/>
      <c r="AN809" s="65"/>
      <c r="AO809" s="65"/>
      <c r="AP809" s="65"/>
      <c r="AQ809" s="65"/>
      <c r="AR809" s="65"/>
      <c r="AS809" s="65"/>
      <c r="AT809" s="65"/>
      <c r="AU809" s="65"/>
      <c r="AV809" s="65"/>
      <c r="AW809" s="65"/>
      <c r="AX809" s="65"/>
      <c r="AY809" s="65"/>
    </row>
    <row r="810" ht="16.5" customHeight="1">
      <c r="A810" s="65"/>
      <c r="B810" s="65"/>
      <c r="C810" s="65"/>
      <c r="D810" s="66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  <c r="AJ810" s="65"/>
      <c r="AK810" s="65"/>
      <c r="AL810" s="67"/>
      <c r="AM810" s="65"/>
      <c r="AN810" s="65"/>
      <c r="AO810" s="65"/>
      <c r="AP810" s="65"/>
      <c r="AQ810" s="65"/>
      <c r="AR810" s="65"/>
      <c r="AS810" s="65"/>
      <c r="AT810" s="65"/>
      <c r="AU810" s="65"/>
      <c r="AV810" s="65"/>
      <c r="AW810" s="65"/>
      <c r="AX810" s="65"/>
      <c r="AY810" s="65"/>
    </row>
    <row r="811" ht="16.5" customHeight="1">
      <c r="A811" s="65"/>
      <c r="B811" s="65"/>
      <c r="C811" s="65"/>
      <c r="D811" s="66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  <c r="AJ811" s="65"/>
      <c r="AK811" s="65"/>
      <c r="AL811" s="67"/>
      <c r="AM811" s="65"/>
      <c r="AN811" s="65"/>
      <c r="AO811" s="65"/>
      <c r="AP811" s="65"/>
      <c r="AQ811" s="65"/>
      <c r="AR811" s="65"/>
      <c r="AS811" s="65"/>
      <c r="AT811" s="65"/>
      <c r="AU811" s="65"/>
      <c r="AV811" s="65"/>
      <c r="AW811" s="65"/>
      <c r="AX811" s="65"/>
      <c r="AY811" s="65"/>
    </row>
    <row r="812" ht="16.5" customHeight="1">
      <c r="A812" s="65"/>
      <c r="B812" s="65"/>
      <c r="C812" s="65"/>
      <c r="D812" s="66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  <c r="AJ812" s="65"/>
      <c r="AK812" s="65"/>
      <c r="AL812" s="67"/>
      <c r="AM812" s="65"/>
      <c r="AN812" s="65"/>
      <c r="AO812" s="65"/>
      <c r="AP812" s="65"/>
      <c r="AQ812" s="65"/>
      <c r="AR812" s="65"/>
      <c r="AS812" s="65"/>
      <c r="AT812" s="65"/>
      <c r="AU812" s="65"/>
      <c r="AV812" s="65"/>
      <c r="AW812" s="65"/>
      <c r="AX812" s="65"/>
      <c r="AY812" s="65"/>
    </row>
    <row r="813" ht="16.5" customHeight="1">
      <c r="A813" s="65"/>
      <c r="B813" s="65"/>
      <c r="C813" s="65"/>
      <c r="D813" s="66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  <c r="AJ813" s="65"/>
      <c r="AK813" s="65"/>
      <c r="AL813" s="67"/>
      <c r="AM813" s="65"/>
      <c r="AN813" s="65"/>
      <c r="AO813" s="65"/>
      <c r="AP813" s="65"/>
      <c r="AQ813" s="65"/>
      <c r="AR813" s="65"/>
      <c r="AS813" s="65"/>
      <c r="AT813" s="65"/>
      <c r="AU813" s="65"/>
      <c r="AV813" s="65"/>
      <c r="AW813" s="65"/>
      <c r="AX813" s="65"/>
      <c r="AY813" s="65"/>
    </row>
    <row r="814" ht="16.5" customHeight="1">
      <c r="A814" s="65"/>
      <c r="B814" s="65"/>
      <c r="C814" s="65"/>
      <c r="D814" s="66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  <c r="AJ814" s="65"/>
      <c r="AK814" s="65"/>
      <c r="AL814" s="67"/>
      <c r="AM814" s="65"/>
      <c r="AN814" s="65"/>
      <c r="AO814" s="65"/>
      <c r="AP814" s="65"/>
      <c r="AQ814" s="65"/>
      <c r="AR814" s="65"/>
      <c r="AS814" s="65"/>
      <c r="AT814" s="65"/>
      <c r="AU814" s="65"/>
      <c r="AV814" s="65"/>
      <c r="AW814" s="65"/>
      <c r="AX814" s="65"/>
      <c r="AY814" s="65"/>
    </row>
    <row r="815" ht="16.5" customHeight="1">
      <c r="A815" s="65"/>
      <c r="B815" s="65"/>
      <c r="C815" s="65"/>
      <c r="D815" s="66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  <c r="AJ815" s="65"/>
      <c r="AK815" s="65"/>
      <c r="AL815" s="67"/>
      <c r="AM815" s="65"/>
      <c r="AN815" s="65"/>
      <c r="AO815" s="65"/>
      <c r="AP815" s="65"/>
      <c r="AQ815" s="65"/>
      <c r="AR815" s="65"/>
      <c r="AS815" s="65"/>
      <c r="AT815" s="65"/>
      <c r="AU815" s="65"/>
      <c r="AV815" s="65"/>
      <c r="AW815" s="65"/>
      <c r="AX815" s="65"/>
      <c r="AY815" s="65"/>
    </row>
    <row r="816" ht="16.5" customHeight="1">
      <c r="A816" s="65"/>
      <c r="B816" s="65"/>
      <c r="C816" s="65"/>
      <c r="D816" s="66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  <c r="AJ816" s="65"/>
      <c r="AK816" s="65"/>
      <c r="AL816" s="67"/>
      <c r="AM816" s="65"/>
      <c r="AN816" s="65"/>
      <c r="AO816" s="65"/>
      <c r="AP816" s="65"/>
      <c r="AQ816" s="65"/>
      <c r="AR816" s="65"/>
      <c r="AS816" s="65"/>
      <c r="AT816" s="65"/>
      <c r="AU816" s="65"/>
      <c r="AV816" s="65"/>
      <c r="AW816" s="65"/>
      <c r="AX816" s="65"/>
      <c r="AY816" s="65"/>
    </row>
    <row r="817" ht="16.5" customHeight="1">
      <c r="A817" s="65"/>
      <c r="B817" s="65"/>
      <c r="C817" s="65"/>
      <c r="D817" s="66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  <c r="AJ817" s="65"/>
      <c r="AK817" s="65"/>
      <c r="AL817" s="67"/>
      <c r="AM817" s="65"/>
      <c r="AN817" s="65"/>
      <c r="AO817" s="65"/>
      <c r="AP817" s="65"/>
      <c r="AQ817" s="65"/>
      <c r="AR817" s="65"/>
      <c r="AS817" s="65"/>
      <c r="AT817" s="65"/>
      <c r="AU817" s="65"/>
      <c r="AV817" s="65"/>
      <c r="AW817" s="65"/>
      <c r="AX817" s="65"/>
      <c r="AY817" s="65"/>
    </row>
    <row r="818" ht="16.5" customHeight="1">
      <c r="A818" s="65"/>
      <c r="B818" s="65"/>
      <c r="C818" s="65"/>
      <c r="D818" s="66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  <c r="AJ818" s="65"/>
      <c r="AK818" s="65"/>
      <c r="AL818" s="67"/>
      <c r="AM818" s="65"/>
      <c r="AN818" s="65"/>
      <c r="AO818" s="65"/>
      <c r="AP818" s="65"/>
      <c r="AQ818" s="65"/>
      <c r="AR818" s="65"/>
      <c r="AS818" s="65"/>
      <c r="AT818" s="65"/>
      <c r="AU818" s="65"/>
      <c r="AV818" s="65"/>
      <c r="AW818" s="65"/>
      <c r="AX818" s="65"/>
      <c r="AY818" s="65"/>
    </row>
    <row r="819" ht="16.5" customHeight="1">
      <c r="A819" s="65"/>
      <c r="B819" s="65"/>
      <c r="C819" s="65"/>
      <c r="D819" s="66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  <c r="AJ819" s="65"/>
      <c r="AK819" s="65"/>
      <c r="AL819" s="67"/>
      <c r="AM819" s="65"/>
      <c r="AN819" s="65"/>
      <c r="AO819" s="65"/>
      <c r="AP819" s="65"/>
      <c r="AQ819" s="65"/>
      <c r="AR819" s="65"/>
      <c r="AS819" s="65"/>
      <c r="AT819" s="65"/>
      <c r="AU819" s="65"/>
      <c r="AV819" s="65"/>
      <c r="AW819" s="65"/>
      <c r="AX819" s="65"/>
      <c r="AY819" s="65"/>
    </row>
    <row r="820" ht="16.5" customHeight="1">
      <c r="A820" s="65"/>
      <c r="B820" s="65"/>
      <c r="C820" s="65"/>
      <c r="D820" s="66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  <c r="AJ820" s="65"/>
      <c r="AK820" s="65"/>
      <c r="AL820" s="67"/>
      <c r="AM820" s="65"/>
      <c r="AN820" s="65"/>
      <c r="AO820" s="65"/>
      <c r="AP820" s="65"/>
      <c r="AQ820" s="65"/>
      <c r="AR820" s="65"/>
      <c r="AS820" s="65"/>
      <c r="AT820" s="65"/>
      <c r="AU820" s="65"/>
      <c r="AV820" s="65"/>
      <c r="AW820" s="65"/>
      <c r="AX820" s="65"/>
      <c r="AY820" s="65"/>
    </row>
    <row r="821" ht="16.5" customHeight="1">
      <c r="A821" s="65"/>
      <c r="B821" s="65"/>
      <c r="C821" s="65"/>
      <c r="D821" s="66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  <c r="AJ821" s="65"/>
      <c r="AK821" s="65"/>
      <c r="AL821" s="67"/>
      <c r="AM821" s="65"/>
      <c r="AN821" s="65"/>
      <c r="AO821" s="65"/>
      <c r="AP821" s="65"/>
      <c r="AQ821" s="65"/>
      <c r="AR821" s="65"/>
      <c r="AS821" s="65"/>
      <c r="AT821" s="65"/>
      <c r="AU821" s="65"/>
      <c r="AV821" s="65"/>
      <c r="AW821" s="65"/>
      <c r="AX821" s="65"/>
      <c r="AY821" s="65"/>
    </row>
    <row r="822" ht="16.5" customHeight="1">
      <c r="A822" s="65"/>
      <c r="B822" s="65"/>
      <c r="C822" s="65"/>
      <c r="D822" s="66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  <c r="AJ822" s="65"/>
      <c r="AK822" s="65"/>
      <c r="AL822" s="67"/>
      <c r="AM822" s="65"/>
      <c r="AN822" s="65"/>
      <c r="AO822" s="65"/>
      <c r="AP822" s="65"/>
      <c r="AQ822" s="65"/>
      <c r="AR822" s="65"/>
      <c r="AS822" s="65"/>
      <c r="AT822" s="65"/>
      <c r="AU822" s="65"/>
      <c r="AV822" s="65"/>
      <c r="AW822" s="65"/>
      <c r="AX822" s="65"/>
      <c r="AY822" s="65"/>
    </row>
    <row r="823" ht="16.5" customHeight="1">
      <c r="A823" s="65"/>
      <c r="B823" s="65"/>
      <c r="C823" s="65"/>
      <c r="D823" s="66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  <c r="AJ823" s="65"/>
      <c r="AK823" s="65"/>
      <c r="AL823" s="67"/>
      <c r="AM823" s="65"/>
      <c r="AN823" s="65"/>
      <c r="AO823" s="65"/>
      <c r="AP823" s="65"/>
      <c r="AQ823" s="65"/>
      <c r="AR823" s="65"/>
      <c r="AS823" s="65"/>
      <c r="AT823" s="65"/>
      <c r="AU823" s="65"/>
      <c r="AV823" s="65"/>
      <c r="AW823" s="65"/>
      <c r="AX823" s="65"/>
      <c r="AY823" s="65"/>
    </row>
    <row r="824" ht="16.5" customHeight="1">
      <c r="A824" s="65"/>
      <c r="B824" s="65"/>
      <c r="C824" s="65"/>
      <c r="D824" s="66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  <c r="AJ824" s="65"/>
      <c r="AK824" s="65"/>
      <c r="AL824" s="67"/>
      <c r="AM824" s="65"/>
      <c r="AN824" s="65"/>
      <c r="AO824" s="65"/>
      <c r="AP824" s="65"/>
      <c r="AQ824" s="65"/>
      <c r="AR824" s="65"/>
      <c r="AS824" s="65"/>
      <c r="AT824" s="65"/>
      <c r="AU824" s="65"/>
      <c r="AV824" s="65"/>
      <c r="AW824" s="65"/>
      <c r="AX824" s="65"/>
      <c r="AY824" s="65"/>
    </row>
    <row r="825" ht="16.5" customHeight="1">
      <c r="A825" s="65"/>
      <c r="B825" s="65"/>
      <c r="C825" s="65"/>
      <c r="D825" s="66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  <c r="AJ825" s="65"/>
      <c r="AK825" s="65"/>
      <c r="AL825" s="67"/>
      <c r="AM825" s="65"/>
      <c r="AN825" s="65"/>
      <c r="AO825" s="65"/>
      <c r="AP825" s="65"/>
      <c r="AQ825" s="65"/>
      <c r="AR825" s="65"/>
      <c r="AS825" s="65"/>
      <c r="AT825" s="65"/>
      <c r="AU825" s="65"/>
      <c r="AV825" s="65"/>
      <c r="AW825" s="65"/>
      <c r="AX825" s="65"/>
      <c r="AY825" s="65"/>
    </row>
    <row r="826" ht="16.5" customHeight="1">
      <c r="A826" s="65"/>
      <c r="B826" s="65"/>
      <c r="C826" s="65"/>
      <c r="D826" s="66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  <c r="AJ826" s="65"/>
      <c r="AK826" s="65"/>
      <c r="AL826" s="67"/>
      <c r="AM826" s="65"/>
      <c r="AN826" s="65"/>
      <c r="AO826" s="65"/>
      <c r="AP826" s="65"/>
      <c r="AQ826" s="65"/>
      <c r="AR826" s="65"/>
      <c r="AS826" s="65"/>
      <c r="AT826" s="65"/>
      <c r="AU826" s="65"/>
      <c r="AV826" s="65"/>
      <c r="AW826" s="65"/>
      <c r="AX826" s="65"/>
      <c r="AY826" s="65"/>
    </row>
    <row r="827" ht="16.5" customHeight="1">
      <c r="A827" s="65"/>
      <c r="B827" s="65"/>
      <c r="C827" s="65"/>
      <c r="D827" s="66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  <c r="AJ827" s="65"/>
      <c r="AK827" s="65"/>
      <c r="AL827" s="67"/>
      <c r="AM827" s="65"/>
      <c r="AN827" s="65"/>
      <c r="AO827" s="65"/>
      <c r="AP827" s="65"/>
      <c r="AQ827" s="65"/>
      <c r="AR827" s="65"/>
      <c r="AS827" s="65"/>
      <c r="AT827" s="65"/>
      <c r="AU827" s="65"/>
      <c r="AV827" s="65"/>
      <c r="AW827" s="65"/>
      <c r="AX827" s="65"/>
      <c r="AY827" s="65"/>
    </row>
    <row r="828" ht="16.5" customHeight="1">
      <c r="A828" s="65"/>
      <c r="B828" s="65"/>
      <c r="C828" s="65"/>
      <c r="D828" s="66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  <c r="AJ828" s="65"/>
      <c r="AK828" s="65"/>
      <c r="AL828" s="67"/>
      <c r="AM828" s="65"/>
      <c r="AN828" s="65"/>
      <c r="AO828" s="65"/>
      <c r="AP828" s="65"/>
      <c r="AQ828" s="65"/>
      <c r="AR828" s="65"/>
      <c r="AS828" s="65"/>
      <c r="AT828" s="65"/>
      <c r="AU828" s="65"/>
      <c r="AV828" s="65"/>
      <c r="AW828" s="65"/>
      <c r="AX828" s="65"/>
      <c r="AY828" s="65"/>
    </row>
    <row r="829" ht="16.5" customHeight="1">
      <c r="A829" s="65"/>
      <c r="B829" s="65"/>
      <c r="C829" s="65"/>
      <c r="D829" s="66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  <c r="AJ829" s="65"/>
      <c r="AK829" s="65"/>
      <c r="AL829" s="67"/>
      <c r="AM829" s="65"/>
      <c r="AN829" s="65"/>
      <c r="AO829" s="65"/>
      <c r="AP829" s="65"/>
      <c r="AQ829" s="65"/>
      <c r="AR829" s="65"/>
      <c r="AS829" s="65"/>
      <c r="AT829" s="65"/>
      <c r="AU829" s="65"/>
      <c r="AV829" s="65"/>
      <c r="AW829" s="65"/>
      <c r="AX829" s="65"/>
      <c r="AY829" s="65"/>
    </row>
    <row r="830" ht="16.5" customHeight="1">
      <c r="A830" s="65"/>
      <c r="B830" s="65"/>
      <c r="C830" s="65"/>
      <c r="D830" s="66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  <c r="AJ830" s="65"/>
      <c r="AK830" s="65"/>
      <c r="AL830" s="67"/>
      <c r="AM830" s="65"/>
      <c r="AN830" s="65"/>
      <c r="AO830" s="65"/>
      <c r="AP830" s="65"/>
      <c r="AQ830" s="65"/>
      <c r="AR830" s="65"/>
      <c r="AS830" s="65"/>
      <c r="AT830" s="65"/>
      <c r="AU830" s="65"/>
      <c r="AV830" s="65"/>
      <c r="AW830" s="65"/>
      <c r="AX830" s="65"/>
      <c r="AY830" s="65"/>
    </row>
    <row r="831" ht="16.5" customHeight="1">
      <c r="A831" s="65"/>
      <c r="B831" s="65"/>
      <c r="C831" s="65"/>
      <c r="D831" s="66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  <c r="AJ831" s="65"/>
      <c r="AK831" s="65"/>
      <c r="AL831" s="67"/>
      <c r="AM831" s="65"/>
      <c r="AN831" s="65"/>
      <c r="AO831" s="65"/>
      <c r="AP831" s="65"/>
      <c r="AQ831" s="65"/>
      <c r="AR831" s="65"/>
      <c r="AS831" s="65"/>
      <c r="AT831" s="65"/>
      <c r="AU831" s="65"/>
      <c r="AV831" s="65"/>
      <c r="AW831" s="65"/>
      <c r="AX831" s="65"/>
      <c r="AY831" s="65"/>
    </row>
    <row r="832" ht="16.5" customHeight="1">
      <c r="A832" s="65"/>
      <c r="B832" s="65"/>
      <c r="C832" s="65"/>
      <c r="D832" s="66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  <c r="AJ832" s="65"/>
      <c r="AK832" s="65"/>
      <c r="AL832" s="67"/>
      <c r="AM832" s="65"/>
      <c r="AN832" s="65"/>
      <c r="AO832" s="65"/>
      <c r="AP832" s="65"/>
      <c r="AQ832" s="65"/>
      <c r="AR832" s="65"/>
      <c r="AS832" s="65"/>
      <c r="AT832" s="65"/>
      <c r="AU832" s="65"/>
      <c r="AV832" s="65"/>
      <c r="AW832" s="65"/>
      <c r="AX832" s="65"/>
      <c r="AY832" s="65"/>
    </row>
    <row r="833" ht="16.5" customHeight="1">
      <c r="A833" s="65"/>
      <c r="B833" s="65"/>
      <c r="C833" s="65"/>
      <c r="D833" s="66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  <c r="AJ833" s="65"/>
      <c r="AK833" s="65"/>
      <c r="AL833" s="67"/>
      <c r="AM833" s="65"/>
      <c r="AN833" s="65"/>
      <c r="AO833" s="65"/>
      <c r="AP833" s="65"/>
      <c r="AQ833" s="65"/>
      <c r="AR833" s="65"/>
      <c r="AS833" s="65"/>
      <c r="AT833" s="65"/>
      <c r="AU833" s="65"/>
      <c r="AV833" s="65"/>
      <c r="AW833" s="65"/>
      <c r="AX833" s="65"/>
      <c r="AY833" s="65"/>
    </row>
    <row r="834" ht="16.5" customHeight="1">
      <c r="A834" s="65"/>
      <c r="B834" s="65"/>
      <c r="C834" s="65"/>
      <c r="D834" s="66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  <c r="AJ834" s="65"/>
      <c r="AK834" s="65"/>
      <c r="AL834" s="67"/>
      <c r="AM834" s="65"/>
      <c r="AN834" s="65"/>
      <c r="AO834" s="65"/>
      <c r="AP834" s="65"/>
      <c r="AQ834" s="65"/>
      <c r="AR834" s="65"/>
      <c r="AS834" s="65"/>
      <c r="AT834" s="65"/>
      <c r="AU834" s="65"/>
      <c r="AV834" s="65"/>
      <c r="AW834" s="65"/>
      <c r="AX834" s="65"/>
      <c r="AY834" s="65"/>
    </row>
    <row r="835" ht="16.5" customHeight="1">
      <c r="A835" s="65"/>
      <c r="B835" s="65"/>
      <c r="C835" s="65"/>
      <c r="D835" s="66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  <c r="AJ835" s="65"/>
      <c r="AK835" s="65"/>
      <c r="AL835" s="67"/>
      <c r="AM835" s="65"/>
      <c r="AN835" s="65"/>
      <c r="AO835" s="65"/>
      <c r="AP835" s="65"/>
      <c r="AQ835" s="65"/>
      <c r="AR835" s="65"/>
      <c r="AS835" s="65"/>
      <c r="AT835" s="65"/>
      <c r="AU835" s="65"/>
      <c r="AV835" s="65"/>
      <c r="AW835" s="65"/>
      <c r="AX835" s="65"/>
      <c r="AY835" s="65"/>
    </row>
    <row r="836" ht="16.5" customHeight="1">
      <c r="A836" s="65"/>
      <c r="B836" s="65"/>
      <c r="C836" s="65"/>
      <c r="D836" s="66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  <c r="AJ836" s="65"/>
      <c r="AK836" s="65"/>
      <c r="AL836" s="67"/>
      <c r="AM836" s="65"/>
      <c r="AN836" s="65"/>
      <c r="AO836" s="65"/>
      <c r="AP836" s="65"/>
      <c r="AQ836" s="65"/>
      <c r="AR836" s="65"/>
      <c r="AS836" s="65"/>
      <c r="AT836" s="65"/>
      <c r="AU836" s="65"/>
      <c r="AV836" s="65"/>
      <c r="AW836" s="65"/>
      <c r="AX836" s="65"/>
      <c r="AY836" s="65"/>
    </row>
    <row r="837" ht="16.5" customHeight="1">
      <c r="A837" s="65"/>
      <c r="B837" s="65"/>
      <c r="C837" s="65"/>
      <c r="D837" s="66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7"/>
      <c r="AM837" s="65"/>
      <c r="AN837" s="65"/>
      <c r="AO837" s="65"/>
      <c r="AP837" s="65"/>
      <c r="AQ837" s="65"/>
      <c r="AR837" s="65"/>
      <c r="AS837" s="65"/>
      <c r="AT837" s="65"/>
      <c r="AU837" s="65"/>
      <c r="AV837" s="65"/>
      <c r="AW837" s="65"/>
      <c r="AX837" s="65"/>
      <c r="AY837" s="65"/>
    </row>
    <row r="838" ht="16.5" customHeight="1">
      <c r="A838" s="65"/>
      <c r="B838" s="65"/>
      <c r="C838" s="65"/>
      <c r="D838" s="66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  <c r="AJ838" s="65"/>
      <c r="AK838" s="65"/>
      <c r="AL838" s="67"/>
      <c r="AM838" s="65"/>
      <c r="AN838" s="65"/>
      <c r="AO838" s="65"/>
      <c r="AP838" s="65"/>
      <c r="AQ838" s="65"/>
      <c r="AR838" s="65"/>
      <c r="AS838" s="65"/>
      <c r="AT838" s="65"/>
      <c r="AU838" s="65"/>
      <c r="AV838" s="65"/>
      <c r="AW838" s="65"/>
      <c r="AX838" s="65"/>
      <c r="AY838" s="65"/>
    </row>
    <row r="839" ht="16.5" customHeight="1">
      <c r="A839" s="65"/>
      <c r="B839" s="65"/>
      <c r="C839" s="65"/>
      <c r="D839" s="66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  <c r="AJ839" s="65"/>
      <c r="AK839" s="65"/>
      <c r="AL839" s="67"/>
      <c r="AM839" s="65"/>
      <c r="AN839" s="65"/>
      <c r="AO839" s="65"/>
      <c r="AP839" s="65"/>
      <c r="AQ839" s="65"/>
      <c r="AR839" s="65"/>
      <c r="AS839" s="65"/>
      <c r="AT839" s="65"/>
      <c r="AU839" s="65"/>
      <c r="AV839" s="65"/>
      <c r="AW839" s="65"/>
      <c r="AX839" s="65"/>
      <c r="AY839" s="65"/>
    </row>
    <row r="840" ht="16.5" customHeight="1">
      <c r="A840" s="65"/>
      <c r="B840" s="65"/>
      <c r="C840" s="65"/>
      <c r="D840" s="66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  <c r="AJ840" s="65"/>
      <c r="AK840" s="65"/>
      <c r="AL840" s="67"/>
      <c r="AM840" s="65"/>
      <c r="AN840" s="65"/>
      <c r="AO840" s="65"/>
      <c r="AP840" s="65"/>
      <c r="AQ840" s="65"/>
      <c r="AR840" s="65"/>
      <c r="AS840" s="65"/>
      <c r="AT840" s="65"/>
      <c r="AU840" s="65"/>
      <c r="AV840" s="65"/>
      <c r="AW840" s="65"/>
      <c r="AX840" s="65"/>
      <c r="AY840" s="65"/>
    </row>
    <row r="841" ht="16.5" customHeight="1">
      <c r="A841" s="65"/>
      <c r="B841" s="65"/>
      <c r="C841" s="65"/>
      <c r="D841" s="66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  <c r="AJ841" s="65"/>
      <c r="AK841" s="65"/>
      <c r="AL841" s="67"/>
      <c r="AM841" s="65"/>
      <c r="AN841" s="65"/>
      <c r="AO841" s="65"/>
      <c r="AP841" s="65"/>
      <c r="AQ841" s="65"/>
      <c r="AR841" s="65"/>
      <c r="AS841" s="65"/>
      <c r="AT841" s="65"/>
      <c r="AU841" s="65"/>
      <c r="AV841" s="65"/>
      <c r="AW841" s="65"/>
      <c r="AX841" s="65"/>
      <c r="AY841" s="65"/>
    </row>
    <row r="842" ht="16.5" customHeight="1">
      <c r="A842" s="65"/>
      <c r="B842" s="65"/>
      <c r="C842" s="65"/>
      <c r="D842" s="66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7"/>
      <c r="AM842" s="65"/>
      <c r="AN842" s="65"/>
      <c r="AO842" s="65"/>
      <c r="AP842" s="65"/>
      <c r="AQ842" s="65"/>
      <c r="AR842" s="65"/>
      <c r="AS842" s="65"/>
      <c r="AT842" s="65"/>
      <c r="AU842" s="65"/>
      <c r="AV842" s="65"/>
      <c r="AW842" s="65"/>
      <c r="AX842" s="65"/>
      <c r="AY842" s="65"/>
    </row>
    <row r="843" ht="16.5" customHeight="1">
      <c r="A843" s="65"/>
      <c r="B843" s="65"/>
      <c r="C843" s="65"/>
      <c r="D843" s="66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  <c r="AJ843" s="65"/>
      <c r="AK843" s="65"/>
      <c r="AL843" s="67"/>
      <c r="AM843" s="65"/>
      <c r="AN843" s="65"/>
      <c r="AO843" s="65"/>
      <c r="AP843" s="65"/>
      <c r="AQ843" s="65"/>
      <c r="AR843" s="65"/>
      <c r="AS843" s="65"/>
      <c r="AT843" s="65"/>
      <c r="AU843" s="65"/>
      <c r="AV843" s="65"/>
      <c r="AW843" s="65"/>
      <c r="AX843" s="65"/>
      <c r="AY843" s="65"/>
    </row>
    <row r="844" ht="16.5" customHeight="1">
      <c r="A844" s="65"/>
      <c r="B844" s="65"/>
      <c r="C844" s="65"/>
      <c r="D844" s="66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  <c r="AJ844" s="65"/>
      <c r="AK844" s="65"/>
      <c r="AL844" s="67"/>
      <c r="AM844" s="65"/>
      <c r="AN844" s="65"/>
      <c r="AO844" s="65"/>
      <c r="AP844" s="65"/>
      <c r="AQ844" s="65"/>
      <c r="AR844" s="65"/>
      <c r="AS844" s="65"/>
      <c r="AT844" s="65"/>
      <c r="AU844" s="65"/>
      <c r="AV844" s="65"/>
      <c r="AW844" s="65"/>
      <c r="AX844" s="65"/>
      <c r="AY844" s="65"/>
    </row>
    <row r="845" ht="16.5" customHeight="1">
      <c r="A845" s="65"/>
      <c r="B845" s="65"/>
      <c r="C845" s="65"/>
      <c r="D845" s="66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7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</row>
    <row r="846" ht="16.5" customHeight="1">
      <c r="A846" s="65"/>
      <c r="B846" s="65"/>
      <c r="C846" s="65"/>
      <c r="D846" s="66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  <c r="AJ846" s="65"/>
      <c r="AK846" s="65"/>
      <c r="AL846" s="67"/>
      <c r="AM846" s="65"/>
      <c r="AN846" s="65"/>
      <c r="AO846" s="65"/>
      <c r="AP846" s="65"/>
      <c r="AQ846" s="65"/>
      <c r="AR846" s="65"/>
      <c r="AS846" s="65"/>
      <c r="AT846" s="65"/>
      <c r="AU846" s="65"/>
      <c r="AV846" s="65"/>
      <c r="AW846" s="65"/>
      <c r="AX846" s="65"/>
      <c r="AY846" s="65"/>
    </row>
    <row r="847" ht="16.5" customHeight="1">
      <c r="A847" s="65"/>
      <c r="B847" s="65"/>
      <c r="C847" s="65"/>
      <c r="D847" s="66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  <c r="AJ847" s="65"/>
      <c r="AK847" s="65"/>
      <c r="AL847" s="67"/>
      <c r="AM847" s="65"/>
      <c r="AN847" s="65"/>
      <c r="AO847" s="65"/>
      <c r="AP847" s="65"/>
      <c r="AQ847" s="65"/>
      <c r="AR847" s="65"/>
      <c r="AS847" s="65"/>
      <c r="AT847" s="65"/>
      <c r="AU847" s="65"/>
      <c r="AV847" s="65"/>
      <c r="AW847" s="65"/>
      <c r="AX847" s="65"/>
      <c r="AY847" s="65"/>
    </row>
    <row r="848" ht="16.5" customHeight="1">
      <c r="A848" s="65"/>
      <c r="B848" s="65"/>
      <c r="C848" s="65"/>
      <c r="D848" s="66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  <c r="AJ848" s="65"/>
      <c r="AK848" s="65"/>
      <c r="AL848" s="67"/>
      <c r="AM848" s="65"/>
      <c r="AN848" s="65"/>
      <c r="AO848" s="65"/>
      <c r="AP848" s="65"/>
      <c r="AQ848" s="65"/>
      <c r="AR848" s="65"/>
      <c r="AS848" s="65"/>
      <c r="AT848" s="65"/>
      <c r="AU848" s="65"/>
      <c r="AV848" s="65"/>
      <c r="AW848" s="65"/>
      <c r="AX848" s="65"/>
      <c r="AY848" s="65"/>
    </row>
    <row r="849" ht="16.5" customHeight="1">
      <c r="A849" s="65"/>
      <c r="B849" s="65"/>
      <c r="C849" s="65"/>
      <c r="D849" s="66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  <c r="AJ849" s="65"/>
      <c r="AK849" s="65"/>
      <c r="AL849" s="67"/>
      <c r="AM849" s="65"/>
      <c r="AN849" s="65"/>
      <c r="AO849" s="65"/>
      <c r="AP849" s="65"/>
      <c r="AQ849" s="65"/>
      <c r="AR849" s="65"/>
      <c r="AS849" s="65"/>
      <c r="AT849" s="65"/>
      <c r="AU849" s="65"/>
      <c r="AV849" s="65"/>
      <c r="AW849" s="65"/>
      <c r="AX849" s="65"/>
      <c r="AY849" s="65"/>
    </row>
    <row r="850" ht="16.5" customHeight="1">
      <c r="A850" s="65"/>
      <c r="B850" s="65"/>
      <c r="C850" s="65"/>
      <c r="D850" s="66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  <c r="AJ850" s="65"/>
      <c r="AK850" s="65"/>
      <c r="AL850" s="67"/>
      <c r="AM850" s="65"/>
      <c r="AN850" s="65"/>
      <c r="AO850" s="65"/>
      <c r="AP850" s="65"/>
      <c r="AQ850" s="65"/>
      <c r="AR850" s="65"/>
      <c r="AS850" s="65"/>
      <c r="AT850" s="65"/>
      <c r="AU850" s="65"/>
      <c r="AV850" s="65"/>
      <c r="AW850" s="65"/>
      <c r="AX850" s="65"/>
      <c r="AY850" s="65"/>
    </row>
    <row r="851" ht="16.5" customHeight="1">
      <c r="A851" s="65"/>
      <c r="B851" s="65"/>
      <c r="C851" s="65"/>
      <c r="D851" s="66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  <c r="AJ851" s="65"/>
      <c r="AK851" s="65"/>
      <c r="AL851" s="67"/>
      <c r="AM851" s="65"/>
      <c r="AN851" s="65"/>
      <c r="AO851" s="65"/>
      <c r="AP851" s="65"/>
      <c r="AQ851" s="65"/>
      <c r="AR851" s="65"/>
      <c r="AS851" s="65"/>
      <c r="AT851" s="65"/>
      <c r="AU851" s="65"/>
      <c r="AV851" s="65"/>
      <c r="AW851" s="65"/>
      <c r="AX851" s="65"/>
      <c r="AY851" s="65"/>
    </row>
    <row r="852" ht="16.5" customHeight="1">
      <c r="A852" s="65"/>
      <c r="B852" s="65"/>
      <c r="C852" s="65"/>
      <c r="D852" s="66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7"/>
      <c r="AM852" s="65"/>
      <c r="AN852" s="65"/>
      <c r="AO852" s="65"/>
      <c r="AP852" s="65"/>
      <c r="AQ852" s="65"/>
      <c r="AR852" s="65"/>
      <c r="AS852" s="65"/>
      <c r="AT852" s="65"/>
      <c r="AU852" s="65"/>
      <c r="AV852" s="65"/>
      <c r="AW852" s="65"/>
      <c r="AX852" s="65"/>
      <c r="AY852" s="65"/>
    </row>
    <row r="853" ht="16.5" customHeight="1">
      <c r="A853" s="65"/>
      <c r="B853" s="65"/>
      <c r="C853" s="65"/>
      <c r="D853" s="66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  <c r="AJ853" s="65"/>
      <c r="AK853" s="65"/>
      <c r="AL853" s="67"/>
      <c r="AM853" s="65"/>
      <c r="AN853" s="65"/>
      <c r="AO853" s="65"/>
      <c r="AP853" s="65"/>
      <c r="AQ853" s="65"/>
      <c r="AR853" s="65"/>
      <c r="AS853" s="65"/>
      <c r="AT853" s="65"/>
      <c r="AU853" s="65"/>
      <c r="AV853" s="65"/>
      <c r="AW853" s="65"/>
      <c r="AX853" s="65"/>
      <c r="AY853" s="65"/>
    </row>
    <row r="854" ht="16.5" customHeight="1">
      <c r="A854" s="65"/>
      <c r="B854" s="65"/>
      <c r="C854" s="65"/>
      <c r="D854" s="66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  <c r="AJ854" s="65"/>
      <c r="AK854" s="65"/>
      <c r="AL854" s="67"/>
      <c r="AM854" s="65"/>
      <c r="AN854" s="65"/>
      <c r="AO854" s="65"/>
      <c r="AP854" s="65"/>
      <c r="AQ854" s="65"/>
      <c r="AR854" s="65"/>
      <c r="AS854" s="65"/>
      <c r="AT854" s="65"/>
      <c r="AU854" s="65"/>
      <c r="AV854" s="65"/>
      <c r="AW854" s="65"/>
      <c r="AX854" s="65"/>
      <c r="AY854" s="65"/>
    </row>
    <row r="855" ht="16.5" customHeight="1">
      <c r="A855" s="65"/>
      <c r="B855" s="65"/>
      <c r="C855" s="65"/>
      <c r="D855" s="66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  <c r="AJ855" s="65"/>
      <c r="AK855" s="65"/>
      <c r="AL855" s="67"/>
      <c r="AM855" s="65"/>
      <c r="AN855" s="65"/>
      <c r="AO855" s="65"/>
      <c r="AP855" s="65"/>
      <c r="AQ855" s="65"/>
      <c r="AR855" s="65"/>
      <c r="AS855" s="65"/>
      <c r="AT855" s="65"/>
      <c r="AU855" s="65"/>
      <c r="AV855" s="65"/>
      <c r="AW855" s="65"/>
      <c r="AX855" s="65"/>
      <c r="AY855" s="65"/>
    </row>
    <row r="856" ht="16.5" customHeight="1">
      <c r="A856" s="65"/>
      <c r="B856" s="65"/>
      <c r="C856" s="65"/>
      <c r="D856" s="66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  <c r="AJ856" s="65"/>
      <c r="AK856" s="65"/>
      <c r="AL856" s="67"/>
      <c r="AM856" s="65"/>
      <c r="AN856" s="65"/>
      <c r="AO856" s="65"/>
      <c r="AP856" s="65"/>
      <c r="AQ856" s="65"/>
      <c r="AR856" s="65"/>
      <c r="AS856" s="65"/>
      <c r="AT856" s="65"/>
      <c r="AU856" s="65"/>
      <c r="AV856" s="65"/>
      <c r="AW856" s="65"/>
      <c r="AX856" s="65"/>
      <c r="AY856" s="65"/>
    </row>
    <row r="857" ht="16.5" customHeight="1">
      <c r="A857" s="65"/>
      <c r="B857" s="65"/>
      <c r="C857" s="65"/>
      <c r="D857" s="66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  <c r="AJ857" s="65"/>
      <c r="AK857" s="65"/>
      <c r="AL857" s="67"/>
      <c r="AM857" s="65"/>
      <c r="AN857" s="65"/>
      <c r="AO857" s="65"/>
      <c r="AP857" s="65"/>
      <c r="AQ857" s="65"/>
      <c r="AR857" s="65"/>
      <c r="AS857" s="65"/>
      <c r="AT857" s="65"/>
      <c r="AU857" s="65"/>
      <c r="AV857" s="65"/>
      <c r="AW857" s="65"/>
      <c r="AX857" s="65"/>
      <c r="AY857" s="65"/>
    </row>
    <row r="858" ht="16.5" customHeight="1">
      <c r="A858" s="65"/>
      <c r="B858" s="65"/>
      <c r="C858" s="65"/>
      <c r="D858" s="66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  <c r="AJ858" s="65"/>
      <c r="AK858" s="65"/>
      <c r="AL858" s="67"/>
      <c r="AM858" s="65"/>
      <c r="AN858" s="65"/>
      <c r="AO858" s="65"/>
      <c r="AP858" s="65"/>
      <c r="AQ858" s="65"/>
      <c r="AR858" s="65"/>
      <c r="AS858" s="65"/>
      <c r="AT858" s="65"/>
      <c r="AU858" s="65"/>
      <c r="AV858" s="65"/>
      <c r="AW858" s="65"/>
      <c r="AX858" s="65"/>
      <c r="AY858" s="65"/>
    </row>
    <row r="859" ht="16.5" customHeight="1">
      <c r="A859" s="65"/>
      <c r="B859" s="65"/>
      <c r="C859" s="65"/>
      <c r="D859" s="66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  <c r="AJ859" s="65"/>
      <c r="AK859" s="65"/>
      <c r="AL859" s="67"/>
      <c r="AM859" s="65"/>
      <c r="AN859" s="65"/>
      <c r="AO859" s="65"/>
      <c r="AP859" s="65"/>
      <c r="AQ859" s="65"/>
      <c r="AR859" s="65"/>
      <c r="AS859" s="65"/>
      <c r="AT859" s="65"/>
      <c r="AU859" s="65"/>
      <c r="AV859" s="65"/>
      <c r="AW859" s="65"/>
      <c r="AX859" s="65"/>
      <c r="AY859" s="65"/>
    </row>
    <row r="860" ht="16.5" customHeight="1">
      <c r="A860" s="65"/>
      <c r="B860" s="65"/>
      <c r="C860" s="65"/>
      <c r="D860" s="66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  <c r="AJ860" s="65"/>
      <c r="AK860" s="65"/>
      <c r="AL860" s="67"/>
      <c r="AM860" s="65"/>
      <c r="AN860" s="65"/>
      <c r="AO860" s="65"/>
      <c r="AP860" s="65"/>
      <c r="AQ860" s="65"/>
      <c r="AR860" s="65"/>
      <c r="AS860" s="65"/>
      <c r="AT860" s="65"/>
      <c r="AU860" s="65"/>
      <c r="AV860" s="65"/>
      <c r="AW860" s="65"/>
      <c r="AX860" s="65"/>
      <c r="AY860" s="65"/>
    </row>
    <row r="861" ht="16.5" customHeight="1">
      <c r="A861" s="65"/>
      <c r="B861" s="65"/>
      <c r="C861" s="65"/>
      <c r="D861" s="66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  <c r="AJ861" s="65"/>
      <c r="AK861" s="65"/>
      <c r="AL861" s="67"/>
      <c r="AM861" s="65"/>
      <c r="AN861" s="65"/>
      <c r="AO861" s="65"/>
      <c r="AP861" s="65"/>
      <c r="AQ861" s="65"/>
      <c r="AR861" s="65"/>
      <c r="AS861" s="65"/>
      <c r="AT861" s="65"/>
      <c r="AU861" s="65"/>
      <c r="AV861" s="65"/>
      <c r="AW861" s="65"/>
      <c r="AX861" s="65"/>
      <c r="AY861" s="65"/>
    </row>
    <row r="862" ht="16.5" customHeight="1">
      <c r="A862" s="65"/>
      <c r="B862" s="65"/>
      <c r="C862" s="65"/>
      <c r="D862" s="66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  <c r="AJ862" s="65"/>
      <c r="AK862" s="65"/>
      <c r="AL862" s="67"/>
      <c r="AM862" s="65"/>
      <c r="AN862" s="65"/>
      <c r="AO862" s="65"/>
      <c r="AP862" s="65"/>
      <c r="AQ862" s="65"/>
      <c r="AR862" s="65"/>
      <c r="AS862" s="65"/>
      <c r="AT862" s="65"/>
      <c r="AU862" s="65"/>
      <c r="AV862" s="65"/>
      <c r="AW862" s="65"/>
      <c r="AX862" s="65"/>
      <c r="AY862" s="65"/>
    </row>
    <row r="863" ht="16.5" customHeight="1">
      <c r="A863" s="65"/>
      <c r="B863" s="65"/>
      <c r="C863" s="65"/>
      <c r="D863" s="66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  <c r="AJ863" s="65"/>
      <c r="AK863" s="65"/>
      <c r="AL863" s="67"/>
      <c r="AM863" s="65"/>
      <c r="AN863" s="65"/>
      <c r="AO863" s="65"/>
      <c r="AP863" s="65"/>
      <c r="AQ863" s="65"/>
      <c r="AR863" s="65"/>
      <c r="AS863" s="65"/>
      <c r="AT863" s="65"/>
      <c r="AU863" s="65"/>
      <c r="AV863" s="65"/>
      <c r="AW863" s="65"/>
      <c r="AX863" s="65"/>
      <c r="AY863" s="65"/>
    </row>
    <row r="864" ht="16.5" customHeight="1">
      <c r="A864" s="65"/>
      <c r="B864" s="65"/>
      <c r="C864" s="65"/>
      <c r="D864" s="66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  <c r="AJ864" s="65"/>
      <c r="AK864" s="65"/>
      <c r="AL864" s="67"/>
      <c r="AM864" s="65"/>
      <c r="AN864" s="65"/>
      <c r="AO864" s="65"/>
      <c r="AP864" s="65"/>
      <c r="AQ864" s="65"/>
      <c r="AR864" s="65"/>
      <c r="AS864" s="65"/>
      <c r="AT864" s="65"/>
      <c r="AU864" s="65"/>
      <c r="AV864" s="65"/>
      <c r="AW864" s="65"/>
      <c r="AX864" s="65"/>
      <c r="AY864" s="65"/>
    </row>
    <row r="865" ht="16.5" customHeight="1">
      <c r="A865" s="65"/>
      <c r="B865" s="65"/>
      <c r="C865" s="65"/>
      <c r="D865" s="66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  <c r="AJ865" s="65"/>
      <c r="AK865" s="65"/>
      <c r="AL865" s="67"/>
      <c r="AM865" s="65"/>
      <c r="AN865" s="65"/>
      <c r="AO865" s="65"/>
      <c r="AP865" s="65"/>
      <c r="AQ865" s="65"/>
      <c r="AR865" s="65"/>
      <c r="AS865" s="65"/>
      <c r="AT865" s="65"/>
      <c r="AU865" s="65"/>
      <c r="AV865" s="65"/>
      <c r="AW865" s="65"/>
      <c r="AX865" s="65"/>
      <c r="AY865" s="65"/>
    </row>
    <row r="866" ht="16.5" customHeight="1">
      <c r="A866" s="65"/>
      <c r="B866" s="65"/>
      <c r="C866" s="65"/>
      <c r="D866" s="66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  <c r="AJ866" s="65"/>
      <c r="AK866" s="65"/>
      <c r="AL866" s="67"/>
      <c r="AM866" s="65"/>
      <c r="AN866" s="65"/>
      <c r="AO866" s="65"/>
      <c r="AP866" s="65"/>
      <c r="AQ866" s="65"/>
      <c r="AR866" s="65"/>
      <c r="AS866" s="65"/>
      <c r="AT866" s="65"/>
      <c r="AU866" s="65"/>
      <c r="AV866" s="65"/>
      <c r="AW866" s="65"/>
      <c r="AX866" s="65"/>
      <c r="AY866" s="65"/>
    </row>
    <row r="867" ht="16.5" customHeight="1">
      <c r="A867" s="65"/>
      <c r="B867" s="65"/>
      <c r="C867" s="65"/>
      <c r="D867" s="66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  <c r="AJ867" s="65"/>
      <c r="AK867" s="65"/>
      <c r="AL867" s="67"/>
      <c r="AM867" s="65"/>
      <c r="AN867" s="65"/>
      <c r="AO867" s="65"/>
      <c r="AP867" s="65"/>
      <c r="AQ867" s="65"/>
      <c r="AR867" s="65"/>
      <c r="AS867" s="65"/>
      <c r="AT867" s="65"/>
      <c r="AU867" s="65"/>
      <c r="AV867" s="65"/>
      <c r="AW867" s="65"/>
      <c r="AX867" s="65"/>
      <c r="AY867" s="65"/>
    </row>
    <row r="868" ht="16.5" customHeight="1">
      <c r="A868" s="65"/>
      <c r="B868" s="65"/>
      <c r="C868" s="65"/>
      <c r="D868" s="66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  <c r="AJ868" s="65"/>
      <c r="AK868" s="65"/>
      <c r="AL868" s="67"/>
      <c r="AM868" s="65"/>
      <c r="AN868" s="65"/>
      <c r="AO868" s="65"/>
      <c r="AP868" s="65"/>
      <c r="AQ868" s="65"/>
      <c r="AR868" s="65"/>
      <c r="AS868" s="65"/>
      <c r="AT868" s="65"/>
      <c r="AU868" s="65"/>
      <c r="AV868" s="65"/>
      <c r="AW868" s="65"/>
      <c r="AX868" s="65"/>
      <c r="AY868" s="65"/>
    </row>
    <row r="869" ht="16.5" customHeight="1">
      <c r="A869" s="65"/>
      <c r="B869" s="65"/>
      <c r="C869" s="65"/>
      <c r="D869" s="66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  <c r="AJ869" s="65"/>
      <c r="AK869" s="65"/>
      <c r="AL869" s="67"/>
      <c r="AM869" s="65"/>
      <c r="AN869" s="65"/>
      <c r="AO869" s="65"/>
      <c r="AP869" s="65"/>
      <c r="AQ869" s="65"/>
      <c r="AR869" s="65"/>
      <c r="AS869" s="65"/>
      <c r="AT869" s="65"/>
      <c r="AU869" s="65"/>
      <c r="AV869" s="65"/>
      <c r="AW869" s="65"/>
      <c r="AX869" s="65"/>
      <c r="AY869" s="65"/>
    </row>
    <row r="870" ht="16.5" customHeight="1">
      <c r="A870" s="65"/>
      <c r="B870" s="65"/>
      <c r="C870" s="65"/>
      <c r="D870" s="66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  <c r="AJ870" s="65"/>
      <c r="AK870" s="65"/>
      <c r="AL870" s="67"/>
      <c r="AM870" s="65"/>
      <c r="AN870" s="65"/>
      <c r="AO870" s="65"/>
      <c r="AP870" s="65"/>
      <c r="AQ870" s="65"/>
      <c r="AR870" s="65"/>
      <c r="AS870" s="65"/>
      <c r="AT870" s="65"/>
      <c r="AU870" s="65"/>
      <c r="AV870" s="65"/>
      <c r="AW870" s="65"/>
      <c r="AX870" s="65"/>
      <c r="AY870" s="65"/>
    </row>
    <row r="871" ht="16.5" customHeight="1">
      <c r="A871" s="65"/>
      <c r="B871" s="65"/>
      <c r="C871" s="65"/>
      <c r="D871" s="66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  <c r="AJ871" s="65"/>
      <c r="AK871" s="65"/>
      <c r="AL871" s="67"/>
      <c r="AM871" s="65"/>
      <c r="AN871" s="65"/>
      <c r="AO871" s="65"/>
      <c r="AP871" s="65"/>
      <c r="AQ871" s="65"/>
      <c r="AR871" s="65"/>
      <c r="AS871" s="65"/>
      <c r="AT871" s="65"/>
      <c r="AU871" s="65"/>
      <c r="AV871" s="65"/>
      <c r="AW871" s="65"/>
      <c r="AX871" s="65"/>
      <c r="AY871" s="65"/>
    </row>
    <row r="872" ht="16.5" customHeight="1">
      <c r="A872" s="65"/>
      <c r="B872" s="65"/>
      <c r="C872" s="65"/>
      <c r="D872" s="66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7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</row>
    <row r="873" ht="16.5" customHeight="1">
      <c r="A873" s="65"/>
      <c r="B873" s="65"/>
      <c r="C873" s="65"/>
      <c r="D873" s="66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  <c r="AJ873" s="65"/>
      <c r="AK873" s="65"/>
      <c r="AL873" s="67"/>
      <c r="AM873" s="65"/>
      <c r="AN873" s="65"/>
      <c r="AO873" s="65"/>
      <c r="AP873" s="65"/>
      <c r="AQ873" s="65"/>
      <c r="AR873" s="65"/>
      <c r="AS873" s="65"/>
      <c r="AT873" s="65"/>
      <c r="AU873" s="65"/>
      <c r="AV873" s="65"/>
      <c r="AW873" s="65"/>
      <c r="AX873" s="65"/>
      <c r="AY873" s="65"/>
    </row>
    <row r="874" ht="16.5" customHeight="1">
      <c r="A874" s="65"/>
      <c r="B874" s="65"/>
      <c r="C874" s="65"/>
      <c r="D874" s="66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  <c r="AJ874" s="65"/>
      <c r="AK874" s="65"/>
      <c r="AL874" s="67"/>
      <c r="AM874" s="65"/>
      <c r="AN874" s="65"/>
      <c r="AO874" s="65"/>
      <c r="AP874" s="65"/>
      <c r="AQ874" s="65"/>
      <c r="AR874" s="65"/>
      <c r="AS874" s="65"/>
      <c r="AT874" s="65"/>
      <c r="AU874" s="65"/>
      <c r="AV874" s="65"/>
      <c r="AW874" s="65"/>
      <c r="AX874" s="65"/>
      <c r="AY874" s="65"/>
    </row>
    <row r="875" ht="16.5" customHeight="1">
      <c r="A875" s="65"/>
      <c r="B875" s="65"/>
      <c r="C875" s="65"/>
      <c r="D875" s="66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7"/>
      <c r="AM875" s="65"/>
      <c r="AN875" s="65"/>
      <c r="AO875" s="65"/>
      <c r="AP875" s="65"/>
      <c r="AQ875" s="65"/>
      <c r="AR875" s="65"/>
      <c r="AS875" s="65"/>
      <c r="AT875" s="65"/>
      <c r="AU875" s="65"/>
      <c r="AV875" s="65"/>
      <c r="AW875" s="65"/>
      <c r="AX875" s="65"/>
      <c r="AY875" s="65"/>
    </row>
    <row r="876" ht="16.5" customHeight="1">
      <c r="A876" s="65"/>
      <c r="B876" s="65"/>
      <c r="C876" s="65"/>
      <c r="D876" s="66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7"/>
      <c r="AM876" s="65"/>
      <c r="AN876" s="65"/>
      <c r="AO876" s="65"/>
      <c r="AP876" s="65"/>
      <c r="AQ876" s="65"/>
      <c r="AR876" s="65"/>
      <c r="AS876" s="65"/>
      <c r="AT876" s="65"/>
      <c r="AU876" s="65"/>
      <c r="AV876" s="65"/>
      <c r="AW876" s="65"/>
      <c r="AX876" s="65"/>
      <c r="AY876" s="65"/>
    </row>
    <row r="877" ht="16.5" customHeight="1">
      <c r="A877" s="65"/>
      <c r="B877" s="65"/>
      <c r="C877" s="65"/>
      <c r="D877" s="66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7"/>
      <c r="AM877" s="65"/>
      <c r="AN877" s="65"/>
      <c r="AO877" s="65"/>
      <c r="AP877" s="65"/>
      <c r="AQ877" s="65"/>
      <c r="AR877" s="65"/>
      <c r="AS877" s="65"/>
      <c r="AT877" s="65"/>
      <c r="AU877" s="65"/>
      <c r="AV877" s="65"/>
      <c r="AW877" s="65"/>
      <c r="AX877" s="65"/>
      <c r="AY877" s="65"/>
    </row>
    <row r="878" ht="16.5" customHeight="1">
      <c r="A878" s="65"/>
      <c r="B878" s="65"/>
      <c r="C878" s="65"/>
      <c r="D878" s="66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7"/>
      <c r="AM878" s="65"/>
      <c r="AN878" s="65"/>
      <c r="AO878" s="65"/>
      <c r="AP878" s="65"/>
      <c r="AQ878" s="65"/>
      <c r="AR878" s="65"/>
      <c r="AS878" s="65"/>
      <c r="AT878" s="65"/>
      <c r="AU878" s="65"/>
      <c r="AV878" s="65"/>
      <c r="AW878" s="65"/>
      <c r="AX878" s="65"/>
      <c r="AY878" s="65"/>
    </row>
    <row r="879" ht="16.5" customHeight="1">
      <c r="A879" s="65"/>
      <c r="B879" s="65"/>
      <c r="C879" s="65"/>
      <c r="D879" s="66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7"/>
      <c r="AM879" s="65"/>
      <c r="AN879" s="65"/>
      <c r="AO879" s="65"/>
      <c r="AP879" s="65"/>
      <c r="AQ879" s="65"/>
      <c r="AR879" s="65"/>
      <c r="AS879" s="65"/>
      <c r="AT879" s="65"/>
      <c r="AU879" s="65"/>
      <c r="AV879" s="65"/>
      <c r="AW879" s="65"/>
      <c r="AX879" s="65"/>
      <c r="AY879" s="65"/>
    </row>
    <row r="880" ht="16.5" customHeight="1">
      <c r="A880" s="65"/>
      <c r="B880" s="65"/>
      <c r="C880" s="65"/>
      <c r="D880" s="66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  <c r="AJ880" s="65"/>
      <c r="AK880" s="65"/>
      <c r="AL880" s="67"/>
      <c r="AM880" s="65"/>
      <c r="AN880" s="65"/>
      <c r="AO880" s="65"/>
      <c r="AP880" s="65"/>
      <c r="AQ880" s="65"/>
      <c r="AR880" s="65"/>
      <c r="AS880" s="65"/>
      <c r="AT880" s="65"/>
      <c r="AU880" s="65"/>
      <c r="AV880" s="65"/>
      <c r="AW880" s="65"/>
      <c r="AX880" s="65"/>
      <c r="AY880" s="65"/>
    </row>
    <row r="881" ht="16.5" customHeight="1">
      <c r="A881" s="65"/>
      <c r="B881" s="65"/>
      <c r="C881" s="65"/>
      <c r="D881" s="66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  <c r="AJ881" s="65"/>
      <c r="AK881" s="65"/>
      <c r="AL881" s="67"/>
      <c r="AM881" s="65"/>
      <c r="AN881" s="65"/>
      <c r="AO881" s="65"/>
      <c r="AP881" s="65"/>
      <c r="AQ881" s="65"/>
      <c r="AR881" s="65"/>
      <c r="AS881" s="65"/>
      <c r="AT881" s="65"/>
      <c r="AU881" s="65"/>
      <c r="AV881" s="65"/>
      <c r="AW881" s="65"/>
      <c r="AX881" s="65"/>
      <c r="AY881" s="65"/>
    </row>
    <row r="882" ht="16.5" customHeight="1">
      <c r="A882" s="65"/>
      <c r="B882" s="65"/>
      <c r="C882" s="65"/>
      <c r="D882" s="66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7"/>
      <c r="AM882" s="65"/>
      <c r="AN882" s="65"/>
      <c r="AO882" s="65"/>
      <c r="AP882" s="65"/>
      <c r="AQ882" s="65"/>
      <c r="AR882" s="65"/>
      <c r="AS882" s="65"/>
      <c r="AT882" s="65"/>
      <c r="AU882" s="65"/>
      <c r="AV882" s="65"/>
      <c r="AW882" s="65"/>
      <c r="AX882" s="65"/>
      <c r="AY882" s="65"/>
    </row>
    <row r="883" ht="16.5" customHeight="1">
      <c r="A883" s="65"/>
      <c r="B883" s="65"/>
      <c r="C883" s="65"/>
      <c r="D883" s="66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  <c r="AJ883" s="65"/>
      <c r="AK883" s="65"/>
      <c r="AL883" s="67"/>
      <c r="AM883" s="65"/>
      <c r="AN883" s="65"/>
      <c r="AO883" s="65"/>
      <c r="AP883" s="65"/>
      <c r="AQ883" s="65"/>
      <c r="AR883" s="65"/>
      <c r="AS883" s="65"/>
      <c r="AT883" s="65"/>
      <c r="AU883" s="65"/>
      <c r="AV883" s="65"/>
      <c r="AW883" s="65"/>
      <c r="AX883" s="65"/>
      <c r="AY883" s="65"/>
    </row>
    <row r="884" ht="16.5" customHeight="1">
      <c r="A884" s="65"/>
      <c r="B884" s="65"/>
      <c r="C884" s="65"/>
      <c r="D884" s="66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7"/>
      <c r="AM884" s="65"/>
      <c r="AN884" s="65"/>
      <c r="AO884" s="65"/>
      <c r="AP884" s="65"/>
      <c r="AQ884" s="65"/>
      <c r="AR884" s="65"/>
      <c r="AS884" s="65"/>
      <c r="AT884" s="65"/>
      <c r="AU884" s="65"/>
      <c r="AV884" s="65"/>
      <c r="AW884" s="65"/>
      <c r="AX884" s="65"/>
      <c r="AY884" s="65"/>
    </row>
    <row r="885" ht="16.5" customHeight="1">
      <c r="A885" s="65"/>
      <c r="B885" s="65"/>
      <c r="C885" s="65"/>
      <c r="D885" s="66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7"/>
      <c r="AM885" s="65"/>
      <c r="AN885" s="65"/>
      <c r="AO885" s="65"/>
      <c r="AP885" s="65"/>
      <c r="AQ885" s="65"/>
      <c r="AR885" s="65"/>
      <c r="AS885" s="65"/>
      <c r="AT885" s="65"/>
      <c r="AU885" s="65"/>
      <c r="AV885" s="65"/>
      <c r="AW885" s="65"/>
      <c r="AX885" s="65"/>
      <c r="AY885" s="65"/>
    </row>
    <row r="886" ht="16.5" customHeight="1">
      <c r="A886" s="65"/>
      <c r="B886" s="65"/>
      <c r="C886" s="65"/>
      <c r="D886" s="66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  <c r="AJ886" s="65"/>
      <c r="AK886" s="65"/>
      <c r="AL886" s="67"/>
      <c r="AM886" s="65"/>
      <c r="AN886" s="65"/>
      <c r="AO886" s="65"/>
      <c r="AP886" s="65"/>
      <c r="AQ886" s="65"/>
      <c r="AR886" s="65"/>
      <c r="AS886" s="65"/>
      <c r="AT886" s="65"/>
      <c r="AU886" s="65"/>
      <c r="AV886" s="65"/>
      <c r="AW886" s="65"/>
      <c r="AX886" s="65"/>
      <c r="AY886" s="65"/>
    </row>
    <row r="887" ht="16.5" customHeight="1">
      <c r="A887" s="65"/>
      <c r="B887" s="65"/>
      <c r="C887" s="65"/>
      <c r="D887" s="66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7"/>
      <c r="AM887" s="65"/>
      <c r="AN887" s="65"/>
      <c r="AO887" s="65"/>
      <c r="AP887" s="65"/>
      <c r="AQ887" s="65"/>
      <c r="AR887" s="65"/>
      <c r="AS887" s="65"/>
      <c r="AT887" s="65"/>
      <c r="AU887" s="65"/>
      <c r="AV887" s="65"/>
      <c r="AW887" s="65"/>
      <c r="AX887" s="65"/>
      <c r="AY887" s="65"/>
    </row>
    <row r="888" ht="16.5" customHeight="1">
      <c r="A888" s="65"/>
      <c r="B888" s="65"/>
      <c r="C888" s="65"/>
      <c r="D888" s="66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  <c r="AJ888" s="65"/>
      <c r="AK888" s="65"/>
      <c r="AL888" s="67"/>
      <c r="AM888" s="65"/>
      <c r="AN888" s="65"/>
      <c r="AO888" s="65"/>
      <c r="AP888" s="65"/>
      <c r="AQ888" s="65"/>
      <c r="AR888" s="65"/>
      <c r="AS888" s="65"/>
      <c r="AT888" s="65"/>
      <c r="AU888" s="65"/>
      <c r="AV888" s="65"/>
      <c r="AW888" s="65"/>
      <c r="AX888" s="65"/>
      <c r="AY888" s="65"/>
    </row>
    <row r="889" ht="16.5" customHeight="1">
      <c r="A889" s="65"/>
      <c r="B889" s="65"/>
      <c r="C889" s="65"/>
      <c r="D889" s="66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  <c r="AJ889" s="65"/>
      <c r="AK889" s="65"/>
      <c r="AL889" s="67"/>
      <c r="AM889" s="65"/>
      <c r="AN889" s="65"/>
      <c r="AO889" s="65"/>
      <c r="AP889" s="65"/>
      <c r="AQ889" s="65"/>
      <c r="AR889" s="65"/>
      <c r="AS889" s="65"/>
      <c r="AT889" s="65"/>
      <c r="AU889" s="65"/>
      <c r="AV889" s="65"/>
      <c r="AW889" s="65"/>
      <c r="AX889" s="65"/>
      <c r="AY889" s="65"/>
    </row>
    <row r="890" ht="16.5" customHeight="1">
      <c r="A890" s="65"/>
      <c r="B890" s="65"/>
      <c r="C890" s="65"/>
      <c r="D890" s="66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  <c r="AJ890" s="65"/>
      <c r="AK890" s="65"/>
      <c r="AL890" s="67"/>
      <c r="AM890" s="65"/>
      <c r="AN890" s="65"/>
      <c r="AO890" s="65"/>
      <c r="AP890" s="65"/>
      <c r="AQ890" s="65"/>
      <c r="AR890" s="65"/>
      <c r="AS890" s="65"/>
      <c r="AT890" s="65"/>
      <c r="AU890" s="65"/>
      <c r="AV890" s="65"/>
      <c r="AW890" s="65"/>
      <c r="AX890" s="65"/>
      <c r="AY890" s="65"/>
    </row>
    <row r="891" ht="16.5" customHeight="1">
      <c r="A891" s="65"/>
      <c r="B891" s="65"/>
      <c r="C891" s="65"/>
      <c r="D891" s="66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  <c r="AJ891" s="65"/>
      <c r="AK891" s="65"/>
      <c r="AL891" s="67"/>
      <c r="AM891" s="65"/>
      <c r="AN891" s="65"/>
      <c r="AO891" s="65"/>
      <c r="AP891" s="65"/>
      <c r="AQ891" s="65"/>
      <c r="AR891" s="65"/>
      <c r="AS891" s="65"/>
      <c r="AT891" s="65"/>
      <c r="AU891" s="65"/>
      <c r="AV891" s="65"/>
      <c r="AW891" s="65"/>
      <c r="AX891" s="65"/>
      <c r="AY891" s="65"/>
    </row>
    <row r="892" ht="16.5" customHeight="1">
      <c r="A892" s="65"/>
      <c r="B892" s="65"/>
      <c r="C892" s="65"/>
      <c r="D892" s="66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  <c r="AJ892" s="65"/>
      <c r="AK892" s="65"/>
      <c r="AL892" s="67"/>
      <c r="AM892" s="65"/>
      <c r="AN892" s="65"/>
      <c r="AO892" s="65"/>
      <c r="AP892" s="65"/>
      <c r="AQ892" s="65"/>
      <c r="AR892" s="65"/>
      <c r="AS892" s="65"/>
      <c r="AT892" s="65"/>
      <c r="AU892" s="65"/>
      <c r="AV892" s="65"/>
      <c r="AW892" s="65"/>
      <c r="AX892" s="65"/>
      <c r="AY892" s="65"/>
    </row>
    <row r="893" ht="16.5" customHeight="1">
      <c r="A893" s="65"/>
      <c r="B893" s="65"/>
      <c r="C893" s="65"/>
      <c r="D893" s="66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  <c r="AJ893" s="65"/>
      <c r="AK893" s="65"/>
      <c r="AL893" s="67"/>
      <c r="AM893" s="65"/>
      <c r="AN893" s="65"/>
      <c r="AO893" s="65"/>
      <c r="AP893" s="65"/>
      <c r="AQ893" s="65"/>
      <c r="AR893" s="65"/>
      <c r="AS893" s="65"/>
      <c r="AT893" s="65"/>
      <c r="AU893" s="65"/>
      <c r="AV893" s="65"/>
      <c r="AW893" s="65"/>
      <c r="AX893" s="65"/>
      <c r="AY893" s="65"/>
    </row>
    <row r="894" ht="16.5" customHeight="1">
      <c r="A894" s="65"/>
      <c r="B894" s="65"/>
      <c r="C894" s="65"/>
      <c r="D894" s="66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  <c r="AJ894" s="65"/>
      <c r="AK894" s="65"/>
      <c r="AL894" s="67"/>
      <c r="AM894" s="65"/>
      <c r="AN894" s="65"/>
      <c r="AO894" s="65"/>
      <c r="AP894" s="65"/>
      <c r="AQ894" s="65"/>
      <c r="AR894" s="65"/>
      <c r="AS894" s="65"/>
      <c r="AT894" s="65"/>
      <c r="AU894" s="65"/>
      <c r="AV894" s="65"/>
      <c r="AW894" s="65"/>
      <c r="AX894" s="65"/>
      <c r="AY894" s="65"/>
    </row>
    <row r="895" ht="16.5" customHeight="1">
      <c r="A895" s="65"/>
      <c r="B895" s="65"/>
      <c r="C895" s="65"/>
      <c r="D895" s="66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7"/>
      <c r="AM895" s="65"/>
      <c r="AN895" s="65"/>
      <c r="AO895" s="65"/>
      <c r="AP895" s="65"/>
      <c r="AQ895" s="65"/>
      <c r="AR895" s="65"/>
      <c r="AS895" s="65"/>
      <c r="AT895" s="65"/>
      <c r="AU895" s="65"/>
      <c r="AV895" s="65"/>
      <c r="AW895" s="65"/>
      <c r="AX895" s="65"/>
      <c r="AY895" s="65"/>
    </row>
    <row r="896" ht="16.5" customHeight="1">
      <c r="A896" s="65"/>
      <c r="B896" s="65"/>
      <c r="C896" s="65"/>
      <c r="D896" s="66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  <c r="AJ896" s="65"/>
      <c r="AK896" s="65"/>
      <c r="AL896" s="67"/>
      <c r="AM896" s="65"/>
      <c r="AN896" s="65"/>
      <c r="AO896" s="65"/>
      <c r="AP896" s="65"/>
      <c r="AQ896" s="65"/>
      <c r="AR896" s="65"/>
      <c r="AS896" s="65"/>
      <c r="AT896" s="65"/>
      <c r="AU896" s="65"/>
      <c r="AV896" s="65"/>
      <c r="AW896" s="65"/>
      <c r="AX896" s="65"/>
      <c r="AY896" s="65"/>
    </row>
    <row r="897" ht="16.5" customHeight="1">
      <c r="A897" s="65"/>
      <c r="B897" s="65"/>
      <c r="C897" s="65"/>
      <c r="D897" s="66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  <c r="AJ897" s="65"/>
      <c r="AK897" s="65"/>
      <c r="AL897" s="67"/>
      <c r="AM897" s="65"/>
      <c r="AN897" s="65"/>
      <c r="AO897" s="65"/>
      <c r="AP897" s="65"/>
      <c r="AQ897" s="65"/>
      <c r="AR897" s="65"/>
      <c r="AS897" s="65"/>
      <c r="AT897" s="65"/>
      <c r="AU897" s="65"/>
      <c r="AV897" s="65"/>
      <c r="AW897" s="65"/>
      <c r="AX897" s="65"/>
      <c r="AY897" s="65"/>
    </row>
    <row r="898" ht="16.5" customHeight="1">
      <c r="A898" s="65"/>
      <c r="B898" s="65"/>
      <c r="C898" s="65"/>
      <c r="D898" s="66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7"/>
      <c r="AM898" s="65"/>
      <c r="AN898" s="65"/>
      <c r="AO898" s="65"/>
      <c r="AP898" s="65"/>
      <c r="AQ898" s="65"/>
      <c r="AR898" s="65"/>
      <c r="AS898" s="65"/>
      <c r="AT898" s="65"/>
      <c r="AU898" s="65"/>
      <c r="AV898" s="65"/>
      <c r="AW898" s="65"/>
      <c r="AX898" s="65"/>
      <c r="AY898" s="65"/>
    </row>
    <row r="899" ht="16.5" customHeight="1">
      <c r="A899" s="65"/>
      <c r="B899" s="65"/>
      <c r="C899" s="65"/>
      <c r="D899" s="66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  <c r="AJ899" s="65"/>
      <c r="AK899" s="65"/>
      <c r="AL899" s="67"/>
      <c r="AM899" s="65"/>
      <c r="AN899" s="65"/>
      <c r="AO899" s="65"/>
      <c r="AP899" s="65"/>
      <c r="AQ899" s="65"/>
      <c r="AR899" s="65"/>
      <c r="AS899" s="65"/>
      <c r="AT899" s="65"/>
      <c r="AU899" s="65"/>
      <c r="AV899" s="65"/>
      <c r="AW899" s="65"/>
      <c r="AX899" s="65"/>
      <c r="AY899" s="65"/>
    </row>
    <row r="900" ht="16.5" customHeight="1">
      <c r="A900" s="65"/>
      <c r="B900" s="65"/>
      <c r="C900" s="65"/>
      <c r="D900" s="66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  <c r="AJ900" s="65"/>
      <c r="AK900" s="65"/>
      <c r="AL900" s="67"/>
      <c r="AM900" s="65"/>
      <c r="AN900" s="65"/>
      <c r="AO900" s="65"/>
      <c r="AP900" s="65"/>
      <c r="AQ900" s="65"/>
      <c r="AR900" s="65"/>
      <c r="AS900" s="65"/>
      <c r="AT900" s="65"/>
      <c r="AU900" s="65"/>
      <c r="AV900" s="65"/>
      <c r="AW900" s="65"/>
      <c r="AX900" s="65"/>
      <c r="AY900" s="65"/>
    </row>
    <row r="901" ht="16.5" customHeight="1">
      <c r="A901" s="65"/>
      <c r="B901" s="65"/>
      <c r="C901" s="65"/>
      <c r="D901" s="66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7"/>
      <c r="AM901" s="65"/>
      <c r="AN901" s="65"/>
      <c r="AO901" s="65"/>
      <c r="AP901" s="65"/>
      <c r="AQ901" s="65"/>
      <c r="AR901" s="65"/>
      <c r="AS901" s="65"/>
      <c r="AT901" s="65"/>
      <c r="AU901" s="65"/>
      <c r="AV901" s="65"/>
      <c r="AW901" s="65"/>
      <c r="AX901" s="65"/>
      <c r="AY901" s="65"/>
    </row>
    <row r="902" ht="16.5" customHeight="1">
      <c r="A902" s="65"/>
      <c r="B902" s="65"/>
      <c r="C902" s="65"/>
      <c r="D902" s="66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7"/>
      <c r="AM902" s="65"/>
      <c r="AN902" s="65"/>
      <c r="AO902" s="65"/>
      <c r="AP902" s="65"/>
      <c r="AQ902" s="65"/>
      <c r="AR902" s="65"/>
      <c r="AS902" s="65"/>
      <c r="AT902" s="65"/>
      <c r="AU902" s="65"/>
      <c r="AV902" s="65"/>
      <c r="AW902" s="65"/>
      <c r="AX902" s="65"/>
      <c r="AY902" s="65"/>
    </row>
    <row r="903" ht="16.5" customHeight="1">
      <c r="A903" s="65"/>
      <c r="B903" s="65"/>
      <c r="C903" s="65"/>
      <c r="D903" s="66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7"/>
      <c r="AM903" s="65"/>
      <c r="AN903" s="65"/>
      <c r="AO903" s="65"/>
      <c r="AP903" s="65"/>
      <c r="AQ903" s="65"/>
      <c r="AR903" s="65"/>
      <c r="AS903" s="65"/>
      <c r="AT903" s="65"/>
      <c r="AU903" s="65"/>
      <c r="AV903" s="65"/>
      <c r="AW903" s="65"/>
      <c r="AX903" s="65"/>
      <c r="AY903" s="65"/>
    </row>
    <row r="904" ht="16.5" customHeight="1">
      <c r="A904" s="65"/>
      <c r="B904" s="65"/>
      <c r="C904" s="65"/>
      <c r="D904" s="66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7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</row>
    <row r="905" ht="16.5" customHeight="1">
      <c r="A905" s="65"/>
      <c r="B905" s="65"/>
      <c r="C905" s="65"/>
      <c r="D905" s="66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7"/>
      <c r="AM905" s="65"/>
      <c r="AN905" s="65"/>
      <c r="AO905" s="65"/>
      <c r="AP905" s="65"/>
      <c r="AQ905" s="65"/>
      <c r="AR905" s="65"/>
      <c r="AS905" s="65"/>
      <c r="AT905" s="65"/>
      <c r="AU905" s="65"/>
      <c r="AV905" s="65"/>
      <c r="AW905" s="65"/>
      <c r="AX905" s="65"/>
      <c r="AY905" s="65"/>
    </row>
    <row r="906" ht="16.5" customHeight="1">
      <c r="A906" s="65"/>
      <c r="B906" s="65"/>
      <c r="C906" s="65"/>
      <c r="D906" s="66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  <c r="AJ906" s="65"/>
      <c r="AK906" s="65"/>
      <c r="AL906" s="67"/>
      <c r="AM906" s="65"/>
      <c r="AN906" s="65"/>
      <c r="AO906" s="65"/>
      <c r="AP906" s="65"/>
      <c r="AQ906" s="65"/>
      <c r="AR906" s="65"/>
      <c r="AS906" s="65"/>
      <c r="AT906" s="65"/>
      <c r="AU906" s="65"/>
      <c r="AV906" s="65"/>
      <c r="AW906" s="65"/>
      <c r="AX906" s="65"/>
      <c r="AY906" s="65"/>
    </row>
    <row r="907" ht="16.5" customHeight="1">
      <c r="A907" s="65"/>
      <c r="B907" s="65"/>
      <c r="C907" s="65"/>
      <c r="D907" s="66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7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</row>
    <row r="908" ht="16.5" customHeight="1">
      <c r="A908" s="65"/>
      <c r="B908" s="65"/>
      <c r="C908" s="65"/>
      <c r="D908" s="66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7"/>
      <c r="AM908" s="65"/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</row>
    <row r="909" ht="16.5" customHeight="1">
      <c r="A909" s="65"/>
      <c r="B909" s="65"/>
      <c r="C909" s="65"/>
      <c r="D909" s="66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  <c r="AJ909" s="65"/>
      <c r="AK909" s="65"/>
      <c r="AL909" s="67"/>
      <c r="AM909" s="65"/>
      <c r="AN909" s="65"/>
      <c r="AO909" s="65"/>
      <c r="AP909" s="65"/>
      <c r="AQ909" s="65"/>
      <c r="AR909" s="65"/>
      <c r="AS909" s="65"/>
      <c r="AT909" s="65"/>
      <c r="AU909" s="65"/>
      <c r="AV909" s="65"/>
      <c r="AW909" s="65"/>
      <c r="AX909" s="65"/>
      <c r="AY909" s="65"/>
    </row>
    <row r="910" ht="16.5" customHeight="1">
      <c r="A910" s="65"/>
      <c r="B910" s="65"/>
      <c r="C910" s="65"/>
      <c r="D910" s="66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  <c r="AJ910" s="65"/>
      <c r="AK910" s="65"/>
      <c r="AL910" s="67"/>
      <c r="AM910" s="65"/>
      <c r="AN910" s="65"/>
      <c r="AO910" s="65"/>
      <c r="AP910" s="65"/>
      <c r="AQ910" s="65"/>
      <c r="AR910" s="65"/>
      <c r="AS910" s="65"/>
      <c r="AT910" s="65"/>
      <c r="AU910" s="65"/>
      <c r="AV910" s="65"/>
      <c r="AW910" s="65"/>
      <c r="AX910" s="65"/>
      <c r="AY910" s="65"/>
    </row>
    <row r="911" ht="16.5" customHeight="1">
      <c r="A911" s="65"/>
      <c r="B911" s="65"/>
      <c r="C911" s="65"/>
      <c r="D911" s="66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  <c r="AJ911" s="65"/>
      <c r="AK911" s="65"/>
      <c r="AL911" s="67"/>
      <c r="AM911" s="65"/>
      <c r="AN911" s="65"/>
      <c r="AO911" s="65"/>
      <c r="AP911" s="65"/>
      <c r="AQ911" s="65"/>
      <c r="AR911" s="65"/>
      <c r="AS911" s="65"/>
      <c r="AT911" s="65"/>
      <c r="AU911" s="65"/>
      <c r="AV911" s="65"/>
      <c r="AW911" s="65"/>
      <c r="AX911" s="65"/>
      <c r="AY911" s="65"/>
    </row>
    <row r="912" ht="16.5" customHeight="1">
      <c r="A912" s="65"/>
      <c r="B912" s="65"/>
      <c r="C912" s="65"/>
      <c r="D912" s="66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  <c r="AJ912" s="65"/>
      <c r="AK912" s="65"/>
      <c r="AL912" s="67"/>
      <c r="AM912" s="65"/>
      <c r="AN912" s="65"/>
      <c r="AO912" s="65"/>
      <c r="AP912" s="65"/>
      <c r="AQ912" s="65"/>
      <c r="AR912" s="65"/>
      <c r="AS912" s="65"/>
      <c r="AT912" s="65"/>
      <c r="AU912" s="65"/>
      <c r="AV912" s="65"/>
      <c r="AW912" s="65"/>
      <c r="AX912" s="65"/>
      <c r="AY912" s="65"/>
    </row>
    <row r="913" ht="16.5" customHeight="1">
      <c r="A913" s="65"/>
      <c r="B913" s="65"/>
      <c r="C913" s="65"/>
      <c r="D913" s="66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  <c r="AJ913" s="65"/>
      <c r="AK913" s="65"/>
      <c r="AL913" s="67"/>
      <c r="AM913" s="65"/>
      <c r="AN913" s="65"/>
      <c r="AO913" s="65"/>
      <c r="AP913" s="65"/>
      <c r="AQ913" s="65"/>
      <c r="AR913" s="65"/>
      <c r="AS913" s="65"/>
      <c r="AT913" s="65"/>
      <c r="AU913" s="65"/>
      <c r="AV913" s="65"/>
      <c r="AW913" s="65"/>
      <c r="AX913" s="65"/>
      <c r="AY913" s="65"/>
    </row>
    <row r="914" ht="16.5" customHeight="1">
      <c r="A914" s="65"/>
      <c r="B914" s="65"/>
      <c r="C914" s="65"/>
      <c r="D914" s="66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  <c r="AJ914" s="65"/>
      <c r="AK914" s="65"/>
      <c r="AL914" s="67"/>
      <c r="AM914" s="65"/>
      <c r="AN914" s="65"/>
      <c r="AO914" s="65"/>
      <c r="AP914" s="65"/>
      <c r="AQ914" s="65"/>
      <c r="AR914" s="65"/>
      <c r="AS914" s="65"/>
      <c r="AT914" s="65"/>
      <c r="AU914" s="65"/>
      <c r="AV914" s="65"/>
      <c r="AW914" s="65"/>
      <c r="AX914" s="65"/>
      <c r="AY914" s="65"/>
    </row>
    <row r="915" ht="16.5" customHeight="1">
      <c r="A915" s="65"/>
      <c r="B915" s="65"/>
      <c r="C915" s="65"/>
      <c r="D915" s="66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7"/>
      <c r="AM915" s="65"/>
      <c r="AN915" s="65"/>
      <c r="AO915" s="65"/>
      <c r="AP915" s="65"/>
      <c r="AQ915" s="65"/>
      <c r="AR915" s="65"/>
      <c r="AS915" s="65"/>
      <c r="AT915" s="65"/>
      <c r="AU915" s="65"/>
      <c r="AV915" s="65"/>
      <c r="AW915" s="65"/>
      <c r="AX915" s="65"/>
      <c r="AY915" s="65"/>
    </row>
    <row r="916" ht="16.5" customHeight="1">
      <c r="A916" s="65"/>
      <c r="B916" s="65"/>
      <c r="C916" s="65"/>
      <c r="D916" s="66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7"/>
      <c r="AM916" s="65"/>
      <c r="AN916" s="65"/>
      <c r="AO916" s="65"/>
      <c r="AP916" s="65"/>
      <c r="AQ916" s="65"/>
      <c r="AR916" s="65"/>
      <c r="AS916" s="65"/>
      <c r="AT916" s="65"/>
      <c r="AU916" s="65"/>
      <c r="AV916" s="65"/>
      <c r="AW916" s="65"/>
      <c r="AX916" s="65"/>
      <c r="AY916" s="65"/>
    </row>
    <row r="917" ht="16.5" customHeight="1">
      <c r="A917" s="65"/>
      <c r="B917" s="65"/>
      <c r="C917" s="65"/>
      <c r="D917" s="66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  <c r="AJ917" s="65"/>
      <c r="AK917" s="65"/>
      <c r="AL917" s="67"/>
      <c r="AM917" s="65"/>
      <c r="AN917" s="65"/>
      <c r="AO917" s="65"/>
      <c r="AP917" s="65"/>
      <c r="AQ917" s="65"/>
      <c r="AR917" s="65"/>
      <c r="AS917" s="65"/>
      <c r="AT917" s="65"/>
      <c r="AU917" s="65"/>
      <c r="AV917" s="65"/>
      <c r="AW917" s="65"/>
      <c r="AX917" s="65"/>
      <c r="AY917" s="65"/>
    </row>
    <row r="918" ht="16.5" customHeight="1">
      <c r="A918" s="65"/>
      <c r="B918" s="65"/>
      <c r="C918" s="65"/>
      <c r="D918" s="66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  <c r="AJ918" s="65"/>
      <c r="AK918" s="65"/>
      <c r="AL918" s="67"/>
      <c r="AM918" s="65"/>
      <c r="AN918" s="65"/>
      <c r="AO918" s="65"/>
      <c r="AP918" s="65"/>
      <c r="AQ918" s="65"/>
      <c r="AR918" s="65"/>
      <c r="AS918" s="65"/>
      <c r="AT918" s="65"/>
      <c r="AU918" s="65"/>
      <c r="AV918" s="65"/>
      <c r="AW918" s="65"/>
      <c r="AX918" s="65"/>
      <c r="AY918" s="65"/>
    </row>
    <row r="919" ht="16.5" customHeight="1">
      <c r="A919" s="65"/>
      <c r="B919" s="65"/>
      <c r="C919" s="65"/>
      <c r="D919" s="66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  <c r="AJ919" s="65"/>
      <c r="AK919" s="65"/>
      <c r="AL919" s="67"/>
      <c r="AM919" s="65"/>
      <c r="AN919" s="65"/>
      <c r="AO919" s="65"/>
      <c r="AP919" s="65"/>
      <c r="AQ919" s="65"/>
      <c r="AR919" s="65"/>
      <c r="AS919" s="65"/>
      <c r="AT919" s="65"/>
      <c r="AU919" s="65"/>
      <c r="AV919" s="65"/>
      <c r="AW919" s="65"/>
      <c r="AX919" s="65"/>
      <c r="AY919" s="65"/>
    </row>
    <row r="920" ht="16.5" customHeight="1">
      <c r="A920" s="65"/>
      <c r="B920" s="65"/>
      <c r="C920" s="65"/>
      <c r="D920" s="66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  <c r="AJ920" s="65"/>
      <c r="AK920" s="65"/>
      <c r="AL920" s="67"/>
      <c r="AM920" s="65"/>
      <c r="AN920" s="65"/>
      <c r="AO920" s="65"/>
      <c r="AP920" s="65"/>
      <c r="AQ920" s="65"/>
      <c r="AR920" s="65"/>
      <c r="AS920" s="65"/>
      <c r="AT920" s="65"/>
      <c r="AU920" s="65"/>
      <c r="AV920" s="65"/>
      <c r="AW920" s="65"/>
      <c r="AX920" s="65"/>
      <c r="AY920" s="65"/>
    </row>
    <row r="921" ht="16.5" customHeight="1">
      <c r="A921" s="65"/>
      <c r="B921" s="65"/>
      <c r="C921" s="65"/>
      <c r="D921" s="66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  <c r="AJ921" s="65"/>
      <c r="AK921" s="65"/>
      <c r="AL921" s="67"/>
      <c r="AM921" s="65"/>
      <c r="AN921" s="65"/>
      <c r="AO921" s="65"/>
      <c r="AP921" s="65"/>
      <c r="AQ921" s="65"/>
      <c r="AR921" s="65"/>
      <c r="AS921" s="65"/>
      <c r="AT921" s="65"/>
      <c r="AU921" s="65"/>
      <c r="AV921" s="65"/>
      <c r="AW921" s="65"/>
      <c r="AX921" s="65"/>
      <c r="AY921" s="65"/>
    </row>
    <row r="922" ht="16.5" customHeight="1">
      <c r="A922" s="65"/>
      <c r="B922" s="65"/>
      <c r="C922" s="65"/>
      <c r="D922" s="66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  <c r="AJ922" s="65"/>
      <c r="AK922" s="65"/>
      <c r="AL922" s="67"/>
      <c r="AM922" s="65"/>
      <c r="AN922" s="65"/>
      <c r="AO922" s="65"/>
      <c r="AP922" s="65"/>
      <c r="AQ922" s="65"/>
      <c r="AR922" s="65"/>
      <c r="AS922" s="65"/>
      <c r="AT922" s="65"/>
      <c r="AU922" s="65"/>
      <c r="AV922" s="65"/>
      <c r="AW922" s="65"/>
      <c r="AX922" s="65"/>
      <c r="AY922" s="65"/>
    </row>
    <row r="923" ht="16.5" customHeight="1">
      <c r="A923" s="65"/>
      <c r="B923" s="65"/>
      <c r="C923" s="65"/>
      <c r="D923" s="66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  <c r="AJ923" s="65"/>
      <c r="AK923" s="65"/>
      <c r="AL923" s="67"/>
      <c r="AM923" s="65"/>
      <c r="AN923" s="65"/>
      <c r="AO923" s="65"/>
      <c r="AP923" s="65"/>
      <c r="AQ923" s="65"/>
      <c r="AR923" s="65"/>
      <c r="AS923" s="65"/>
      <c r="AT923" s="65"/>
      <c r="AU923" s="65"/>
      <c r="AV923" s="65"/>
      <c r="AW923" s="65"/>
      <c r="AX923" s="65"/>
      <c r="AY923" s="65"/>
    </row>
    <row r="924" ht="16.5" customHeight="1">
      <c r="A924" s="65"/>
      <c r="B924" s="65"/>
      <c r="C924" s="65"/>
      <c r="D924" s="66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  <c r="AJ924" s="65"/>
      <c r="AK924" s="65"/>
      <c r="AL924" s="67"/>
      <c r="AM924" s="65"/>
      <c r="AN924" s="65"/>
      <c r="AO924" s="65"/>
      <c r="AP924" s="65"/>
      <c r="AQ924" s="65"/>
      <c r="AR924" s="65"/>
      <c r="AS924" s="65"/>
      <c r="AT924" s="65"/>
      <c r="AU924" s="65"/>
      <c r="AV924" s="65"/>
      <c r="AW924" s="65"/>
      <c r="AX924" s="65"/>
      <c r="AY924" s="65"/>
    </row>
    <row r="925" ht="16.5" customHeight="1">
      <c r="A925" s="65"/>
      <c r="B925" s="65"/>
      <c r="C925" s="65"/>
      <c r="D925" s="66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  <c r="AJ925" s="65"/>
      <c r="AK925" s="65"/>
      <c r="AL925" s="67"/>
      <c r="AM925" s="65"/>
      <c r="AN925" s="65"/>
      <c r="AO925" s="65"/>
      <c r="AP925" s="65"/>
      <c r="AQ925" s="65"/>
      <c r="AR925" s="65"/>
      <c r="AS925" s="65"/>
      <c r="AT925" s="65"/>
      <c r="AU925" s="65"/>
      <c r="AV925" s="65"/>
      <c r="AW925" s="65"/>
      <c r="AX925" s="65"/>
      <c r="AY925" s="65"/>
    </row>
    <row r="926" ht="16.5" customHeight="1">
      <c r="A926" s="65"/>
      <c r="B926" s="65"/>
      <c r="C926" s="65"/>
      <c r="D926" s="66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  <c r="AJ926" s="65"/>
      <c r="AK926" s="65"/>
      <c r="AL926" s="67"/>
      <c r="AM926" s="65"/>
      <c r="AN926" s="65"/>
      <c r="AO926" s="65"/>
      <c r="AP926" s="65"/>
      <c r="AQ926" s="65"/>
      <c r="AR926" s="65"/>
      <c r="AS926" s="65"/>
      <c r="AT926" s="65"/>
      <c r="AU926" s="65"/>
      <c r="AV926" s="65"/>
      <c r="AW926" s="65"/>
      <c r="AX926" s="65"/>
      <c r="AY926" s="65"/>
    </row>
    <row r="927" ht="16.5" customHeight="1">
      <c r="A927" s="65"/>
      <c r="B927" s="65"/>
      <c r="C927" s="65"/>
      <c r="D927" s="66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  <c r="AJ927" s="65"/>
      <c r="AK927" s="65"/>
      <c r="AL927" s="67"/>
      <c r="AM927" s="65"/>
      <c r="AN927" s="65"/>
      <c r="AO927" s="65"/>
      <c r="AP927" s="65"/>
      <c r="AQ927" s="65"/>
      <c r="AR927" s="65"/>
      <c r="AS927" s="65"/>
      <c r="AT927" s="65"/>
      <c r="AU927" s="65"/>
      <c r="AV927" s="65"/>
      <c r="AW927" s="65"/>
      <c r="AX927" s="65"/>
      <c r="AY927" s="65"/>
    </row>
    <row r="928" ht="16.5" customHeight="1">
      <c r="A928" s="65"/>
      <c r="B928" s="65"/>
      <c r="C928" s="65"/>
      <c r="D928" s="66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  <c r="AJ928" s="65"/>
      <c r="AK928" s="65"/>
      <c r="AL928" s="67"/>
      <c r="AM928" s="65"/>
      <c r="AN928" s="65"/>
      <c r="AO928" s="65"/>
      <c r="AP928" s="65"/>
      <c r="AQ928" s="65"/>
      <c r="AR928" s="65"/>
      <c r="AS928" s="65"/>
      <c r="AT928" s="65"/>
      <c r="AU928" s="65"/>
      <c r="AV928" s="65"/>
      <c r="AW928" s="65"/>
      <c r="AX928" s="65"/>
      <c r="AY928" s="65"/>
    </row>
    <row r="929" ht="16.5" customHeight="1">
      <c r="A929" s="65"/>
      <c r="B929" s="65"/>
      <c r="C929" s="65"/>
      <c r="D929" s="66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  <c r="AJ929" s="65"/>
      <c r="AK929" s="65"/>
      <c r="AL929" s="67"/>
      <c r="AM929" s="65"/>
      <c r="AN929" s="65"/>
      <c r="AO929" s="65"/>
      <c r="AP929" s="65"/>
      <c r="AQ929" s="65"/>
      <c r="AR929" s="65"/>
      <c r="AS929" s="65"/>
      <c r="AT929" s="65"/>
      <c r="AU929" s="65"/>
      <c r="AV929" s="65"/>
      <c r="AW929" s="65"/>
      <c r="AX929" s="65"/>
      <c r="AY929" s="65"/>
    </row>
    <row r="930" ht="16.5" customHeight="1">
      <c r="A930" s="65"/>
      <c r="B930" s="65"/>
      <c r="C930" s="65"/>
      <c r="D930" s="66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  <c r="AJ930" s="65"/>
      <c r="AK930" s="65"/>
      <c r="AL930" s="67"/>
      <c r="AM930" s="65"/>
      <c r="AN930" s="65"/>
      <c r="AO930" s="65"/>
      <c r="AP930" s="65"/>
      <c r="AQ930" s="65"/>
      <c r="AR930" s="65"/>
      <c r="AS930" s="65"/>
      <c r="AT930" s="65"/>
      <c r="AU930" s="65"/>
      <c r="AV930" s="65"/>
      <c r="AW930" s="65"/>
      <c r="AX930" s="65"/>
      <c r="AY930" s="65"/>
    </row>
    <row r="931" ht="16.5" customHeight="1">
      <c r="A931" s="65"/>
      <c r="B931" s="65"/>
      <c r="C931" s="65"/>
      <c r="D931" s="66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  <c r="AJ931" s="65"/>
      <c r="AK931" s="65"/>
      <c r="AL931" s="67"/>
      <c r="AM931" s="65"/>
      <c r="AN931" s="65"/>
      <c r="AO931" s="65"/>
      <c r="AP931" s="65"/>
      <c r="AQ931" s="65"/>
      <c r="AR931" s="65"/>
      <c r="AS931" s="65"/>
      <c r="AT931" s="65"/>
      <c r="AU931" s="65"/>
      <c r="AV931" s="65"/>
      <c r="AW931" s="65"/>
      <c r="AX931" s="65"/>
      <c r="AY931" s="65"/>
    </row>
    <row r="932" ht="16.5" customHeight="1">
      <c r="A932" s="65"/>
      <c r="B932" s="65"/>
      <c r="C932" s="65"/>
      <c r="D932" s="66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7"/>
      <c r="AM932" s="65"/>
      <c r="AN932" s="65"/>
      <c r="AO932" s="65"/>
      <c r="AP932" s="65"/>
      <c r="AQ932" s="65"/>
      <c r="AR932" s="65"/>
      <c r="AS932" s="65"/>
      <c r="AT932" s="65"/>
      <c r="AU932" s="65"/>
      <c r="AV932" s="65"/>
      <c r="AW932" s="65"/>
      <c r="AX932" s="65"/>
      <c r="AY932" s="65"/>
    </row>
    <row r="933" ht="16.5" customHeight="1">
      <c r="A933" s="65"/>
      <c r="B933" s="65"/>
      <c r="C933" s="65"/>
      <c r="D933" s="66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  <c r="AJ933" s="65"/>
      <c r="AK933" s="65"/>
      <c r="AL933" s="67"/>
      <c r="AM933" s="65"/>
      <c r="AN933" s="65"/>
      <c r="AO933" s="65"/>
      <c r="AP933" s="65"/>
      <c r="AQ933" s="65"/>
      <c r="AR933" s="65"/>
      <c r="AS933" s="65"/>
      <c r="AT933" s="65"/>
      <c r="AU933" s="65"/>
      <c r="AV933" s="65"/>
      <c r="AW933" s="65"/>
      <c r="AX933" s="65"/>
      <c r="AY933" s="65"/>
    </row>
    <row r="934" ht="16.5" customHeight="1">
      <c r="A934" s="65"/>
      <c r="B934" s="65"/>
      <c r="C934" s="65"/>
      <c r="D934" s="66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  <c r="AJ934" s="65"/>
      <c r="AK934" s="65"/>
      <c r="AL934" s="67"/>
      <c r="AM934" s="65"/>
      <c r="AN934" s="65"/>
      <c r="AO934" s="65"/>
      <c r="AP934" s="65"/>
      <c r="AQ934" s="65"/>
      <c r="AR934" s="65"/>
      <c r="AS934" s="65"/>
      <c r="AT934" s="65"/>
      <c r="AU934" s="65"/>
      <c r="AV934" s="65"/>
      <c r="AW934" s="65"/>
      <c r="AX934" s="65"/>
      <c r="AY934" s="65"/>
    </row>
    <row r="935" ht="16.5" customHeight="1">
      <c r="A935" s="65"/>
      <c r="B935" s="65"/>
      <c r="C935" s="65"/>
      <c r="D935" s="66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  <c r="AJ935" s="65"/>
      <c r="AK935" s="65"/>
      <c r="AL935" s="67"/>
      <c r="AM935" s="65"/>
      <c r="AN935" s="65"/>
      <c r="AO935" s="65"/>
      <c r="AP935" s="65"/>
      <c r="AQ935" s="65"/>
      <c r="AR935" s="65"/>
      <c r="AS935" s="65"/>
      <c r="AT935" s="65"/>
      <c r="AU935" s="65"/>
      <c r="AV935" s="65"/>
      <c r="AW935" s="65"/>
      <c r="AX935" s="65"/>
      <c r="AY935" s="65"/>
    </row>
    <row r="936" ht="16.5" customHeight="1">
      <c r="A936" s="65"/>
      <c r="B936" s="65"/>
      <c r="C936" s="65"/>
      <c r="D936" s="66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  <c r="AJ936" s="65"/>
      <c r="AK936" s="65"/>
      <c r="AL936" s="67"/>
      <c r="AM936" s="65"/>
      <c r="AN936" s="65"/>
      <c r="AO936" s="65"/>
      <c r="AP936" s="65"/>
      <c r="AQ936" s="65"/>
      <c r="AR936" s="65"/>
      <c r="AS936" s="65"/>
      <c r="AT936" s="65"/>
      <c r="AU936" s="65"/>
      <c r="AV936" s="65"/>
      <c r="AW936" s="65"/>
      <c r="AX936" s="65"/>
      <c r="AY936" s="65"/>
    </row>
    <row r="937" ht="16.5" customHeight="1">
      <c r="A937" s="65"/>
      <c r="B937" s="65"/>
      <c r="C937" s="65"/>
      <c r="D937" s="66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  <c r="AJ937" s="65"/>
      <c r="AK937" s="65"/>
      <c r="AL937" s="67"/>
      <c r="AM937" s="65"/>
      <c r="AN937" s="65"/>
      <c r="AO937" s="65"/>
      <c r="AP937" s="65"/>
      <c r="AQ937" s="65"/>
      <c r="AR937" s="65"/>
      <c r="AS937" s="65"/>
      <c r="AT937" s="65"/>
      <c r="AU937" s="65"/>
      <c r="AV937" s="65"/>
      <c r="AW937" s="65"/>
      <c r="AX937" s="65"/>
      <c r="AY937" s="65"/>
    </row>
    <row r="938" ht="16.5" customHeight="1">
      <c r="A938" s="65"/>
      <c r="B938" s="65"/>
      <c r="C938" s="65"/>
      <c r="D938" s="66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7"/>
      <c r="AM938" s="65"/>
      <c r="AN938" s="65"/>
      <c r="AO938" s="65"/>
      <c r="AP938" s="65"/>
      <c r="AQ938" s="65"/>
      <c r="AR938" s="65"/>
      <c r="AS938" s="65"/>
      <c r="AT938" s="65"/>
      <c r="AU938" s="65"/>
      <c r="AV938" s="65"/>
      <c r="AW938" s="65"/>
      <c r="AX938" s="65"/>
      <c r="AY938" s="65"/>
    </row>
    <row r="939" ht="16.5" customHeight="1">
      <c r="A939" s="65"/>
      <c r="B939" s="65"/>
      <c r="C939" s="65"/>
      <c r="D939" s="66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  <c r="AJ939" s="65"/>
      <c r="AK939" s="65"/>
      <c r="AL939" s="67"/>
      <c r="AM939" s="65"/>
      <c r="AN939" s="65"/>
      <c r="AO939" s="65"/>
      <c r="AP939" s="65"/>
      <c r="AQ939" s="65"/>
      <c r="AR939" s="65"/>
      <c r="AS939" s="65"/>
      <c r="AT939" s="65"/>
      <c r="AU939" s="65"/>
      <c r="AV939" s="65"/>
      <c r="AW939" s="65"/>
      <c r="AX939" s="65"/>
      <c r="AY939" s="65"/>
    </row>
    <row r="940" ht="16.5" customHeight="1">
      <c r="A940" s="65"/>
      <c r="B940" s="65"/>
      <c r="C940" s="65"/>
      <c r="D940" s="66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  <c r="AJ940" s="65"/>
      <c r="AK940" s="65"/>
      <c r="AL940" s="67"/>
      <c r="AM940" s="65"/>
      <c r="AN940" s="65"/>
      <c r="AO940" s="65"/>
      <c r="AP940" s="65"/>
      <c r="AQ940" s="65"/>
      <c r="AR940" s="65"/>
      <c r="AS940" s="65"/>
      <c r="AT940" s="65"/>
      <c r="AU940" s="65"/>
      <c r="AV940" s="65"/>
      <c r="AW940" s="65"/>
      <c r="AX940" s="65"/>
      <c r="AY940" s="65"/>
    </row>
    <row r="941" ht="16.5" customHeight="1">
      <c r="A941" s="65"/>
      <c r="B941" s="65"/>
      <c r="C941" s="65"/>
      <c r="D941" s="66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  <c r="AJ941" s="65"/>
      <c r="AK941" s="65"/>
      <c r="AL941" s="67"/>
      <c r="AM941" s="65"/>
      <c r="AN941" s="65"/>
      <c r="AO941" s="65"/>
      <c r="AP941" s="65"/>
      <c r="AQ941" s="65"/>
      <c r="AR941" s="65"/>
      <c r="AS941" s="65"/>
      <c r="AT941" s="65"/>
      <c r="AU941" s="65"/>
      <c r="AV941" s="65"/>
      <c r="AW941" s="65"/>
      <c r="AX941" s="65"/>
      <c r="AY941" s="65"/>
    </row>
    <row r="942" ht="16.5" customHeight="1">
      <c r="A942" s="65"/>
      <c r="B942" s="65"/>
      <c r="C942" s="65"/>
      <c r="D942" s="66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  <c r="AJ942" s="65"/>
      <c r="AK942" s="65"/>
      <c r="AL942" s="67"/>
      <c r="AM942" s="65"/>
      <c r="AN942" s="65"/>
      <c r="AO942" s="65"/>
      <c r="AP942" s="65"/>
      <c r="AQ942" s="65"/>
      <c r="AR942" s="65"/>
      <c r="AS942" s="65"/>
      <c r="AT942" s="65"/>
      <c r="AU942" s="65"/>
      <c r="AV942" s="65"/>
      <c r="AW942" s="65"/>
      <c r="AX942" s="65"/>
      <c r="AY942" s="65"/>
    </row>
    <row r="943" ht="16.5" customHeight="1">
      <c r="A943" s="65"/>
      <c r="B943" s="65"/>
      <c r="C943" s="65"/>
      <c r="D943" s="66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  <c r="AJ943" s="65"/>
      <c r="AK943" s="65"/>
      <c r="AL943" s="67"/>
      <c r="AM943" s="65"/>
      <c r="AN943" s="65"/>
      <c r="AO943" s="65"/>
      <c r="AP943" s="65"/>
      <c r="AQ943" s="65"/>
      <c r="AR943" s="65"/>
      <c r="AS943" s="65"/>
      <c r="AT943" s="65"/>
      <c r="AU943" s="65"/>
      <c r="AV943" s="65"/>
      <c r="AW943" s="65"/>
      <c r="AX943" s="65"/>
      <c r="AY943" s="65"/>
    </row>
    <row r="944" ht="16.5" customHeight="1">
      <c r="A944" s="65"/>
      <c r="B944" s="65"/>
      <c r="C944" s="65"/>
      <c r="D944" s="66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  <c r="AJ944" s="65"/>
      <c r="AK944" s="65"/>
      <c r="AL944" s="67"/>
      <c r="AM944" s="65"/>
      <c r="AN944" s="65"/>
      <c r="AO944" s="65"/>
      <c r="AP944" s="65"/>
      <c r="AQ944" s="65"/>
      <c r="AR944" s="65"/>
      <c r="AS944" s="65"/>
      <c r="AT944" s="65"/>
      <c r="AU944" s="65"/>
      <c r="AV944" s="65"/>
      <c r="AW944" s="65"/>
      <c r="AX944" s="65"/>
      <c r="AY944" s="65"/>
    </row>
    <row r="945" ht="16.5" customHeight="1">
      <c r="A945" s="65"/>
      <c r="B945" s="65"/>
      <c r="C945" s="65"/>
      <c r="D945" s="66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  <c r="AJ945" s="65"/>
      <c r="AK945" s="65"/>
      <c r="AL945" s="67"/>
      <c r="AM945" s="65"/>
      <c r="AN945" s="65"/>
      <c r="AO945" s="65"/>
      <c r="AP945" s="65"/>
      <c r="AQ945" s="65"/>
      <c r="AR945" s="65"/>
      <c r="AS945" s="65"/>
      <c r="AT945" s="65"/>
      <c r="AU945" s="65"/>
      <c r="AV945" s="65"/>
      <c r="AW945" s="65"/>
      <c r="AX945" s="65"/>
      <c r="AY945" s="65"/>
    </row>
    <row r="946" ht="16.5" customHeight="1">
      <c r="A946" s="65"/>
      <c r="B946" s="65"/>
      <c r="C946" s="65"/>
      <c r="D946" s="66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  <c r="AJ946" s="65"/>
      <c r="AK946" s="65"/>
      <c r="AL946" s="67"/>
      <c r="AM946" s="65"/>
      <c r="AN946" s="65"/>
      <c r="AO946" s="65"/>
      <c r="AP946" s="65"/>
      <c r="AQ946" s="65"/>
      <c r="AR946" s="65"/>
      <c r="AS946" s="65"/>
      <c r="AT946" s="65"/>
      <c r="AU946" s="65"/>
      <c r="AV946" s="65"/>
      <c r="AW946" s="65"/>
      <c r="AX946" s="65"/>
      <c r="AY946" s="65"/>
    </row>
    <row r="947" ht="16.5" customHeight="1">
      <c r="A947" s="65"/>
      <c r="B947" s="65"/>
      <c r="C947" s="65"/>
      <c r="D947" s="66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  <c r="AJ947" s="65"/>
      <c r="AK947" s="65"/>
      <c r="AL947" s="67"/>
      <c r="AM947" s="65"/>
      <c r="AN947" s="65"/>
      <c r="AO947" s="65"/>
      <c r="AP947" s="65"/>
      <c r="AQ947" s="65"/>
      <c r="AR947" s="65"/>
      <c r="AS947" s="65"/>
      <c r="AT947" s="65"/>
      <c r="AU947" s="65"/>
      <c r="AV947" s="65"/>
      <c r="AW947" s="65"/>
      <c r="AX947" s="65"/>
      <c r="AY947" s="65"/>
    </row>
    <row r="948" ht="16.5" customHeight="1">
      <c r="A948" s="65"/>
      <c r="B948" s="65"/>
      <c r="C948" s="65"/>
      <c r="D948" s="66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  <c r="AJ948" s="65"/>
      <c r="AK948" s="65"/>
      <c r="AL948" s="67"/>
      <c r="AM948" s="65"/>
      <c r="AN948" s="65"/>
      <c r="AO948" s="65"/>
      <c r="AP948" s="65"/>
      <c r="AQ948" s="65"/>
      <c r="AR948" s="65"/>
      <c r="AS948" s="65"/>
      <c r="AT948" s="65"/>
      <c r="AU948" s="65"/>
      <c r="AV948" s="65"/>
      <c r="AW948" s="65"/>
      <c r="AX948" s="65"/>
      <c r="AY948" s="65"/>
    </row>
    <row r="949" ht="16.5" customHeight="1">
      <c r="A949" s="65"/>
      <c r="B949" s="65"/>
      <c r="C949" s="65"/>
      <c r="D949" s="66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  <c r="AJ949" s="65"/>
      <c r="AK949" s="65"/>
      <c r="AL949" s="67"/>
      <c r="AM949" s="65"/>
      <c r="AN949" s="65"/>
      <c r="AO949" s="65"/>
      <c r="AP949" s="65"/>
      <c r="AQ949" s="65"/>
      <c r="AR949" s="65"/>
      <c r="AS949" s="65"/>
      <c r="AT949" s="65"/>
      <c r="AU949" s="65"/>
      <c r="AV949" s="65"/>
      <c r="AW949" s="65"/>
      <c r="AX949" s="65"/>
      <c r="AY949" s="65"/>
    </row>
    <row r="950" ht="16.5" customHeight="1">
      <c r="A950" s="65"/>
      <c r="B950" s="65"/>
      <c r="C950" s="65"/>
      <c r="D950" s="66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  <c r="AJ950" s="65"/>
      <c r="AK950" s="65"/>
      <c r="AL950" s="67"/>
      <c r="AM950" s="65"/>
      <c r="AN950" s="65"/>
      <c r="AO950" s="65"/>
      <c r="AP950" s="65"/>
      <c r="AQ950" s="65"/>
      <c r="AR950" s="65"/>
      <c r="AS950" s="65"/>
      <c r="AT950" s="65"/>
      <c r="AU950" s="65"/>
      <c r="AV950" s="65"/>
      <c r="AW950" s="65"/>
      <c r="AX950" s="65"/>
      <c r="AY950" s="65"/>
    </row>
    <row r="951" ht="16.5" customHeight="1">
      <c r="A951" s="65"/>
      <c r="B951" s="65"/>
      <c r="C951" s="65"/>
      <c r="D951" s="66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  <c r="AJ951" s="65"/>
      <c r="AK951" s="65"/>
      <c r="AL951" s="67"/>
      <c r="AM951" s="65"/>
      <c r="AN951" s="65"/>
      <c r="AO951" s="65"/>
      <c r="AP951" s="65"/>
      <c r="AQ951" s="65"/>
      <c r="AR951" s="65"/>
      <c r="AS951" s="65"/>
      <c r="AT951" s="65"/>
      <c r="AU951" s="65"/>
      <c r="AV951" s="65"/>
      <c r="AW951" s="65"/>
      <c r="AX951" s="65"/>
      <c r="AY951" s="65"/>
    </row>
    <row r="952" ht="16.5" customHeight="1">
      <c r="A952" s="65"/>
      <c r="B952" s="65"/>
      <c r="C952" s="65"/>
      <c r="D952" s="66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  <c r="AJ952" s="65"/>
      <c r="AK952" s="65"/>
      <c r="AL952" s="67"/>
      <c r="AM952" s="65"/>
      <c r="AN952" s="65"/>
      <c r="AO952" s="65"/>
      <c r="AP952" s="65"/>
      <c r="AQ952" s="65"/>
      <c r="AR952" s="65"/>
      <c r="AS952" s="65"/>
      <c r="AT952" s="65"/>
      <c r="AU952" s="65"/>
      <c r="AV952" s="65"/>
      <c r="AW952" s="65"/>
      <c r="AX952" s="65"/>
      <c r="AY952" s="65"/>
    </row>
    <row r="953" ht="16.5" customHeight="1">
      <c r="A953" s="65"/>
      <c r="B953" s="65"/>
      <c r="C953" s="65"/>
      <c r="D953" s="66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  <c r="AJ953" s="65"/>
      <c r="AK953" s="65"/>
      <c r="AL953" s="67"/>
      <c r="AM953" s="65"/>
      <c r="AN953" s="65"/>
      <c r="AO953" s="65"/>
      <c r="AP953" s="65"/>
      <c r="AQ953" s="65"/>
      <c r="AR953" s="65"/>
      <c r="AS953" s="65"/>
      <c r="AT953" s="65"/>
      <c r="AU953" s="65"/>
      <c r="AV953" s="65"/>
      <c r="AW953" s="65"/>
      <c r="AX953" s="65"/>
      <c r="AY953" s="65"/>
    </row>
    <row r="954" ht="16.5" customHeight="1">
      <c r="A954" s="65"/>
      <c r="B954" s="65"/>
      <c r="C954" s="65"/>
      <c r="D954" s="66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  <c r="AJ954" s="65"/>
      <c r="AK954" s="65"/>
      <c r="AL954" s="67"/>
      <c r="AM954" s="65"/>
      <c r="AN954" s="65"/>
      <c r="AO954" s="65"/>
      <c r="AP954" s="65"/>
      <c r="AQ954" s="65"/>
      <c r="AR954" s="65"/>
      <c r="AS954" s="65"/>
      <c r="AT954" s="65"/>
      <c r="AU954" s="65"/>
      <c r="AV954" s="65"/>
      <c r="AW954" s="65"/>
      <c r="AX954" s="65"/>
      <c r="AY954" s="65"/>
    </row>
    <row r="955" ht="16.5" customHeight="1">
      <c r="A955" s="65"/>
      <c r="B955" s="65"/>
      <c r="C955" s="65"/>
      <c r="D955" s="66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  <c r="AJ955" s="65"/>
      <c r="AK955" s="65"/>
      <c r="AL955" s="67"/>
      <c r="AM955" s="65"/>
      <c r="AN955" s="65"/>
      <c r="AO955" s="65"/>
      <c r="AP955" s="65"/>
      <c r="AQ955" s="65"/>
      <c r="AR955" s="65"/>
      <c r="AS955" s="65"/>
      <c r="AT955" s="65"/>
      <c r="AU955" s="65"/>
      <c r="AV955" s="65"/>
      <c r="AW955" s="65"/>
      <c r="AX955" s="65"/>
      <c r="AY955" s="65"/>
    </row>
    <row r="956" ht="16.5" customHeight="1">
      <c r="A956" s="65"/>
      <c r="B956" s="65"/>
      <c r="C956" s="65"/>
      <c r="D956" s="66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  <c r="AJ956" s="65"/>
      <c r="AK956" s="65"/>
      <c r="AL956" s="67"/>
      <c r="AM956" s="65"/>
      <c r="AN956" s="65"/>
      <c r="AO956" s="65"/>
      <c r="AP956" s="65"/>
      <c r="AQ956" s="65"/>
      <c r="AR956" s="65"/>
      <c r="AS956" s="65"/>
      <c r="AT956" s="65"/>
      <c r="AU956" s="65"/>
      <c r="AV956" s="65"/>
      <c r="AW956" s="65"/>
      <c r="AX956" s="65"/>
      <c r="AY956" s="65"/>
    </row>
    <row r="957" ht="16.5" customHeight="1">
      <c r="A957" s="65"/>
      <c r="B957" s="65"/>
      <c r="C957" s="65"/>
      <c r="D957" s="66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  <c r="AJ957" s="65"/>
      <c r="AK957" s="65"/>
      <c r="AL957" s="67"/>
      <c r="AM957" s="65"/>
      <c r="AN957" s="65"/>
      <c r="AO957" s="65"/>
      <c r="AP957" s="65"/>
      <c r="AQ957" s="65"/>
      <c r="AR957" s="65"/>
      <c r="AS957" s="65"/>
      <c r="AT957" s="65"/>
      <c r="AU957" s="65"/>
      <c r="AV957" s="65"/>
      <c r="AW957" s="65"/>
      <c r="AX957" s="65"/>
      <c r="AY957" s="65"/>
    </row>
    <row r="958" ht="16.5" customHeight="1">
      <c r="A958" s="65"/>
      <c r="B958" s="65"/>
      <c r="C958" s="65"/>
      <c r="D958" s="66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  <c r="AJ958" s="65"/>
      <c r="AK958" s="65"/>
      <c r="AL958" s="67"/>
      <c r="AM958" s="65"/>
      <c r="AN958" s="65"/>
      <c r="AO958" s="65"/>
      <c r="AP958" s="65"/>
      <c r="AQ958" s="65"/>
      <c r="AR958" s="65"/>
      <c r="AS958" s="65"/>
      <c r="AT958" s="65"/>
      <c r="AU958" s="65"/>
      <c r="AV958" s="65"/>
      <c r="AW958" s="65"/>
      <c r="AX958" s="65"/>
      <c r="AY958" s="65"/>
    </row>
    <row r="959" ht="16.5" customHeight="1">
      <c r="A959" s="65"/>
      <c r="B959" s="65"/>
      <c r="C959" s="65"/>
      <c r="D959" s="66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  <c r="AJ959" s="65"/>
      <c r="AK959" s="65"/>
      <c r="AL959" s="67"/>
      <c r="AM959" s="65"/>
      <c r="AN959" s="65"/>
      <c r="AO959" s="65"/>
      <c r="AP959" s="65"/>
      <c r="AQ959" s="65"/>
      <c r="AR959" s="65"/>
      <c r="AS959" s="65"/>
      <c r="AT959" s="65"/>
      <c r="AU959" s="65"/>
      <c r="AV959" s="65"/>
      <c r="AW959" s="65"/>
      <c r="AX959" s="65"/>
      <c r="AY959" s="65"/>
    </row>
    <row r="960" ht="16.5" customHeight="1">
      <c r="A960" s="65"/>
      <c r="B960" s="65"/>
      <c r="C960" s="65"/>
      <c r="D960" s="66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  <c r="AJ960" s="65"/>
      <c r="AK960" s="65"/>
      <c r="AL960" s="67"/>
      <c r="AM960" s="65"/>
      <c r="AN960" s="65"/>
      <c r="AO960" s="65"/>
      <c r="AP960" s="65"/>
      <c r="AQ960" s="65"/>
      <c r="AR960" s="65"/>
      <c r="AS960" s="65"/>
      <c r="AT960" s="65"/>
      <c r="AU960" s="65"/>
      <c r="AV960" s="65"/>
      <c r="AW960" s="65"/>
      <c r="AX960" s="65"/>
      <c r="AY960" s="65"/>
    </row>
    <row r="961" ht="16.5" customHeight="1">
      <c r="A961" s="65"/>
      <c r="B961" s="65"/>
      <c r="C961" s="65"/>
      <c r="D961" s="66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  <c r="AJ961" s="65"/>
      <c r="AK961" s="65"/>
      <c r="AL961" s="67"/>
      <c r="AM961" s="65"/>
      <c r="AN961" s="65"/>
      <c r="AO961" s="65"/>
      <c r="AP961" s="65"/>
      <c r="AQ961" s="65"/>
      <c r="AR961" s="65"/>
      <c r="AS961" s="65"/>
      <c r="AT961" s="65"/>
      <c r="AU961" s="65"/>
      <c r="AV961" s="65"/>
      <c r="AW961" s="65"/>
      <c r="AX961" s="65"/>
      <c r="AY961" s="65"/>
    </row>
    <row r="962" ht="16.5" customHeight="1">
      <c r="A962" s="65"/>
      <c r="B962" s="65"/>
      <c r="C962" s="65"/>
      <c r="D962" s="66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  <c r="AJ962" s="65"/>
      <c r="AK962" s="65"/>
      <c r="AL962" s="67"/>
      <c r="AM962" s="65"/>
      <c r="AN962" s="65"/>
      <c r="AO962" s="65"/>
      <c r="AP962" s="65"/>
      <c r="AQ962" s="65"/>
      <c r="AR962" s="65"/>
      <c r="AS962" s="65"/>
      <c r="AT962" s="65"/>
      <c r="AU962" s="65"/>
      <c r="AV962" s="65"/>
      <c r="AW962" s="65"/>
      <c r="AX962" s="65"/>
      <c r="AY962" s="65"/>
    </row>
    <row r="963" ht="16.5" customHeight="1">
      <c r="A963" s="65"/>
      <c r="B963" s="65"/>
      <c r="C963" s="65"/>
      <c r="D963" s="66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  <c r="AJ963" s="65"/>
      <c r="AK963" s="65"/>
      <c r="AL963" s="67"/>
      <c r="AM963" s="65"/>
      <c r="AN963" s="65"/>
      <c r="AO963" s="65"/>
      <c r="AP963" s="65"/>
      <c r="AQ963" s="65"/>
      <c r="AR963" s="65"/>
      <c r="AS963" s="65"/>
      <c r="AT963" s="65"/>
      <c r="AU963" s="65"/>
      <c r="AV963" s="65"/>
      <c r="AW963" s="65"/>
      <c r="AX963" s="65"/>
      <c r="AY963" s="65"/>
    </row>
    <row r="964" ht="16.5" customHeight="1">
      <c r="A964" s="65"/>
      <c r="B964" s="65"/>
      <c r="C964" s="65"/>
      <c r="D964" s="66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  <c r="AJ964" s="65"/>
      <c r="AK964" s="65"/>
      <c r="AL964" s="67"/>
      <c r="AM964" s="65"/>
      <c r="AN964" s="65"/>
      <c r="AO964" s="65"/>
      <c r="AP964" s="65"/>
      <c r="AQ964" s="65"/>
      <c r="AR964" s="65"/>
      <c r="AS964" s="65"/>
      <c r="AT964" s="65"/>
      <c r="AU964" s="65"/>
      <c r="AV964" s="65"/>
      <c r="AW964" s="65"/>
      <c r="AX964" s="65"/>
      <c r="AY964" s="65"/>
    </row>
    <row r="965" ht="16.5" customHeight="1">
      <c r="A965" s="65"/>
      <c r="B965" s="65"/>
      <c r="C965" s="65"/>
      <c r="D965" s="66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  <c r="AJ965" s="65"/>
      <c r="AK965" s="65"/>
      <c r="AL965" s="67"/>
      <c r="AM965" s="65"/>
      <c r="AN965" s="65"/>
      <c r="AO965" s="65"/>
      <c r="AP965" s="65"/>
      <c r="AQ965" s="65"/>
      <c r="AR965" s="65"/>
      <c r="AS965" s="65"/>
      <c r="AT965" s="65"/>
      <c r="AU965" s="65"/>
      <c r="AV965" s="65"/>
      <c r="AW965" s="65"/>
      <c r="AX965" s="65"/>
      <c r="AY965" s="65"/>
    </row>
    <row r="966" ht="16.5" customHeight="1">
      <c r="A966" s="65"/>
      <c r="B966" s="65"/>
      <c r="C966" s="65"/>
      <c r="D966" s="66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  <c r="AJ966" s="65"/>
      <c r="AK966" s="65"/>
      <c r="AL966" s="67"/>
      <c r="AM966" s="65"/>
      <c r="AN966" s="65"/>
      <c r="AO966" s="65"/>
      <c r="AP966" s="65"/>
      <c r="AQ966" s="65"/>
      <c r="AR966" s="65"/>
      <c r="AS966" s="65"/>
      <c r="AT966" s="65"/>
      <c r="AU966" s="65"/>
      <c r="AV966" s="65"/>
      <c r="AW966" s="65"/>
      <c r="AX966" s="65"/>
      <c r="AY966" s="65"/>
    </row>
    <row r="967" ht="16.5" customHeight="1">
      <c r="A967" s="65"/>
      <c r="B967" s="65"/>
      <c r="C967" s="65"/>
      <c r="D967" s="66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  <c r="AJ967" s="65"/>
      <c r="AK967" s="65"/>
      <c r="AL967" s="67"/>
      <c r="AM967" s="65"/>
      <c r="AN967" s="65"/>
      <c r="AO967" s="65"/>
      <c r="AP967" s="65"/>
      <c r="AQ967" s="65"/>
      <c r="AR967" s="65"/>
      <c r="AS967" s="65"/>
      <c r="AT967" s="65"/>
      <c r="AU967" s="65"/>
      <c r="AV967" s="65"/>
      <c r="AW967" s="65"/>
      <c r="AX967" s="65"/>
      <c r="AY967" s="65"/>
    </row>
    <row r="968" ht="16.5" customHeight="1">
      <c r="A968" s="65"/>
      <c r="B968" s="65"/>
      <c r="C968" s="65"/>
      <c r="D968" s="66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  <c r="AJ968" s="65"/>
      <c r="AK968" s="65"/>
      <c r="AL968" s="67"/>
      <c r="AM968" s="65"/>
      <c r="AN968" s="65"/>
      <c r="AO968" s="65"/>
      <c r="AP968" s="65"/>
      <c r="AQ968" s="65"/>
      <c r="AR968" s="65"/>
      <c r="AS968" s="65"/>
      <c r="AT968" s="65"/>
      <c r="AU968" s="65"/>
      <c r="AV968" s="65"/>
      <c r="AW968" s="65"/>
      <c r="AX968" s="65"/>
      <c r="AY968" s="65"/>
    </row>
    <row r="969" ht="16.5" customHeight="1">
      <c r="A969" s="65"/>
      <c r="B969" s="65"/>
      <c r="C969" s="65"/>
      <c r="D969" s="66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  <c r="AJ969" s="65"/>
      <c r="AK969" s="65"/>
      <c r="AL969" s="67"/>
      <c r="AM969" s="65"/>
      <c r="AN969" s="65"/>
      <c r="AO969" s="65"/>
      <c r="AP969" s="65"/>
      <c r="AQ969" s="65"/>
      <c r="AR969" s="65"/>
      <c r="AS969" s="65"/>
      <c r="AT969" s="65"/>
      <c r="AU969" s="65"/>
      <c r="AV969" s="65"/>
      <c r="AW969" s="65"/>
      <c r="AX969" s="65"/>
      <c r="AY969" s="65"/>
    </row>
    <row r="970" ht="16.5" customHeight="1">
      <c r="A970" s="65"/>
      <c r="B970" s="65"/>
      <c r="C970" s="65"/>
      <c r="D970" s="66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  <c r="AJ970" s="65"/>
      <c r="AK970" s="65"/>
      <c r="AL970" s="67"/>
      <c r="AM970" s="65"/>
      <c r="AN970" s="65"/>
      <c r="AO970" s="65"/>
      <c r="AP970" s="65"/>
      <c r="AQ970" s="65"/>
      <c r="AR970" s="65"/>
      <c r="AS970" s="65"/>
      <c r="AT970" s="65"/>
      <c r="AU970" s="65"/>
      <c r="AV970" s="65"/>
      <c r="AW970" s="65"/>
      <c r="AX970" s="65"/>
      <c r="AY970" s="65"/>
    </row>
    <row r="971" ht="16.5" customHeight="1">
      <c r="A971" s="65"/>
      <c r="B971" s="65"/>
      <c r="C971" s="65"/>
      <c r="D971" s="66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  <c r="AJ971" s="65"/>
      <c r="AK971" s="65"/>
      <c r="AL971" s="67"/>
      <c r="AM971" s="65"/>
      <c r="AN971" s="65"/>
      <c r="AO971" s="65"/>
      <c r="AP971" s="65"/>
      <c r="AQ971" s="65"/>
      <c r="AR971" s="65"/>
      <c r="AS971" s="65"/>
      <c r="AT971" s="65"/>
      <c r="AU971" s="65"/>
      <c r="AV971" s="65"/>
      <c r="AW971" s="65"/>
      <c r="AX971" s="65"/>
      <c r="AY971" s="65"/>
    </row>
    <row r="972" ht="16.5" customHeight="1">
      <c r="A972" s="65"/>
      <c r="B972" s="65"/>
      <c r="C972" s="65"/>
      <c r="D972" s="66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  <c r="AJ972" s="65"/>
      <c r="AK972" s="65"/>
      <c r="AL972" s="67"/>
      <c r="AM972" s="65"/>
      <c r="AN972" s="65"/>
      <c r="AO972" s="65"/>
      <c r="AP972" s="65"/>
      <c r="AQ972" s="65"/>
      <c r="AR972" s="65"/>
      <c r="AS972" s="65"/>
      <c r="AT972" s="65"/>
      <c r="AU972" s="65"/>
      <c r="AV972" s="65"/>
      <c r="AW972" s="65"/>
      <c r="AX972" s="65"/>
      <c r="AY972" s="65"/>
    </row>
    <row r="973" ht="16.5" customHeight="1">
      <c r="A973" s="65"/>
      <c r="B973" s="65"/>
      <c r="C973" s="65"/>
      <c r="D973" s="66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  <c r="AJ973" s="65"/>
      <c r="AK973" s="65"/>
      <c r="AL973" s="67"/>
      <c r="AM973" s="65"/>
      <c r="AN973" s="65"/>
      <c r="AO973" s="65"/>
      <c r="AP973" s="65"/>
      <c r="AQ973" s="65"/>
      <c r="AR973" s="65"/>
      <c r="AS973" s="65"/>
      <c r="AT973" s="65"/>
      <c r="AU973" s="65"/>
      <c r="AV973" s="65"/>
      <c r="AW973" s="65"/>
      <c r="AX973" s="65"/>
      <c r="AY973" s="65"/>
    </row>
    <row r="974" ht="16.5" customHeight="1">
      <c r="A974" s="65"/>
      <c r="B974" s="65"/>
      <c r="C974" s="65"/>
      <c r="D974" s="66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  <c r="AJ974" s="65"/>
      <c r="AK974" s="65"/>
      <c r="AL974" s="67"/>
      <c r="AM974" s="65"/>
      <c r="AN974" s="65"/>
      <c r="AO974" s="65"/>
      <c r="AP974" s="65"/>
      <c r="AQ974" s="65"/>
      <c r="AR974" s="65"/>
      <c r="AS974" s="65"/>
      <c r="AT974" s="65"/>
      <c r="AU974" s="65"/>
      <c r="AV974" s="65"/>
      <c r="AW974" s="65"/>
      <c r="AX974" s="65"/>
      <c r="AY974" s="65"/>
    </row>
    <row r="975" ht="16.5" customHeight="1">
      <c r="A975" s="65"/>
      <c r="B975" s="65"/>
      <c r="C975" s="65"/>
      <c r="D975" s="66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  <c r="AJ975" s="65"/>
      <c r="AK975" s="65"/>
      <c r="AL975" s="67"/>
      <c r="AM975" s="65"/>
      <c r="AN975" s="65"/>
      <c r="AO975" s="65"/>
      <c r="AP975" s="65"/>
      <c r="AQ975" s="65"/>
      <c r="AR975" s="65"/>
      <c r="AS975" s="65"/>
      <c r="AT975" s="65"/>
      <c r="AU975" s="65"/>
      <c r="AV975" s="65"/>
      <c r="AW975" s="65"/>
      <c r="AX975" s="65"/>
      <c r="AY975" s="65"/>
    </row>
    <row r="976" ht="16.5" customHeight="1">
      <c r="A976" s="65"/>
      <c r="B976" s="65"/>
      <c r="C976" s="65"/>
      <c r="D976" s="66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  <c r="AJ976" s="65"/>
      <c r="AK976" s="65"/>
      <c r="AL976" s="67"/>
      <c r="AM976" s="65"/>
      <c r="AN976" s="65"/>
      <c r="AO976" s="65"/>
      <c r="AP976" s="65"/>
      <c r="AQ976" s="65"/>
      <c r="AR976" s="65"/>
      <c r="AS976" s="65"/>
      <c r="AT976" s="65"/>
      <c r="AU976" s="65"/>
      <c r="AV976" s="65"/>
      <c r="AW976" s="65"/>
      <c r="AX976" s="65"/>
      <c r="AY976" s="65"/>
    </row>
    <row r="977" ht="16.5" customHeight="1">
      <c r="A977" s="65"/>
      <c r="B977" s="65"/>
      <c r="C977" s="65"/>
      <c r="D977" s="66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  <c r="AJ977" s="65"/>
      <c r="AK977" s="65"/>
      <c r="AL977" s="67"/>
      <c r="AM977" s="65"/>
      <c r="AN977" s="65"/>
      <c r="AO977" s="65"/>
      <c r="AP977" s="65"/>
      <c r="AQ977" s="65"/>
      <c r="AR977" s="65"/>
      <c r="AS977" s="65"/>
      <c r="AT977" s="65"/>
      <c r="AU977" s="65"/>
      <c r="AV977" s="65"/>
      <c r="AW977" s="65"/>
      <c r="AX977" s="65"/>
      <c r="AY977" s="65"/>
    </row>
    <row r="978" ht="16.5" customHeight="1">
      <c r="A978" s="65"/>
      <c r="B978" s="65"/>
      <c r="C978" s="65"/>
      <c r="D978" s="66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  <c r="AJ978" s="65"/>
      <c r="AK978" s="65"/>
      <c r="AL978" s="67"/>
      <c r="AM978" s="65"/>
      <c r="AN978" s="65"/>
      <c r="AO978" s="65"/>
      <c r="AP978" s="65"/>
      <c r="AQ978" s="65"/>
      <c r="AR978" s="65"/>
      <c r="AS978" s="65"/>
      <c r="AT978" s="65"/>
      <c r="AU978" s="65"/>
      <c r="AV978" s="65"/>
      <c r="AW978" s="65"/>
      <c r="AX978" s="65"/>
      <c r="AY978" s="65"/>
    </row>
    <row r="979" ht="16.5" customHeight="1">
      <c r="A979" s="65"/>
      <c r="B979" s="65"/>
      <c r="C979" s="65"/>
      <c r="D979" s="66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  <c r="AJ979" s="65"/>
      <c r="AK979" s="65"/>
      <c r="AL979" s="67"/>
      <c r="AM979" s="65"/>
      <c r="AN979" s="65"/>
      <c r="AO979" s="65"/>
      <c r="AP979" s="65"/>
      <c r="AQ979" s="65"/>
      <c r="AR979" s="65"/>
      <c r="AS979" s="65"/>
      <c r="AT979" s="65"/>
      <c r="AU979" s="65"/>
      <c r="AV979" s="65"/>
      <c r="AW979" s="65"/>
      <c r="AX979" s="65"/>
      <c r="AY979" s="65"/>
    </row>
    <row r="980" ht="16.5" customHeight="1">
      <c r="A980" s="65"/>
      <c r="B980" s="65"/>
      <c r="C980" s="65"/>
      <c r="D980" s="66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  <c r="AJ980" s="65"/>
      <c r="AK980" s="65"/>
      <c r="AL980" s="67"/>
      <c r="AM980" s="65"/>
      <c r="AN980" s="65"/>
      <c r="AO980" s="65"/>
      <c r="AP980" s="65"/>
      <c r="AQ980" s="65"/>
      <c r="AR980" s="65"/>
      <c r="AS980" s="65"/>
      <c r="AT980" s="65"/>
      <c r="AU980" s="65"/>
      <c r="AV980" s="65"/>
      <c r="AW980" s="65"/>
      <c r="AX980" s="65"/>
      <c r="AY980" s="65"/>
    </row>
    <row r="981" ht="16.5" customHeight="1">
      <c r="A981" s="65"/>
      <c r="B981" s="65"/>
      <c r="C981" s="65"/>
      <c r="D981" s="66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  <c r="AJ981" s="65"/>
      <c r="AK981" s="65"/>
      <c r="AL981" s="67"/>
      <c r="AM981" s="65"/>
      <c r="AN981" s="65"/>
      <c r="AO981" s="65"/>
      <c r="AP981" s="65"/>
      <c r="AQ981" s="65"/>
      <c r="AR981" s="65"/>
      <c r="AS981" s="65"/>
      <c r="AT981" s="65"/>
      <c r="AU981" s="65"/>
      <c r="AV981" s="65"/>
      <c r="AW981" s="65"/>
      <c r="AX981" s="65"/>
      <c r="AY981" s="65"/>
    </row>
    <row r="982" ht="16.5" customHeight="1">
      <c r="A982" s="65"/>
      <c r="B982" s="65"/>
      <c r="C982" s="65"/>
      <c r="D982" s="66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  <c r="AJ982" s="65"/>
      <c r="AK982" s="65"/>
      <c r="AL982" s="67"/>
      <c r="AM982" s="65"/>
      <c r="AN982" s="65"/>
      <c r="AO982" s="65"/>
      <c r="AP982" s="65"/>
      <c r="AQ982" s="65"/>
      <c r="AR982" s="65"/>
      <c r="AS982" s="65"/>
      <c r="AT982" s="65"/>
      <c r="AU982" s="65"/>
      <c r="AV982" s="65"/>
      <c r="AW982" s="65"/>
      <c r="AX982" s="65"/>
      <c r="AY982" s="65"/>
    </row>
    <row r="983" ht="16.5" customHeight="1">
      <c r="A983" s="65"/>
      <c r="B983" s="65"/>
      <c r="C983" s="65"/>
      <c r="D983" s="66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  <c r="AJ983" s="65"/>
      <c r="AK983" s="65"/>
      <c r="AL983" s="67"/>
      <c r="AM983" s="65"/>
      <c r="AN983" s="65"/>
      <c r="AO983" s="65"/>
      <c r="AP983" s="65"/>
      <c r="AQ983" s="65"/>
      <c r="AR983" s="65"/>
      <c r="AS983" s="65"/>
      <c r="AT983" s="65"/>
      <c r="AU983" s="65"/>
      <c r="AV983" s="65"/>
      <c r="AW983" s="65"/>
      <c r="AX983" s="65"/>
      <c r="AY983" s="65"/>
    </row>
    <row r="984" ht="16.5" customHeight="1">
      <c r="A984" s="65"/>
      <c r="B984" s="65"/>
      <c r="C984" s="65"/>
      <c r="D984" s="66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  <c r="AJ984" s="65"/>
      <c r="AK984" s="65"/>
      <c r="AL984" s="67"/>
      <c r="AM984" s="65"/>
      <c r="AN984" s="65"/>
      <c r="AO984" s="65"/>
      <c r="AP984" s="65"/>
      <c r="AQ984" s="65"/>
      <c r="AR984" s="65"/>
      <c r="AS984" s="65"/>
      <c r="AT984" s="65"/>
      <c r="AU984" s="65"/>
      <c r="AV984" s="65"/>
      <c r="AW984" s="65"/>
      <c r="AX984" s="65"/>
      <c r="AY984" s="65"/>
    </row>
    <row r="985" ht="16.5" customHeight="1">
      <c r="A985" s="65"/>
      <c r="B985" s="65"/>
      <c r="C985" s="65"/>
      <c r="D985" s="66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  <c r="AJ985" s="65"/>
      <c r="AK985" s="65"/>
      <c r="AL985" s="67"/>
      <c r="AM985" s="65"/>
      <c r="AN985" s="65"/>
      <c r="AO985" s="65"/>
      <c r="AP985" s="65"/>
      <c r="AQ985" s="65"/>
      <c r="AR985" s="65"/>
      <c r="AS985" s="65"/>
      <c r="AT985" s="65"/>
      <c r="AU985" s="65"/>
      <c r="AV985" s="65"/>
      <c r="AW985" s="65"/>
      <c r="AX985" s="65"/>
      <c r="AY985" s="65"/>
    </row>
    <row r="986" ht="16.5" customHeight="1">
      <c r="A986" s="65"/>
      <c r="B986" s="65"/>
      <c r="C986" s="65"/>
      <c r="D986" s="66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  <c r="AJ986" s="65"/>
      <c r="AK986" s="65"/>
      <c r="AL986" s="67"/>
      <c r="AM986" s="65"/>
      <c r="AN986" s="65"/>
      <c r="AO986" s="65"/>
      <c r="AP986" s="65"/>
      <c r="AQ986" s="65"/>
      <c r="AR986" s="65"/>
      <c r="AS986" s="65"/>
      <c r="AT986" s="65"/>
      <c r="AU986" s="65"/>
      <c r="AV986" s="65"/>
      <c r="AW986" s="65"/>
      <c r="AX986" s="65"/>
      <c r="AY986" s="65"/>
    </row>
    <row r="987" ht="16.5" customHeight="1">
      <c r="A987" s="65"/>
      <c r="B987" s="65"/>
      <c r="C987" s="65"/>
      <c r="D987" s="66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  <c r="AJ987" s="65"/>
      <c r="AK987" s="65"/>
      <c r="AL987" s="67"/>
      <c r="AM987" s="65"/>
      <c r="AN987" s="65"/>
      <c r="AO987" s="65"/>
      <c r="AP987" s="65"/>
      <c r="AQ987" s="65"/>
      <c r="AR987" s="65"/>
      <c r="AS987" s="65"/>
      <c r="AT987" s="65"/>
      <c r="AU987" s="65"/>
      <c r="AV987" s="65"/>
      <c r="AW987" s="65"/>
      <c r="AX987" s="65"/>
      <c r="AY987" s="65"/>
    </row>
    <row r="988" ht="16.5" customHeight="1">
      <c r="A988" s="65"/>
      <c r="B988" s="65"/>
      <c r="C988" s="65"/>
      <c r="D988" s="66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  <c r="AJ988" s="65"/>
      <c r="AK988" s="65"/>
      <c r="AL988" s="67"/>
      <c r="AM988" s="65"/>
      <c r="AN988" s="65"/>
      <c r="AO988" s="65"/>
      <c r="AP988" s="65"/>
      <c r="AQ988" s="65"/>
      <c r="AR988" s="65"/>
      <c r="AS988" s="65"/>
      <c r="AT988" s="65"/>
      <c r="AU988" s="65"/>
      <c r="AV988" s="65"/>
      <c r="AW988" s="65"/>
      <c r="AX988" s="65"/>
      <c r="AY988" s="65"/>
    </row>
    <row r="989" ht="16.5" customHeight="1">
      <c r="A989" s="65"/>
      <c r="B989" s="65"/>
      <c r="C989" s="65"/>
      <c r="D989" s="66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  <c r="AJ989" s="65"/>
      <c r="AK989" s="65"/>
      <c r="AL989" s="67"/>
      <c r="AM989" s="65"/>
      <c r="AN989" s="65"/>
      <c r="AO989" s="65"/>
      <c r="AP989" s="65"/>
      <c r="AQ989" s="65"/>
      <c r="AR989" s="65"/>
      <c r="AS989" s="65"/>
      <c r="AT989" s="65"/>
      <c r="AU989" s="65"/>
      <c r="AV989" s="65"/>
      <c r="AW989" s="65"/>
      <c r="AX989" s="65"/>
      <c r="AY989" s="65"/>
    </row>
    <row r="990" ht="16.5" customHeight="1">
      <c r="A990" s="65"/>
      <c r="B990" s="65"/>
      <c r="C990" s="65"/>
      <c r="D990" s="66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  <c r="AJ990" s="65"/>
      <c r="AK990" s="65"/>
      <c r="AL990" s="67"/>
      <c r="AM990" s="65"/>
      <c r="AN990" s="65"/>
      <c r="AO990" s="65"/>
      <c r="AP990" s="65"/>
      <c r="AQ990" s="65"/>
      <c r="AR990" s="65"/>
      <c r="AS990" s="65"/>
      <c r="AT990" s="65"/>
      <c r="AU990" s="65"/>
      <c r="AV990" s="65"/>
      <c r="AW990" s="65"/>
      <c r="AX990" s="65"/>
      <c r="AY990" s="65"/>
    </row>
    <row r="991" ht="16.5" customHeight="1">
      <c r="A991" s="65"/>
      <c r="B991" s="65"/>
      <c r="C991" s="65"/>
      <c r="D991" s="66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  <c r="AJ991" s="65"/>
      <c r="AK991" s="65"/>
      <c r="AL991" s="67"/>
      <c r="AM991" s="65"/>
      <c r="AN991" s="65"/>
      <c r="AO991" s="65"/>
      <c r="AP991" s="65"/>
      <c r="AQ991" s="65"/>
      <c r="AR991" s="65"/>
      <c r="AS991" s="65"/>
      <c r="AT991" s="65"/>
      <c r="AU991" s="65"/>
      <c r="AV991" s="65"/>
      <c r="AW991" s="65"/>
      <c r="AX991" s="65"/>
      <c r="AY991" s="65"/>
    </row>
    <row r="992" ht="16.5" customHeight="1">
      <c r="A992" s="65"/>
      <c r="B992" s="65"/>
      <c r="C992" s="65"/>
      <c r="D992" s="66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  <c r="AJ992" s="65"/>
      <c r="AK992" s="65"/>
      <c r="AL992" s="67"/>
      <c r="AM992" s="65"/>
      <c r="AN992" s="65"/>
      <c r="AO992" s="65"/>
      <c r="AP992" s="65"/>
      <c r="AQ992" s="65"/>
      <c r="AR992" s="65"/>
      <c r="AS992" s="65"/>
      <c r="AT992" s="65"/>
      <c r="AU992" s="65"/>
      <c r="AV992" s="65"/>
      <c r="AW992" s="65"/>
      <c r="AX992" s="65"/>
      <c r="AY992" s="65"/>
    </row>
    <row r="993" ht="16.5" customHeight="1">
      <c r="A993" s="65"/>
      <c r="B993" s="65"/>
      <c r="C993" s="65"/>
      <c r="D993" s="66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  <c r="AJ993" s="65"/>
      <c r="AK993" s="65"/>
      <c r="AL993" s="67"/>
      <c r="AM993" s="65"/>
      <c r="AN993" s="65"/>
      <c r="AO993" s="65"/>
      <c r="AP993" s="65"/>
      <c r="AQ993" s="65"/>
      <c r="AR993" s="65"/>
      <c r="AS993" s="65"/>
      <c r="AT993" s="65"/>
      <c r="AU993" s="65"/>
      <c r="AV993" s="65"/>
      <c r="AW993" s="65"/>
      <c r="AX993" s="65"/>
      <c r="AY993" s="65"/>
    </row>
    <row r="994" ht="16.5" customHeight="1">
      <c r="A994" s="65"/>
      <c r="B994" s="65"/>
      <c r="C994" s="65"/>
      <c r="D994" s="66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  <c r="AJ994" s="65"/>
      <c r="AK994" s="65"/>
      <c r="AL994" s="67"/>
      <c r="AM994" s="65"/>
      <c r="AN994" s="65"/>
      <c r="AO994" s="65"/>
      <c r="AP994" s="65"/>
      <c r="AQ994" s="65"/>
      <c r="AR994" s="65"/>
      <c r="AS994" s="65"/>
      <c r="AT994" s="65"/>
      <c r="AU994" s="65"/>
      <c r="AV994" s="65"/>
      <c r="AW994" s="65"/>
      <c r="AX994" s="65"/>
      <c r="AY994" s="65"/>
    </row>
    <row r="995" ht="16.5" customHeight="1">
      <c r="A995" s="65"/>
      <c r="B995" s="65"/>
      <c r="C995" s="65"/>
      <c r="D995" s="66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  <c r="AJ995" s="65"/>
      <c r="AK995" s="65"/>
      <c r="AL995" s="67"/>
      <c r="AM995" s="65"/>
      <c r="AN995" s="65"/>
      <c r="AO995" s="65"/>
      <c r="AP995" s="65"/>
      <c r="AQ995" s="65"/>
      <c r="AR995" s="65"/>
      <c r="AS995" s="65"/>
      <c r="AT995" s="65"/>
      <c r="AU995" s="65"/>
      <c r="AV995" s="65"/>
      <c r="AW995" s="65"/>
      <c r="AX995" s="65"/>
      <c r="AY995" s="65"/>
    </row>
    <row r="996" ht="16.5" customHeight="1">
      <c r="A996" s="65"/>
      <c r="B996" s="65"/>
      <c r="C996" s="65"/>
      <c r="D996" s="66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  <c r="AJ996" s="65"/>
      <c r="AK996" s="65"/>
      <c r="AL996" s="67"/>
      <c r="AM996" s="65"/>
      <c r="AN996" s="65"/>
      <c r="AO996" s="65"/>
      <c r="AP996" s="65"/>
      <c r="AQ996" s="65"/>
      <c r="AR996" s="65"/>
      <c r="AS996" s="65"/>
      <c r="AT996" s="65"/>
      <c r="AU996" s="65"/>
      <c r="AV996" s="65"/>
      <c r="AW996" s="65"/>
      <c r="AX996" s="65"/>
      <c r="AY996" s="65"/>
    </row>
    <row r="997" ht="16.5" customHeight="1">
      <c r="A997" s="65"/>
      <c r="B997" s="65"/>
      <c r="C997" s="65"/>
      <c r="D997" s="66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  <c r="AJ997" s="65"/>
      <c r="AK997" s="65"/>
      <c r="AL997" s="67"/>
      <c r="AM997" s="65"/>
      <c r="AN997" s="65"/>
      <c r="AO997" s="65"/>
      <c r="AP997" s="65"/>
      <c r="AQ997" s="65"/>
      <c r="AR997" s="65"/>
      <c r="AS997" s="65"/>
      <c r="AT997" s="65"/>
      <c r="AU997" s="65"/>
      <c r="AV997" s="65"/>
      <c r="AW997" s="65"/>
      <c r="AX997" s="65"/>
      <c r="AY997" s="65"/>
    </row>
    <row r="998" ht="16.5" customHeight="1">
      <c r="A998" s="65"/>
      <c r="B998" s="65"/>
      <c r="C998" s="65"/>
      <c r="D998" s="66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  <c r="AJ998" s="65"/>
      <c r="AK998" s="65"/>
      <c r="AL998" s="67"/>
      <c r="AM998" s="65"/>
      <c r="AN998" s="65"/>
      <c r="AO998" s="65"/>
      <c r="AP998" s="65"/>
      <c r="AQ998" s="65"/>
      <c r="AR998" s="65"/>
      <c r="AS998" s="65"/>
      <c r="AT998" s="65"/>
      <c r="AU998" s="65"/>
      <c r="AV998" s="65"/>
      <c r="AW998" s="65"/>
      <c r="AX998" s="65"/>
      <c r="AY998" s="65"/>
    </row>
    <row r="999" ht="16.5" customHeight="1">
      <c r="A999" s="65"/>
      <c r="B999" s="65"/>
      <c r="C999" s="65"/>
      <c r="D999" s="66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  <c r="AJ999" s="65"/>
      <c r="AK999" s="65"/>
      <c r="AL999" s="67"/>
      <c r="AM999" s="65"/>
      <c r="AN999" s="65"/>
      <c r="AO999" s="65"/>
      <c r="AP999" s="65"/>
      <c r="AQ999" s="65"/>
      <c r="AR999" s="65"/>
      <c r="AS999" s="65"/>
      <c r="AT999" s="65"/>
      <c r="AU999" s="65"/>
      <c r="AV999" s="65"/>
      <c r="AW999" s="65"/>
      <c r="AX999" s="65"/>
      <c r="AY999" s="65"/>
    </row>
    <row r="1000" ht="16.5" customHeight="1">
      <c r="A1000" s="65"/>
      <c r="B1000" s="65"/>
      <c r="C1000" s="65"/>
      <c r="D1000" s="66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  <c r="AJ1000" s="65"/>
      <c r="AK1000" s="65"/>
      <c r="AL1000" s="67"/>
      <c r="AM1000" s="65"/>
      <c r="AN1000" s="65"/>
      <c r="AO1000" s="65"/>
      <c r="AP1000" s="65"/>
      <c r="AQ1000" s="65"/>
      <c r="AR1000" s="65"/>
      <c r="AS1000" s="65"/>
      <c r="AT1000" s="65"/>
      <c r="AU1000" s="65"/>
      <c r="AV1000" s="65"/>
      <c r="AW1000" s="65"/>
      <c r="AX1000" s="65"/>
      <c r="AY1000" s="65"/>
    </row>
  </sheetData>
  <printOptions/>
  <pageMargins bottom="0.787401575" footer="0.0" header="0.0" left="0.511811024" right="0.511811024" top="0.787401575"/>
  <pageSetup paperSize="9" orientation="portrait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hidden="1" min="2" max="2" width="9.43"/>
    <col customWidth="1" min="3" max="3" width="17.57"/>
    <col customWidth="1" min="4" max="4" width="10.57"/>
    <col customWidth="1" min="5" max="5" width="8.43"/>
    <col customWidth="1" min="6" max="6" width="15.57"/>
    <col customWidth="1" hidden="1" min="7" max="18" width="7.0"/>
    <col customWidth="1" hidden="1" min="19" max="19" width="6.86"/>
    <col customWidth="1" hidden="1" min="20" max="20" width="7.86"/>
    <col customWidth="1" min="21" max="21" width="6.86"/>
    <col customWidth="1" min="22" max="23" width="7.86"/>
    <col customWidth="1" min="24" max="25" width="11.14"/>
    <col customWidth="1" min="26" max="26" width="7.14"/>
    <col customWidth="1" min="27" max="27" width="11.43"/>
    <col customWidth="1" min="28" max="28" width="11.14"/>
    <col customWidth="1" hidden="1" min="29" max="29" width="8.0"/>
    <col customWidth="1" min="30" max="30" width="7.86"/>
    <col customWidth="1" hidden="1" min="31" max="31" width="5.57"/>
    <col customWidth="1" hidden="1" min="32" max="34" width="4.86"/>
    <col customWidth="1" min="35" max="35" width="8.43"/>
    <col customWidth="1" min="36" max="39" width="6.57"/>
    <col customWidth="1" hidden="1" min="40" max="41" width="8.86"/>
  </cols>
  <sheetData>
    <row r="1" ht="6.75" customHeight="1">
      <c r="A1" s="66"/>
      <c r="B1" s="66"/>
      <c r="C1" s="65"/>
      <c r="D1" s="65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7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  <c r="AN1" s="66"/>
      <c r="AO1" s="66"/>
    </row>
    <row r="2" ht="24.0" customHeight="1">
      <c r="A2" s="66"/>
      <c r="B2" s="70" t="s">
        <v>193</v>
      </c>
      <c r="C2" s="69" t="s">
        <v>281</v>
      </c>
      <c r="D2" s="69" t="s">
        <v>171</v>
      </c>
      <c r="E2" s="70" t="s">
        <v>172</v>
      </c>
      <c r="F2" s="68" t="s">
        <v>195</v>
      </c>
      <c r="G2" s="70" t="s">
        <v>121</v>
      </c>
      <c r="H2" s="70" t="s">
        <v>122</v>
      </c>
      <c r="I2" s="70" t="s">
        <v>124</v>
      </c>
      <c r="J2" s="70" t="s">
        <v>125</v>
      </c>
      <c r="K2" s="70" t="s">
        <v>127</v>
      </c>
      <c r="L2" s="70" t="s">
        <v>128</v>
      </c>
      <c r="M2" s="70" t="s">
        <v>130</v>
      </c>
      <c r="N2" s="70" t="s">
        <v>131</v>
      </c>
      <c r="O2" s="70" t="s">
        <v>133</v>
      </c>
      <c r="P2" s="70" t="s">
        <v>134</v>
      </c>
      <c r="Q2" s="70" t="s">
        <v>136</v>
      </c>
      <c r="R2" s="70" t="s">
        <v>137</v>
      </c>
      <c r="S2" s="70" t="s">
        <v>139</v>
      </c>
      <c r="T2" s="70" t="s">
        <v>140</v>
      </c>
      <c r="U2" s="70" t="s">
        <v>142</v>
      </c>
      <c r="V2" s="70" t="s">
        <v>143</v>
      </c>
      <c r="W2" s="78" t="s">
        <v>145</v>
      </c>
      <c r="X2" s="71" t="s">
        <v>282</v>
      </c>
      <c r="Y2" s="71" t="s">
        <v>283</v>
      </c>
      <c r="Z2" s="73" t="s">
        <v>157</v>
      </c>
      <c r="AA2" s="79" t="s">
        <v>284</v>
      </c>
      <c r="AB2" s="80" t="s">
        <v>285</v>
      </c>
      <c r="AC2" s="80" t="s">
        <v>198</v>
      </c>
      <c r="AD2" s="75" t="s">
        <v>201</v>
      </c>
      <c r="AE2" s="79" t="s">
        <v>160</v>
      </c>
      <c r="AF2" s="79" t="s">
        <v>161</v>
      </c>
      <c r="AG2" s="79" t="s">
        <v>162</v>
      </c>
      <c r="AH2" s="81" t="s">
        <v>163</v>
      </c>
      <c r="AI2" s="71" t="s">
        <v>166</v>
      </c>
      <c r="AJ2" s="79" t="s">
        <v>167</v>
      </c>
      <c r="AK2" s="79" t="s">
        <v>168</v>
      </c>
      <c r="AL2" s="79" t="s">
        <v>169</v>
      </c>
      <c r="AM2" s="79" t="s">
        <v>170</v>
      </c>
      <c r="AN2" s="82" t="s">
        <v>196</v>
      </c>
      <c r="AO2" s="82" t="s">
        <v>197</v>
      </c>
    </row>
    <row r="3" ht="18.75" hidden="1" customHeight="1">
      <c r="A3" s="66"/>
      <c r="B3" s="83" t="s">
        <v>286</v>
      </c>
      <c r="C3" s="84" t="s">
        <v>287</v>
      </c>
      <c r="D3" s="83">
        <f>COUNTIF(DECKS!$E$3:$E$470,CORES!$C3)</f>
        <v>1</v>
      </c>
      <c r="E3" s="85">
        <f>IFERROR(SUMIF(DECKS!$E$3:$E$470,CORES!$C3,DECKS!$D$3:$D$470)/CORES!$D3,"")</f>
        <v>4</v>
      </c>
      <c r="F3" s="85" t="str">
        <f t="array" ref="F3">XLOOKUP(CORES!$C3,REF!$B$3:$B$34,REF!$D$3:$D$34)</f>
        <v>Artifacts</v>
      </c>
      <c r="G3" s="83">
        <f>SUMIF(DECKS!$E$3:$E$470,CORES!$C3,DECKS!$M$3:$M$470)</f>
        <v>0</v>
      </c>
      <c r="H3" s="83">
        <f>SUMIF(DECKS!$E$3:$E$470,CORES!$C3,DECKS!$N$3:$N$470)</f>
        <v>0</v>
      </c>
      <c r="I3" s="83">
        <f>SUMIF(DECKS!$E$3:$E$470,CORES!$C3,DECKS!$O$3:$O$470)</f>
        <v>0</v>
      </c>
      <c r="J3" s="83">
        <f>SUMIF(DECKS!$E$3:$E$470,CORES!$C3,DECKS!$P$3:$P$470)</f>
        <v>0</v>
      </c>
      <c r="K3" s="83">
        <f>SUMIF(DECKS!$E$3:$E$470,CORES!$C3,DECKS!$Q$3:$Q$470)</f>
        <v>4</v>
      </c>
      <c r="L3" s="83">
        <f>SUMIF(DECKS!$E$3:$E$470,CORES!$C3,DECKS!$R$3:$R$470)</f>
        <v>3</v>
      </c>
      <c r="M3" s="83">
        <f>SUMIF(DECKS!$E$3:$E$470,CORES!$C3,DECKS!$S$3:$S$470)</f>
        <v>7</v>
      </c>
      <c r="N3" s="83">
        <f>SUMIF(DECKS!$E$3:$E$470,CORES!$C3,DECKS!$T$3:$T$470)</f>
        <v>3</v>
      </c>
      <c r="O3" s="83">
        <f>SUMIF(DECKS!$E$3:$E$470,CORES!$C3,DECKS!$U$3:$U$470)</f>
        <v>0</v>
      </c>
      <c r="P3" s="83">
        <f>SUMIF(DECKS!$E$3:$E$470,CORES!$C3,DECKS!$V$3:$V$470)</f>
        <v>0</v>
      </c>
      <c r="Q3" s="83">
        <f>SUMIF(DECKS!$E$3:$E$470,CORES!$C3,DECKS!$W$3:$W$470)</f>
        <v>2</v>
      </c>
      <c r="R3" s="83">
        <f>SUMIF(DECKS!$E$3:$E$470,CORES!$C3,DECKS!$X$3:$X$470)</f>
        <v>1</v>
      </c>
      <c r="S3" s="83">
        <f>SUMIF(DECKS!$E$3:$E$470,CORES!$C3,DECKS!$Y$3:$Y$470)</f>
        <v>1</v>
      </c>
      <c r="T3" s="83">
        <f>SUMIF(DECKS!$E$3:$E$470,CORES!$C3,DECKS!$Z$3:$Z$470)</f>
        <v>1</v>
      </c>
      <c r="U3" s="83">
        <f>SUMIF(DECKS!$E$3:$E$470,CORES!$C3,DECKS!$AA$3:$AA$470)</f>
        <v>1</v>
      </c>
      <c r="V3" s="83">
        <f>SUMIF(DECKS!$E$3:$E$470,CORES!$C3,DECKS!$AB$3:$AB$470)</f>
        <v>1</v>
      </c>
      <c r="W3" s="78">
        <f>CORES!$V3/CORES!$U3</f>
        <v>1</v>
      </c>
      <c r="X3" s="83">
        <f>CORES!$S3+CORES!$U3</f>
        <v>2</v>
      </c>
      <c r="Y3" s="78">
        <f>IFERROR((CORES!$T3+CORES!$V3)/CORES!$X3,0)</f>
        <v>1</v>
      </c>
      <c r="Z3" s="83" t="str">
        <f>IFERROR(AVERAGEIF(DECKS!$E$3:$E$470,CORES!$C3,DECKS!$AI$3:$AI$470),"-")</f>
        <v>-</v>
      </c>
      <c r="AA3" s="83">
        <f>SUM(G3,I3,K3,M3,O3,Q3,S3,CORES!$U3)</f>
        <v>15</v>
      </c>
      <c r="AB3" s="78">
        <f>SUM(H3,J3,L3,N3,P3,R3,T3,V3)/CORES!$AA3</f>
        <v>0.6</v>
      </c>
      <c r="AC3" s="83">
        <f>IFERROR(ROUND((5*COUNTIFS(DECKS!$E$3:$E$470,CORES!$C3,DECKS!$AL$3:$AL$470,"S")+4*COUNTIFS(DECKS!$E$3:$E$470,CORES!$C3,DECKS!$AL$3:$AL$470,"A")+3*COUNTIFS(DECKS!$E$3:$E$470,CORES!$C3,DECKS!$AL$3:$AL$470,"B")+2*COUNTIFS(DECKS!$E$3:$E$470,CORES!$C3,DECKS!$AL$3:$AL$470,"C")+COUNTIFS(DECKS!$E$3:$E$470,CORES!$C3,DECKS!$AL$3:$AL$470,"D"))/(CORES!$D3-COUNTIFS(DECKS!$E$3:$E$470,CORES!$C3,DECKS!$AL$3:$AL$470,"-")),0),0)</f>
        <v>4</v>
      </c>
      <c r="AD3" s="83" t="str">
        <f t="array" ref="AD3">XLOOKUP(CORES!$AC3,REF!$G$3:$G$7,REF!$F$3:$F$7,"-",0)</f>
        <v>A</v>
      </c>
      <c r="AE3" s="83">
        <f>SUMIF(DECKS!$E$3:$E$470,CORES!$C3,DECKS!$AM$3:$AM$470)</f>
        <v>3</v>
      </c>
      <c r="AF3" s="83">
        <f>SUMIF(DECKS!$E$3:$E$470,CORES!$C3,DECKS!$AN$3:$AN$470)</f>
        <v>0</v>
      </c>
      <c r="AG3" s="83">
        <f>SUMIF(DECKS!$E$3:$E$470,CORES!$C3,DECKS!$AP$3:$AP$470)</f>
        <v>0</v>
      </c>
      <c r="AH3" s="83">
        <f>SUMIF(DECKS!$E$3:$E$470,CORES!$C3,DECKS!$AO$3:$AO$470)</f>
        <v>1</v>
      </c>
      <c r="AI3" s="86">
        <f>IFERROR(SUM(CORES!$AE3:$AH3)/(1+CORES!$U3+CORES!$S3-CORES!$T3-CORES!$V3),0)</f>
        <v>4</v>
      </c>
      <c r="AJ3" s="87">
        <f>IFERROR(CORES!$AE3/SUM(CORES!$AE3:$AH3),0)</f>
        <v>0.75</v>
      </c>
      <c r="AK3" s="87">
        <f>IFERROR(CORES!$AF3/SUM(CORES!$AE3:$AH3),0)</f>
        <v>0</v>
      </c>
      <c r="AL3" s="87">
        <f>IFERROR(CORES!$AG3/SUM(CORES!$AE3:$AH3),0)</f>
        <v>0</v>
      </c>
      <c r="AM3" s="87">
        <f>IFERROR(CORES!$AH3/SUM(CORES!$AE3:$AH3),0)</f>
        <v>0.25</v>
      </c>
      <c r="AN3" s="85">
        <f>IFERROR(SUMIFS(DECKS!$AW$3:$AW$470,DECKS!$E$3:$E$470,CORES!$C3)/CORES!$X3,0)</f>
        <v>4.5</v>
      </c>
      <c r="AO3" s="87" t="str">
        <f t="array" ref="AO3">XLOOKUP(CORES!$AN3,REF!$F$64:$F$68,REF!$D$64:$D$68,"-",-1,1)</f>
        <v>A</v>
      </c>
    </row>
    <row r="4" ht="18.75" hidden="1" customHeight="1">
      <c r="A4" s="66"/>
      <c r="B4" s="83" t="s">
        <v>288</v>
      </c>
      <c r="C4" s="84" t="s">
        <v>289</v>
      </c>
      <c r="D4" s="83">
        <f>COUNTIF(DECKS!$E$3:$E$470,CORES!$C4)</f>
        <v>2</v>
      </c>
      <c r="E4" s="85">
        <f>IFERROR(SUMIF(DECKS!$E$3:$E$470,CORES!$C4,DECKS!$D$3:$D$470)/CORES!$D4,"")</f>
        <v>4</v>
      </c>
      <c r="F4" s="85" t="str">
        <f t="array" ref="F4">XLOOKUP(CORES!$C4,REF!$B$3:$B$34,REF!$D$3:$D$34)</f>
        <v>Legends</v>
      </c>
      <c r="G4" s="83">
        <f>SUMIF(DECKS!$E$3:$E$470,CORES!$C4,DECKS!$M$3:$M$470)</f>
        <v>0</v>
      </c>
      <c r="H4" s="83">
        <f>SUMIF(DECKS!$E$3:$E$470,CORES!$C4,DECKS!$N$3:$N$470)</f>
        <v>0</v>
      </c>
      <c r="I4" s="83">
        <f>SUMIF(DECKS!$E$3:$E$470,CORES!$C4,DECKS!$O$3:$O$470)</f>
        <v>27</v>
      </c>
      <c r="J4" s="83">
        <f>SUMIF(DECKS!$E$3:$E$470,CORES!$C4,DECKS!$P$3:$P$470)</f>
        <v>8</v>
      </c>
      <c r="K4" s="83">
        <f>SUMIF(DECKS!$E$3:$E$470,CORES!$C4,DECKS!$Q$3:$Q$470)</f>
        <v>4</v>
      </c>
      <c r="L4" s="83">
        <f>SUMIF(DECKS!$E$3:$E$470,CORES!$C4,DECKS!$R$3:$R$470)</f>
        <v>2</v>
      </c>
      <c r="M4" s="83">
        <f>SUMIF(DECKS!$E$3:$E$470,CORES!$C4,DECKS!$S$3:$S$470)</f>
        <v>7</v>
      </c>
      <c r="N4" s="83">
        <f>SUMIF(DECKS!$E$3:$E$470,CORES!$C4,DECKS!$T$3:$T$470)</f>
        <v>6</v>
      </c>
      <c r="O4" s="83">
        <f>SUMIF(DECKS!$E$3:$E$470,CORES!$C4,DECKS!$U$3:$U$470)</f>
        <v>3</v>
      </c>
      <c r="P4" s="83">
        <f>SUMIF(DECKS!$E$3:$E$470,CORES!$C4,DECKS!$V$3:$V$470)</f>
        <v>1</v>
      </c>
      <c r="Q4" s="83">
        <f>SUMIF(DECKS!$E$3:$E$470,CORES!$C4,DECKS!$W$3:$W$470)</f>
        <v>4</v>
      </c>
      <c r="R4" s="83">
        <f>SUMIF(DECKS!$E$3:$E$470,CORES!$C4,DECKS!$X$3:$X$470)</f>
        <v>1</v>
      </c>
      <c r="S4" s="83">
        <f>SUMIF(DECKS!$E$3:$E$470,CORES!$C4,DECKS!$Y$3:$Y$470)</f>
        <v>17</v>
      </c>
      <c r="T4" s="83">
        <f>SUMIF(DECKS!$E$3:$E$470,CORES!$C4,DECKS!$Z$3:$Z$470)</f>
        <v>5</v>
      </c>
      <c r="U4" s="83">
        <f>SUMIF(DECKS!$E$3:$E$470,CORES!$C4,DECKS!$AA$3:$AA$470)</f>
        <v>7</v>
      </c>
      <c r="V4" s="83">
        <f>SUMIF(DECKS!$E$3:$E$470,CORES!$C4,DECKS!$AB$3:$AB$470)</f>
        <v>0</v>
      </c>
      <c r="W4" s="78">
        <f>CORES!$V4/CORES!$U4</f>
        <v>0</v>
      </c>
      <c r="X4" s="83">
        <f>CORES!$S4+CORES!$U4</f>
        <v>24</v>
      </c>
      <c r="Y4" s="78">
        <f>IFERROR((CORES!$T4+CORES!$V4)/CORES!$X4,0)</f>
        <v>0.2083333333</v>
      </c>
      <c r="Z4" s="83" t="str">
        <f>IFERROR(AVERAGEIF(DECKS!$E$3:$E$470,CORES!$C4,DECKS!$AI$3:$AI$470),"-")</f>
        <v>-</v>
      </c>
      <c r="AA4" s="83">
        <f>SUM(G4,I4,K4,M4,O4,Q4,S4,CORES!$U4)</f>
        <v>69</v>
      </c>
      <c r="AB4" s="78">
        <f>SUM(H4,J4,L4,N4,P4,R4,T4,V4)/CORES!$AA4</f>
        <v>0.3333333333</v>
      </c>
      <c r="AC4" s="83">
        <f>IFERROR(ROUND((5*COUNTIFS(DECKS!$E$3:$E$470,CORES!$C4,DECKS!$AL$3:$AL$470,"S")+4*COUNTIFS(DECKS!$E$3:$E$470,CORES!$C4,DECKS!$AL$3:$AL$470,"A")+3*COUNTIFS(DECKS!$E$3:$E$470,CORES!$C4,DECKS!$AL$3:$AL$470,"B")+2*COUNTIFS(DECKS!$E$3:$E$470,CORES!$C4,DECKS!$AL$3:$AL$470,"C")+COUNTIFS(DECKS!$E$3:$E$470,CORES!$C4,DECKS!$AL$3:$AL$470,"D"))/(CORES!$D4-COUNTIFS(DECKS!$E$3:$E$470,CORES!$C4,DECKS!$AL$3:$AL$470,"-")),0),0)</f>
        <v>3</v>
      </c>
      <c r="AD4" s="83" t="str">
        <f t="array" ref="AD4">XLOOKUP(CORES!$AC4,REF!$G$3:$G$7,REF!$F$3:$F$7,"-",0)</f>
        <v>B</v>
      </c>
      <c r="AE4" s="83">
        <f>SUMIF(DECKS!$E$3:$E$470,CORES!$C4,DECKS!$AM$3:$AM$470)</f>
        <v>10</v>
      </c>
      <c r="AF4" s="83">
        <f>SUMIF(DECKS!$E$3:$E$470,CORES!$C4,DECKS!$AN$3:$AN$470)</f>
        <v>2</v>
      </c>
      <c r="AG4" s="83">
        <f>SUMIF(DECKS!$E$3:$E$470,CORES!$C4,DECKS!$AP$3:$AP$470)</f>
        <v>0</v>
      </c>
      <c r="AH4" s="83">
        <f>SUMIF(DECKS!$E$3:$E$470,CORES!$C4,DECKS!$AO$3:$AO$470)</f>
        <v>1</v>
      </c>
      <c r="AI4" s="86">
        <f>IFERROR(SUM(CORES!$AE4:$AH4)/(1+CORES!$U4+CORES!$S4-CORES!$T4-CORES!$V4),0)</f>
        <v>0.65</v>
      </c>
      <c r="AJ4" s="87">
        <f>IFERROR(CORES!$AE4/SUM(CORES!$AE4:$AH4),0)</f>
        <v>0.7692307692</v>
      </c>
      <c r="AK4" s="87">
        <f>IFERROR(CORES!$AF4/SUM(CORES!$AE4:$AH4),0)</f>
        <v>0.1538461538</v>
      </c>
      <c r="AL4" s="87">
        <f>IFERROR(CORES!$AG4/SUM(CORES!$AE4:$AH4),0)</f>
        <v>0</v>
      </c>
      <c r="AM4" s="87">
        <f>IFERROR(CORES!$AH4/SUM(CORES!$AE4:$AH4),0)</f>
        <v>0.07692307692</v>
      </c>
      <c r="AN4" s="85">
        <f>IFERROR(SUMIFS(DECKS!$AW$3:$AW$470,DECKS!$E$3:$E$470,CORES!$C4)/CORES!$X4,0)</f>
        <v>2.333333333</v>
      </c>
      <c r="AO4" s="87" t="str">
        <f t="array" ref="AO4">XLOOKUP(CORES!$AN4,REF!$F$64:$F$68,REF!$D$64:$D$68,"-",-1,1)</f>
        <v>B</v>
      </c>
    </row>
    <row r="5" ht="18.75" hidden="1" customHeight="1">
      <c r="A5" s="66"/>
      <c r="B5" s="83" t="s">
        <v>290</v>
      </c>
      <c r="C5" s="84" t="s">
        <v>291</v>
      </c>
      <c r="D5" s="83">
        <f>COUNTIF(DECKS!$E$3:$E$470,CORES!$C5)</f>
        <v>4</v>
      </c>
      <c r="E5" s="85">
        <f>IFERROR(SUMIF(DECKS!$E$3:$E$470,CORES!$C5,DECKS!$D$3:$D$470)/CORES!$D5,"")</f>
        <v>3.5</v>
      </c>
      <c r="F5" s="85" t="str">
        <f t="array" ref="F5">XLOOKUP(CORES!$C5,REF!$B$3:$B$34,REF!$D$3:$D$34)</f>
        <v>Aggro</v>
      </c>
      <c r="G5" s="83">
        <f>SUMIF(DECKS!$E$3:$E$470,CORES!$C5,DECKS!$M$3:$M$470)</f>
        <v>0</v>
      </c>
      <c r="H5" s="83">
        <f>SUMIF(DECKS!$E$3:$E$470,CORES!$C5,DECKS!$N$3:$N$470)</f>
        <v>0</v>
      </c>
      <c r="I5" s="83">
        <f>SUMIF(DECKS!$E$3:$E$470,CORES!$C5,DECKS!$O$3:$O$470)</f>
        <v>10</v>
      </c>
      <c r="J5" s="83">
        <f>SUMIF(DECKS!$E$3:$E$470,CORES!$C5,DECKS!$P$3:$P$470)</f>
        <v>3</v>
      </c>
      <c r="K5" s="83">
        <f>SUMIF(DECKS!$E$3:$E$470,CORES!$C5,DECKS!$Q$3:$Q$470)</f>
        <v>4</v>
      </c>
      <c r="L5" s="83">
        <f>SUMIF(DECKS!$E$3:$E$470,CORES!$C5,DECKS!$R$3:$R$470)</f>
        <v>1</v>
      </c>
      <c r="M5" s="83">
        <f>SUMIF(DECKS!$E$3:$E$470,CORES!$C5,DECKS!$S$3:$S$470)</f>
        <v>5</v>
      </c>
      <c r="N5" s="83">
        <f>SUMIF(DECKS!$E$3:$E$470,CORES!$C5,DECKS!$T$3:$T$470)</f>
        <v>2</v>
      </c>
      <c r="O5" s="83">
        <f>SUMIF(DECKS!$E$3:$E$470,CORES!$C5,DECKS!$U$3:$U$470)</f>
        <v>0</v>
      </c>
      <c r="P5" s="83">
        <f>SUMIF(DECKS!$E$3:$E$470,CORES!$C5,DECKS!$V$3:$V$470)</f>
        <v>0</v>
      </c>
      <c r="Q5" s="83">
        <f>SUMIF(DECKS!$E$3:$E$470,CORES!$C5,DECKS!$W$3:$W$470)</f>
        <v>0</v>
      </c>
      <c r="R5" s="83">
        <f>SUMIF(DECKS!$E$3:$E$470,CORES!$C5,DECKS!$X$3:$X$470)</f>
        <v>0</v>
      </c>
      <c r="S5" s="83">
        <f>SUMIF(DECKS!$E$3:$E$470,CORES!$C5,DECKS!$Y$3:$Y$470)</f>
        <v>0</v>
      </c>
      <c r="T5" s="83">
        <f>SUMIF(DECKS!$E$3:$E$470,CORES!$C5,DECKS!$Z$3:$Z$470)</f>
        <v>0</v>
      </c>
      <c r="U5" s="83">
        <f>SUMIF(DECKS!$E$3:$E$470,CORES!$C5,DECKS!$AA$3:$AA$470)</f>
        <v>7</v>
      </c>
      <c r="V5" s="83">
        <f>SUMIF(DECKS!$E$3:$E$470,CORES!$C5,DECKS!$AB$3:$AB$470)</f>
        <v>1</v>
      </c>
      <c r="W5" s="78">
        <f>CORES!$V5/CORES!$U5</f>
        <v>0.1428571429</v>
      </c>
      <c r="X5" s="83">
        <f>CORES!$S5+CORES!$U5</f>
        <v>7</v>
      </c>
      <c r="Y5" s="78">
        <f>IFERROR((CORES!$T5+CORES!$V5)/CORES!$X5,0)</f>
        <v>0.1428571429</v>
      </c>
      <c r="Z5" s="51" t="str">
        <f>IFERROR(AVERAGEIF(DECKS!$E$3:$E$470,CORES!$C5,DECKS!$AI$3:$AI$470),"-")</f>
        <v>-</v>
      </c>
      <c r="AA5" s="83">
        <f>SUM(G5,I5,K5,M5,O5,Q5,S5,CORES!$U5)</f>
        <v>26</v>
      </c>
      <c r="AB5" s="78">
        <f>SUM(H5,J5,L5,N5,P5,R5,T5,V5)/CORES!$AA5</f>
        <v>0.2692307692</v>
      </c>
      <c r="AC5" s="83">
        <f>IFERROR(ROUND((5*COUNTIFS(DECKS!$E$3:$E$470,CORES!$C5,DECKS!$AL$3:$AL$470,"S")+4*COUNTIFS(DECKS!$E$3:$E$470,CORES!$C5,DECKS!$AL$3:$AL$470,"A")+3*COUNTIFS(DECKS!$E$3:$E$470,CORES!$C5,DECKS!$AL$3:$AL$470,"B")+2*COUNTIFS(DECKS!$E$3:$E$470,CORES!$C5,DECKS!$AL$3:$AL$470,"C")+COUNTIFS(DECKS!$E$3:$E$470,CORES!$C5,DECKS!$AL$3:$AL$470,"D"))/(CORES!$D5-COUNTIFS(DECKS!$E$3:$E$470,CORES!$C5,DECKS!$AL$3:$AL$470,"-")),0),0)</f>
        <v>2</v>
      </c>
      <c r="AD5" s="83" t="str">
        <f t="array" ref="AD5">XLOOKUP(CORES!$AC5,REF!$G$3:$G$7,REF!$F$3:$F$7,"-",0)</f>
        <v>C</v>
      </c>
      <c r="AE5" s="83">
        <f>SUMIF(DECKS!$E$3:$E$470,CORES!$C5,DECKS!$AM$3:$AM$470)</f>
        <v>0</v>
      </c>
      <c r="AF5" s="83">
        <f>SUMIF(DECKS!$E$3:$E$470,CORES!$C5,DECKS!$AN$3:$AN$470)</f>
        <v>0</v>
      </c>
      <c r="AG5" s="83">
        <f>SUMIF(DECKS!$E$3:$E$470,CORES!$C5,DECKS!$AP$3:$AP$470)</f>
        <v>0</v>
      </c>
      <c r="AH5" s="83">
        <f>SUMIF(DECKS!$E$3:$E$470,CORES!$C5,DECKS!$AO$3:$AO$470)</f>
        <v>1</v>
      </c>
      <c r="AI5" s="86">
        <f>IFERROR(SUM(CORES!$AE5:$AH5)/(1+CORES!$U5+CORES!$S5-CORES!$T5-CORES!$V5),0)</f>
        <v>0.1428571429</v>
      </c>
      <c r="AJ5" s="87">
        <f>IFERROR(CORES!$AE5/SUM(CORES!$AE5:$AH5),0)</f>
        <v>0</v>
      </c>
      <c r="AK5" s="87">
        <f>IFERROR(CORES!$AF5/SUM(CORES!$AE5:$AH5),0)</f>
        <v>0</v>
      </c>
      <c r="AL5" s="87">
        <f>IFERROR(CORES!$AG5/SUM(CORES!$AE5:$AH5),0)</f>
        <v>0</v>
      </c>
      <c r="AM5" s="87">
        <f>IFERROR(CORES!$AH5/SUM(CORES!$AE5:$AH5),0)</f>
        <v>1</v>
      </c>
      <c r="AN5" s="85">
        <f>IFERROR(SUMIFS(DECKS!$AW$3:$AW$470,DECKS!$E$3:$E$470,CORES!$C5)/CORES!$X5,0)</f>
        <v>0.2857142857</v>
      </c>
      <c r="AO5" s="87" t="str">
        <f t="array" ref="AO5">XLOOKUP(CORES!$AN5,REF!$F$64:$F$68,REF!$D$64:$D$68,"-",-1,1)</f>
        <v>E</v>
      </c>
    </row>
    <row r="6" ht="18.75" hidden="1" customHeight="1">
      <c r="A6" s="66"/>
      <c r="B6" s="83" t="s">
        <v>292</v>
      </c>
      <c r="C6" s="84" t="s">
        <v>293</v>
      </c>
      <c r="D6" s="83">
        <f>COUNTIF(DECKS!$E$3:$E$470,CORES!$C6)</f>
        <v>2</v>
      </c>
      <c r="E6" s="85">
        <f>IFERROR(SUMIF(DECKS!$E$3:$E$470,CORES!$C6,DECKS!$D$3:$D$470)/CORES!$D6,"")</f>
        <v>4</v>
      </c>
      <c r="F6" s="85" t="str">
        <f t="array" ref="F6">XLOOKUP(CORES!$C6,REF!$B$3:$B$34,REF!$D$3:$D$34)</f>
        <v>Planeswalkers</v>
      </c>
      <c r="G6" s="83">
        <f>SUMIF(DECKS!$E$3:$E$470,CORES!$C6,DECKS!$M$3:$M$470)</f>
        <v>0</v>
      </c>
      <c r="H6" s="83">
        <f>SUMIF(DECKS!$E$3:$E$470,CORES!$C6,DECKS!$N$3:$N$470)</f>
        <v>0</v>
      </c>
      <c r="I6" s="83">
        <f>SUMIF(DECKS!$E$3:$E$470,CORES!$C6,DECKS!$O$3:$O$470)</f>
        <v>21</v>
      </c>
      <c r="J6" s="83">
        <f>SUMIF(DECKS!$E$3:$E$470,CORES!$C6,DECKS!$P$3:$P$470)</f>
        <v>9</v>
      </c>
      <c r="K6" s="83">
        <f>SUMIF(DECKS!$E$3:$E$470,CORES!$C6,DECKS!$Q$3:$Q$470)</f>
        <v>13</v>
      </c>
      <c r="L6" s="83">
        <f>SUMIF(DECKS!$E$3:$E$470,CORES!$C6,DECKS!$R$3:$R$470)</f>
        <v>7</v>
      </c>
      <c r="M6" s="83">
        <f>SUMIF(DECKS!$E$3:$E$470,CORES!$C6,DECKS!$S$3:$S$470)</f>
        <v>9</v>
      </c>
      <c r="N6" s="83">
        <f>SUMIF(DECKS!$E$3:$E$470,CORES!$C6,DECKS!$T$3:$T$470)</f>
        <v>4</v>
      </c>
      <c r="O6" s="83">
        <f>SUMIF(DECKS!$E$3:$E$470,CORES!$C6,DECKS!$U$3:$U$470)</f>
        <v>0</v>
      </c>
      <c r="P6" s="83">
        <f>SUMIF(DECKS!$E$3:$E$470,CORES!$C6,DECKS!$V$3:$V$470)</f>
        <v>0</v>
      </c>
      <c r="Q6" s="83">
        <f>SUMIF(DECKS!$E$3:$E$470,CORES!$C6,DECKS!$W$3:$W$470)</f>
        <v>0</v>
      </c>
      <c r="R6" s="83">
        <f>SUMIF(DECKS!$E$3:$E$470,CORES!$C6,DECKS!$X$3:$X$470)</f>
        <v>0</v>
      </c>
      <c r="S6" s="83">
        <f>SUMIF(DECKS!$E$3:$E$470,CORES!$C6,DECKS!$Y$3:$Y$470)</f>
        <v>6</v>
      </c>
      <c r="T6" s="83">
        <f>SUMIF(DECKS!$E$3:$E$470,CORES!$C6,DECKS!$Z$3:$Z$470)</f>
        <v>1</v>
      </c>
      <c r="U6" s="83">
        <f>SUMIF(DECKS!$E$3:$E$470,CORES!$C6,DECKS!$AA$3:$AA$470)</f>
        <v>8</v>
      </c>
      <c r="V6" s="83">
        <f>SUMIF(DECKS!$E$3:$E$470,CORES!$C6,DECKS!$AB$3:$AB$470)</f>
        <v>2</v>
      </c>
      <c r="W6" s="78">
        <f>CORES!$V6/CORES!$U6</f>
        <v>0.25</v>
      </c>
      <c r="X6" s="83">
        <f>CORES!$S6+CORES!$U6</f>
        <v>14</v>
      </c>
      <c r="Y6" s="78">
        <f>IFERROR((CORES!$T6+CORES!$V6)/CORES!$X6,0)</f>
        <v>0.2142857143</v>
      </c>
      <c r="Z6" s="51" t="str">
        <f>IFERROR(AVERAGEIF(DECKS!$E$3:$E$470,CORES!$C6,DECKS!$AI$3:$AI$470),"-")</f>
        <v>-</v>
      </c>
      <c r="AA6" s="83">
        <f>SUM(G6,I6,K6,M6,O6,Q6,S6,CORES!$U6)</f>
        <v>57</v>
      </c>
      <c r="AB6" s="78">
        <f>SUM(H6,J6,L6,N6,P6,R6,T6,V6)/CORES!$AA6</f>
        <v>0.4035087719</v>
      </c>
      <c r="AC6" s="83">
        <f>IFERROR(ROUND((5*COUNTIFS(DECKS!$E$3:$E$470,CORES!$C6,DECKS!$AL$3:$AL$470,"S")+4*COUNTIFS(DECKS!$E$3:$E$470,CORES!$C6,DECKS!$AL$3:$AL$470,"A")+3*COUNTIFS(DECKS!$E$3:$E$470,CORES!$C6,DECKS!$AL$3:$AL$470,"B")+2*COUNTIFS(DECKS!$E$3:$E$470,CORES!$C6,DECKS!$AL$3:$AL$470,"C")+COUNTIFS(DECKS!$E$3:$E$470,CORES!$C6,DECKS!$AL$3:$AL$470,"D"))/(CORES!$D6-COUNTIFS(DECKS!$E$3:$E$470,CORES!$C6,DECKS!$AL$3:$AL$470,"-")),0),0)</f>
        <v>4</v>
      </c>
      <c r="AD6" s="83" t="str">
        <f t="array" ref="AD6">XLOOKUP(CORES!$AC6,REF!$G$3:$G$7,REF!$F$3:$F$7,"-",0)</f>
        <v>A</v>
      </c>
      <c r="AE6" s="83">
        <f>SUMIF(DECKS!$E$3:$E$470,CORES!$C6,DECKS!$AM$3:$AM$470)</f>
        <v>0</v>
      </c>
      <c r="AF6" s="83">
        <f>SUMIF(DECKS!$E$3:$E$470,CORES!$C6,DECKS!$AN$3:$AN$470)</f>
        <v>0</v>
      </c>
      <c r="AG6" s="83">
        <f>SUMIF(DECKS!$E$3:$E$470,CORES!$C6,DECKS!$AP$3:$AP$470)</f>
        <v>8</v>
      </c>
      <c r="AH6" s="83">
        <f>SUMIF(DECKS!$E$3:$E$470,CORES!$C6,DECKS!$AO$3:$AO$470)</f>
        <v>1</v>
      </c>
      <c r="AI6" s="86">
        <f>IFERROR(SUM(CORES!$AE6:$AH6)/(1+CORES!$U6+CORES!$S6-CORES!$T6-CORES!$V6),0)</f>
        <v>0.75</v>
      </c>
      <c r="AJ6" s="87">
        <f>IFERROR(CORES!$AE6/SUM(CORES!$AE6:$AH6),0)</f>
        <v>0</v>
      </c>
      <c r="AK6" s="87">
        <f>IFERROR(CORES!$AF6/SUM(CORES!$AE6:$AH6),0)</f>
        <v>0</v>
      </c>
      <c r="AL6" s="87">
        <f>IFERROR(CORES!$AG6/SUM(CORES!$AE6:$AH6),0)</f>
        <v>0.8888888889</v>
      </c>
      <c r="AM6" s="87">
        <f>IFERROR(CORES!$AH6/SUM(CORES!$AE6:$AH6),0)</f>
        <v>0.1111111111</v>
      </c>
      <c r="AN6" s="85">
        <f>IFERROR(SUMIFS(DECKS!$AW$3:$AW$470,DECKS!$E$3:$E$470,CORES!$C6)/CORES!$X6,0)</f>
        <v>2.428571429</v>
      </c>
      <c r="AO6" s="87" t="str">
        <f t="array" ref="AO6">XLOOKUP(CORES!$AN6,REF!$F$64:$F$68,REF!$D$64:$D$68,"-",-1,1)</f>
        <v>B</v>
      </c>
    </row>
    <row r="7" ht="18.75" hidden="1" customHeight="1">
      <c r="A7" s="66"/>
      <c r="B7" s="83" t="s">
        <v>294</v>
      </c>
      <c r="C7" s="84" t="s">
        <v>295</v>
      </c>
      <c r="D7" s="83">
        <f>COUNTIF(DECKS!$E$3:$E$470,CORES!$C7)</f>
        <v>3</v>
      </c>
      <c r="E7" s="85">
        <f>IFERROR(SUMIF(DECKS!$E$3:$E$470,CORES!$C7,DECKS!$D$3:$D$470)/CORES!$D7,"")</f>
        <v>2</v>
      </c>
      <c r="F7" s="85" t="str">
        <f t="array" ref="F7">XLOOKUP(CORES!$C7,REF!$B$3:$B$34,REF!$D$3:$D$34)</f>
        <v>Artifacts</v>
      </c>
      <c r="G7" s="83">
        <f>SUMIF(DECKS!$E$3:$E$470,CORES!$C7,DECKS!$M$3:$M$470)</f>
        <v>0</v>
      </c>
      <c r="H7" s="83">
        <f>SUMIF(DECKS!$E$3:$E$470,CORES!$C7,DECKS!$N$3:$N$470)</f>
        <v>0</v>
      </c>
      <c r="I7" s="83">
        <f>SUMIF(DECKS!$E$3:$E$470,CORES!$C7,DECKS!$O$3:$O$470)</f>
        <v>0</v>
      </c>
      <c r="J7" s="83">
        <f>SUMIF(DECKS!$E$3:$E$470,CORES!$C7,DECKS!$P$3:$P$470)</f>
        <v>0</v>
      </c>
      <c r="K7" s="83">
        <f>SUMIF(DECKS!$E$3:$E$470,CORES!$C7,DECKS!$Q$3:$Q$470)</f>
        <v>6</v>
      </c>
      <c r="L7" s="83">
        <f>SUMIF(DECKS!$E$3:$E$470,CORES!$C7,DECKS!$R$3:$R$470)</f>
        <v>1</v>
      </c>
      <c r="M7" s="83">
        <f>SUMIF(DECKS!$E$3:$E$470,CORES!$C7,DECKS!$S$3:$S$470)</f>
        <v>8</v>
      </c>
      <c r="N7" s="83">
        <f>SUMIF(DECKS!$E$3:$E$470,CORES!$C7,DECKS!$T$3:$T$470)</f>
        <v>2</v>
      </c>
      <c r="O7" s="83">
        <f>SUMIF(DECKS!$E$3:$E$470,CORES!$C7,DECKS!$U$3:$U$470)</f>
        <v>0</v>
      </c>
      <c r="P7" s="83">
        <f>SUMIF(DECKS!$E$3:$E$470,CORES!$C7,DECKS!$V$3:$V$470)</f>
        <v>0</v>
      </c>
      <c r="Q7" s="83">
        <f>SUMIF(DECKS!$E$3:$E$470,CORES!$C7,DECKS!$W$3:$W$470)</f>
        <v>0</v>
      </c>
      <c r="R7" s="83">
        <f>SUMIF(DECKS!$E$3:$E$470,CORES!$C7,DECKS!$X$3:$X$470)</f>
        <v>0</v>
      </c>
      <c r="S7" s="83">
        <f>SUMIF(DECKS!$E$3:$E$470,CORES!$C7,DECKS!$Y$3:$Y$470)</f>
        <v>0</v>
      </c>
      <c r="T7" s="83">
        <f>SUMIF(DECKS!$E$3:$E$470,CORES!$C7,DECKS!$Z$3:$Z$470)</f>
        <v>0</v>
      </c>
      <c r="U7" s="83">
        <f>SUMIF(DECKS!$E$3:$E$470,CORES!$C7,DECKS!$AA$3:$AA$470)</f>
        <v>8</v>
      </c>
      <c r="V7" s="83">
        <f>SUMIF(DECKS!$E$3:$E$470,CORES!$C7,DECKS!$AB$3:$AB$470)</f>
        <v>0</v>
      </c>
      <c r="W7" s="78">
        <f>CORES!$V7/CORES!$U7</f>
        <v>0</v>
      </c>
      <c r="X7" s="83">
        <f>CORES!$S7+CORES!$U7</f>
        <v>8</v>
      </c>
      <c r="Y7" s="78">
        <f>IFERROR((CORES!$T7+CORES!$V7)/CORES!$X7,0)</f>
        <v>0</v>
      </c>
      <c r="Z7" s="51" t="str">
        <f>IFERROR(AVERAGEIF(DECKS!$E$3:$E$470,CORES!$C7,DECKS!$AI$3:$AI$470),"-")</f>
        <v>-</v>
      </c>
      <c r="AA7" s="83">
        <f>SUM(G7,I7,K7,M7,O7,Q7,S7,CORES!$U7)</f>
        <v>22</v>
      </c>
      <c r="AB7" s="78">
        <f>SUM(H7,J7,L7,N7,P7,R7,T7,V7)/CORES!$AA7</f>
        <v>0.1363636364</v>
      </c>
      <c r="AC7" s="83">
        <f>IFERROR(ROUND((5*COUNTIFS(DECKS!$E$3:$E$470,CORES!$C7,DECKS!$AL$3:$AL$470,"S")+4*COUNTIFS(DECKS!$E$3:$E$470,CORES!$C7,DECKS!$AL$3:$AL$470,"A")+3*COUNTIFS(DECKS!$E$3:$E$470,CORES!$C7,DECKS!$AL$3:$AL$470,"B")+2*COUNTIFS(DECKS!$E$3:$E$470,CORES!$C7,DECKS!$AL$3:$AL$470,"C")+COUNTIFS(DECKS!$E$3:$E$470,CORES!$C7,DECKS!$AL$3:$AL$470,"D"))/(CORES!$D7-COUNTIFS(DECKS!$E$3:$E$470,CORES!$C7,DECKS!$AL$3:$AL$470,"-")),0),0)</f>
        <v>2</v>
      </c>
      <c r="AD7" s="83" t="str">
        <f t="array" ref="AD7">XLOOKUP(CORES!$AC7,REF!$G$3:$G$7,REF!$F$3:$F$7,"-",0)</f>
        <v>C</v>
      </c>
      <c r="AE7" s="83">
        <f>SUMIF(DECKS!$E$3:$E$470,CORES!$C7,DECKS!$AM$3:$AM$470)</f>
        <v>1</v>
      </c>
      <c r="AF7" s="83">
        <f>SUMIF(DECKS!$E$3:$E$470,CORES!$C7,DECKS!$AN$3:$AN$470)</f>
        <v>1</v>
      </c>
      <c r="AG7" s="83">
        <f>SUMIF(DECKS!$E$3:$E$470,CORES!$C7,DECKS!$AP$3:$AP$470)</f>
        <v>0</v>
      </c>
      <c r="AH7" s="83">
        <f>SUMIF(DECKS!$E$3:$E$470,CORES!$C7,DECKS!$AO$3:$AO$470)</f>
        <v>0</v>
      </c>
      <c r="AI7" s="86">
        <f>IFERROR(SUM(CORES!$AE7:$AH7)/(1+CORES!$U7+CORES!$S7-CORES!$T7-CORES!$V7),0)</f>
        <v>0.2222222222</v>
      </c>
      <c r="AJ7" s="87">
        <f>IFERROR(CORES!$AE7/SUM(CORES!$AE7:$AH7),0)</f>
        <v>0.5</v>
      </c>
      <c r="AK7" s="87">
        <f>IFERROR(CORES!$AF7/SUM(CORES!$AE7:$AH7),0)</f>
        <v>0.5</v>
      </c>
      <c r="AL7" s="87">
        <f>IFERROR(CORES!$AG7/SUM(CORES!$AE7:$AH7),0)</f>
        <v>0</v>
      </c>
      <c r="AM7" s="87">
        <f>IFERROR(CORES!$AH7/SUM(CORES!$AE7:$AH7),0)</f>
        <v>0</v>
      </c>
      <c r="AN7" s="85">
        <f>IFERROR(SUMIFS(DECKS!$AW$3:$AW$470,DECKS!$E$3:$E$470,CORES!$C7)/CORES!$X7,0)</f>
        <v>0.3125</v>
      </c>
      <c r="AO7" s="87" t="str">
        <f t="array" ref="AO7">XLOOKUP(CORES!$AN7,REF!$F$64:$F$68,REF!$D$64:$D$68,"-",-1,1)</f>
        <v>E</v>
      </c>
    </row>
    <row r="8" ht="18.75" hidden="1" customHeight="1">
      <c r="A8" s="66"/>
      <c r="B8" s="83" t="s">
        <v>296</v>
      </c>
      <c r="C8" s="84" t="s">
        <v>297</v>
      </c>
      <c r="D8" s="83">
        <f>COUNTIF(DECKS!$E$3:$E$470,CORES!$C8)</f>
        <v>9</v>
      </c>
      <c r="E8" s="85">
        <f>IFERROR(SUMIF(DECKS!$E$3:$E$470,CORES!$C8,DECKS!$D$3:$D$470)/CORES!$D8,"")</f>
        <v>3.333333333</v>
      </c>
      <c r="F8" s="85" t="str">
        <f t="array" ref="F8">XLOOKUP(CORES!$C8,REF!$B$3:$B$34,REF!$D$3:$D$34)</f>
        <v>Big Mana</v>
      </c>
      <c r="G8" s="83">
        <f>SUMIF(DECKS!$E$3:$E$470,CORES!$C8,DECKS!$M$3:$M$470)</f>
        <v>0</v>
      </c>
      <c r="H8" s="83">
        <f>SUMIF(DECKS!$E$3:$E$470,CORES!$C8,DECKS!$N$3:$N$470)</f>
        <v>0</v>
      </c>
      <c r="I8" s="83">
        <f>SUMIF(DECKS!$E$3:$E$470,CORES!$C8,DECKS!$O$3:$O$470)</f>
        <v>38</v>
      </c>
      <c r="J8" s="83">
        <f>SUMIF(DECKS!$E$3:$E$470,CORES!$C8,DECKS!$P$3:$P$470)</f>
        <v>14</v>
      </c>
      <c r="K8" s="83">
        <f>SUMIF(DECKS!$E$3:$E$470,CORES!$C8,DECKS!$Q$3:$Q$470)</f>
        <v>5</v>
      </c>
      <c r="L8" s="83">
        <f>SUMIF(DECKS!$E$3:$E$470,CORES!$C8,DECKS!$R$3:$R$470)</f>
        <v>3</v>
      </c>
      <c r="M8" s="83">
        <f>SUMIF(DECKS!$E$3:$E$470,CORES!$C8,DECKS!$S$3:$S$470)</f>
        <v>14</v>
      </c>
      <c r="N8" s="83">
        <f>SUMIF(DECKS!$E$3:$E$470,CORES!$C8,DECKS!$T$3:$T$470)</f>
        <v>3</v>
      </c>
      <c r="O8" s="83">
        <f>SUMIF(DECKS!$E$3:$E$470,CORES!$C8,DECKS!$U$3:$U$470)</f>
        <v>3</v>
      </c>
      <c r="P8" s="83">
        <f>SUMIF(DECKS!$E$3:$E$470,CORES!$C8,DECKS!$V$3:$V$470)</f>
        <v>1</v>
      </c>
      <c r="Q8" s="83">
        <f>SUMIF(DECKS!$E$3:$E$470,CORES!$C8,DECKS!$W$3:$W$470)</f>
        <v>6</v>
      </c>
      <c r="R8" s="83">
        <f>SUMIF(DECKS!$E$3:$E$470,CORES!$C8,DECKS!$X$3:$X$470)</f>
        <v>1</v>
      </c>
      <c r="S8" s="83">
        <f>SUMIF(DECKS!$E$3:$E$470,CORES!$C8,DECKS!$Y$3:$Y$470)</f>
        <v>1</v>
      </c>
      <c r="T8" s="83">
        <f>SUMIF(DECKS!$E$3:$E$470,CORES!$C8,DECKS!$Z$3:$Z$470)</f>
        <v>1</v>
      </c>
      <c r="U8" s="83">
        <f>SUMIF(DECKS!$E$3:$E$470,CORES!$C8,DECKS!$AA$3:$AA$470)</f>
        <v>9</v>
      </c>
      <c r="V8" s="83">
        <f>SUMIF(DECKS!$E$3:$E$470,CORES!$C8,DECKS!$AB$3:$AB$470)</f>
        <v>4</v>
      </c>
      <c r="W8" s="78">
        <f>CORES!$V8/CORES!$U8</f>
        <v>0.4444444444</v>
      </c>
      <c r="X8" s="83">
        <f>CORES!$S8+CORES!$U8</f>
        <v>10</v>
      </c>
      <c r="Y8" s="78">
        <f>IFERROR((CORES!$T8+CORES!$V8)/CORES!$X8,0)</f>
        <v>0.5</v>
      </c>
      <c r="Z8" s="51" t="str">
        <f>IFERROR(AVERAGEIF(DECKS!$E$3:$E$470,CORES!$C8,DECKS!$AI$3:$AI$470),"-")</f>
        <v>-</v>
      </c>
      <c r="AA8" s="83">
        <f>SUM(G8,I8,K8,M8,O8,Q8,S8,CORES!$U8)</f>
        <v>76</v>
      </c>
      <c r="AB8" s="78">
        <f>SUM(H8,J8,L8,N8,P8,R8,T8,V8)/CORES!$AA8</f>
        <v>0.3552631579</v>
      </c>
      <c r="AC8" s="83">
        <f>IFERROR(ROUND((5*COUNTIFS(DECKS!$E$3:$E$470,CORES!$C8,DECKS!$AL$3:$AL$470,"S")+4*COUNTIFS(DECKS!$E$3:$E$470,CORES!$C8,DECKS!$AL$3:$AL$470,"A")+3*COUNTIFS(DECKS!$E$3:$E$470,CORES!$C8,DECKS!$AL$3:$AL$470,"B")+2*COUNTIFS(DECKS!$E$3:$E$470,CORES!$C8,DECKS!$AL$3:$AL$470,"C")+COUNTIFS(DECKS!$E$3:$E$470,CORES!$C8,DECKS!$AL$3:$AL$470,"D"))/(CORES!$D8-COUNTIFS(DECKS!$E$3:$E$470,CORES!$C8,DECKS!$AL$3:$AL$470,"-")),0),0)</f>
        <v>2</v>
      </c>
      <c r="AD8" s="83" t="str">
        <f t="array" ref="AD8">XLOOKUP(CORES!$AC8,REF!$G$3:$G$7,REF!$F$3:$F$7,"-",0)</f>
        <v>C</v>
      </c>
      <c r="AE8" s="83" t="str">
        <f>SUMIF(DECKS!$E$3:$E$470,CORES!$C8,DECKS!$AM$3:$AM$470)</f>
        <v>#ERROR!</v>
      </c>
      <c r="AF8" s="83" t="str">
        <f>SUMIF(DECKS!$E$3:$E$470,CORES!$C8,DECKS!$AN$3:$AN$470)</f>
        <v>#ERROR!</v>
      </c>
      <c r="AG8" s="83" t="str">
        <f>SUMIF(DECKS!$E$3:$E$470,CORES!$C8,DECKS!$AP$3:$AP$470)</f>
        <v>#ERROR!</v>
      </c>
      <c r="AH8" s="83" t="str">
        <f>SUMIF(DECKS!$E$3:$E$470,CORES!$C8,DECKS!$AO$3:$AO$470)</f>
        <v>#ERROR!</v>
      </c>
      <c r="AI8" s="86">
        <f>IFERROR(SUM(CORES!$AE8:$AH8)/(1+CORES!$U8+CORES!$S8-CORES!$T8-CORES!$V8),0)</f>
        <v>0</v>
      </c>
      <c r="AJ8" s="87">
        <f>IFERROR(CORES!$AE8/SUM(CORES!$AE8:$AH8),0)</f>
        <v>0</v>
      </c>
      <c r="AK8" s="87">
        <f>IFERROR(CORES!$AF8/SUM(CORES!$AE8:$AH8),0)</f>
        <v>0</v>
      </c>
      <c r="AL8" s="87">
        <f>IFERROR(CORES!$AG8/SUM(CORES!$AE8:$AH8),0)</f>
        <v>0</v>
      </c>
      <c r="AM8" s="87">
        <f>IFERROR(CORES!$AH8/SUM(CORES!$AE8:$AH8),0)</f>
        <v>0</v>
      </c>
      <c r="AN8" s="85">
        <f>IFERROR(SUMIFS(DECKS!$AW$3:$AW$470,DECKS!$E$3:$E$470,CORES!$C8)/CORES!$X8,0)</f>
        <v>0</v>
      </c>
      <c r="AO8" s="87" t="str">
        <f t="array" ref="AO8">XLOOKUP(CORES!$AN8,REF!$F$64:$F$68,REF!$D$64:$D$68,"-",-1,1)</f>
        <v>E</v>
      </c>
    </row>
    <row r="9" ht="18.75" customHeight="1">
      <c r="A9" s="66"/>
      <c r="B9" s="83" t="s">
        <v>298</v>
      </c>
      <c r="C9" s="84" t="s">
        <v>299</v>
      </c>
      <c r="D9" s="83">
        <f>COUNTIF(DECKS!$E$3:$E$470,CORES!$C9)</f>
        <v>29</v>
      </c>
      <c r="E9" s="85">
        <f>IFERROR(SUMIF(DECKS!$E$3:$E$470,CORES!$C9,DECKS!$D$3:$D$470)/CORES!$D9,"")</f>
        <v>4.275862069</v>
      </c>
      <c r="F9" s="85" t="str">
        <f t="array" ref="F9">XLOOKUP(CORES!$C9,REF!$B$3:$B$34,REF!$D$3:$D$34)</f>
        <v>Equipment</v>
      </c>
      <c r="G9" s="83">
        <f>SUMIF(DECKS!$E$3:$E$470,CORES!$C9,DECKS!$M$3:$M$470)</f>
        <v>6</v>
      </c>
      <c r="H9" s="83">
        <f>SUMIF(DECKS!$E$3:$E$470,CORES!$C9,DECKS!$N$3:$N$470)</f>
        <v>1</v>
      </c>
      <c r="I9" s="83">
        <f>SUMIF(DECKS!$E$3:$E$470,CORES!$C9,DECKS!$O$3:$O$470)</f>
        <v>215</v>
      </c>
      <c r="J9" s="83">
        <f>SUMIF(DECKS!$E$3:$E$470,CORES!$C9,DECKS!$P$3:$P$470)</f>
        <v>62</v>
      </c>
      <c r="K9" s="83">
        <f>SUMIF(DECKS!$E$3:$E$470,CORES!$C9,DECKS!$Q$3:$Q$470)</f>
        <v>196</v>
      </c>
      <c r="L9" s="83">
        <f>SUMIF(DECKS!$E$3:$E$470,CORES!$C9,DECKS!$R$3:$R$470)</f>
        <v>60</v>
      </c>
      <c r="M9" s="83">
        <f>SUMIF(DECKS!$E$3:$E$470,CORES!$C9,DECKS!$S$3:$S$470)</f>
        <v>245</v>
      </c>
      <c r="N9" s="83">
        <f>SUMIF(DECKS!$E$3:$E$470,CORES!$C9,DECKS!$T$3:$T$470)</f>
        <v>98</v>
      </c>
      <c r="O9" s="83">
        <f>SUMIF(DECKS!$E$3:$E$470,CORES!$C9,DECKS!$U$3:$U$470)</f>
        <v>139</v>
      </c>
      <c r="P9" s="83">
        <f>SUMIF(DECKS!$E$3:$E$470,CORES!$C9,DECKS!$V$3:$V$470)</f>
        <v>53</v>
      </c>
      <c r="Q9" s="83">
        <f>SUMIF(DECKS!$E$3:$E$470,CORES!$C9,DECKS!$W$3:$W$470)</f>
        <v>78</v>
      </c>
      <c r="R9" s="83">
        <f>SUMIF(DECKS!$E$3:$E$470,CORES!$C9,DECKS!$X$3:$X$470)</f>
        <v>28</v>
      </c>
      <c r="S9" s="83">
        <f>SUMIF(DECKS!$E$3:$E$470,CORES!$C9,DECKS!$Y$3:$Y$470)</f>
        <v>87</v>
      </c>
      <c r="T9" s="83">
        <f>SUMIF(DECKS!$E$3:$E$470,CORES!$C9,DECKS!$Z$3:$Z$470)</f>
        <v>31</v>
      </c>
      <c r="U9" s="83">
        <f>SUMIF(DECKS!$E$3:$E$470,CORES!$C9,DECKS!$AA$3:$AA$470)</f>
        <v>112</v>
      </c>
      <c r="V9" s="83">
        <f>SUMIF(DECKS!$E$3:$E$470,CORES!$C9,DECKS!$AB$3:$AB$470)</f>
        <v>37</v>
      </c>
      <c r="W9" s="78">
        <f>CORES!$V9/CORES!$U9</f>
        <v>0.3303571429</v>
      </c>
      <c r="X9" s="83">
        <f>CORES!$S9+CORES!$U9</f>
        <v>199</v>
      </c>
      <c r="Y9" s="78">
        <f>IFERROR((CORES!$T9+CORES!$V9)/CORES!$X9,0)</f>
        <v>0.3417085427</v>
      </c>
      <c r="Z9" s="51">
        <f>IFERROR(AVERAGEIF(DECKS!$E$3:$E$470,CORES!$C9,DECKS!$AI$3:$AI$470),"-")</f>
        <v>10.56666667</v>
      </c>
      <c r="AA9" s="83">
        <f>SUM(G9,I9,K9,M9,O9,Q9,S9,CORES!$U9)</f>
        <v>1078</v>
      </c>
      <c r="AB9" s="78">
        <f>SUM(H9,J9,L9,N9,P9,R9,T9,V9)/CORES!$AA9</f>
        <v>0.3432282004</v>
      </c>
      <c r="AC9" s="83">
        <f>IFERROR(ROUND((5*COUNTIFS(DECKS!$E$3:$E$470,CORES!$C9,DECKS!$AL$3:$AL$470,"S")+4*COUNTIFS(DECKS!$E$3:$E$470,CORES!$C9,DECKS!$AL$3:$AL$470,"A")+3*COUNTIFS(DECKS!$E$3:$E$470,CORES!$C9,DECKS!$AL$3:$AL$470,"B")+2*COUNTIFS(DECKS!$E$3:$E$470,CORES!$C9,DECKS!$AL$3:$AL$470,"C")+COUNTIFS(DECKS!$E$3:$E$470,CORES!$C9,DECKS!$AL$3:$AL$470,"D"))/(CORES!$D9-COUNTIFS(DECKS!$E$3:$E$470,CORES!$C9,DECKS!$AL$3:$AL$470,"-")),0),0)</f>
        <v>3</v>
      </c>
      <c r="AD9" s="83" t="str">
        <f t="array" ref="AD9">XLOOKUP(CORES!$AC9,REF!$G$3:$G$7,REF!$F$3:$F$7,"-",0)</f>
        <v>B</v>
      </c>
      <c r="AE9" s="83">
        <f>SUMIF(DECKS!$E$3:$E$470,CORES!$C9,DECKS!$AM$3:$AM$470)</f>
        <v>125</v>
      </c>
      <c r="AF9" s="83">
        <f>SUMIF(DECKS!$E$3:$E$470,CORES!$C9,DECKS!$AN$3:$AN$470)</f>
        <v>63</v>
      </c>
      <c r="AG9" s="83">
        <f>SUMIF(DECKS!$E$3:$E$470,CORES!$C9,DECKS!$AP$3:$AP$470)</f>
        <v>0</v>
      </c>
      <c r="AH9" s="83">
        <f>SUMIF(DECKS!$E$3:$E$470,CORES!$C9,DECKS!$AO$3:$AO$470)</f>
        <v>15</v>
      </c>
      <c r="AI9" s="86">
        <f>IFERROR(SUM(CORES!$AE9:$AH9)/(1+CORES!$U9+CORES!$S9-CORES!$T9-CORES!$V9),0)</f>
        <v>1.537878788</v>
      </c>
      <c r="AJ9" s="87">
        <f>IFERROR(CORES!$AE9/SUM(CORES!$AE9:$AH9),0)</f>
        <v>0.6157635468</v>
      </c>
      <c r="AK9" s="87">
        <f>IFERROR(CORES!$AF9/SUM(CORES!$AE9:$AH9),0)</f>
        <v>0.3103448276</v>
      </c>
      <c r="AL9" s="87">
        <f>IFERROR(CORES!$AG9/SUM(CORES!$AE9:$AH9),0)</f>
        <v>0</v>
      </c>
      <c r="AM9" s="87">
        <f>IFERROR(CORES!$AH9/SUM(CORES!$AE9:$AH9),0)</f>
        <v>0.07389162562</v>
      </c>
      <c r="AN9" s="85">
        <f>IFERROR(SUMIFS(DECKS!$AW$3:$AW$470,DECKS!$E$3:$E$470,CORES!$C9)/CORES!$X9,0)</f>
        <v>2.33919598</v>
      </c>
      <c r="AO9" s="87" t="str">
        <f t="array" ref="AO9">XLOOKUP(CORES!$AN9,REF!$F$64:$F$68,REF!$D$64:$D$68,"-",-1,1)</f>
        <v>B</v>
      </c>
    </row>
    <row r="10" ht="18.75" customHeight="1">
      <c r="A10" s="66"/>
      <c r="B10" s="83" t="s">
        <v>300</v>
      </c>
      <c r="C10" s="84" t="s">
        <v>301</v>
      </c>
      <c r="D10" s="83">
        <f>COUNTIF(DECKS!$E$3:$E$470,CORES!$C10)</f>
        <v>19</v>
      </c>
      <c r="E10" s="85">
        <f>IFERROR(SUMIF(DECKS!$E$3:$E$470,CORES!$C10,DECKS!$D$3:$D$470)/CORES!$D10,"")</f>
        <v>3.684210526</v>
      </c>
      <c r="F10" s="85" t="str">
        <f t="array" ref="F10">XLOOKUP(CORES!$C10,REF!$B$3:$B$34,REF!$D$3:$D$34)</f>
        <v>Typal</v>
      </c>
      <c r="G10" s="83">
        <f>SUMIF(DECKS!$E$3:$E$470,CORES!$C10,DECKS!$M$3:$M$470)</f>
        <v>0</v>
      </c>
      <c r="H10" s="83">
        <f>SUMIF(DECKS!$E$3:$E$470,CORES!$C10,DECKS!$N$3:$N$470)</f>
        <v>0</v>
      </c>
      <c r="I10" s="83">
        <f>SUMIF(DECKS!$E$3:$E$470,CORES!$C10,DECKS!$O$3:$O$470)</f>
        <v>66</v>
      </c>
      <c r="J10" s="83">
        <f>SUMIF(DECKS!$E$3:$E$470,CORES!$C10,DECKS!$P$3:$P$470)</f>
        <v>21</v>
      </c>
      <c r="K10" s="83">
        <f>SUMIF(DECKS!$E$3:$E$470,CORES!$C10,DECKS!$Q$3:$Q$470)</f>
        <v>62</v>
      </c>
      <c r="L10" s="83">
        <f>SUMIF(DECKS!$E$3:$E$470,CORES!$C10,DECKS!$R$3:$R$470)</f>
        <v>18</v>
      </c>
      <c r="M10" s="83">
        <f>SUMIF(DECKS!$E$3:$E$470,CORES!$C10,DECKS!$S$3:$S$470)</f>
        <v>73</v>
      </c>
      <c r="N10" s="83">
        <f>SUMIF(DECKS!$E$3:$E$470,CORES!$C10,DECKS!$T$3:$T$470)</f>
        <v>24</v>
      </c>
      <c r="O10" s="83">
        <f>SUMIF(DECKS!$E$3:$E$470,CORES!$C10,DECKS!$U$3:$U$470)</f>
        <v>35</v>
      </c>
      <c r="P10" s="83">
        <f>SUMIF(DECKS!$E$3:$E$470,CORES!$C10,DECKS!$V$3:$V$470)</f>
        <v>16</v>
      </c>
      <c r="Q10" s="83">
        <f>SUMIF(DECKS!$E$3:$E$470,CORES!$C10,DECKS!$W$3:$W$470)</f>
        <v>15</v>
      </c>
      <c r="R10" s="83">
        <f>SUMIF(DECKS!$E$3:$E$470,CORES!$C10,DECKS!$X$3:$X$470)</f>
        <v>7</v>
      </c>
      <c r="S10" s="83">
        <f>SUMIF(DECKS!$E$3:$E$470,CORES!$C10,DECKS!$Y$3:$Y$470)</f>
        <v>36</v>
      </c>
      <c r="T10" s="83">
        <f>SUMIF(DECKS!$E$3:$E$470,CORES!$C10,DECKS!$Z$3:$Z$470)</f>
        <v>13</v>
      </c>
      <c r="U10" s="83">
        <f>SUMIF(DECKS!$E$3:$E$470,CORES!$C10,DECKS!$AA$3:$AA$470)</f>
        <v>91</v>
      </c>
      <c r="V10" s="83">
        <f>SUMIF(DECKS!$E$3:$E$470,CORES!$C10,DECKS!$AB$3:$AB$470)</f>
        <v>18</v>
      </c>
      <c r="W10" s="78">
        <f>CORES!$V10/CORES!$U10</f>
        <v>0.1978021978</v>
      </c>
      <c r="X10" s="83">
        <f>CORES!$S10+CORES!$U10</f>
        <v>127</v>
      </c>
      <c r="Y10" s="78">
        <f>IFERROR((CORES!$T10+CORES!$V10)/CORES!$X10,0)</f>
        <v>0.2440944882</v>
      </c>
      <c r="Z10" s="51">
        <f>IFERROR(AVERAGEIF(DECKS!$E$3:$E$470,CORES!$C10,DECKS!$AI$3:$AI$470),"-")</f>
        <v>9.033333333</v>
      </c>
      <c r="AA10" s="83">
        <f>SUM(G10,I10,K10,M10,O10,Q10,S10,CORES!$U10)</f>
        <v>378</v>
      </c>
      <c r="AB10" s="78">
        <f>SUM(H10,J10,L10,N10,P10,R10,T10,V10)/CORES!$AA10</f>
        <v>0.3095238095</v>
      </c>
      <c r="AC10" s="83">
        <f>IFERROR(ROUND((5*COUNTIFS(DECKS!$E$3:$E$470,CORES!$C10,DECKS!$AL$3:$AL$470,"S")+4*COUNTIFS(DECKS!$E$3:$E$470,CORES!$C10,DECKS!$AL$3:$AL$470,"A")+3*COUNTIFS(DECKS!$E$3:$E$470,CORES!$C10,DECKS!$AL$3:$AL$470,"B")+2*COUNTIFS(DECKS!$E$3:$E$470,CORES!$C10,DECKS!$AL$3:$AL$470,"C")+COUNTIFS(DECKS!$E$3:$E$470,CORES!$C10,DECKS!$AL$3:$AL$470,"D"))/(CORES!$D10-COUNTIFS(DECKS!$E$3:$E$470,CORES!$C10,DECKS!$AL$3:$AL$470,"-")),0),0)</f>
        <v>3</v>
      </c>
      <c r="AD10" s="83" t="str">
        <f t="array" ref="AD10">XLOOKUP(CORES!$AC10,REF!$G$3:$G$7,REF!$F$3:$F$7,"-",0)</f>
        <v>B</v>
      </c>
      <c r="AE10" s="83" t="str">
        <f>SUMIF(DECKS!$E$3:$E$470,CORES!$C10,DECKS!$AM$3:$AM$470)</f>
        <v>#ERROR!</v>
      </c>
      <c r="AF10" s="83" t="str">
        <f>SUMIF(DECKS!$E$3:$E$470,CORES!$C10,DECKS!$AN$3:$AN$470)</f>
        <v>#ERROR!</v>
      </c>
      <c r="AG10" s="83" t="str">
        <f>SUMIF(DECKS!$E$3:$E$470,CORES!$C10,DECKS!$AP$3:$AP$470)</f>
        <v>#ERROR!</v>
      </c>
      <c r="AH10" s="83" t="str">
        <f>SUMIF(DECKS!$E$3:$E$470,CORES!$C10,DECKS!$AO$3:$AO$470)</f>
        <v>#ERROR!</v>
      </c>
      <c r="AI10" s="86">
        <f>IFERROR(SUM(CORES!$AE10:$AH10)/(1+CORES!$U10+CORES!$S10-CORES!$T10-CORES!$V10),0)</f>
        <v>0</v>
      </c>
      <c r="AJ10" s="87">
        <f>IFERROR(CORES!$AE10/SUM(CORES!$AE10:$AH10),0)</f>
        <v>0</v>
      </c>
      <c r="AK10" s="87">
        <f>IFERROR(CORES!$AF10/SUM(CORES!$AE10:$AH10),0)</f>
        <v>0</v>
      </c>
      <c r="AL10" s="87">
        <f>IFERROR(CORES!$AG10/SUM(CORES!$AE10:$AH10),0)</f>
        <v>0</v>
      </c>
      <c r="AM10" s="87">
        <f>IFERROR(CORES!$AH10/SUM(CORES!$AE10:$AH10),0)</f>
        <v>0</v>
      </c>
      <c r="AN10" s="85">
        <f>IFERROR(SUMIFS(DECKS!$AW$3:$AW$470,DECKS!$E$3:$E$470,CORES!$C10)/CORES!$X10,0)</f>
        <v>0</v>
      </c>
      <c r="AO10" s="87" t="str">
        <f t="array" ref="AO10">XLOOKUP(CORES!$AN10,REF!$F$64:$F$68,REF!$D$64:$D$68,"-",-1,1)</f>
        <v>E</v>
      </c>
    </row>
    <row r="11" ht="18.75" customHeight="1">
      <c r="A11" s="66"/>
      <c r="B11" s="83" t="s">
        <v>302</v>
      </c>
      <c r="C11" s="84" t="s">
        <v>303</v>
      </c>
      <c r="D11" s="83">
        <f>COUNTIF(DECKS!$E$3:$E$470,CORES!$C11)</f>
        <v>26</v>
      </c>
      <c r="E11" s="85">
        <f>IFERROR(SUMIF(DECKS!$E$3:$E$470,CORES!$C11,DECKS!$D$3:$D$470)/CORES!$D11,"")</f>
        <v>3.961538462</v>
      </c>
      <c r="F11" s="85" t="str">
        <f t="array" ref="F11">XLOOKUP(CORES!$C11,REF!$B$3:$B$34,REF!$D$3:$D$34)</f>
        <v>Typal</v>
      </c>
      <c r="G11" s="83">
        <f>SUMIF(DECKS!$E$3:$E$470,CORES!$C11,DECKS!$M$3:$M$470)</f>
        <v>7</v>
      </c>
      <c r="H11" s="83">
        <f>SUMIF(DECKS!$E$3:$E$470,CORES!$C11,DECKS!$N$3:$N$470)</f>
        <v>4</v>
      </c>
      <c r="I11" s="83">
        <f>SUMIF(DECKS!$E$3:$E$470,CORES!$C11,DECKS!$O$3:$O$470)</f>
        <v>86</v>
      </c>
      <c r="J11" s="83">
        <f>SUMIF(DECKS!$E$3:$E$470,CORES!$C11,DECKS!$P$3:$P$470)</f>
        <v>18</v>
      </c>
      <c r="K11" s="83">
        <f>SUMIF(DECKS!$E$3:$E$470,CORES!$C11,DECKS!$Q$3:$Q$470)</f>
        <v>38</v>
      </c>
      <c r="L11" s="83">
        <f>SUMIF(DECKS!$E$3:$E$470,CORES!$C11,DECKS!$R$3:$R$470)</f>
        <v>11</v>
      </c>
      <c r="M11" s="83">
        <f>SUMIF(DECKS!$E$3:$E$470,CORES!$C11,DECKS!$S$3:$S$470)</f>
        <v>139</v>
      </c>
      <c r="N11" s="83">
        <f>SUMIF(DECKS!$E$3:$E$470,CORES!$C11,DECKS!$T$3:$T$470)</f>
        <v>43</v>
      </c>
      <c r="O11" s="83">
        <f>SUMIF(DECKS!$E$3:$E$470,CORES!$C11,DECKS!$U$3:$U$470)</f>
        <v>25</v>
      </c>
      <c r="P11" s="83">
        <f>SUMIF(DECKS!$E$3:$E$470,CORES!$C11,DECKS!$V$3:$V$470)</f>
        <v>8</v>
      </c>
      <c r="Q11" s="83">
        <f>SUMIF(DECKS!$E$3:$E$470,CORES!$C11,DECKS!$W$3:$W$470)</f>
        <v>25</v>
      </c>
      <c r="R11" s="83">
        <f>SUMIF(DECKS!$E$3:$E$470,CORES!$C11,DECKS!$X$3:$X$470)</f>
        <v>4</v>
      </c>
      <c r="S11" s="83">
        <f>SUMIF(DECKS!$E$3:$E$470,CORES!$C11,DECKS!$Y$3:$Y$470)</f>
        <v>17</v>
      </c>
      <c r="T11" s="83">
        <f>SUMIF(DECKS!$E$3:$E$470,CORES!$C11,DECKS!$Z$3:$Z$470)</f>
        <v>4</v>
      </c>
      <c r="U11" s="83">
        <f>SUMIF(DECKS!$E$3:$E$470,CORES!$C11,DECKS!$AA$3:$AA$470)</f>
        <v>28</v>
      </c>
      <c r="V11" s="83">
        <f>SUMIF(DECKS!$E$3:$E$470,CORES!$C11,DECKS!$AB$3:$AB$470)</f>
        <v>9</v>
      </c>
      <c r="W11" s="78">
        <f>CORES!$V11/CORES!$U11</f>
        <v>0.3214285714</v>
      </c>
      <c r="X11" s="83">
        <f>CORES!$S11+CORES!$U11</f>
        <v>45</v>
      </c>
      <c r="Y11" s="78">
        <f>IFERROR((CORES!$T11+CORES!$V11)/CORES!$X11,0)</f>
        <v>0.2888888889</v>
      </c>
      <c r="Z11" s="51">
        <f>IFERROR(AVERAGEIF(DECKS!$E$3:$E$470,CORES!$C11,DECKS!$AI$3:$AI$470),"-")</f>
        <v>8.666666667</v>
      </c>
      <c r="AA11" s="83">
        <f>SUM(G11,I11,K11,M11,O11,Q11,S11,CORES!$U11)</f>
        <v>365</v>
      </c>
      <c r="AB11" s="78">
        <f>SUM(H11,J11,L11,N11,P11,R11,T11,V11)/CORES!$AA11</f>
        <v>0.2767123288</v>
      </c>
      <c r="AC11" s="83">
        <f>IFERROR(ROUND((5*COUNTIFS(DECKS!$E$3:$E$470,CORES!$C11,DECKS!$AL$3:$AL$470,"S")+4*COUNTIFS(DECKS!$E$3:$E$470,CORES!$C11,DECKS!$AL$3:$AL$470,"A")+3*COUNTIFS(DECKS!$E$3:$E$470,CORES!$C11,DECKS!$AL$3:$AL$470,"B")+2*COUNTIFS(DECKS!$E$3:$E$470,CORES!$C11,DECKS!$AL$3:$AL$470,"C")+COUNTIFS(DECKS!$E$3:$E$470,CORES!$C11,DECKS!$AL$3:$AL$470,"D"))/(CORES!$D11-COUNTIFS(DECKS!$E$3:$E$470,CORES!$C11,DECKS!$AL$3:$AL$470,"-")),0),0)</f>
        <v>2</v>
      </c>
      <c r="AD11" s="83" t="str">
        <f t="array" ref="AD11">XLOOKUP(CORES!$AC11,REF!$G$3:$G$7,REF!$F$3:$F$7,"-",0)</f>
        <v>C</v>
      </c>
      <c r="AE11" s="83" t="str">
        <f>SUMIF(DECKS!$E$3:$E$470,CORES!$C11,DECKS!$AM$3:$AM$470)</f>
        <v>#ERROR!</v>
      </c>
      <c r="AF11" s="83" t="str">
        <f>SUMIF(DECKS!$E$3:$E$470,CORES!$C11,DECKS!$AN$3:$AN$470)</f>
        <v>#ERROR!</v>
      </c>
      <c r="AG11" s="83" t="str">
        <f>SUMIF(DECKS!$E$3:$E$470,CORES!$C11,DECKS!$AP$3:$AP$470)</f>
        <v>#ERROR!</v>
      </c>
      <c r="AH11" s="83" t="str">
        <f>SUMIF(DECKS!$E$3:$E$470,CORES!$C11,DECKS!$AO$3:$AO$470)</f>
        <v>#ERROR!</v>
      </c>
      <c r="AI11" s="86">
        <f>IFERROR(SUM(CORES!$AE11:$AH11)/(1+CORES!$U11+CORES!$S11-CORES!$T11-CORES!$V11),0)</f>
        <v>0</v>
      </c>
      <c r="AJ11" s="87">
        <f>IFERROR(CORES!$AE11/SUM(CORES!$AE11:$AH11),0)</f>
        <v>0</v>
      </c>
      <c r="AK11" s="87">
        <f>IFERROR(CORES!$AF11/SUM(CORES!$AE11:$AH11),0)</f>
        <v>0</v>
      </c>
      <c r="AL11" s="87">
        <f>IFERROR(CORES!$AG11/SUM(CORES!$AE11:$AH11),0)</f>
        <v>0</v>
      </c>
      <c r="AM11" s="87">
        <f>IFERROR(CORES!$AH11/SUM(CORES!$AE11:$AH11),0)</f>
        <v>0</v>
      </c>
      <c r="AN11" s="85">
        <f>IFERROR(SUMIFS(DECKS!$AW$3:$AW$470,DECKS!$E$3:$E$470,CORES!$C11)/CORES!$X11,0)</f>
        <v>0</v>
      </c>
      <c r="AO11" s="87" t="str">
        <f t="array" ref="AO11">XLOOKUP(CORES!$AN11,REF!$F$64:$F$68,REF!$D$64:$D$68,"-",-1,1)</f>
        <v>E</v>
      </c>
    </row>
    <row r="12" ht="18.75" customHeight="1">
      <c r="A12" s="66"/>
      <c r="B12" s="83" t="s">
        <v>304</v>
      </c>
      <c r="C12" s="84" t="s">
        <v>305</v>
      </c>
      <c r="D12" s="83">
        <f>COUNTIF(DECKS!$E$3:$E$470,CORES!$C12)</f>
        <v>24</v>
      </c>
      <c r="E12" s="85">
        <f>IFERROR(SUMIF(DECKS!$E$3:$E$470,CORES!$C12,DECKS!$D$3:$D$470)/CORES!$D12,"")</f>
        <v>3.291666667</v>
      </c>
      <c r="F12" s="85" t="str">
        <f t="array" ref="F12">XLOOKUP(CORES!$C12,REF!$B$3:$B$34,REF!$D$3:$D$34)</f>
        <v>Spellslinger</v>
      </c>
      <c r="G12" s="83">
        <f>SUMIF(DECKS!$E$3:$E$470,CORES!$C12,DECKS!$M$3:$M$470)</f>
        <v>0</v>
      </c>
      <c r="H12" s="83">
        <f>SUMIF(DECKS!$E$3:$E$470,CORES!$C12,DECKS!$N$3:$N$470)</f>
        <v>0</v>
      </c>
      <c r="I12" s="83">
        <f>SUMIF(DECKS!$E$3:$E$470,CORES!$C12,DECKS!$O$3:$O$470)</f>
        <v>8</v>
      </c>
      <c r="J12" s="83">
        <f>SUMIF(DECKS!$E$3:$E$470,CORES!$C12,DECKS!$P$3:$P$470)</f>
        <v>2</v>
      </c>
      <c r="K12" s="83">
        <f>SUMIF(DECKS!$E$3:$E$470,CORES!$C12,DECKS!$Q$3:$Q$470)</f>
        <v>44</v>
      </c>
      <c r="L12" s="83">
        <f>SUMIF(DECKS!$E$3:$E$470,CORES!$C12,DECKS!$R$3:$R$470)</f>
        <v>7</v>
      </c>
      <c r="M12" s="83">
        <f>SUMIF(DECKS!$E$3:$E$470,CORES!$C12,DECKS!$S$3:$S$470)</f>
        <v>154</v>
      </c>
      <c r="N12" s="83">
        <f>SUMIF(DECKS!$E$3:$E$470,CORES!$C12,DECKS!$T$3:$T$470)</f>
        <v>47</v>
      </c>
      <c r="O12" s="83">
        <f>SUMIF(DECKS!$E$3:$E$470,CORES!$C12,DECKS!$U$3:$U$470)</f>
        <v>67</v>
      </c>
      <c r="P12" s="83">
        <f>SUMIF(DECKS!$E$3:$E$470,CORES!$C12,DECKS!$V$3:$V$470)</f>
        <v>26</v>
      </c>
      <c r="Q12" s="83">
        <f>SUMIF(DECKS!$E$3:$E$470,CORES!$C12,DECKS!$W$3:$W$470)</f>
        <v>29</v>
      </c>
      <c r="R12" s="83">
        <f>SUMIF(DECKS!$E$3:$E$470,CORES!$C12,DECKS!$X$3:$X$470)</f>
        <v>12</v>
      </c>
      <c r="S12" s="83">
        <f>SUMIF(DECKS!$E$3:$E$470,CORES!$C12,DECKS!$Y$3:$Y$470)</f>
        <v>23</v>
      </c>
      <c r="T12" s="83">
        <f>SUMIF(DECKS!$E$3:$E$470,CORES!$C12,DECKS!$Z$3:$Z$470)</f>
        <v>7</v>
      </c>
      <c r="U12" s="83">
        <f>SUMIF(DECKS!$E$3:$E$470,CORES!$C12,DECKS!$AA$3:$AA$470)</f>
        <v>30</v>
      </c>
      <c r="V12" s="83">
        <f>SUMIF(DECKS!$E$3:$E$470,CORES!$C12,DECKS!$AB$3:$AB$470)</f>
        <v>10</v>
      </c>
      <c r="W12" s="78">
        <f>CORES!$V12/CORES!$U12</f>
        <v>0.3333333333</v>
      </c>
      <c r="X12" s="83">
        <f>CORES!$S12+CORES!$U12</f>
        <v>53</v>
      </c>
      <c r="Y12" s="78">
        <f>IFERROR((CORES!$T12+CORES!$V12)/CORES!$X12,0)</f>
        <v>0.320754717</v>
      </c>
      <c r="Z12" s="51" t="str">
        <f>IFERROR(AVERAGEIF(DECKS!$E$3:$E$470,CORES!$C12,DECKS!$AI$3:$AI$470),"-")</f>
        <v>-</v>
      </c>
      <c r="AA12" s="83">
        <f>SUM(G12,I12,K12,M12,O12,Q12,S12,CORES!$U12)</f>
        <v>355</v>
      </c>
      <c r="AB12" s="78">
        <f>SUM(H12,J12,L12,N12,P12,R12,T12,V12)/CORES!$AA12</f>
        <v>0.3126760563</v>
      </c>
      <c r="AC12" s="83">
        <f>IFERROR(ROUND((5*COUNTIFS(DECKS!$E$3:$E$470,CORES!$C12,DECKS!$AL$3:$AL$470,"S")+4*COUNTIFS(DECKS!$E$3:$E$470,CORES!$C12,DECKS!$AL$3:$AL$470,"A")+3*COUNTIFS(DECKS!$E$3:$E$470,CORES!$C12,DECKS!$AL$3:$AL$470,"B")+2*COUNTIFS(DECKS!$E$3:$E$470,CORES!$C12,DECKS!$AL$3:$AL$470,"C")+COUNTIFS(DECKS!$E$3:$E$470,CORES!$C12,DECKS!$AL$3:$AL$470,"D"))/(CORES!$D12-COUNTIFS(DECKS!$E$3:$E$470,CORES!$C12,DECKS!$AL$3:$AL$470,"-")),0),0)</f>
        <v>3</v>
      </c>
      <c r="AD12" s="83" t="str">
        <f t="array" ref="AD12">XLOOKUP(CORES!$AC12,REF!$G$3:$G$7,REF!$F$3:$F$7,"-",0)</f>
        <v>B</v>
      </c>
      <c r="AE12" s="83">
        <f>SUMIF(DECKS!$E$3:$E$470,CORES!$C12,DECKS!$AM$3:$AM$470)</f>
        <v>14</v>
      </c>
      <c r="AF12" s="83">
        <f>SUMIF(DECKS!$E$3:$E$470,CORES!$C12,DECKS!$AN$3:$AN$470)</f>
        <v>3</v>
      </c>
      <c r="AG12" s="83">
        <f>SUMIF(DECKS!$E$3:$E$470,CORES!$C12,DECKS!$AP$3:$AP$470)</f>
        <v>0</v>
      </c>
      <c r="AH12" s="83">
        <f>SUMIF(DECKS!$E$3:$E$470,CORES!$C12,DECKS!$AO$3:$AO$470)</f>
        <v>31</v>
      </c>
      <c r="AI12" s="86">
        <f>IFERROR(SUM(CORES!$AE12:$AH12)/(1+CORES!$U12+CORES!$S12-CORES!$T12-CORES!$V12),0)</f>
        <v>1.297297297</v>
      </c>
      <c r="AJ12" s="87">
        <f>IFERROR(CORES!$AE12/SUM(CORES!$AE12:$AH12),0)</f>
        <v>0.2916666667</v>
      </c>
      <c r="AK12" s="87">
        <f>IFERROR(CORES!$AF12/SUM(CORES!$AE12:$AH12),0)</f>
        <v>0.0625</v>
      </c>
      <c r="AL12" s="87">
        <f>IFERROR(CORES!$AG12/SUM(CORES!$AE12:$AH12),0)</f>
        <v>0</v>
      </c>
      <c r="AM12" s="87">
        <f>IFERROR(CORES!$AH12/SUM(CORES!$AE12:$AH12),0)</f>
        <v>0.6458333333</v>
      </c>
      <c r="AN12" s="85">
        <f>IFERROR(SUMIFS(DECKS!$AW$3:$AW$470,DECKS!$E$3:$E$470,CORES!$C12)/CORES!$X12,0)</f>
        <v>2.575471698</v>
      </c>
      <c r="AO12" s="87" t="str">
        <f t="array" ref="AO12">XLOOKUP(CORES!$AN12,REF!$F$64:$F$68,REF!$D$64:$D$68,"-",-1,1)</f>
        <v>B</v>
      </c>
    </row>
    <row r="13" ht="18.75" customHeight="1">
      <c r="A13" s="66"/>
      <c r="B13" s="83" t="s">
        <v>306</v>
      </c>
      <c r="C13" s="84" t="s">
        <v>307</v>
      </c>
      <c r="D13" s="83">
        <f>COUNTIF(DECKS!$E$3:$E$470,CORES!$C13)</f>
        <v>9</v>
      </c>
      <c r="E13" s="85">
        <f>IFERROR(SUMIF(DECKS!$E$3:$E$470,CORES!$C13,DECKS!$D$3:$D$470)/CORES!$D13,"")</f>
        <v>4</v>
      </c>
      <c r="F13" s="85" t="str">
        <f t="array" ref="F13">XLOOKUP(CORES!$C13,REF!$B$3:$B$34,REF!$D$3:$D$34)</f>
        <v>Typal</v>
      </c>
      <c r="G13" s="83">
        <f>SUMIF(DECKS!$E$3:$E$470,CORES!$C13,DECKS!$M$3:$M$470)</f>
        <v>0</v>
      </c>
      <c r="H13" s="83">
        <f>SUMIF(DECKS!$E$3:$E$470,CORES!$C13,DECKS!$N$3:$N$470)</f>
        <v>0</v>
      </c>
      <c r="I13" s="83">
        <f>SUMIF(DECKS!$E$3:$E$470,CORES!$C13,DECKS!$O$3:$O$470)</f>
        <v>70</v>
      </c>
      <c r="J13" s="83">
        <f>SUMIF(DECKS!$E$3:$E$470,CORES!$C13,DECKS!$P$3:$P$470)</f>
        <v>23</v>
      </c>
      <c r="K13" s="83">
        <f>SUMIF(DECKS!$E$3:$E$470,CORES!$C13,DECKS!$Q$3:$Q$470)</f>
        <v>29</v>
      </c>
      <c r="L13" s="83">
        <f>SUMIF(DECKS!$E$3:$E$470,CORES!$C13,DECKS!$R$3:$R$470)</f>
        <v>8</v>
      </c>
      <c r="M13" s="83">
        <f>SUMIF(DECKS!$E$3:$E$470,CORES!$C13,DECKS!$S$3:$S$470)</f>
        <v>11</v>
      </c>
      <c r="N13" s="83">
        <f>SUMIF(DECKS!$E$3:$E$470,CORES!$C13,DECKS!$T$3:$T$470)</f>
        <v>1</v>
      </c>
      <c r="O13" s="83">
        <f>SUMIF(DECKS!$E$3:$E$470,CORES!$C13,DECKS!$U$3:$U$470)</f>
        <v>46</v>
      </c>
      <c r="P13" s="83">
        <f>SUMIF(DECKS!$E$3:$E$470,CORES!$C13,DECKS!$V$3:$V$470)</f>
        <v>14</v>
      </c>
      <c r="Q13" s="83">
        <f>SUMIF(DECKS!$E$3:$E$470,CORES!$C13,DECKS!$W$3:$W$470)</f>
        <v>39</v>
      </c>
      <c r="R13" s="83">
        <f>SUMIF(DECKS!$E$3:$E$470,CORES!$C13,DECKS!$X$3:$X$470)</f>
        <v>11</v>
      </c>
      <c r="S13" s="83">
        <f>SUMIF(DECKS!$E$3:$E$470,CORES!$C13,DECKS!$Y$3:$Y$470)</f>
        <v>51</v>
      </c>
      <c r="T13" s="83">
        <f>SUMIF(DECKS!$E$3:$E$470,CORES!$C13,DECKS!$Z$3:$Z$470)</f>
        <v>10</v>
      </c>
      <c r="U13" s="83">
        <f>SUMIF(DECKS!$E$3:$E$470,CORES!$C13,DECKS!$AA$3:$AA$470)</f>
        <v>51</v>
      </c>
      <c r="V13" s="83">
        <f>SUMIF(DECKS!$E$3:$E$470,CORES!$C13,DECKS!$AB$3:$AB$470)</f>
        <v>12</v>
      </c>
      <c r="W13" s="78">
        <f>CORES!$V13/CORES!$U13</f>
        <v>0.2352941176</v>
      </c>
      <c r="X13" s="83">
        <f>CORES!$S13+CORES!$U13</f>
        <v>102</v>
      </c>
      <c r="Y13" s="78">
        <f>IFERROR((CORES!$T13+CORES!$V13)/CORES!$X13,0)</f>
        <v>0.2156862745</v>
      </c>
      <c r="Z13" s="51">
        <f>IFERROR(AVERAGEIF(DECKS!$E$3:$E$470,CORES!$C13,DECKS!$AI$3:$AI$470),"-")</f>
        <v>9.916666667</v>
      </c>
      <c r="AA13" s="83">
        <f>SUM(G13,I13,K13,M13,O13,Q13,S13,CORES!$U13)</f>
        <v>297</v>
      </c>
      <c r="AB13" s="78">
        <f>SUM(H13,J13,L13,N13,P13,R13,T13,V13)/CORES!$AA13</f>
        <v>0.265993266</v>
      </c>
      <c r="AC13" s="83">
        <f>IFERROR(ROUND((5*COUNTIFS(DECKS!$E$3:$E$470,CORES!$C13,DECKS!$AL$3:$AL$470,"S")+4*COUNTIFS(DECKS!$E$3:$E$470,CORES!$C13,DECKS!$AL$3:$AL$470,"A")+3*COUNTIFS(DECKS!$E$3:$E$470,CORES!$C13,DECKS!$AL$3:$AL$470,"B")+2*COUNTIFS(DECKS!$E$3:$E$470,CORES!$C13,DECKS!$AL$3:$AL$470,"C")+COUNTIFS(DECKS!$E$3:$E$470,CORES!$C13,DECKS!$AL$3:$AL$470,"D"))/(CORES!$D13-COUNTIFS(DECKS!$E$3:$E$470,CORES!$C13,DECKS!$AL$3:$AL$470,"-")),0),0)</f>
        <v>2</v>
      </c>
      <c r="AD13" s="83" t="str">
        <f t="array" ref="AD13">XLOOKUP(CORES!$AC13,REF!$G$3:$G$7,REF!$F$3:$F$7,"-",0)</f>
        <v>C</v>
      </c>
      <c r="AE13" s="83">
        <f>SUMIF(DECKS!$E$3:$E$470,CORES!$C13,DECKS!$AM$3:$AM$470)</f>
        <v>61</v>
      </c>
      <c r="AF13" s="83">
        <f>SUMIF(DECKS!$E$3:$E$470,CORES!$C13,DECKS!$AN$3:$AN$470)</f>
        <v>4</v>
      </c>
      <c r="AG13" s="83">
        <f>SUMIF(DECKS!$E$3:$E$470,CORES!$C13,DECKS!$AP$3:$AP$470)</f>
        <v>4</v>
      </c>
      <c r="AH13" s="83">
        <f>SUMIF(DECKS!$E$3:$E$470,CORES!$C13,DECKS!$AO$3:$AO$470)</f>
        <v>2</v>
      </c>
      <c r="AI13" s="86">
        <f>IFERROR(SUM(CORES!$AE13:$AH13)/(1+CORES!$U13+CORES!$S13-CORES!$T13-CORES!$V13),0)</f>
        <v>0.8765432099</v>
      </c>
      <c r="AJ13" s="87">
        <f>IFERROR(CORES!$AE13/SUM(CORES!$AE13:$AH13),0)</f>
        <v>0.8591549296</v>
      </c>
      <c r="AK13" s="87">
        <f>IFERROR(CORES!$AF13/SUM(CORES!$AE13:$AH13),0)</f>
        <v>0.05633802817</v>
      </c>
      <c r="AL13" s="87">
        <f>IFERROR(CORES!$AG13/SUM(CORES!$AE13:$AH13),0)</f>
        <v>0.05633802817</v>
      </c>
      <c r="AM13" s="87">
        <f>IFERROR(CORES!$AH13/SUM(CORES!$AE13:$AH13),0)</f>
        <v>0.02816901408</v>
      </c>
      <c r="AN13" s="85">
        <f>IFERROR(SUMIFS(DECKS!$AW$3:$AW$470,DECKS!$E$3:$E$470,CORES!$C13)/CORES!$X13,0)</f>
        <v>1.950980392</v>
      </c>
      <c r="AO13" s="87" t="str">
        <f t="array" ref="AO13">XLOOKUP(CORES!$AN13,REF!$F$64:$F$68,REF!$D$64:$D$68,"-",-1,1)</f>
        <v>C</v>
      </c>
    </row>
    <row r="14" ht="18.75" customHeight="1">
      <c r="A14" s="66"/>
      <c r="B14" s="83" t="s">
        <v>308</v>
      </c>
      <c r="C14" s="84" t="s">
        <v>309</v>
      </c>
      <c r="D14" s="83">
        <f>COUNTIF(DECKS!$E$3:$E$470,CORES!$C14)</f>
        <v>23</v>
      </c>
      <c r="E14" s="85">
        <f>IFERROR(SUMIF(DECKS!$E$3:$E$470,CORES!$C14,DECKS!$D$3:$D$470)/CORES!$D14,"")</f>
        <v>3.260869565</v>
      </c>
      <c r="F14" s="85" t="str">
        <f t="array" ref="F14">XLOOKUP(CORES!$C14,REF!$B$3:$B$34,REF!$D$3:$D$34)</f>
        <v>Typal</v>
      </c>
      <c r="G14" s="83">
        <f>SUMIF(DECKS!$E$3:$E$470,CORES!$C14,DECKS!$M$3:$M$470)</f>
        <v>0</v>
      </c>
      <c r="H14" s="83">
        <f>SUMIF(DECKS!$E$3:$E$470,CORES!$C14,DECKS!$N$3:$N$470)</f>
        <v>0</v>
      </c>
      <c r="I14" s="83">
        <f>SUMIF(DECKS!$E$3:$E$470,CORES!$C14,DECKS!$O$3:$O$470)</f>
        <v>23</v>
      </c>
      <c r="J14" s="83">
        <f>SUMIF(DECKS!$E$3:$E$470,CORES!$C14,DECKS!$P$3:$P$470)</f>
        <v>5</v>
      </c>
      <c r="K14" s="83">
        <f>SUMIF(DECKS!$E$3:$E$470,CORES!$C14,DECKS!$Q$3:$Q$470)</f>
        <v>51</v>
      </c>
      <c r="L14" s="83">
        <f>SUMIF(DECKS!$E$3:$E$470,CORES!$C14,DECKS!$R$3:$R$470)</f>
        <v>7</v>
      </c>
      <c r="M14" s="83">
        <f>SUMIF(DECKS!$E$3:$E$470,CORES!$C14,DECKS!$S$3:$S$470)</f>
        <v>106</v>
      </c>
      <c r="N14" s="83">
        <f>SUMIF(DECKS!$E$3:$E$470,CORES!$C14,DECKS!$T$3:$T$470)</f>
        <v>24</v>
      </c>
      <c r="O14" s="83">
        <f>SUMIF(DECKS!$E$3:$E$470,CORES!$C14,DECKS!$U$3:$U$470)</f>
        <v>28</v>
      </c>
      <c r="P14" s="83">
        <f>SUMIF(DECKS!$E$3:$E$470,CORES!$C14,DECKS!$V$3:$V$470)</f>
        <v>12</v>
      </c>
      <c r="Q14" s="83">
        <f>SUMIF(DECKS!$E$3:$E$470,CORES!$C14,DECKS!$W$3:$W$470)</f>
        <v>22</v>
      </c>
      <c r="R14" s="83">
        <f>SUMIF(DECKS!$E$3:$E$470,CORES!$C14,DECKS!$X$3:$X$470)</f>
        <v>8</v>
      </c>
      <c r="S14" s="83">
        <f>SUMIF(DECKS!$E$3:$E$470,CORES!$C14,DECKS!$Y$3:$Y$470)</f>
        <v>20</v>
      </c>
      <c r="T14" s="83">
        <f>SUMIF(DECKS!$E$3:$E$470,CORES!$C14,DECKS!$Z$3:$Z$470)</f>
        <v>6</v>
      </c>
      <c r="U14" s="83">
        <f>SUMIF(DECKS!$E$3:$E$470,CORES!$C14,DECKS!$AA$3:$AA$470)</f>
        <v>41</v>
      </c>
      <c r="V14" s="83">
        <f>SUMIF(DECKS!$E$3:$E$470,CORES!$C14,DECKS!$AB$3:$AB$470)</f>
        <v>14</v>
      </c>
      <c r="W14" s="78">
        <f>CORES!$V14/CORES!$U14</f>
        <v>0.3414634146</v>
      </c>
      <c r="X14" s="83">
        <f>CORES!$S14+CORES!$U14</f>
        <v>61</v>
      </c>
      <c r="Y14" s="78">
        <f>IFERROR((CORES!$T14+CORES!$V14)/CORES!$X14,0)</f>
        <v>0.3278688525</v>
      </c>
      <c r="Z14" s="51">
        <f>IFERROR(AVERAGEIF(DECKS!$E$3:$E$470,CORES!$C14,DECKS!$AI$3:$AI$470),"-")</f>
        <v>9.333333333</v>
      </c>
      <c r="AA14" s="83">
        <f>SUM(G14,I14,K14,M14,O14,Q14,S14,CORES!$U14)</f>
        <v>291</v>
      </c>
      <c r="AB14" s="78">
        <f>SUM(H14,J14,L14,N14,P14,R14,T14,V14)/CORES!$AA14</f>
        <v>0.2611683849</v>
      </c>
      <c r="AC14" s="83">
        <f>IFERROR(ROUND((5*COUNTIFS(DECKS!$E$3:$E$470,CORES!$C14,DECKS!$AL$3:$AL$470,"S")+4*COUNTIFS(DECKS!$E$3:$E$470,CORES!$C14,DECKS!$AL$3:$AL$470,"A")+3*COUNTIFS(DECKS!$E$3:$E$470,CORES!$C14,DECKS!$AL$3:$AL$470,"B")+2*COUNTIFS(DECKS!$E$3:$E$470,CORES!$C14,DECKS!$AL$3:$AL$470,"C")+COUNTIFS(DECKS!$E$3:$E$470,CORES!$C14,DECKS!$AL$3:$AL$470,"D"))/(CORES!$D14-COUNTIFS(DECKS!$E$3:$E$470,CORES!$C14,DECKS!$AL$3:$AL$470,"-")),0),0)</f>
        <v>2</v>
      </c>
      <c r="AD14" s="83" t="str">
        <f t="array" ref="AD14">XLOOKUP(CORES!$AC14,REF!$G$3:$G$7,REF!$F$3:$F$7,"-",0)</f>
        <v>C</v>
      </c>
      <c r="AE14" s="83" t="str">
        <f>SUMIF(DECKS!$E$3:$E$470,CORES!$C14,DECKS!$AM$3:$AM$470)</f>
        <v>#ERROR!</v>
      </c>
      <c r="AF14" s="83" t="str">
        <f>SUMIF(DECKS!$E$3:$E$470,CORES!$C14,DECKS!$AN$3:$AN$470)</f>
        <v>#ERROR!</v>
      </c>
      <c r="AG14" s="83" t="str">
        <f>SUMIF(DECKS!$E$3:$E$470,CORES!$C14,DECKS!$AP$3:$AP$470)</f>
        <v>#ERROR!</v>
      </c>
      <c r="AH14" s="83" t="str">
        <f>SUMIF(DECKS!$E$3:$E$470,CORES!$C14,DECKS!$AO$3:$AO$470)</f>
        <v>#ERROR!</v>
      </c>
      <c r="AI14" s="86">
        <f>IFERROR(SUM(CORES!$AE14:$AH14)/(1+CORES!$U14+CORES!$S14-CORES!$T14-CORES!$V14),0)</f>
        <v>0</v>
      </c>
      <c r="AJ14" s="87">
        <f>IFERROR(CORES!$AE14/SUM(CORES!$AE14:$AH14),0)</f>
        <v>0</v>
      </c>
      <c r="AK14" s="87">
        <f>IFERROR(CORES!$AF14/SUM(CORES!$AE14:$AH14),0)</f>
        <v>0</v>
      </c>
      <c r="AL14" s="87">
        <f>IFERROR(CORES!$AG14/SUM(CORES!$AE14:$AH14),0)</f>
        <v>0</v>
      </c>
      <c r="AM14" s="87">
        <f>IFERROR(CORES!$AH14/SUM(CORES!$AE14:$AH14),0)</f>
        <v>0</v>
      </c>
      <c r="AN14" s="85">
        <f>IFERROR(SUMIFS(DECKS!$AW$3:$AW$470,DECKS!$E$3:$E$470,CORES!$C14)/CORES!$X14,0)</f>
        <v>0</v>
      </c>
      <c r="AO14" s="87" t="str">
        <f t="array" ref="AO14">XLOOKUP(CORES!$AN14,REF!$F$64:$F$68,REF!$D$64:$D$68,"-",-1,1)</f>
        <v>E</v>
      </c>
    </row>
    <row r="15" ht="18.75" customHeight="1">
      <c r="A15" s="66"/>
      <c r="B15" s="83" t="s">
        <v>310</v>
      </c>
      <c r="C15" s="84" t="s">
        <v>311</v>
      </c>
      <c r="D15" s="83">
        <f>COUNTIF(DECKS!$E$3:$E$470,CORES!$C15)</f>
        <v>16</v>
      </c>
      <c r="E15" s="85">
        <f>IFERROR(SUMIF(DECKS!$E$3:$E$470,CORES!$C15,DECKS!$D$3:$D$470)/CORES!$D15,"")</f>
        <v>4</v>
      </c>
      <c r="F15" s="85" t="str">
        <f t="array" ref="F15">XLOOKUP(CORES!$C15,REF!$B$3:$B$34,REF!$D$3:$D$34)</f>
        <v>Lifegain</v>
      </c>
      <c r="G15" s="83">
        <f>SUMIF(DECKS!$E$3:$E$470,CORES!$C15,DECKS!$M$3:$M$470)</f>
        <v>0</v>
      </c>
      <c r="H15" s="83">
        <f>SUMIF(DECKS!$E$3:$E$470,CORES!$C15,DECKS!$N$3:$N$470)</f>
        <v>0</v>
      </c>
      <c r="I15" s="83">
        <f>SUMIF(DECKS!$E$3:$E$470,CORES!$C15,DECKS!$O$3:$O$470)</f>
        <v>22</v>
      </c>
      <c r="J15" s="83">
        <f>SUMIF(DECKS!$E$3:$E$470,CORES!$C15,DECKS!$P$3:$P$470)</f>
        <v>3</v>
      </c>
      <c r="K15" s="83">
        <f>SUMIF(DECKS!$E$3:$E$470,CORES!$C15,DECKS!$Q$3:$Q$470)</f>
        <v>69</v>
      </c>
      <c r="L15" s="83">
        <f>SUMIF(DECKS!$E$3:$E$470,CORES!$C15,DECKS!$R$3:$R$470)</f>
        <v>29</v>
      </c>
      <c r="M15" s="83">
        <f>SUMIF(DECKS!$E$3:$E$470,CORES!$C15,DECKS!$S$3:$S$470)</f>
        <v>102</v>
      </c>
      <c r="N15" s="83">
        <f>SUMIF(DECKS!$E$3:$E$470,CORES!$C15,DECKS!$T$3:$T$470)</f>
        <v>27</v>
      </c>
      <c r="O15" s="83">
        <f>SUMIF(DECKS!$E$3:$E$470,CORES!$C15,DECKS!$U$3:$U$470)</f>
        <v>26</v>
      </c>
      <c r="P15" s="83">
        <f>SUMIF(DECKS!$E$3:$E$470,CORES!$C15,DECKS!$V$3:$V$470)</f>
        <v>6</v>
      </c>
      <c r="Q15" s="83">
        <f>SUMIF(DECKS!$E$3:$E$470,CORES!$C15,DECKS!$W$3:$W$470)</f>
        <v>18</v>
      </c>
      <c r="R15" s="83">
        <f>SUMIF(DECKS!$E$3:$E$470,CORES!$C15,DECKS!$X$3:$X$470)</f>
        <v>7</v>
      </c>
      <c r="S15" s="83">
        <f>SUMIF(DECKS!$E$3:$E$470,CORES!$C15,DECKS!$Y$3:$Y$470)</f>
        <v>13</v>
      </c>
      <c r="T15" s="83">
        <f>SUMIF(DECKS!$E$3:$E$470,CORES!$C15,DECKS!$Z$3:$Z$470)</f>
        <v>3</v>
      </c>
      <c r="U15" s="83">
        <f>SUMIF(DECKS!$E$3:$E$470,CORES!$C15,DECKS!$AA$3:$AA$470)</f>
        <v>33</v>
      </c>
      <c r="V15" s="83">
        <f>SUMIF(DECKS!$E$3:$E$470,CORES!$C15,DECKS!$AB$3:$AB$470)</f>
        <v>8</v>
      </c>
      <c r="W15" s="78">
        <f>CORES!$V15/CORES!$U15</f>
        <v>0.2424242424</v>
      </c>
      <c r="X15" s="83">
        <f>CORES!$S15+CORES!$U15</f>
        <v>46</v>
      </c>
      <c r="Y15" s="78">
        <f>IFERROR((CORES!$T15+CORES!$V15)/CORES!$X15,0)</f>
        <v>0.2391304348</v>
      </c>
      <c r="Z15" s="51">
        <f>IFERROR(AVERAGEIF(DECKS!$E$3:$E$470,CORES!$C15,DECKS!$AI$3:$AI$470),"-")</f>
        <v>10.2</v>
      </c>
      <c r="AA15" s="83">
        <f>SUM(G15,I15,K15,M15,O15,Q15,S15,CORES!$U15)</f>
        <v>283</v>
      </c>
      <c r="AB15" s="78">
        <f>SUM(H15,J15,L15,N15,P15,R15,T15,V15)/CORES!$AA15</f>
        <v>0.2932862191</v>
      </c>
      <c r="AC15" s="83">
        <f>IFERROR(ROUND((5*COUNTIFS(DECKS!$E$3:$E$470,CORES!$C15,DECKS!$AL$3:$AL$470,"S")+4*COUNTIFS(DECKS!$E$3:$E$470,CORES!$C15,DECKS!$AL$3:$AL$470,"A")+3*COUNTIFS(DECKS!$E$3:$E$470,CORES!$C15,DECKS!$AL$3:$AL$470,"B")+2*COUNTIFS(DECKS!$E$3:$E$470,CORES!$C15,DECKS!$AL$3:$AL$470,"C")+COUNTIFS(DECKS!$E$3:$E$470,CORES!$C15,DECKS!$AL$3:$AL$470,"D"))/(CORES!$D15-COUNTIFS(DECKS!$E$3:$E$470,CORES!$C15,DECKS!$AL$3:$AL$470,"-")),0),0)</f>
        <v>3</v>
      </c>
      <c r="AD15" s="83" t="str">
        <f t="array" ref="AD15">XLOOKUP(CORES!$AC15,REF!$G$3:$G$7,REF!$F$3:$F$7,"-",0)</f>
        <v>B</v>
      </c>
      <c r="AE15" s="83" t="str">
        <f>SUMIF(DECKS!$E$3:$E$470,CORES!$C15,DECKS!$AM$3:$AM$470)</f>
        <v>#ERROR!</v>
      </c>
      <c r="AF15" s="83" t="str">
        <f>SUMIF(DECKS!$E$3:$E$470,CORES!$C15,DECKS!$AN$3:$AN$470)</f>
        <v>#ERROR!</v>
      </c>
      <c r="AG15" s="83" t="str">
        <f>SUMIF(DECKS!$E$3:$E$470,CORES!$C15,DECKS!$AP$3:$AP$470)</f>
        <v>#ERROR!</v>
      </c>
      <c r="AH15" s="83" t="str">
        <f>SUMIF(DECKS!$E$3:$E$470,CORES!$C15,DECKS!$AO$3:$AO$470)</f>
        <v>#ERROR!</v>
      </c>
      <c r="AI15" s="86">
        <f>IFERROR(SUM(CORES!$AE15:$AH15)/(1+CORES!$U15+CORES!$S15-CORES!$T15-CORES!$V15),0)</f>
        <v>0</v>
      </c>
      <c r="AJ15" s="87">
        <f>IFERROR(CORES!$AE15/SUM(CORES!$AE15:$AH15),0)</f>
        <v>0</v>
      </c>
      <c r="AK15" s="87">
        <f>IFERROR(CORES!$AF15/SUM(CORES!$AE15:$AH15),0)</f>
        <v>0</v>
      </c>
      <c r="AL15" s="87">
        <f>IFERROR(CORES!$AG15/SUM(CORES!$AE15:$AH15),0)</f>
        <v>0</v>
      </c>
      <c r="AM15" s="87">
        <f>IFERROR(CORES!$AH15/SUM(CORES!$AE15:$AH15),0)</f>
        <v>0</v>
      </c>
      <c r="AN15" s="85">
        <f>IFERROR(SUMIFS(DECKS!$AW$3:$AW$470,DECKS!$E$3:$E$470,CORES!$C15)/CORES!$X15,0)</f>
        <v>0</v>
      </c>
      <c r="AO15" s="87" t="str">
        <f t="array" ref="AO15">XLOOKUP(CORES!$AN15,REF!$F$64:$F$68,REF!$D$64:$D$68,"-",-1,1)</f>
        <v>E</v>
      </c>
    </row>
    <row r="16" ht="18.75" customHeight="1">
      <c r="A16" s="66"/>
      <c r="B16" s="83" t="s">
        <v>312</v>
      </c>
      <c r="C16" s="84" t="s">
        <v>313</v>
      </c>
      <c r="D16" s="83">
        <f>COUNTIF(DECKS!$E$3:$E$470,CORES!$C16)</f>
        <v>24</v>
      </c>
      <c r="E16" s="85">
        <f>IFERROR(SUMIF(DECKS!$E$3:$E$470,CORES!$C16,DECKS!$D$3:$D$470)/CORES!$D16,"")</f>
        <v>3.708333333</v>
      </c>
      <c r="F16" s="85" t="str">
        <f t="array" ref="F16">XLOOKUP(CORES!$C16,REF!$B$3:$B$34,REF!$D$3:$D$34)</f>
        <v>Typal</v>
      </c>
      <c r="G16" s="83">
        <f>SUMIF(DECKS!$E$3:$E$470,CORES!$C16,DECKS!$M$3:$M$470)</f>
        <v>11</v>
      </c>
      <c r="H16" s="83">
        <f>SUMIF(DECKS!$E$3:$E$470,CORES!$C16,DECKS!$N$3:$N$470)</f>
        <v>3</v>
      </c>
      <c r="I16" s="83">
        <f>SUMIF(DECKS!$E$3:$E$470,CORES!$C16,DECKS!$O$3:$O$470)</f>
        <v>58</v>
      </c>
      <c r="J16" s="83">
        <f>SUMIF(DECKS!$E$3:$E$470,CORES!$C16,DECKS!$P$3:$P$470)</f>
        <v>21</v>
      </c>
      <c r="K16" s="83">
        <f>SUMIF(DECKS!$E$3:$E$470,CORES!$C16,DECKS!$Q$3:$Q$470)</f>
        <v>45</v>
      </c>
      <c r="L16" s="83">
        <f>SUMIF(DECKS!$E$3:$E$470,CORES!$C16,DECKS!$R$3:$R$470)</f>
        <v>14</v>
      </c>
      <c r="M16" s="83">
        <f>SUMIF(DECKS!$E$3:$E$470,CORES!$C16,DECKS!$S$3:$S$470)</f>
        <v>53</v>
      </c>
      <c r="N16" s="83">
        <f>SUMIF(DECKS!$E$3:$E$470,CORES!$C16,DECKS!$T$3:$T$470)</f>
        <v>16</v>
      </c>
      <c r="O16" s="83">
        <f>SUMIF(DECKS!$E$3:$E$470,CORES!$C16,DECKS!$U$3:$U$470)</f>
        <v>19</v>
      </c>
      <c r="P16" s="83">
        <f>SUMIF(DECKS!$E$3:$E$470,CORES!$C16,DECKS!$V$3:$V$470)</f>
        <v>7</v>
      </c>
      <c r="Q16" s="83">
        <f>SUMIF(DECKS!$E$3:$E$470,CORES!$C16,DECKS!$W$3:$W$470)</f>
        <v>23</v>
      </c>
      <c r="R16" s="83">
        <f>SUMIF(DECKS!$E$3:$E$470,CORES!$C16,DECKS!$X$3:$X$470)</f>
        <v>6</v>
      </c>
      <c r="S16" s="83">
        <f>SUMIF(DECKS!$E$3:$E$470,CORES!$C16,DECKS!$Y$3:$Y$470)</f>
        <v>21</v>
      </c>
      <c r="T16" s="83">
        <f>SUMIF(DECKS!$E$3:$E$470,CORES!$C16,DECKS!$Z$3:$Z$470)</f>
        <v>8</v>
      </c>
      <c r="U16" s="83">
        <f>SUMIF(DECKS!$E$3:$E$470,CORES!$C16,DECKS!$AA$3:$AA$470)</f>
        <v>46</v>
      </c>
      <c r="V16" s="83">
        <f>SUMIF(DECKS!$E$3:$E$470,CORES!$C16,DECKS!$AB$3:$AB$470)</f>
        <v>13</v>
      </c>
      <c r="W16" s="78">
        <f>CORES!$V16/CORES!$U16</f>
        <v>0.2826086957</v>
      </c>
      <c r="X16" s="83">
        <f>CORES!$S16+CORES!$U16</f>
        <v>67</v>
      </c>
      <c r="Y16" s="78">
        <f>IFERROR((CORES!$T16+CORES!$V16)/CORES!$X16,0)</f>
        <v>0.3134328358</v>
      </c>
      <c r="Z16" s="51">
        <f>IFERROR(AVERAGEIF(DECKS!$E$3:$E$470,CORES!$C16,DECKS!$AI$3:$AI$470),"-")</f>
        <v>9.75</v>
      </c>
      <c r="AA16" s="83">
        <f>SUM(G16,I16,K16,M16,O16,Q16,S16,CORES!$U16)</f>
        <v>276</v>
      </c>
      <c r="AB16" s="78">
        <f>SUM(H16,J16,L16,N16,P16,R16,T16,V16)/CORES!$AA16</f>
        <v>0.3188405797</v>
      </c>
      <c r="AC16" s="83">
        <f>IFERROR(ROUND((5*COUNTIFS(DECKS!$E$3:$E$470,CORES!$C16,DECKS!$AL$3:$AL$470,"S")+4*COUNTIFS(DECKS!$E$3:$E$470,CORES!$C16,DECKS!$AL$3:$AL$470,"A")+3*COUNTIFS(DECKS!$E$3:$E$470,CORES!$C16,DECKS!$AL$3:$AL$470,"B")+2*COUNTIFS(DECKS!$E$3:$E$470,CORES!$C16,DECKS!$AL$3:$AL$470,"C")+COUNTIFS(DECKS!$E$3:$E$470,CORES!$C16,DECKS!$AL$3:$AL$470,"D"))/(CORES!$D16-COUNTIFS(DECKS!$E$3:$E$470,CORES!$C16,DECKS!$AL$3:$AL$470,"-")),0),0)</f>
        <v>2</v>
      </c>
      <c r="AD16" s="83" t="str">
        <f t="array" ref="AD16">XLOOKUP(CORES!$AC16,REF!$G$3:$G$7,REF!$F$3:$F$7,"-",0)</f>
        <v>C</v>
      </c>
      <c r="AE16" s="83" t="str">
        <f>SUMIF(DECKS!$E$3:$E$470,CORES!$C16,DECKS!$AM$3:$AM$470)</f>
        <v>#ERROR!</v>
      </c>
      <c r="AF16" s="83" t="str">
        <f>SUMIF(DECKS!$E$3:$E$470,CORES!$C16,DECKS!$AN$3:$AN$470)</f>
        <v>#ERROR!</v>
      </c>
      <c r="AG16" s="83" t="str">
        <f>SUMIF(DECKS!$E$3:$E$470,CORES!$C16,DECKS!$AP$3:$AP$470)</f>
        <v>#ERROR!</v>
      </c>
      <c r="AH16" s="83" t="str">
        <f>SUMIF(DECKS!$E$3:$E$470,CORES!$C16,DECKS!$AO$3:$AO$470)</f>
        <v>#ERROR!</v>
      </c>
      <c r="AI16" s="86">
        <f>IFERROR(SUM(CORES!$AE16:$AH16)/(1+CORES!$U16+CORES!$S16-CORES!$T16-CORES!$V16),0)</f>
        <v>0</v>
      </c>
      <c r="AJ16" s="87">
        <f>IFERROR(CORES!$AE16/SUM(CORES!$AE16:$AH16),0)</f>
        <v>0</v>
      </c>
      <c r="AK16" s="87">
        <f>IFERROR(CORES!$AF16/SUM(CORES!$AE16:$AH16),0)</f>
        <v>0</v>
      </c>
      <c r="AL16" s="87">
        <f>IFERROR(CORES!$AG16/SUM(CORES!$AE16:$AH16),0)</f>
        <v>0</v>
      </c>
      <c r="AM16" s="87">
        <f>IFERROR(CORES!$AH16/SUM(CORES!$AE16:$AH16),0)</f>
        <v>0</v>
      </c>
      <c r="AN16" s="85">
        <f>IFERROR(SUMIFS(DECKS!$AW$3:$AW$470,DECKS!$E$3:$E$470,CORES!$C16)/CORES!$X16,0)</f>
        <v>0</v>
      </c>
      <c r="AO16" s="87" t="str">
        <f t="array" ref="AO16">XLOOKUP(CORES!$AN16,REF!$F$64:$F$68,REF!$D$64:$D$68,"-",-1,1)</f>
        <v>E</v>
      </c>
    </row>
    <row r="17" ht="18.75" customHeight="1">
      <c r="A17" s="66"/>
      <c r="B17" s="83" t="s">
        <v>314</v>
      </c>
      <c r="C17" s="84" t="s">
        <v>315</v>
      </c>
      <c r="D17" s="83">
        <f>COUNTIF(DECKS!$E$3:$E$470,CORES!$C17)</f>
        <v>22</v>
      </c>
      <c r="E17" s="85">
        <f>IFERROR(SUMIF(DECKS!$E$3:$E$470,CORES!$C17,DECKS!$D$3:$D$470)/CORES!$D17,"")</f>
        <v>3.727272727</v>
      </c>
      <c r="F17" s="85" t="str">
        <f t="array" ref="F17">XLOOKUP(CORES!$C17,REF!$B$3:$B$34,REF!$D$3:$D$34)</f>
        <v>Typal</v>
      </c>
      <c r="G17" s="83">
        <f>SUMIF(DECKS!$E$3:$E$470,CORES!$C17,DECKS!$M$3:$M$470)</f>
        <v>0</v>
      </c>
      <c r="H17" s="83">
        <f>SUMIF(DECKS!$E$3:$E$470,CORES!$C17,DECKS!$N$3:$N$470)</f>
        <v>0</v>
      </c>
      <c r="I17" s="83">
        <f>SUMIF(DECKS!$E$3:$E$470,CORES!$C17,DECKS!$O$3:$O$470)</f>
        <v>43</v>
      </c>
      <c r="J17" s="83">
        <f>SUMIF(DECKS!$E$3:$E$470,CORES!$C17,DECKS!$P$3:$P$470)</f>
        <v>16</v>
      </c>
      <c r="K17" s="83">
        <f>SUMIF(DECKS!$E$3:$E$470,CORES!$C17,DECKS!$Q$3:$Q$470)</f>
        <v>13</v>
      </c>
      <c r="L17" s="83">
        <f>SUMIF(DECKS!$E$3:$E$470,CORES!$C17,DECKS!$R$3:$R$470)</f>
        <v>3</v>
      </c>
      <c r="M17" s="83">
        <f>SUMIF(DECKS!$E$3:$E$470,CORES!$C17,DECKS!$S$3:$S$470)</f>
        <v>69</v>
      </c>
      <c r="N17" s="83">
        <f>SUMIF(DECKS!$E$3:$E$470,CORES!$C17,DECKS!$T$3:$T$470)</f>
        <v>22</v>
      </c>
      <c r="O17" s="83">
        <f>SUMIF(DECKS!$E$3:$E$470,CORES!$C17,DECKS!$U$3:$U$470)</f>
        <v>13</v>
      </c>
      <c r="P17" s="83">
        <f>SUMIF(DECKS!$E$3:$E$470,CORES!$C17,DECKS!$V$3:$V$470)</f>
        <v>5</v>
      </c>
      <c r="Q17" s="83">
        <f>SUMIF(DECKS!$E$3:$E$470,CORES!$C17,DECKS!$W$3:$W$470)</f>
        <v>44</v>
      </c>
      <c r="R17" s="83">
        <f>SUMIF(DECKS!$E$3:$E$470,CORES!$C17,DECKS!$X$3:$X$470)</f>
        <v>11</v>
      </c>
      <c r="S17" s="83">
        <f>SUMIF(DECKS!$E$3:$E$470,CORES!$C17,DECKS!$Y$3:$Y$470)</f>
        <v>43</v>
      </c>
      <c r="T17" s="83">
        <f>SUMIF(DECKS!$E$3:$E$470,CORES!$C17,DECKS!$Z$3:$Z$470)</f>
        <v>13</v>
      </c>
      <c r="U17" s="83">
        <f>SUMIF(DECKS!$E$3:$E$470,CORES!$C17,DECKS!$AA$3:$AA$470)</f>
        <v>42</v>
      </c>
      <c r="V17" s="83">
        <f>SUMIF(DECKS!$E$3:$E$470,CORES!$C17,DECKS!$AB$3:$AB$470)</f>
        <v>10</v>
      </c>
      <c r="W17" s="78">
        <f>CORES!$V17/CORES!$U17</f>
        <v>0.2380952381</v>
      </c>
      <c r="X17" s="83">
        <f>CORES!$S17+CORES!$U17</f>
        <v>85</v>
      </c>
      <c r="Y17" s="78">
        <f>IFERROR((CORES!$T17+CORES!$V17)/CORES!$X17,0)</f>
        <v>0.2705882353</v>
      </c>
      <c r="Z17" s="51" t="str">
        <f>IFERROR(AVERAGEIF(DECKS!$E$3:$E$470,CORES!$C17,DECKS!$AI$3:$AI$470),"-")</f>
        <v>-</v>
      </c>
      <c r="AA17" s="83">
        <f>SUM(G17,I17,K17,M17,O17,Q17,S17,CORES!$U17)</f>
        <v>267</v>
      </c>
      <c r="AB17" s="78">
        <f>SUM(H17,J17,L17,N17,P17,R17,T17,V17)/CORES!$AA17</f>
        <v>0.2996254682</v>
      </c>
      <c r="AC17" s="83">
        <f>IFERROR(ROUND((5*COUNTIFS(DECKS!$E$3:$E$470,CORES!$C17,DECKS!$AL$3:$AL$470,"S")+4*COUNTIFS(DECKS!$E$3:$E$470,CORES!$C17,DECKS!$AL$3:$AL$470,"A")+3*COUNTIFS(DECKS!$E$3:$E$470,CORES!$C17,DECKS!$AL$3:$AL$470,"B")+2*COUNTIFS(DECKS!$E$3:$E$470,CORES!$C17,DECKS!$AL$3:$AL$470,"C")+COUNTIFS(DECKS!$E$3:$E$470,CORES!$C17,DECKS!$AL$3:$AL$470,"D"))/(CORES!$D17-COUNTIFS(DECKS!$E$3:$E$470,CORES!$C17,DECKS!$AL$3:$AL$470,"-")),0),0)</f>
        <v>3</v>
      </c>
      <c r="AD17" s="83" t="str">
        <f t="array" ref="AD17">XLOOKUP(CORES!$AC17,REF!$G$3:$G$7,REF!$F$3:$F$7,"-",0)</f>
        <v>B</v>
      </c>
      <c r="AE17" s="83">
        <f>SUMIF(DECKS!$E$3:$E$470,CORES!$C17,DECKS!$AM$3:$AM$470)</f>
        <v>39</v>
      </c>
      <c r="AF17" s="83">
        <f>SUMIF(DECKS!$E$3:$E$470,CORES!$C17,DECKS!$AN$3:$AN$470)</f>
        <v>0</v>
      </c>
      <c r="AG17" s="83">
        <f>SUMIF(DECKS!$E$3:$E$470,CORES!$C17,DECKS!$AP$3:$AP$470)</f>
        <v>1</v>
      </c>
      <c r="AH17" s="83">
        <f>SUMIF(DECKS!$E$3:$E$470,CORES!$C17,DECKS!$AO$3:$AO$470)</f>
        <v>7</v>
      </c>
      <c r="AI17" s="86">
        <f>IFERROR(SUM(CORES!$AE17:$AH17)/(1+CORES!$U17+CORES!$S17-CORES!$T17-CORES!$V17),0)</f>
        <v>0.746031746</v>
      </c>
      <c r="AJ17" s="87">
        <f>IFERROR(CORES!$AE17/SUM(CORES!$AE17:$AH17),0)</f>
        <v>0.829787234</v>
      </c>
      <c r="AK17" s="87">
        <f>IFERROR(CORES!$AF17/SUM(CORES!$AE17:$AH17),0)</f>
        <v>0</v>
      </c>
      <c r="AL17" s="87">
        <f>IFERROR(CORES!$AG17/SUM(CORES!$AE17:$AH17),0)</f>
        <v>0.02127659574</v>
      </c>
      <c r="AM17" s="87">
        <f>IFERROR(CORES!$AH17/SUM(CORES!$AE17:$AH17),0)</f>
        <v>0.1489361702</v>
      </c>
      <c r="AN17" s="85">
        <f>IFERROR(SUMIFS(DECKS!$AW$3:$AW$470,DECKS!$E$3:$E$470,CORES!$C17)/CORES!$X17,0)</f>
        <v>1.7</v>
      </c>
      <c r="AO17" s="87" t="str">
        <f t="array" ref="AO17">XLOOKUP(CORES!$AN17,REF!$F$64:$F$68,REF!$D$64:$D$68,"-",-1,1)</f>
        <v>C</v>
      </c>
    </row>
    <row r="18" ht="18.75" customHeight="1">
      <c r="A18" s="66"/>
      <c r="B18" s="83" t="s">
        <v>316</v>
      </c>
      <c r="C18" s="84" t="s">
        <v>317</v>
      </c>
      <c r="D18" s="83">
        <f>COUNTIF(DECKS!$E$3:$E$470,CORES!$C18)</f>
        <v>25</v>
      </c>
      <c r="E18" s="85">
        <f>IFERROR(SUMIF(DECKS!$E$3:$E$470,CORES!$C18,DECKS!$D$3:$D$470)/CORES!$D18,"")</f>
        <v>3.32</v>
      </c>
      <c r="F18" s="85" t="str">
        <f t="array" ref="F18">XLOOKUP(CORES!$C18,REF!$B$3:$B$34,REF!$D$3:$D$34)</f>
        <v>Typal</v>
      </c>
      <c r="G18" s="83">
        <f>SUMIF(DECKS!$E$3:$E$470,CORES!$C18,DECKS!$M$3:$M$470)</f>
        <v>0</v>
      </c>
      <c r="H18" s="83">
        <f>SUMIF(DECKS!$E$3:$E$470,CORES!$C18,DECKS!$N$3:$N$470)</f>
        <v>0</v>
      </c>
      <c r="I18" s="83">
        <f>SUMIF(DECKS!$E$3:$E$470,CORES!$C18,DECKS!$O$3:$O$470)</f>
        <v>13</v>
      </c>
      <c r="J18" s="83">
        <f>SUMIF(DECKS!$E$3:$E$470,CORES!$C18,DECKS!$P$3:$P$470)</f>
        <v>2</v>
      </c>
      <c r="K18" s="83">
        <f>SUMIF(DECKS!$E$3:$E$470,CORES!$C18,DECKS!$Q$3:$Q$470)</f>
        <v>1</v>
      </c>
      <c r="L18" s="83">
        <f>SUMIF(DECKS!$E$3:$E$470,CORES!$C18,DECKS!$R$3:$R$470)</f>
        <v>0</v>
      </c>
      <c r="M18" s="83">
        <f>SUMIF(DECKS!$E$3:$E$470,CORES!$C18,DECKS!$S$3:$S$470)</f>
        <v>86</v>
      </c>
      <c r="N18" s="83">
        <f>SUMIF(DECKS!$E$3:$E$470,CORES!$C18,DECKS!$T$3:$T$470)</f>
        <v>16</v>
      </c>
      <c r="O18" s="83">
        <f>SUMIF(DECKS!$E$3:$E$470,CORES!$C18,DECKS!$U$3:$U$470)</f>
        <v>74</v>
      </c>
      <c r="P18" s="83">
        <f>SUMIF(DECKS!$E$3:$E$470,CORES!$C18,DECKS!$V$3:$V$470)</f>
        <v>17</v>
      </c>
      <c r="Q18" s="83">
        <f>SUMIF(DECKS!$E$3:$E$470,CORES!$C18,DECKS!$W$3:$W$470)</f>
        <v>35</v>
      </c>
      <c r="R18" s="83">
        <f>SUMIF(DECKS!$E$3:$E$470,CORES!$C18,DECKS!$X$3:$X$470)</f>
        <v>14</v>
      </c>
      <c r="S18" s="83">
        <f>SUMIF(DECKS!$E$3:$E$470,CORES!$C18,DECKS!$Y$3:$Y$470)</f>
        <v>16</v>
      </c>
      <c r="T18" s="83">
        <f>SUMIF(DECKS!$E$3:$E$470,CORES!$C18,DECKS!$Z$3:$Z$470)</f>
        <v>3</v>
      </c>
      <c r="U18" s="83">
        <f>SUMIF(DECKS!$E$3:$E$470,CORES!$C18,DECKS!$AA$3:$AA$470)</f>
        <v>40</v>
      </c>
      <c r="V18" s="83">
        <f>SUMIF(DECKS!$E$3:$E$470,CORES!$C18,DECKS!$AB$3:$AB$470)</f>
        <v>6</v>
      </c>
      <c r="W18" s="78">
        <f>CORES!$V18/CORES!$U18</f>
        <v>0.15</v>
      </c>
      <c r="X18" s="83">
        <f>CORES!$S18+CORES!$U18</f>
        <v>56</v>
      </c>
      <c r="Y18" s="78">
        <f>IFERROR((CORES!$T18+CORES!$V18)/CORES!$X18,0)</f>
        <v>0.1607142857</v>
      </c>
      <c r="Z18" s="51">
        <f>IFERROR(AVERAGEIF(DECKS!$E$3:$E$470,CORES!$C18,DECKS!$AI$3:$AI$470),"-")</f>
        <v>9.416666667</v>
      </c>
      <c r="AA18" s="83">
        <f>SUM(G18,I18,K18,M18,O18,Q18,S18,CORES!$U18)</f>
        <v>265</v>
      </c>
      <c r="AB18" s="78">
        <f>SUM(H18,J18,L18,N18,P18,R18,T18,V18)/CORES!$AA18</f>
        <v>0.2188679245</v>
      </c>
      <c r="AC18" s="83">
        <f>IFERROR(ROUND((5*COUNTIFS(DECKS!$E$3:$E$470,CORES!$C18,DECKS!$AL$3:$AL$470,"S")+4*COUNTIFS(DECKS!$E$3:$E$470,CORES!$C18,DECKS!$AL$3:$AL$470,"A")+3*COUNTIFS(DECKS!$E$3:$E$470,CORES!$C18,DECKS!$AL$3:$AL$470,"B")+2*COUNTIFS(DECKS!$E$3:$E$470,CORES!$C18,DECKS!$AL$3:$AL$470,"C")+COUNTIFS(DECKS!$E$3:$E$470,CORES!$C18,DECKS!$AL$3:$AL$470,"D"))/(CORES!$D18-COUNTIFS(DECKS!$E$3:$E$470,CORES!$C18,DECKS!$AL$3:$AL$470,"-")),0),0)</f>
        <v>2</v>
      </c>
      <c r="AD18" s="83" t="str">
        <f t="array" ref="AD18">XLOOKUP(CORES!$AC18,REF!$G$3:$G$7,REF!$F$3:$F$7,"-",0)</f>
        <v>C</v>
      </c>
      <c r="AE18" s="83">
        <f>SUMIF(DECKS!$E$3:$E$470,CORES!$C18,DECKS!$AM$3:$AM$470)</f>
        <v>39</v>
      </c>
      <c r="AF18" s="83">
        <f>SUMIF(DECKS!$E$3:$E$470,CORES!$C18,DECKS!$AN$3:$AN$470)</f>
        <v>7</v>
      </c>
      <c r="AG18" s="83">
        <f>SUMIF(DECKS!$E$3:$E$470,CORES!$C18,DECKS!$AP$3:$AP$470)</f>
        <v>1</v>
      </c>
      <c r="AH18" s="83">
        <f>SUMIF(DECKS!$E$3:$E$470,CORES!$C18,DECKS!$AO$3:$AO$470)</f>
        <v>17</v>
      </c>
      <c r="AI18" s="86">
        <f>IFERROR(SUM(CORES!$AE18:$AH18)/(1+CORES!$U18+CORES!$S18-CORES!$T18-CORES!$V18),0)</f>
        <v>1.333333333</v>
      </c>
      <c r="AJ18" s="87">
        <f>IFERROR(CORES!$AE18/SUM(CORES!$AE18:$AH18),0)</f>
        <v>0.609375</v>
      </c>
      <c r="AK18" s="87">
        <f>IFERROR(CORES!$AF18/SUM(CORES!$AE18:$AH18),0)</f>
        <v>0.109375</v>
      </c>
      <c r="AL18" s="87">
        <f>IFERROR(CORES!$AG18/SUM(CORES!$AE18:$AH18),0)</f>
        <v>0.015625</v>
      </c>
      <c r="AM18" s="87">
        <f>IFERROR(CORES!$AH18/SUM(CORES!$AE18:$AH18),0)</f>
        <v>0.265625</v>
      </c>
      <c r="AN18" s="85">
        <f>IFERROR(SUMIFS(DECKS!$AW$3:$AW$470,DECKS!$E$3:$E$470,CORES!$C18)/CORES!$X18,0)</f>
        <v>2.160714286</v>
      </c>
      <c r="AO18" s="87" t="str">
        <f t="array" ref="AO18">XLOOKUP(CORES!$AN18,REF!$F$64:$F$68,REF!$D$64:$D$68,"-",-1,1)</f>
        <v>B</v>
      </c>
    </row>
    <row r="19" ht="18.75" customHeight="1">
      <c r="A19" s="66"/>
      <c r="B19" s="83" t="s">
        <v>318</v>
      </c>
      <c r="C19" s="84" t="s">
        <v>319</v>
      </c>
      <c r="D19" s="83">
        <f>COUNTIF(DECKS!$E$3:$E$470,CORES!$C19)</f>
        <v>16</v>
      </c>
      <c r="E19" s="85">
        <f>IFERROR(SUMIF(DECKS!$E$3:$E$470,CORES!$C19,DECKS!$D$3:$D$470)/CORES!$D19,"")</f>
        <v>3.8125</v>
      </c>
      <c r="F19" s="85" t="str">
        <f t="array" ref="F19">XLOOKUP(CORES!$C19,REF!$B$3:$B$34,REF!$D$3:$D$34)</f>
        <v>Sacrifice</v>
      </c>
      <c r="G19" s="83">
        <f>SUMIF(DECKS!$E$3:$E$470,CORES!$C19,DECKS!$M$3:$M$470)</f>
        <v>0</v>
      </c>
      <c r="H19" s="83">
        <f>SUMIF(DECKS!$E$3:$E$470,CORES!$C19,DECKS!$N$3:$N$470)</f>
        <v>0</v>
      </c>
      <c r="I19" s="83">
        <f>SUMIF(DECKS!$E$3:$E$470,CORES!$C19,DECKS!$O$3:$O$470)</f>
        <v>33</v>
      </c>
      <c r="J19" s="83">
        <f>SUMIF(DECKS!$E$3:$E$470,CORES!$C19,DECKS!$P$3:$P$470)</f>
        <v>10</v>
      </c>
      <c r="K19" s="83">
        <f>SUMIF(DECKS!$E$3:$E$470,CORES!$C19,DECKS!$Q$3:$Q$470)</f>
        <v>26</v>
      </c>
      <c r="L19" s="83">
        <f>SUMIF(DECKS!$E$3:$E$470,CORES!$C19,DECKS!$R$3:$R$470)</f>
        <v>8</v>
      </c>
      <c r="M19" s="83">
        <f>SUMIF(DECKS!$E$3:$E$470,CORES!$C19,DECKS!$S$3:$S$470)</f>
        <v>74</v>
      </c>
      <c r="N19" s="83">
        <f>SUMIF(DECKS!$E$3:$E$470,CORES!$C19,DECKS!$T$3:$T$470)</f>
        <v>18</v>
      </c>
      <c r="O19" s="83">
        <f>SUMIF(DECKS!$E$3:$E$470,CORES!$C19,DECKS!$U$3:$U$470)</f>
        <v>7</v>
      </c>
      <c r="P19" s="83">
        <f>SUMIF(DECKS!$E$3:$E$470,CORES!$C19,DECKS!$V$3:$V$470)</f>
        <v>0</v>
      </c>
      <c r="Q19" s="83">
        <f>SUMIF(DECKS!$E$3:$E$470,CORES!$C19,DECKS!$W$3:$W$470)</f>
        <v>21</v>
      </c>
      <c r="R19" s="83">
        <f>SUMIF(DECKS!$E$3:$E$470,CORES!$C19,DECKS!$X$3:$X$470)</f>
        <v>9</v>
      </c>
      <c r="S19" s="83">
        <f>SUMIF(DECKS!$E$3:$E$470,CORES!$C19,DECKS!$Y$3:$Y$470)</f>
        <v>27</v>
      </c>
      <c r="T19" s="83">
        <f>SUMIF(DECKS!$E$3:$E$470,CORES!$C19,DECKS!$Z$3:$Z$470)</f>
        <v>4</v>
      </c>
      <c r="U19" s="83">
        <f>SUMIF(DECKS!$E$3:$E$470,CORES!$C19,DECKS!$AA$3:$AA$470)</f>
        <v>55</v>
      </c>
      <c r="V19" s="83">
        <f>SUMIF(DECKS!$E$3:$E$470,CORES!$C19,DECKS!$AB$3:$AB$470)</f>
        <v>10</v>
      </c>
      <c r="W19" s="78">
        <f>CORES!$V19/CORES!$U19</f>
        <v>0.1818181818</v>
      </c>
      <c r="X19" s="83">
        <f>CORES!$S19+CORES!$U19</f>
        <v>82</v>
      </c>
      <c r="Y19" s="78">
        <f>IFERROR((CORES!$T19+CORES!$V19)/CORES!$X19,0)</f>
        <v>0.1707317073</v>
      </c>
      <c r="Z19" s="51">
        <f>IFERROR(AVERAGEIF(DECKS!$E$3:$E$470,CORES!$C19,DECKS!$AI$3:$AI$470),"-")</f>
        <v>10.16666667</v>
      </c>
      <c r="AA19" s="83">
        <f>SUM(G19,I19,K19,M19,O19,Q19,S19,CORES!$U19)</f>
        <v>243</v>
      </c>
      <c r="AB19" s="78">
        <f>SUM(H19,J19,L19,N19,P19,R19,T19,V19)/CORES!$AA19</f>
        <v>0.2427983539</v>
      </c>
      <c r="AC19" s="83">
        <f>IFERROR(ROUND((5*COUNTIFS(DECKS!$E$3:$E$470,CORES!$C19,DECKS!$AL$3:$AL$470,"S")+4*COUNTIFS(DECKS!$E$3:$E$470,CORES!$C19,DECKS!$AL$3:$AL$470,"A")+3*COUNTIFS(DECKS!$E$3:$E$470,CORES!$C19,DECKS!$AL$3:$AL$470,"B")+2*COUNTIFS(DECKS!$E$3:$E$470,CORES!$C19,DECKS!$AL$3:$AL$470,"C")+COUNTIFS(DECKS!$E$3:$E$470,CORES!$C19,DECKS!$AL$3:$AL$470,"D"))/(CORES!$D19-COUNTIFS(DECKS!$E$3:$E$470,CORES!$C19,DECKS!$AL$3:$AL$470,"-")),0),0)</f>
        <v>3</v>
      </c>
      <c r="AD19" s="83" t="str">
        <f t="array" ref="AD19">XLOOKUP(CORES!$AC19,REF!$G$3:$G$7,REF!$F$3:$F$7,"-",0)</f>
        <v>B</v>
      </c>
      <c r="AE19" s="83">
        <f>SUMIF(DECKS!$E$3:$E$470,CORES!$C19,DECKS!$AM$3:$AM$470)</f>
        <v>27</v>
      </c>
      <c r="AF19" s="83">
        <f>SUMIF(DECKS!$E$3:$E$470,CORES!$C19,DECKS!$AN$3:$AN$470)</f>
        <v>4</v>
      </c>
      <c r="AG19" s="83">
        <f>SUMIF(DECKS!$E$3:$E$470,CORES!$C19,DECKS!$AP$3:$AP$470)</f>
        <v>0</v>
      </c>
      <c r="AH19" s="83">
        <f>SUMIF(DECKS!$E$3:$E$470,CORES!$C19,DECKS!$AO$3:$AO$470)</f>
        <v>16</v>
      </c>
      <c r="AI19" s="86">
        <f>IFERROR(SUM(CORES!$AE19:$AH19)/(1+CORES!$U19+CORES!$S19-CORES!$T19-CORES!$V19),0)</f>
        <v>0.6811594203</v>
      </c>
      <c r="AJ19" s="87">
        <f>IFERROR(CORES!$AE19/SUM(CORES!$AE19:$AH19),0)</f>
        <v>0.5744680851</v>
      </c>
      <c r="AK19" s="87">
        <f>IFERROR(CORES!$AF19/SUM(CORES!$AE19:$AH19),0)</f>
        <v>0.08510638298</v>
      </c>
      <c r="AL19" s="87">
        <f>IFERROR(CORES!$AG19/SUM(CORES!$AE19:$AH19),0)</f>
        <v>0</v>
      </c>
      <c r="AM19" s="87">
        <f>IFERROR(CORES!$AH19/SUM(CORES!$AE19:$AH19),0)</f>
        <v>0.3404255319</v>
      </c>
      <c r="AN19" s="85">
        <f>IFERROR(SUMIFS(DECKS!$AW$3:$AW$470,DECKS!$E$3:$E$470,CORES!$C19)/CORES!$X19,0)</f>
        <v>1.402439024</v>
      </c>
      <c r="AO19" s="87" t="str">
        <f t="array" ref="AO19">XLOOKUP(CORES!$AN19,REF!$F$64:$F$68,REF!$D$64:$D$68,"-",-1,1)</f>
        <v>C</v>
      </c>
    </row>
    <row r="20" ht="18.75" customHeight="1">
      <c r="A20" s="66"/>
      <c r="B20" s="83" t="s">
        <v>320</v>
      </c>
      <c r="C20" s="84" t="s">
        <v>321</v>
      </c>
      <c r="D20" s="83">
        <f>COUNTIF(DECKS!$E$3:$E$470,CORES!$C20)</f>
        <v>18</v>
      </c>
      <c r="E20" s="85">
        <f>IFERROR(SUMIF(DECKS!$E$3:$E$470,CORES!$C20,DECKS!$D$3:$D$470)/CORES!$D20,"")</f>
        <v>4.555555556</v>
      </c>
      <c r="F20" s="85" t="str">
        <f t="array" ref="F20">XLOOKUP(CORES!$C20,REF!$B$3:$B$34,REF!$D$3:$D$34)</f>
        <v>Typal</v>
      </c>
      <c r="G20" s="83">
        <f>SUMIF(DECKS!$E$3:$E$470,CORES!$C20,DECKS!$M$3:$M$470)</f>
        <v>0</v>
      </c>
      <c r="H20" s="83">
        <f>SUMIF(DECKS!$E$3:$E$470,CORES!$C20,DECKS!$N$3:$N$470)</f>
        <v>0</v>
      </c>
      <c r="I20" s="83">
        <f>SUMIF(DECKS!$E$3:$E$470,CORES!$C20,DECKS!$O$3:$O$470)</f>
        <v>0</v>
      </c>
      <c r="J20" s="83">
        <f>SUMIF(DECKS!$E$3:$E$470,CORES!$C20,DECKS!$P$3:$P$470)</f>
        <v>0</v>
      </c>
      <c r="K20" s="83">
        <f>SUMIF(DECKS!$E$3:$E$470,CORES!$C20,DECKS!$Q$3:$Q$470)</f>
        <v>8</v>
      </c>
      <c r="L20" s="83">
        <f>SUMIF(DECKS!$E$3:$E$470,CORES!$C20,DECKS!$R$3:$R$470)</f>
        <v>0</v>
      </c>
      <c r="M20" s="83">
        <f>SUMIF(DECKS!$E$3:$E$470,CORES!$C20,DECKS!$S$3:$S$470)</f>
        <v>59</v>
      </c>
      <c r="N20" s="83">
        <f>SUMIF(DECKS!$E$3:$E$470,CORES!$C20,DECKS!$T$3:$T$470)</f>
        <v>29</v>
      </c>
      <c r="O20" s="83">
        <f>SUMIF(DECKS!$E$3:$E$470,CORES!$C20,DECKS!$U$3:$U$470)</f>
        <v>13</v>
      </c>
      <c r="P20" s="83">
        <f>SUMIF(DECKS!$E$3:$E$470,CORES!$C20,DECKS!$V$3:$V$470)</f>
        <v>6</v>
      </c>
      <c r="Q20" s="83">
        <f>SUMIF(DECKS!$E$3:$E$470,CORES!$C20,DECKS!$W$3:$W$470)</f>
        <v>25</v>
      </c>
      <c r="R20" s="83">
        <f>SUMIF(DECKS!$E$3:$E$470,CORES!$C20,DECKS!$X$3:$X$470)</f>
        <v>8</v>
      </c>
      <c r="S20" s="83">
        <f>SUMIF(DECKS!$E$3:$E$470,CORES!$C20,DECKS!$Y$3:$Y$470)</f>
        <v>48</v>
      </c>
      <c r="T20" s="83">
        <f>SUMIF(DECKS!$E$3:$E$470,CORES!$C20,DECKS!$Z$3:$Z$470)</f>
        <v>13</v>
      </c>
      <c r="U20" s="83">
        <f>SUMIF(DECKS!$E$3:$E$470,CORES!$C20,DECKS!$AA$3:$AA$470)</f>
        <v>84</v>
      </c>
      <c r="V20" s="83">
        <f>SUMIF(DECKS!$E$3:$E$470,CORES!$C20,DECKS!$AB$3:$AB$470)</f>
        <v>25</v>
      </c>
      <c r="W20" s="78">
        <f>CORES!$V20/CORES!$U20</f>
        <v>0.2976190476</v>
      </c>
      <c r="X20" s="83">
        <f>CORES!$S20+CORES!$U20</f>
        <v>132</v>
      </c>
      <c r="Y20" s="78">
        <f>IFERROR((CORES!$T20+CORES!$V20)/CORES!$X20,0)</f>
        <v>0.2878787879</v>
      </c>
      <c r="Z20" s="51">
        <f>IFERROR(AVERAGEIF(DECKS!$E$3:$E$470,CORES!$C20,DECKS!$AI$3:$AI$470),"-")</f>
        <v>7.8125</v>
      </c>
      <c r="AA20" s="83">
        <f>SUM(G20,I20,K20,M20,O20,Q20,S20,CORES!$U20)</f>
        <v>237</v>
      </c>
      <c r="AB20" s="78">
        <f>SUM(H20,J20,L20,N20,P20,R20,T20,V20)/CORES!$AA20</f>
        <v>0.3417721519</v>
      </c>
      <c r="AC20" s="83">
        <f>IFERROR(ROUND((5*COUNTIFS(DECKS!$E$3:$E$470,CORES!$C20,DECKS!$AL$3:$AL$470,"S")+4*COUNTIFS(DECKS!$E$3:$E$470,CORES!$C20,DECKS!$AL$3:$AL$470,"A")+3*COUNTIFS(DECKS!$E$3:$E$470,CORES!$C20,DECKS!$AL$3:$AL$470,"B")+2*COUNTIFS(DECKS!$E$3:$E$470,CORES!$C20,DECKS!$AL$3:$AL$470,"C")+COUNTIFS(DECKS!$E$3:$E$470,CORES!$C20,DECKS!$AL$3:$AL$470,"D"))/(CORES!$D20-COUNTIFS(DECKS!$E$3:$E$470,CORES!$C20,DECKS!$AL$3:$AL$470,"-")),0),0)</f>
        <v>3</v>
      </c>
      <c r="AD20" s="83" t="str">
        <f t="array" ref="AD20">XLOOKUP(CORES!$AC20,REF!$G$3:$G$7,REF!$F$3:$F$7,"-",0)</f>
        <v>B</v>
      </c>
      <c r="AE20" s="83" t="str">
        <f>SUMIF(DECKS!$E$3:$E$470,CORES!$C20,DECKS!$AM$3:$AM$470)</f>
        <v>#ERROR!</v>
      </c>
      <c r="AF20" s="83" t="str">
        <f>SUMIF(DECKS!$E$3:$E$470,CORES!$C20,DECKS!$AN$3:$AN$470)</f>
        <v>#ERROR!</v>
      </c>
      <c r="AG20" s="83" t="str">
        <f>SUMIF(DECKS!$E$3:$E$470,CORES!$C20,DECKS!$AP$3:$AP$470)</f>
        <v>#ERROR!</v>
      </c>
      <c r="AH20" s="83" t="str">
        <f>SUMIF(DECKS!$E$3:$E$470,CORES!$C20,DECKS!$AO$3:$AO$470)</f>
        <v>#ERROR!</v>
      </c>
      <c r="AI20" s="86">
        <f>IFERROR(SUM(CORES!$AE20:$AH20)/(1+CORES!$U20+CORES!$S20-CORES!$T20-CORES!$V20),0)</f>
        <v>0</v>
      </c>
      <c r="AJ20" s="87">
        <f>IFERROR(CORES!$AE20/SUM(CORES!$AE20:$AH20),0)</f>
        <v>0</v>
      </c>
      <c r="AK20" s="87">
        <f>IFERROR(CORES!$AF20/SUM(CORES!$AE20:$AH20),0)</f>
        <v>0</v>
      </c>
      <c r="AL20" s="87">
        <f>IFERROR(CORES!$AG20/SUM(CORES!$AE20:$AH20),0)</f>
        <v>0</v>
      </c>
      <c r="AM20" s="87">
        <f>IFERROR(CORES!$AH20/SUM(CORES!$AE20:$AH20),0)</f>
        <v>0</v>
      </c>
      <c r="AN20" s="85">
        <f>IFERROR(SUMIFS(DECKS!$AW$3:$AW$470,DECKS!$E$3:$E$470,CORES!$C20)/CORES!$X20,0)</f>
        <v>0</v>
      </c>
      <c r="AO20" s="87" t="str">
        <f t="array" ref="AO20">XLOOKUP(CORES!$AN20,REF!$F$64:$F$68,REF!$D$64:$D$68,"-",-1,1)</f>
        <v>E</v>
      </c>
    </row>
    <row r="21" ht="18.75" customHeight="1">
      <c r="A21" s="66"/>
      <c r="B21" s="83" t="s">
        <v>322</v>
      </c>
      <c r="C21" s="84" t="s">
        <v>323</v>
      </c>
      <c r="D21" s="83">
        <f>COUNTIF(DECKS!$E$3:$E$470,CORES!$C21)</f>
        <v>22</v>
      </c>
      <c r="E21" s="85">
        <f>IFERROR(SUMIF(DECKS!$E$3:$E$470,CORES!$C21,DECKS!$D$3:$D$470)/CORES!$D21,"")</f>
        <v>3</v>
      </c>
      <c r="F21" s="85" t="str">
        <f t="array" ref="F21">XLOOKUP(CORES!$C21,REF!$B$3:$B$34,REF!$D$3:$D$34)</f>
        <v>Typal</v>
      </c>
      <c r="G21" s="83">
        <f>SUMIF(DECKS!$E$3:$E$470,CORES!$C21,DECKS!$M$3:$M$470)</f>
        <v>2</v>
      </c>
      <c r="H21" s="83">
        <f>SUMIF(DECKS!$E$3:$E$470,CORES!$C21,DECKS!$N$3:$N$470)</f>
        <v>1</v>
      </c>
      <c r="I21" s="83">
        <f>SUMIF(DECKS!$E$3:$E$470,CORES!$C21,DECKS!$O$3:$O$470)</f>
        <v>22</v>
      </c>
      <c r="J21" s="83">
        <f>SUMIF(DECKS!$E$3:$E$470,CORES!$C21,DECKS!$P$3:$P$470)</f>
        <v>10</v>
      </c>
      <c r="K21" s="83">
        <f>SUMIF(DECKS!$E$3:$E$470,CORES!$C21,DECKS!$Q$3:$Q$470)</f>
        <v>58</v>
      </c>
      <c r="L21" s="83">
        <f>SUMIF(DECKS!$E$3:$E$470,CORES!$C21,DECKS!$R$3:$R$470)</f>
        <v>23</v>
      </c>
      <c r="M21" s="83">
        <f>SUMIF(DECKS!$E$3:$E$470,CORES!$C21,DECKS!$S$3:$S$470)</f>
        <v>76</v>
      </c>
      <c r="N21" s="83">
        <f>SUMIF(DECKS!$E$3:$E$470,CORES!$C21,DECKS!$T$3:$T$470)</f>
        <v>22</v>
      </c>
      <c r="O21" s="83">
        <f>SUMIF(DECKS!$E$3:$E$470,CORES!$C21,DECKS!$U$3:$U$470)</f>
        <v>25</v>
      </c>
      <c r="P21" s="83">
        <f>SUMIF(DECKS!$E$3:$E$470,CORES!$C21,DECKS!$V$3:$V$470)</f>
        <v>8</v>
      </c>
      <c r="Q21" s="83">
        <f>SUMIF(DECKS!$E$3:$E$470,CORES!$C21,DECKS!$W$3:$W$470)</f>
        <v>23</v>
      </c>
      <c r="R21" s="83">
        <f>SUMIF(DECKS!$E$3:$E$470,CORES!$C21,DECKS!$X$3:$X$470)</f>
        <v>6</v>
      </c>
      <c r="S21" s="83">
        <f>SUMIF(DECKS!$E$3:$E$470,CORES!$C21,DECKS!$Y$3:$Y$470)</f>
        <v>17</v>
      </c>
      <c r="T21" s="83">
        <f>SUMIF(DECKS!$E$3:$E$470,CORES!$C21,DECKS!$Z$3:$Z$470)</f>
        <v>5</v>
      </c>
      <c r="U21" s="83">
        <f>SUMIF(DECKS!$E$3:$E$470,CORES!$C21,DECKS!$AA$3:$AA$470)</f>
        <v>11</v>
      </c>
      <c r="V21" s="83">
        <f>SUMIF(DECKS!$E$3:$E$470,CORES!$C21,DECKS!$AB$3:$AB$470)</f>
        <v>7</v>
      </c>
      <c r="W21" s="78">
        <f>CORES!$V21/CORES!$U21</f>
        <v>0.6363636364</v>
      </c>
      <c r="X21" s="83">
        <f>CORES!$S21+CORES!$U21</f>
        <v>28</v>
      </c>
      <c r="Y21" s="78">
        <f>IFERROR((CORES!$T21+CORES!$V21)/CORES!$X21,0)</f>
        <v>0.4285714286</v>
      </c>
      <c r="Z21" s="51">
        <f>IFERROR(AVERAGEIF(DECKS!$E$3:$E$470,CORES!$C21,DECKS!$AI$3:$AI$470),"-")</f>
        <v>12</v>
      </c>
      <c r="AA21" s="83">
        <f>SUM(G21,I21,K21,M21,O21,Q21,S21,CORES!$U21)</f>
        <v>234</v>
      </c>
      <c r="AB21" s="78">
        <f>SUM(H21,J21,L21,N21,P21,R21,T21,V21)/CORES!$AA21</f>
        <v>0.3504273504</v>
      </c>
      <c r="AC21" s="83">
        <f>IFERROR(ROUND((5*COUNTIFS(DECKS!$E$3:$E$470,CORES!$C21,DECKS!$AL$3:$AL$470,"S")+4*COUNTIFS(DECKS!$E$3:$E$470,CORES!$C21,DECKS!$AL$3:$AL$470,"A")+3*COUNTIFS(DECKS!$E$3:$E$470,CORES!$C21,DECKS!$AL$3:$AL$470,"B")+2*COUNTIFS(DECKS!$E$3:$E$470,CORES!$C21,DECKS!$AL$3:$AL$470,"C")+COUNTIFS(DECKS!$E$3:$E$470,CORES!$C21,DECKS!$AL$3:$AL$470,"D"))/(CORES!$D21-COUNTIFS(DECKS!$E$3:$E$470,CORES!$C21,DECKS!$AL$3:$AL$470,"-")),0),0)</f>
        <v>2</v>
      </c>
      <c r="AD21" s="83" t="str">
        <f t="array" ref="AD21">XLOOKUP(CORES!$AC21,REF!$G$3:$G$7,REF!$F$3:$F$7,"-",0)</f>
        <v>C</v>
      </c>
      <c r="AE21" s="83" t="str">
        <f>SUMIF(DECKS!$E$3:$E$470,CORES!$C21,DECKS!$AM$3:$AM$470)</f>
        <v>#ERROR!</v>
      </c>
      <c r="AF21" s="83" t="str">
        <f>SUMIF(DECKS!$E$3:$E$470,CORES!$C21,DECKS!$AN$3:$AN$470)</f>
        <v>#ERROR!</v>
      </c>
      <c r="AG21" s="83" t="str">
        <f>SUMIF(DECKS!$E$3:$E$470,CORES!$C21,DECKS!$AP$3:$AP$470)</f>
        <v>#ERROR!</v>
      </c>
      <c r="AH21" s="83" t="str">
        <f>SUMIF(DECKS!$E$3:$E$470,CORES!$C21,DECKS!$AO$3:$AO$470)</f>
        <v>#ERROR!</v>
      </c>
      <c r="AI21" s="86">
        <f>IFERROR(SUM(CORES!$AE21:$AH21)/(1+CORES!$U21+CORES!$S21-CORES!$T21-CORES!$V21),0)</f>
        <v>0</v>
      </c>
      <c r="AJ21" s="87">
        <f>IFERROR(CORES!$AE21/SUM(CORES!$AE21:$AH21),0)</f>
        <v>0</v>
      </c>
      <c r="AK21" s="87">
        <f>IFERROR(CORES!$AF21/SUM(CORES!$AE21:$AH21),0)</f>
        <v>0</v>
      </c>
      <c r="AL21" s="87">
        <f>IFERROR(CORES!$AG21/SUM(CORES!$AE21:$AH21),0)</f>
        <v>0</v>
      </c>
      <c r="AM21" s="87">
        <f>IFERROR(CORES!$AH21/SUM(CORES!$AE21:$AH21),0)</f>
        <v>0</v>
      </c>
      <c r="AN21" s="85">
        <f>IFERROR(SUMIFS(DECKS!$AW$3:$AW$470,DECKS!$E$3:$E$470,CORES!$C21)/CORES!$X21,0)</f>
        <v>0</v>
      </c>
      <c r="AO21" s="87" t="str">
        <f t="array" ref="AO21">XLOOKUP(CORES!$AN21,REF!$F$64:$F$68,REF!$D$64:$D$68,"-",-1,1)</f>
        <v>E</v>
      </c>
    </row>
    <row r="22" ht="18.75" customHeight="1">
      <c r="A22" s="66"/>
      <c r="B22" s="83" t="s">
        <v>324</v>
      </c>
      <c r="C22" s="84" t="s">
        <v>325</v>
      </c>
      <c r="D22" s="83">
        <f>COUNTIF(DECKS!$E$3:$E$470,CORES!$C22)</f>
        <v>14</v>
      </c>
      <c r="E22" s="85">
        <f>IFERROR(SUMIF(DECKS!$E$3:$E$470,CORES!$C22,DECKS!$D$3:$D$470)/CORES!$D22,"")</f>
        <v>3.642857143</v>
      </c>
      <c r="F22" s="85" t="str">
        <f t="array" ref="F22">XLOOKUP(CORES!$C22,REF!$B$3:$B$34,REF!$D$3:$D$34)</f>
        <v>Counters</v>
      </c>
      <c r="G22" s="83">
        <f>SUMIF(DECKS!$E$3:$E$470,CORES!$C22,DECKS!$M$3:$M$470)</f>
        <v>0</v>
      </c>
      <c r="H22" s="83">
        <f>SUMIF(DECKS!$E$3:$E$470,CORES!$C22,DECKS!$N$3:$N$470)</f>
        <v>0</v>
      </c>
      <c r="I22" s="83">
        <f>SUMIF(DECKS!$E$3:$E$470,CORES!$C22,DECKS!$O$3:$O$470)</f>
        <v>24</v>
      </c>
      <c r="J22" s="83">
        <f>SUMIF(DECKS!$E$3:$E$470,CORES!$C22,DECKS!$P$3:$P$470)</f>
        <v>5</v>
      </c>
      <c r="K22" s="83">
        <f>SUMIF(DECKS!$E$3:$E$470,CORES!$C22,DECKS!$Q$3:$Q$470)</f>
        <v>40</v>
      </c>
      <c r="L22" s="83">
        <f>SUMIF(DECKS!$E$3:$E$470,CORES!$C22,DECKS!$R$3:$R$470)</f>
        <v>8</v>
      </c>
      <c r="M22" s="83">
        <f>SUMIF(DECKS!$E$3:$E$470,CORES!$C22,DECKS!$S$3:$S$470)</f>
        <v>97</v>
      </c>
      <c r="N22" s="83">
        <f>SUMIF(DECKS!$E$3:$E$470,CORES!$C22,DECKS!$T$3:$T$470)</f>
        <v>39</v>
      </c>
      <c r="O22" s="83">
        <f>SUMIF(DECKS!$E$3:$E$470,CORES!$C22,DECKS!$U$3:$U$470)</f>
        <v>17</v>
      </c>
      <c r="P22" s="83">
        <f>SUMIF(DECKS!$E$3:$E$470,CORES!$C22,DECKS!$V$3:$V$470)</f>
        <v>5</v>
      </c>
      <c r="Q22" s="83">
        <f>SUMIF(DECKS!$E$3:$E$470,CORES!$C22,DECKS!$W$3:$W$470)</f>
        <v>4</v>
      </c>
      <c r="R22" s="83">
        <f>SUMIF(DECKS!$E$3:$E$470,CORES!$C22,DECKS!$X$3:$X$470)</f>
        <v>1</v>
      </c>
      <c r="S22" s="83">
        <f>SUMIF(DECKS!$E$3:$E$470,CORES!$C22,DECKS!$Y$3:$Y$470)</f>
        <v>19</v>
      </c>
      <c r="T22" s="83">
        <f>SUMIF(DECKS!$E$3:$E$470,CORES!$C22,DECKS!$Z$3:$Z$470)</f>
        <v>10</v>
      </c>
      <c r="U22" s="83">
        <f>SUMIF(DECKS!$E$3:$E$470,CORES!$C22,DECKS!$AA$3:$AA$470)</f>
        <v>12</v>
      </c>
      <c r="V22" s="83">
        <f>SUMIF(DECKS!$E$3:$E$470,CORES!$C22,DECKS!$AB$3:$AB$470)</f>
        <v>5</v>
      </c>
      <c r="W22" s="78">
        <f>CORES!$V22/CORES!$U22</f>
        <v>0.4166666667</v>
      </c>
      <c r="X22" s="83">
        <f>CORES!$S22+CORES!$U22</f>
        <v>31</v>
      </c>
      <c r="Y22" s="78">
        <f>IFERROR((CORES!$T22+CORES!$V22)/CORES!$X22,0)</f>
        <v>0.4838709677</v>
      </c>
      <c r="Z22" s="51" t="str">
        <f>IFERROR(AVERAGEIF(DECKS!$E$3:$E$470,CORES!$C22,DECKS!$AI$3:$AI$470),"-")</f>
        <v>-</v>
      </c>
      <c r="AA22" s="83">
        <f>SUM(G22,I22,K22,M22,O22,Q22,S22,CORES!$U22)</f>
        <v>213</v>
      </c>
      <c r="AB22" s="78">
        <f>SUM(H22,J22,L22,N22,P22,R22,T22,V22)/CORES!$AA22</f>
        <v>0.3427230047</v>
      </c>
      <c r="AC22" s="83">
        <f>IFERROR(ROUND((5*COUNTIFS(DECKS!$E$3:$E$470,CORES!$C22,DECKS!$AL$3:$AL$470,"S")+4*COUNTIFS(DECKS!$E$3:$E$470,CORES!$C22,DECKS!$AL$3:$AL$470,"A")+3*COUNTIFS(DECKS!$E$3:$E$470,CORES!$C22,DECKS!$AL$3:$AL$470,"B")+2*COUNTIFS(DECKS!$E$3:$E$470,CORES!$C22,DECKS!$AL$3:$AL$470,"C")+COUNTIFS(DECKS!$E$3:$E$470,CORES!$C22,DECKS!$AL$3:$AL$470,"D"))/(CORES!$D22-COUNTIFS(DECKS!$E$3:$E$470,CORES!$C22,DECKS!$AL$3:$AL$470,"-")),0),0)</f>
        <v>4</v>
      </c>
      <c r="AD22" s="83" t="str">
        <f t="array" ref="AD22">XLOOKUP(CORES!$AC22,REF!$G$3:$G$7,REF!$F$3:$F$7,"-",0)</f>
        <v>A</v>
      </c>
      <c r="AE22" s="83">
        <f>SUMIF(DECKS!$E$3:$E$470,CORES!$C22,DECKS!$AM$3:$AM$470)</f>
        <v>24</v>
      </c>
      <c r="AF22" s="83">
        <f>SUMIF(DECKS!$E$3:$E$470,CORES!$C22,DECKS!$AN$3:$AN$470)</f>
        <v>2</v>
      </c>
      <c r="AG22" s="83">
        <f>SUMIF(DECKS!$E$3:$E$470,CORES!$C22,DECKS!$AP$3:$AP$470)</f>
        <v>9</v>
      </c>
      <c r="AH22" s="83">
        <f>SUMIF(DECKS!$E$3:$E$470,CORES!$C22,DECKS!$AO$3:$AO$470)</f>
        <v>0</v>
      </c>
      <c r="AI22" s="86">
        <f>IFERROR(SUM(CORES!$AE22:$AH22)/(1+CORES!$U22+CORES!$S22-CORES!$T22-CORES!$V22),0)</f>
        <v>2.058823529</v>
      </c>
      <c r="AJ22" s="87">
        <f>IFERROR(CORES!$AE22/SUM(CORES!$AE22:$AH22),0)</f>
        <v>0.6857142857</v>
      </c>
      <c r="AK22" s="87">
        <f>IFERROR(CORES!$AF22/SUM(CORES!$AE22:$AH22),0)</f>
        <v>0.05714285714</v>
      </c>
      <c r="AL22" s="87">
        <f>IFERROR(CORES!$AG22/SUM(CORES!$AE22:$AH22),0)</f>
        <v>0.2571428571</v>
      </c>
      <c r="AM22" s="87">
        <f>IFERROR(CORES!$AH22/SUM(CORES!$AE22:$AH22),0)</f>
        <v>0</v>
      </c>
      <c r="AN22" s="85">
        <f>IFERROR(SUMIFS(DECKS!$AW$3:$AW$470,DECKS!$E$3:$E$470,CORES!$C22)/CORES!$X22,0)</f>
        <v>3.112903226</v>
      </c>
      <c r="AO22" s="87" t="str">
        <f t="array" ref="AO22">XLOOKUP(CORES!$AN22,REF!$F$64:$F$68,REF!$D$64:$D$68,"-",-1,1)</f>
        <v>A</v>
      </c>
    </row>
    <row r="23" ht="18.75" customHeight="1">
      <c r="A23" s="66"/>
      <c r="B23" s="83" t="s">
        <v>326</v>
      </c>
      <c r="C23" s="84" t="s">
        <v>327</v>
      </c>
      <c r="D23" s="83">
        <f>COUNTIF(DECKS!$E$3:$E$470,CORES!$C23)</f>
        <v>15</v>
      </c>
      <c r="E23" s="85">
        <f>IFERROR(SUMIF(DECKS!$E$3:$E$470,CORES!$C23,DECKS!$D$3:$D$470)/CORES!$D23,"")</f>
        <v>3.066666667</v>
      </c>
      <c r="F23" s="85" t="str">
        <f t="array" ref="F23">XLOOKUP(CORES!$C23,REF!$B$3:$B$34,REF!$D$3:$D$34)</f>
        <v>Enchantments</v>
      </c>
      <c r="G23" s="83">
        <f>SUMIF(DECKS!$E$3:$E$470,CORES!$C23,DECKS!$M$3:$M$470)</f>
        <v>0</v>
      </c>
      <c r="H23" s="83">
        <f>SUMIF(DECKS!$E$3:$E$470,CORES!$C23,DECKS!$N$3:$N$470)</f>
        <v>0</v>
      </c>
      <c r="I23" s="83">
        <f>SUMIF(DECKS!$E$3:$E$470,CORES!$C23,DECKS!$O$3:$O$470)</f>
        <v>19</v>
      </c>
      <c r="J23" s="83">
        <f>SUMIF(DECKS!$E$3:$E$470,CORES!$C23,DECKS!$P$3:$P$470)</f>
        <v>2</v>
      </c>
      <c r="K23" s="83">
        <f>SUMIF(DECKS!$E$3:$E$470,CORES!$C23,DECKS!$Q$3:$Q$470)</f>
        <v>32</v>
      </c>
      <c r="L23" s="83">
        <f>SUMIF(DECKS!$E$3:$E$470,CORES!$C23,DECKS!$R$3:$R$470)</f>
        <v>4</v>
      </c>
      <c r="M23" s="83">
        <f>SUMIF(DECKS!$E$3:$E$470,CORES!$C23,DECKS!$S$3:$S$470)</f>
        <v>71</v>
      </c>
      <c r="N23" s="83">
        <f>SUMIF(DECKS!$E$3:$E$470,CORES!$C23,DECKS!$T$3:$T$470)</f>
        <v>27</v>
      </c>
      <c r="O23" s="83">
        <f>SUMIF(DECKS!$E$3:$E$470,CORES!$C23,DECKS!$U$3:$U$470)</f>
        <v>16</v>
      </c>
      <c r="P23" s="83">
        <f>SUMIF(DECKS!$E$3:$E$470,CORES!$C23,DECKS!$V$3:$V$470)</f>
        <v>3</v>
      </c>
      <c r="Q23" s="83">
        <f>SUMIF(DECKS!$E$3:$E$470,CORES!$C23,DECKS!$W$3:$W$470)</f>
        <v>30</v>
      </c>
      <c r="R23" s="83">
        <f>SUMIF(DECKS!$E$3:$E$470,CORES!$C23,DECKS!$X$3:$X$470)</f>
        <v>6</v>
      </c>
      <c r="S23" s="83">
        <f>SUMIF(DECKS!$E$3:$E$470,CORES!$C23,DECKS!$Y$3:$Y$470)</f>
        <v>5</v>
      </c>
      <c r="T23" s="83">
        <f>SUMIF(DECKS!$E$3:$E$470,CORES!$C23,DECKS!$Z$3:$Z$470)</f>
        <v>2</v>
      </c>
      <c r="U23" s="83">
        <f>SUMIF(DECKS!$E$3:$E$470,CORES!$C23,DECKS!$AA$3:$AA$470)</f>
        <v>29</v>
      </c>
      <c r="V23" s="83">
        <f>SUMIF(DECKS!$E$3:$E$470,CORES!$C23,DECKS!$AB$3:$AB$470)</f>
        <v>11</v>
      </c>
      <c r="W23" s="78">
        <f>CORES!$V23/CORES!$U23</f>
        <v>0.3793103448</v>
      </c>
      <c r="X23" s="83">
        <f>CORES!$S23+CORES!$U23</f>
        <v>34</v>
      </c>
      <c r="Y23" s="78">
        <f>IFERROR((CORES!$T23+CORES!$V23)/CORES!$X23,0)</f>
        <v>0.3823529412</v>
      </c>
      <c r="Z23" s="51" t="str">
        <f>IFERROR(AVERAGEIF(DECKS!$E$3:$E$470,CORES!$C23,DECKS!$AI$3:$AI$470),"-")</f>
        <v>-</v>
      </c>
      <c r="AA23" s="83">
        <f>SUM(G23,I23,K23,M23,O23,Q23,S23,CORES!$U23)</f>
        <v>202</v>
      </c>
      <c r="AB23" s="78">
        <f>SUM(H23,J23,L23,N23,P23,R23,T23,V23)/CORES!$AA23</f>
        <v>0.2722772277</v>
      </c>
      <c r="AC23" s="83">
        <f>IFERROR(ROUND((5*COUNTIFS(DECKS!$E$3:$E$470,CORES!$C23,DECKS!$AL$3:$AL$470,"S")+4*COUNTIFS(DECKS!$E$3:$E$470,CORES!$C23,DECKS!$AL$3:$AL$470,"A")+3*COUNTIFS(DECKS!$E$3:$E$470,CORES!$C23,DECKS!$AL$3:$AL$470,"B")+2*COUNTIFS(DECKS!$E$3:$E$470,CORES!$C23,DECKS!$AL$3:$AL$470,"C")+COUNTIFS(DECKS!$E$3:$E$470,CORES!$C23,DECKS!$AL$3:$AL$470,"D"))/(CORES!$D23-COUNTIFS(DECKS!$E$3:$E$470,CORES!$C23,DECKS!$AL$3:$AL$470,"-")),0),0)</f>
        <v>3</v>
      </c>
      <c r="AD23" s="83" t="str">
        <f t="array" ref="AD23">XLOOKUP(CORES!$AC23,REF!$G$3:$G$7,REF!$F$3:$F$7,"-",0)</f>
        <v>B</v>
      </c>
      <c r="AE23" s="83">
        <f>SUMIF(DECKS!$E$3:$E$470,CORES!$C23,DECKS!$AM$3:$AM$470)</f>
        <v>21</v>
      </c>
      <c r="AF23" s="83">
        <f>SUMIF(DECKS!$E$3:$E$470,CORES!$C23,DECKS!$AN$3:$AN$470)</f>
        <v>2</v>
      </c>
      <c r="AG23" s="83">
        <f>SUMIF(DECKS!$E$3:$E$470,CORES!$C23,DECKS!$AP$3:$AP$470)</f>
        <v>6</v>
      </c>
      <c r="AH23" s="83">
        <f>SUMIF(DECKS!$E$3:$E$470,CORES!$C23,DECKS!$AO$3:$AO$470)</f>
        <v>1</v>
      </c>
      <c r="AI23" s="86">
        <f>IFERROR(SUM(CORES!$AE23:$AH23)/(1+CORES!$U23+CORES!$S23-CORES!$T23-CORES!$V23),0)</f>
        <v>1.363636364</v>
      </c>
      <c r="AJ23" s="87">
        <f>IFERROR(CORES!$AE23/SUM(CORES!$AE23:$AH23),0)</f>
        <v>0.7</v>
      </c>
      <c r="AK23" s="87">
        <f>IFERROR(CORES!$AF23/SUM(CORES!$AE23:$AH23),0)</f>
        <v>0.06666666667</v>
      </c>
      <c r="AL23" s="87">
        <f>IFERROR(CORES!$AG23/SUM(CORES!$AE23:$AH23),0)</f>
        <v>0.2</v>
      </c>
      <c r="AM23" s="87">
        <f>IFERROR(CORES!$AH23/SUM(CORES!$AE23:$AH23),0)</f>
        <v>0.03333333333</v>
      </c>
      <c r="AN23" s="85">
        <f>IFERROR(SUMIFS(DECKS!$AW$3:$AW$470,DECKS!$E$3:$E$470,CORES!$C23)/CORES!$X23,0)</f>
        <v>1.705882353</v>
      </c>
      <c r="AO23" s="87" t="str">
        <f t="array" ref="AO23">XLOOKUP(CORES!$AN23,REF!$F$64:$F$68,REF!$D$64:$D$68,"-",-1,1)</f>
        <v>C</v>
      </c>
    </row>
    <row r="24" ht="18.75" customHeight="1">
      <c r="A24" s="66"/>
      <c r="B24" s="83" t="s">
        <v>328</v>
      </c>
      <c r="C24" s="84" t="s">
        <v>329</v>
      </c>
      <c r="D24" s="83">
        <f>COUNTIF(DECKS!$E$3:$E$470,CORES!$C24)</f>
        <v>21</v>
      </c>
      <c r="E24" s="85">
        <f>IFERROR(SUMIF(DECKS!$E$3:$E$470,CORES!$C24,DECKS!$D$3:$D$470)/CORES!$D24,"")</f>
        <v>3.714285714</v>
      </c>
      <c r="F24" s="85" t="str">
        <f t="array" ref="F24">XLOOKUP(CORES!$C24,REF!$B$3:$B$34,REF!$D$3:$D$34)</f>
        <v>Burn</v>
      </c>
      <c r="G24" s="83">
        <f>SUMIF(DECKS!$E$3:$E$470,CORES!$C24,DECKS!$M$3:$M$470)</f>
        <v>0</v>
      </c>
      <c r="H24" s="83">
        <f>SUMIF(DECKS!$E$3:$E$470,CORES!$C24,DECKS!$N$3:$N$470)</f>
        <v>0</v>
      </c>
      <c r="I24" s="83">
        <f>SUMIF(DECKS!$E$3:$E$470,CORES!$C24,DECKS!$O$3:$O$470)</f>
        <v>31</v>
      </c>
      <c r="J24" s="83">
        <f>SUMIF(DECKS!$E$3:$E$470,CORES!$C24,DECKS!$P$3:$P$470)</f>
        <v>15</v>
      </c>
      <c r="K24" s="83">
        <f>SUMIF(DECKS!$E$3:$E$470,CORES!$C24,DECKS!$Q$3:$Q$470)</f>
        <v>26</v>
      </c>
      <c r="L24" s="83">
        <f>SUMIF(DECKS!$E$3:$E$470,CORES!$C24,DECKS!$R$3:$R$470)</f>
        <v>8</v>
      </c>
      <c r="M24" s="83">
        <f>SUMIF(DECKS!$E$3:$E$470,CORES!$C24,DECKS!$S$3:$S$470)</f>
        <v>47</v>
      </c>
      <c r="N24" s="83">
        <f>SUMIF(DECKS!$E$3:$E$470,CORES!$C24,DECKS!$T$3:$T$470)</f>
        <v>14</v>
      </c>
      <c r="O24" s="83">
        <f>SUMIF(DECKS!$E$3:$E$470,CORES!$C24,DECKS!$U$3:$U$470)</f>
        <v>9</v>
      </c>
      <c r="P24" s="83">
        <f>SUMIF(DECKS!$E$3:$E$470,CORES!$C24,DECKS!$V$3:$V$470)</f>
        <v>6</v>
      </c>
      <c r="Q24" s="83">
        <f>SUMIF(DECKS!$E$3:$E$470,CORES!$C24,DECKS!$W$3:$W$470)</f>
        <v>13</v>
      </c>
      <c r="R24" s="83">
        <f>SUMIF(DECKS!$E$3:$E$470,CORES!$C24,DECKS!$X$3:$X$470)</f>
        <v>6</v>
      </c>
      <c r="S24" s="83">
        <f>SUMIF(DECKS!$E$3:$E$470,CORES!$C24,DECKS!$Y$3:$Y$470)</f>
        <v>28</v>
      </c>
      <c r="T24" s="83">
        <f>SUMIF(DECKS!$E$3:$E$470,CORES!$C24,DECKS!$Z$3:$Z$470)</f>
        <v>6</v>
      </c>
      <c r="U24" s="83">
        <f>SUMIF(DECKS!$E$3:$E$470,CORES!$C24,DECKS!$AA$3:$AA$470)</f>
        <v>39</v>
      </c>
      <c r="V24" s="83">
        <f>SUMIF(DECKS!$E$3:$E$470,CORES!$C24,DECKS!$AB$3:$AB$470)</f>
        <v>14</v>
      </c>
      <c r="W24" s="78">
        <f>CORES!$V24/CORES!$U24</f>
        <v>0.358974359</v>
      </c>
      <c r="X24" s="83">
        <f>CORES!$S24+CORES!$U24</f>
        <v>67</v>
      </c>
      <c r="Y24" s="78">
        <f>IFERROR((CORES!$T24+CORES!$V24)/CORES!$X24,0)</f>
        <v>0.2985074627</v>
      </c>
      <c r="Z24" s="51">
        <f>IFERROR(AVERAGEIF(DECKS!$E$3:$E$470,CORES!$C24,DECKS!$AI$3:$AI$470),"-")</f>
        <v>11</v>
      </c>
      <c r="AA24" s="83">
        <f>SUM(G24,I24,K24,M24,O24,Q24,S24,CORES!$U24)</f>
        <v>193</v>
      </c>
      <c r="AB24" s="78">
        <f>SUM(H24,J24,L24,N24,P24,R24,T24,V24)/CORES!$AA24</f>
        <v>0.3575129534</v>
      </c>
      <c r="AC24" s="83">
        <f>IFERROR(ROUND((5*COUNTIFS(DECKS!$E$3:$E$470,CORES!$C24,DECKS!$AL$3:$AL$470,"S")+4*COUNTIFS(DECKS!$E$3:$E$470,CORES!$C24,DECKS!$AL$3:$AL$470,"A")+3*COUNTIFS(DECKS!$E$3:$E$470,CORES!$C24,DECKS!$AL$3:$AL$470,"B")+2*COUNTIFS(DECKS!$E$3:$E$470,CORES!$C24,DECKS!$AL$3:$AL$470,"C")+COUNTIFS(DECKS!$E$3:$E$470,CORES!$C24,DECKS!$AL$3:$AL$470,"D"))/(CORES!$D24-COUNTIFS(DECKS!$E$3:$E$470,CORES!$C24,DECKS!$AL$3:$AL$470,"-")),0),0)</f>
        <v>3</v>
      </c>
      <c r="AD24" s="83" t="str">
        <f t="array" ref="AD24">XLOOKUP(CORES!$AC24,REF!$G$3:$G$7,REF!$F$3:$F$7,"-",0)</f>
        <v>B</v>
      </c>
      <c r="AE24" s="83">
        <f>SUMIF(DECKS!$E$3:$E$470,CORES!$C24,DECKS!$AM$3:$AM$470)</f>
        <v>18</v>
      </c>
      <c r="AF24" s="83">
        <f>SUMIF(DECKS!$E$3:$E$470,CORES!$C24,DECKS!$AN$3:$AN$470)</f>
        <v>13</v>
      </c>
      <c r="AG24" s="83">
        <f>SUMIF(DECKS!$E$3:$E$470,CORES!$C24,DECKS!$AP$3:$AP$470)</f>
        <v>1</v>
      </c>
      <c r="AH24" s="83">
        <f>SUMIF(DECKS!$E$3:$E$470,CORES!$C24,DECKS!$AO$3:$AO$470)</f>
        <v>25</v>
      </c>
      <c r="AI24" s="86">
        <f>IFERROR(SUM(CORES!$AE24:$AH24)/(1+CORES!$U24+CORES!$S24-CORES!$T24-CORES!$V24),0)</f>
        <v>1.1875</v>
      </c>
      <c r="AJ24" s="87">
        <f>IFERROR(CORES!$AE24/SUM(CORES!$AE24:$AH24),0)</f>
        <v>0.3157894737</v>
      </c>
      <c r="AK24" s="87">
        <f>IFERROR(CORES!$AF24/SUM(CORES!$AE24:$AH24),0)</f>
        <v>0.2280701754</v>
      </c>
      <c r="AL24" s="87">
        <f>IFERROR(CORES!$AG24/SUM(CORES!$AE24:$AH24),0)</f>
        <v>0.01754385965</v>
      </c>
      <c r="AM24" s="87">
        <f>IFERROR(CORES!$AH24/SUM(CORES!$AE24:$AH24),0)</f>
        <v>0.4385964912</v>
      </c>
      <c r="AN24" s="85">
        <f>IFERROR(SUMIFS(DECKS!$AW$3:$AW$470,DECKS!$E$3:$E$470,CORES!$C24)/CORES!$X24,0)</f>
        <v>2.179104478</v>
      </c>
      <c r="AO24" s="87" t="str">
        <f t="array" ref="AO24">XLOOKUP(CORES!$AN24,REF!$F$64:$F$68,REF!$D$64:$D$68,"-",-1,1)</f>
        <v>B</v>
      </c>
    </row>
    <row r="25" ht="18.75" customHeight="1">
      <c r="A25" s="66"/>
      <c r="B25" s="83" t="s">
        <v>330</v>
      </c>
      <c r="C25" s="84" t="s">
        <v>331</v>
      </c>
      <c r="D25" s="83">
        <f>COUNTIF(DECKS!$E$3:$E$470,CORES!$C25)</f>
        <v>18</v>
      </c>
      <c r="E25" s="85">
        <f>IFERROR(SUMIF(DECKS!$E$3:$E$470,CORES!$C25,DECKS!$D$3:$D$470)/CORES!$D25,"")</f>
        <v>3.666666667</v>
      </c>
      <c r="F25" s="85" t="str">
        <f t="array" ref="F25">XLOOKUP(CORES!$C25,REF!$B$3:$B$34,REF!$D$3:$D$34)</f>
        <v>Lifegain</v>
      </c>
      <c r="G25" s="83">
        <f>SUMIF(DECKS!$E$3:$E$470,CORES!$C25,DECKS!$M$3:$M$470)</f>
        <v>0</v>
      </c>
      <c r="H25" s="83">
        <f>SUMIF(DECKS!$E$3:$E$470,CORES!$C25,DECKS!$N$3:$N$470)</f>
        <v>0</v>
      </c>
      <c r="I25" s="83">
        <f>SUMIF(DECKS!$E$3:$E$470,CORES!$C25,DECKS!$O$3:$O$470)</f>
        <v>0</v>
      </c>
      <c r="J25" s="83">
        <f>SUMIF(DECKS!$E$3:$E$470,CORES!$C25,DECKS!$P$3:$P$470)</f>
        <v>0</v>
      </c>
      <c r="K25" s="83">
        <f>SUMIF(DECKS!$E$3:$E$470,CORES!$C25,DECKS!$Q$3:$Q$470)</f>
        <v>10</v>
      </c>
      <c r="L25" s="83">
        <f>SUMIF(DECKS!$E$3:$E$470,CORES!$C25,DECKS!$R$3:$R$470)</f>
        <v>2</v>
      </c>
      <c r="M25" s="83">
        <f>SUMIF(DECKS!$E$3:$E$470,CORES!$C25,DECKS!$S$3:$S$470)</f>
        <v>53</v>
      </c>
      <c r="N25" s="83">
        <f>SUMIF(DECKS!$E$3:$E$470,CORES!$C25,DECKS!$T$3:$T$470)</f>
        <v>21</v>
      </c>
      <c r="O25" s="83">
        <f>SUMIF(DECKS!$E$3:$E$470,CORES!$C25,DECKS!$U$3:$U$470)</f>
        <v>4</v>
      </c>
      <c r="P25" s="83">
        <f>SUMIF(DECKS!$E$3:$E$470,CORES!$C25,DECKS!$V$3:$V$470)</f>
        <v>1</v>
      </c>
      <c r="Q25" s="83">
        <f>SUMIF(DECKS!$E$3:$E$470,CORES!$C25,DECKS!$W$3:$W$470)</f>
        <v>18</v>
      </c>
      <c r="R25" s="83">
        <f>SUMIF(DECKS!$E$3:$E$470,CORES!$C25,DECKS!$X$3:$X$470)</f>
        <v>3</v>
      </c>
      <c r="S25" s="83">
        <f>SUMIF(DECKS!$E$3:$E$470,CORES!$C25,DECKS!$Y$3:$Y$470)</f>
        <v>22</v>
      </c>
      <c r="T25" s="83">
        <f>SUMIF(DECKS!$E$3:$E$470,CORES!$C25,DECKS!$Z$3:$Z$470)</f>
        <v>6</v>
      </c>
      <c r="U25" s="83">
        <f>SUMIF(DECKS!$E$3:$E$470,CORES!$C25,DECKS!$AA$3:$AA$470)</f>
        <v>64</v>
      </c>
      <c r="V25" s="83">
        <f>SUMIF(DECKS!$E$3:$E$470,CORES!$C25,DECKS!$AB$3:$AB$470)</f>
        <v>23</v>
      </c>
      <c r="W25" s="78">
        <f>CORES!$V25/CORES!$U25</f>
        <v>0.359375</v>
      </c>
      <c r="X25" s="83">
        <f>CORES!$S25+CORES!$U25</f>
        <v>86</v>
      </c>
      <c r="Y25" s="78">
        <f>IFERROR((CORES!$T25+CORES!$V25)/CORES!$X25,0)</f>
        <v>0.3372093023</v>
      </c>
      <c r="Z25" s="51">
        <f>IFERROR(AVERAGEIF(DECKS!$E$3:$E$470,CORES!$C25,DECKS!$AI$3:$AI$470),"-")</f>
        <v>11.75</v>
      </c>
      <c r="AA25" s="83">
        <f>SUM(G25,I25,K25,M25,O25,Q25,S25,CORES!$U25)</f>
        <v>171</v>
      </c>
      <c r="AB25" s="78">
        <f>SUM(H25,J25,L25,N25,P25,R25,T25,V25)/CORES!$AA25</f>
        <v>0.3274853801</v>
      </c>
      <c r="AC25" s="83">
        <f>IFERROR(ROUND((5*COUNTIFS(DECKS!$E$3:$E$470,CORES!$C25,DECKS!$AL$3:$AL$470,"S")+4*COUNTIFS(DECKS!$E$3:$E$470,CORES!$C25,DECKS!$AL$3:$AL$470,"A")+3*COUNTIFS(DECKS!$E$3:$E$470,CORES!$C25,DECKS!$AL$3:$AL$470,"B")+2*COUNTIFS(DECKS!$E$3:$E$470,CORES!$C25,DECKS!$AL$3:$AL$470,"C")+COUNTIFS(DECKS!$E$3:$E$470,CORES!$C25,DECKS!$AL$3:$AL$470,"D"))/(CORES!$D25-COUNTIFS(DECKS!$E$3:$E$470,CORES!$C25,DECKS!$AL$3:$AL$470,"-")),0),0)</f>
        <v>2</v>
      </c>
      <c r="AD25" s="83" t="str">
        <f t="array" ref="AD25">XLOOKUP(CORES!$AC25,REF!$G$3:$G$7,REF!$F$3:$F$7,"-",0)</f>
        <v>C</v>
      </c>
      <c r="AE25" s="83">
        <f>SUMIF(DECKS!$E$3:$E$470,CORES!$C25,DECKS!$AM$3:$AM$470)</f>
        <v>34</v>
      </c>
      <c r="AF25" s="83">
        <f>SUMIF(DECKS!$E$3:$E$470,CORES!$C25,DECKS!$AN$3:$AN$470)</f>
        <v>3</v>
      </c>
      <c r="AG25" s="83">
        <f>SUMIF(DECKS!$E$3:$E$470,CORES!$C25,DECKS!$AP$3:$AP$470)</f>
        <v>1</v>
      </c>
      <c r="AH25" s="83">
        <f>SUMIF(DECKS!$E$3:$E$470,CORES!$C25,DECKS!$AO$3:$AO$470)</f>
        <v>39</v>
      </c>
      <c r="AI25" s="86">
        <f>IFERROR(SUM(CORES!$AE25:$AH25)/(1+CORES!$U25+CORES!$S25-CORES!$T25-CORES!$V25),0)</f>
        <v>1.327586207</v>
      </c>
      <c r="AJ25" s="87">
        <f>IFERROR(CORES!$AE25/SUM(CORES!$AE25:$AH25),0)</f>
        <v>0.4415584416</v>
      </c>
      <c r="AK25" s="87">
        <f>IFERROR(CORES!$AF25/SUM(CORES!$AE25:$AH25),0)</f>
        <v>0.03896103896</v>
      </c>
      <c r="AL25" s="87">
        <f>IFERROR(CORES!$AG25/SUM(CORES!$AE25:$AH25),0)</f>
        <v>0.01298701299</v>
      </c>
      <c r="AM25" s="87">
        <f>IFERROR(CORES!$AH25/SUM(CORES!$AE25:$AH25),0)</f>
        <v>0.5064935065</v>
      </c>
      <c r="AN25" s="85">
        <f>IFERROR(SUMIFS(DECKS!$AW$3:$AW$470,DECKS!$E$3:$E$470,CORES!$C25)/CORES!$X25,0)</f>
        <v>1.976744186</v>
      </c>
      <c r="AO25" s="87" t="str">
        <f t="array" ref="AO25">XLOOKUP(CORES!$AN25,REF!$F$64:$F$68,REF!$D$64:$D$68,"-",-1,1)</f>
        <v>C</v>
      </c>
    </row>
    <row r="26" ht="18.75" customHeight="1">
      <c r="A26" s="66"/>
      <c r="B26" s="83" t="s">
        <v>332</v>
      </c>
      <c r="C26" s="84" t="s">
        <v>333</v>
      </c>
      <c r="D26" s="83">
        <f>COUNTIF(DECKS!$E$3:$E$470,CORES!$C26)</f>
        <v>15</v>
      </c>
      <c r="E26" s="85">
        <f>IFERROR(SUMIF(DECKS!$E$3:$E$470,CORES!$C26,DECKS!$D$3:$D$470)/CORES!$D26,"")</f>
        <v>3.8</v>
      </c>
      <c r="F26" s="85" t="str">
        <f t="array" ref="F26">XLOOKUP(CORES!$C26,REF!$B$3:$B$34,REF!$D$3:$D$34)</f>
        <v>Typal</v>
      </c>
      <c r="G26" s="83">
        <f>SUMIF(DECKS!$E$3:$E$470,CORES!$C26,DECKS!$M$3:$M$470)</f>
        <v>0</v>
      </c>
      <c r="H26" s="83">
        <f>SUMIF(DECKS!$E$3:$E$470,CORES!$C26,DECKS!$N$3:$N$470)</f>
        <v>0</v>
      </c>
      <c r="I26" s="83">
        <f>SUMIF(DECKS!$E$3:$E$470,CORES!$C26,DECKS!$O$3:$O$470)</f>
        <v>0</v>
      </c>
      <c r="J26" s="83">
        <f>SUMIF(DECKS!$E$3:$E$470,CORES!$C26,DECKS!$P$3:$P$470)</f>
        <v>0</v>
      </c>
      <c r="K26" s="83">
        <f>SUMIF(DECKS!$E$3:$E$470,CORES!$C26,DECKS!$Q$3:$Q$470)</f>
        <v>9</v>
      </c>
      <c r="L26" s="83">
        <f>SUMIF(DECKS!$E$3:$E$470,CORES!$C26,DECKS!$R$3:$R$470)</f>
        <v>3</v>
      </c>
      <c r="M26" s="83">
        <f>SUMIF(DECKS!$E$3:$E$470,CORES!$C26,DECKS!$S$3:$S$470)</f>
        <v>57</v>
      </c>
      <c r="N26" s="83">
        <f>SUMIF(DECKS!$E$3:$E$470,CORES!$C26,DECKS!$T$3:$T$470)</f>
        <v>18</v>
      </c>
      <c r="O26" s="83">
        <f>SUMIF(DECKS!$E$3:$E$470,CORES!$C26,DECKS!$U$3:$U$470)</f>
        <v>16</v>
      </c>
      <c r="P26" s="83">
        <f>SUMIF(DECKS!$E$3:$E$470,CORES!$C26,DECKS!$V$3:$V$470)</f>
        <v>4</v>
      </c>
      <c r="Q26" s="83">
        <f>SUMIF(DECKS!$E$3:$E$470,CORES!$C26,DECKS!$W$3:$W$470)</f>
        <v>20</v>
      </c>
      <c r="R26" s="83">
        <f>SUMIF(DECKS!$E$3:$E$470,CORES!$C26,DECKS!$X$3:$X$470)</f>
        <v>5</v>
      </c>
      <c r="S26" s="83">
        <f>SUMIF(DECKS!$E$3:$E$470,CORES!$C26,DECKS!$Y$3:$Y$470)</f>
        <v>22</v>
      </c>
      <c r="T26" s="83">
        <f>SUMIF(DECKS!$E$3:$E$470,CORES!$C26,DECKS!$Z$3:$Z$470)</f>
        <v>9</v>
      </c>
      <c r="U26" s="83">
        <f>SUMIF(DECKS!$E$3:$E$470,CORES!$C26,DECKS!$AA$3:$AA$470)</f>
        <v>29</v>
      </c>
      <c r="V26" s="83">
        <f>SUMIF(DECKS!$E$3:$E$470,CORES!$C26,DECKS!$AB$3:$AB$470)</f>
        <v>11</v>
      </c>
      <c r="W26" s="78">
        <f>CORES!$V26/CORES!$U26</f>
        <v>0.3793103448</v>
      </c>
      <c r="X26" s="83">
        <f>CORES!$S26+CORES!$U26</f>
        <v>51</v>
      </c>
      <c r="Y26" s="78">
        <f>IFERROR((CORES!$T26+CORES!$V26)/CORES!$X26,0)</f>
        <v>0.3921568627</v>
      </c>
      <c r="Z26" s="51">
        <f>IFERROR(AVERAGEIF(DECKS!$E$3:$E$470,CORES!$C26,DECKS!$AI$3:$AI$470),"-")</f>
        <v>8.566666667</v>
      </c>
      <c r="AA26" s="83">
        <f>SUM(G26,I26,K26,M26,O26,Q26,S26,CORES!$U26)</f>
        <v>153</v>
      </c>
      <c r="AB26" s="78">
        <f>SUM(H26,J26,L26,N26,P26,R26,T26,V26)/CORES!$AA26</f>
        <v>0.3267973856</v>
      </c>
      <c r="AC26" s="83">
        <f>IFERROR(ROUND((5*COUNTIFS(DECKS!$E$3:$E$470,CORES!$C26,DECKS!$AL$3:$AL$470,"S")+4*COUNTIFS(DECKS!$E$3:$E$470,CORES!$C26,DECKS!$AL$3:$AL$470,"A")+3*COUNTIFS(DECKS!$E$3:$E$470,CORES!$C26,DECKS!$AL$3:$AL$470,"B")+2*COUNTIFS(DECKS!$E$3:$E$470,CORES!$C26,DECKS!$AL$3:$AL$470,"C")+COUNTIFS(DECKS!$E$3:$E$470,CORES!$C26,DECKS!$AL$3:$AL$470,"D"))/(CORES!$D26-COUNTIFS(DECKS!$E$3:$E$470,CORES!$C26,DECKS!$AL$3:$AL$470,"-")),0),0)</f>
        <v>2</v>
      </c>
      <c r="AD26" s="83" t="str">
        <f t="array" ref="AD26">XLOOKUP(CORES!$AC26,REF!$G$3:$G$7,REF!$F$3:$F$7,"-",0)</f>
        <v>C</v>
      </c>
      <c r="AE26" s="83">
        <f>SUMIF(DECKS!$E$3:$E$470,CORES!$C26,DECKS!$AM$3:$AM$470)</f>
        <v>46</v>
      </c>
      <c r="AF26" s="83">
        <f>SUMIF(DECKS!$E$3:$E$470,CORES!$C26,DECKS!$AN$3:$AN$470)</f>
        <v>11</v>
      </c>
      <c r="AG26" s="83">
        <f>SUMIF(DECKS!$E$3:$E$470,CORES!$C26,DECKS!$AP$3:$AP$470)</f>
        <v>1</v>
      </c>
      <c r="AH26" s="83">
        <f>SUMIF(DECKS!$E$3:$E$470,CORES!$C26,DECKS!$AO$3:$AO$470)</f>
        <v>8</v>
      </c>
      <c r="AI26" s="86">
        <f>IFERROR(SUM(CORES!$AE26:$AH26)/(1+CORES!$U26+CORES!$S26-CORES!$T26-CORES!$V26),0)</f>
        <v>2.0625</v>
      </c>
      <c r="AJ26" s="87">
        <f>IFERROR(CORES!$AE26/SUM(CORES!$AE26:$AH26),0)</f>
        <v>0.696969697</v>
      </c>
      <c r="AK26" s="87">
        <f>IFERROR(CORES!$AF26/SUM(CORES!$AE26:$AH26),0)</f>
        <v>0.1666666667</v>
      </c>
      <c r="AL26" s="87">
        <f>IFERROR(CORES!$AG26/SUM(CORES!$AE26:$AH26),0)</f>
        <v>0.01515151515</v>
      </c>
      <c r="AM26" s="87">
        <f>IFERROR(CORES!$AH26/SUM(CORES!$AE26:$AH26),0)</f>
        <v>0.1212121212</v>
      </c>
      <c r="AN26" s="85">
        <f>IFERROR(SUMIFS(DECKS!$AW$3:$AW$470,DECKS!$E$3:$E$470,CORES!$C26)/CORES!$X26,0)</f>
        <v>2.62745098</v>
      </c>
      <c r="AO26" s="87" t="str">
        <f t="array" ref="AO26">XLOOKUP(CORES!$AN26,REF!$F$64:$F$68,REF!$D$64:$D$68,"-",-1,1)</f>
        <v>B</v>
      </c>
    </row>
    <row r="27" ht="18.75" customHeight="1">
      <c r="A27" s="66"/>
      <c r="B27" s="83" t="s">
        <v>334</v>
      </c>
      <c r="C27" s="84" t="s">
        <v>335</v>
      </c>
      <c r="D27" s="83">
        <f>COUNTIF(DECKS!$E$3:$E$470,CORES!$C27)</f>
        <v>12</v>
      </c>
      <c r="E27" s="85">
        <f>IFERROR(SUMIF(DECKS!$E$3:$E$470,CORES!$C27,DECKS!$D$3:$D$470)/CORES!$D27,"")</f>
        <v>3.333333333</v>
      </c>
      <c r="F27" s="85" t="str">
        <f t="array" ref="F27">XLOOKUP(CORES!$C27,REF!$B$3:$B$34,REF!$D$3:$D$34)</f>
        <v>Spellslinger</v>
      </c>
      <c r="G27" s="83">
        <f>SUMIF(DECKS!$E$3:$E$470,CORES!$C27,DECKS!$M$3:$M$470)</f>
        <v>0</v>
      </c>
      <c r="H27" s="83">
        <f>SUMIF(DECKS!$E$3:$E$470,CORES!$C27,DECKS!$N$3:$N$470)</f>
        <v>0</v>
      </c>
      <c r="I27" s="83">
        <f>SUMIF(DECKS!$E$3:$E$470,CORES!$C27,DECKS!$O$3:$O$470)</f>
        <v>10</v>
      </c>
      <c r="J27" s="83">
        <f>SUMIF(DECKS!$E$3:$E$470,CORES!$C27,DECKS!$P$3:$P$470)</f>
        <v>2</v>
      </c>
      <c r="K27" s="83">
        <f>SUMIF(DECKS!$E$3:$E$470,CORES!$C27,DECKS!$Q$3:$Q$470)</f>
        <v>9</v>
      </c>
      <c r="L27" s="83">
        <f>SUMIF(DECKS!$E$3:$E$470,CORES!$C27,DECKS!$R$3:$R$470)</f>
        <v>3</v>
      </c>
      <c r="M27" s="83">
        <f>SUMIF(DECKS!$E$3:$E$470,CORES!$C27,DECKS!$S$3:$S$470)</f>
        <v>70</v>
      </c>
      <c r="N27" s="83">
        <f>SUMIF(DECKS!$E$3:$E$470,CORES!$C27,DECKS!$T$3:$T$470)</f>
        <v>27</v>
      </c>
      <c r="O27" s="83">
        <f>SUMIF(DECKS!$E$3:$E$470,CORES!$C27,DECKS!$U$3:$U$470)</f>
        <v>14</v>
      </c>
      <c r="P27" s="83">
        <f>SUMIF(DECKS!$E$3:$E$470,CORES!$C27,DECKS!$V$3:$V$470)</f>
        <v>4</v>
      </c>
      <c r="Q27" s="83">
        <f>SUMIF(DECKS!$E$3:$E$470,CORES!$C27,DECKS!$W$3:$W$470)</f>
        <v>5</v>
      </c>
      <c r="R27" s="83">
        <f>SUMIF(DECKS!$E$3:$E$470,CORES!$C27,DECKS!$X$3:$X$470)</f>
        <v>1</v>
      </c>
      <c r="S27" s="83">
        <f>SUMIF(DECKS!$E$3:$E$470,CORES!$C27,DECKS!$Y$3:$Y$470)</f>
        <v>5</v>
      </c>
      <c r="T27" s="83">
        <f>SUMIF(DECKS!$E$3:$E$470,CORES!$C27,DECKS!$Z$3:$Z$470)</f>
        <v>1</v>
      </c>
      <c r="U27" s="83">
        <f>SUMIF(DECKS!$E$3:$E$470,CORES!$C27,DECKS!$AA$3:$AA$470)</f>
        <v>28</v>
      </c>
      <c r="V27" s="83">
        <f>SUMIF(DECKS!$E$3:$E$470,CORES!$C27,DECKS!$AB$3:$AB$470)</f>
        <v>13</v>
      </c>
      <c r="W27" s="78">
        <f>CORES!$V27/CORES!$U27</f>
        <v>0.4642857143</v>
      </c>
      <c r="X27" s="83">
        <f>CORES!$S27+CORES!$U27</f>
        <v>33</v>
      </c>
      <c r="Y27" s="78">
        <f>IFERROR((CORES!$T27+CORES!$V27)/CORES!$X27,0)</f>
        <v>0.4242424242</v>
      </c>
      <c r="Z27" s="51">
        <f>IFERROR(AVERAGEIF(DECKS!$E$3:$E$470,CORES!$C27,DECKS!$AI$3:$AI$470),"-")</f>
        <v>10.33333333</v>
      </c>
      <c r="AA27" s="83">
        <f>SUM(G27,I27,K27,M27,O27,Q27,S27,CORES!$U27)</f>
        <v>141</v>
      </c>
      <c r="AB27" s="78">
        <f>SUM(H27,J27,L27,N27,P27,R27,T27,V27)/CORES!$AA27</f>
        <v>0.3617021277</v>
      </c>
      <c r="AC27" s="83">
        <f>IFERROR(ROUND((5*COUNTIFS(DECKS!$E$3:$E$470,CORES!$C27,DECKS!$AL$3:$AL$470,"S")+4*COUNTIFS(DECKS!$E$3:$E$470,CORES!$C27,DECKS!$AL$3:$AL$470,"A")+3*COUNTIFS(DECKS!$E$3:$E$470,CORES!$C27,DECKS!$AL$3:$AL$470,"B")+2*COUNTIFS(DECKS!$E$3:$E$470,CORES!$C27,DECKS!$AL$3:$AL$470,"C")+COUNTIFS(DECKS!$E$3:$E$470,CORES!$C27,DECKS!$AL$3:$AL$470,"D"))/(CORES!$D27-COUNTIFS(DECKS!$E$3:$E$470,CORES!$C27,DECKS!$AL$3:$AL$470,"-")),0),0)</f>
        <v>3</v>
      </c>
      <c r="AD27" s="83" t="str">
        <f t="array" ref="AD27">XLOOKUP(CORES!$AC27,REF!$G$3:$G$7,REF!$F$3:$F$7,"-",0)</f>
        <v>B</v>
      </c>
      <c r="AE27" s="83" t="str">
        <f>SUMIF(DECKS!$E$3:$E$470,CORES!$C27,DECKS!$AM$3:$AM$470)</f>
        <v>#ERROR!</v>
      </c>
      <c r="AF27" s="83" t="str">
        <f>SUMIF(DECKS!$E$3:$E$470,CORES!$C27,DECKS!$AN$3:$AN$470)</f>
        <v>#ERROR!</v>
      </c>
      <c r="AG27" s="83" t="str">
        <f>SUMIF(DECKS!$E$3:$E$470,CORES!$C27,DECKS!$AP$3:$AP$470)</f>
        <v>#ERROR!</v>
      </c>
      <c r="AH27" s="83" t="str">
        <f>SUMIF(DECKS!$E$3:$E$470,CORES!$C27,DECKS!$AO$3:$AO$470)</f>
        <v>#ERROR!</v>
      </c>
      <c r="AI27" s="86">
        <f>IFERROR(SUM(CORES!$AE27:$AH27)/(1+CORES!$U27+CORES!$S27-CORES!$T27-CORES!$V27),0)</f>
        <v>0</v>
      </c>
      <c r="AJ27" s="87">
        <f>IFERROR(CORES!$AE27/SUM(CORES!$AE27:$AH27),0)</f>
        <v>0</v>
      </c>
      <c r="AK27" s="87">
        <f>IFERROR(CORES!$AF27/SUM(CORES!$AE27:$AH27),0)</f>
        <v>0</v>
      </c>
      <c r="AL27" s="87">
        <f>IFERROR(CORES!$AG27/SUM(CORES!$AE27:$AH27),0)</f>
        <v>0</v>
      </c>
      <c r="AM27" s="87">
        <f>IFERROR(CORES!$AH27/SUM(CORES!$AE27:$AH27),0)</f>
        <v>0</v>
      </c>
      <c r="AN27" s="85">
        <f>IFERROR(SUMIFS(DECKS!$AW$3:$AW$470,DECKS!$E$3:$E$470,CORES!$C27)/CORES!$X27,0)</f>
        <v>0</v>
      </c>
      <c r="AO27" s="87" t="str">
        <f t="array" ref="AO27">XLOOKUP(CORES!$AN27,REF!$F$64:$F$68,REF!$D$64:$D$68,"-",-1,1)</f>
        <v>E</v>
      </c>
    </row>
    <row r="28" ht="18.75" customHeight="1">
      <c r="A28" s="66"/>
      <c r="B28" s="83" t="s">
        <v>336</v>
      </c>
      <c r="C28" s="84" t="s">
        <v>337</v>
      </c>
      <c r="D28" s="83">
        <f>COUNTIF(DECKS!$E$3:$E$470,CORES!$C28)</f>
        <v>20</v>
      </c>
      <c r="E28" s="85">
        <f>IFERROR(SUMIF(DECKS!$E$3:$E$470,CORES!$C28,DECKS!$D$3:$D$470)/CORES!$D28,"")</f>
        <v>3.65</v>
      </c>
      <c r="F28" s="85" t="str">
        <f t="array" ref="F28">XLOOKUP(CORES!$C28,REF!$B$3:$B$34,REF!$D$3:$D$34)</f>
        <v>Typal</v>
      </c>
      <c r="G28" s="83">
        <f>SUMIF(DECKS!$E$3:$E$470,CORES!$C28,DECKS!$M$3:$M$470)</f>
        <v>6</v>
      </c>
      <c r="H28" s="83">
        <f>SUMIF(DECKS!$E$3:$E$470,CORES!$C28,DECKS!$N$3:$N$470)</f>
        <v>1</v>
      </c>
      <c r="I28" s="83">
        <f>SUMIF(DECKS!$E$3:$E$470,CORES!$C28,DECKS!$O$3:$O$470)</f>
        <v>37</v>
      </c>
      <c r="J28" s="83">
        <f>SUMIF(DECKS!$E$3:$E$470,CORES!$C28,DECKS!$P$3:$P$470)</f>
        <v>11</v>
      </c>
      <c r="K28" s="83">
        <f>SUMIF(DECKS!$E$3:$E$470,CORES!$C28,DECKS!$Q$3:$Q$470)</f>
        <v>13</v>
      </c>
      <c r="L28" s="83">
        <f>SUMIF(DECKS!$E$3:$E$470,CORES!$C28,DECKS!$R$3:$R$470)</f>
        <v>4</v>
      </c>
      <c r="M28" s="83">
        <f>SUMIF(DECKS!$E$3:$E$470,CORES!$C28,DECKS!$S$3:$S$470)</f>
        <v>44</v>
      </c>
      <c r="N28" s="83">
        <f>SUMIF(DECKS!$E$3:$E$470,CORES!$C28,DECKS!$T$3:$T$470)</f>
        <v>19</v>
      </c>
      <c r="O28" s="83">
        <f>SUMIF(DECKS!$E$3:$E$470,CORES!$C28,DECKS!$U$3:$U$470)</f>
        <v>14</v>
      </c>
      <c r="P28" s="83">
        <f>SUMIF(DECKS!$E$3:$E$470,CORES!$C28,DECKS!$V$3:$V$470)</f>
        <v>5</v>
      </c>
      <c r="Q28" s="83">
        <f>SUMIF(DECKS!$E$3:$E$470,CORES!$C28,DECKS!$W$3:$W$470)</f>
        <v>1</v>
      </c>
      <c r="R28" s="83">
        <f>SUMIF(DECKS!$E$3:$E$470,CORES!$C28,DECKS!$X$3:$X$470)</f>
        <v>0</v>
      </c>
      <c r="S28" s="83">
        <f>SUMIF(DECKS!$E$3:$E$470,CORES!$C28,DECKS!$Y$3:$Y$470)</f>
        <v>0</v>
      </c>
      <c r="T28" s="83">
        <f>SUMIF(DECKS!$E$3:$E$470,CORES!$C28,DECKS!$Z$3:$Z$470)</f>
        <v>0</v>
      </c>
      <c r="U28" s="83">
        <f>SUMIF(DECKS!$E$3:$E$470,CORES!$C28,DECKS!$AA$3:$AA$470)</f>
        <v>21</v>
      </c>
      <c r="V28" s="83">
        <f>SUMIF(DECKS!$E$3:$E$470,CORES!$C28,DECKS!$AB$3:$AB$470)</f>
        <v>3</v>
      </c>
      <c r="W28" s="78">
        <f>CORES!$V28/CORES!$U28</f>
        <v>0.1428571429</v>
      </c>
      <c r="X28" s="83">
        <f>CORES!$S28+CORES!$U28</f>
        <v>21</v>
      </c>
      <c r="Y28" s="78">
        <f>IFERROR((CORES!$T28+CORES!$V28)/CORES!$X28,0)</f>
        <v>0.1428571429</v>
      </c>
      <c r="Z28" s="51">
        <f>IFERROR(AVERAGEIF(DECKS!$E$3:$E$470,CORES!$C28,DECKS!$AI$3:$AI$470),"-")</f>
        <v>9.25</v>
      </c>
      <c r="AA28" s="83">
        <f>SUM(G28,I28,K28,M28,O28,Q28,S28,CORES!$U28)</f>
        <v>136</v>
      </c>
      <c r="AB28" s="78">
        <f>SUM(H28,J28,L28,N28,P28,R28,T28,V28)/CORES!$AA28</f>
        <v>0.3161764706</v>
      </c>
      <c r="AC28" s="83">
        <f>IFERROR(ROUND((5*COUNTIFS(DECKS!$E$3:$E$470,CORES!$C28,DECKS!$AL$3:$AL$470,"S")+4*COUNTIFS(DECKS!$E$3:$E$470,CORES!$C28,DECKS!$AL$3:$AL$470,"A")+3*COUNTIFS(DECKS!$E$3:$E$470,CORES!$C28,DECKS!$AL$3:$AL$470,"B")+2*COUNTIFS(DECKS!$E$3:$E$470,CORES!$C28,DECKS!$AL$3:$AL$470,"C")+COUNTIFS(DECKS!$E$3:$E$470,CORES!$C28,DECKS!$AL$3:$AL$470,"D"))/(CORES!$D28-COUNTIFS(DECKS!$E$3:$E$470,CORES!$C28,DECKS!$AL$3:$AL$470,"-")),0),0)</f>
        <v>3</v>
      </c>
      <c r="AD28" s="83" t="str">
        <f t="array" ref="AD28">XLOOKUP(CORES!$AC28,REF!$G$3:$G$7,REF!$F$3:$F$7,"-",0)</f>
        <v>B</v>
      </c>
      <c r="AE28" s="83" t="str">
        <f>SUMIF(DECKS!$E$3:$E$470,CORES!$C28,DECKS!$AM$3:$AM$470)</f>
        <v>#ERROR!</v>
      </c>
      <c r="AF28" s="83" t="str">
        <f>SUMIF(DECKS!$E$3:$E$470,CORES!$C28,DECKS!$AN$3:$AN$470)</f>
        <v>#ERROR!</v>
      </c>
      <c r="AG28" s="83" t="str">
        <f>SUMIF(DECKS!$E$3:$E$470,CORES!$C28,DECKS!$AP$3:$AP$470)</f>
        <v>#ERROR!</v>
      </c>
      <c r="AH28" s="83" t="str">
        <f>SUMIF(DECKS!$E$3:$E$470,CORES!$C28,DECKS!$AO$3:$AO$470)</f>
        <v>#ERROR!</v>
      </c>
      <c r="AI28" s="86">
        <f>IFERROR(SUM(CORES!$AE28:$AH28)/(1+CORES!$U28+CORES!$S28-CORES!$T28-CORES!$V28),0)</f>
        <v>0</v>
      </c>
      <c r="AJ28" s="87">
        <f>IFERROR(CORES!$AE28/SUM(CORES!$AE28:$AH28),0)</f>
        <v>0</v>
      </c>
      <c r="AK28" s="87">
        <f>IFERROR(CORES!$AF28/SUM(CORES!$AE28:$AH28),0)</f>
        <v>0</v>
      </c>
      <c r="AL28" s="87">
        <f>IFERROR(CORES!$AG28/SUM(CORES!$AE28:$AH28),0)</f>
        <v>0</v>
      </c>
      <c r="AM28" s="87">
        <f>IFERROR(CORES!$AH28/SUM(CORES!$AE28:$AH28),0)</f>
        <v>0</v>
      </c>
      <c r="AN28" s="85">
        <f>IFERROR(SUMIFS(DECKS!$AW$3:$AW$470,DECKS!$E$3:$E$470,CORES!$C28)/CORES!$X28,0)</f>
        <v>0</v>
      </c>
      <c r="AO28" s="87" t="str">
        <f t="array" ref="AO28">XLOOKUP(CORES!$AN28,REF!$F$64:$F$68,REF!$D$64:$D$68,"-",-1,1)</f>
        <v>E</v>
      </c>
    </row>
    <row r="29" ht="18.75" customHeight="1">
      <c r="A29" s="66"/>
      <c r="B29" s="83" t="s">
        <v>338</v>
      </c>
      <c r="C29" s="84" t="s">
        <v>339</v>
      </c>
      <c r="D29" s="83">
        <f>COUNTIF(DECKS!$E$3:$E$470,CORES!$C29)</f>
        <v>10</v>
      </c>
      <c r="E29" s="85">
        <f>IFERROR(SUMIF(DECKS!$E$3:$E$470,CORES!$C29,DECKS!$D$3:$D$470)/CORES!$D29,"")</f>
        <v>4.3</v>
      </c>
      <c r="F29" s="85" t="str">
        <f t="array" ref="F29">XLOOKUP(CORES!$C29,REF!$B$3:$B$34,REF!$D$3:$D$34)</f>
        <v>Typal</v>
      </c>
      <c r="G29" s="83">
        <f>SUMIF(DECKS!$E$3:$E$470,CORES!$C29,DECKS!$M$3:$M$470)</f>
        <v>2</v>
      </c>
      <c r="H29" s="83">
        <f>SUMIF(DECKS!$E$3:$E$470,CORES!$C29,DECKS!$N$3:$N$470)</f>
        <v>1</v>
      </c>
      <c r="I29" s="83">
        <f>SUMIF(DECKS!$E$3:$E$470,CORES!$C29,DECKS!$O$3:$O$470)</f>
        <v>15</v>
      </c>
      <c r="J29" s="83">
        <f>SUMIF(DECKS!$E$3:$E$470,CORES!$C29,DECKS!$P$3:$P$470)</f>
        <v>5</v>
      </c>
      <c r="K29" s="83">
        <f>SUMIF(DECKS!$E$3:$E$470,CORES!$C29,DECKS!$Q$3:$Q$470)</f>
        <v>0</v>
      </c>
      <c r="L29" s="83">
        <f>SUMIF(DECKS!$E$3:$E$470,CORES!$C29,DECKS!$R$3:$R$470)</f>
        <v>0</v>
      </c>
      <c r="M29" s="83">
        <f>SUMIF(DECKS!$E$3:$E$470,CORES!$C29,DECKS!$S$3:$S$470)</f>
        <v>48</v>
      </c>
      <c r="N29" s="83">
        <f>SUMIF(DECKS!$E$3:$E$470,CORES!$C29,DECKS!$T$3:$T$470)</f>
        <v>20</v>
      </c>
      <c r="O29" s="83">
        <f>SUMIF(DECKS!$E$3:$E$470,CORES!$C29,DECKS!$U$3:$U$470)</f>
        <v>12</v>
      </c>
      <c r="P29" s="83">
        <f>SUMIF(DECKS!$E$3:$E$470,CORES!$C29,DECKS!$V$3:$V$470)</f>
        <v>2</v>
      </c>
      <c r="Q29" s="83">
        <f>SUMIF(DECKS!$E$3:$E$470,CORES!$C29,DECKS!$W$3:$W$470)</f>
        <v>13</v>
      </c>
      <c r="R29" s="83">
        <f>SUMIF(DECKS!$E$3:$E$470,CORES!$C29,DECKS!$X$3:$X$470)</f>
        <v>5</v>
      </c>
      <c r="S29" s="83">
        <f>SUMIF(DECKS!$E$3:$E$470,CORES!$C29,DECKS!$Y$3:$Y$470)</f>
        <v>10</v>
      </c>
      <c r="T29" s="83">
        <f>SUMIF(DECKS!$E$3:$E$470,CORES!$C29,DECKS!$Z$3:$Z$470)</f>
        <v>6</v>
      </c>
      <c r="U29" s="83">
        <f>SUMIF(DECKS!$E$3:$E$470,CORES!$C29,DECKS!$AA$3:$AA$470)</f>
        <v>12</v>
      </c>
      <c r="V29" s="83">
        <f>SUMIF(DECKS!$E$3:$E$470,CORES!$C29,DECKS!$AB$3:$AB$470)</f>
        <v>4</v>
      </c>
      <c r="W29" s="78">
        <f>CORES!$V29/CORES!$U29</f>
        <v>0.3333333333</v>
      </c>
      <c r="X29" s="83">
        <f>CORES!$S29+CORES!$U29</f>
        <v>22</v>
      </c>
      <c r="Y29" s="78">
        <f>IFERROR((CORES!$T29+CORES!$V29)/CORES!$X29,0)</f>
        <v>0.4545454545</v>
      </c>
      <c r="Z29" s="51" t="str">
        <f>IFERROR(AVERAGEIF(DECKS!$E$3:$E$470,CORES!$C29,DECKS!$AI$3:$AI$470),"-")</f>
        <v>-</v>
      </c>
      <c r="AA29" s="83">
        <f>SUM(G29,I29,K29,M29,O29,Q29,S29,CORES!$U29)</f>
        <v>112</v>
      </c>
      <c r="AB29" s="78">
        <f>SUM(H29,J29,L29,N29,P29,R29,T29,V29)/CORES!$AA29</f>
        <v>0.3839285714</v>
      </c>
      <c r="AC29" s="83">
        <f>IFERROR(ROUND((5*COUNTIFS(DECKS!$E$3:$E$470,CORES!$C29,DECKS!$AL$3:$AL$470,"S")+4*COUNTIFS(DECKS!$E$3:$E$470,CORES!$C29,DECKS!$AL$3:$AL$470,"A")+3*COUNTIFS(DECKS!$E$3:$E$470,CORES!$C29,DECKS!$AL$3:$AL$470,"B")+2*COUNTIFS(DECKS!$E$3:$E$470,CORES!$C29,DECKS!$AL$3:$AL$470,"C")+COUNTIFS(DECKS!$E$3:$E$470,CORES!$C29,DECKS!$AL$3:$AL$470,"D"))/(CORES!$D29-COUNTIFS(DECKS!$E$3:$E$470,CORES!$C29,DECKS!$AL$3:$AL$470,"-")),0),0)</f>
        <v>3</v>
      </c>
      <c r="AD29" s="83" t="str">
        <f t="array" ref="AD29">XLOOKUP(CORES!$AC29,REF!$G$3:$G$7,REF!$F$3:$F$7,"-",0)</f>
        <v>B</v>
      </c>
      <c r="AE29" s="83">
        <f>SUMIF(DECKS!$E$3:$E$470,CORES!$C29,DECKS!$AM$3:$AM$470)</f>
        <v>30</v>
      </c>
      <c r="AF29" s="83">
        <f>SUMIF(DECKS!$E$3:$E$470,CORES!$C29,DECKS!$AN$3:$AN$470)</f>
        <v>0</v>
      </c>
      <c r="AG29" s="83">
        <f>SUMIF(DECKS!$E$3:$E$470,CORES!$C29,DECKS!$AP$3:$AP$470)</f>
        <v>0</v>
      </c>
      <c r="AH29" s="83">
        <f>SUMIF(DECKS!$E$3:$E$470,CORES!$C29,DECKS!$AO$3:$AO$470)</f>
        <v>0</v>
      </c>
      <c r="AI29" s="86">
        <f>IFERROR(SUM(CORES!$AE29:$AH29)/(1+CORES!$U29+CORES!$S29-CORES!$T29-CORES!$V29),0)</f>
        <v>2.307692308</v>
      </c>
      <c r="AJ29" s="87">
        <f>IFERROR(CORES!$AE29/SUM(CORES!$AE29:$AH29),0)</f>
        <v>1</v>
      </c>
      <c r="AK29" s="87">
        <f>IFERROR(CORES!$AF29/SUM(CORES!$AE29:$AH29),0)</f>
        <v>0</v>
      </c>
      <c r="AL29" s="87">
        <f>IFERROR(CORES!$AG29/SUM(CORES!$AE29:$AH29),0)</f>
        <v>0</v>
      </c>
      <c r="AM29" s="87">
        <f>IFERROR(CORES!$AH29/SUM(CORES!$AE29:$AH29),0)</f>
        <v>0</v>
      </c>
      <c r="AN29" s="85">
        <f>IFERROR(SUMIFS(DECKS!$AW$3:$AW$470,DECKS!$E$3:$E$470,CORES!$C29)/CORES!$X29,0)</f>
        <v>2.681818182</v>
      </c>
      <c r="AO29" s="87" t="str">
        <f t="array" ref="AO29">XLOOKUP(CORES!$AN29,REF!$F$64:$F$68,REF!$D$64:$D$68,"-",-1,1)</f>
        <v>B</v>
      </c>
    </row>
    <row r="30" ht="18.75" customHeight="1">
      <c r="A30" s="66"/>
      <c r="B30" s="83" t="s">
        <v>340</v>
      </c>
      <c r="C30" s="84" t="s">
        <v>341</v>
      </c>
      <c r="D30" s="83">
        <f>COUNTIF(DECKS!$E$3:$E$470,CORES!$C30)</f>
        <v>10</v>
      </c>
      <c r="E30" s="85">
        <f>IFERROR(SUMIF(DECKS!$E$3:$E$470,CORES!$C30,DECKS!$D$3:$D$470)/CORES!$D30,"")</f>
        <v>4.1</v>
      </c>
      <c r="F30" s="85" t="str">
        <f t="array" ref="F30">XLOOKUP(CORES!$C30,REF!$B$3:$B$34,REF!$D$3:$D$34)</f>
        <v>Control</v>
      </c>
      <c r="G30" s="83">
        <f>SUMIF(DECKS!$E$3:$E$470,CORES!$C30,DECKS!$M$3:$M$470)</f>
        <v>0</v>
      </c>
      <c r="H30" s="83">
        <f>SUMIF(DECKS!$E$3:$E$470,CORES!$C30,DECKS!$N$3:$N$470)</f>
        <v>0</v>
      </c>
      <c r="I30" s="83">
        <f>SUMIF(DECKS!$E$3:$E$470,CORES!$C30,DECKS!$O$3:$O$470)</f>
        <v>43</v>
      </c>
      <c r="J30" s="83">
        <f>SUMIF(DECKS!$E$3:$E$470,CORES!$C30,DECKS!$P$3:$P$470)</f>
        <v>12</v>
      </c>
      <c r="K30" s="83">
        <f>SUMIF(DECKS!$E$3:$E$470,CORES!$C30,DECKS!$Q$3:$Q$470)</f>
        <v>0</v>
      </c>
      <c r="L30" s="83">
        <f>SUMIF(DECKS!$E$3:$E$470,CORES!$C30,DECKS!$R$3:$R$470)</f>
        <v>0</v>
      </c>
      <c r="M30" s="83">
        <f>SUMIF(DECKS!$E$3:$E$470,CORES!$C30,DECKS!$S$3:$S$470)</f>
        <v>32</v>
      </c>
      <c r="N30" s="83">
        <f>SUMIF(DECKS!$E$3:$E$470,CORES!$C30,DECKS!$T$3:$T$470)</f>
        <v>6</v>
      </c>
      <c r="O30" s="83">
        <f>SUMIF(DECKS!$E$3:$E$470,CORES!$C30,DECKS!$U$3:$U$470)</f>
        <v>8</v>
      </c>
      <c r="P30" s="83">
        <f>SUMIF(DECKS!$E$3:$E$470,CORES!$C30,DECKS!$V$3:$V$470)</f>
        <v>4</v>
      </c>
      <c r="Q30" s="83">
        <f>SUMIF(DECKS!$E$3:$E$470,CORES!$C30,DECKS!$W$3:$W$470)</f>
        <v>0</v>
      </c>
      <c r="R30" s="83">
        <f>SUMIF(DECKS!$E$3:$E$470,CORES!$C30,DECKS!$X$3:$X$470)</f>
        <v>0</v>
      </c>
      <c r="S30" s="83">
        <f>SUMIF(DECKS!$E$3:$E$470,CORES!$C30,DECKS!$Y$3:$Y$470)</f>
        <v>7</v>
      </c>
      <c r="T30" s="83">
        <f>SUMIF(DECKS!$E$3:$E$470,CORES!$C30,DECKS!$Z$3:$Z$470)</f>
        <v>3</v>
      </c>
      <c r="U30" s="83">
        <f>SUMIF(DECKS!$E$3:$E$470,CORES!$C30,DECKS!$AA$3:$AA$470)</f>
        <v>16</v>
      </c>
      <c r="V30" s="83">
        <f>SUMIF(DECKS!$E$3:$E$470,CORES!$C30,DECKS!$AB$3:$AB$470)</f>
        <v>5</v>
      </c>
      <c r="W30" s="78">
        <f>CORES!$V30/CORES!$U30</f>
        <v>0.3125</v>
      </c>
      <c r="X30" s="83">
        <f>CORES!$S30+CORES!$U30</f>
        <v>23</v>
      </c>
      <c r="Y30" s="78">
        <f>IFERROR((CORES!$T30+CORES!$V30)/CORES!$X30,0)</f>
        <v>0.347826087</v>
      </c>
      <c r="Z30" s="51" t="str">
        <f>IFERROR(AVERAGEIF(DECKS!$E$3:$E$470,CORES!$C30,DECKS!$AI$3:$AI$470),"-")</f>
        <v>-</v>
      </c>
      <c r="AA30" s="83">
        <f>SUM(G30,I30,K30,M30,O30,Q30,S30,CORES!$U30)</f>
        <v>106</v>
      </c>
      <c r="AB30" s="78">
        <f>SUM(H30,J30,L30,N30,P30,R30,T30,V30)/CORES!$AA30</f>
        <v>0.2830188679</v>
      </c>
      <c r="AC30" s="83">
        <f>IFERROR(ROUND((5*COUNTIFS(DECKS!$E$3:$E$470,CORES!$C30,DECKS!$AL$3:$AL$470,"S")+4*COUNTIFS(DECKS!$E$3:$E$470,CORES!$C30,DECKS!$AL$3:$AL$470,"A")+3*COUNTIFS(DECKS!$E$3:$E$470,CORES!$C30,DECKS!$AL$3:$AL$470,"B")+2*COUNTIFS(DECKS!$E$3:$E$470,CORES!$C30,DECKS!$AL$3:$AL$470,"C")+COUNTIFS(DECKS!$E$3:$E$470,CORES!$C30,DECKS!$AL$3:$AL$470,"D"))/(CORES!$D30-COUNTIFS(DECKS!$E$3:$E$470,CORES!$C30,DECKS!$AL$3:$AL$470,"-")),0),0)</f>
        <v>3</v>
      </c>
      <c r="AD30" s="83" t="str">
        <f t="array" ref="AD30">XLOOKUP(CORES!$AC30,REF!$G$3:$G$7,REF!$F$3:$F$7,"-",0)</f>
        <v>B</v>
      </c>
      <c r="AE30" s="83">
        <f>SUMIF(DECKS!$E$3:$E$470,CORES!$C30,DECKS!$AM$3:$AM$470)</f>
        <v>11</v>
      </c>
      <c r="AF30" s="83">
        <f>SUMIF(DECKS!$E$3:$E$470,CORES!$C30,DECKS!$AN$3:$AN$470)</f>
        <v>7</v>
      </c>
      <c r="AG30" s="83">
        <f>SUMIF(DECKS!$E$3:$E$470,CORES!$C30,DECKS!$AP$3:$AP$470)</f>
        <v>1</v>
      </c>
      <c r="AH30" s="83">
        <f>SUMIF(DECKS!$E$3:$E$470,CORES!$C30,DECKS!$AO$3:$AO$470)</f>
        <v>0</v>
      </c>
      <c r="AI30" s="86">
        <f>IFERROR(SUM(CORES!$AE30:$AH30)/(1+CORES!$U30+CORES!$S30-CORES!$T30-CORES!$V30),0)</f>
        <v>1.1875</v>
      </c>
      <c r="AJ30" s="87">
        <f>IFERROR(CORES!$AE30/SUM(CORES!$AE30:$AH30),0)</f>
        <v>0.5789473684</v>
      </c>
      <c r="AK30" s="87">
        <f>IFERROR(CORES!$AF30/SUM(CORES!$AE30:$AH30),0)</f>
        <v>0.3684210526</v>
      </c>
      <c r="AL30" s="87">
        <f>IFERROR(CORES!$AG30/SUM(CORES!$AE30:$AH30),0)</f>
        <v>0.05263157895</v>
      </c>
      <c r="AM30" s="87">
        <f>IFERROR(CORES!$AH30/SUM(CORES!$AE30:$AH30),0)</f>
        <v>0</v>
      </c>
      <c r="AN30" s="85">
        <f>IFERROR(SUMIFS(DECKS!$AW$3:$AW$470,DECKS!$E$3:$E$470,CORES!$C30)/CORES!$X30,0)</f>
        <v>1.739130435</v>
      </c>
      <c r="AO30" s="87" t="str">
        <f t="array" ref="AO30">XLOOKUP(CORES!$AN30,REF!$F$64:$F$68,REF!$D$64:$D$68,"-",-1,1)</f>
        <v>C</v>
      </c>
    </row>
    <row r="31" ht="18.75" customHeight="1">
      <c r="A31" s="66"/>
      <c r="B31" s="83" t="s">
        <v>342</v>
      </c>
      <c r="C31" s="84" t="s">
        <v>343</v>
      </c>
      <c r="D31" s="83">
        <f>COUNTIF(DECKS!$E$3:$E$470,CORES!$C31)</f>
        <v>12</v>
      </c>
      <c r="E31" s="85">
        <f>IFERROR(SUMIF(DECKS!$E$3:$E$470,CORES!$C31,DECKS!$D$3:$D$470)/CORES!$D31,"")</f>
        <v>2.916666667</v>
      </c>
      <c r="F31" s="85" t="str">
        <f t="array" ref="F31">XLOOKUP(CORES!$C31,REF!$B$3:$B$34,REF!$D$3:$D$34)</f>
        <v>Typal</v>
      </c>
      <c r="G31" s="83">
        <f>SUMIF(DECKS!$E$3:$E$470,CORES!$C31,DECKS!$M$3:$M$470)</f>
        <v>0</v>
      </c>
      <c r="H31" s="83">
        <f>SUMIF(DECKS!$E$3:$E$470,CORES!$C31,DECKS!$N$3:$N$470)</f>
        <v>0</v>
      </c>
      <c r="I31" s="83">
        <f>SUMIF(DECKS!$E$3:$E$470,CORES!$C31,DECKS!$O$3:$O$470)</f>
        <v>15</v>
      </c>
      <c r="J31" s="83">
        <f>SUMIF(DECKS!$E$3:$E$470,CORES!$C31,DECKS!$P$3:$P$470)</f>
        <v>5</v>
      </c>
      <c r="K31" s="83">
        <f>SUMIF(DECKS!$E$3:$E$470,CORES!$C31,DECKS!$Q$3:$Q$470)</f>
        <v>6</v>
      </c>
      <c r="L31" s="83">
        <f>SUMIF(DECKS!$E$3:$E$470,CORES!$C31,DECKS!$R$3:$R$470)</f>
        <v>2</v>
      </c>
      <c r="M31" s="83">
        <f>SUMIF(DECKS!$E$3:$E$470,CORES!$C31,DECKS!$S$3:$S$470)</f>
        <v>51</v>
      </c>
      <c r="N31" s="83">
        <f>SUMIF(DECKS!$E$3:$E$470,CORES!$C31,DECKS!$T$3:$T$470)</f>
        <v>22</v>
      </c>
      <c r="O31" s="83">
        <f>SUMIF(DECKS!$E$3:$E$470,CORES!$C31,DECKS!$U$3:$U$470)</f>
        <v>5</v>
      </c>
      <c r="P31" s="83">
        <f>SUMIF(DECKS!$E$3:$E$470,CORES!$C31,DECKS!$V$3:$V$470)</f>
        <v>2</v>
      </c>
      <c r="Q31" s="83">
        <f>SUMIF(DECKS!$E$3:$E$470,CORES!$C31,DECKS!$W$3:$W$470)</f>
        <v>2</v>
      </c>
      <c r="R31" s="83">
        <f>SUMIF(DECKS!$E$3:$E$470,CORES!$C31,DECKS!$X$3:$X$470)</f>
        <v>1</v>
      </c>
      <c r="S31" s="83">
        <f>SUMIF(DECKS!$E$3:$E$470,CORES!$C31,DECKS!$Y$3:$Y$470)</f>
        <v>12</v>
      </c>
      <c r="T31" s="83">
        <f>SUMIF(DECKS!$E$3:$E$470,CORES!$C31,DECKS!$Z$3:$Z$470)</f>
        <v>5</v>
      </c>
      <c r="U31" s="83">
        <f>SUMIF(DECKS!$E$3:$E$470,CORES!$C31,DECKS!$AA$3:$AA$470)</f>
        <v>11</v>
      </c>
      <c r="V31" s="83">
        <f>SUMIF(DECKS!$E$3:$E$470,CORES!$C31,DECKS!$AB$3:$AB$470)</f>
        <v>2</v>
      </c>
      <c r="W31" s="78">
        <f>CORES!$V31/CORES!$U31</f>
        <v>0.1818181818</v>
      </c>
      <c r="X31" s="83">
        <f>CORES!$S31+CORES!$U31</f>
        <v>23</v>
      </c>
      <c r="Y31" s="78">
        <f>IFERROR((CORES!$T31+CORES!$V31)/CORES!$X31,0)</f>
        <v>0.3043478261</v>
      </c>
      <c r="Z31" s="51">
        <f>IFERROR(AVERAGEIF(DECKS!$E$3:$E$470,CORES!$C31,DECKS!$AI$3:$AI$470),"-")</f>
        <v>7.75</v>
      </c>
      <c r="AA31" s="83">
        <f>SUM(G31,I31,K31,M31,O31,Q31,S31,CORES!$U31)</f>
        <v>102</v>
      </c>
      <c r="AB31" s="78">
        <f>SUM(H31,J31,L31,N31,P31,R31,T31,V31)/CORES!$AA31</f>
        <v>0.3823529412</v>
      </c>
      <c r="AC31" s="83">
        <f>IFERROR(ROUND((5*COUNTIFS(DECKS!$E$3:$E$470,CORES!$C31,DECKS!$AL$3:$AL$470,"S")+4*COUNTIFS(DECKS!$E$3:$E$470,CORES!$C31,DECKS!$AL$3:$AL$470,"A")+3*COUNTIFS(DECKS!$E$3:$E$470,CORES!$C31,DECKS!$AL$3:$AL$470,"B")+2*COUNTIFS(DECKS!$E$3:$E$470,CORES!$C31,DECKS!$AL$3:$AL$470,"C")+COUNTIFS(DECKS!$E$3:$E$470,CORES!$C31,DECKS!$AL$3:$AL$470,"D"))/(CORES!$D31-COUNTIFS(DECKS!$E$3:$E$470,CORES!$C31,DECKS!$AL$3:$AL$470,"-")),0),0)</f>
        <v>2</v>
      </c>
      <c r="AD31" s="83" t="str">
        <f t="array" ref="AD31">XLOOKUP(CORES!$AC31,REF!$G$3:$G$7,REF!$F$3:$F$7,"-",0)</f>
        <v>C</v>
      </c>
      <c r="AE31" s="83" t="str">
        <f>SUMIF(DECKS!$E$3:$E$470,CORES!$C31,DECKS!$AM$3:$AM$470)</f>
        <v>#ERROR!</v>
      </c>
      <c r="AF31" s="83" t="str">
        <f>SUMIF(DECKS!$E$3:$E$470,CORES!$C31,DECKS!$AN$3:$AN$470)</f>
        <v>#ERROR!</v>
      </c>
      <c r="AG31" s="83" t="str">
        <f>SUMIF(DECKS!$E$3:$E$470,CORES!$C31,DECKS!$AP$3:$AP$470)</f>
        <v>#ERROR!</v>
      </c>
      <c r="AH31" s="83" t="str">
        <f>SUMIF(DECKS!$E$3:$E$470,CORES!$C31,DECKS!$AO$3:$AO$470)</f>
        <v>#ERROR!</v>
      </c>
      <c r="AI31" s="86">
        <f>IFERROR(SUM(CORES!$AE31:$AH31)/(1+CORES!$U31+CORES!$S31-CORES!$T31-CORES!$V31),0)</f>
        <v>0</v>
      </c>
      <c r="AJ31" s="87">
        <f>IFERROR(CORES!$AE31/SUM(CORES!$AE31:$AH31),0)</f>
        <v>0</v>
      </c>
      <c r="AK31" s="87">
        <f>IFERROR(CORES!$AF31/SUM(CORES!$AE31:$AH31),0)</f>
        <v>0</v>
      </c>
      <c r="AL31" s="87">
        <f>IFERROR(CORES!$AG31/SUM(CORES!$AE31:$AH31),0)</f>
        <v>0</v>
      </c>
      <c r="AM31" s="87">
        <f>IFERROR(CORES!$AH31/SUM(CORES!$AE31:$AH31),0)</f>
        <v>0</v>
      </c>
      <c r="AN31" s="85">
        <f>IFERROR(SUMIFS(DECKS!$AW$3:$AW$470,DECKS!$E$3:$E$470,CORES!$C31)/CORES!$X31,0)</f>
        <v>0</v>
      </c>
      <c r="AO31" s="87" t="str">
        <f t="array" ref="AO31">XLOOKUP(CORES!$AN31,REF!$F$64:$F$68,REF!$D$64:$D$68,"-",-1,1)</f>
        <v>E</v>
      </c>
    </row>
    <row r="32" ht="18.75" customHeight="1">
      <c r="A32" s="66"/>
      <c r="B32" s="83" t="s">
        <v>344</v>
      </c>
      <c r="C32" s="84" t="s">
        <v>345</v>
      </c>
      <c r="D32" s="83">
        <f>COUNTIF(DECKS!$E$3:$E$470,CORES!$C32)</f>
        <v>14</v>
      </c>
      <c r="E32" s="85">
        <f>IFERROR(SUMIF(DECKS!$E$3:$E$470,CORES!$C32,DECKS!$D$3:$D$470)/CORES!$D32,"")</f>
        <v>3.428571429</v>
      </c>
      <c r="F32" s="85" t="str">
        <f t="array" ref="F32">XLOOKUP(CORES!$C32,REF!$B$3:$B$34,REF!$D$3:$D$34)</f>
        <v>Other</v>
      </c>
      <c r="G32" s="83">
        <f>SUMIF(DECKS!$E$3:$E$470,CORES!$C32,DECKS!$M$3:$M$470)</f>
        <v>0</v>
      </c>
      <c r="H32" s="83">
        <f>SUMIF(DECKS!$E$3:$E$470,CORES!$C32,DECKS!$N$3:$N$470)</f>
        <v>0</v>
      </c>
      <c r="I32" s="83">
        <f>SUMIF(DECKS!$E$3:$E$470,CORES!$C32,DECKS!$O$3:$O$470)</f>
        <v>10</v>
      </c>
      <c r="J32" s="83">
        <f>SUMIF(DECKS!$E$3:$E$470,CORES!$C32,DECKS!$P$3:$P$470)</f>
        <v>6</v>
      </c>
      <c r="K32" s="83">
        <f>SUMIF(DECKS!$E$3:$E$470,CORES!$C32,DECKS!$Q$3:$Q$470)</f>
        <v>12</v>
      </c>
      <c r="L32" s="83">
        <f>SUMIF(DECKS!$E$3:$E$470,CORES!$C32,DECKS!$R$3:$R$470)</f>
        <v>4</v>
      </c>
      <c r="M32" s="83">
        <f>SUMIF(DECKS!$E$3:$E$470,CORES!$C32,DECKS!$S$3:$S$470)</f>
        <v>39</v>
      </c>
      <c r="N32" s="83">
        <f>SUMIF(DECKS!$E$3:$E$470,CORES!$C32,DECKS!$T$3:$T$470)</f>
        <v>13</v>
      </c>
      <c r="O32" s="83">
        <f>SUMIF(DECKS!$E$3:$E$470,CORES!$C32,DECKS!$U$3:$U$470)</f>
        <v>8</v>
      </c>
      <c r="P32" s="83">
        <f>SUMIF(DECKS!$E$3:$E$470,CORES!$C32,DECKS!$V$3:$V$470)</f>
        <v>1</v>
      </c>
      <c r="Q32" s="83">
        <f>SUMIF(DECKS!$E$3:$E$470,CORES!$C32,DECKS!$W$3:$W$470)</f>
        <v>11</v>
      </c>
      <c r="R32" s="83">
        <f>SUMIF(DECKS!$E$3:$E$470,CORES!$C32,DECKS!$X$3:$X$470)</f>
        <v>3</v>
      </c>
      <c r="S32" s="83">
        <f>SUMIF(DECKS!$E$3:$E$470,CORES!$C32,DECKS!$Y$3:$Y$470)</f>
        <v>3</v>
      </c>
      <c r="T32" s="83">
        <f>SUMIF(DECKS!$E$3:$E$470,CORES!$C32,DECKS!$Z$3:$Z$470)</f>
        <v>1</v>
      </c>
      <c r="U32" s="83">
        <f>SUMIF(DECKS!$E$3:$E$470,CORES!$C32,DECKS!$AA$3:$AA$470)</f>
        <v>11</v>
      </c>
      <c r="V32" s="83">
        <f>SUMIF(DECKS!$E$3:$E$470,CORES!$C32,DECKS!$AB$3:$AB$470)</f>
        <v>4</v>
      </c>
      <c r="W32" s="78">
        <f>CORES!$V32/CORES!$U32</f>
        <v>0.3636363636</v>
      </c>
      <c r="X32" s="83">
        <f>CORES!$S32+CORES!$U32</f>
        <v>14</v>
      </c>
      <c r="Y32" s="78">
        <f>IFERROR((CORES!$T32+CORES!$V32)/CORES!$X32,0)</f>
        <v>0.3571428571</v>
      </c>
      <c r="Z32" s="51">
        <f>IFERROR(AVERAGEIF(DECKS!$E$3:$E$470,CORES!$C32,DECKS!$AI$3:$AI$470),"-")</f>
        <v>9</v>
      </c>
      <c r="AA32" s="83">
        <f>SUM(G32,I32,K32,M32,O32,Q32,S32,CORES!$U32)</f>
        <v>94</v>
      </c>
      <c r="AB32" s="78">
        <f>SUM(H32,J32,L32,N32,P32,R32,T32,V32)/CORES!$AA32</f>
        <v>0.3404255319</v>
      </c>
      <c r="AC32" s="83">
        <f>IFERROR(ROUND((5*COUNTIFS(DECKS!$E$3:$E$470,CORES!$C32,DECKS!$AL$3:$AL$470,"S")+4*COUNTIFS(DECKS!$E$3:$E$470,CORES!$C32,DECKS!$AL$3:$AL$470,"A")+3*COUNTIFS(DECKS!$E$3:$E$470,CORES!$C32,DECKS!$AL$3:$AL$470,"B")+2*COUNTIFS(DECKS!$E$3:$E$470,CORES!$C32,DECKS!$AL$3:$AL$470,"C")+COUNTIFS(DECKS!$E$3:$E$470,CORES!$C32,DECKS!$AL$3:$AL$470,"D"))/(CORES!$D32-COUNTIFS(DECKS!$E$3:$E$470,CORES!$C32,DECKS!$AL$3:$AL$470,"-")),0),0)</f>
        <v>1</v>
      </c>
      <c r="AD32" s="83" t="str">
        <f t="array" ref="AD32">XLOOKUP(CORES!$AC32,REF!$G$3:$G$7,REF!$F$3:$F$7,"-",0)</f>
        <v>D</v>
      </c>
      <c r="AE32" s="83" t="str">
        <f>SUMIF(DECKS!$E$3:$E$470,CORES!$C32,DECKS!$AM$3:$AM$470)</f>
        <v>#ERROR!</v>
      </c>
      <c r="AF32" s="83" t="str">
        <f>SUMIF(DECKS!$E$3:$E$470,CORES!$C32,DECKS!$AN$3:$AN$470)</f>
        <v>#ERROR!</v>
      </c>
      <c r="AG32" s="83" t="str">
        <f>SUMIF(DECKS!$E$3:$E$470,CORES!$C32,DECKS!$AP$3:$AP$470)</f>
        <v>#ERROR!</v>
      </c>
      <c r="AH32" s="83" t="str">
        <f>SUMIF(DECKS!$E$3:$E$470,CORES!$C32,DECKS!$AO$3:$AO$470)</f>
        <v>#ERROR!</v>
      </c>
      <c r="AI32" s="86">
        <f>IFERROR(SUM(CORES!$AE32:$AH32)/(1+CORES!$U32+CORES!$S32-CORES!$T32-CORES!$V32),0)</f>
        <v>0</v>
      </c>
      <c r="AJ32" s="87">
        <f>IFERROR(CORES!$AE32/SUM(CORES!$AE32:$AH32),0)</f>
        <v>0</v>
      </c>
      <c r="AK32" s="87">
        <f>IFERROR(CORES!$AF32/SUM(CORES!$AE32:$AH32),0)</f>
        <v>0</v>
      </c>
      <c r="AL32" s="87">
        <f>IFERROR(CORES!$AG32/SUM(CORES!$AE32:$AH32),0)</f>
        <v>0</v>
      </c>
      <c r="AM32" s="87">
        <f>IFERROR(CORES!$AH32/SUM(CORES!$AE32:$AH32),0)</f>
        <v>0</v>
      </c>
      <c r="AN32" s="85">
        <f>IFERROR(SUMIFS(DECKS!$AW$3:$AW$470,DECKS!$E$3:$E$470,CORES!$C32)/CORES!$X32,0)</f>
        <v>0</v>
      </c>
      <c r="AO32" s="87" t="str">
        <f t="array" ref="AO32">XLOOKUP(CORES!$AN32,REF!$F$64:$F$68,REF!$D$64:$D$68,"-",-1,1)</f>
        <v>E</v>
      </c>
    </row>
    <row r="33" ht="18.75" hidden="1" customHeight="1">
      <c r="A33" s="66"/>
      <c r="B33" s="83" t="s">
        <v>346</v>
      </c>
      <c r="C33" s="84" t="s">
        <v>347</v>
      </c>
      <c r="D33" s="83">
        <f>COUNTIF(DECKS!$E$3:$E$470,CORES!$C33)</f>
        <v>1</v>
      </c>
      <c r="E33" s="85">
        <f>IFERROR(SUMIF(DECKS!$E$3:$E$470,CORES!$C33,DECKS!$D$3:$D$470)/CORES!$D33,"")</f>
        <v>5</v>
      </c>
      <c r="F33" s="85" t="str">
        <f t="array" ref="F33">XLOOKUP(CORES!$C33,REF!$B$3:$B$34,REF!$D$3:$D$34)</f>
        <v>Combo</v>
      </c>
      <c r="G33" s="83">
        <f>SUMIF(DECKS!$E$3:$E$470,CORES!$C33,DECKS!$M$3:$M$470)</f>
        <v>0</v>
      </c>
      <c r="H33" s="83">
        <f>SUMIF(DECKS!$E$3:$E$470,CORES!$C33,DECKS!$N$3:$N$470)</f>
        <v>0</v>
      </c>
      <c r="I33" s="83">
        <f>SUMIF(DECKS!$E$3:$E$470,CORES!$C33,DECKS!$O$3:$O$470)</f>
        <v>4</v>
      </c>
      <c r="J33" s="83">
        <f>SUMIF(DECKS!$E$3:$E$470,CORES!$C33,DECKS!$P$3:$P$470)</f>
        <v>2</v>
      </c>
      <c r="K33" s="83">
        <f>SUMIF(DECKS!$E$3:$E$470,CORES!$C33,DECKS!$Q$3:$Q$470)</f>
        <v>3</v>
      </c>
      <c r="L33" s="83">
        <f>SUMIF(DECKS!$E$3:$E$470,CORES!$C33,DECKS!$R$3:$R$470)</f>
        <v>2</v>
      </c>
      <c r="M33" s="83">
        <f>SUMIF(DECKS!$E$3:$E$470,CORES!$C33,DECKS!$S$3:$S$470)</f>
        <v>0</v>
      </c>
      <c r="N33" s="83">
        <f>SUMIF(DECKS!$E$3:$E$470,CORES!$C33,DECKS!$T$3:$T$470)</f>
        <v>0</v>
      </c>
      <c r="O33" s="83">
        <f>SUMIF(DECKS!$E$3:$E$470,CORES!$C33,DECKS!$U$3:$U$470)</f>
        <v>0</v>
      </c>
      <c r="P33" s="83">
        <f>SUMIF(DECKS!$E$3:$E$470,CORES!$C33,DECKS!$V$3:$V$470)</f>
        <v>0</v>
      </c>
      <c r="Q33" s="83">
        <f>SUMIF(DECKS!$E$3:$E$470,CORES!$C33,DECKS!$W$3:$W$470)</f>
        <v>0</v>
      </c>
      <c r="R33" s="83">
        <f>SUMIF(DECKS!$E$3:$E$470,CORES!$C33,DECKS!$X$3:$X$470)</f>
        <v>0</v>
      </c>
      <c r="S33" s="83">
        <f>SUMIF(DECKS!$E$3:$E$470,CORES!$C33,DECKS!$Y$3:$Y$470)</f>
        <v>0</v>
      </c>
      <c r="T33" s="83">
        <f>SUMIF(DECKS!$E$3:$E$470,CORES!$C33,DECKS!$Z$3:$Z$470)</f>
        <v>0</v>
      </c>
      <c r="U33" s="83">
        <f>SUMIF(DECKS!$E$3:$E$470,CORES!$C33,DECKS!$AA$3:$AA$470)</f>
        <v>0</v>
      </c>
      <c r="V33" s="83">
        <f>SUMIF(DECKS!$E$3:$E$470,CORES!$C33,DECKS!$AB$3:$AB$470)</f>
        <v>0</v>
      </c>
      <c r="W33" s="78" t="str">
        <f>CORES!$V33/CORES!$U33</f>
        <v>#DIV/0!</v>
      </c>
      <c r="X33" s="83">
        <f>CORES!$S33+CORES!$U33</f>
        <v>0</v>
      </c>
      <c r="Y33" s="78">
        <f>IFERROR((CORES!$T33+CORES!$V33)/CORES!$X33,0)</f>
        <v>0</v>
      </c>
      <c r="Z33" s="83" t="str">
        <f>IFERROR(AVERAGEIF(DECKS!$E$3:$E$470,CORES!$C33,DECKS!$AI$3:$AI$470),"-")</f>
        <v>-</v>
      </c>
      <c r="AA33" s="83">
        <f>SUM(G33,I33,K33,M33,O33,Q33,S33,CORES!$U33)</f>
        <v>7</v>
      </c>
      <c r="AB33" s="78">
        <f>SUM(H33,J33,L33,N33,P33,R33,T33,V33)/CORES!$AA33</f>
        <v>0.5714285714</v>
      </c>
      <c r="AC33" s="83">
        <f>IFERROR(ROUND((5*COUNTIFS(DECKS!$E$3:$E$470,CORES!$C33,DECKS!$AL$3:$AL$470,"S")+4*COUNTIFS(DECKS!$E$3:$E$470,CORES!$C33,DECKS!$AL$3:$AL$470,"A")+3*COUNTIFS(DECKS!$E$3:$E$470,CORES!$C33,DECKS!$AL$3:$AL$470,"B")+2*COUNTIFS(DECKS!$E$3:$E$470,CORES!$C33,DECKS!$AL$3:$AL$470,"C")+COUNTIFS(DECKS!$E$3:$E$470,CORES!$C33,DECKS!$AL$3:$AL$470,"D"))/(CORES!$D33-COUNTIFS(DECKS!$E$3:$E$470,CORES!$C33,DECKS!$AL$3:$AL$470,"-")),0),0)</f>
        <v>0</v>
      </c>
      <c r="AD33" s="83" t="str">
        <f t="array" ref="AD33">XLOOKUP(CORES!$AC33,REF!$G$3:$G$7,REF!$F$3:$F$7,"-",0)</f>
        <v>-</v>
      </c>
      <c r="AE33" s="83">
        <f>SUMIF(DECKS!$E$3:$E$470,CORES!$C33,DECKS!$AM$3:$AM$470)</f>
        <v>0</v>
      </c>
      <c r="AF33" s="83">
        <f>SUMIF(DECKS!$E$3:$E$470,CORES!$C33,DECKS!$AN$3:$AN$470)</f>
        <v>0</v>
      </c>
      <c r="AG33" s="83">
        <f>SUMIF(DECKS!$E$3:$E$470,CORES!$C33,DECKS!$AP$3:$AP$470)</f>
        <v>0</v>
      </c>
      <c r="AH33" s="83">
        <f>SUMIF(DECKS!$E$3:$E$470,CORES!$C33,DECKS!$AO$3:$AO$470)</f>
        <v>0</v>
      </c>
      <c r="AI33" s="86">
        <f>IFERROR(SUM(CORES!$AE33:$AH33)/(1+CORES!$U33+CORES!$S33-CORES!$T33-CORES!$V33),0)</f>
        <v>0</v>
      </c>
      <c r="AJ33" s="87">
        <f>IFERROR(CORES!$AE33/SUM(CORES!$AE33:$AH33),0)</f>
        <v>0</v>
      </c>
      <c r="AK33" s="87">
        <f>IFERROR(CORES!$AF33/SUM(CORES!$AE33:$AH33),0)</f>
        <v>0</v>
      </c>
      <c r="AL33" s="87">
        <f>IFERROR(CORES!$AG33/SUM(CORES!$AE33:$AH33),0)</f>
        <v>0</v>
      </c>
      <c r="AM33" s="87">
        <f>IFERROR(CORES!$AH33/SUM(CORES!$AE33:$AH33),0)</f>
        <v>0</v>
      </c>
      <c r="AN33" s="85">
        <f>IFERROR(SUMIFS(DECKS!$AW$3:$AW$470,DECKS!$E$3:$E$470,CORES!$C33)/CORES!$X33,0)</f>
        <v>0</v>
      </c>
      <c r="AO33" s="87" t="str">
        <f t="array" ref="AO33">XLOOKUP(CORES!$AN33,REF!$F$64:$F$68,REF!$D$64:$D$68,"-",-1,1)</f>
        <v>E</v>
      </c>
    </row>
    <row r="34" ht="18.75" customHeight="1">
      <c r="A34" s="66"/>
      <c r="B34" s="83" t="s">
        <v>348</v>
      </c>
      <c r="C34" s="84" t="s">
        <v>349</v>
      </c>
      <c r="D34" s="83">
        <f>COUNTIF(DECKS!$E$3:$E$470,CORES!$C34)</f>
        <v>12</v>
      </c>
      <c r="E34" s="85">
        <f>IFERROR(SUMIF(DECKS!$E$3:$E$470,CORES!$C34,DECKS!$D$3:$D$470)/CORES!$D34,"")</f>
        <v>3.5</v>
      </c>
      <c r="F34" s="85" t="str">
        <f t="array" ref="F34">XLOOKUP(CORES!$C34,REF!$B$3:$B$34,REF!$D$3:$D$34)</f>
        <v>Enchantments</v>
      </c>
      <c r="G34" s="83">
        <f>SUMIF(DECKS!$E$3:$E$470,CORES!$C34,DECKS!$M$3:$M$470)</f>
        <v>0</v>
      </c>
      <c r="H34" s="83">
        <f>SUMIF(DECKS!$E$3:$E$470,CORES!$C34,DECKS!$N$3:$N$470)</f>
        <v>0</v>
      </c>
      <c r="I34" s="83">
        <f>SUMIF(DECKS!$E$3:$E$470,CORES!$C34,DECKS!$O$3:$O$470)</f>
        <v>0</v>
      </c>
      <c r="J34" s="83">
        <f>SUMIF(DECKS!$E$3:$E$470,CORES!$C34,DECKS!$P$3:$P$470)</f>
        <v>0</v>
      </c>
      <c r="K34" s="83">
        <f>SUMIF(DECKS!$E$3:$E$470,CORES!$C34,DECKS!$Q$3:$Q$470)</f>
        <v>0</v>
      </c>
      <c r="L34" s="83">
        <f>SUMIF(DECKS!$E$3:$E$470,CORES!$C34,DECKS!$R$3:$R$470)</f>
        <v>0</v>
      </c>
      <c r="M34" s="83">
        <f>SUMIF(DECKS!$E$3:$E$470,CORES!$C34,DECKS!$S$3:$S$470)</f>
        <v>14</v>
      </c>
      <c r="N34" s="83">
        <f>SUMIF(DECKS!$E$3:$E$470,CORES!$C34,DECKS!$T$3:$T$470)</f>
        <v>4</v>
      </c>
      <c r="O34" s="83">
        <f>SUMIF(DECKS!$E$3:$E$470,CORES!$C34,DECKS!$U$3:$U$470)</f>
        <v>0</v>
      </c>
      <c r="P34" s="83">
        <f>SUMIF(DECKS!$E$3:$E$470,CORES!$C34,DECKS!$V$3:$V$470)</f>
        <v>0</v>
      </c>
      <c r="Q34" s="83">
        <f>SUMIF(DECKS!$E$3:$E$470,CORES!$C34,DECKS!$W$3:$W$470)</f>
        <v>3</v>
      </c>
      <c r="R34" s="83">
        <f>SUMIF(DECKS!$E$3:$E$470,CORES!$C34,DECKS!$X$3:$X$470)</f>
        <v>2</v>
      </c>
      <c r="S34" s="83">
        <f>SUMIF(DECKS!$E$3:$E$470,CORES!$C34,DECKS!$Y$3:$Y$470)</f>
        <v>20</v>
      </c>
      <c r="T34" s="83">
        <f>SUMIF(DECKS!$E$3:$E$470,CORES!$C34,DECKS!$Z$3:$Z$470)</f>
        <v>7</v>
      </c>
      <c r="U34" s="83">
        <f>SUMIF(DECKS!$E$3:$E$470,CORES!$C34,DECKS!$AA$3:$AA$470)</f>
        <v>19</v>
      </c>
      <c r="V34" s="83">
        <f>SUMIF(DECKS!$E$3:$E$470,CORES!$C34,DECKS!$AB$3:$AB$470)</f>
        <v>1</v>
      </c>
      <c r="W34" s="78">
        <f>CORES!$V34/CORES!$U34</f>
        <v>0.05263157895</v>
      </c>
      <c r="X34" s="83">
        <f>CORES!$S34+CORES!$U34</f>
        <v>39</v>
      </c>
      <c r="Y34" s="78">
        <f>IFERROR((CORES!$T34+CORES!$V34)/CORES!$X34,0)</f>
        <v>0.2051282051</v>
      </c>
      <c r="Z34" s="51">
        <f>IFERROR(AVERAGEIF(DECKS!$E$3:$E$470,CORES!$C34,DECKS!$AI$3:$AI$470),"-")</f>
        <v>8</v>
      </c>
      <c r="AA34" s="83">
        <f>SUM(G34,I34,K34,M34,O34,Q34,S34,CORES!$U34)</f>
        <v>56</v>
      </c>
      <c r="AB34" s="78">
        <f>SUM(H34,J34,L34,N34,P34,R34,T34,V34)/CORES!$AA34</f>
        <v>0.25</v>
      </c>
      <c r="AC34" s="83">
        <f>IFERROR(ROUND((5*COUNTIFS(DECKS!$E$3:$E$470,CORES!$C34,DECKS!$AL$3:$AL$470,"S")+4*COUNTIFS(DECKS!$E$3:$E$470,CORES!$C34,DECKS!$AL$3:$AL$470,"A")+3*COUNTIFS(DECKS!$E$3:$E$470,CORES!$C34,DECKS!$AL$3:$AL$470,"B")+2*COUNTIFS(DECKS!$E$3:$E$470,CORES!$C34,DECKS!$AL$3:$AL$470,"C")+COUNTIFS(DECKS!$E$3:$E$470,CORES!$C34,DECKS!$AL$3:$AL$470,"D"))/(CORES!$D34-COUNTIFS(DECKS!$E$3:$E$470,CORES!$C34,DECKS!$AL$3:$AL$470,"-")),0),0)</f>
        <v>2</v>
      </c>
      <c r="AD34" s="83" t="str">
        <f t="array" ref="AD34">XLOOKUP(CORES!$AC34,REF!$G$3:$G$7,REF!$F$3:$F$7,"-",0)</f>
        <v>C</v>
      </c>
      <c r="AE34" s="83" t="str">
        <f>SUMIF(DECKS!$E$3:$E$470,CORES!$C34,DECKS!$AM$3:$AM$470)</f>
        <v>#ERROR!</v>
      </c>
      <c r="AF34" s="83" t="str">
        <f>SUMIF(DECKS!$E$3:$E$470,CORES!$C34,DECKS!$AN$3:$AN$470)</f>
        <v>#ERROR!</v>
      </c>
      <c r="AG34" s="83" t="str">
        <f>SUMIF(DECKS!$E$3:$E$470,CORES!$C34,DECKS!$AP$3:$AP$470)</f>
        <v>#ERROR!</v>
      </c>
      <c r="AH34" s="83" t="str">
        <f>SUMIF(DECKS!$E$3:$E$470,CORES!$C34,DECKS!$AO$3:$AO$470)</f>
        <v>#ERROR!</v>
      </c>
      <c r="AI34" s="86">
        <f>IFERROR(SUM(CORES!$AE34:$AH34)/(1+CORES!$U34+CORES!$S34-CORES!$T34-CORES!$V34),0)</f>
        <v>0</v>
      </c>
      <c r="AJ34" s="87">
        <f>IFERROR(CORES!$AE34/SUM(CORES!$AE34:$AH34),0)</f>
        <v>0</v>
      </c>
      <c r="AK34" s="87">
        <f>IFERROR(CORES!$AF34/SUM(CORES!$AE34:$AH34),0)</f>
        <v>0</v>
      </c>
      <c r="AL34" s="87">
        <f>IFERROR(CORES!$AG34/SUM(CORES!$AE34:$AH34),0)</f>
        <v>0</v>
      </c>
      <c r="AM34" s="87">
        <f>IFERROR(CORES!$AH34/SUM(CORES!$AE34:$AH34),0)</f>
        <v>0</v>
      </c>
      <c r="AN34" s="85">
        <f>IFERROR(SUMIFS(DECKS!$AW$3:$AW$470,DECKS!$E$3:$E$470,CORES!$C34)/CORES!$X34,0)</f>
        <v>0</v>
      </c>
      <c r="AO34" s="87" t="str">
        <f t="array" ref="AO34">XLOOKUP(CORES!$AN34,REF!$F$64:$F$68,REF!$D$64:$D$68,"-",-1,1)</f>
        <v>E</v>
      </c>
    </row>
    <row r="35" ht="9.0" customHeight="1">
      <c r="A35" s="66"/>
      <c r="B35" s="66"/>
      <c r="C35" s="65"/>
      <c r="D35" s="65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7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  <c r="AN35" s="66"/>
      <c r="AO35" s="66"/>
    </row>
    <row r="36" ht="16.5" customHeight="1">
      <c r="A36" s="66"/>
      <c r="B36" s="66"/>
      <c r="C36" s="65"/>
      <c r="D36" s="65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7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  <c r="AN36" s="66"/>
      <c r="AO36" s="66"/>
    </row>
    <row r="37" ht="16.5" customHeight="1">
      <c r="A37" s="66"/>
      <c r="B37" s="66"/>
      <c r="C37" s="65"/>
      <c r="D37" s="65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7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  <c r="AN37" s="66"/>
      <c r="AO37" s="66"/>
    </row>
    <row r="38" ht="16.5" customHeight="1">
      <c r="A38" s="66"/>
      <c r="B38" s="66"/>
      <c r="C38" s="65"/>
      <c r="D38" s="65"/>
      <c r="E38" s="66"/>
      <c r="F38" s="66"/>
      <c r="G38" s="66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7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  <c r="AN38" s="66"/>
      <c r="AO38" s="66"/>
    </row>
    <row r="39" ht="16.5" customHeight="1">
      <c r="A39" s="66"/>
      <c r="B39" s="66"/>
      <c r="C39" s="65"/>
      <c r="D39" s="65"/>
      <c r="E39" s="66"/>
      <c r="F39" s="66"/>
      <c r="G39" s="66"/>
      <c r="H39" s="66"/>
      <c r="I39" s="66"/>
      <c r="J39" s="66"/>
      <c r="K39" s="66"/>
      <c r="L39" s="66"/>
      <c r="M39" s="66"/>
      <c r="N39" s="66"/>
      <c r="O39" s="66"/>
      <c r="P39" s="66"/>
      <c r="Q39" s="66"/>
      <c r="R39" s="66"/>
      <c r="S39" s="66"/>
      <c r="T39" s="66"/>
      <c r="U39" s="66"/>
      <c r="V39" s="66"/>
      <c r="W39" s="67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  <c r="AN39" s="66"/>
      <c r="AO39" s="66"/>
    </row>
    <row r="40" ht="16.5" customHeight="1">
      <c r="A40" s="66"/>
      <c r="B40" s="66"/>
      <c r="C40" s="65"/>
      <c r="D40" s="65"/>
      <c r="E40" s="66"/>
      <c r="F40" s="66"/>
      <c r="G40" s="66"/>
      <c r="H40" s="66"/>
      <c r="I40" s="66"/>
      <c r="J40" s="66"/>
      <c r="K40" s="66"/>
      <c r="L40" s="66"/>
      <c r="M40" s="66"/>
      <c r="N40" s="66"/>
      <c r="O40" s="66"/>
      <c r="P40" s="66"/>
      <c r="Q40" s="66"/>
      <c r="R40" s="66"/>
      <c r="S40" s="66"/>
      <c r="T40" s="66"/>
      <c r="U40" s="66"/>
      <c r="V40" s="66"/>
      <c r="W40" s="67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  <c r="AN40" s="66"/>
      <c r="AO40" s="66"/>
    </row>
    <row r="41" ht="16.5" customHeight="1">
      <c r="A41" s="66"/>
      <c r="B41" s="66"/>
      <c r="C41" s="65"/>
      <c r="D41" s="65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7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</row>
    <row r="42" ht="16.5" customHeight="1">
      <c r="A42" s="66"/>
      <c r="B42" s="66"/>
      <c r="C42" s="65"/>
      <c r="D42" s="65"/>
      <c r="E42" s="66"/>
      <c r="F42" s="66"/>
      <c r="G42" s="66"/>
      <c r="H42" s="66"/>
      <c r="I42" s="66"/>
      <c r="J42" s="66"/>
      <c r="K42" s="66"/>
      <c r="L42" s="66"/>
      <c r="M42" s="66"/>
      <c r="N42" s="66"/>
      <c r="O42" s="66"/>
      <c r="P42" s="66"/>
      <c r="Q42" s="66"/>
      <c r="R42" s="66"/>
      <c r="S42" s="66"/>
      <c r="T42" s="66"/>
      <c r="U42" s="66"/>
      <c r="V42" s="66"/>
      <c r="W42" s="67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  <c r="AN42" s="66"/>
      <c r="AO42" s="66"/>
    </row>
    <row r="43" ht="16.5" customHeight="1">
      <c r="A43" s="66"/>
      <c r="B43" s="66"/>
      <c r="C43" s="65"/>
      <c r="D43" s="65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7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  <c r="AN43" s="66"/>
      <c r="AO43" s="66"/>
    </row>
    <row r="44" ht="16.5" customHeight="1">
      <c r="A44" s="66"/>
      <c r="B44" s="66"/>
      <c r="C44" s="65"/>
      <c r="D44" s="65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7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  <c r="AN44" s="66"/>
      <c r="AO44" s="66"/>
    </row>
    <row r="45" ht="16.5" customHeight="1">
      <c r="A45" s="66"/>
      <c r="B45" s="66"/>
      <c r="C45" s="65"/>
      <c r="D45" s="65"/>
      <c r="E45" s="66"/>
      <c r="F45" s="66"/>
      <c r="G45" s="66"/>
      <c r="H45" s="66"/>
      <c r="I45" s="66"/>
      <c r="J45" s="66"/>
      <c r="K45" s="66"/>
      <c r="L45" s="66"/>
      <c r="M45" s="66"/>
      <c r="N45" s="66"/>
      <c r="O45" s="66"/>
      <c r="P45" s="66"/>
      <c r="Q45" s="66"/>
      <c r="R45" s="66"/>
      <c r="S45" s="66"/>
      <c r="T45" s="66"/>
      <c r="U45" s="66"/>
      <c r="V45" s="66"/>
      <c r="W45" s="67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66"/>
      <c r="AO45" s="66"/>
    </row>
    <row r="46" ht="16.5" customHeight="1">
      <c r="A46" s="66"/>
      <c r="B46" s="66"/>
      <c r="C46" s="65"/>
      <c r="D46" s="65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6"/>
      <c r="P46" s="66"/>
      <c r="Q46" s="66"/>
      <c r="R46" s="66"/>
      <c r="S46" s="66"/>
      <c r="T46" s="66"/>
      <c r="U46" s="66"/>
      <c r="V46" s="66"/>
      <c r="W46" s="67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  <c r="AN46" s="66"/>
      <c r="AO46" s="66"/>
    </row>
    <row r="47" ht="16.5" customHeight="1">
      <c r="A47" s="66"/>
      <c r="B47" s="66"/>
      <c r="C47" s="65"/>
      <c r="D47" s="65"/>
      <c r="E47" s="66"/>
      <c r="F47" s="66"/>
      <c r="G47" s="66"/>
      <c r="H47" s="66"/>
      <c r="I47" s="66"/>
      <c r="J47" s="66"/>
      <c r="K47" s="66"/>
      <c r="L47" s="66"/>
      <c r="M47" s="66"/>
      <c r="N47" s="66"/>
      <c r="O47" s="66"/>
      <c r="P47" s="66"/>
      <c r="Q47" s="66"/>
      <c r="R47" s="66"/>
      <c r="S47" s="66"/>
      <c r="T47" s="66"/>
      <c r="U47" s="66"/>
      <c r="V47" s="66"/>
      <c r="W47" s="67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</row>
    <row r="48" ht="16.5" customHeight="1">
      <c r="A48" s="66"/>
      <c r="B48" s="66"/>
      <c r="C48" s="65"/>
      <c r="D48" s="65"/>
      <c r="E48" s="66"/>
      <c r="F48" s="66"/>
      <c r="G48" s="66"/>
      <c r="H48" s="66"/>
      <c r="I48" s="66"/>
      <c r="J48" s="66"/>
      <c r="K48" s="66"/>
      <c r="L48" s="66"/>
      <c r="M48" s="66"/>
      <c r="N48" s="66"/>
      <c r="O48" s="66"/>
      <c r="P48" s="66"/>
      <c r="Q48" s="66"/>
      <c r="R48" s="66"/>
      <c r="S48" s="66"/>
      <c r="T48" s="66"/>
      <c r="U48" s="66"/>
      <c r="V48" s="66"/>
      <c r="W48" s="67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</row>
    <row r="49" ht="16.5" customHeight="1">
      <c r="A49" s="66"/>
      <c r="B49" s="66"/>
      <c r="C49" s="65"/>
      <c r="D49" s="65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  <c r="P49" s="66"/>
      <c r="Q49" s="66"/>
      <c r="R49" s="66"/>
      <c r="S49" s="66"/>
      <c r="T49" s="66"/>
      <c r="U49" s="66"/>
      <c r="V49" s="66"/>
      <c r="W49" s="67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</row>
    <row r="50" ht="16.5" customHeight="1">
      <c r="A50" s="66"/>
      <c r="B50" s="66"/>
      <c r="C50" s="65"/>
      <c r="D50" s="65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7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</row>
    <row r="51" ht="16.5" customHeight="1">
      <c r="A51" s="66"/>
      <c r="B51" s="66"/>
      <c r="C51" s="65"/>
      <c r="D51" s="65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7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  <c r="AN51" s="66"/>
      <c r="AO51" s="66"/>
    </row>
    <row r="52" ht="16.5" customHeight="1">
      <c r="A52" s="66"/>
      <c r="B52" s="66"/>
      <c r="C52" s="65"/>
      <c r="D52" s="65"/>
      <c r="E52" s="66"/>
      <c r="F52" s="66"/>
      <c r="G52" s="66"/>
      <c r="H52" s="66"/>
      <c r="I52" s="66"/>
      <c r="J52" s="66"/>
      <c r="K52" s="66"/>
      <c r="L52" s="66"/>
      <c r="M52" s="66"/>
      <c r="N52" s="66"/>
      <c r="O52" s="66"/>
      <c r="P52" s="66"/>
      <c r="Q52" s="66"/>
      <c r="R52" s="66"/>
      <c r="S52" s="66"/>
      <c r="T52" s="66"/>
      <c r="U52" s="66"/>
      <c r="V52" s="66"/>
      <c r="W52" s="67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  <c r="AN52" s="66"/>
      <c r="AO52" s="66"/>
    </row>
    <row r="53" ht="16.5" customHeight="1">
      <c r="A53" s="66"/>
      <c r="B53" s="66"/>
      <c r="C53" s="65"/>
      <c r="D53" s="65"/>
      <c r="E53" s="66"/>
      <c r="F53" s="66"/>
      <c r="G53" s="66"/>
      <c r="H53" s="66"/>
      <c r="I53" s="66"/>
      <c r="J53" s="66"/>
      <c r="K53" s="66"/>
      <c r="L53" s="66"/>
      <c r="M53" s="66"/>
      <c r="N53" s="66"/>
      <c r="O53" s="66"/>
      <c r="P53" s="66"/>
      <c r="Q53" s="66"/>
      <c r="R53" s="66"/>
      <c r="S53" s="66"/>
      <c r="T53" s="66"/>
      <c r="U53" s="66"/>
      <c r="V53" s="66"/>
      <c r="W53" s="67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  <c r="AN53" s="66"/>
      <c r="AO53" s="66"/>
    </row>
    <row r="54" ht="16.5" customHeight="1">
      <c r="A54" s="66"/>
      <c r="B54" s="66"/>
      <c r="C54" s="65"/>
      <c r="D54" s="65"/>
      <c r="E54" s="66"/>
      <c r="F54" s="66"/>
      <c r="G54" s="66"/>
      <c r="H54" s="66"/>
      <c r="I54" s="66"/>
      <c r="J54" s="66"/>
      <c r="K54" s="66"/>
      <c r="L54" s="66"/>
      <c r="M54" s="66"/>
      <c r="N54" s="66"/>
      <c r="O54" s="66"/>
      <c r="P54" s="66"/>
      <c r="Q54" s="66"/>
      <c r="R54" s="66"/>
      <c r="S54" s="66"/>
      <c r="T54" s="66"/>
      <c r="U54" s="66"/>
      <c r="V54" s="66"/>
      <c r="W54" s="67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  <c r="AN54" s="66"/>
      <c r="AO54" s="66"/>
    </row>
    <row r="55" ht="16.5" customHeight="1">
      <c r="A55" s="66"/>
      <c r="B55" s="66"/>
      <c r="C55" s="65"/>
      <c r="D55" s="65"/>
      <c r="E55" s="66"/>
      <c r="F55" s="66"/>
      <c r="G55" s="66"/>
      <c r="H55" s="66"/>
      <c r="I55" s="66"/>
      <c r="J55" s="66"/>
      <c r="K55" s="66"/>
      <c r="L55" s="66"/>
      <c r="M55" s="66"/>
      <c r="N55" s="66"/>
      <c r="O55" s="66"/>
      <c r="P55" s="66"/>
      <c r="Q55" s="66"/>
      <c r="R55" s="66"/>
      <c r="S55" s="66"/>
      <c r="T55" s="66"/>
      <c r="U55" s="66"/>
      <c r="V55" s="66"/>
      <c r="W55" s="67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  <c r="AN55" s="66"/>
      <c r="AO55" s="66"/>
    </row>
    <row r="56" ht="16.5" customHeight="1">
      <c r="A56" s="66"/>
      <c r="B56" s="66"/>
      <c r="C56" s="65"/>
      <c r="D56" s="65"/>
      <c r="E56" s="66"/>
      <c r="F56" s="66"/>
      <c r="G56" s="66"/>
      <c r="H56" s="66"/>
      <c r="I56" s="66"/>
      <c r="J56" s="66"/>
      <c r="K56" s="66"/>
      <c r="L56" s="66"/>
      <c r="M56" s="66"/>
      <c r="N56" s="66"/>
      <c r="O56" s="66"/>
      <c r="P56" s="66"/>
      <c r="Q56" s="66"/>
      <c r="R56" s="66"/>
      <c r="S56" s="66"/>
      <c r="T56" s="66"/>
      <c r="U56" s="66"/>
      <c r="V56" s="66"/>
      <c r="W56" s="67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</row>
    <row r="57" ht="16.5" customHeight="1">
      <c r="A57" s="66"/>
      <c r="B57" s="66"/>
      <c r="C57" s="65"/>
      <c r="D57" s="65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7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  <c r="AN57" s="66"/>
      <c r="AO57" s="66"/>
    </row>
    <row r="58" ht="16.5" customHeight="1">
      <c r="A58" s="66"/>
      <c r="B58" s="66"/>
      <c r="C58" s="65"/>
      <c r="D58" s="65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7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  <c r="AN58" s="66"/>
      <c r="AO58" s="66"/>
    </row>
    <row r="59" ht="16.5" customHeight="1">
      <c r="A59" s="66"/>
      <c r="B59" s="66"/>
      <c r="C59" s="65"/>
      <c r="D59" s="65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6"/>
      <c r="S59" s="66"/>
      <c r="T59" s="66"/>
      <c r="U59" s="66"/>
      <c r="V59" s="66"/>
      <c r="W59" s="67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  <c r="AN59" s="66"/>
      <c r="AO59" s="66"/>
    </row>
    <row r="60" ht="16.5" customHeight="1">
      <c r="A60" s="66"/>
      <c r="B60" s="66"/>
      <c r="C60" s="65"/>
      <c r="D60" s="65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6"/>
      <c r="S60" s="66"/>
      <c r="T60" s="66"/>
      <c r="U60" s="66"/>
      <c r="V60" s="66"/>
      <c r="W60" s="67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  <c r="AN60" s="66"/>
      <c r="AO60" s="66"/>
    </row>
    <row r="61" ht="16.5" customHeight="1">
      <c r="A61" s="66"/>
      <c r="B61" s="66"/>
      <c r="C61" s="65"/>
      <c r="D61" s="65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6"/>
      <c r="S61" s="66"/>
      <c r="T61" s="66"/>
      <c r="U61" s="66"/>
      <c r="V61" s="66"/>
      <c r="W61" s="67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  <c r="AN61" s="66"/>
      <c r="AO61" s="66"/>
    </row>
    <row r="62" ht="16.5" customHeight="1">
      <c r="A62" s="66"/>
      <c r="B62" s="66"/>
      <c r="C62" s="65"/>
      <c r="D62" s="65"/>
      <c r="E62" s="66"/>
      <c r="F62" s="66"/>
      <c r="G62" s="66"/>
      <c r="H62" s="66"/>
      <c r="I62" s="66"/>
      <c r="J62" s="66"/>
      <c r="K62" s="66"/>
      <c r="L62" s="66"/>
      <c r="M62" s="66"/>
      <c r="N62" s="66"/>
      <c r="O62" s="66"/>
      <c r="P62" s="66"/>
      <c r="Q62" s="66"/>
      <c r="R62" s="66"/>
      <c r="S62" s="66"/>
      <c r="T62" s="66"/>
      <c r="U62" s="66"/>
      <c r="V62" s="66"/>
      <c r="W62" s="67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  <c r="AN62" s="66"/>
      <c r="AO62" s="66"/>
    </row>
    <row r="63" ht="16.5" customHeight="1">
      <c r="A63" s="66"/>
      <c r="B63" s="66"/>
      <c r="C63" s="65"/>
      <c r="D63" s="65"/>
      <c r="E63" s="66"/>
      <c r="F63" s="66"/>
      <c r="G63" s="66"/>
      <c r="H63" s="66"/>
      <c r="I63" s="66"/>
      <c r="J63" s="66"/>
      <c r="K63" s="66"/>
      <c r="L63" s="66"/>
      <c r="M63" s="66"/>
      <c r="N63" s="66"/>
      <c r="O63" s="66"/>
      <c r="P63" s="66"/>
      <c r="Q63" s="66"/>
      <c r="R63" s="66"/>
      <c r="S63" s="66"/>
      <c r="T63" s="66"/>
      <c r="U63" s="66"/>
      <c r="V63" s="66"/>
      <c r="W63" s="67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  <c r="AN63" s="66"/>
      <c r="AO63" s="66"/>
    </row>
    <row r="64" ht="16.5" customHeight="1">
      <c r="A64" s="66"/>
      <c r="B64" s="66"/>
      <c r="C64" s="65"/>
      <c r="D64" s="65"/>
      <c r="E64" s="66"/>
      <c r="F64" s="66"/>
      <c r="G64" s="66"/>
      <c r="H64" s="66"/>
      <c r="I64" s="66"/>
      <c r="J64" s="66"/>
      <c r="K64" s="66"/>
      <c r="L64" s="66"/>
      <c r="M64" s="66"/>
      <c r="N64" s="66"/>
      <c r="O64" s="66"/>
      <c r="P64" s="66"/>
      <c r="Q64" s="66"/>
      <c r="R64" s="66"/>
      <c r="S64" s="66"/>
      <c r="T64" s="66"/>
      <c r="U64" s="66"/>
      <c r="V64" s="66"/>
      <c r="W64" s="67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  <c r="AN64" s="66"/>
      <c r="AO64" s="66"/>
    </row>
    <row r="65" ht="16.5" customHeight="1">
      <c r="A65" s="66"/>
      <c r="B65" s="66"/>
      <c r="C65" s="65"/>
      <c r="D65" s="65"/>
      <c r="E65" s="66"/>
      <c r="F65" s="66"/>
      <c r="G65" s="66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7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  <c r="AN65" s="66"/>
      <c r="AO65" s="66"/>
    </row>
    <row r="66" ht="16.5" customHeight="1">
      <c r="A66" s="66"/>
      <c r="B66" s="66"/>
      <c r="C66" s="65"/>
      <c r="D66" s="65"/>
      <c r="E66" s="66"/>
      <c r="F66" s="66"/>
      <c r="G66" s="66"/>
      <c r="H66" s="66"/>
      <c r="I66" s="66"/>
      <c r="J66" s="66"/>
      <c r="K66" s="66"/>
      <c r="L66" s="66"/>
      <c r="M66" s="66"/>
      <c r="N66" s="66"/>
      <c r="O66" s="66"/>
      <c r="P66" s="66"/>
      <c r="Q66" s="66"/>
      <c r="R66" s="66"/>
      <c r="S66" s="66"/>
      <c r="T66" s="66"/>
      <c r="U66" s="66"/>
      <c r="V66" s="66"/>
      <c r="W66" s="67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  <c r="AN66" s="66"/>
      <c r="AO66" s="66"/>
    </row>
    <row r="67" ht="16.5" customHeight="1">
      <c r="A67" s="66"/>
      <c r="B67" s="66"/>
      <c r="C67" s="65"/>
      <c r="D67" s="65"/>
      <c r="E67" s="66"/>
      <c r="F67" s="66"/>
      <c r="G67" s="66"/>
      <c r="H67" s="66"/>
      <c r="I67" s="66"/>
      <c r="J67" s="66"/>
      <c r="K67" s="66"/>
      <c r="L67" s="66"/>
      <c r="M67" s="66"/>
      <c r="N67" s="66"/>
      <c r="O67" s="66"/>
      <c r="P67" s="66"/>
      <c r="Q67" s="66"/>
      <c r="R67" s="66"/>
      <c r="S67" s="66"/>
      <c r="T67" s="66"/>
      <c r="U67" s="66"/>
      <c r="V67" s="66"/>
      <c r="W67" s="67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  <c r="AN67" s="66"/>
      <c r="AO67" s="66"/>
    </row>
    <row r="68" ht="16.5" customHeight="1">
      <c r="A68" s="66"/>
      <c r="B68" s="66"/>
      <c r="C68" s="65"/>
      <c r="D68" s="65"/>
      <c r="E68" s="66"/>
      <c r="F68" s="66"/>
      <c r="G68" s="66"/>
      <c r="H68" s="66"/>
      <c r="I68" s="66"/>
      <c r="J68" s="66"/>
      <c r="K68" s="66"/>
      <c r="L68" s="66"/>
      <c r="M68" s="66"/>
      <c r="N68" s="66"/>
      <c r="O68" s="66"/>
      <c r="P68" s="66"/>
      <c r="Q68" s="66"/>
      <c r="R68" s="66"/>
      <c r="S68" s="66"/>
      <c r="T68" s="66"/>
      <c r="U68" s="66"/>
      <c r="V68" s="66"/>
      <c r="W68" s="67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  <c r="AN68" s="66"/>
      <c r="AO68" s="66"/>
    </row>
    <row r="69" ht="16.5" customHeight="1">
      <c r="A69" s="66"/>
      <c r="B69" s="66"/>
      <c r="C69" s="65"/>
      <c r="D69" s="65"/>
      <c r="E69" s="66"/>
      <c r="F69" s="66"/>
      <c r="G69" s="66"/>
      <c r="H69" s="66"/>
      <c r="I69" s="66"/>
      <c r="J69" s="66"/>
      <c r="K69" s="66"/>
      <c r="L69" s="66"/>
      <c r="M69" s="66"/>
      <c r="N69" s="66"/>
      <c r="O69" s="66"/>
      <c r="P69" s="66"/>
      <c r="Q69" s="66"/>
      <c r="R69" s="66"/>
      <c r="S69" s="66"/>
      <c r="T69" s="66"/>
      <c r="U69" s="66"/>
      <c r="V69" s="66"/>
      <c r="W69" s="67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  <c r="AN69" s="66"/>
      <c r="AO69" s="66"/>
    </row>
    <row r="70" ht="16.5" customHeight="1">
      <c r="A70" s="66"/>
      <c r="B70" s="66"/>
      <c r="C70" s="65"/>
      <c r="D70" s="65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7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  <c r="AN70" s="66"/>
      <c r="AO70" s="66"/>
    </row>
    <row r="71" ht="16.5" customHeight="1">
      <c r="A71" s="66"/>
      <c r="B71" s="66"/>
      <c r="C71" s="65"/>
      <c r="D71" s="65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7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</row>
    <row r="72" ht="16.5" customHeight="1">
      <c r="A72" s="66"/>
      <c r="B72" s="66"/>
      <c r="C72" s="65"/>
      <c r="D72" s="65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7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  <c r="AN72" s="66"/>
      <c r="AO72" s="66"/>
    </row>
    <row r="73" ht="16.5" customHeight="1">
      <c r="A73" s="66"/>
      <c r="B73" s="66"/>
      <c r="C73" s="65"/>
      <c r="D73" s="65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7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  <c r="AN73" s="66"/>
      <c r="AO73" s="66"/>
    </row>
    <row r="74" ht="16.5" customHeight="1">
      <c r="A74" s="66"/>
      <c r="B74" s="66"/>
      <c r="C74" s="65"/>
      <c r="D74" s="65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7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</row>
    <row r="75" ht="16.5" customHeight="1">
      <c r="A75" s="66"/>
      <c r="B75" s="66"/>
      <c r="C75" s="65"/>
      <c r="D75" s="65"/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7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</row>
    <row r="76" ht="16.5" customHeight="1">
      <c r="A76" s="66"/>
      <c r="B76" s="66"/>
      <c r="C76" s="65"/>
      <c r="D76" s="65"/>
      <c r="E76" s="66"/>
      <c r="F76" s="66"/>
      <c r="G76" s="66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7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</row>
    <row r="77" ht="16.5" customHeight="1">
      <c r="A77" s="66"/>
      <c r="B77" s="66"/>
      <c r="C77" s="65"/>
      <c r="D77" s="65"/>
      <c r="E77" s="66"/>
      <c r="F77" s="66"/>
      <c r="G77" s="66"/>
      <c r="H77" s="66"/>
      <c r="I77" s="66"/>
      <c r="J77" s="66"/>
      <c r="K77" s="66"/>
      <c r="L77" s="66"/>
      <c r="M77" s="66"/>
      <c r="N77" s="66"/>
      <c r="O77" s="66"/>
      <c r="P77" s="66"/>
      <c r="Q77" s="66"/>
      <c r="R77" s="66"/>
      <c r="S77" s="66"/>
      <c r="T77" s="66"/>
      <c r="U77" s="66"/>
      <c r="V77" s="66"/>
      <c r="W77" s="67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</row>
    <row r="78" ht="16.5" customHeight="1">
      <c r="A78" s="66"/>
      <c r="B78" s="66"/>
      <c r="C78" s="65"/>
      <c r="D78" s="65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7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</row>
    <row r="79" ht="16.5" customHeight="1">
      <c r="A79" s="66"/>
      <c r="B79" s="66"/>
      <c r="C79" s="65"/>
      <c r="D79" s="65"/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7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</row>
    <row r="80" ht="16.5" customHeight="1">
      <c r="A80" s="66"/>
      <c r="B80" s="66"/>
      <c r="C80" s="65"/>
      <c r="D80" s="65"/>
      <c r="E80" s="66"/>
      <c r="F80" s="66"/>
      <c r="G80" s="66"/>
      <c r="H80" s="66"/>
      <c r="I80" s="66"/>
      <c r="J80" s="66"/>
      <c r="K80" s="66"/>
      <c r="L80" s="66"/>
      <c r="M80" s="66"/>
      <c r="N80" s="66"/>
      <c r="O80" s="66"/>
      <c r="P80" s="66"/>
      <c r="Q80" s="66"/>
      <c r="R80" s="66"/>
      <c r="S80" s="66"/>
      <c r="T80" s="66"/>
      <c r="U80" s="66"/>
      <c r="V80" s="66"/>
      <c r="W80" s="67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</row>
    <row r="81" ht="16.5" customHeight="1">
      <c r="A81" s="66"/>
      <c r="B81" s="66"/>
      <c r="C81" s="65"/>
      <c r="D81" s="65"/>
      <c r="E81" s="66"/>
      <c r="F81" s="66"/>
      <c r="G81" s="66"/>
      <c r="H81" s="66"/>
      <c r="I81" s="66"/>
      <c r="J81" s="66"/>
      <c r="K81" s="66"/>
      <c r="L81" s="66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7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</row>
    <row r="82" ht="16.5" customHeight="1">
      <c r="A82" s="66"/>
      <c r="B82" s="66"/>
      <c r="C82" s="65"/>
      <c r="D82" s="65"/>
      <c r="E82" s="66"/>
      <c r="F82" s="66"/>
      <c r="G82" s="66"/>
      <c r="H82" s="66"/>
      <c r="I82" s="66"/>
      <c r="J82" s="66"/>
      <c r="K82" s="66"/>
      <c r="L82" s="66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7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</row>
    <row r="83" ht="16.5" customHeight="1">
      <c r="A83" s="66"/>
      <c r="B83" s="66"/>
      <c r="C83" s="65"/>
      <c r="D83" s="65"/>
      <c r="E83" s="66"/>
      <c r="F83" s="66"/>
      <c r="G83" s="66"/>
      <c r="H83" s="66"/>
      <c r="I83" s="66"/>
      <c r="J83" s="66"/>
      <c r="K83" s="66"/>
      <c r="L83" s="66"/>
      <c r="M83" s="66"/>
      <c r="N83" s="66"/>
      <c r="O83" s="66"/>
      <c r="P83" s="66"/>
      <c r="Q83" s="66"/>
      <c r="R83" s="66"/>
      <c r="S83" s="66"/>
      <c r="T83" s="66"/>
      <c r="U83" s="66"/>
      <c r="V83" s="66"/>
      <c r="W83" s="67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  <c r="AN83" s="66"/>
      <c r="AO83" s="66"/>
    </row>
    <row r="84" ht="16.5" customHeight="1">
      <c r="A84" s="66"/>
      <c r="B84" s="66"/>
      <c r="C84" s="65"/>
      <c r="D84" s="65"/>
      <c r="E84" s="66"/>
      <c r="F84" s="66"/>
      <c r="G84" s="66"/>
      <c r="H84" s="66"/>
      <c r="I84" s="66"/>
      <c r="J84" s="66"/>
      <c r="K84" s="66"/>
      <c r="L84" s="66"/>
      <c r="M84" s="66"/>
      <c r="N84" s="66"/>
      <c r="O84" s="66"/>
      <c r="P84" s="66"/>
      <c r="Q84" s="66"/>
      <c r="R84" s="66"/>
      <c r="S84" s="66"/>
      <c r="T84" s="66"/>
      <c r="U84" s="66"/>
      <c r="V84" s="66"/>
      <c r="W84" s="67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66"/>
      <c r="AO84" s="66"/>
    </row>
    <row r="85" ht="16.5" customHeight="1">
      <c r="A85" s="66"/>
      <c r="B85" s="66"/>
      <c r="C85" s="65"/>
      <c r="D85" s="65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7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  <c r="AN85" s="66"/>
      <c r="AO85" s="66"/>
    </row>
    <row r="86" ht="16.5" customHeight="1">
      <c r="A86" s="66"/>
      <c r="B86" s="66"/>
      <c r="C86" s="65"/>
      <c r="D86" s="65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7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  <c r="AN86" s="66"/>
      <c r="AO86" s="66"/>
    </row>
    <row r="87" ht="16.5" customHeight="1">
      <c r="A87" s="66"/>
      <c r="B87" s="66"/>
      <c r="C87" s="65"/>
      <c r="D87" s="65"/>
      <c r="E87" s="66"/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7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</row>
    <row r="88" ht="16.5" customHeight="1">
      <c r="A88" s="66"/>
      <c r="B88" s="66"/>
      <c r="C88" s="65"/>
      <c r="D88" s="65"/>
      <c r="E88" s="66"/>
      <c r="F88" s="66"/>
      <c r="G88" s="66"/>
      <c r="H88" s="66"/>
      <c r="I88" s="66"/>
      <c r="J88" s="66"/>
      <c r="K88" s="66"/>
      <c r="L88" s="66"/>
      <c r="M88" s="66"/>
      <c r="N88" s="66"/>
      <c r="O88" s="66"/>
      <c r="P88" s="66"/>
      <c r="Q88" s="66"/>
      <c r="R88" s="66"/>
      <c r="S88" s="66"/>
      <c r="T88" s="66"/>
      <c r="U88" s="66"/>
      <c r="V88" s="66"/>
      <c r="W88" s="67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  <c r="AN88" s="66"/>
      <c r="AO88" s="66"/>
    </row>
    <row r="89" ht="16.5" customHeight="1">
      <c r="A89" s="66"/>
      <c r="B89" s="66"/>
      <c r="C89" s="65"/>
      <c r="D89" s="65"/>
      <c r="E89" s="66"/>
      <c r="F89" s="66"/>
      <c r="G89" s="66"/>
      <c r="H89" s="66"/>
      <c r="I89" s="66"/>
      <c r="J89" s="66"/>
      <c r="K89" s="66"/>
      <c r="L89" s="66"/>
      <c r="M89" s="66"/>
      <c r="N89" s="66"/>
      <c r="O89" s="66"/>
      <c r="P89" s="66"/>
      <c r="Q89" s="66"/>
      <c r="R89" s="66"/>
      <c r="S89" s="66"/>
      <c r="T89" s="66"/>
      <c r="U89" s="66"/>
      <c r="V89" s="66"/>
      <c r="W89" s="67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  <c r="AN89" s="66"/>
      <c r="AO89" s="66"/>
    </row>
    <row r="90" ht="16.5" customHeight="1">
      <c r="A90" s="66"/>
      <c r="B90" s="66"/>
      <c r="C90" s="65"/>
      <c r="D90" s="65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7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</row>
    <row r="91" ht="16.5" customHeight="1">
      <c r="A91" s="66"/>
      <c r="B91" s="66"/>
      <c r="C91" s="65"/>
      <c r="D91" s="65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7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</row>
    <row r="92" ht="16.5" customHeight="1">
      <c r="A92" s="66"/>
      <c r="B92" s="66"/>
      <c r="C92" s="65"/>
      <c r="D92" s="65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7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</row>
    <row r="93" ht="16.5" customHeight="1">
      <c r="A93" s="66"/>
      <c r="B93" s="66"/>
      <c r="C93" s="65"/>
      <c r="D93" s="65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7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  <c r="AN93" s="66"/>
      <c r="AO93" s="66"/>
    </row>
    <row r="94" ht="16.5" customHeight="1">
      <c r="A94" s="66"/>
      <c r="B94" s="66"/>
      <c r="C94" s="65"/>
      <c r="D94" s="65"/>
      <c r="E94" s="66"/>
      <c r="F94" s="66"/>
      <c r="G94" s="66"/>
      <c r="H94" s="66"/>
      <c r="I94" s="66"/>
      <c r="J94" s="66"/>
      <c r="K94" s="66"/>
      <c r="L94" s="66"/>
      <c r="M94" s="66"/>
      <c r="N94" s="66"/>
      <c r="O94" s="66"/>
      <c r="P94" s="66"/>
      <c r="Q94" s="66"/>
      <c r="R94" s="66"/>
      <c r="S94" s="66"/>
      <c r="T94" s="66"/>
      <c r="U94" s="66"/>
      <c r="V94" s="66"/>
      <c r="W94" s="67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  <c r="AN94" s="66"/>
      <c r="AO94" s="66"/>
    </row>
    <row r="95" ht="16.5" customHeight="1">
      <c r="A95" s="66"/>
      <c r="B95" s="66"/>
      <c r="C95" s="65"/>
      <c r="D95" s="65"/>
      <c r="E95" s="66"/>
      <c r="F95" s="66"/>
      <c r="G95" s="66"/>
      <c r="H95" s="66"/>
      <c r="I95" s="66"/>
      <c r="J95" s="66"/>
      <c r="K95" s="66"/>
      <c r="L95" s="66"/>
      <c r="M95" s="66"/>
      <c r="N95" s="66"/>
      <c r="O95" s="66"/>
      <c r="P95" s="66"/>
      <c r="Q95" s="66"/>
      <c r="R95" s="66"/>
      <c r="S95" s="66"/>
      <c r="T95" s="66"/>
      <c r="U95" s="66"/>
      <c r="V95" s="66"/>
      <c r="W95" s="67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  <c r="AN95" s="66"/>
      <c r="AO95" s="66"/>
    </row>
    <row r="96" ht="16.5" customHeight="1">
      <c r="A96" s="66"/>
      <c r="B96" s="66"/>
      <c r="C96" s="65"/>
      <c r="D96" s="65"/>
      <c r="E96" s="66"/>
      <c r="F96" s="66"/>
      <c r="G96" s="66"/>
      <c r="H96" s="66"/>
      <c r="I96" s="66"/>
      <c r="J96" s="66"/>
      <c r="K96" s="66"/>
      <c r="L96" s="66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7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  <c r="AN96" s="66"/>
      <c r="AO96" s="66"/>
    </row>
    <row r="97" ht="16.5" customHeight="1">
      <c r="A97" s="66"/>
      <c r="B97" s="66"/>
      <c r="C97" s="65"/>
      <c r="D97" s="65"/>
      <c r="E97" s="66"/>
      <c r="F97" s="66"/>
      <c r="G97" s="66"/>
      <c r="H97" s="66"/>
      <c r="I97" s="66"/>
      <c r="J97" s="66"/>
      <c r="K97" s="66"/>
      <c r="L97" s="66"/>
      <c r="M97" s="66"/>
      <c r="N97" s="66"/>
      <c r="O97" s="66"/>
      <c r="P97" s="66"/>
      <c r="Q97" s="66"/>
      <c r="R97" s="66"/>
      <c r="S97" s="66"/>
      <c r="T97" s="66"/>
      <c r="U97" s="66"/>
      <c r="V97" s="66"/>
      <c r="W97" s="67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  <c r="AN97" s="66"/>
      <c r="AO97" s="66"/>
    </row>
    <row r="98" ht="16.5" customHeight="1">
      <c r="A98" s="66"/>
      <c r="B98" s="66"/>
      <c r="C98" s="65"/>
      <c r="D98" s="65"/>
      <c r="E98" s="66"/>
      <c r="F98" s="66"/>
      <c r="G98" s="66"/>
      <c r="H98" s="66"/>
      <c r="I98" s="66"/>
      <c r="J98" s="66"/>
      <c r="K98" s="66"/>
      <c r="L98" s="66"/>
      <c r="M98" s="66"/>
      <c r="N98" s="66"/>
      <c r="O98" s="66"/>
      <c r="P98" s="66"/>
      <c r="Q98" s="66"/>
      <c r="R98" s="66"/>
      <c r="S98" s="66"/>
      <c r="T98" s="66"/>
      <c r="U98" s="66"/>
      <c r="V98" s="66"/>
      <c r="W98" s="67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  <c r="AN98" s="66"/>
      <c r="AO98" s="66"/>
    </row>
    <row r="99" ht="16.5" customHeight="1">
      <c r="A99" s="66"/>
      <c r="B99" s="66"/>
      <c r="C99" s="65"/>
      <c r="D99" s="65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7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  <c r="AN99" s="66"/>
      <c r="AO99" s="66"/>
    </row>
    <row r="100" ht="16.5" customHeight="1">
      <c r="A100" s="66"/>
      <c r="B100" s="66"/>
      <c r="C100" s="65"/>
      <c r="D100" s="65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7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  <c r="AN100" s="66"/>
      <c r="AO100" s="66"/>
    </row>
    <row r="101" ht="16.5" customHeight="1">
      <c r="A101" s="66"/>
      <c r="B101" s="66"/>
      <c r="C101" s="65"/>
      <c r="D101" s="65"/>
      <c r="E101" s="66"/>
      <c r="F101" s="66"/>
      <c r="G101" s="66"/>
      <c r="H101" s="66"/>
      <c r="I101" s="66"/>
      <c r="J101" s="66"/>
      <c r="K101" s="66"/>
      <c r="L101" s="66"/>
      <c r="M101" s="66"/>
      <c r="N101" s="66"/>
      <c r="O101" s="66"/>
      <c r="P101" s="66"/>
      <c r="Q101" s="66"/>
      <c r="R101" s="66"/>
      <c r="S101" s="66"/>
      <c r="T101" s="66"/>
      <c r="U101" s="66"/>
      <c r="V101" s="66"/>
      <c r="W101" s="67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  <c r="AN101" s="66"/>
      <c r="AO101" s="66"/>
    </row>
    <row r="102" ht="16.5" customHeight="1">
      <c r="A102" s="66"/>
      <c r="B102" s="66"/>
      <c r="C102" s="65"/>
      <c r="D102" s="65"/>
      <c r="E102" s="66"/>
      <c r="F102" s="66"/>
      <c r="G102" s="66"/>
      <c r="H102" s="66"/>
      <c r="I102" s="66"/>
      <c r="J102" s="66"/>
      <c r="K102" s="66"/>
      <c r="L102" s="66"/>
      <c r="M102" s="66"/>
      <c r="N102" s="66"/>
      <c r="O102" s="66"/>
      <c r="P102" s="66"/>
      <c r="Q102" s="66"/>
      <c r="R102" s="66"/>
      <c r="S102" s="66"/>
      <c r="T102" s="66"/>
      <c r="U102" s="66"/>
      <c r="V102" s="66"/>
      <c r="W102" s="67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  <c r="AN102" s="66"/>
      <c r="AO102" s="66"/>
    </row>
    <row r="103" ht="16.5" customHeight="1">
      <c r="A103" s="66"/>
      <c r="B103" s="66"/>
      <c r="C103" s="65"/>
      <c r="D103" s="65"/>
      <c r="E103" s="66"/>
      <c r="F103" s="66"/>
      <c r="G103" s="66"/>
      <c r="H103" s="66"/>
      <c r="I103" s="66"/>
      <c r="J103" s="66"/>
      <c r="K103" s="66"/>
      <c r="L103" s="66"/>
      <c r="M103" s="66"/>
      <c r="N103" s="66"/>
      <c r="O103" s="66"/>
      <c r="P103" s="66"/>
      <c r="Q103" s="66"/>
      <c r="R103" s="66"/>
      <c r="S103" s="66"/>
      <c r="T103" s="66"/>
      <c r="U103" s="66"/>
      <c r="V103" s="66"/>
      <c r="W103" s="67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  <c r="AN103" s="66"/>
      <c r="AO103" s="66"/>
    </row>
    <row r="104" ht="16.5" customHeight="1">
      <c r="A104" s="66"/>
      <c r="B104" s="66"/>
      <c r="C104" s="65"/>
      <c r="D104" s="65"/>
      <c r="E104" s="66"/>
      <c r="F104" s="66"/>
      <c r="G104" s="66"/>
      <c r="H104" s="66"/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7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  <c r="AN104" s="66"/>
      <c r="AO104" s="66"/>
    </row>
    <row r="105" ht="16.5" customHeight="1">
      <c r="A105" s="66"/>
      <c r="B105" s="66"/>
      <c r="C105" s="65"/>
      <c r="D105" s="65"/>
      <c r="E105" s="66"/>
      <c r="F105" s="66"/>
      <c r="G105" s="66"/>
      <c r="H105" s="66"/>
      <c r="I105" s="66"/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7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  <c r="AN105" s="66"/>
      <c r="AO105" s="66"/>
    </row>
    <row r="106" ht="16.5" customHeight="1">
      <c r="A106" s="66"/>
      <c r="B106" s="66"/>
      <c r="C106" s="65"/>
      <c r="D106" s="65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7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  <c r="AN106" s="66"/>
      <c r="AO106" s="66"/>
    </row>
    <row r="107" ht="16.5" customHeight="1">
      <c r="A107" s="66"/>
      <c r="B107" s="66"/>
      <c r="C107" s="65"/>
      <c r="D107" s="65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7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  <c r="AN107" s="66"/>
      <c r="AO107" s="66"/>
    </row>
    <row r="108" ht="16.5" customHeight="1">
      <c r="A108" s="66"/>
      <c r="B108" s="66"/>
      <c r="C108" s="65"/>
      <c r="D108" s="65"/>
      <c r="E108" s="66"/>
      <c r="F108" s="66"/>
      <c r="G108" s="66"/>
      <c r="H108" s="66"/>
      <c r="I108" s="66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7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  <c r="AN108" s="66"/>
      <c r="AO108" s="66"/>
    </row>
    <row r="109" ht="16.5" customHeight="1">
      <c r="A109" s="66"/>
      <c r="B109" s="66"/>
      <c r="C109" s="65"/>
      <c r="D109" s="65"/>
      <c r="E109" s="66"/>
      <c r="F109" s="66"/>
      <c r="G109" s="66"/>
      <c r="H109" s="66"/>
      <c r="I109" s="66"/>
      <c r="J109" s="66"/>
      <c r="K109" s="66"/>
      <c r="L109" s="66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7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  <c r="AN109" s="66"/>
      <c r="AO109" s="66"/>
    </row>
    <row r="110" ht="16.5" customHeight="1">
      <c r="A110" s="66"/>
      <c r="B110" s="66"/>
      <c r="C110" s="65"/>
      <c r="D110" s="65"/>
      <c r="E110" s="66"/>
      <c r="F110" s="66"/>
      <c r="G110" s="66"/>
      <c r="H110" s="66"/>
      <c r="I110" s="66"/>
      <c r="J110" s="66"/>
      <c r="K110" s="66"/>
      <c r="L110" s="66"/>
      <c r="M110" s="66"/>
      <c r="N110" s="66"/>
      <c r="O110" s="66"/>
      <c r="P110" s="66"/>
      <c r="Q110" s="66"/>
      <c r="R110" s="66"/>
      <c r="S110" s="66"/>
      <c r="T110" s="66"/>
      <c r="U110" s="66"/>
      <c r="V110" s="66"/>
      <c r="W110" s="67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  <c r="AN110" s="66"/>
      <c r="AO110" s="66"/>
    </row>
    <row r="111" ht="16.5" customHeight="1">
      <c r="A111" s="66"/>
      <c r="B111" s="66"/>
      <c r="C111" s="65"/>
      <c r="D111" s="65"/>
      <c r="E111" s="66"/>
      <c r="F111" s="66"/>
      <c r="G111" s="66"/>
      <c r="H111" s="66"/>
      <c r="I111" s="66"/>
      <c r="J111" s="66"/>
      <c r="K111" s="66"/>
      <c r="L111" s="66"/>
      <c r="M111" s="66"/>
      <c r="N111" s="66"/>
      <c r="O111" s="66"/>
      <c r="P111" s="66"/>
      <c r="Q111" s="66"/>
      <c r="R111" s="66"/>
      <c r="S111" s="66"/>
      <c r="T111" s="66"/>
      <c r="U111" s="66"/>
      <c r="V111" s="66"/>
      <c r="W111" s="67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  <c r="AN111" s="66"/>
      <c r="AO111" s="66"/>
    </row>
    <row r="112" ht="16.5" customHeight="1">
      <c r="A112" s="66"/>
      <c r="B112" s="66"/>
      <c r="C112" s="65"/>
      <c r="D112" s="65"/>
      <c r="E112" s="66"/>
      <c r="F112" s="66"/>
      <c r="G112" s="66"/>
      <c r="H112" s="66"/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7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  <c r="AN112" s="66"/>
      <c r="AO112" s="66"/>
    </row>
    <row r="113" ht="16.5" customHeight="1">
      <c r="A113" s="66"/>
      <c r="B113" s="66"/>
      <c r="C113" s="65"/>
      <c r="D113" s="65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7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  <c r="AN113" s="66"/>
      <c r="AO113" s="66"/>
    </row>
    <row r="114" ht="16.5" customHeight="1">
      <c r="A114" s="66"/>
      <c r="B114" s="66"/>
      <c r="C114" s="65"/>
      <c r="D114" s="65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7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  <c r="AN114" s="66"/>
      <c r="AO114" s="66"/>
    </row>
    <row r="115" ht="16.5" customHeight="1">
      <c r="A115" s="66"/>
      <c r="B115" s="66"/>
      <c r="C115" s="65"/>
      <c r="D115" s="65"/>
      <c r="E115" s="66"/>
      <c r="F115" s="66"/>
      <c r="G115" s="66"/>
      <c r="H115" s="66"/>
      <c r="I115" s="66"/>
      <c r="J115" s="66"/>
      <c r="K115" s="66"/>
      <c r="L115" s="66"/>
      <c r="M115" s="66"/>
      <c r="N115" s="66"/>
      <c r="O115" s="66"/>
      <c r="P115" s="66"/>
      <c r="Q115" s="66"/>
      <c r="R115" s="66"/>
      <c r="S115" s="66"/>
      <c r="T115" s="66"/>
      <c r="U115" s="66"/>
      <c r="V115" s="66"/>
      <c r="W115" s="67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  <c r="AN115" s="66"/>
      <c r="AO115" s="66"/>
    </row>
    <row r="116" ht="16.5" customHeight="1">
      <c r="A116" s="66"/>
      <c r="B116" s="66"/>
      <c r="C116" s="65"/>
      <c r="D116" s="65"/>
      <c r="E116" s="66"/>
      <c r="F116" s="66"/>
      <c r="G116" s="66"/>
      <c r="H116" s="66"/>
      <c r="I116" s="66"/>
      <c r="J116" s="66"/>
      <c r="K116" s="66"/>
      <c r="L116" s="66"/>
      <c r="M116" s="66"/>
      <c r="N116" s="66"/>
      <c r="O116" s="66"/>
      <c r="P116" s="66"/>
      <c r="Q116" s="66"/>
      <c r="R116" s="66"/>
      <c r="S116" s="66"/>
      <c r="T116" s="66"/>
      <c r="U116" s="66"/>
      <c r="V116" s="66"/>
      <c r="W116" s="67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  <c r="AN116" s="66"/>
      <c r="AO116" s="66"/>
    </row>
    <row r="117" ht="16.5" customHeight="1">
      <c r="A117" s="66"/>
      <c r="B117" s="66"/>
      <c r="C117" s="65"/>
      <c r="D117" s="65"/>
      <c r="E117" s="66"/>
      <c r="F117" s="66"/>
      <c r="G117" s="66"/>
      <c r="H117" s="66"/>
      <c r="I117" s="66"/>
      <c r="J117" s="66"/>
      <c r="K117" s="66"/>
      <c r="L117" s="66"/>
      <c r="M117" s="66"/>
      <c r="N117" s="66"/>
      <c r="O117" s="66"/>
      <c r="P117" s="66"/>
      <c r="Q117" s="66"/>
      <c r="R117" s="66"/>
      <c r="S117" s="66"/>
      <c r="T117" s="66"/>
      <c r="U117" s="66"/>
      <c r="V117" s="66"/>
      <c r="W117" s="67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  <c r="AN117" s="66"/>
      <c r="AO117" s="66"/>
    </row>
    <row r="118" ht="16.5" customHeight="1">
      <c r="A118" s="66"/>
      <c r="B118" s="66"/>
      <c r="C118" s="65"/>
      <c r="D118" s="65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7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  <c r="AN118" s="66"/>
      <c r="AO118" s="66"/>
    </row>
    <row r="119" ht="16.5" customHeight="1">
      <c r="A119" s="66"/>
      <c r="B119" s="66"/>
      <c r="C119" s="65"/>
      <c r="D119" s="65"/>
      <c r="E119" s="66"/>
      <c r="F119" s="66"/>
      <c r="G119" s="66"/>
      <c r="H119" s="66"/>
      <c r="I119" s="66"/>
      <c r="J119" s="66"/>
      <c r="K119" s="66"/>
      <c r="L119" s="66"/>
      <c r="M119" s="66"/>
      <c r="N119" s="66"/>
      <c r="O119" s="66"/>
      <c r="P119" s="66"/>
      <c r="Q119" s="66"/>
      <c r="R119" s="66"/>
      <c r="S119" s="66"/>
      <c r="T119" s="66"/>
      <c r="U119" s="66"/>
      <c r="V119" s="66"/>
      <c r="W119" s="67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  <c r="AN119" s="66"/>
      <c r="AO119" s="66"/>
    </row>
    <row r="120" ht="16.5" customHeight="1">
      <c r="A120" s="66"/>
      <c r="B120" s="66"/>
      <c r="C120" s="65"/>
      <c r="D120" s="65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7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  <c r="AN120" s="66"/>
      <c r="AO120" s="66"/>
    </row>
    <row r="121" ht="16.5" customHeight="1">
      <c r="A121" s="66"/>
      <c r="B121" s="66"/>
      <c r="C121" s="65"/>
      <c r="D121" s="65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7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  <c r="AN121" s="66"/>
      <c r="AO121" s="66"/>
    </row>
    <row r="122" ht="16.5" customHeight="1">
      <c r="A122" s="66"/>
      <c r="B122" s="66"/>
      <c r="C122" s="65"/>
      <c r="D122" s="65"/>
      <c r="E122" s="66"/>
      <c r="F122" s="66"/>
      <c r="G122" s="66"/>
      <c r="H122" s="66"/>
      <c r="I122" s="66"/>
      <c r="J122" s="66"/>
      <c r="K122" s="66"/>
      <c r="L122" s="66"/>
      <c r="M122" s="66"/>
      <c r="N122" s="66"/>
      <c r="O122" s="66"/>
      <c r="P122" s="66"/>
      <c r="Q122" s="66"/>
      <c r="R122" s="66"/>
      <c r="S122" s="66"/>
      <c r="T122" s="66"/>
      <c r="U122" s="66"/>
      <c r="V122" s="66"/>
      <c r="W122" s="67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  <c r="AN122" s="66"/>
      <c r="AO122" s="66"/>
    </row>
    <row r="123" ht="16.5" customHeight="1">
      <c r="A123" s="66"/>
      <c r="B123" s="66"/>
      <c r="C123" s="65"/>
      <c r="D123" s="65"/>
      <c r="E123" s="66"/>
      <c r="F123" s="66"/>
      <c r="G123" s="66"/>
      <c r="H123" s="66"/>
      <c r="I123" s="66"/>
      <c r="J123" s="66"/>
      <c r="K123" s="66"/>
      <c r="L123" s="66"/>
      <c r="M123" s="66"/>
      <c r="N123" s="66"/>
      <c r="O123" s="66"/>
      <c r="P123" s="66"/>
      <c r="Q123" s="66"/>
      <c r="R123" s="66"/>
      <c r="S123" s="66"/>
      <c r="T123" s="66"/>
      <c r="U123" s="66"/>
      <c r="V123" s="66"/>
      <c r="W123" s="67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66"/>
      <c r="AO123" s="66"/>
    </row>
    <row r="124" ht="16.5" customHeight="1">
      <c r="A124" s="66"/>
      <c r="B124" s="66"/>
      <c r="C124" s="65"/>
      <c r="D124" s="65"/>
      <c r="E124" s="66"/>
      <c r="F124" s="66"/>
      <c r="G124" s="66"/>
      <c r="H124" s="66"/>
      <c r="I124" s="66"/>
      <c r="J124" s="66"/>
      <c r="K124" s="66"/>
      <c r="L124" s="66"/>
      <c r="M124" s="66"/>
      <c r="N124" s="66"/>
      <c r="O124" s="66"/>
      <c r="P124" s="66"/>
      <c r="Q124" s="66"/>
      <c r="R124" s="66"/>
      <c r="S124" s="66"/>
      <c r="T124" s="66"/>
      <c r="U124" s="66"/>
      <c r="V124" s="66"/>
      <c r="W124" s="67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  <c r="AN124" s="66"/>
      <c r="AO124" s="66"/>
    </row>
    <row r="125" ht="16.5" customHeight="1">
      <c r="A125" s="66"/>
      <c r="B125" s="66"/>
      <c r="C125" s="65"/>
      <c r="D125" s="65"/>
      <c r="E125" s="66"/>
      <c r="F125" s="66"/>
      <c r="G125" s="66"/>
      <c r="H125" s="66"/>
      <c r="I125" s="66"/>
      <c r="J125" s="66"/>
      <c r="K125" s="66"/>
      <c r="L125" s="66"/>
      <c r="M125" s="66"/>
      <c r="N125" s="66"/>
      <c r="O125" s="66"/>
      <c r="P125" s="66"/>
      <c r="Q125" s="66"/>
      <c r="R125" s="66"/>
      <c r="S125" s="66"/>
      <c r="T125" s="66"/>
      <c r="U125" s="66"/>
      <c r="V125" s="66"/>
      <c r="W125" s="67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  <c r="AJ125" s="66"/>
      <c r="AK125" s="66"/>
      <c r="AL125" s="66"/>
      <c r="AM125" s="66"/>
      <c r="AN125" s="66"/>
      <c r="AO125" s="66"/>
    </row>
    <row r="126" ht="16.5" customHeight="1">
      <c r="A126" s="66"/>
      <c r="B126" s="66"/>
      <c r="C126" s="65"/>
      <c r="D126" s="65"/>
      <c r="E126" s="66"/>
      <c r="F126" s="66"/>
      <c r="G126" s="66"/>
      <c r="H126" s="66"/>
      <c r="I126" s="66"/>
      <c r="J126" s="66"/>
      <c r="K126" s="66"/>
      <c r="L126" s="66"/>
      <c r="M126" s="66"/>
      <c r="N126" s="66"/>
      <c r="O126" s="66"/>
      <c r="P126" s="66"/>
      <c r="Q126" s="66"/>
      <c r="R126" s="66"/>
      <c r="S126" s="66"/>
      <c r="T126" s="66"/>
      <c r="U126" s="66"/>
      <c r="V126" s="66"/>
      <c r="W126" s="67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6"/>
    </row>
    <row r="127" ht="16.5" customHeight="1">
      <c r="A127" s="66"/>
      <c r="B127" s="66"/>
      <c r="C127" s="65"/>
      <c r="D127" s="65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66"/>
      <c r="U127" s="66"/>
      <c r="V127" s="66"/>
      <c r="W127" s="67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  <c r="AJ127" s="66"/>
      <c r="AK127" s="66"/>
      <c r="AL127" s="66"/>
      <c r="AM127" s="66"/>
      <c r="AN127" s="66"/>
      <c r="AO127" s="66"/>
    </row>
    <row r="128" ht="16.5" customHeight="1">
      <c r="A128" s="66"/>
      <c r="B128" s="66"/>
      <c r="C128" s="65"/>
      <c r="D128" s="65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7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  <c r="AJ128" s="66"/>
      <c r="AK128" s="66"/>
      <c r="AL128" s="66"/>
      <c r="AM128" s="66"/>
      <c r="AN128" s="66"/>
      <c r="AO128" s="66"/>
    </row>
    <row r="129" ht="16.5" customHeight="1">
      <c r="A129" s="66"/>
      <c r="B129" s="66"/>
      <c r="C129" s="65"/>
      <c r="D129" s="65"/>
      <c r="E129" s="66"/>
      <c r="F129" s="66"/>
      <c r="G129" s="66"/>
      <c r="H129" s="66"/>
      <c r="I129" s="66"/>
      <c r="J129" s="66"/>
      <c r="K129" s="66"/>
      <c r="L129" s="66"/>
      <c r="M129" s="66"/>
      <c r="N129" s="66"/>
      <c r="O129" s="66"/>
      <c r="P129" s="66"/>
      <c r="Q129" s="66"/>
      <c r="R129" s="66"/>
      <c r="S129" s="66"/>
      <c r="T129" s="66"/>
      <c r="U129" s="66"/>
      <c r="V129" s="66"/>
      <c r="W129" s="67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  <c r="AJ129" s="66"/>
      <c r="AK129" s="66"/>
      <c r="AL129" s="66"/>
      <c r="AM129" s="66"/>
      <c r="AN129" s="66"/>
      <c r="AO129" s="66"/>
    </row>
    <row r="130" ht="16.5" customHeight="1">
      <c r="A130" s="66"/>
      <c r="B130" s="66"/>
      <c r="C130" s="65"/>
      <c r="D130" s="65"/>
      <c r="E130" s="66"/>
      <c r="F130" s="66"/>
      <c r="G130" s="66"/>
      <c r="H130" s="66"/>
      <c r="I130" s="66"/>
      <c r="J130" s="66"/>
      <c r="K130" s="66"/>
      <c r="L130" s="66"/>
      <c r="M130" s="66"/>
      <c r="N130" s="66"/>
      <c r="O130" s="66"/>
      <c r="P130" s="66"/>
      <c r="Q130" s="66"/>
      <c r="R130" s="66"/>
      <c r="S130" s="66"/>
      <c r="T130" s="66"/>
      <c r="U130" s="66"/>
      <c r="V130" s="66"/>
      <c r="W130" s="67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  <c r="AJ130" s="66"/>
      <c r="AK130" s="66"/>
      <c r="AL130" s="66"/>
      <c r="AM130" s="66"/>
      <c r="AN130" s="66"/>
      <c r="AO130" s="66"/>
    </row>
    <row r="131" ht="16.5" customHeight="1">
      <c r="A131" s="66"/>
      <c r="B131" s="66"/>
      <c r="C131" s="65"/>
      <c r="D131" s="65"/>
      <c r="E131" s="66"/>
      <c r="F131" s="66"/>
      <c r="G131" s="66"/>
      <c r="H131" s="66"/>
      <c r="I131" s="66"/>
      <c r="J131" s="66"/>
      <c r="K131" s="66"/>
      <c r="L131" s="66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7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6"/>
    </row>
    <row r="132" ht="16.5" customHeight="1">
      <c r="A132" s="66"/>
      <c r="B132" s="66"/>
      <c r="C132" s="65"/>
      <c r="D132" s="65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7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</row>
    <row r="133" ht="16.5" customHeight="1">
      <c r="A133" s="66"/>
      <c r="B133" s="66"/>
      <c r="C133" s="65"/>
      <c r="D133" s="65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7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</row>
    <row r="134" ht="16.5" customHeight="1">
      <c r="A134" s="66"/>
      <c r="B134" s="66"/>
      <c r="C134" s="65"/>
      <c r="D134" s="65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7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</row>
    <row r="135" ht="16.5" customHeight="1">
      <c r="A135" s="66"/>
      <c r="B135" s="66"/>
      <c r="C135" s="65"/>
      <c r="D135" s="65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7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</row>
    <row r="136" ht="16.5" customHeight="1">
      <c r="A136" s="66"/>
      <c r="B136" s="66"/>
      <c r="C136" s="65"/>
      <c r="D136" s="65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7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</row>
    <row r="137" ht="16.5" customHeight="1">
      <c r="A137" s="66"/>
      <c r="B137" s="66"/>
      <c r="C137" s="65"/>
      <c r="D137" s="65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7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</row>
    <row r="138" ht="16.5" customHeight="1">
      <c r="A138" s="66"/>
      <c r="B138" s="66"/>
      <c r="C138" s="65"/>
      <c r="D138" s="65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7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</row>
    <row r="139" ht="16.5" customHeight="1">
      <c r="A139" s="66"/>
      <c r="B139" s="66"/>
      <c r="C139" s="65"/>
      <c r="D139" s="65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7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</row>
    <row r="140" ht="16.5" customHeight="1">
      <c r="A140" s="66"/>
      <c r="B140" s="66"/>
      <c r="C140" s="65"/>
      <c r="D140" s="65"/>
      <c r="E140" s="66"/>
      <c r="F140" s="66"/>
      <c r="G140" s="66"/>
      <c r="H140" s="66"/>
      <c r="I140" s="66"/>
      <c r="J140" s="66"/>
      <c r="K140" s="66"/>
      <c r="L140" s="66"/>
      <c r="M140" s="66"/>
      <c r="N140" s="66"/>
      <c r="O140" s="66"/>
      <c r="P140" s="66"/>
      <c r="Q140" s="66"/>
      <c r="R140" s="66"/>
      <c r="S140" s="66"/>
      <c r="T140" s="66"/>
      <c r="U140" s="66"/>
      <c r="V140" s="66"/>
      <c r="W140" s="67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6"/>
    </row>
    <row r="141" ht="16.5" customHeight="1">
      <c r="A141" s="66"/>
      <c r="B141" s="66"/>
      <c r="C141" s="65"/>
      <c r="D141" s="65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66"/>
      <c r="U141" s="66"/>
      <c r="V141" s="66"/>
      <c r="W141" s="67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6"/>
    </row>
    <row r="142" ht="16.5" customHeight="1">
      <c r="A142" s="66"/>
      <c r="B142" s="66"/>
      <c r="C142" s="65"/>
      <c r="D142" s="65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7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6"/>
    </row>
    <row r="143" ht="16.5" customHeight="1">
      <c r="A143" s="66"/>
      <c r="B143" s="66"/>
      <c r="C143" s="65"/>
      <c r="D143" s="65"/>
      <c r="E143" s="66"/>
      <c r="F143" s="66"/>
      <c r="G143" s="66"/>
      <c r="H143" s="66"/>
      <c r="I143" s="66"/>
      <c r="J143" s="66"/>
      <c r="K143" s="66"/>
      <c r="L143" s="66"/>
      <c r="M143" s="66"/>
      <c r="N143" s="66"/>
      <c r="O143" s="66"/>
      <c r="P143" s="66"/>
      <c r="Q143" s="66"/>
      <c r="R143" s="66"/>
      <c r="S143" s="66"/>
      <c r="T143" s="66"/>
      <c r="U143" s="66"/>
      <c r="V143" s="66"/>
      <c r="W143" s="67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6"/>
    </row>
    <row r="144" ht="16.5" customHeight="1">
      <c r="A144" s="66"/>
      <c r="B144" s="66"/>
      <c r="C144" s="65"/>
      <c r="D144" s="65"/>
      <c r="E144" s="66"/>
      <c r="F144" s="66"/>
      <c r="G144" s="66"/>
      <c r="H144" s="66"/>
      <c r="I144" s="66"/>
      <c r="J144" s="66"/>
      <c r="K144" s="66"/>
      <c r="L144" s="66"/>
      <c r="M144" s="66"/>
      <c r="N144" s="66"/>
      <c r="O144" s="66"/>
      <c r="P144" s="66"/>
      <c r="Q144" s="66"/>
      <c r="R144" s="66"/>
      <c r="S144" s="66"/>
      <c r="T144" s="66"/>
      <c r="U144" s="66"/>
      <c r="V144" s="66"/>
      <c r="W144" s="67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  <c r="AJ144" s="66"/>
      <c r="AK144" s="66"/>
      <c r="AL144" s="66"/>
      <c r="AM144" s="66"/>
      <c r="AN144" s="66"/>
      <c r="AO144" s="66"/>
    </row>
    <row r="145" ht="16.5" customHeight="1">
      <c r="A145" s="66"/>
      <c r="B145" s="66"/>
      <c r="C145" s="65"/>
      <c r="D145" s="65"/>
      <c r="E145" s="66"/>
      <c r="F145" s="66"/>
      <c r="G145" s="66"/>
      <c r="H145" s="66"/>
      <c r="I145" s="66"/>
      <c r="J145" s="66"/>
      <c r="K145" s="66"/>
      <c r="L145" s="66"/>
      <c r="M145" s="66"/>
      <c r="N145" s="66"/>
      <c r="O145" s="66"/>
      <c r="P145" s="66"/>
      <c r="Q145" s="66"/>
      <c r="R145" s="66"/>
      <c r="S145" s="66"/>
      <c r="T145" s="66"/>
      <c r="U145" s="66"/>
      <c r="V145" s="66"/>
      <c r="W145" s="67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6"/>
    </row>
    <row r="146" ht="16.5" customHeight="1">
      <c r="A146" s="66"/>
      <c r="B146" s="66"/>
      <c r="C146" s="65"/>
      <c r="D146" s="65"/>
      <c r="E146" s="66"/>
      <c r="F146" s="66"/>
      <c r="G146" s="66"/>
      <c r="H146" s="66"/>
      <c r="I146" s="66"/>
      <c r="J146" s="66"/>
      <c r="K146" s="66"/>
      <c r="L146" s="66"/>
      <c r="M146" s="66"/>
      <c r="N146" s="66"/>
      <c r="O146" s="66"/>
      <c r="P146" s="66"/>
      <c r="Q146" s="66"/>
      <c r="R146" s="66"/>
      <c r="S146" s="66"/>
      <c r="T146" s="66"/>
      <c r="U146" s="66"/>
      <c r="V146" s="66"/>
      <c r="W146" s="67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  <c r="AJ146" s="66"/>
      <c r="AK146" s="66"/>
      <c r="AL146" s="66"/>
      <c r="AM146" s="66"/>
      <c r="AN146" s="66"/>
      <c r="AO146" s="66"/>
    </row>
    <row r="147" ht="16.5" customHeight="1">
      <c r="A147" s="66"/>
      <c r="B147" s="66"/>
      <c r="C147" s="65"/>
      <c r="D147" s="65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7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6"/>
    </row>
    <row r="148" ht="16.5" customHeight="1">
      <c r="A148" s="66"/>
      <c r="B148" s="66"/>
      <c r="C148" s="65"/>
      <c r="D148" s="65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7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6"/>
    </row>
    <row r="149" ht="16.5" customHeight="1">
      <c r="A149" s="66"/>
      <c r="B149" s="66"/>
      <c r="C149" s="65"/>
      <c r="D149" s="65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7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  <c r="AJ149" s="66"/>
      <c r="AK149" s="66"/>
      <c r="AL149" s="66"/>
      <c r="AM149" s="66"/>
      <c r="AN149" s="66"/>
      <c r="AO149" s="66"/>
    </row>
    <row r="150" ht="16.5" customHeight="1">
      <c r="A150" s="66"/>
      <c r="B150" s="66"/>
      <c r="C150" s="65"/>
      <c r="D150" s="65"/>
      <c r="E150" s="66"/>
      <c r="F150" s="66"/>
      <c r="G150" s="66"/>
      <c r="H150" s="66"/>
      <c r="I150" s="66"/>
      <c r="J150" s="66"/>
      <c r="K150" s="66"/>
      <c r="L150" s="66"/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7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  <c r="AJ150" s="66"/>
      <c r="AK150" s="66"/>
      <c r="AL150" s="66"/>
      <c r="AM150" s="66"/>
      <c r="AN150" s="66"/>
      <c r="AO150" s="66"/>
    </row>
    <row r="151" ht="16.5" customHeight="1">
      <c r="A151" s="66"/>
      <c r="B151" s="66"/>
      <c r="C151" s="65"/>
      <c r="D151" s="65"/>
      <c r="E151" s="66"/>
      <c r="F151" s="66"/>
      <c r="G151" s="66"/>
      <c r="H151" s="66"/>
      <c r="I151" s="66"/>
      <c r="J151" s="66"/>
      <c r="K151" s="66"/>
      <c r="L151" s="66"/>
      <c r="M151" s="66"/>
      <c r="N151" s="66"/>
      <c r="O151" s="66"/>
      <c r="P151" s="66"/>
      <c r="Q151" s="66"/>
      <c r="R151" s="66"/>
      <c r="S151" s="66"/>
      <c r="T151" s="66"/>
      <c r="U151" s="66"/>
      <c r="V151" s="66"/>
      <c r="W151" s="67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6"/>
    </row>
    <row r="152" ht="16.5" customHeight="1">
      <c r="A152" s="66"/>
      <c r="B152" s="66"/>
      <c r="C152" s="65"/>
      <c r="D152" s="65"/>
      <c r="E152" s="66"/>
      <c r="F152" s="66"/>
      <c r="G152" s="66"/>
      <c r="H152" s="66"/>
      <c r="I152" s="66"/>
      <c r="J152" s="66"/>
      <c r="K152" s="66"/>
      <c r="L152" s="66"/>
      <c r="M152" s="66"/>
      <c r="N152" s="66"/>
      <c r="O152" s="66"/>
      <c r="P152" s="66"/>
      <c r="Q152" s="66"/>
      <c r="R152" s="66"/>
      <c r="S152" s="66"/>
      <c r="T152" s="66"/>
      <c r="U152" s="66"/>
      <c r="V152" s="66"/>
      <c r="W152" s="67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  <c r="AJ152" s="66"/>
      <c r="AK152" s="66"/>
      <c r="AL152" s="66"/>
      <c r="AM152" s="66"/>
      <c r="AN152" s="66"/>
      <c r="AO152" s="66"/>
    </row>
    <row r="153" ht="16.5" customHeight="1">
      <c r="A153" s="66"/>
      <c r="B153" s="66"/>
      <c r="C153" s="65"/>
      <c r="D153" s="65"/>
      <c r="E153" s="66"/>
      <c r="F153" s="66"/>
      <c r="G153" s="66"/>
      <c r="H153" s="66"/>
      <c r="I153" s="66"/>
      <c r="J153" s="66"/>
      <c r="K153" s="66"/>
      <c r="L153" s="66"/>
      <c r="M153" s="66"/>
      <c r="N153" s="66"/>
      <c r="O153" s="66"/>
      <c r="P153" s="66"/>
      <c r="Q153" s="66"/>
      <c r="R153" s="66"/>
      <c r="S153" s="66"/>
      <c r="T153" s="66"/>
      <c r="U153" s="66"/>
      <c r="V153" s="66"/>
      <c r="W153" s="67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6"/>
    </row>
    <row r="154" ht="16.5" customHeight="1">
      <c r="A154" s="66"/>
      <c r="B154" s="66"/>
      <c r="C154" s="65"/>
      <c r="D154" s="65"/>
      <c r="E154" s="66"/>
      <c r="F154" s="66"/>
      <c r="G154" s="66"/>
      <c r="H154" s="66"/>
      <c r="I154" s="66"/>
      <c r="J154" s="66"/>
      <c r="K154" s="66"/>
      <c r="L154" s="66"/>
      <c r="M154" s="66"/>
      <c r="N154" s="66"/>
      <c r="O154" s="66"/>
      <c r="P154" s="66"/>
      <c r="Q154" s="66"/>
      <c r="R154" s="66"/>
      <c r="S154" s="66"/>
      <c r="T154" s="66"/>
      <c r="U154" s="66"/>
      <c r="V154" s="66"/>
      <c r="W154" s="67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  <c r="AJ154" s="66"/>
      <c r="AK154" s="66"/>
      <c r="AL154" s="66"/>
      <c r="AM154" s="66"/>
      <c r="AN154" s="66"/>
      <c r="AO154" s="66"/>
    </row>
    <row r="155" ht="16.5" customHeight="1">
      <c r="A155" s="66"/>
      <c r="B155" s="66"/>
      <c r="C155" s="65"/>
      <c r="D155" s="65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7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6"/>
    </row>
    <row r="156" ht="16.5" customHeight="1">
      <c r="A156" s="66"/>
      <c r="B156" s="66"/>
      <c r="C156" s="65"/>
      <c r="D156" s="65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7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6"/>
    </row>
    <row r="157" ht="16.5" customHeight="1">
      <c r="A157" s="66"/>
      <c r="B157" s="66"/>
      <c r="C157" s="65"/>
      <c r="D157" s="65"/>
      <c r="E157" s="66"/>
      <c r="F157" s="66"/>
      <c r="G157" s="66"/>
      <c r="H157" s="66"/>
      <c r="I157" s="66"/>
      <c r="J157" s="66"/>
      <c r="K157" s="66"/>
      <c r="L157" s="66"/>
      <c r="M157" s="66"/>
      <c r="N157" s="66"/>
      <c r="O157" s="66"/>
      <c r="P157" s="66"/>
      <c r="Q157" s="66"/>
      <c r="R157" s="66"/>
      <c r="S157" s="66"/>
      <c r="T157" s="66"/>
      <c r="U157" s="66"/>
      <c r="V157" s="66"/>
      <c r="W157" s="67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  <c r="AJ157" s="66"/>
      <c r="AK157" s="66"/>
      <c r="AL157" s="66"/>
      <c r="AM157" s="66"/>
      <c r="AN157" s="66"/>
      <c r="AO157" s="66"/>
    </row>
    <row r="158" ht="16.5" customHeight="1">
      <c r="A158" s="66"/>
      <c r="B158" s="66"/>
      <c r="C158" s="65"/>
      <c r="D158" s="65"/>
      <c r="E158" s="66"/>
      <c r="F158" s="66"/>
      <c r="G158" s="66"/>
      <c r="H158" s="66"/>
      <c r="I158" s="66"/>
      <c r="J158" s="66"/>
      <c r="K158" s="66"/>
      <c r="L158" s="66"/>
      <c r="M158" s="66"/>
      <c r="N158" s="66"/>
      <c r="O158" s="66"/>
      <c r="P158" s="66"/>
      <c r="Q158" s="66"/>
      <c r="R158" s="66"/>
      <c r="S158" s="66"/>
      <c r="T158" s="66"/>
      <c r="U158" s="66"/>
      <c r="V158" s="66"/>
      <c r="W158" s="67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  <c r="AJ158" s="66"/>
      <c r="AK158" s="66"/>
      <c r="AL158" s="66"/>
      <c r="AM158" s="66"/>
      <c r="AN158" s="66"/>
      <c r="AO158" s="66"/>
    </row>
    <row r="159" ht="16.5" customHeight="1">
      <c r="A159" s="66"/>
      <c r="B159" s="66"/>
      <c r="C159" s="65"/>
      <c r="D159" s="65"/>
      <c r="E159" s="66"/>
      <c r="F159" s="66"/>
      <c r="G159" s="66"/>
      <c r="H159" s="66"/>
      <c r="I159" s="66"/>
      <c r="J159" s="66"/>
      <c r="K159" s="66"/>
      <c r="L159" s="66"/>
      <c r="M159" s="66"/>
      <c r="N159" s="66"/>
      <c r="O159" s="66"/>
      <c r="P159" s="66"/>
      <c r="Q159" s="66"/>
      <c r="R159" s="66"/>
      <c r="S159" s="66"/>
      <c r="T159" s="66"/>
      <c r="U159" s="66"/>
      <c r="V159" s="66"/>
      <c r="W159" s="67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  <c r="AJ159" s="66"/>
      <c r="AK159" s="66"/>
      <c r="AL159" s="66"/>
      <c r="AM159" s="66"/>
      <c r="AN159" s="66"/>
      <c r="AO159" s="66"/>
    </row>
    <row r="160" ht="16.5" customHeight="1">
      <c r="A160" s="66"/>
      <c r="B160" s="66"/>
      <c r="C160" s="65"/>
      <c r="D160" s="65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  <c r="P160" s="66"/>
      <c r="Q160" s="66"/>
      <c r="R160" s="66"/>
      <c r="S160" s="66"/>
      <c r="T160" s="66"/>
      <c r="U160" s="66"/>
      <c r="V160" s="66"/>
      <c r="W160" s="67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  <c r="AJ160" s="66"/>
      <c r="AK160" s="66"/>
      <c r="AL160" s="66"/>
      <c r="AM160" s="66"/>
      <c r="AN160" s="66"/>
      <c r="AO160" s="66"/>
    </row>
    <row r="161" ht="16.5" customHeight="1">
      <c r="A161" s="66"/>
      <c r="B161" s="66"/>
      <c r="C161" s="65"/>
      <c r="D161" s="65"/>
      <c r="E161" s="66"/>
      <c r="F161" s="66"/>
      <c r="G161" s="66"/>
      <c r="H161" s="66"/>
      <c r="I161" s="66"/>
      <c r="J161" s="66"/>
      <c r="K161" s="66"/>
      <c r="L161" s="66"/>
      <c r="M161" s="66"/>
      <c r="N161" s="66"/>
      <c r="O161" s="66"/>
      <c r="P161" s="66"/>
      <c r="Q161" s="66"/>
      <c r="R161" s="66"/>
      <c r="S161" s="66"/>
      <c r="T161" s="66"/>
      <c r="U161" s="66"/>
      <c r="V161" s="66"/>
      <c r="W161" s="67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  <c r="AJ161" s="66"/>
      <c r="AK161" s="66"/>
      <c r="AL161" s="66"/>
      <c r="AM161" s="66"/>
      <c r="AN161" s="66"/>
      <c r="AO161" s="66"/>
    </row>
    <row r="162" ht="16.5" customHeight="1">
      <c r="A162" s="66"/>
      <c r="B162" s="66"/>
      <c r="C162" s="65"/>
      <c r="D162" s="65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7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66"/>
      <c r="AO162" s="66"/>
    </row>
    <row r="163" ht="16.5" customHeight="1">
      <c r="A163" s="66"/>
      <c r="B163" s="66"/>
      <c r="C163" s="65"/>
      <c r="D163" s="65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7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  <c r="AJ163" s="66"/>
      <c r="AK163" s="66"/>
      <c r="AL163" s="66"/>
      <c r="AM163" s="66"/>
      <c r="AN163" s="66"/>
      <c r="AO163" s="66"/>
    </row>
    <row r="164" ht="16.5" customHeight="1">
      <c r="A164" s="66"/>
      <c r="B164" s="66"/>
      <c r="C164" s="65"/>
      <c r="D164" s="65"/>
      <c r="E164" s="66"/>
      <c r="F164" s="66"/>
      <c r="G164" s="66"/>
      <c r="H164" s="66"/>
      <c r="I164" s="66"/>
      <c r="J164" s="66"/>
      <c r="K164" s="66"/>
      <c r="L164" s="66"/>
      <c r="M164" s="66"/>
      <c r="N164" s="66"/>
      <c r="O164" s="66"/>
      <c r="P164" s="66"/>
      <c r="Q164" s="66"/>
      <c r="R164" s="66"/>
      <c r="S164" s="66"/>
      <c r="T164" s="66"/>
      <c r="U164" s="66"/>
      <c r="V164" s="66"/>
      <c r="W164" s="67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  <c r="AJ164" s="66"/>
      <c r="AK164" s="66"/>
      <c r="AL164" s="66"/>
      <c r="AM164" s="66"/>
      <c r="AN164" s="66"/>
      <c r="AO164" s="66"/>
    </row>
    <row r="165" ht="16.5" customHeight="1">
      <c r="A165" s="66"/>
      <c r="B165" s="66"/>
      <c r="C165" s="65"/>
      <c r="D165" s="65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  <c r="U165" s="66"/>
      <c r="V165" s="66"/>
      <c r="W165" s="67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  <c r="AJ165" s="66"/>
      <c r="AK165" s="66"/>
      <c r="AL165" s="66"/>
      <c r="AM165" s="66"/>
      <c r="AN165" s="66"/>
      <c r="AO165" s="66"/>
    </row>
    <row r="166" ht="16.5" customHeight="1">
      <c r="A166" s="66"/>
      <c r="B166" s="66"/>
      <c r="C166" s="65"/>
      <c r="D166" s="65"/>
      <c r="E166" s="66"/>
      <c r="F166" s="66"/>
      <c r="G166" s="66"/>
      <c r="H166" s="66"/>
      <c r="I166" s="66"/>
      <c r="J166" s="66"/>
      <c r="K166" s="66"/>
      <c r="L166" s="66"/>
      <c r="M166" s="66"/>
      <c r="N166" s="66"/>
      <c r="O166" s="66"/>
      <c r="P166" s="66"/>
      <c r="Q166" s="66"/>
      <c r="R166" s="66"/>
      <c r="S166" s="66"/>
      <c r="T166" s="66"/>
      <c r="U166" s="66"/>
      <c r="V166" s="66"/>
      <c r="W166" s="67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  <c r="AJ166" s="66"/>
      <c r="AK166" s="66"/>
      <c r="AL166" s="66"/>
      <c r="AM166" s="66"/>
      <c r="AN166" s="66"/>
      <c r="AO166" s="66"/>
    </row>
    <row r="167" ht="16.5" customHeight="1">
      <c r="A167" s="66"/>
      <c r="B167" s="66"/>
      <c r="C167" s="65"/>
      <c r="D167" s="65"/>
      <c r="E167" s="66"/>
      <c r="F167" s="66"/>
      <c r="G167" s="66"/>
      <c r="H167" s="66"/>
      <c r="I167" s="66"/>
      <c r="J167" s="66"/>
      <c r="K167" s="66"/>
      <c r="L167" s="66"/>
      <c r="M167" s="66"/>
      <c r="N167" s="66"/>
      <c r="O167" s="66"/>
      <c r="P167" s="66"/>
      <c r="Q167" s="66"/>
      <c r="R167" s="66"/>
      <c r="S167" s="66"/>
      <c r="T167" s="66"/>
      <c r="U167" s="66"/>
      <c r="V167" s="66"/>
      <c r="W167" s="67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  <c r="AJ167" s="66"/>
      <c r="AK167" s="66"/>
      <c r="AL167" s="66"/>
      <c r="AM167" s="66"/>
      <c r="AN167" s="66"/>
      <c r="AO167" s="66"/>
    </row>
    <row r="168" ht="16.5" customHeight="1">
      <c r="A168" s="66"/>
      <c r="B168" s="66"/>
      <c r="C168" s="65"/>
      <c r="D168" s="65"/>
      <c r="E168" s="66"/>
      <c r="F168" s="66"/>
      <c r="G168" s="66"/>
      <c r="H168" s="66"/>
      <c r="I168" s="66"/>
      <c r="J168" s="66"/>
      <c r="K168" s="66"/>
      <c r="L168" s="66"/>
      <c r="M168" s="66"/>
      <c r="N168" s="66"/>
      <c r="O168" s="66"/>
      <c r="P168" s="66"/>
      <c r="Q168" s="66"/>
      <c r="R168" s="66"/>
      <c r="S168" s="66"/>
      <c r="T168" s="66"/>
      <c r="U168" s="66"/>
      <c r="V168" s="66"/>
      <c r="W168" s="67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  <c r="AJ168" s="66"/>
      <c r="AK168" s="66"/>
      <c r="AL168" s="66"/>
      <c r="AM168" s="66"/>
      <c r="AN168" s="66"/>
      <c r="AO168" s="66"/>
    </row>
    <row r="169" ht="16.5" customHeight="1">
      <c r="A169" s="66"/>
      <c r="B169" s="66"/>
      <c r="C169" s="65"/>
      <c r="D169" s="65"/>
      <c r="E169" s="66"/>
      <c r="F169" s="66"/>
      <c r="G169" s="66"/>
      <c r="H169" s="66"/>
      <c r="I169" s="66"/>
      <c r="J169" s="66"/>
      <c r="K169" s="66"/>
      <c r="L169" s="66"/>
      <c r="M169" s="66"/>
      <c r="N169" s="66"/>
      <c r="O169" s="66"/>
      <c r="P169" s="66"/>
      <c r="Q169" s="66"/>
      <c r="R169" s="66"/>
      <c r="S169" s="66"/>
      <c r="T169" s="66"/>
      <c r="U169" s="66"/>
      <c r="V169" s="66"/>
      <c r="W169" s="67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  <c r="AJ169" s="66"/>
      <c r="AK169" s="66"/>
      <c r="AL169" s="66"/>
      <c r="AM169" s="66"/>
      <c r="AN169" s="66"/>
      <c r="AO169" s="66"/>
    </row>
    <row r="170" ht="16.5" customHeight="1">
      <c r="A170" s="66"/>
      <c r="B170" s="66"/>
      <c r="C170" s="65"/>
      <c r="D170" s="65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7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  <c r="AJ170" s="66"/>
      <c r="AK170" s="66"/>
      <c r="AL170" s="66"/>
      <c r="AM170" s="66"/>
      <c r="AN170" s="66"/>
      <c r="AO170" s="66"/>
    </row>
    <row r="171" ht="16.5" customHeight="1">
      <c r="A171" s="66"/>
      <c r="B171" s="66"/>
      <c r="C171" s="65"/>
      <c r="D171" s="65"/>
      <c r="E171" s="66"/>
      <c r="F171" s="66"/>
      <c r="G171" s="66"/>
      <c r="H171" s="66"/>
      <c r="I171" s="66"/>
      <c r="J171" s="66"/>
      <c r="K171" s="66"/>
      <c r="L171" s="66"/>
      <c r="M171" s="66"/>
      <c r="N171" s="66"/>
      <c r="O171" s="66"/>
      <c r="P171" s="66"/>
      <c r="Q171" s="66"/>
      <c r="R171" s="66"/>
      <c r="S171" s="66"/>
      <c r="T171" s="66"/>
      <c r="U171" s="66"/>
      <c r="V171" s="66"/>
      <c r="W171" s="67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  <c r="AJ171" s="66"/>
      <c r="AK171" s="66"/>
      <c r="AL171" s="66"/>
      <c r="AM171" s="66"/>
      <c r="AN171" s="66"/>
      <c r="AO171" s="66"/>
    </row>
    <row r="172" ht="16.5" customHeight="1">
      <c r="A172" s="66"/>
      <c r="B172" s="66"/>
      <c r="C172" s="65"/>
      <c r="D172" s="65"/>
      <c r="E172" s="66"/>
      <c r="F172" s="66"/>
      <c r="G172" s="66"/>
      <c r="H172" s="66"/>
      <c r="I172" s="66"/>
      <c r="J172" s="66"/>
      <c r="K172" s="66"/>
      <c r="L172" s="66"/>
      <c r="M172" s="66"/>
      <c r="N172" s="66"/>
      <c r="O172" s="66"/>
      <c r="P172" s="66"/>
      <c r="Q172" s="66"/>
      <c r="R172" s="66"/>
      <c r="S172" s="66"/>
      <c r="T172" s="66"/>
      <c r="U172" s="66"/>
      <c r="V172" s="66"/>
      <c r="W172" s="67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  <c r="AJ172" s="66"/>
      <c r="AK172" s="66"/>
      <c r="AL172" s="66"/>
      <c r="AM172" s="66"/>
      <c r="AN172" s="66"/>
      <c r="AO172" s="66"/>
    </row>
    <row r="173" ht="16.5" customHeight="1">
      <c r="A173" s="66"/>
      <c r="B173" s="66"/>
      <c r="C173" s="65"/>
      <c r="D173" s="65"/>
      <c r="E173" s="66"/>
      <c r="F173" s="66"/>
      <c r="G173" s="66"/>
      <c r="H173" s="66"/>
      <c r="I173" s="66"/>
      <c r="J173" s="66"/>
      <c r="K173" s="66"/>
      <c r="L173" s="66"/>
      <c r="M173" s="66"/>
      <c r="N173" s="66"/>
      <c r="O173" s="66"/>
      <c r="P173" s="66"/>
      <c r="Q173" s="66"/>
      <c r="R173" s="66"/>
      <c r="S173" s="66"/>
      <c r="T173" s="66"/>
      <c r="U173" s="66"/>
      <c r="V173" s="66"/>
      <c r="W173" s="67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  <c r="AJ173" s="66"/>
      <c r="AK173" s="66"/>
      <c r="AL173" s="66"/>
      <c r="AM173" s="66"/>
      <c r="AN173" s="66"/>
      <c r="AO173" s="66"/>
    </row>
    <row r="174" ht="16.5" customHeight="1">
      <c r="A174" s="66"/>
      <c r="B174" s="66"/>
      <c r="C174" s="65"/>
      <c r="D174" s="65"/>
      <c r="E174" s="66"/>
      <c r="F174" s="66"/>
      <c r="G174" s="66"/>
      <c r="H174" s="66"/>
      <c r="I174" s="66"/>
      <c r="J174" s="66"/>
      <c r="K174" s="66"/>
      <c r="L174" s="66"/>
      <c r="M174" s="66"/>
      <c r="N174" s="66"/>
      <c r="O174" s="66"/>
      <c r="P174" s="66"/>
      <c r="Q174" s="66"/>
      <c r="R174" s="66"/>
      <c r="S174" s="66"/>
      <c r="T174" s="66"/>
      <c r="U174" s="66"/>
      <c r="V174" s="66"/>
      <c r="W174" s="67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  <c r="AJ174" s="66"/>
      <c r="AK174" s="66"/>
      <c r="AL174" s="66"/>
      <c r="AM174" s="66"/>
      <c r="AN174" s="66"/>
      <c r="AO174" s="66"/>
    </row>
    <row r="175" ht="16.5" customHeight="1">
      <c r="A175" s="66"/>
      <c r="B175" s="66"/>
      <c r="C175" s="65"/>
      <c r="D175" s="65"/>
      <c r="E175" s="66"/>
      <c r="F175" s="66"/>
      <c r="G175" s="66"/>
      <c r="H175" s="66"/>
      <c r="I175" s="66"/>
      <c r="J175" s="66"/>
      <c r="K175" s="66"/>
      <c r="L175" s="66"/>
      <c r="M175" s="66"/>
      <c r="N175" s="66"/>
      <c r="O175" s="66"/>
      <c r="P175" s="66"/>
      <c r="Q175" s="66"/>
      <c r="R175" s="66"/>
      <c r="S175" s="66"/>
      <c r="T175" s="66"/>
      <c r="U175" s="66"/>
      <c r="V175" s="66"/>
      <c r="W175" s="67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  <c r="AJ175" s="66"/>
      <c r="AK175" s="66"/>
      <c r="AL175" s="66"/>
      <c r="AM175" s="66"/>
      <c r="AN175" s="66"/>
      <c r="AO175" s="66"/>
    </row>
    <row r="176" ht="16.5" customHeight="1">
      <c r="A176" s="66"/>
      <c r="B176" s="66"/>
      <c r="C176" s="65"/>
      <c r="D176" s="65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7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/>
      <c r="AO176" s="66"/>
    </row>
    <row r="177" ht="16.5" customHeight="1">
      <c r="A177" s="66"/>
      <c r="B177" s="66"/>
      <c r="C177" s="65"/>
      <c r="D177" s="65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7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/>
      <c r="AO177" s="66"/>
    </row>
    <row r="178" ht="16.5" customHeight="1">
      <c r="A178" s="66"/>
      <c r="B178" s="66"/>
      <c r="C178" s="65"/>
      <c r="D178" s="65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7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/>
      <c r="AO178" s="66"/>
    </row>
    <row r="179" ht="16.5" customHeight="1">
      <c r="A179" s="66"/>
      <c r="B179" s="66"/>
      <c r="C179" s="65"/>
      <c r="D179" s="65"/>
      <c r="E179" s="66"/>
      <c r="F179" s="66"/>
      <c r="G179" s="66"/>
      <c r="H179" s="66"/>
      <c r="I179" s="66"/>
      <c r="J179" s="66"/>
      <c r="K179" s="66"/>
      <c r="L179" s="66"/>
      <c r="M179" s="66"/>
      <c r="N179" s="66"/>
      <c r="O179" s="66"/>
      <c r="P179" s="66"/>
      <c r="Q179" s="66"/>
      <c r="R179" s="66"/>
      <c r="S179" s="66"/>
      <c r="T179" s="66"/>
      <c r="U179" s="66"/>
      <c r="V179" s="66"/>
      <c r="W179" s="67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  <c r="AJ179" s="66"/>
      <c r="AK179" s="66"/>
      <c r="AL179" s="66"/>
      <c r="AM179" s="66"/>
      <c r="AN179" s="66"/>
      <c r="AO179" s="66"/>
    </row>
    <row r="180" ht="16.5" customHeight="1">
      <c r="A180" s="66"/>
      <c r="B180" s="66"/>
      <c r="C180" s="65"/>
      <c r="D180" s="65"/>
      <c r="E180" s="66"/>
      <c r="F180" s="66"/>
      <c r="G180" s="66"/>
      <c r="H180" s="66"/>
      <c r="I180" s="66"/>
      <c r="J180" s="66"/>
      <c r="K180" s="66"/>
      <c r="L180" s="66"/>
      <c r="M180" s="66"/>
      <c r="N180" s="66"/>
      <c r="O180" s="66"/>
      <c r="P180" s="66"/>
      <c r="Q180" s="66"/>
      <c r="R180" s="66"/>
      <c r="S180" s="66"/>
      <c r="T180" s="66"/>
      <c r="U180" s="66"/>
      <c r="V180" s="66"/>
      <c r="W180" s="67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  <c r="AJ180" s="66"/>
      <c r="AK180" s="66"/>
      <c r="AL180" s="66"/>
      <c r="AM180" s="66"/>
      <c r="AN180" s="66"/>
      <c r="AO180" s="66"/>
    </row>
    <row r="181" ht="16.5" customHeight="1">
      <c r="A181" s="66"/>
      <c r="B181" s="66"/>
      <c r="C181" s="65"/>
      <c r="D181" s="65"/>
      <c r="E181" s="66"/>
      <c r="F181" s="66"/>
      <c r="G181" s="66"/>
      <c r="H181" s="66"/>
      <c r="I181" s="66"/>
      <c r="J181" s="66"/>
      <c r="K181" s="66"/>
      <c r="L181" s="66"/>
      <c r="M181" s="66"/>
      <c r="N181" s="66"/>
      <c r="O181" s="66"/>
      <c r="P181" s="66"/>
      <c r="Q181" s="66"/>
      <c r="R181" s="66"/>
      <c r="S181" s="66"/>
      <c r="T181" s="66"/>
      <c r="U181" s="66"/>
      <c r="V181" s="66"/>
      <c r="W181" s="67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  <c r="AJ181" s="66"/>
      <c r="AK181" s="66"/>
      <c r="AL181" s="66"/>
      <c r="AM181" s="66"/>
      <c r="AN181" s="66"/>
      <c r="AO181" s="66"/>
    </row>
    <row r="182" ht="16.5" customHeight="1">
      <c r="A182" s="66"/>
      <c r="B182" s="66"/>
      <c r="C182" s="65"/>
      <c r="D182" s="65"/>
      <c r="E182" s="66"/>
      <c r="F182" s="66"/>
      <c r="G182" s="66"/>
      <c r="H182" s="66"/>
      <c r="I182" s="66"/>
      <c r="J182" s="66"/>
      <c r="K182" s="66"/>
      <c r="L182" s="66"/>
      <c r="M182" s="66"/>
      <c r="N182" s="66"/>
      <c r="O182" s="66"/>
      <c r="P182" s="66"/>
      <c r="Q182" s="66"/>
      <c r="R182" s="66"/>
      <c r="S182" s="66"/>
      <c r="T182" s="66"/>
      <c r="U182" s="66"/>
      <c r="V182" s="66"/>
      <c r="W182" s="67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  <c r="AJ182" s="66"/>
      <c r="AK182" s="66"/>
      <c r="AL182" s="66"/>
      <c r="AM182" s="66"/>
      <c r="AN182" s="66"/>
      <c r="AO182" s="66"/>
    </row>
    <row r="183" ht="16.5" customHeight="1">
      <c r="A183" s="66"/>
      <c r="B183" s="66"/>
      <c r="C183" s="65"/>
      <c r="D183" s="65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66"/>
      <c r="V183" s="66"/>
      <c r="W183" s="67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  <c r="AJ183" s="66"/>
      <c r="AK183" s="66"/>
      <c r="AL183" s="66"/>
      <c r="AM183" s="66"/>
      <c r="AN183" s="66"/>
      <c r="AO183" s="66"/>
    </row>
    <row r="184" ht="16.5" customHeight="1">
      <c r="A184" s="66"/>
      <c r="B184" s="66"/>
      <c r="C184" s="65"/>
      <c r="D184" s="65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7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  <c r="AJ184" s="66"/>
      <c r="AK184" s="66"/>
      <c r="AL184" s="66"/>
      <c r="AM184" s="66"/>
      <c r="AN184" s="66"/>
      <c r="AO184" s="66"/>
    </row>
    <row r="185" ht="16.5" customHeight="1">
      <c r="A185" s="66"/>
      <c r="B185" s="66"/>
      <c r="C185" s="65"/>
      <c r="D185" s="65"/>
      <c r="E185" s="66"/>
      <c r="F185" s="66"/>
      <c r="G185" s="66"/>
      <c r="H185" s="66"/>
      <c r="I185" s="66"/>
      <c r="J185" s="66"/>
      <c r="K185" s="66"/>
      <c r="L185" s="66"/>
      <c r="M185" s="66"/>
      <c r="N185" s="66"/>
      <c r="O185" s="66"/>
      <c r="P185" s="66"/>
      <c r="Q185" s="66"/>
      <c r="R185" s="66"/>
      <c r="S185" s="66"/>
      <c r="T185" s="66"/>
      <c r="U185" s="66"/>
      <c r="V185" s="66"/>
      <c r="W185" s="67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  <c r="AJ185" s="66"/>
      <c r="AK185" s="66"/>
      <c r="AL185" s="66"/>
      <c r="AM185" s="66"/>
      <c r="AN185" s="66"/>
      <c r="AO185" s="66"/>
    </row>
    <row r="186" ht="16.5" customHeight="1">
      <c r="A186" s="66"/>
      <c r="B186" s="66"/>
      <c r="C186" s="65"/>
      <c r="D186" s="65"/>
      <c r="E186" s="66"/>
      <c r="F186" s="66"/>
      <c r="G186" s="66"/>
      <c r="H186" s="66"/>
      <c r="I186" s="66"/>
      <c r="J186" s="66"/>
      <c r="K186" s="66"/>
      <c r="L186" s="66"/>
      <c r="M186" s="66"/>
      <c r="N186" s="66"/>
      <c r="O186" s="66"/>
      <c r="P186" s="66"/>
      <c r="Q186" s="66"/>
      <c r="R186" s="66"/>
      <c r="S186" s="66"/>
      <c r="T186" s="66"/>
      <c r="U186" s="66"/>
      <c r="V186" s="66"/>
      <c r="W186" s="67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  <c r="AJ186" s="66"/>
      <c r="AK186" s="66"/>
      <c r="AL186" s="66"/>
      <c r="AM186" s="66"/>
      <c r="AN186" s="66"/>
      <c r="AO186" s="66"/>
    </row>
    <row r="187" ht="16.5" customHeight="1">
      <c r="A187" s="66"/>
      <c r="B187" s="66"/>
      <c r="C187" s="65"/>
      <c r="D187" s="65"/>
      <c r="E187" s="66"/>
      <c r="F187" s="66"/>
      <c r="G187" s="66"/>
      <c r="H187" s="66"/>
      <c r="I187" s="66"/>
      <c r="J187" s="66"/>
      <c r="K187" s="66"/>
      <c r="L187" s="66"/>
      <c r="M187" s="66"/>
      <c r="N187" s="66"/>
      <c r="O187" s="66"/>
      <c r="P187" s="66"/>
      <c r="Q187" s="66"/>
      <c r="R187" s="66"/>
      <c r="S187" s="66"/>
      <c r="T187" s="66"/>
      <c r="U187" s="66"/>
      <c r="V187" s="66"/>
      <c r="W187" s="67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  <c r="AJ187" s="66"/>
      <c r="AK187" s="66"/>
      <c r="AL187" s="66"/>
      <c r="AM187" s="66"/>
      <c r="AN187" s="66"/>
      <c r="AO187" s="66"/>
    </row>
    <row r="188" ht="16.5" customHeight="1">
      <c r="A188" s="66"/>
      <c r="B188" s="66"/>
      <c r="C188" s="65"/>
      <c r="D188" s="65"/>
      <c r="E188" s="66"/>
      <c r="F188" s="66"/>
      <c r="G188" s="66"/>
      <c r="H188" s="66"/>
      <c r="I188" s="66"/>
      <c r="J188" s="66"/>
      <c r="K188" s="66"/>
      <c r="L188" s="66"/>
      <c r="M188" s="66"/>
      <c r="N188" s="66"/>
      <c r="O188" s="66"/>
      <c r="P188" s="66"/>
      <c r="Q188" s="66"/>
      <c r="R188" s="66"/>
      <c r="S188" s="66"/>
      <c r="T188" s="66"/>
      <c r="U188" s="66"/>
      <c r="V188" s="66"/>
      <c r="W188" s="67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  <c r="AJ188" s="66"/>
      <c r="AK188" s="66"/>
      <c r="AL188" s="66"/>
      <c r="AM188" s="66"/>
      <c r="AN188" s="66"/>
      <c r="AO188" s="66"/>
    </row>
    <row r="189" ht="16.5" customHeight="1">
      <c r="A189" s="66"/>
      <c r="B189" s="66"/>
      <c r="C189" s="65"/>
      <c r="D189" s="65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7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</row>
    <row r="190" ht="16.5" customHeight="1">
      <c r="A190" s="66"/>
      <c r="B190" s="66"/>
      <c r="C190" s="65"/>
      <c r="D190" s="65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66"/>
      <c r="U190" s="66"/>
      <c r="V190" s="66"/>
      <c r="W190" s="67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  <c r="AJ190" s="66"/>
      <c r="AK190" s="66"/>
      <c r="AL190" s="66"/>
      <c r="AM190" s="66"/>
      <c r="AN190" s="66"/>
      <c r="AO190" s="66"/>
    </row>
    <row r="191" ht="16.5" customHeight="1">
      <c r="A191" s="66"/>
      <c r="B191" s="66"/>
      <c r="C191" s="65"/>
      <c r="D191" s="65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7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  <c r="AJ191" s="66"/>
      <c r="AK191" s="66"/>
      <c r="AL191" s="66"/>
      <c r="AM191" s="66"/>
      <c r="AN191" s="66"/>
      <c r="AO191" s="66"/>
    </row>
    <row r="192" ht="16.5" customHeight="1">
      <c r="A192" s="66"/>
      <c r="B192" s="66"/>
      <c r="C192" s="65"/>
      <c r="D192" s="65"/>
      <c r="E192" s="66"/>
      <c r="F192" s="66"/>
      <c r="G192" s="66"/>
      <c r="H192" s="66"/>
      <c r="I192" s="66"/>
      <c r="J192" s="66"/>
      <c r="K192" s="66"/>
      <c r="L192" s="66"/>
      <c r="M192" s="66"/>
      <c r="N192" s="66"/>
      <c r="O192" s="66"/>
      <c r="P192" s="66"/>
      <c r="Q192" s="66"/>
      <c r="R192" s="66"/>
      <c r="S192" s="66"/>
      <c r="T192" s="66"/>
      <c r="U192" s="66"/>
      <c r="V192" s="66"/>
      <c r="W192" s="67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  <c r="AJ192" s="66"/>
      <c r="AK192" s="66"/>
      <c r="AL192" s="66"/>
      <c r="AM192" s="66"/>
      <c r="AN192" s="66"/>
      <c r="AO192" s="66"/>
    </row>
    <row r="193" ht="16.5" customHeight="1">
      <c r="A193" s="66"/>
      <c r="B193" s="66"/>
      <c r="C193" s="65"/>
      <c r="D193" s="65"/>
      <c r="E193" s="66"/>
      <c r="F193" s="66"/>
      <c r="G193" s="66"/>
      <c r="H193" s="66"/>
      <c r="I193" s="66"/>
      <c r="J193" s="66"/>
      <c r="K193" s="66"/>
      <c r="L193" s="66"/>
      <c r="M193" s="66"/>
      <c r="N193" s="66"/>
      <c r="O193" s="66"/>
      <c r="P193" s="66"/>
      <c r="Q193" s="66"/>
      <c r="R193" s="66"/>
      <c r="S193" s="66"/>
      <c r="T193" s="66"/>
      <c r="U193" s="66"/>
      <c r="V193" s="66"/>
      <c r="W193" s="67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  <c r="AO193" s="66"/>
    </row>
    <row r="194" ht="16.5" customHeight="1">
      <c r="A194" s="66"/>
      <c r="B194" s="66"/>
      <c r="C194" s="65"/>
      <c r="D194" s="65"/>
      <c r="E194" s="66"/>
      <c r="F194" s="66"/>
      <c r="G194" s="66"/>
      <c r="H194" s="66"/>
      <c r="I194" s="66"/>
      <c r="J194" s="66"/>
      <c r="K194" s="66"/>
      <c r="L194" s="66"/>
      <c r="M194" s="66"/>
      <c r="N194" s="66"/>
      <c r="O194" s="66"/>
      <c r="P194" s="66"/>
      <c r="Q194" s="66"/>
      <c r="R194" s="66"/>
      <c r="S194" s="66"/>
      <c r="T194" s="66"/>
      <c r="U194" s="66"/>
      <c r="V194" s="66"/>
      <c r="W194" s="67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  <c r="AO194" s="66"/>
    </row>
    <row r="195" ht="16.5" customHeight="1">
      <c r="A195" s="66"/>
      <c r="B195" s="66"/>
      <c r="C195" s="65"/>
      <c r="D195" s="65"/>
      <c r="E195" s="66"/>
      <c r="F195" s="66"/>
      <c r="G195" s="66"/>
      <c r="H195" s="66"/>
      <c r="I195" s="66"/>
      <c r="J195" s="66"/>
      <c r="K195" s="66"/>
      <c r="L195" s="66"/>
      <c r="M195" s="66"/>
      <c r="N195" s="66"/>
      <c r="O195" s="66"/>
      <c r="P195" s="66"/>
      <c r="Q195" s="66"/>
      <c r="R195" s="66"/>
      <c r="S195" s="66"/>
      <c r="T195" s="66"/>
      <c r="U195" s="66"/>
      <c r="V195" s="66"/>
      <c r="W195" s="67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  <c r="AO195" s="66"/>
    </row>
    <row r="196" ht="16.5" customHeight="1">
      <c r="A196" s="66"/>
      <c r="B196" s="66"/>
      <c r="C196" s="65"/>
      <c r="D196" s="65"/>
      <c r="E196" s="66"/>
      <c r="F196" s="66"/>
      <c r="G196" s="66"/>
      <c r="H196" s="66"/>
      <c r="I196" s="66"/>
      <c r="J196" s="66"/>
      <c r="K196" s="66"/>
      <c r="L196" s="66"/>
      <c r="M196" s="66"/>
      <c r="N196" s="66"/>
      <c r="O196" s="66"/>
      <c r="P196" s="66"/>
      <c r="Q196" s="66"/>
      <c r="R196" s="66"/>
      <c r="S196" s="66"/>
      <c r="T196" s="66"/>
      <c r="U196" s="66"/>
      <c r="V196" s="66"/>
      <c r="W196" s="67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  <c r="AO196" s="66"/>
    </row>
    <row r="197" ht="16.5" customHeight="1">
      <c r="A197" s="66"/>
      <c r="B197" s="66"/>
      <c r="C197" s="65"/>
      <c r="D197" s="65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7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  <c r="AO197" s="66"/>
    </row>
    <row r="198" ht="16.5" customHeight="1">
      <c r="A198" s="66"/>
      <c r="B198" s="66"/>
      <c r="C198" s="65"/>
      <c r="D198" s="65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7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  <c r="AO198" s="66"/>
    </row>
    <row r="199" ht="16.5" customHeight="1">
      <c r="A199" s="66"/>
      <c r="B199" s="66"/>
      <c r="C199" s="65"/>
      <c r="D199" s="65"/>
      <c r="E199" s="66"/>
      <c r="F199" s="66"/>
      <c r="G199" s="66"/>
      <c r="H199" s="66"/>
      <c r="I199" s="66"/>
      <c r="J199" s="66"/>
      <c r="K199" s="66"/>
      <c r="L199" s="66"/>
      <c r="M199" s="66"/>
      <c r="N199" s="66"/>
      <c r="O199" s="66"/>
      <c r="P199" s="66"/>
      <c r="Q199" s="66"/>
      <c r="R199" s="66"/>
      <c r="S199" s="66"/>
      <c r="T199" s="66"/>
      <c r="U199" s="66"/>
      <c r="V199" s="66"/>
      <c r="W199" s="67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  <c r="AO199" s="66"/>
    </row>
    <row r="200" ht="16.5" customHeight="1">
      <c r="A200" s="66"/>
      <c r="B200" s="66"/>
      <c r="C200" s="65"/>
      <c r="D200" s="65"/>
      <c r="E200" s="66"/>
      <c r="F200" s="66"/>
      <c r="G200" s="66"/>
      <c r="H200" s="66"/>
      <c r="I200" s="66"/>
      <c r="J200" s="66"/>
      <c r="K200" s="66"/>
      <c r="L200" s="66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7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  <c r="AO200" s="66"/>
    </row>
    <row r="201" ht="16.5" customHeight="1">
      <c r="A201" s="66"/>
      <c r="B201" s="66"/>
      <c r="C201" s="65"/>
      <c r="D201" s="65"/>
      <c r="E201" s="66"/>
      <c r="F201" s="66"/>
      <c r="G201" s="66"/>
      <c r="H201" s="66"/>
      <c r="I201" s="66"/>
      <c r="J201" s="66"/>
      <c r="K201" s="66"/>
      <c r="L201" s="66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7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  <c r="AO201" s="66"/>
    </row>
    <row r="202" ht="16.5" customHeight="1">
      <c r="A202" s="66"/>
      <c r="B202" s="66"/>
      <c r="C202" s="65"/>
      <c r="D202" s="65"/>
      <c r="E202" s="66"/>
      <c r="F202" s="66"/>
      <c r="G202" s="66"/>
      <c r="H202" s="66"/>
      <c r="I202" s="66"/>
      <c r="J202" s="66"/>
      <c r="K202" s="66"/>
      <c r="L202" s="66"/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7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  <c r="AO202" s="66"/>
    </row>
    <row r="203" ht="16.5" customHeight="1">
      <c r="A203" s="66"/>
      <c r="B203" s="66"/>
      <c r="C203" s="65"/>
      <c r="D203" s="65"/>
      <c r="E203" s="66"/>
      <c r="F203" s="66"/>
      <c r="G203" s="66"/>
      <c r="H203" s="66"/>
      <c r="I203" s="66"/>
      <c r="J203" s="66"/>
      <c r="K203" s="66"/>
      <c r="L203" s="66"/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7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  <c r="AO203" s="66"/>
    </row>
    <row r="204" ht="16.5" customHeight="1">
      <c r="A204" s="66"/>
      <c r="B204" s="66"/>
      <c r="C204" s="65"/>
      <c r="D204" s="65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7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  <c r="AO204" s="66"/>
    </row>
    <row r="205" ht="16.5" customHeight="1">
      <c r="A205" s="66"/>
      <c r="B205" s="66"/>
      <c r="C205" s="65"/>
      <c r="D205" s="65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7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  <c r="AO205" s="66"/>
    </row>
    <row r="206" ht="16.5" customHeight="1">
      <c r="A206" s="66"/>
      <c r="B206" s="66"/>
      <c r="C206" s="65"/>
      <c r="D206" s="65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7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  <c r="AO206" s="66"/>
    </row>
    <row r="207" ht="16.5" customHeight="1">
      <c r="A207" s="66"/>
      <c r="B207" s="66"/>
      <c r="C207" s="65"/>
      <c r="D207" s="65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7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  <c r="AO207" s="66"/>
    </row>
    <row r="208" ht="16.5" customHeight="1">
      <c r="A208" s="66"/>
      <c r="B208" s="66"/>
      <c r="C208" s="65"/>
      <c r="D208" s="65"/>
      <c r="E208" s="66"/>
      <c r="F208" s="66"/>
      <c r="G208" s="66"/>
      <c r="H208" s="66"/>
      <c r="I208" s="66"/>
      <c r="J208" s="66"/>
      <c r="K208" s="66"/>
      <c r="L208" s="66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7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  <c r="AO208" s="66"/>
    </row>
    <row r="209" ht="16.5" customHeight="1">
      <c r="A209" s="66"/>
      <c r="B209" s="66"/>
      <c r="C209" s="65"/>
      <c r="D209" s="65"/>
      <c r="E209" s="66"/>
      <c r="F209" s="66"/>
      <c r="G209" s="66"/>
      <c r="H209" s="66"/>
      <c r="I209" s="66"/>
      <c r="J209" s="66"/>
      <c r="K209" s="66"/>
      <c r="L209" s="66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7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  <c r="AO209" s="66"/>
    </row>
    <row r="210" ht="16.5" customHeight="1">
      <c r="A210" s="66"/>
      <c r="B210" s="66"/>
      <c r="C210" s="65"/>
      <c r="D210" s="65"/>
      <c r="E210" s="66"/>
      <c r="F210" s="66"/>
      <c r="G210" s="66"/>
      <c r="H210" s="66"/>
      <c r="I210" s="66"/>
      <c r="J210" s="66"/>
      <c r="K210" s="66"/>
      <c r="L210" s="66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7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  <c r="AO210" s="66"/>
    </row>
    <row r="211" ht="16.5" customHeight="1">
      <c r="A211" s="66"/>
      <c r="B211" s="66"/>
      <c r="C211" s="65"/>
      <c r="D211" s="65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7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  <c r="AO211" s="66"/>
    </row>
    <row r="212" ht="16.5" customHeight="1">
      <c r="A212" s="66"/>
      <c r="B212" s="66"/>
      <c r="C212" s="65"/>
      <c r="D212" s="65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7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  <c r="AO212" s="66"/>
    </row>
    <row r="213" ht="16.5" customHeight="1">
      <c r="A213" s="66"/>
      <c r="B213" s="66"/>
      <c r="C213" s="65"/>
      <c r="D213" s="65"/>
      <c r="E213" s="66"/>
      <c r="F213" s="66"/>
      <c r="G213" s="66"/>
      <c r="H213" s="66"/>
      <c r="I213" s="66"/>
      <c r="J213" s="66"/>
      <c r="K213" s="66"/>
      <c r="L213" s="66"/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7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  <c r="AO213" s="66"/>
    </row>
    <row r="214" ht="16.5" customHeight="1">
      <c r="A214" s="66"/>
      <c r="B214" s="66"/>
      <c r="C214" s="65"/>
      <c r="D214" s="65"/>
      <c r="E214" s="66"/>
      <c r="F214" s="66"/>
      <c r="G214" s="66"/>
      <c r="H214" s="66"/>
      <c r="I214" s="66"/>
      <c r="J214" s="66"/>
      <c r="K214" s="66"/>
      <c r="L214" s="66"/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7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  <c r="AO214" s="66"/>
    </row>
    <row r="215" ht="16.5" customHeight="1">
      <c r="A215" s="66"/>
      <c r="B215" s="66"/>
      <c r="C215" s="65"/>
      <c r="D215" s="65"/>
      <c r="E215" s="66"/>
      <c r="F215" s="66"/>
      <c r="G215" s="66"/>
      <c r="H215" s="66"/>
      <c r="I215" s="66"/>
      <c r="J215" s="66"/>
      <c r="K215" s="66"/>
      <c r="L215" s="66"/>
      <c r="M215" s="66"/>
      <c r="N215" s="66"/>
      <c r="O215" s="66"/>
      <c r="P215" s="66"/>
      <c r="Q215" s="66"/>
      <c r="R215" s="66"/>
      <c r="S215" s="66"/>
      <c r="T215" s="66"/>
      <c r="U215" s="66"/>
      <c r="V215" s="66"/>
      <c r="W215" s="67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  <c r="AJ215" s="66"/>
      <c r="AK215" s="66"/>
      <c r="AL215" s="66"/>
      <c r="AM215" s="66"/>
      <c r="AN215" s="66"/>
      <c r="AO215" s="66"/>
    </row>
    <row r="216" ht="16.5" customHeight="1">
      <c r="A216" s="66"/>
      <c r="B216" s="66"/>
      <c r="C216" s="65"/>
      <c r="D216" s="65"/>
      <c r="E216" s="66"/>
      <c r="F216" s="66"/>
      <c r="G216" s="66"/>
      <c r="H216" s="66"/>
      <c r="I216" s="66"/>
      <c r="J216" s="66"/>
      <c r="K216" s="66"/>
      <c r="L216" s="66"/>
      <c r="M216" s="66"/>
      <c r="N216" s="66"/>
      <c r="O216" s="66"/>
      <c r="P216" s="66"/>
      <c r="Q216" s="66"/>
      <c r="R216" s="66"/>
      <c r="S216" s="66"/>
      <c r="T216" s="66"/>
      <c r="U216" s="66"/>
      <c r="V216" s="66"/>
      <c r="W216" s="67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  <c r="AJ216" s="66"/>
      <c r="AK216" s="66"/>
      <c r="AL216" s="66"/>
      <c r="AM216" s="66"/>
      <c r="AN216" s="66"/>
      <c r="AO216" s="66"/>
    </row>
    <row r="217" ht="16.5" customHeight="1">
      <c r="A217" s="66"/>
      <c r="B217" s="66"/>
      <c r="C217" s="65"/>
      <c r="D217" s="65"/>
      <c r="E217" s="66"/>
      <c r="F217" s="66"/>
      <c r="G217" s="66"/>
      <c r="H217" s="66"/>
      <c r="I217" s="66"/>
      <c r="J217" s="66"/>
      <c r="K217" s="66"/>
      <c r="L217" s="66"/>
      <c r="M217" s="66"/>
      <c r="N217" s="66"/>
      <c r="O217" s="66"/>
      <c r="P217" s="66"/>
      <c r="Q217" s="66"/>
      <c r="R217" s="66"/>
      <c r="S217" s="66"/>
      <c r="T217" s="66"/>
      <c r="U217" s="66"/>
      <c r="V217" s="66"/>
      <c r="W217" s="67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  <c r="AJ217" s="66"/>
      <c r="AK217" s="66"/>
      <c r="AL217" s="66"/>
      <c r="AM217" s="66"/>
      <c r="AN217" s="66"/>
      <c r="AO217" s="66"/>
    </row>
    <row r="218" ht="16.5" customHeight="1">
      <c r="A218" s="66"/>
      <c r="B218" s="66"/>
      <c r="C218" s="65"/>
      <c r="D218" s="65"/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66"/>
      <c r="U218" s="66"/>
      <c r="V218" s="66"/>
      <c r="W218" s="67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  <c r="AJ218" s="66"/>
      <c r="AK218" s="66"/>
      <c r="AL218" s="66"/>
      <c r="AM218" s="66"/>
      <c r="AN218" s="66"/>
      <c r="AO218" s="66"/>
    </row>
    <row r="219" ht="16.5" customHeight="1">
      <c r="A219" s="66"/>
      <c r="B219" s="66"/>
      <c r="C219" s="65"/>
      <c r="D219" s="65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7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</row>
    <row r="220" ht="16.5" customHeight="1">
      <c r="A220" s="66"/>
      <c r="B220" s="66"/>
      <c r="C220" s="65"/>
      <c r="D220" s="65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7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</row>
    <row r="221" ht="16.5" customHeight="1">
      <c r="A221" s="66"/>
      <c r="B221" s="66"/>
      <c r="C221" s="65"/>
      <c r="D221" s="65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7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</row>
    <row r="222" ht="16.5" customHeight="1">
      <c r="A222" s="66"/>
      <c r="B222" s="66"/>
      <c r="C222" s="65"/>
      <c r="D222" s="65"/>
      <c r="E222" s="66"/>
      <c r="F222" s="66"/>
      <c r="G222" s="66"/>
      <c r="H222" s="66"/>
      <c r="I222" s="66"/>
      <c r="J222" s="66"/>
      <c r="K222" s="66"/>
      <c r="L222" s="66"/>
      <c r="M222" s="66"/>
      <c r="N222" s="66"/>
      <c r="O222" s="66"/>
      <c r="P222" s="66"/>
      <c r="Q222" s="66"/>
      <c r="R222" s="66"/>
      <c r="S222" s="66"/>
      <c r="T222" s="66"/>
      <c r="U222" s="66"/>
      <c r="V222" s="66"/>
      <c r="W222" s="67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  <c r="AJ222" s="66"/>
      <c r="AK222" s="66"/>
      <c r="AL222" s="66"/>
      <c r="AM222" s="66"/>
      <c r="AN222" s="66"/>
      <c r="AO222" s="66"/>
    </row>
    <row r="223" ht="16.5" customHeight="1">
      <c r="A223" s="66"/>
      <c r="B223" s="66"/>
      <c r="C223" s="65"/>
      <c r="D223" s="65"/>
      <c r="E223" s="66"/>
      <c r="F223" s="66"/>
      <c r="G223" s="66"/>
      <c r="H223" s="66"/>
      <c r="I223" s="66"/>
      <c r="J223" s="66"/>
      <c r="K223" s="66"/>
      <c r="L223" s="66"/>
      <c r="M223" s="66"/>
      <c r="N223" s="66"/>
      <c r="O223" s="66"/>
      <c r="P223" s="66"/>
      <c r="Q223" s="66"/>
      <c r="R223" s="66"/>
      <c r="S223" s="66"/>
      <c r="T223" s="66"/>
      <c r="U223" s="66"/>
      <c r="V223" s="66"/>
      <c r="W223" s="67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  <c r="AJ223" s="66"/>
      <c r="AK223" s="66"/>
      <c r="AL223" s="66"/>
      <c r="AM223" s="66"/>
      <c r="AN223" s="66"/>
      <c r="AO223" s="66"/>
    </row>
    <row r="224" ht="16.5" customHeight="1">
      <c r="A224" s="66"/>
      <c r="B224" s="66"/>
      <c r="C224" s="65"/>
      <c r="D224" s="65"/>
      <c r="E224" s="66"/>
      <c r="F224" s="66"/>
      <c r="G224" s="66"/>
      <c r="H224" s="66"/>
      <c r="I224" s="66"/>
      <c r="J224" s="66"/>
      <c r="K224" s="66"/>
      <c r="L224" s="66"/>
      <c r="M224" s="66"/>
      <c r="N224" s="66"/>
      <c r="O224" s="66"/>
      <c r="P224" s="66"/>
      <c r="Q224" s="66"/>
      <c r="R224" s="66"/>
      <c r="S224" s="66"/>
      <c r="T224" s="66"/>
      <c r="U224" s="66"/>
      <c r="V224" s="66"/>
      <c r="W224" s="67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  <c r="AJ224" s="66"/>
      <c r="AK224" s="66"/>
      <c r="AL224" s="66"/>
      <c r="AM224" s="66"/>
      <c r="AN224" s="66"/>
      <c r="AO224" s="66"/>
    </row>
    <row r="225" ht="16.5" customHeight="1">
      <c r="A225" s="66"/>
      <c r="B225" s="66"/>
      <c r="C225" s="65"/>
      <c r="D225" s="65"/>
      <c r="E225" s="66"/>
      <c r="F225" s="66"/>
      <c r="G225" s="66"/>
      <c r="H225" s="66"/>
      <c r="I225" s="66"/>
      <c r="J225" s="66"/>
      <c r="K225" s="66"/>
      <c r="L225" s="66"/>
      <c r="M225" s="66"/>
      <c r="N225" s="66"/>
      <c r="O225" s="66"/>
      <c r="P225" s="66"/>
      <c r="Q225" s="66"/>
      <c r="R225" s="66"/>
      <c r="S225" s="66"/>
      <c r="T225" s="66"/>
      <c r="U225" s="66"/>
      <c r="V225" s="66"/>
      <c r="W225" s="67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  <c r="AJ225" s="66"/>
      <c r="AK225" s="66"/>
      <c r="AL225" s="66"/>
      <c r="AM225" s="66"/>
      <c r="AN225" s="66"/>
      <c r="AO225" s="66"/>
    </row>
    <row r="226" ht="16.5" customHeight="1">
      <c r="A226" s="66"/>
      <c r="B226" s="66"/>
      <c r="C226" s="65"/>
      <c r="D226" s="65"/>
      <c r="E226" s="66"/>
      <c r="F226" s="66"/>
      <c r="G226" s="66"/>
      <c r="H226" s="66"/>
      <c r="I226" s="66"/>
      <c r="J226" s="66"/>
      <c r="K226" s="66"/>
      <c r="L226" s="66"/>
      <c r="M226" s="66"/>
      <c r="N226" s="66"/>
      <c r="O226" s="66"/>
      <c r="P226" s="66"/>
      <c r="Q226" s="66"/>
      <c r="R226" s="66"/>
      <c r="S226" s="66"/>
      <c r="T226" s="66"/>
      <c r="U226" s="66"/>
      <c r="V226" s="66"/>
      <c r="W226" s="67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  <c r="AJ226" s="66"/>
      <c r="AK226" s="66"/>
      <c r="AL226" s="66"/>
      <c r="AM226" s="66"/>
      <c r="AN226" s="66"/>
      <c r="AO226" s="66"/>
    </row>
    <row r="227" ht="16.5" customHeight="1">
      <c r="A227" s="66"/>
      <c r="B227" s="66"/>
      <c r="C227" s="65"/>
      <c r="D227" s="65"/>
      <c r="E227" s="66"/>
      <c r="F227" s="66"/>
      <c r="G227" s="66"/>
      <c r="H227" s="66"/>
      <c r="I227" s="66"/>
      <c r="J227" s="66"/>
      <c r="K227" s="66"/>
      <c r="L227" s="66"/>
      <c r="M227" s="66"/>
      <c r="N227" s="66"/>
      <c r="O227" s="66"/>
      <c r="P227" s="66"/>
      <c r="Q227" s="66"/>
      <c r="R227" s="66"/>
      <c r="S227" s="66"/>
      <c r="T227" s="66"/>
      <c r="U227" s="66"/>
      <c r="V227" s="66"/>
      <c r="W227" s="67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  <c r="AJ227" s="66"/>
      <c r="AK227" s="66"/>
      <c r="AL227" s="66"/>
      <c r="AM227" s="66"/>
      <c r="AN227" s="66"/>
      <c r="AO227" s="66"/>
    </row>
    <row r="228" ht="16.5" customHeight="1">
      <c r="A228" s="66"/>
      <c r="B228" s="66"/>
      <c r="C228" s="65"/>
      <c r="D228" s="65"/>
      <c r="E228" s="66"/>
      <c r="F228" s="66"/>
      <c r="G228" s="66"/>
      <c r="H228" s="66"/>
      <c r="I228" s="66"/>
      <c r="J228" s="66"/>
      <c r="K228" s="66"/>
      <c r="L228" s="66"/>
      <c r="M228" s="66"/>
      <c r="N228" s="66"/>
      <c r="O228" s="66"/>
      <c r="P228" s="66"/>
      <c r="Q228" s="66"/>
      <c r="R228" s="66"/>
      <c r="S228" s="66"/>
      <c r="T228" s="66"/>
      <c r="U228" s="66"/>
      <c r="V228" s="66"/>
      <c r="W228" s="67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  <c r="AJ228" s="66"/>
      <c r="AK228" s="66"/>
      <c r="AL228" s="66"/>
      <c r="AM228" s="66"/>
      <c r="AN228" s="66"/>
      <c r="AO228" s="66"/>
    </row>
    <row r="229" ht="16.5" customHeight="1">
      <c r="A229" s="66"/>
      <c r="B229" s="66"/>
      <c r="C229" s="65"/>
      <c r="D229" s="65"/>
      <c r="E229" s="66"/>
      <c r="F229" s="66"/>
      <c r="G229" s="66"/>
      <c r="H229" s="66"/>
      <c r="I229" s="66"/>
      <c r="J229" s="66"/>
      <c r="K229" s="66"/>
      <c r="L229" s="66"/>
      <c r="M229" s="66"/>
      <c r="N229" s="66"/>
      <c r="O229" s="66"/>
      <c r="P229" s="66"/>
      <c r="Q229" s="66"/>
      <c r="R229" s="66"/>
      <c r="S229" s="66"/>
      <c r="T229" s="66"/>
      <c r="U229" s="66"/>
      <c r="V229" s="66"/>
      <c r="W229" s="67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  <c r="AJ229" s="66"/>
      <c r="AK229" s="66"/>
      <c r="AL229" s="66"/>
      <c r="AM229" s="66"/>
      <c r="AN229" s="66"/>
      <c r="AO229" s="66"/>
    </row>
    <row r="230" ht="16.5" customHeight="1">
      <c r="A230" s="66"/>
      <c r="B230" s="66"/>
      <c r="C230" s="65"/>
      <c r="D230" s="65"/>
      <c r="E230" s="66"/>
      <c r="F230" s="66"/>
      <c r="G230" s="66"/>
      <c r="H230" s="66"/>
      <c r="I230" s="66"/>
      <c r="J230" s="66"/>
      <c r="K230" s="66"/>
      <c r="L230" s="66"/>
      <c r="M230" s="66"/>
      <c r="N230" s="66"/>
      <c r="O230" s="66"/>
      <c r="P230" s="66"/>
      <c r="Q230" s="66"/>
      <c r="R230" s="66"/>
      <c r="S230" s="66"/>
      <c r="T230" s="66"/>
      <c r="U230" s="66"/>
      <c r="V230" s="66"/>
      <c r="W230" s="67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  <c r="AJ230" s="66"/>
      <c r="AK230" s="66"/>
      <c r="AL230" s="66"/>
      <c r="AM230" s="66"/>
      <c r="AN230" s="66"/>
      <c r="AO230" s="66"/>
    </row>
    <row r="231" ht="16.5" customHeight="1">
      <c r="A231" s="66"/>
      <c r="B231" s="66"/>
      <c r="C231" s="65"/>
      <c r="D231" s="65"/>
      <c r="E231" s="66"/>
      <c r="F231" s="66"/>
      <c r="G231" s="66"/>
      <c r="H231" s="66"/>
      <c r="I231" s="66"/>
      <c r="J231" s="66"/>
      <c r="K231" s="66"/>
      <c r="L231" s="66"/>
      <c r="M231" s="66"/>
      <c r="N231" s="66"/>
      <c r="O231" s="66"/>
      <c r="P231" s="66"/>
      <c r="Q231" s="66"/>
      <c r="R231" s="66"/>
      <c r="S231" s="66"/>
      <c r="T231" s="66"/>
      <c r="U231" s="66"/>
      <c r="V231" s="66"/>
      <c r="W231" s="67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  <c r="AJ231" s="66"/>
      <c r="AK231" s="66"/>
      <c r="AL231" s="66"/>
      <c r="AM231" s="66"/>
      <c r="AN231" s="66"/>
      <c r="AO231" s="66"/>
    </row>
    <row r="232" ht="16.5" customHeight="1">
      <c r="A232" s="66"/>
      <c r="B232" s="66"/>
      <c r="C232" s="65"/>
      <c r="D232" s="65"/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66"/>
      <c r="U232" s="66"/>
      <c r="V232" s="66"/>
      <c r="W232" s="67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  <c r="AJ232" s="66"/>
      <c r="AK232" s="66"/>
      <c r="AL232" s="66"/>
      <c r="AM232" s="66"/>
      <c r="AN232" s="66"/>
      <c r="AO232" s="66"/>
    </row>
    <row r="233" ht="16.5" customHeight="1">
      <c r="A233" s="66"/>
      <c r="B233" s="66"/>
      <c r="C233" s="65"/>
      <c r="D233" s="65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66"/>
      <c r="U233" s="66"/>
      <c r="V233" s="66"/>
      <c r="W233" s="67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  <c r="AJ233" s="66"/>
      <c r="AK233" s="66"/>
      <c r="AL233" s="66"/>
      <c r="AM233" s="66"/>
      <c r="AN233" s="66"/>
      <c r="AO233" s="66"/>
    </row>
    <row r="234" ht="16.5" customHeight="1">
      <c r="A234" s="66"/>
      <c r="B234" s="66"/>
      <c r="C234" s="65"/>
      <c r="D234" s="65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7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  <c r="AJ234" s="66"/>
      <c r="AK234" s="66"/>
      <c r="AL234" s="66"/>
      <c r="AM234" s="66"/>
      <c r="AN234" s="66"/>
      <c r="AO234" s="66"/>
    </row>
    <row r="235" ht="16.5" customHeight="1">
      <c r="A235" s="66"/>
      <c r="B235" s="66"/>
      <c r="C235" s="65"/>
      <c r="D235" s="65"/>
      <c r="E235" s="66"/>
      <c r="F235" s="66"/>
      <c r="G235" s="66"/>
      <c r="H235" s="66"/>
      <c r="I235" s="66"/>
      <c r="J235" s="66"/>
      <c r="K235" s="66"/>
      <c r="L235" s="66"/>
      <c r="M235" s="66"/>
      <c r="N235" s="66"/>
      <c r="O235" s="66"/>
      <c r="P235" s="66"/>
      <c r="Q235" s="66"/>
      <c r="R235" s="66"/>
      <c r="S235" s="66"/>
      <c r="T235" s="66"/>
      <c r="U235" s="66"/>
      <c r="V235" s="66"/>
      <c r="W235" s="67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  <c r="AJ235" s="66"/>
      <c r="AK235" s="66"/>
      <c r="AL235" s="66"/>
      <c r="AM235" s="66"/>
      <c r="AN235" s="66"/>
      <c r="AO235" s="66"/>
    </row>
    <row r="236" ht="16.5" customHeight="1">
      <c r="A236" s="66"/>
      <c r="B236" s="66"/>
      <c r="C236" s="65"/>
      <c r="D236" s="65"/>
      <c r="E236" s="66"/>
      <c r="F236" s="66"/>
      <c r="G236" s="66"/>
      <c r="H236" s="66"/>
      <c r="I236" s="66"/>
      <c r="J236" s="66"/>
      <c r="K236" s="66"/>
      <c r="L236" s="66"/>
      <c r="M236" s="66"/>
      <c r="N236" s="66"/>
      <c r="O236" s="66"/>
      <c r="P236" s="66"/>
      <c r="Q236" s="66"/>
      <c r="R236" s="66"/>
      <c r="S236" s="66"/>
      <c r="T236" s="66"/>
      <c r="U236" s="66"/>
      <c r="V236" s="66"/>
      <c r="W236" s="67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  <c r="AJ236" s="66"/>
      <c r="AK236" s="66"/>
      <c r="AL236" s="66"/>
      <c r="AM236" s="66"/>
      <c r="AN236" s="66"/>
      <c r="AO236" s="66"/>
    </row>
    <row r="237" ht="16.5" customHeight="1">
      <c r="A237" s="66"/>
      <c r="B237" s="66"/>
      <c r="C237" s="65"/>
      <c r="D237" s="65"/>
      <c r="E237" s="66"/>
      <c r="F237" s="66"/>
      <c r="G237" s="66"/>
      <c r="H237" s="66"/>
      <c r="I237" s="66"/>
      <c r="J237" s="66"/>
      <c r="K237" s="66"/>
      <c r="L237" s="66"/>
      <c r="M237" s="66"/>
      <c r="N237" s="66"/>
      <c r="O237" s="66"/>
      <c r="P237" s="66"/>
      <c r="Q237" s="66"/>
      <c r="R237" s="66"/>
      <c r="S237" s="66"/>
      <c r="T237" s="66"/>
      <c r="U237" s="66"/>
      <c r="V237" s="66"/>
      <c r="W237" s="67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  <c r="AJ237" s="66"/>
      <c r="AK237" s="66"/>
      <c r="AL237" s="66"/>
      <c r="AM237" s="66"/>
      <c r="AN237" s="66"/>
      <c r="AO237" s="66"/>
    </row>
    <row r="238" ht="16.5" customHeight="1">
      <c r="A238" s="66"/>
      <c r="B238" s="66"/>
      <c r="C238" s="65"/>
      <c r="D238" s="65"/>
      <c r="E238" s="66"/>
      <c r="F238" s="66"/>
      <c r="G238" s="66"/>
      <c r="H238" s="66"/>
      <c r="I238" s="66"/>
      <c r="J238" s="66"/>
      <c r="K238" s="66"/>
      <c r="L238" s="66"/>
      <c r="M238" s="66"/>
      <c r="N238" s="66"/>
      <c r="O238" s="66"/>
      <c r="P238" s="66"/>
      <c r="Q238" s="66"/>
      <c r="R238" s="66"/>
      <c r="S238" s="66"/>
      <c r="T238" s="66"/>
      <c r="U238" s="66"/>
      <c r="V238" s="66"/>
      <c r="W238" s="67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  <c r="AJ238" s="66"/>
      <c r="AK238" s="66"/>
      <c r="AL238" s="66"/>
      <c r="AM238" s="66"/>
      <c r="AN238" s="66"/>
      <c r="AO238" s="66"/>
    </row>
    <row r="239" ht="16.5" customHeight="1">
      <c r="A239" s="66"/>
      <c r="B239" s="66"/>
      <c r="C239" s="65"/>
      <c r="D239" s="65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66"/>
      <c r="U239" s="66"/>
      <c r="V239" s="66"/>
      <c r="W239" s="67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  <c r="AJ239" s="66"/>
      <c r="AK239" s="66"/>
      <c r="AL239" s="66"/>
      <c r="AM239" s="66"/>
      <c r="AN239" s="66"/>
      <c r="AO239" s="66"/>
    </row>
    <row r="240" ht="16.5" customHeight="1">
      <c r="A240" s="66"/>
      <c r="B240" s="66"/>
      <c r="C240" s="65"/>
      <c r="D240" s="65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66"/>
      <c r="V240" s="66"/>
      <c r="W240" s="67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66"/>
      <c r="AL240" s="66"/>
      <c r="AM240" s="66"/>
      <c r="AN240" s="66"/>
      <c r="AO240" s="66"/>
    </row>
    <row r="241" ht="16.5" customHeight="1">
      <c r="A241" s="66"/>
      <c r="B241" s="66"/>
      <c r="C241" s="65"/>
      <c r="D241" s="65"/>
      <c r="E241" s="66"/>
      <c r="F241" s="66"/>
      <c r="G241" s="66"/>
      <c r="H241" s="66"/>
      <c r="I241" s="66"/>
      <c r="J241" s="66"/>
      <c r="K241" s="66"/>
      <c r="L241" s="66"/>
      <c r="M241" s="66"/>
      <c r="N241" s="66"/>
      <c r="O241" s="66"/>
      <c r="P241" s="66"/>
      <c r="Q241" s="66"/>
      <c r="R241" s="66"/>
      <c r="S241" s="66"/>
      <c r="T241" s="66"/>
      <c r="U241" s="66"/>
      <c r="V241" s="66"/>
      <c r="W241" s="67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  <c r="AJ241" s="66"/>
      <c r="AK241" s="66"/>
      <c r="AL241" s="66"/>
      <c r="AM241" s="66"/>
      <c r="AN241" s="66"/>
      <c r="AO241" s="66"/>
    </row>
    <row r="242" ht="16.5" customHeight="1">
      <c r="A242" s="66"/>
      <c r="B242" s="66"/>
      <c r="C242" s="65"/>
      <c r="D242" s="65"/>
      <c r="E242" s="66"/>
      <c r="F242" s="66"/>
      <c r="G242" s="66"/>
      <c r="H242" s="66"/>
      <c r="I242" s="66"/>
      <c r="J242" s="66"/>
      <c r="K242" s="66"/>
      <c r="L242" s="66"/>
      <c r="M242" s="66"/>
      <c r="N242" s="66"/>
      <c r="O242" s="66"/>
      <c r="P242" s="66"/>
      <c r="Q242" s="66"/>
      <c r="R242" s="66"/>
      <c r="S242" s="66"/>
      <c r="T242" s="66"/>
      <c r="U242" s="66"/>
      <c r="V242" s="66"/>
      <c r="W242" s="67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  <c r="AJ242" s="66"/>
      <c r="AK242" s="66"/>
      <c r="AL242" s="66"/>
      <c r="AM242" s="66"/>
      <c r="AN242" s="66"/>
      <c r="AO242" s="66"/>
    </row>
    <row r="243" ht="16.5" customHeight="1">
      <c r="A243" s="66"/>
      <c r="B243" s="66"/>
      <c r="C243" s="65"/>
      <c r="D243" s="65"/>
      <c r="E243" s="66"/>
      <c r="F243" s="66"/>
      <c r="G243" s="66"/>
      <c r="H243" s="66"/>
      <c r="I243" s="66"/>
      <c r="J243" s="66"/>
      <c r="K243" s="66"/>
      <c r="L243" s="66"/>
      <c r="M243" s="66"/>
      <c r="N243" s="66"/>
      <c r="O243" s="66"/>
      <c r="P243" s="66"/>
      <c r="Q243" s="66"/>
      <c r="R243" s="66"/>
      <c r="S243" s="66"/>
      <c r="T243" s="66"/>
      <c r="U243" s="66"/>
      <c r="V243" s="66"/>
      <c r="W243" s="67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  <c r="AJ243" s="66"/>
      <c r="AK243" s="66"/>
      <c r="AL243" s="66"/>
      <c r="AM243" s="66"/>
      <c r="AN243" s="66"/>
      <c r="AO243" s="66"/>
    </row>
    <row r="244" ht="16.5" customHeight="1">
      <c r="A244" s="66"/>
      <c r="B244" s="66"/>
      <c r="C244" s="65"/>
      <c r="D244" s="65"/>
      <c r="E244" s="66"/>
      <c r="F244" s="66"/>
      <c r="G244" s="66"/>
      <c r="H244" s="66"/>
      <c r="I244" s="66"/>
      <c r="J244" s="66"/>
      <c r="K244" s="66"/>
      <c r="L244" s="66"/>
      <c r="M244" s="66"/>
      <c r="N244" s="66"/>
      <c r="O244" s="66"/>
      <c r="P244" s="66"/>
      <c r="Q244" s="66"/>
      <c r="R244" s="66"/>
      <c r="S244" s="66"/>
      <c r="T244" s="66"/>
      <c r="U244" s="66"/>
      <c r="V244" s="66"/>
      <c r="W244" s="67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  <c r="AJ244" s="66"/>
      <c r="AK244" s="66"/>
      <c r="AL244" s="66"/>
      <c r="AM244" s="66"/>
      <c r="AN244" s="66"/>
      <c r="AO244" s="66"/>
    </row>
    <row r="245" ht="16.5" customHeight="1">
      <c r="A245" s="66"/>
      <c r="B245" s="66"/>
      <c r="C245" s="65"/>
      <c r="D245" s="65"/>
      <c r="E245" s="66"/>
      <c r="F245" s="66"/>
      <c r="G245" s="66"/>
      <c r="H245" s="66"/>
      <c r="I245" s="66"/>
      <c r="J245" s="66"/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6"/>
      <c r="V245" s="66"/>
      <c r="W245" s="67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  <c r="AJ245" s="66"/>
      <c r="AK245" s="66"/>
      <c r="AL245" s="66"/>
      <c r="AM245" s="66"/>
      <c r="AN245" s="66"/>
      <c r="AO245" s="66"/>
    </row>
    <row r="246" ht="16.5" customHeight="1">
      <c r="A246" s="66"/>
      <c r="B246" s="66"/>
      <c r="C246" s="65"/>
      <c r="D246" s="65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7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  <c r="AJ246" s="66"/>
      <c r="AK246" s="66"/>
      <c r="AL246" s="66"/>
      <c r="AM246" s="66"/>
      <c r="AN246" s="66"/>
      <c r="AO246" s="66"/>
    </row>
    <row r="247" ht="16.5" customHeight="1">
      <c r="A247" s="66"/>
      <c r="B247" s="66"/>
      <c r="C247" s="65"/>
      <c r="D247" s="65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66"/>
      <c r="V247" s="66"/>
      <c r="W247" s="67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  <c r="AJ247" s="66"/>
      <c r="AK247" s="66"/>
      <c r="AL247" s="66"/>
      <c r="AM247" s="66"/>
      <c r="AN247" s="66"/>
      <c r="AO247" s="66"/>
    </row>
    <row r="248" ht="16.5" customHeight="1">
      <c r="A248" s="66"/>
      <c r="B248" s="66"/>
      <c r="C248" s="65"/>
      <c r="D248" s="65"/>
      <c r="E248" s="66"/>
      <c r="F248" s="66"/>
      <c r="G248" s="66"/>
      <c r="H248" s="66"/>
      <c r="I248" s="66"/>
      <c r="J248" s="66"/>
      <c r="K248" s="66"/>
      <c r="L248" s="66"/>
      <c r="M248" s="66"/>
      <c r="N248" s="66"/>
      <c r="O248" s="66"/>
      <c r="P248" s="66"/>
      <c r="Q248" s="66"/>
      <c r="R248" s="66"/>
      <c r="S248" s="66"/>
      <c r="T248" s="66"/>
      <c r="U248" s="66"/>
      <c r="V248" s="66"/>
      <c r="W248" s="67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  <c r="AJ248" s="66"/>
      <c r="AK248" s="66"/>
      <c r="AL248" s="66"/>
      <c r="AM248" s="66"/>
      <c r="AN248" s="66"/>
      <c r="AO248" s="66"/>
    </row>
    <row r="249" ht="16.5" customHeight="1">
      <c r="A249" s="66"/>
      <c r="B249" s="66"/>
      <c r="C249" s="65"/>
      <c r="D249" s="65"/>
      <c r="E249" s="66"/>
      <c r="F249" s="66"/>
      <c r="G249" s="66"/>
      <c r="H249" s="66"/>
      <c r="I249" s="66"/>
      <c r="J249" s="66"/>
      <c r="K249" s="66"/>
      <c r="L249" s="66"/>
      <c r="M249" s="66"/>
      <c r="N249" s="66"/>
      <c r="O249" s="66"/>
      <c r="P249" s="66"/>
      <c r="Q249" s="66"/>
      <c r="R249" s="66"/>
      <c r="S249" s="66"/>
      <c r="T249" s="66"/>
      <c r="U249" s="66"/>
      <c r="V249" s="66"/>
      <c r="W249" s="67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  <c r="AJ249" s="66"/>
      <c r="AK249" s="66"/>
      <c r="AL249" s="66"/>
      <c r="AM249" s="66"/>
      <c r="AN249" s="66"/>
      <c r="AO249" s="66"/>
    </row>
    <row r="250" ht="16.5" customHeight="1">
      <c r="A250" s="66"/>
      <c r="B250" s="66"/>
      <c r="C250" s="65"/>
      <c r="D250" s="65"/>
      <c r="E250" s="66"/>
      <c r="F250" s="66"/>
      <c r="G250" s="66"/>
      <c r="H250" s="66"/>
      <c r="I250" s="66"/>
      <c r="J250" s="66"/>
      <c r="K250" s="66"/>
      <c r="L250" s="66"/>
      <c r="M250" s="66"/>
      <c r="N250" s="66"/>
      <c r="O250" s="66"/>
      <c r="P250" s="66"/>
      <c r="Q250" s="66"/>
      <c r="R250" s="66"/>
      <c r="S250" s="66"/>
      <c r="T250" s="66"/>
      <c r="U250" s="66"/>
      <c r="V250" s="66"/>
      <c r="W250" s="67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  <c r="AJ250" s="66"/>
      <c r="AK250" s="66"/>
      <c r="AL250" s="66"/>
      <c r="AM250" s="66"/>
      <c r="AN250" s="66"/>
      <c r="AO250" s="66"/>
    </row>
    <row r="251" ht="16.5" customHeight="1">
      <c r="A251" s="66"/>
      <c r="B251" s="66"/>
      <c r="C251" s="65"/>
      <c r="D251" s="65"/>
      <c r="E251" s="66"/>
      <c r="F251" s="66"/>
      <c r="G251" s="66"/>
      <c r="H251" s="66"/>
      <c r="I251" s="66"/>
      <c r="J251" s="66"/>
      <c r="K251" s="66"/>
      <c r="L251" s="66"/>
      <c r="M251" s="66"/>
      <c r="N251" s="66"/>
      <c r="O251" s="66"/>
      <c r="P251" s="66"/>
      <c r="Q251" s="66"/>
      <c r="R251" s="66"/>
      <c r="S251" s="66"/>
      <c r="T251" s="66"/>
      <c r="U251" s="66"/>
      <c r="V251" s="66"/>
      <c r="W251" s="67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  <c r="AJ251" s="66"/>
      <c r="AK251" s="66"/>
      <c r="AL251" s="66"/>
      <c r="AM251" s="66"/>
      <c r="AN251" s="66"/>
      <c r="AO251" s="66"/>
    </row>
    <row r="252" ht="16.5" customHeight="1">
      <c r="A252" s="66"/>
      <c r="B252" s="66"/>
      <c r="C252" s="65"/>
      <c r="D252" s="65"/>
      <c r="E252" s="66"/>
      <c r="F252" s="66"/>
      <c r="G252" s="66"/>
      <c r="H252" s="66"/>
      <c r="I252" s="66"/>
      <c r="J252" s="66"/>
      <c r="K252" s="66"/>
      <c r="L252" s="66"/>
      <c r="M252" s="66"/>
      <c r="N252" s="66"/>
      <c r="O252" s="66"/>
      <c r="P252" s="66"/>
      <c r="Q252" s="66"/>
      <c r="R252" s="66"/>
      <c r="S252" s="66"/>
      <c r="T252" s="66"/>
      <c r="U252" s="66"/>
      <c r="V252" s="66"/>
      <c r="W252" s="67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  <c r="AJ252" s="66"/>
      <c r="AK252" s="66"/>
      <c r="AL252" s="66"/>
      <c r="AM252" s="66"/>
      <c r="AN252" s="66"/>
      <c r="AO252" s="66"/>
    </row>
    <row r="253" ht="16.5" customHeight="1">
      <c r="A253" s="66"/>
      <c r="B253" s="66"/>
      <c r="C253" s="65"/>
      <c r="D253" s="65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66"/>
      <c r="V253" s="66"/>
      <c r="W253" s="67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  <c r="AJ253" s="66"/>
      <c r="AK253" s="66"/>
      <c r="AL253" s="66"/>
      <c r="AM253" s="66"/>
      <c r="AN253" s="66"/>
      <c r="AO253" s="66"/>
    </row>
    <row r="254" ht="16.5" customHeight="1">
      <c r="A254" s="66"/>
      <c r="B254" s="66"/>
      <c r="C254" s="65"/>
      <c r="D254" s="65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66"/>
      <c r="V254" s="66"/>
      <c r="W254" s="67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  <c r="AJ254" s="66"/>
      <c r="AK254" s="66"/>
      <c r="AL254" s="66"/>
      <c r="AM254" s="66"/>
      <c r="AN254" s="66"/>
      <c r="AO254" s="66"/>
    </row>
    <row r="255" ht="16.5" customHeight="1">
      <c r="A255" s="66"/>
      <c r="B255" s="66"/>
      <c r="C255" s="65"/>
      <c r="D255" s="65"/>
      <c r="E255" s="66"/>
      <c r="F255" s="66"/>
      <c r="G255" s="66"/>
      <c r="H255" s="66"/>
      <c r="I255" s="66"/>
      <c r="J255" s="66"/>
      <c r="K255" s="66"/>
      <c r="L255" s="66"/>
      <c r="M255" s="66"/>
      <c r="N255" s="66"/>
      <c r="O255" s="66"/>
      <c r="P255" s="66"/>
      <c r="Q255" s="66"/>
      <c r="R255" s="66"/>
      <c r="S255" s="66"/>
      <c r="T255" s="66"/>
      <c r="U255" s="66"/>
      <c r="V255" s="66"/>
      <c r="W255" s="67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  <c r="AJ255" s="66"/>
      <c r="AK255" s="66"/>
      <c r="AL255" s="66"/>
      <c r="AM255" s="66"/>
      <c r="AN255" s="66"/>
      <c r="AO255" s="66"/>
    </row>
    <row r="256" ht="16.5" customHeight="1">
      <c r="A256" s="66"/>
      <c r="B256" s="66"/>
      <c r="C256" s="65"/>
      <c r="D256" s="65"/>
      <c r="E256" s="66"/>
      <c r="F256" s="66"/>
      <c r="G256" s="66"/>
      <c r="H256" s="66"/>
      <c r="I256" s="66"/>
      <c r="J256" s="66"/>
      <c r="K256" s="66"/>
      <c r="L256" s="66"/>
      <c r="M256" s="66"/>
      <c r="N256" s="66"/>
      <c r="O256" s="66"/>
      <c r="P256" s="66"/>
      <c r="Q256" s="66"/>
      <c r="R256" s="66"/>
      <c r="S256" s="66"/>
      <c r="T256" s="66"/>
      <c r="U256" s="66"/>
      <c r="V256" s="66"/>
      <c r="W256" s="67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  <c r="AJ256" s="66"/>
      <c r="AK256" s="66"/>
      <c r="AL256" s="66"/>
      <c r="AM256" s="66"/>
      <c r="AN256" s="66"/>
      <c r="AO256" s="66"/>
    </row>
    <row r="257" ht="16.5" customHeight="1">
      <c r="A257" s="66"/>
      <c r="B257" s="66"/>
      <c r="C257" s="65"/>
      <c r="D257" s="65"/>
      <c r="E257" s="66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6"/>
      <c r="V257" s="66"/>
      <c r="W257" s="67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  <c r="AJ257" s="66"/>
      <c r="AK257" s="66"/>
      <c r="AL257" s="66"/>
      <c r="AM257" s="66"/>
      <c r="AN257" s="66"/>
      <c r="AO257" s="66"/>
    </row>
    <row r="258" ht="16.5" customHeight="1">
      <c r="A258" s="66"/>
      <c r="B258" s="66"/>
      <c r="C258" s="65"/>
      <c r="D258" s="65"/>
      <c r="E258" s="66"/>
      <c r="F258" s="66"/>
      <c r="G258" s="66"/>
      <c r="H258" s="66"/>
      <c r="I258" s="66"/>
      <c r="J258" s="66"/>
      <c r="K258" s="66"/>
      <c r="L258" s="66"/>
      <c r="M258" s="66"/>
      <c r="N258" s="66"/>
      <c r="O258" s="66"/>
      <c r="P258" s="66"/>
      <c r="Q258" s="66"/>
      <c r="R258" s="66"/>
      <c r="S258" s="66"/>
      <c r="T258" s="66"/>
      <c r="U258" s="66"/>
      <c r="V258" s="66"/>
      <c r="W258" s="67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  <c r="AJ258" s="66"/>
      <c r="AK258" s="66"/>
      <c r="AL258" s="66"/>
      <c r="AM258" s="66"/>
      <c r="AN258" s="66"/>
      <c r="AO258" s="66"/>
    </row>
    <row r="259" ht="16.5" customHeight="1">
      <c r="A259" s="66"/>
      <c r="B259" s="66"/>
      <c r="C259" s="65"/>
      <c r="D259" s="65"/>
      <c r="E259" s="66"/>
      <c r="F259" s="66"/>
      <c r="G259" s="66"/>
      <c r="H259" s="66"/>
      <c r="I259" s="66"/>
      <c r="J259" s="66"/>
      <c r="K259" s="66"/>
      <c r="L259" s="66"/>
      <c r="M259" s="66"/>
      <c r="N259" s="66"/>
      <c r="O259" s="66"/>
      <c r="P259" s="66"/>
      <c r="Q259" s="66"/>
      <c r="R259" s="66"/>
      <c r="S259" s="66"/>
      <c r="T259" s="66"/>
      <c r="U259" s="66"/>
      <c r="V259" s="66"/>
      <c r="W259" s="67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  <c r="AJ259" s="66"/>
      <c r="AK259" s="66"/>
      <c r="AL259" s="66"/>
      <c r="AM259" s="66"/>
      <c r="AN259" s="66"/>
      <c r="AO259" s="66"/>
    </row>
    <row r="260" ht="16.5" customHeight="1">
      <c r="A260" s="66"/>
      <c r="B260" s="66"/>
      <c r="C260" s="65"/>
      <c r="D260" s="65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66"/>
      <c r="V260" s="66"/>
      <c r="W260" s="67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  <c r="AJ260" s="66"/>
      <c r="AK260" s="66"/>
      <c r="AL260" s="66"/>
      <c r="AM260" s="66"/>
      <c r="AN260" s="66"/>
      <c r="AO260" s="66"/>
    </row>
    <row r="261" ht="16.5" customHeight="1">
      <c r="A261" s="66"/>
      <c r="B261" s="66"/>
      <c r="C261" s="65"/>
      <c r="D261" s="65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66"/>
      <c r="V261" s="66"/>
      <c r="W261" s="67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  <c r="AJ261" s="66"/>
      <c r="AK261" s="66"/>
      <c r="AL261" s="66"/>
      <c r="AM261" s="66"/>
      <c r="AN261" s="66"/>
      <c r="AO261" s="66"/>
    </row>
    <row r="262" ht="16.5" customHeight="1">
      <c r="A262" s="66"/>
      <c r="B262" s="66"/>
      <c r="C262" s="65"/>
      <c r="D262" s="65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7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</row>
    <row r="263" ht="16.5" customHeight="1">
      <c r="A263" s="66"/>
      <c r="B263" s="66"/>
      <c r="C263" s="65"/>
      <c r="D263" s="65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7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</row>
    <row r="264" ht="16.5" customHeight="1">
      <c r="A264" s="66"/>
      <c r="B264" s="66"/>
      <c r="C264" s="65"/>
      <c r="D264" s="65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7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</row>
    <row r="265" ht="16.5" customHeight="1">
      <c r="A265" s="66"/>
      <c r="B265" s="66"/>
      <c r="C265" s="65"/>
      <c r="D265" s="65"/>
      <c r="E265" s="66"/>
      <c r="F265" s="66"/>
      <c r="G265" s="66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7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  <c r="AJ265" s="66"/>
      <c r="AK265" s="66"/>
      <c r="AL265" s="66"/>
      <c r="AM265" s="66"/>
      <c r="AN265" s="66"/>
      <c r="AO265" s="66"/>
    </row>
    <row r="266" ht="16.5" customHeight="1">
      <c r="A266" s="66"/>
      <c r="B266" s="66"/>
      <c r="C266" s="65"/>
      <c r="D266" s="65"/>
      <c r="E266" s="66"/>
      <c r="F266" s="66"/>
      <c r="G266" s="66"/>
      <c r="H266" s="66"/>
      <c r="I266" s="66"/>
      <c r="J266" s="66"/>
      <c r="K266" s="66"/>
      <c r="L266" s="66"/>
      <c r="M266" s="66"/>
      <c r="N266" s="66"/>
      <c r="O266" s="66"/>
      <c r="P266" s="66"/>
      <c r="Q266" s="66"/>
      <c r="R266" s="66"/>
      <c r="S266" s="66"/>
      <c r="T266" s="66"/>
      <c r="U266" s="66"/>
      <c r="V266" s="66"/>
      <c r="W266" s="67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  <c r="AJ266" s="66"/>
      <c r="AK266" s="66"/>
      <c r="AL266" s="66"/>
      <c r="AM266" s="66"/>
      <c r="AN266" s="66"/>
      <c r="AO266" s="66"/>
    </row>
    <row r="267" ht="16.5" customHeight="1">
      <c r="A267" s="66"/>
      <c r="B267" s="66"/>
      <c r="C267" s="65"/>
      <c r="D267" s="65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7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  <c r="AJ267" s="66"/>
      <c r="AK267" s="66"/>
      <c r="AL267" s="66"/>
      <c r="AM267" s="66"/>
      <c r="AN267" s="66"/>
      <c r="AO267" s="66"/>
    </row>
    <row r="268" ht="16.5" customHeight="1">
      <c r="A268" s="66"/>
      <c r="B268" s="66"/>
      <c r="C268" s="65"/>
      <c r="D268" s="65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7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  <c r="AJ268" s="66"/>
      <c r="AK268" s="66"/>
      <c r="AL268" s="66"/>
      <c r="AM268" s="66"/>
      <c r="AN268" s="66"/>
      <c r="AO268" s="66"/>
    </row>
    <row r="269" ht="16.5" customHeight="1">
      <c r="A269" s="66"/>
      <c r="B269" s="66"/>
      <c r="C269" s="65"/>
      <c r="D269" s="65"/>
      <c r="E269" s="66"/>
      <c r="F269" s="66"/>
      <c r="G269" s="66"/>
      <c r="H269" s="66"/>
      <c r="I269" s="66"/>
      <c r="J269" s="66"/>
      <c r="K269" s="66"/>
      <c r="L269" s="66"/>
      <c r="M269" s="66"/>
      <c r="N269" s="66"/>
      <c r="O269" s="66"/>
      <c r="P269" s="66"/>
      <c r="Q269" s="66"/>
      <c r="R269" s="66"/>
      <c r="S269" s="66"/>
      <c r="T269" s="66"/>
      <c r="U269" s="66"/>
      <c r="V269" s="66"/>
      <c r="W269" s="67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  <c r="AJ269" s="66"/>
      <c r="AK269" s="66"/>
      <c r="AL269" s="66"/>
      <c r="AM269" s="66"/>
      <c r="AN269" s="66"/>
      <c r="AO269" s="66"/>
    </row>
    <row r="270" ht="16.5" customHeight="1">
      <c r="A270" s="66"/>
      <c r="B270" s="66"/>
      <c r="C270" s="65"/>
      <c r="D270" s="65"/>
      <c r="E270" s="66"/>
      <c r="F270" s="66"/>
      <c r="G270" s="66"/>
      <c r="H270" s="66"/>
      <c r="I270" s="66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66"/>
      <c r="U270" s="66"/>
      <c r="V270" s="66"/>
      <c r="W270" s="67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  <c r="AJ270" s="66"/>
      <c r="AK270" s="66"/>
      <c r="AL270" s="66"/>
      <c r="AM270" s="66"/>
      <c r="AN270" s="66"/>
      <c r="AO270" s="66"/>
    </row>
    <row r="271" ht="16.5" customHeight="1">
      <c r="A271" s="66"/>
      <c r="B271" s="66"/>
      <c r="C271" s="65"/>
      <c r="D271" s="65"/>
      <c r="E271" s="66"/>
      <c r="F271" s="66"/>
      <c r="G271" s="66"/>
      <c r="H271" s="66"/>
      <c r="I271" s="66"/>
      <c r="J271" s="66"/>
      <c r="K271" s="66"/>
      <c r="L271" s="66"/>
      <c r="M271" s="66"/>
      <c r="N271" s="66"/>
      <c r="O271" s="66"/>
      <c r="P271" s="66"/>
      <c r="Q271" s="66"/>
      <c r="R271" s="66"/>
      <c r="S271" s="66"/>
      <c r="T271" s="66"/>
      <c r="U271" s="66"/>
      <c r="V271" s="66"/>
      <c r="W271" s="67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  <c r="AJ271" s="66"/>
      <c r="AK271" s="66"/>
      <c r="AL271" s="66"/>
      <c r="AM271" s="66"/>
      <c r="AN271" s="66"/>
      <c r="AO271" s="66"/>
    </row>
    <row r="272" ht="16.5" customHeight="1">
      <c r="A272" s="66"/>
      <c r="B272" s="66"/>
      <c r="C272" s="65"/>
      <c r="D272" s="65"/>
      <c r="E272" s="66"/>
      <c r="F272" s="66"/>
      <c r="G272" s="66"/>
      <c r="H272" s="66"/>
      <c r="I272" s="66"/>
      <c r="J272" s="66"/>
      <c r="K272" s="66"/>
      <c r="L272" s="66"/>
      <c r="M272" s="66"/>
      <c r="N272" s="66"/>
      <c r="O272" s="66"/>
      <c r="P272" s="66"/>
      <c r="Q272" s="66"/>
      <c r="R272" s="66"/>
      <c r="S272" s="66"/>
      <c r="T272" s="66"/>
      <c r="U272" s="66"/>
      <c r="V272" s="66"/>
      <c r="W272" s="67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  <c r="AJ272" s="66"/>
      <c r="AK272" s="66"/>
      <c r="AL272" s="66"/>
      <c r="AM272" s="66"/>
      <c r="AN272" s="66"/>
      <c r="AO272" s="66"/>
    </row>
    <row r="273" ht="16.5" customHeight="1">
      <c r="A273" s="66"/>
      <c r="B273" s="66"/>
      <c r="C273" s="65"/>
      <c r="D273" s="65"/>
      <c r="E273" s="66"/>
      <c r="F273" s="66"/>
      <c r="G273" s="66"/>
      <c r="H273" s="66"/>
      <c r="I273" s="66"/>
      <c r="J273" s="66"/>
      <c r="K273" s="66"/>
      <c r="L273" s="66"/>
      <c r="M273" s="66"/>
      <c r="N273" s="66"/>
      <c r="O273" s="66"/>
      <c r="P273" s="66"/>
      <c r="Q273" s="66"/>
      <c r="R273" s="66"/>
      <c r="S273" s="66"/>
      <c r="T273" s="66"/>
      <c r="U273" s="66"/>
      <c r="V273" s="66"/>
      <c r="W273" s="67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  <c r="AJ273" s="66"/>
      <c r="AK273" s="66"/>
      <c r="AL273" s="66"/>
      <c r="AM273" s="66"/>
      <c r="AN273" s="66"/>
      <c r="AO273" s="66"/>
    </row>
    <row r="274" ht="16.5" customHeight="1">
      <c r="A274" s="66"/>
      <c r="B274" s="66"/>
      <c r="C274" s="65"/>
      <c r="D274" s="65"/>
      <c r="E274" s="66"/>
      <c r="F274" s="66"/>
      <c r="G274" s="66"/>
      <c r="H274" s="66"/>
      <c r="I274" s="66"/>
      <c r="J274" s="66"/>
      <c r="K274" s="66"/>
      <c r="L274" s="66"/>
      <c r="M274" s="66"/>
      <c r="N274" s="66"/>
      <c r="O274" s="66"/>
      <c r="P274" s="66"/>
      <c r="Q274" s="66"/>
      <c r="R274" s="66"/>
      <c r="S274" s="66"/>
      <c r="T274" s="66"/>
      <c r="U274" s="66"/>
      <c r="V274" s="66"/>
      <c r="W274" s="67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  <c r="AJ274" s="66"/>
      <c r="AK274" s="66"/>
      <c r="AL274" s="66"/>
      <c r="AM274" s="66"/>
      <c r="AN274" s="66"/>
      <c r="AO274" s="66"/>
    </row>
    <row r="275" ht="16.5" customHeight="1">
      <c r="A275" s="66"/>
      <c r="B275" s="66"/>
      <c r="C275" s="65"/>
      <c r="D275" s="65"/>
      <c r="E275" s="66"/>
      <c r="F275" s="66"/>
      <c r="G275" s="66"/>
      <c r="H275" s="66"/>
      <c r="I275" s="66"/>
      <c r="J275" s="66"/>
      <c r="K275" s="66"/>
      <c r="L275" s="66"/>
      <c r="M275" s="66"/>
      <c r="N275" s="66"/>
      <c r="O275" s="66"/>
      <c r="P275" s="66"/>
      <c r="Q275" s="66"/>
      <c r="R275" s="66"/>
      <c r="S275" s="66"/>
      <c r="T275" s="66"/>
      <c r="U275" s="66"/>
      <c r="V275" s="66"/>
      <c r="W275" s="67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  <c r="AJ275" s="66"/>
      <c r="AK275" s="66"/>
      <c r="AL275" s="66"/>
      <c r="AM275" s="66"/>
      <c r="AN275" s="66"/>
      <c r="AO275" s="66"/>
    </row>
    <row r="276" ht="16.5" customHeight="1">
      <c r="A276" s="66"/>
      <c r="B276" s="66"/>
      <c r="C276" s="65"/>
      <c r="D276" s="65"/>
      <c r="E276" s="66"/>
      <c r="F276" s="66"/>
      <c r="G276" s="66"/>
      <c r="H276" s="66"/>
      <c r="I276" s="66"/>
      <c r="J276" s="66"/>
      <c r="K276" s="66"/>
      <c r="L276" s="66"/>
      <c r="M276" s="66"/>
      <c r="N276" s="66"/>
      <c r="O276" s="66"/>
      <c r="P276" s="66"/>
      <c r="Q276" s="66"/>
      <c r="R276" s="66"/>
      <c r="S276" s="66"/>
      <c r="T276" s="66"/>
      <c r="U276" s="66"/>
      <c r="V276" s="66"/>
      <c r="W276" s="67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  <c r="AJ276" s="66"/>
      <c r="AK276" s="66"/>
      <c r="AL276" s="66"/>
      <c r="AM276" s="66"/>
      <c r="AN276" s="66"/>
      <c r="AO276" s="66"/>
    </row>
    <row r="277" ht="16.5" customHeight="1">
      <c r="A277" s="66"/>
      <c r="B277" s="66"/>
      <c r="C277" s="65"/>
      <c r="D277" s="65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66"/>
      <c r="V277" s="66"/>
      <c r="W277" s="67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  <c r="AJ277" s="66"/>
      <c r="AK277" s="66"/>
      <c r="AL277" s="66"/>
      <c r="AM277" s="66"/>
      <c r="AN277" s="66"/>
      <c r="AO277" s="66"/>
    </row>
    <row r="278" ht="16.5" customHeight="1">
      <c r="A278" s="66"/>
      <c r="B278" s="66"/>
      <c r="C278" s="65"/>
      <c r="D278" s="65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66"/>
      <c r="V278" s="66"/>
      <c r="W278" s="67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  <c r="AN278" s="66"/>
      <c r="AO278" s="66"/>
    </row>
    <row r="279" ht="16.5" customHeight="1">
      <c r="A279" s="66"/>
      <c r="B279" s="66"/>
      <c r="C279" s="65"/>
      <c r="D279" s="65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66"/>
      <c r="V279" s="66"/>
      <c r="W279" s="67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AN279" s="66"/>
      <c r="AO279" s="66"/>
    </row>
    <row r="280" ht="16.5" customHeight="1">
      <c r="A280" s="66"/>
      <c r="B280" s="66"/>
      <c r="C280" s="65"/>
      <c r="D280" s="65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66"/>
      <c r="V280" s="66"/>
      <c r="W280" s="67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66"/>
      <c r="AL280" s="66"/>
      <c r="AM280" s="66"/>
      <c r="AN280" s="66"/>
      <c r="AO280" s="66"/>
    </row>
    <row r="281" ht="16.5" customHeight="1">
      <c r="A281" s="66"/>
      <c r="B281" s="66"/>
      <c r="C281" s="65"/>
      <c r="D281" s="65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66"/>
      <c r="V281" s="66"/>
      <c r="W281" s="67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  <c r="AJ281" s="66"/>
      <c r="AK281" s="66"/>
      <c r="AL281" s="66"/>
      <c r="AM281" s="66"/>
      <c r="AN281" s="66"/>
      <c r="AO281" s="66"/>
    </row>
    <row r="282" ht="16.5" customHeight="1">
      <c r="A282" s="66"/>
      <c r="B282" s="66"/>
      <c r="C282" s="65"/>
      <c r="D282" s="65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66"/>
      <c r="V282" s="66"/>
      <c r="W282" s="67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  <c r="AJ282" s="66"/>
      <c r="AK282" s="66"/>
      <c r="AL282" s="66"/>
      <c r="AM282" s="66"/>
      <c r="AN282" s="66"/>
      <c r="AO282" s="66"/>
    </row>
    <row r="283" ht="16.5" customHeight="1">
      <c r="A283" s="66"/>
      <c r="B283" s="66"/>
      <c r="C283" s="65"/>
      <c r="D283" s="65"/>
      <c r="E283" s="66"/>
      <c r="F283" s="66"/>
      <c r="G283" s="66"/>
      <c r="H283" s="66"/>
      <c r="I283" s="66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7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  <c r="AJ283" s="66"/>
      <c r="AK283" s="66"/>
      <c r="AL283" s="66"/>
      <c r="AM283" s="66"/>
      <c r="AN283" s="66"/>
      <c r="AO283" s="66"/>
    </row>
    <row r="284" ht="16.5" customHeight="1">
      <c r="A284" s="66"/>
      <c r="B284" s="66"/>
      <c r="C284" s="65"/>
      <c r="D284" s="65"/>
      <c r="E284" s="66"/>
      <c r="F284" s="66"/>
      <c r="G284" s="66"/>
      <c r="H284" s="66"/>
      <c r="I284" s="66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7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  <c r="AJ284" s="66"/>
      <c r="AK284" s="66"/>
      <c r="AL284" s="66"/>
      <c r="AM284" s="66"/>
      <c r="AN284" s="66"/>
      <c r="AO284" s="66"/>
    </row>
    <row r="285" ht="16.5" customHeight="1">
      <c r="A285" s="66"/>
      <c r="B285" s="66"/>
      <c r="C285" s="65"/>
      <c r="D285" s="65"/>
      <c r="E285" s="66"/>
      <c r="F285" s="66"/>
      <c r="G285" s="66"/>
      <c r="H285" s="66"/>
      <c r="I285" s="66"/>
      <c r="J285" s="66"/>
      <c r="K285" s="66"/>
      <c r="L285" s="66"/>
      <c r="M285" s="66"/>
      <c r="N285" s="66"/>
      <c r="O285" s="66"/>
      <c r="P285" s="66"/>
      <c r="Q285" s="66"/>
      <c r="R285" s="66"/>
      <c r="S285" s="66"/>
      <c r="T285" s="66"/>
      <c r="U285" s="66"/>
      <c r="V285" s="66"/>
      <c r="W285" s="67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66"/>
      <c r="AL285" s="66"/>
      <c r="AM285" s="66"/>
      <c r="AN285" s="66"/>
      <c r="AO285" s="66"/>
    </row>
    <row r="286" ht="16.5" customHeight="1">
      <c r="A286" s="66"/>
      <c r="B286" s="66"/>
      <c r="C286" s="65"/>
      <c r="D286" s="65"/>
      <c r="E286" s="66"/>
      <c r="F286" s="66"/>
      <c r="G286" s="66"/>
      <c r="H286" s="66"/>
      <c r="I286" s="66"/>
      <c r="J286" s="66"/>
      <c r="K286" s="66"/>
      <c r="L286" s="66"/>
      <c r="M286" s="66"/>
      <c r="N286" s="66"/>
      <c r="O286" s="66"/>
      <c r="P286" s="66"/>
      <c r="Q286" s="66"/>
      <c r="R286" s="66"/>
      <c r="S286" s="66"/>
      <c r="T286" s="66"/>
      <c r="U286" s="66"/>
      <c r="V286" s="66"/>
      <c r="W286" s="67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  <c r="AN286" s="66"/>
      <c r="AO286" s="66"/>
    </row>
    <row r="287" ht="16.5" customHeight="1">
      <c r="A287" s="66"/>
      <c r="B287" s="66"/>
      <c r="C287" s="65"/>
      <c r="D287" s="65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66"/>
      <c r="V287" s="66"/>
      <c r="W287" s="67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  <c r="AN287" s="66"/>
      <c r="AO287" s="66"/>
    </row>
    <row r="288" ht="16.5" customHeight="1">
      <c r="A288" s="66"/>
      <c r="B288" s="66"/>
      <c r="C288" s="65"/>
      <c r="D288" s="65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66"/>
      <c r="V288" s="66"/>
      <c r="W288" s="67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  <c r="AJ288" s="66"/>
      <c r="AK288" s="66"/>
      <c r="AL288" s="66"/>
      <c r="AM288" s="66"/>
      <c r="AN288" s="66"/>
      <c r="AO288" s="66"/>
    </row>
    <row r="289" ht="16.5" customHeight="1">
      <c r="A289" s="66"/>
      <c r="B289" s="66"/>
      <c r="C289" s="65"/>
      <c r="D289" s="65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66"/>
      <c r="V289" s="66"/>
      <c r="W289" s="67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  <c r="AJ289" s="66"/>
      <c r="AK289" s="66"/>
      <c r="AL289" s="66"/>
      <c r="AM289" s="66"/>
      <c r="AN289" s="66"/>
      <c r="AO289" s="66"/>
    </row>
    <row r="290" ht="16.5" customHeight="1">
      <c r="A290" s="66"/>
      <c r="B290" s="66"/>
      <c r="C290" s="65"/>
      <c r="D290" s="65"/>
      <c r="E290" s="66"/>
      <c r="F290" s="66"/>
      <c r="G290" s="66"/>
      <c r="H290" s="66"/>
      <c r="I290" s="66"/>
      <c r="J290" s="66"/>
      <c r="K290" s="66"/>
      <c r="L290" s="66"/>
      <c r="M290" s="66"/>
      <c r="N290" s="66"/>
      <c r="O290" s="66"/>
      <c r="P290" s="66"/>
      <c r="Q290" s="66"/>
      <c r="R290" s="66"/>
      <c r="S290" s="66"/>
      <c r="T290" s="66"/>
      <c r="U290" s="66"/>
      <c r="V290" s="66"/>
      <c r="W290" s="67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  <c r="AN290" s="66"/>
      <c r="AO290" s="66"/>
    </row>
    <row r="291" ht="16.5" customHeight="1">
      <c r="A291" s="66"/>
      <c r="B291" s="66"/>
      <c r="C291" s="65"/>
      <c r="D291" s="65"/>
      <c r="E291" s="66"/>
      <c r="F291" s="66"/>
      <c r="G291" s="66"/>
      <c r="H291" s="66"/>
      <c r="I291" s="66"/>
      <c r="J291" s="66"/>
      <c r="K291" s="66"/>
      <c r="L291" s="66"/>
      <c r="M291" s="66"/>
      <c r="N291" s="66"/>
      <c r="O291" s="66"/>
      <c r="P291" s="66"/>
      <c r="Q291" s="66"/>
      <c r="R291" s="66"/>
      <c r="S291" s="66"/>
      <c r="T291" s="66"/>
      <c r="U291" s="66"/>
      <c r="V291" s="66"/>
      <c r="W291" s="67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66"/>
      <c r="AL291" s="66"/>
      <c r="AM291" s="66"/>
      <c r="AN291" s="66"/>
      <c r="AO291" s="66"/>
    </row>
    <row r="292" ht="16.5" customHeight="1">
      <c r="A292" s="66"/>
      <c r="B292" s="66"/>
      <c r="C292" s="65"/>
      <c r="D292" s="65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7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66"/>
      <c r="AK292" s="66"/>
      <c r="AL292" s="66"/>
      <c r="AM292" s="66"/>
      <c r="AN292" s="66"/>
      <c r="AO292" s="66"/>
    </row>
    <row r="293" ht="16.5" customHeight="1">
      <c r="A293" s="66"/>
      <c r="B293" s="66"/>
      <c r="C293" s="65"/>
      <c r="D293" s="65"/>
      <c r="E293" s="66"/>
      <c r="F293" s="66"/>
      <c r="G293" s="66"/>
      <c r="H293" s="66"/>
      <c r="I293" s="66"/>
      <c r="J293" s="66"/>
      <c r="K293" s="66"/>
      <c r="L293" s="66"/>
      <c r="M293" s="66"/>
      <c r="N293" s="66"/>
      <c r="O293" s="66"/>
      <c r="P293" s="66"/>
      <c r="Q293" s="66"/>
      <c r="R293" s="66"/>
      <c r="S293" s="66"/>
      <c r="T293" s="66"/>
      <c r="U293" s="66"/>
      <c r="V293" s="66"/>
      <c r="W293" s="67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  <c r="AJ293" s="66"/>
      <c r="AK293" s="66"/>
      <c r="AL293" s="66"/>
      <c r="AM293" s="66"/>
      <c r="AN293" s="66"/>
      <c r="AO293" s="66"/>
    </row>
    <row r="294" ht="16.5" customHeight="1">
      <c r="A294" s="66"/>
      <c r="B294" s="66"/>
      <c r="C294" s="65"/>
      <c r="D294" s="65"/>
      <c r="E294" s="66"/>
      <c r="F294" s="66"/>
      <c r="G294" s="66"/>
      <c r="H294" s="66"/>
      <c r="I294" s="66"/>
      <c r="J294" s="66"/>
      <c r="K294" s="66"/>
      <c r="L294" s="66"/>
      <c r="M294" s="66"/>
      <c r="N294" s="66"/>
      <c r="O294" s="66"/>
      <c r="P294" s="66"/>
      <c r="Q294" s="66"/>
      <c r="R294" s="66"/>
      <c r="S294" s="66"/>
      <c r="T294" s="66"/>
      <c r="U294" s="66"/>
      <c r="V294" s="66"/>
      <c r="W294" s="67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  <c r="AJ294" s="66"/>
      <c r="AK294" s="66"/>
      <c r="AL294" s="66"/>
      <c r="AM294" s="66"/>
      <c r="AN294" s="66"/>
      <c r="AO294" s="66"/>
    </row>
    <row r="295" ht="16.5" customHeight="1">
      <c r="A295" s="66"/>
      <c r="B295" s="66"/>
      <c r="C295" s="65"/>
      <c r="D295" s="65"/>
      <c r="E295" s="66"/>
      <c r="F295" s="66"/>
      <c r="G295" s="66"/>
      <c r="H295" s="66"/>
      <c r="I295" s="66"/>
      <c r="J295" s="66"/>
      <c r="K295" s="66"/>
      <c r="L295" s="66"/>
      <c r="M295" s="66"/>
      <c r="N295" s="66"/>
      <c r="O295" s="66"/>
      <c r="P295" s="66"/>
      <c r="Q295" s="66"/>
      <c r="R295" s="66"/>
      <c r="S295" s="66"/>
      <c r="T295" s="66"/>
      <c r="U295" s="66"/>
      <c r="V295" s="66"/>
      <c r="W295" s="67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  <c r="AJ295" s="66"/>
      <c r="AK295" s="66"/>
      <c r="AL295" s="66"/>
      <c r="AM295" s="66"/>
      <c r="AN295" s="66"/>
      <c r="AO295" s="66"/>
    </row>
    <row r="296" ht="16.5" customHeight="1">
      <c r="A296" s="66"/>
      <c r="B296" s="66"/>
      <c r="C296" s="65"/>
      <c r="D296" s="65"/>
      <c r="E296" s="66"/>
      <c r="F296" s="66"/>
      <c r="G296" s="66"/>
      <c r="H296" s="66"/>
      <c r="I296" s="66"/>
      <c r="J296" s="66"/>
      <c r="K296" s="66"/>
      <c r="L296" s="66"/>
      <c r="M296" s="66"/>
      <c r="N296" s="66"/>
      <c r="O296" s="66"/>
      <c r="P296" s="66"/>
      <c r="Q296" s="66"/>
      <c r="R296" s="66"/>
      <c r="S296" s="66"/>
      <c r="T296" s="66"/>
      <c r="U296" s="66"/>
      <c r="V296" s="66"/>
      <c r="W296" s="67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  <c r="AJ296" s="66"/>
      <c r="AK296" s="66"/>
      <c r="AL296" s="66"/>
      <c r="AM296" s="66"/>
      <c r="AN296" s="66"/>
      <c r="AO296" s="66"/>
    </row>
    <row r="297" ht="16.5" customHeight="1">
      <c r="A297" s="66"/>
      <c r="B297" s="66"/>
      <c r="C297" s="65"/>
      <c r="D297" s="65"/>
      <c r="E297" s="66"/>
      <c r="F297" s="66"/>
      <c r="G297" s="66"/>
      <c r="H297" s="66"/>
      <c r="I297" s="66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66"/>
      <c r="U297" s="66"/>
      <c r="V297" s="66"/>
      <c r="W297" s="67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66"/>
      <c r="AL297" s="66"/>
      <c r="AM297" s="66"/>
      <c r="AN297" s="66"/>
      <c r="AO297" s="66"/>
    </row>
    <row r="298" ht="16.5" customHeight="1">
      <c r="A298" s="66"/>
      <c r="B298" s="66"/>
      <c r="C298" s="65"/>
      <c r="D298" s="65"/>
      <c r="E298" s="66"/>
      <c r="F298" s="66"/>
      <c r="G298" s="66"/>
      <c r="H298" s="66"/>
      <c r="I298" s="66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66"/>
      <c r="U298" s="66"/>
      <c r="V298" s="66"/>
      <c r="W298" s="67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  <c r="AJ298" s="66"/>
      <c r="AK298" s="66"/>
      <c r="AL298" s="66"/>
      <c r="AM298" s="66"/>
      <c r="AN298" s="66"/>
      <c r="AO298" s="66"/>
    </row>
    <row r="299" ht="16.5" customHeight="1">
      <c r="A299" s="66"/>
      <c r="B299" s="66"/>
      <c r="C299" s="65"/>
      <c r="D299" s="65"/>
      <c r="E299" s="66"/>
      <c r="F299" s="66"/>
      <c r="G299" s="66"/>
      <c r="H299" s="66"/>
      <c r="I299" s="66"/>
      <c r="J299" s="66"/>
      <c r="K299" s="66"/>
      <c r="L299" s="66"/>
      <c r="M299" s="66"/>
      <c r="N299" s="66"/>
      <c r="O299" s="66"/>
      <c r="P299" s="66"/>
      <c r="Q299" s="66"/>
      <c r="R299" s="66"/>
      <c r="S299" s="66"/>
      <c r="T299" s="66"/>
      <c r="U299" s="66"/>
      <c r="V299" s="66"/>
      <c r="W299" s="67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66"/>
      <c r="AL299" s="66"/>
      <c r="AM299" s="66"/>
      <c r="AN299" s="66"/>
      <c r="AO299" s="66"/>
    </row>
    <row r="300" ht="16.5" customHeight="1">
      <c r="A300" s="66"/>
      <c r="B300" s="66"/>
      <c r="C300" s="65"/>
      <c r="D300" s="65"/>
      <c r="E300" s="66"/>
      <c r="F300" s="66"/>
      <c r="G300" s="66"/>
      <c r="H300" s="66"/>
      <c r="I300" s="66"/>
      <c r="J300" s="66"/>
      <c r="K300" s="66"/>
      <c r="L300" s="66"/>
      <c r="M300" s="66"/>
      <c r="N300" s="66"/>
      <c r="O300" s="66"/>
      <c r="P300" s="66"/>
      <c r="Q300" s="66"/>
      <c r="R300" s="66"/>
      <c r="S300" s="66"/>
      <c r="T300" s="66"/>
      <c r="U300" s="66"/>
      <c r="V300" s="66"/>
      <c r="W300" s="67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  <c r="AN300" s="66"/>
      <c r="AO300" s="66"/>
    </row>
    <row r="301" ht="16.5" customHeight="1">
      <c r="A301" s="66"/>
      <c r="B301" s="66"/>
      <c r="C301" s="65"/>
      <c r="D301" s="65"/>
      <c r="E301" s="66"/>
      <c r="F301" s="66"/>
      <c r="G301" s="66"/>
      <c r="H301" s="66"/>
      <c r="I301" s="66"/>
      <c r="J301" s="66"/>
      <c r="K301" s="66"/>
      <c r="L301" s="66"/>
      <c r="M301" s="66"/>
      <c r="N301" s="66"/>
      <c r="O301" s="66"/>
      <c r="P301" s="66"/>
      <c r="Q301" s="66"/>
      <c r="R301" s="66"/>
      <c r="S301" s="66"/>
      <c r="T301" s="66"/>
      <c r="U301" s="66"/>
      <c r="V301" s="66"/>
      <c r="W301" s="67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  <c r="AN301" s="66"/>
      <c r="AO301" s="66"/>
    </row>
    <row r="302" ht="16.5" customHeight="1">
      <c r="A302" s="66"/>
      <c r="B302" s="66"/>
      <c r="C302" s="65"/>
      <c r="D302" s="65"/>
      <c r="E302" s="66"/>
      <c r="F302" s="66"/>
      <c r="G302" s="66"/>
      <c r="H302" s="66"/>
      <c r="I302" s="66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7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  <c r="AJ302" s="66"/>
      <c r="AK302" s="66"/>
      <c r="AL302" s="66"/>
      <c r="AM302" s="66"/>
      <c r="AN302" s="66"/>
      <c r="AO302" s="66"/>
    </row>
    <row r="303" ht="16.5" customHeight="1">
      <c r="A303" s="66"/>
      <c r="B303" s="66"/>
      <c r="C303" s="65"/>
      <c r="D303" s="65"/>
      <c r="E303" s="66"/>
      <c r="F303" s="66"/>
      <c r="G303" s="66"/>
      <c r="H303" s="66"/>
      <c r="I303" s="66"/>
      <c r="J303" s="66"/>
      <c r="K303" s="66"/>
      <c r="L303" s="66"/>
      <c r="M303" s="66"/>
      <c r="N303" s="66"/>
      <c r="O303" s="66"/>
      <c r="P303" s="66"/>
      <c r="Q303" s="66"/>
      <c r="R303" s="66"/>
      <c r="S303" s="66"/>
      <c r="T303" s="66"/>
      <c r="U303" s="66"/>
      <c r="V303" s="66"/>
      <c r="W303" s="67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  <c r="AJ303" s="66"/>
      <c r="AK303" s="66"/>
      <c r="AL303" s="66"/>
      <c r="AM303" s="66"/>
      <c r="AN303" s="66"/>
      <c r="AO303" s="66"/>
    </row>
    <row r="304" ht="16.5" customHeight="1">
      <c r="A304" s="66"/>
      <c r="B304" s="66"/>
      <c r="C304" s="65"/>
      <c r="D304" s="65"/>
      <c r="E304" s="66"/>
      <c r="F304" s="66"/>
      <c r="G304" s="66"/>
      <c r="H304" s="66"/>
      <c r="I304" s="66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66"/>
      <c r="U304" s="66"/>
      <c r="V304" s="66"/>
      <c r="W304" s="67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  <c r="AN304" s="66"/>
      <c r="AO304" s="66"/>
    </row>
    <row r="305" ht="16.5" customHeight="1">
      <c r="A305" s="66"/>
      <c r="B305" s="66"/>
      <c r="C305" s="65"/>
      <c r="D305" s="65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7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</row>
    <row r="306" ht="16.5" customHeight="1">
      <c r="A306" s="66"/>
      <c r="B306" s="66"/>
      <c r="C306" s="65"/>
      <c r="D306" s="65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7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</row>
    <row r="307" ht="16.5" customHeight="1">
      <c r="A307" s="66"/>
      <c r="B307" s="66"/>
      <c r="C307" s="65"/>
      <c r="D307" s="65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7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</row>
    <row r="308" ht="16.5" customHeight="1">
      <c r="A308" s="66"/>
      <c r="B308" s="66"/>
      <c r="C308" s="65"/>
      <c r="D308" s="65"/>
      <c r="E308" s="66"/>
      <c r="F308" s="66"/>
      <c r="G308" s="66"/>
      <c r="H308" s="66"/>
      <c r="I308" s="66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66"/>
      <c r="U308" s="66"/>
      <c r="V308" s="66"/>
      <c r="W308" s="67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  <c r="AJ308" s="66"/>
      <c r="AK308" s="66"/>
      <c r="AL308" s="66"/>
      <c r="AM308" s="66"/>
      <c r="AN308" s="66"/>
      <c r="AO308" s="66"/>
    </row>
    <row r="309" ht="16.5" customHeight="1">
      <c r="A309" s="66"/>
      <c r="B309" s="66"/>
      <c r="C309" s="65"/>
      <c r="D309" s="65"/>
      <c r="E309" s="66"/>
      <c r="F309" s="66"/>
      <c r="G309" s="66"/>
      <c r="H309" s="66"/>
      <c r="I309" s="66"/>
      <c r="J309" s="66"/>
      <c r="K309" s="66"/>
      <c r="L309" s="66"/>
      <c r="M309" s="66"/>
      <c r="N309" s="66"/>
      <c r="O309" s="66"/>
      <c r="P309" s="66"/>
      <c r="Q309" s="66"/>
      <c r="R309" s="66"/>
      <c r="S309" s="66"/>
      <c r="T309" s="66"/>
      <c r="U309" s="66"/>
      <c r="V309" s="66"/>
      <c r="W309" s="67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  <c r="AJ309" s="66"/>
      <c r="AK309" s="66"/>
      <c r="AL309" s="66"/>
      <c r="AM309" s="66"/>
      <c r="AN309" s="66"/>
      <c r="AO309" s="66"/>
    </row>
    <row r="310" ht="16.5" customHeight="1">
      <c r="A310" s="66"/>
      <c r="B310" s="66"/>
      <c r="C310" s="65"/>
      <c r="D310" s="65"/>
      <c r="E310" s="66"/>
      <c r="F310" s="66"/>
      <c r="G310" s="66"/>
      <c r="H310" s="66"/>
      <c r="I310" s="66"/>
      <c r="J310" s="66"/>
      <c r="K310" s="66"/>
      <c r="L310" s="66"/>
      <c r="M310" s="66"/>
      <c r="N310" s="66"/>
      <c r="O310" s="66"/>
      <c r="P310" s="66"/>
      <c r="Q310" s="66"/>
      <c r="R310" s="66"/>
      <c r="S310" s="66"/>
      <c r="T310" s="66"/>
      <c r="U310" s="66"/>
      <c r="V310" s="66"/>
      <c r="W310" s="67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  <c r="AJ310" s="66"/>
      <c r="AK310" s="66"/>
      <c r="AL310" s="66"/>
      <c r="AM310" s="66"/>
      <c r="AN310" s="66"/>
      <c r="AO310" s="66"/>
    </row>
    <row r="311" ht="16.5" customHeight="1">
      <c r="A311" s="66"/>
      <c r="B311" s="66"/>
      <c r="C311" s="65"/>
      <c r="D311" s="65"/>
      <c r="E311" s="66"/>
      <c r="F311" s="66"/>
      <c r="G311" s="66"/>
      <c r="H311" s="66"/>
      <c r="I311" s="66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66"/>
      <c r="U311" s="66"/>
      <c r="V311" s="66"/>
      <c r="W311" s="67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66"/>
      <c r="AL311" s="66"/>
      <c r="AM311" s="66"/>
      <c r="AN311" s="66"/>
      <c r="AO311" s="66"/>
    </row>
    <row r="312" ht="16.5" customHeight="1">
      <c r="A312" s="66"/>
      <c r="B312" s="66"/>
      <c r="C312" s="65"/>
      <c r="D312" s="65"/>
      <c r="E312" s="66"/>
      <c r="F312" s="66"/>
      <c r="G312" s="66"/>
      <c r="H312" s="66"/>
      <c r="I312" s="66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66"/>
      <c r="U312" s="66"/>
      <c r="V312" s="66"/>
      <c r="W312" s="67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66"/>
      <c r="AL312" s="66"/>
      <c r="AM312" s="66"/>
      <c r="AN312" s="66"/>
      <c r="AO312" s="66"/>
    </row>
    <row r="313" ht="16.5" customHeight="1">
      <c r="A313" s="66"/>
      <c r="B313" s="66"/>
      <c r="C313" s="65"/>
      <c r="D313" s="65"/>
      <c r="E313" s="66"/>
      <c r="F313" s="66"/>
      <c r="G313" s="66"/>
      <c r="H313" s="66"/>
      <c r="I313" s="66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66"/>
      <c r="U313" s="66"/>
      <c r="V313" s="66"/>
      <c r="W313" s="67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66"/>
      <c r="AL313" s="66"/>
      <c r="AM313" s="66"/>
      <c r="AN313" s="66"/>
      <c r="AO313" s="66"/>
    </row>
    <row r="314" ht="16.5" customHeight="1">
      <c r="A314" s="66"/>
      <c r="B314" s="66"/>
      <c r="C314" s="65"/>
      <c r="D314" s="65"/>
      <c r="E314" s="66"/>
      <c r="F314" s="66"/>
      <c r="G314" s="66"/>
      <c r="H314" s="66"/>
      <c r="I314" s="66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66"/>
      <c r="U314" s="66"/>
      <c r="V314" s="66"/>
      <c r="W314" s="67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  <c r="AJ314" s="66"/>
      <c r="AK314" s="66"/>
      <c r="AL314" s="66"/>
      <c r="AM314" s="66"/>
      <c r="AN314" s="66"/>
      <c r="AO314" s="66"/>
    </row>
    <row r="315" ht="16.5" customHeight="1">
      <c r="A315" s="66"/>
      <c r="B315" s="66"/>
      <c r="C315" s="65"/>
      <c r="D315" s="65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7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</row>
    <row r="316" ht="16.5" customHeight="1">
      <c r="A316" s="66"/>
      <c r="B316" s="66"/>
      <c r="C316" s="65"/>
      <c r="D316" s="65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7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</row>
    <row r="317" ht="16.5" customHeight="1">
      <c r="A317" s="66"/>
      <c r="B317" s="66"/>
      <c r="C317" s="65"/>
      <c r="D317" s="65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7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</row>
    <row r="318" ht="16.5" customHeight="1">
      <c r="A318" s="66"/>
      <c r="B318" s="66"/>
      <c r="C318" s="65"/>
      <c r="D318" s="65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7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</row>
    <row r="319" ht="16.5" customHeight="1">
      <c r="A319" s="66"/>
      <c r="B319" s="66"/>
      <c r="C319" s="65"/>
      <c r="D319" s="65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7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</row>
    <row r="320" ht="16.5" customHeight="1">
      <c r="A320" s="66"/>
      <c r="B320" s="66"/>
      <c r="C320" s="65"/>
      <c r="D320" s="65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7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</row>
    <row r="321" ht="16.5" customHeight="1">
      <c r="A321" s="66"/>
      <c r="B321" s="66"/>
      <c r="C321" s="65"/>
      <c r="D321" s="65"/>
      <c r="E321" s="66"/>
      <c r="F321" s="66"/>
      <c r="G321" s="66"/>
      <c r="H321" s="66"/>
      <c r="I321" s="66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66"/>
      <c r="U321" s="66"/>
      <c r="V321" s="66"/>
      <c r="W321" s="67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  <c r="AN321" s="66"/>
      <c r="AO321" s="66"/>
    </row>
    <row r="322" ht="16.5" customHeight="1">
      <c r="A322" s="66"/>
      <c r="B322" s="66"/>
      <c r="C322" s="65"/>
      <c r="D322" s="65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7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</row>
    <row r="323" ht="16.5" customHeight="1">
      <c r="A323" s="66"/>
      <c r="B323" s="66"/>
      <c r="C323" s="65"/>
      <c r="D323" s="65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7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</row>
    <row r="324" ht="16.5" customHeight="1">
      <c r="A324" s="66"/>
      <c r="B324" s="66"/>
      <c r="C324" s="65"/>
      <c r="D324" s="65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7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</row>
    <row r="325" ht="16.5" customHeight="1">
      <c r="A325" s="66"/>
      <c r="B325" s="66"/>
      <c r="C325" s="65"/>
      <c r="D325" s="65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7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</row>
    <row r="326" ht="16.5" customHeight="1">
      <c r="A326" s="66"/>
      <c r="B326" s="66"/>
      <c r="C326" s="65"/>
      <c r="D326" s="65"/>
      <c r="E326" s="66"/>
      <c r="F326" s="66"/>
      <c r="G326" s="66"/>
      <c r="H326" s="66"/>
      <c r="I326" s="66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66"/>
      <c r="U326" s="66"/>
      <c r="V326" s="66"/>
      <c r="W326" s="67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  <c r="AN326" s="66"/>
      <c r="AO326" s="66"/>
    </row>
    <row r="327" ht="16.5" customHeight="1">
      <c r="A327" s="66"/>
      <c r="B327" s="66"/>
      <c r="C327" s="65"/>
      <c r="D327" s="65"/>
      <c r="E327" s="66"/>
      <c r="F327" s="66"/>
      <c r="G327" s="66"/>
      <c r="H327" s="66"/>
      <c r="I327" s="66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66"/>
      <c r="U327" s="66"/>
      <c r="V327" s="66"/>
      <c r="W327" s="67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  <c r="AN327" s="66"/>
      <c r="AO327" s="66"/>
    </row>
    <row r="328" ht="16.5" customHeight="1">
      <c r="A328" s="66"/>
      <c r="B328" s="66"/>
      <c r="C328" s="65"/>
      <c r="D328" s="65"/>
      <c r="E328" s="66"/>
      <c r="F328" s="66"/>
      <c r="G328" s="66"/>
      <c r="H328" s="66"/>
      <c r="I328" s="66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66"/>
      <c r="U328" s="66"/>
      <c r="V328" s="66"/>
      <c r="W328" s="67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  <c r="AN328" s="66"/>
      <c r="AO328" s="66"/>
    </row>
    <row r="329" ht="16.5" customHeight="1">
      <c r="A329" s="66"/>
      <c r="B329" s="66"/>
      <c r="C329" s="65"/>
      <c r="D329" s="65"/>
      <c r="E329" s="66"/>
      <c r="F329" s="66"/>
      <c r="G329" s="66"/>
      <c r="H329" s="66"/>
      <c r="I329" s="66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66"/>
      <c r="U329" s="66"/>
      <c r="V329" s="66"/>
      <c r="W329" s="67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66"/>
      <c r="AL329" s="66"/>
      <c r="AM329" s="66"/>
      <c r="AN329" s="66"/>
      <c r="AO329" s="66"/>
    </row>
    <row r="330" ht="16.5" customHeight="1">
      <c r="A330" s="66"/>
      <c r="B330" s="66"/>
      <c r="C330" s="65"/>
      <c r="D330" s="65"/>
      <c r="E330" s="66"/>
      <c r="F330" s="66"/>
      <c r="G330" s="66"/>
      <c r="H330" s="66"/>
      <c r="I330" s="66"/>
      <c r="J330" s="66"/>
      <c r="K330" s="66"/>
      <c r="L330" s="66"/>
      <c r="M330" s="66"/>
      <c r="N330" s="66"/>
      <c r="O330" s="66"/>
      <c r="P330" s="66"/>
      <c r="Q330" s="66"/>
      <c r="R330" s="66"/>
      <c r="S330" s="66"/>
      <c r="T330" s="66"/>
      <c r="U330" s="66"/>
      <c r="V330" s="66"/>
      <c r="W330" s="67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  <c r="AJ330" s="66"/>
      <c r="AK330" s="66"/>
      <c r="AL330" s="66"/>
      <c r="AM330" s="66"/>
      <c r="AN330" s="66"/>
      <c r="AO330" s="66"/>
    </row>
    <row r="331" ht="16.5" customHeight="1">
      <c r="A331" s="66"/>
      <c r="B331" s="66"/>
      <c r="C331" s="65"/>
      <c r="D331" s="65"/>
      <c r="E331" s="66"/>
      <c r="F331" s="66"/>
      <c r="G331" s="66"/>
      <c r="H331" s="66"/>
      <c r="I331" s="66"/>
      <c r="J331" s="66"/>
      <c r="K331" s="66"/>
      <c r="L331" s="66"/>
      <c r="M331" s="66"/>
      <c r="N331" s="66"/>
      <c r="O331" s="66"/>
      <c r="P331" s="66"/>
      <c r="Q331" s="66"/>
      <c r="R331" s="66"/>
      <c r="S331" s="66"/>
      <c r="T331" s="66"/>
      <c r="U331" s="66"/>
      <c r="V331" s="66"/>
      <c r="W331" s="67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  <c r="AJ331" s="66"/>
      <c r="AK331" s="66"/>
      <c r="AL331" s="66"/>
      <c r="AM331" s="66"/>
      <c r="AN331" s="66"/>
      <c r="AO331" s="66"/>
    </row>
    <row r="332" ht="16.5" customHeight="1">
      <c r="A332" s="66"/>
      <c r="B332" s="66"/>
      <c r="C332" s="65"/>
      <c r="D332" s="65"/>
      <c r="E332" s="66"/>
      <c r="F332" s="66"/>
      <c r="G332" s="66"/>
      <c r="H332" s="66"/>
      <c r="I332" s="66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66"/>
      <c r="V332" s="66"/>
      <c r="W332" s="67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66"/>
      <c r="AM332" s="66"/>
      <c r="AN332" s="66"/>
      <c r="AO332" s="66"/>
    </row>
    <row r="333" ht="16.5" customHeight="1">
      <c r="A333" s="66"/>
      <c r="B333" s="66"/>
      <c r="C333" s="65"/>
      <c r="D333" s="65"/>
      <c r="E333" s="66"/>
      <c r="F333" s="66"/>
      <c r="G333" s="66"/>
      <c r="H333" s="66"/>
      <c r="I333" s="66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66"/>
      <c r="V333" s="66"/>
      <c r="W333" s="67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  <c r="AN333" s="66"/>
      <c r="AO333" s="66"/>
    </row>
    <row r="334" ht="16.5" customHeight="1">
      <c r="A334" s="66"/>
      <c r="B334" s="66"/>
      <c r="C334" s="65"/>
      <c r="D334" s="65"/>
      <c r="E334" s="66"/>
      <c r="F334" s="66"/>
      <c r="G334" s="66"/>
      <c r="H334" s="66"/>
      <c r="I334" s="66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66"/>
      <c r="V334" s="66"/>
      <c r="W334" s="67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  <c r="AN334" s="66"/>
      <c r="AO334" s="66"/>
    </row>
    <row r="335" ht="16.5" customHeight="1">
      <c r="A335" s="66"/>
      <c r="B335" s="66"/>
      <c r="C335" s="65"/>
      <c r="D335" s="65"/>
      <c r="E335" s="66"/>
      <c r="F335" s="66"/>
      <c r="G335" s="66"/>
      <c r="H335" s="66"/>
      <c r="I335" s="66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66"/>
      <c r="V335" s="66"/>
      <c r="W335" s="67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  <c r="AN335" s="66"/>
      <c r="AO335" s="66"/>
    </row>
    <row r="336" ht="16.5" customHeight="1">
      <c r="A336" s="66"/>
      <c r="B336" s="66"/>
      <c r="C336" s="65"/>
      <c r="D336" s="65"/>
      <c r="E336" s="66"/>
      <c r="F336" s="66"/>
      <c r="G336" s="66"/>
      <c r="H336" s="66"/>
      <c r="I336" s="66"/>
      <c r="J336" s="66"/>
      <c r="K336" s="66"/>
      <c r="L336" s="66"/>
      <c r="M336" s="66"/>
      <c r="N336" s="66"/>
      <c r="O336" s="66"/>
      <c r="P336" s="66"/>
      <c r="Q336" s="66"/>
      <c r="R336" s="66"/>
      <c r="S336" s="66"/>
      <c r="T336" s="66"/>
      <c r="U336" s="66"/>
      <c r="V336" s="66"/>
      <c r="W336" s="67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  <c r="AN336" s="66"/>
      <c r="AO336" s="66"/>
    </row>
    <row r="337" ht="16.5" customHeight="1">
      <c r="A337" s="66"/>
      <c r="B337" s="66"/>
      <c r="C337" s="65"/>
      <c r="D337" s="65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7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</row>
    <row r="338" ht="16.5" customHeight="1">
      <c r="A338" s="66"/>
      <c r="B338" s="66"/>
      <c r="C338" s="65"/>
      <c r="D338" s="65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7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</row>
    <row r="339" ht="16.5" customHeight="1">
      <c r="A339" s="66"/>
      <c r="B339" s="66"/>
      <c r="C339" s="65"/>
      <c r="D339" s="65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7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</row>
    <row r="340" ht="16.5" customHeight="1">
      <c r="A340" s="66"/>
      <c r="B340" s="66"/>
      <c r="C340" s="65"/>
      <c r="D340" s="65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7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</row>
    <row r="341" ht="16.5" customHeight="1">
      <c r="A341" s="66"/>
      <c r="B341" s="66"/>
      <c r="C341" s="65"/>
      <c r="D341" s="65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7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</row>
    <row r="342" ht="16.5" customHeight="1">
      <c r="A342" s="66"/>
      <c r="B342" s="66"/>
      <c r="C342" s="65"/>
      <c r="D342" s="65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7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</row>
    <row r="343" ht="16.5" customHeight="1">
      <c r="A343" s="66"/>
      <c r="B343" s="66"/>
      <c r="C343" s="65"/>
      <c r="D343" s="65"/>
      <c r="E343" s="66"/>
      <c r="F343" s="66"/>
      <c r="G343" s="66"/>
      <c r="H343" s="66"/>
      <c r="I343" s="66"/>
      <c r="J343" s="66"/>
      <c r="K343" s="66"/>
      <c r="L343" s="66"/>
      <c r="M343" s="66"/>
      <c r="N343" s="66"/>
      <c r="O343" s="66"/>
      <c r="P343" s="66"/>
      <c r="Q343" s="66"/>
      <c r="R343" s="66"/>
      <c r="S343" s="66"/>
      <c r="T343" s="66"/>
      <c r="U343" s="66"/>
      <c r="V343" s="66"/>
      <c r="W343" s="67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66"/>
      <c r="AL343" s="66"/>
      <c r="AM343" s="66"/>
      <c r="AN343" s="66"/>
      <c r="AO343" s="66"/>
    </row>
    <row r="344" ht="16.5" customHeight="1">
      <c r="A344" s="66"/>
      <c r="B344" s="66"/>
      <c r="C344" s="65"/>
      <c r="D344" s="65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7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</row>
    <row r="345" ht="16.5" customHeight="1">
      <c r="A345" s="66"/>
      <c r="B345" s="66"/>
      <c r="C345" s="65"/>
      <c r="D345" s="65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7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</row>
    <row r="346" ht="16.5" customHeight="1">
      <c r="A346" s="66"/>
      <c r="B346" s="66"/>
      <c r="C346" s="65"/>
      <c r="D346" s="65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7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</row>
    <row r="347" ht="16.5" customHeight="1">
      <c r="A347" s="66"/>
      <c r="B347" s="66"/>
      <c r="C347" s="65"/>
      <c r="D347" s="65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7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</row>
    <row r="348" ht="16.5" customHeight="1">
      <c r="A348" s="66"/>
      <c r="B348" s="66"/>
      <c r="C348" s="65"/>
      <c r="D348" s="65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7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</row>
    <row r="349" ht="16.5" customHeight="1">
      <c r="A349" s="66"/>
      <c r="B349" s="66"/>
      <c r="C349" s="65"/>
      <c r="D349" s="65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7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</row>
    <row r="350" ht="16.5" customHeight="1">
      <c r="A350" s="66"/>
      <c r="B350" s="66"/>
      <c r="C350" s="65"/>
      <c r="D350" s="65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7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</row>
    <row r="351" ht="16.5" customHeight="1">
      <c r="A351" s="66"/>
      <c r="B351" s="66"/>
      <c r="C351" s="65"/>
      <c r="D351" s="65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66"/>
      <c r="P351" s="66"/>
      <c r="Q351" s="66"/>
      <c r="R351" s="66"/>
      <c r="S351" s="66"/>
      <c r="T351" s="66"/>
      <c r="U351" s="66"/>
      <c r="V351" s="66"/>
      <c r="W351" s="67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  <c r="AJ351" s="66"/>
      <c r="AK351" s="66"/>
      <c r="AL351" s="66"/>
      <c r="AM351" s="66"/>
      <c r="AN351" s="66"/>
      <c r="AO351" s="66"/>
    </row>
    <row r="352" ht="16.5" customHeight="1">
      <c r="A352" s="66"/>
      <c r="B352" s="66"/>
      <c r="C352" s="65"/>
      <c r="D352" s="65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66"/>
      <c r="P352" s="66"/>
      <c r="Q352" s="66"/>
      <c r="R352" s="66"/>
      <c r="S352" s="66"/>
      <c r="T352" s="66"/>
      <c r="U352" s="66"/>
      <c r="V352" s="66"/>
      <c r="W352" s="67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  <c r="AJ352" s="66"/>
      <c r="AK352" s="66"/>
      <c r="AL352" s="66"/>
      <c r="AM352" s="66"/>
      <c r="AN352" s="66"/>
      <c r="AO352" s="66"/>
    </row>
    <row r="353" ht="16.5" customHeight="1">
      <c r="A353" s="66"/>
      <c r="B353" s="66"/>
      <c r="C353" s="65"/>
      <c r="D353" s="65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7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</row>
    <row r="354" ht="16.5" customHeight="1">
      <c r="A354" s="66"/>
      <c r="B354" s="66"/>
      <c r="C354" s="65"/>
      <c r="D354" s="65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66"/>
      <c r="P354" s="66"/>
      <c r="Q354" s="66"/>
      <c r="R354" s="66"/>
      <c r="S354" s="66"/>
      <c r="T354" s="66"/>
      <c r="U354" s="66"/>
      <c r="V354" s="66"/>
      <c r="W354" s="67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  <c r="AN354" s="66"/>
      <c r="AO354" s="66"/>
    </row>
    <row r="355" ht="16.5" customHeight="1">
      <c r="A355" s="66"/>
      <c r="B355" s="66"/>
      <c r="C355" s="65"/>
      <c r="D355" s="65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  <c r="Q355" s="66"/>
      <c r="R355" s="66"/>
      <c r="S355" s="66"/>
      <c r="T355" s="66"/>
      <c r="U355" s="66"/>
      <c r="V355" s="66"/>
      <c r="W355" s="67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  <c r="AN355" s="66"/>
      <c r="AO355" s="66"/>
    </row>
    <row r="356" ht="16.5" customHeight="1">
      <c r="A356" s="66"/>
      <c r="B356" s="66"/>
      <c r="C356" s="65"/>
      <c r="D356" s="65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  <c r="Q356" s="66"/>
      <c r="R356" s="66"/>
      <c r="S356" s="66"/>
      <c r="T356" s="66"/>
      <c r="U356" s="66"/>
      <c r="V356" s="66"/>
      <c r="W356" s="67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  <c r="AN356" s="66"/>
      <c r="AO356" s="66"/>
    </row>
    <row r="357" ht="16.5" customHeight="1">
      <c r="A357" s="66"/>
      <c r="B357" s="66"/>
      <c r="C357" s="65"/>
      <c r="D357" s="65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  <c r="Q357" s="66"/>
      <c r="R357" s="66"/>
      <c r="S357" s="66"/>
      <c r="T357" s="66"/>
      <c r="U357" s="66"/>
      <c r="V357" s="66"/>
      <c r="W357" s="67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AN357" s="66"/>
      <c r="AO357" s="66"/>
    </row>
    <row r="358" ht="16.5" customHeight="1">
      <c r="A358" s="66"/>
      <c r="B358" s="66"/>
      <c r="C358" s="65"/>
      <c r="D358" s="65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  <c r="Q358" s="66"/>
      <c r="R358" s="66"/>
      <c r="S358" s="66"/>
      <c r="T358" s="66"/>
      <c r="U358" s="66"/>
      <c r="V358" s="66"/>
      <c r="W358" s="67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  <c r="AJ358" s="66"/>
      <c r="AK358" s="66"/>
      <c r="AL358" s="66"/>
      <c r="AM358" s="66"/>
      <c r="AN358" s="66"/>
      <c r="AO358" s="66"/>
    </row>
    <row r="359" ht="16.5" customHeight="1">
      <c r="A359" s="66"/>
      <c r="B359" s="66"/>
      <c r="C359" s="65"/>
      <c r="D359" s="65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  <c r="Q359" s="66"/>
      <c r="R359" s="66"/>
      <c r="S359" s="66"/>
      <c r="T359" s="66"/>
      <c r="U359" s="66"/>
      <c r="V359" s="66"/>
      <c r="W359" s="67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  <c r="AJ359" s="66"/>
      <c r="AK359" s="66"/>
      <c r="AL359" s="66"/>
      <c r="AM359" s="66"/>
      <c r="AN359" s="66"/>
      <c r="AO359" s="66"/>
    </row>
    <row r="360" ht="16.5" customHeight="1">
      <c r="A360" s="66"/>
      <c r="B360" s="66"/>
      <c r="C360" s="65"/>
      <c r="D360" s="65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  <c r="Q360" s="66"/>
      <c r="R360" s="66"/>
      <c r="S360" s="66"/>
      <c r="T360" s="66"/>
      <c r="U360" s="66"/>
      <c r="V360" s="66"/>
      <c r="W360" s="67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  <c r="AJ360" s="66"/>
      <c r="AK360" s="66"/>
      <c r="AL360" s="66"/>
      <c r="AM360" s="66"/>
      <c r="AN360" s="66"/>
      <c r="AO360" s="66"/>
    </row>
    <row r="361" ht="16.5" customHeight="1">
      <c r="A361" s="66"/>
      <c r="B361" s="66"/>
      <c r="C361" s="65"/>
      <c r="D361" s="65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66"/>
      <c r="V361" s="66"/>
      <c r="W361" s="67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  <c r="AL361" s="66"/>
      <c r="AM361" s="66"/>
      <c r="AN361" s="66"/>
      <c r="AO361" s="66"/>
    </row>
    <row r="362" ht="16.5" customHeight="1">
      <c r="A362" s="66"/>
      <c r="B362" s="66"/>
      <c r="C362" s="65"/>
      <c r="D362" s="65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66"/>
      <c r="V362" s="66"/>
      <c r="W362" s="67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/>
      <c r="AM362" s="66"/>
      <c r="AN362" s="66"/>
      <c r="AO362" s="66"/>
    </row>
    <row r="363" ht="16.5" customHeight="1">
      <c r="A363" s="66"/>
      <c r="B363" s="66"/>
      <c r="C363" s="65"/>
      <c r="D363" s="65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66"/>
      <c r="V363" s="66"/>
      <c r="W363" s="67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  <c r="AN363" s="66"/>
      <c r="AO363" s="66"/>
    </row>
    <row r="364" ht="16.5" customHeight="1">
      <c r="A364" s="66"/>
      <c r="B364" s="66"/>
      <c r="C364" s="65"/>
      <c r="D364" s="65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66"/>
      <c r="V364" s="66"/>
      <c r="W364" s="67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66"/>
      <c r="AL364" s="66"/>
      <c r="AM364" s="66"/>
      <c r="AN364" s="66"/>
      <c r="AO364" s="66"/>
    </row>
    <row r="365" ht="16.5" customHeight="1">
      <c r="A365" s="66"/>
      <c r="B365" s="66"/>
      <c r="C365" s="65"/>
      <c r="D365" s="65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  <c r="Q365" s="66"/>
      <c r="R365" s="66"/>
      <c r="S365" s="66"/>
      <c r="T365" s="66"/>
      <c r="U365" s="66"/>
      <c r="V365" s="66"/>
      <c r="W365" s="67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  <c r="AJ365" s="66"/>
      <c r="AK365" s="66"/>
      <c r="AL365" s="66"/>
      <c r="AM365" s="66"/>
      <c r="AN365" s="66"/>
      <c r="AO365" s="66"/>
    </row>
    <row r="366" ht="16.5" customHeight="1">
      <c r="A366" s="66"/>
      <c r="B366" s="66"/>
      <c r="C366" s="65"/>
      <c r="D366" s="65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7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  <c r="AJ366" s="66"/>
      <c r="AK366" s="66"/>
      <c r="AL366" s="66"/>
      <c r="AM366" s="66"/>
      <c r="AN366" s="66"/>
      <c r="AO366" s="66"/>
    </row>
    <row r="367" ht="16.5" customHeight="1">
      <c r="A367" s="66"/>
      <c r="B367" s="66"/>
      <c r="C367" s="65"/>
      <c r="D367" s="65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  <c r="Q367" s="66"/>
      <c r="R367" s="66"/>
      <c r="S367" s="66"/>
      <c r="T367" s="66"/>
      <c r="U367" s="66"/>
      <c r="V367" s="66"/>
      <c r="W367" s="67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  <c r="AJ367" s="66"/>
      <c r="AK367" s="66"/>
      <c r="AL367" s="66"/>
      <c r="AM367" s="66"/>
      <c r="AN367" s="66"/>
      <c r="AO367" s="66"/>
    </row>
    <row r="368" ht="16.5" customHeight="1">
      <c r="A368" s="66"/>
      <c r="B368" s="66"/>
      <c r="C368" s="65"/>
      <c r="D368" s="65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  <c r="Q368" s="66"/>
      <c r="R368" s="66"/>
      <c r="S368" s="66"/>
      <c r="T368" s="66"/>
      <c r="U368" s="66"/>
      <c r="V368" s="66"/>
      <c r="W368" s="67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  <c r="AJ368" s="66"/>
      <c r="AK368" s="66"/>
      <c r="AL368" s="66"/>
      <c r="AM368" s="66"/>
      <c r="AN368" s="66"/>
      <c r="AO368" s="66"/>
    </row>
    <row r="369" ht="16.5" customHeight="1">
      <c r="A369" s="66"/>
      <c r="B369" s="66"/>
      <c r="C369" s="65"/>
      <c r="D369" s="65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  <c r="Q369" s="66"/>
      <c r="R369" s="66"/>
      <c r="S369" s="66"/>
      <c r="T369" s="66"/>
      <c r="U369" s="66"/>
      <c r="V369" s="66"/>
      <c r="W369" s="67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  <c r="AJ369" s="66"/>
      <c r="AK369" s="66"/>
      <c r="AL369" s="66"/>
      <c r="AM369" s="66"/>
      <c r="AN369" s="66"/>
      <c r="AO369" s="66"/>
    </row>
    <row r="370" ht="16.5" customHeight="1">
      <c r="A370" s="66"/>
      <c r="B370" s="66"/>
      <c r="C370" s="65"/>
      <c r="D370" s="65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  <c r="Q370" s="66"/>
      <c r="R370" s="66"/>
      <c r="S370" s="66"/>
      <c r="T370" s="66"/>
      <c r="U370" s="66"/>
      <c r="V370" s="66"/>
      <c r="W370" s="67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  <c r="AJ370" s="66"/>
      <c r="AK370" s="66"/>
      <c r="AL370" s="66"/>
      <c r="AM370" s="66"/>
      <c r="AN370" s="66"/>
      <c r="AO370" s="66"/>
    </row>
    <row r="371" ht="16.5" customHeight="1">
      <c r="A371" s="66"/>
      <c r="B371" s="66"/>
      <c r="C371" s="65"/>
      <c r="D371" s="65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  <c r="Q371" s="66"/>
      <c r="R371" s="66"/>
      <c r="S371" s="66"/>
      <c r="T371" s="66"/>
      <c r="U371" s="66"/>
      <c r="V371" s="66"/>
      <c r="W371" s="67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  <c r="AJ371" s="66"/>
      <c r="AK371" s="66"/>
      <c r="AL371" s="66"/>
      <c r="AM371" s="66"/>
      <c r="AN371" s="66"/>
      <c r="AO371" s="66"/>
    </row>
    <row r="372" ht="16.5" customHeight="1">
      <c r="A372" s="66"/>
      <c r="B372" s="66"/>
      <c r="C372" s="65"/>
      <c r="D372" s="65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  <c r="Q372" s="66"/>
      <c r="R372" s="66"/>
      <c r="S372" s="66"/>
      <c r="T372" s="66"/>
      <c r="U372" s="66"/>
      <c r="V372" s="66"/>
      <c r="W372" s="67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  <c r="AJ372" s="66"/>
      <c r="AK372" s="66"/>
      <c r="AL372" s="66"/>
      <c r="AM372" s="66"/>
      <c r="AN372" s="66"/>
      <c r="AO372" s="66"/>
    </row>
    <row r="373" ht="16.5" customHeight="1">
      <c r="A373" s="66"/>
      <c r="B373" s="66"/>
      <c r="C373" s="65"/>
      <c r="D373" s="65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  <c r="Q373" s="66"/>
      <c r="R373" s="66"/>
      <c r="S373" s="66"/>
      <c r="T373" s="66"/>
      <c r="U373" s="66"/>
      <c r="V373" s="66"/>
      <c r="W373" s="67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  <c r="AJ373" s="66"/>
      <c r="AK373" s="66"/>
      <c r="AL373" s="66"/>
      <c r="AM373" s="66"/>
      <c r="AN373" s="66"/>
      <c r="AO373" s="66"/>
    </row>
    <row r="374" ht="16.5" customHeight="1">
      <c r="A374" s="66"/>
      <c r="B374" s="66"/>
      <c r="C374" s="65"/>
      <c r="D374" s="65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  <c r="Q374" s="66"/>
      <c r="R374" s="66"/>
      <c r="S374" s="66"/>
      <c r="T374" s="66"/>
      <c r="U374" s="66"/>
      <c r="V374" s="66"/>
      <c r="W374" s="67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  <c r="AJ374" s="66"/>
      <c r="AK374" s="66"/>
      <c r="AL374" s="66"/>
      <c r="AM374" s="66"/>
      <c r="AN374" s="66"/>
      <c r="AO374" s="66"/>
    </row>
    <row r="375" ht="16.5" customHeight="1">
      <c r="A375" s="66"/>
      <c r="B375" s="66"/>
      <c r="C375" s="65"/>
      <c r="D375" s="65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  <c r="Q375" s="66"/>
      <c r="R375" s="66"/>
      <c r="S375" s="66"/>
      <c r="T375" s="66"/>
      <c r="U375" s="66"/>
      <c r="V375" s="66"/>
      <c r="W375" s="67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  <c r="AJ375" s="66"/>
      <c r="AK375" s="66"/>
      <c r="AL375" s="66"/>
      <c r="AM375" s="66"/>
      <c r="AN375" s="66"/>
      <c r="AO375" s="66"/>
    </row>
    <row r="376" ht="16.5" customHeight="1">
      <c r="A376" s="66"/>
      <c r="B376" s="66"/>
      <c r="C376" s="65"/>
      <c r="D376" s="65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  <c r="V376" s="66"/>
      <c r="W376" s="67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  <c r="AJ376" s="66"/>
      <c r="AK376" s="66"/>
      <c r="AL376" s="66"/>
      <c r="AM376" s="66"/>
      <c r="AN376" s="66"/>
      <c r="AO376" s="66"/>
    </row>
    <row r="377" ht="16.5" customHeight="1">
      <c r="A377" s="66"/>
      <c r="B377" s="66"/>
      <c r="C377" s="65"/>
      <c r="D377" s="65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  <c r="V377" s="66"/>
      <c r="W377" s="67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  <c r="AJ377" s="66"/>
      <c r="AK377" s="66"/>
      <c r="AL377" s="66"/>
      <c r="AM377" s="66"/>
      <c r="AN377" s="66"/>
      <c r="AO377" s="66"/>
    </row>
    <row r="378" ht="16.5" customHeight="1">
      <c r="A378" s="66"/>
      <c r="B378" s="66"/>
      <c r="C378" s="65"/>
      <c r="D378" s="65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7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  <c r="AJ378" s="66"/>
      <c r="AK378" s="66"/>
      <c r="AL378" s="66"/>
      <c r="AM378" s="66"/>
      <c r="AN378" s="66"/>
      <c r="AO378" s="66"/>
    </row>
    <row r="379" ht="16.5" customHeight="1">
      <c r="A379" s="66"/>
      <c r="B379" s="66"/>
      <c r="C379" s="65"/>
      <c r="D379" s="65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7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  <c r="AJ379" s="66"/>
      <c r="AK379" s="66"/>
      <c r="AL379" s="66"/>
      <c r="AM379" s="66"/>
      <c r="AN379" s="66"/>
      <c r="AO379" s="66"/>
    </row>
    <row r="380" ht="16.5" customHeight="1">
      <c r="A380" s="66"/>
      <c r="B380" s="66"/>
      <c r="C380" s="65"/>
      <c r="D380" s="65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  <c r="V380" s="66"/>
      <c r="W380" s="67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  <c r="AJ380" s="66"/>
      <c r="AK380" s="66"/>
      <c r="AL380" s="66"/>
      <c r="AM380" s="66"/>
      <c r="AN380" s="66"/>
      <c r="AO380" s="66"/>
    </row>
    <row r="381" ht="16.5" customHeight="1">
      <c r="A381" s="66"/>
      <c r="B381" s="66"/>
      <c r="C381" s="65"/>
      <c r="D381" s="65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  <c r="V381" s="66"/>
      <c r="W381" s="67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  <c r="AJ381" s="66"/>
      <c r="AK381" s="66"/>
      <c r="AL381" s="66"/>
      <c r="AM381" s="66"/>
      <c r="AN381" s="66"/>
      <c r="AO381" s="66"/>
    </row>
    <row r="382" ht="16.5" customHeight="1">
      <c r="A382" s="66"/>
      <c r="B382" s="66"/>
      <c r="C382" s="65"/>
      <c r="D382" s="65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  <c r="V382" s="66"/>
      <c r="W382" s="67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  <c r="AJ382" s="66"/>
      <c r="AK382" s="66"/>
      <c r="AL382" s="66"/>
      <c r="AM382" s="66"/>
      <c r="AN382" s="66"/>
      <c r="AO382" s="66"/>
    </row>
    <row r="383" ht="16.5" customHeight="1">
      <c r="A383" s="66"/>
      <c r="B383" s="66"/>
      <c r="C383" s="65"/>
      <c r="D383" s="65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  <c r="V383" s="66"/>
      <c r="W383" s="67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  <c r="AJ383" s="66"/>
      <c r="AK383" s="66"/>
      <c r="AL383" s="66"/>
      <c r="AM383" s="66"/>
      <c r="AN383" s="66"/>
      <c r="AO383" s="66"/>
    </row>
    <row r="384" ht="16.5" customHeight="1">
      <c r="A384" s="66"/>
      <c r="B384" s="66"/>
      <c r="C384" s="65"/>
      <c r="D384" s="65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  <c r="V384" s="66"/>
      <c r="W384" s="67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  <c r="AJ384" s="66"/>
      <c r="AK384" s="66"/>
      <c r="AL384" s="66"/>
      <c r="AM384" s="66"/>
      <c r="AN384" s="66"/>
      <c r="AO384" s="66"/>
    </row>
    <row r="385" ht="16.5" customHeight="1">
      <c r="A385" s="66"/>
      <c r="B385" s="66"/>
      <c r="C385" s="65"/>
      <c r="D385" s="65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  <c r="V385" s="66"/>
      <c r="W385" s="67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  <c r="AJ385" s="66"/>
      <c r="AK385" s="66"/>
      <c r="AL385" s="66"/>
      <c r="AM385" s="66"/>
      <c r="AN385" s="66"/>
      <c r="AO385" s="66"/>
    </row>
    <row r="386" ht="16.5" customHeight="1">
      <c r="A386" s="66"/>
      <c r="B386" s="66"/>
      <c r="C386" s="65"/>
      <c r="D386" s="65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  <c r="V386" s="66"/>
      <c r="W386" s="67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  <c r="AJ386" s="66"/>
      <c r="AK386" s="66"/>
      <c r="AL386" s="66"/>
      <c r="AM386" s="66"/>
      <c r="AN386" s="66"/>
      <c r="AO386" s="66"/>
    </row>
    <row r="387" ht="16.5" customHeight="1">
      <c r="A387" s="66"/>
      <c r="B387" s="66"/>
      <c r="C387" s="65"/>
      <c r="D387" s="65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  <c r="V387" s="66"/>
      <c r="W387" s="67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  <c r="AJ387" s="66"/>
      <c r="AK387" s="66"/>
      <c r="AL387" s="66"/>
      <c r="AM387" s="66"/>
      <c r="AN387" s="66"/>
      <c r="AO387" s="66"/>
    </row>
    <row r="388" ht="16.5" customHeight="1">
      <c r="A388" s="66"/>
      <c r="B388" s="66"/>
      <c r="C388" s="65"/>
      <c r="D388" s="65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  <c r="V388" s="66"/>
      <c r="W388" s="67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  <c r="AJ388" s="66"/>
      <c r="AK388" s="66"/>
      <c r="AL388" s="66"/>
      <c r="AM388" s="66"/>
      <c r="AN388" s="66"/>
      <c r="AO388" s="66"/>
    </row>
    <row r="389" ht="16.5" customHeight="1">
      <c r="A389" s="66"/>
      <c r="B389" s="66"/>
      <c r="C389" s="65"/>
      <c r="D389" s="65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  <c r="V389" s="66"/>
      <c r="W389" s="67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  <c r="AJ389" s="66"/>
      <c r="AK389" s="66"/>
      <c r="AL389" s="66"/>
      <c r="AM389" s="66"/>
      <c r="AN389" s="66"/>
      <c r="AO389" s="66"/>
    </row>
    <row r="390" ht="16.5" customHeight="1">
      <c r="A390" s="66"/>
      <c r="B390" s="66"/>
      <c r="C390" s="65"/>
      <c r="D390" s="65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  <c r="V390" s="66"/>
      <c r="W390" s="67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  <c r="AJ390" s="66"/>
      <c r="AK390" s="66"/>
      <c r="AL390" s="66"/>
      <c r="AM390" s="66"/>
      <c r="AN390" s="66"/>
      <c r="AO390" s="66"/>
    </row>
    <row r="391" ht="16.5" customHeight="1">
      <c r="A391" s="66"/>
      <c r="B391" s="66"/>
      <c r="C391" s="65"/>
      <c r="D391" s="65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7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  <c r="AJ391" s="66"/>
      <c r="AK391" s="66"/>
      <c r="AL391" s="66"/>
      <c r="AM391" s="66"/>
      <c r="AN391" s="66"/>
      <c r="AO391" s="66"/>
    </row>
    <row r="392" ht="16.5" customHeight="1">
      <c r="A392" s="66"/>
      <c r="B392" s="66"/>
      <c r="C392" s="65"/>
      <c r="D392" s="65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7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66"/>
      <c r="AL392" s="66"/>
      <c r="AM392" s="66"/>
      <c r="AN392" s="66"/>
      <c r="AO392" s="66"/>
    </row>
    <row r="393" ht="16.5" customHeight="1">
      <c r="A393" s="66"/>
      <c r="B393" s="66"/>
      <c r="C393" s="65"/>
      <c r="D393" s="65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7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66"/>
      <c r="AL393" s="66"/>
      <c r="AM393" s="66"/>
      <c r="AN393" s="66"/>
      <c r="AO393" s="66"/>
    </row>
    <row r="394" ht="16.5" customHeight="1">
      <c r="A394" s="66"/>
      <c r="B394" s="66"/>
      <c r="C394" s="65"/>
      <c r="D394" s="65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  <c r="V394" s="66"/>
      <c r="W394" s="67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  <c r="AJ394" s="66"/>
      <c r="AK394" s="66"/>
      <c r="AL394" s="66"/>
      <c r="AM394" s="66"/>
      <c r="AN394" s="66"/>
      <c r="AO394" s="66"/>
    </row>
    <row r="395" ht="16.5" customHeight="1">
      <c r="A395" s="66"/>
      <c r="B395" s="66"/>
      <c r="C395" s="65"/>
      <c r="D395" s="65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  <c r="V395" s="66"/>
      <c r="W395" s="67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  <c r="AJ395" s="66"/>
      <c r="AK395" s="66"/>
      <c r="AL395" s="66"/>
      <c r="AM395" s="66"/>
      <c r="AN395" s="66"/>
      <c r="AO395" s="66"/>
    </row>
    <row r="396" ht="16.5" customHeight="1">
      <c r="A396" s="66"/>
      <c r="B396" s="66"/>
      <c r="C396" s="65"/>
      <c r="D396" s="65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  <c r="V396" s="66"/>
      <c r="W396" s="67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  <c r="AJ396" s="66"/>
      <c r="AK396" s="66"/>
      <c r="AL396" s="66"/>
      <c r="AM396" s="66"/>
      <c r="AN396" s="66"/>
      <c r="AO396" s="66"/>
    </row>
    <row r="397" ht="16.5" customHeight="1">
      <c r="A397" s="66"/>
      <c r="B397" s="66"/>
      <c r="C397" s="65"/>
      <c r="D397" s="65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  <c r="V397" s="66"/>
      <c r="W397" s="67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  <c r="AJ397" s="66"/>
      <c r="AK397" s="66"/>
      <c r="AL397" s="66"/>
      <c r="AM397" s="66"/>
      <c r="AN397" s="66"/>
      <c r="AO397" s="66"/>
    </row>
    <row r="398" ht="16.5" customHeight="1">
      <c r="A398" s="66"/>
      <c r="B398" s="66"/>
      <c r="C398" s="65"/>
      <c r="D398" s="65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  <c r="V398" s="66"/>
      <c r="W398" s="67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  <c r="AJ398" s="66"/>
      <c r="AK398" s="66"/>
      <c r="AL398" s="66"/>
      <c r="AM398" s="66"/>
      <c r="AN398" s="66"/>
      <c r="AO398" s="66"/>
    </row>
    <row r="399" ht="16.5" customHeight="1">
      <c r="A399" s="66"/>
      <c r="B399" s="66"/>
      <c r="C399" s="65"/>
      <c r="D399" s="65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  <c r="V399" s="66"/>
      <c r="W399" s="67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  <c r="AJ399" s="66"/>
      <c r="AK399" s="66"/>
      <c r="AL399" s="66"/>
      <c r="AM399" s="66"/>
      <c r="AN399" s="66"/>
      <c r="AO399" s="66"/>
    </row>
    <row r="400" ht="16.5" customHeight="1">
      <c r="A400" s="66"/>
      <c r="B400" s="66"/>
      <c r="C400" s="65"/>
      <c r="D400" s="65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  <c r="V400" s="66"/>
      <c r="W400" s="67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  <c r="AJ400" s="66"/>
      <c r="AK400" s="66"/>
      <c r="AL400" s="66"/>
      <c r="AM400" s="66"/>
      <c r="AN400" s="66"/>
      <c r="AO400" s="66"/>
    </row>
    <row r="401" ht="16.5" customHeight="1">
      <c r="A401" s="66"/>
      <c r="B401" s="66"/>
      <c r="C401" s="65"/>
      <c r="D401" s="65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  <c r="V401" s="66"/>
      <c r="W401" s="67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  <c r="AJ401" s="66"/>
      <c r="AK401" s="66"/>
      <c r="AL401" s="66"/>
      <c r="AM401" s="66"/>
      <c r="AN401" s="66"/>
      <c r="AO401" s="66"/>
    </row>
    <row r="402" ht="16.5" customHeight="1">
      <c r="A402" s="66"/>
      <c r="B402" s="66"/>
      <c r="C402" s="65"/>
      <c r="D402" s="65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  <c r="V402" s="66"/>
      <c r="W402" s="67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  <c r="AJ402" s="66"/>
      <c r="AK402" s="66"/>
      <c r="AL402" s="66"/>
      <c r="AM402" s="66"/>
      <c r="AN402" s="66"/>
      <c r="AO402" s="66"/>
    </row>
    <row r="403" ht="16.5" customHeight="1">
      <c r="A403" s="66"/>
      <c r="B403" s="66"/>
      <c r="C403" s="65"/>
      <c r="D403" s="65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66"/>
      <c r="T403" s="66"/>
      <c r="U403" s="66"/>
      <c r="V403" s="66"/>
      <c r="W403" s="67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  <c r="AJ403" s="66"/>
      <c r="AK403" s="66"/>
      <c r="AL403" s="66"/>
      <c r="AM403" s="66"/>
      <c r="AN403" s="66"/>
      <c r="AO403" s="66"/>
    </row>
    <row r="404" ht="16.5" customHeight="1">
      <c r="A404" s="66"/>
      <c r="B404" s="66"/>
      <c r="C404" s="65"/>
      <c r="D404" s="65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66"/>
      <c r="T404" s="66"/>
      <c r="U404" s="66"/>
      <c r="V404" s="66"/>
      <c r="W404" s="67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  <c r="AJ404" s="66"/>
      <c r="AK404" s="66"/>
      <c r="AL404" s="66"/>
      <c r="AM404" s="66"/>
      <c r="AN404" s="66"/>
      <c r="AO404" s="66"/>
    </row>
    <row r="405" ht="16.5" customHeight="1">
      <c r="A405" s="66"/>
      <c r="B405" s="66"/>
      <c r="C405" s="65"/>
      <c r="D405" s="65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66"/>
      <c r="T405" s="66"/>
      <c r="U405" s="66"/>
      <c r="V405" s="66"/>
      <c r="W405" s="67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  <c r="AJ405" s="66"/>
      <c r="AK405" s="66"/>
      <c r="AL405" s="66"/>
      <c r="AM405" s="66"/>
      <c r="AN405" s="66"/>
      <c r="AO405" s="66"/>
    </row>
    <row r="406" ht="16.5" customHeight="1">
      <c r="A406" s="66"/>
      <c r="B406" s="66"/>
      <c r="C406" s="65"/>
      <c r="D406" s="65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  <c r="V406" s="66"/>
      <c r="W406" s="67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  <c r="AJ406" s="66"/>
      <c r="AK406" s="66"/>
      <c r="AL406" s="66"/>
      <c r="AM406" s="66"/>
      <c r="AN406" s="66"/>
      <c r="AO406" s="66"/>
    </row>
    <row r="407" ht="16.5" customHeight="1">
      <c r="A407" s="66"/>
      <c r="B407" s="66"/>
      <c r="C407" s="65"/>
      <c r="D407" s="65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  <c r="V407" s="66"/>
      <c r="W407" s="67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  <c r="AJ407" s="66"/>
      <c r="AK407" s="66"/>
      <c r="AL407" s="66"/>
      <c r="AM407" s="66"/>
      <c r="AN407" s="66"/>
      <c r="AO407" s="66"/>
    </row>
    <row r="408" ht="16.5" customHeight="1">
      <c r="A408" s="66"/>
      <c r="B408" s="66"/>
      <c r="C408" s="65"/>
      <c r="D408" s="65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  <c r="V408" s="66"/>
      <c r="W408" s="67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  <c r="AJ408" s="66"/>
      <c r="AK408" s="66"/>
      <c r="AL408" s="66"/>
      <c r="AM408" s="66"/>
      <c r="AN408" s="66"/>
      <c r="AO408" s="66"/>
    </row>
    <row r="409" ht="16.5" customHeight="1">
      <c r="A409" s="66"/>
      <c r="B409" s="66"/>
      <c r="C409" s="65"/>
      <c r="D409" s="65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  <c r="V409" s="66"/>
      <c r="W409" s="67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  <c r="AJ409" s="66"/>
      <c r="AK409" s="66"/>
      <c r="AL409" s="66"/>
      <c r="AM409" s="66"/>
      <c r="AN409" s="66"/>
      <c r="AO409" s="66"/>
    </row>
    <row r="410" ht="16.5" customHeight="1">
      <c r="A410" s="66"/>
      <c r="B410" s="66"/>
      <c r="C410" s="65"/>
      <c r="D410" s="65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7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66"/>
      <c r="AK410" s="66"/>
      <c r="AL410" s="66"/>
      <c r="AM410" s="66"/>
      <c r="AN410" s="66"/>
      <c r="AO410" s="66"/>
    </row>
    <row r="411" ht="16.5" customHeight="1">
      <c r="A411" s="66"/>
      <c r="B411" s="66"/>
      <c r="C411" s="65"/>
      <c r="D411" s="65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  <c r="V411" s="66"/>
      <c r="W411" s="67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  <c r="AJ411" s="66"/>
      <c r="AK411" s="66"/>
      <c r="AL411" s="66"/>
      <c r="AM411" s="66"/>
      <c r="AN411" s="66"/>
      <c r="AO411" s="66"/>
    </row>
    <row r="412" ht="16.5" customHeight="1">
      <c r="A412" s="66"/>
      <c r="B412" s="66"/>
      <c r="C412" s="65"/>
      <c r="D412" s="65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  <c r="V412" s="66"/>
      <c r="W412" s="67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  <c r="AJ412" s="66"/>
      <c r="AK412" s="66"/>
      <c r="AL412" s="66"/>
      <c r="AM412" s="66"/>
      <c r="AN412" s="66"/>
      <c r="AO412" s="66"/>
    </row>
    <row r="413" ht="16.5" customHeight="1">
      <c r="A413" s="66"/>
      <c r="B413" s="66"/>
      <c r="C413" s="65"/>
      <c r="D413" s="65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  <c r="V413" s="66"/>
      <c r="W413" s="67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  <c r="AJ413" s="66"/>
      <c r="AK413" s="66"/>
      <c r="AL413" s="66"/>
      <c r="AM413" s="66"/>
      <c r="AN413" s="66"/>
      <c r="AO413" s="66"/>
    </row>
    <row r="414" ht="16.5" customHeight="1">
      <c r="A414" s="66"/>
      <c r="B414" s="66"/>
      <c r="C414" s="65"/>
      <c r="D414" s="65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  <c r="V414" s="66"/>
      <c r="W414" s="67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  <c r="AJ414" s="66"/>
      <c r="AK414" s="66"/>
      <c r="AL414" s="66"/>
      <c r="AM414" s="66"/>
      <c r="AN414" s="66"/>
      <c r="AO414" s="66"/>
    </row>
    <row r="415" ht="16.5" customHeight="1">
      <c r="A415" s="66"/>
      <c r="B415" s="66"/>
      <c r="C415" s="65"/>
      <c r="D415" s="65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  <c r="V415" s="66"/>
      <c r="W415" s="67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  <c r="AJ415" s="66"/>
      <c r="AK415" s="66"/>
      <c r="AL415" s="66"/>
      <c r="AM415" s="66"/>
      <c r="AN415" s="66"/>
      <c r="AO415" s="66"/>
    </row>
    <row r="416" ht="16.5" customHeight="1">
      <c r="A416" s="66"/>
      <c r="B416" s="66"/>
      <c r="C416" s="65"/>
      <c r="D416" s="65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  <c r="V416" s="66"/>
      <c r="W416" s="67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  <c r="AJ416" s="66"/>
      <c r="AK416" s="66"/>
      <c r="AL416" s="66"/>
      <c r="AM416" s="66"/>
      <c r="AN416" s="66"/>
      <c r="AO416" s="66"/>
    </row>
    <row r="417" ht="16.5" customHeight="1">
      <c r="A417" s="66"/>
      <c r="B417" s="66"/>
      <c r="C417" s="65"/>
      <c r="D417" s="65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7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  <c r="AJ417" s="66"/>
      <c r="AK417" s="66"/>
      <c r="AL417" s="66"/>
      <c r="AM417" s="66"/>
      <c r="AN417" s="66"/>
      <c r="AO417" s="66"/>
    </row>
    <row r="418" ht="16.5" customHeight="1">
      <c r="A418" s="66"/>
      <c r="B418" s="66"/>
      <c r="C418" s="65"/>
      <c r="D418" s="65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7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  <c r="AJ418" s="66"/>
      <c r="AK418" s="66"/>
      <c r="AL418" s="66"/>
      <c r="AM418" s="66"/>
      <c r="AN418" s="66"/>
      <c r="AO418" s="66"/>
    </row>
    <row r="419" ht="16.5" customHeight="1">
      <c r="A419" s="66"/>
      <c r="B419" s="66"/>
      <c r="C419" s="65"/>
      <c r="D419" s="65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7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  <c r="AJ419" s="66"/>
      <c r="AK419" s="66"/>
      <c r="AL419" s="66"/>
      <c r="AM419" s="66"/>
      <c r="AN419" s="66"/>
      <c r="AO419" s="66"/>
    </row>
    <row r="420" ht="16.5" customHeight="1">
      <c r="A420" s="66"/>
      <c r="B420" s="66"/>
      <c r="C420" s="65"/>
      <c r="D420" s="65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7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  <c r="AJ420" s="66"/>
      <c r="AK420" s="66"/>
      <c r="AL420" s="66"/>
      <c r="AM420" s="66"/>
      <c r="AN420" s="66"/>
      <c r="AO420" s="66"/>
    </row>
    <row r="421" ht="16.5" customHeight="1">
      <c r="A421" s="66"/>
      <c r="B421" s="66"/>
      <c r="C421" s="65"/>
      <c r="D421" s="65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7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  <c r="AJ421" s="66"/>
      <c r="AK421" s="66"/>
      <c r="AL421" s="66"/>
      <c r="AM421" s="66"/>
      <c r="AN421" s="66"/>
      <c r="AO421" s="66"/>
    </row>
    <row r="422" ht="16.5" customHeight="1">
      <c r="A422" s="66"/>
      <c r="B422" s="66"/>
      <c r="C422" s="65"/>
      <c r="D422" s="65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7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  <c r="AJ422" s="66"/>
      <c r="AK422" s="66"/>
      <c r="AL422" s="66"/>
      <c r="AM422" s="66"/>
      <c r="AN422" s="66"/>
      <c r="AO422" s="66"/>
    </row>
    <row r="423" ht="16.5" customHeight="1">
      <c r="A423" s="66"/>
      <c r="B423" s="66"/>
      <c r="C423" s="65"/>
      <c r="D423" s="65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7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  <c r="AJ423" s="66"/>
      <c r="AK423" s="66"/>
      <c r="AL423" s="66"/>
      <c r="AM423" s="66"/>
      <c r="AN423" s="66"/>
      <c r="AO423" s="66"/>
    </row>
    <row r="424" ht="16.5" customHeight="1">
      <c r="A424" s="66"/>
      <c r="B424" s="66"/>
      <c r="C424" s="65"/>
      <c r="D424" s="65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7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  <c r="AJ424" s="66"/>
      <c r="AK424" s="66"/>
      <c r="AL424" s="66"/>
      <c r="AM424" s="66"/>
      <c r="AN424" s="66"/>
      <c r="AO424" s="66"/>
    </row>
    <row r="425" ht="16.5" customHeight="1">
      <c r="A425" s="66"/>
      <c r="B425" s="66"/>
      <c r="C425" s="65"/>
      <c r="D425" s="65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7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  <c r="AJ425" s="66"/>
      <c r="AK425" s="66"/>
      <c r="AL425" s="66"/>
      <c r="AM425" s="66"/>
      <c r="AN425" s="66"/>
      <c r="AO425" s="66"/>
    </row>
    <row r="426" ht="16.5" customHeight="1">
      <c r="A426" s="66"/>
      <c r="B426" s="66"/>
      <c r="C426" s="65"/>
      <c r="D426" s="65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7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  <c r="AJ426" s="66"/>
      <c r="AK426" s="66"/>
      <c r="AL426" s="66"/>
      <c r="AM426" s="66"/>
      <c r="AN426" s="66"/>
      <c r="AO426" s="66"/>
    </row>
    <row r="427" ht="16.5" customHeight="1">
      <c r="A427" s="66"/>
      <c r="B427" s="66"/>
      <c r="C427" s="65"/>
      <c r="D427" s="65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7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  <c r="AJ427" s="66"/>
      <c r="AK427" s="66"/>
      <c r="AL427" s="66"/>
      <c r="AM427" s="66"/>
      <c r="AN427" s="66"/>
      <c r="AO427" s="66"/>
    </row>
    <row r="428" ht="16.5" customHeight="1">
      <c r="A428" s="66"/>
      <c r="B428" s="66"/>
      <c r="C428" s="65"/>
      <c r="D428" s="65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7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  <c r="AJ428" s="66"/>
      <c r="AK428" s="66"/>
      <c r="AL428" s="66"/>
      <c r="AM428" s="66"/>
      <c r="AN428" s="66"/>
      <c r="AO428" s="66"/>
    </row>
    <row r="429" ht="16.5" customHeight="1">
      <c r="A429" s="66"/>
      <c r="B429" s="66"/>
      <c r="C429" s="65"/>
      <c r="D429" s="65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7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  <c r="AJ429" s="66"/>
      <c r="AK429" s="66"/>
      <c r="AL429" s="66"/>
      <c r="AM429" s="66"/>
      <c r="AN429" s="66"/>
      <c r="AO429" s="66"/>
    </row>
    <row r="430" ht="16.5" customHeight="1">
      <c r="A430" s="66"/>
      <c r="B430" s="66"/>
      <c r="C430" s="65"/>
      <c r="D430" s="65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7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  <c r="AJ430" s="66"/>
      <c r="AK430" s="66"/>
      <c r="AL430" s="66"/>
      <c r="AM430" s="66"/>
      <c r="AN430" s="66"/>
      <c r="AO430" s="66"/>
    </row>
    <row r="431" ht="16.5" customHeight="1">
      <c r="A431" s="66"/>
      <c r="B431" s="66"/>
      <c r="C431" s="65"/>
      <c r="D431" s="65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7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  <c r="AJ431" s="66"/>
      <c r="AK431" s="66"/>
      <c r="AL431" s="66"/>
      <c r="AM431" s="66"/>
      <c r="AN431" s="66"/>
      <c r="AO431" s="66"/>
    </row>
    <row r="432" ht="16.5" customHeight="1">
      <c r="A432" s="66"/>
      <c r="B432" s="66"/>
      <c r="C432" s="65"/>
      <c r="D432" s="65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7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  <c r="AJ432" s="66"/>
      <c r="AK432" s="66"/>
      <c r="AL432" s="66"/>
      <c r="AM432" s="66"/>
      <c r="AN432" s="66"/>
      <c r="AO432" s="66"/>
    </row>
    <row r="433" ht="16.5" customHeight="1">
      <c r="A433" s="66"/>
      <c r="B433" s="66"/>
      <c r="C433" s="65"/>
      <c r="D433" s="65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7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  <c r="AJ433" s="66"/>
      <c r="AK433" s="66"/>
      <c r="AL433" s="66"/>
      <c r="AM433" s="66"/>
      <c r="AN433" s="66"/>
      <c r="AO433" s="66"/>
    </row>
    <row r="434" ht="16.5" customHeight="1">
      <c r="A434" s="66"/>
      <c r="B434" s="66"/>
      <c r="C434" s="65"/>
      <c r="D434" s="65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7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  <c r="AJ434" s="66"/>
      <c r="AK434" s="66"/>
      <c r="AL434" s="66"/>
      <c r="AM434" s="66"/>
      <c r="AN434" s="66"/>
      <c r="AO434" s="66"/>
    </row>
    <row r="435" ht="16.5" customHeight="1">
      <c r="A435" s="66"/>
      <c r="B435" s="66"/>
      <c r="C435" s="65"/>
      <c r="D435" s="65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7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  <c r="AJ435" s="66"/>
      <c r="AK435" s="66"/>
      <c r="AL435" s="66"/>
      <c r="AM435" s="66"/>
      <c r="AN435" s="66"/>
      <c r="AO435" s="66"/>
    </row>
    <row r="436" ht="16.5" customHeight="1">
      <c r="A436" s="66"/>
      <c r="B436" s="66"/>
      <c r="C436" s="65"/>
      <c r="D436" s="65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7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  <c r="AJ436" s="66"/>
      <c r="AK436" s="66"/>
      <c r="AL436" s="66"/>
      <c r="AM436" s="66"/>
      <c r="AN436" s="66"/>
      <c r="AO436" s="66"/>
    </row>
    <row r="437" ht="16.5" customHeight="1">
      <c r="A437" s="66"/>
      <c r="B437" s="66"/>
      <c r="C437" s="65"/>
      <c r="D437" s="65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7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  <c r="AJ437" s="66"/>
      <c r="AK437" s="66"/>
      <c r="AL437" s="66"/>
      <c r="AM437" s="66"/>
      <c r="AN437" s="66"/>
      <c r="AO437" s="66"/>
    </row>
    <row r="438" ht="16.5" customHeight="1">
      <c r="A438" s="66"/>
      <c r="B438" s="66"/>
      <c r="C438" s="65"/>
      <c r="D438" s="65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7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  <c r="AJ438" s="66"/>
      <c r="AK438" s="66"/>
      <c r="AL438" s="66"/>
      <c r="AM438" s="66"/>
      <c r="AN438" s="66"/>
      <c r="AO438" s="66"/>
    </row>
    <row r="439" ht="16.5" customHeight="1">
      <c r="A439" s="66"/>
      <c r="B439" s="66"/>
      <c r="C439" s="65"/>
      <c r="D439" s="65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7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  <c r="AJ439" s="66"/>
      <c r="AK439" s="66"/>
      <c r="AL439" s="66"/>
      <c r="AM439" s="66"/>
      <c r="AN439" s="66"/>
      <c r="AO439" s="66"/>
    </row>
    <row r="440" ht="16.5" customHeight="1">
      <c r="A440" s="66"/>
      <c r="B440" s="66"/>
      <c r="C440" s="65"/>
      <c r="D440" s="65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7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  <c r="AJ440" s="66"/>
      <c r="AK440" s="66"/>
      <c r="AL440" s="66"/>
      <c r="AM440" s="66"/>
      <c r="AN440" s="66"/>
      <c r="AO440" s="66"/>
    </row>
    <row r="441" ht="16.5" customHeight="1">
      <c r="A441" s="66"/>
      <c r="B441" s="66"/>
      <c r="C441" s="65"/>
      <c r="D441" s="65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7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  <c r="AJ441" s="66"/>
      <c r="AK441" s="66"/>
      <c r="AL441" s="66"/>
      <c r="AM441" s="66"/>
      <c r="AN441" s="66"/>
      <c r="AO441" s="66"/>
    </row>
    <row r="442" ht="16.5" customHeight="1">
      <c r="A442" s="66"/>
      <c r="B442" s="66"/>
      <c r="C442" s="65"/>
      <c r="D442" s="65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7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  <c r="AJ442" s="66"/>
      <c r="AK442" s="66"/>
      <c r="AL442" s="66"/>
      <c r="AM442" s="66"/>
      <c r="AN442" s="66"/>
      <c r="AO442" s="66"/>
    </row>
    <row r="443" ht="16.5" customHeight="1">
      <c r="A443" s="66"/>
      <c r="B443" s="66"/>
      <c r="C443" s="65"/>
      <c r="D443" s="65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7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  <c r="AJ443" s="66"/>
      <c r="AK443" s="66"/>
      <c r="AL443" s="66"/>
      <c r="AM443" s="66"/>
      <c r="AN443" s="66"/>
      <c r="AO443" s="66"/>
    </row>
    <row r="444" ht="16.5" customHeight="1">
      <c r="A444" s="66"/>
      <c r="B444" s="66"/>
      <c r="C444" s="65"/>
      <c r="D444" s="65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7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  <c r="AJ444" s="66"/>
      <c r="AK444" s="66"/>
      <c r="AL444" s="66"/>
      <c r="AM444" s="66"/>
      <c r="AN444" s="66"/>
      <c r="AO444" s="66"/>
    </row>
    <row r="445" ht="16.5" customHeight="1">
      <c r="A445" s="66"/>
      <c r="B445" s="66"/>
      <c r="C445" s="65"/>
      <c r="D445" s="65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7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  <c r="AJ445" s="66"/>
      <c r="AK445" s="66"/>
      <c r="AL445" s="66"/>
      <c r="AM445" s="66"/>
      <c r="AN445" s="66"/>
      <c r="AO445" s="66"/>
    </row>
    <row r="446" ht="16.5" customHeight="1">
      <c r="A446" s="66"/>
      <c r="B446" s="66"/>
      <c r="C446" s="65"/>
      <c r="D446" s="65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7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  <c r="AJ446" s="66"/>
      <c r="AK446" s="66"/>
      <c r="AL446" s="66"/>
      <c r="AM446" s="66"/>
      <c r="AN446" s="66"/>
      <c r="AO446" s="66"/>
    </row>
    <row r="447" ht="16.5" customHeight="1">
      <c r="A447" s="66"/>
      <c r="B447" s="66"/>
      <c r="C447" s="65"/>
      <c r="D447" s="65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7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  <c r="AJ447" s="66"/>
      <c r="AK447" s="66"/>
      <c r="AL447" s="66"/>
      <c r="AM447" s="66"/>
      <c r="AN447" s="66"/>
      <c r="AO447" s="66"/>
    </row>
    <row r="448" ht="16.5" customHeight="1">
      <c r="A448" s="66"/>
      <c r="B448" s="66"/>
      <c r="C448" s="65"/>
      <c r="D448" s="65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7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  <c r="AJ448" s="66"/>
      <c r="AK448" s="66"/>
      <c r="AL448" s="66"/>
      <c r="AM448" s="66"/>
      <c r="AN448" s="66"/>
      <c r="AO448" s="66"/>
    </row>
    <row r="449" ht="16.5" customHeight="1">
      <c r="A449" s="66"/>
      <c r="B449" s="66"/>
      <c r="C449" s="65"/>
      <c r="D449" s="65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7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  <c r="AJ449" s="66"/>
      <c r="AK449" s="66"/>
      <c r="AL449" s="66"/>
      <c r="AM449" s="66"/>
      <c r="AN449" s="66"/>
      <c r="AO449" s="66"/>
    </row>
    <row r="450" ht="16.5" customHeight="1">
      <c r="A450" s="66"/>
      <c r="B450" s="66"/>
      <c r="C450" s="65"/>
      <c r="D450" s="65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7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  <c r="AJ450" s="66"/>
      <c r="AK450" s="66"/>
      <c r="AL450" s="66"/>
      <c r="AM450" s="66"/>
      <c r="AN450" s="66"/>
      <c r="AO450" s="66"/>
    </row>
    <row r="451" ht="16.5" customHeight="1">
      <c r="A451" s="66"/>
      <c r="B451" s="66"/>
      <c r="C451" s="65"/>
      <c r="D451" s="65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7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  <c r="AJ451" s="66"/>
      <c r="AK451" s="66"/>
      <c r="AL451" s="66"/>
      <c r="AM451" s="66"/>
      <c r="AN451" s="66"/>
      <c r="AO451" s="66"/>
    </row>
    <row r="452" ht="16.5" customHeight="1">
      <c r="A452" s="66"/>
      <c r="B452" s="66"/>
      <c r="C452" s="65"/>
      <c r="D452" s="65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7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  <c r="AJ452" s="66"/>
      <c r="AK452" s="66"/>
      <c r="AL452" s="66"/>
      <c r="AM452" s="66"/>
      <c r="AN452" s="66"/>
      <c r="AO452" s="66"/>
    </row>
    <row r="453" ht="16.5" customHeight="1">
      <c r="A453" s="66"/>
      <c r="B453" s="66"/>
      <c r="C453" s="65"/>
      <c r="D453" s="65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7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  <c r="AJ453" s="66"/>
      <c r="AK453" s="66"/>
      <c r="AL453" s="66"/>
      <c r="AM453" s="66"/>
      <c r="AN453" s="66"/>
      <c r="AO453" s="66"/>
    </row>
    <row r="454" ht="16.5" customHeight="1">
      <c r="A454" s="66"/>
      <c r="B454" s="66"/>
      <c r="C454" s="65"/>
      <c r="D454" s="65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7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  <c r="AJ454" s="66"/>
      <c r="AK454" s="66"/>
      <c r="AL454" s="66"/>
      <c r="AM454" s="66"/>
      <c r="AN454" s="66"/>
      <c r="AO454" s="66"/>
    </row>
    <row r="455" ht="16.5" customHeight="1">
      <c r="A455" s="66"/>
      <c r="B455" s="66"/>
      <c r="C455" s="65"/>
      <c r="D455" s="65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7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  <c r="AJ455" s="66"/>
      <c r="AK455" s="66"/>
      <c r="AL455" s="66"/>
      <c r="AM455" s="66"/>
      <c r="AN455" s="66"/>
      <c r="AO455" s="66"/>
    </row>
    <row r="456" ht="16.5" customHeight="1">
      <c r="A456" s="66"/>
      <c r="B456" s="66"/>
      <c r="C456" s="65"/>
      <c r="D456" s="65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7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  <c r="AJ456" s="66"/>
      <c r="AK456" s="66"/>
      <c r="AL456" s="66"/>
      <c r="AM456" s="66"/>
      <c r="AN456" s="66"/>
      <c r="AO456" s="66"/>
    </row>
    <row r="457" ht="16.5" customHeight="1">
      <c r="A457" s="66"/>
      <c r="B457" s="66"/>
      <c r="C457" s="65"/>
      <c r="D457" s="65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7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  <c r="AJ457" s="66"/>
      <c r="AK457" s="66"/>
      <c r="AL457" s="66"/>
      <c r="AM457" s="66"/>
      <c r="AN457" s="66"/>
      <c r="AO457" s="66"/>
    </row>
    <row r="458" ht="16.5" customHeight="1">
      <c r="A458" s="66"/>
      <c r="B458" s="66"/>
      <c r="C458" s="65"/>
      <c r="D458" s="65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7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  <c r="AJ458" s="66"/>
      <c r="AK458" s="66"/>
      <c r="AL458" s="66"/>
      <c r="AM458" s="66"/>
      <c r="AN458" s="66"/>
      <c r="AO458" s="66"/>
    </row>
    <row r="459" ht="16.5" customHeight="1">
      <c r="A459" s="66"/>
      <c r="B459" s="66"/>
      <c r="C459" s="65"/>
      <c r="D459" s="65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6"/>
      <c r="R459" s="66"/>
      <c r="S459" s="66"/>
      <c r="T459" s="66"/>
      <c r="U459" s="66"/>
      <c r="V459" s="66"/>
      <c r="W459" s="67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  <c r="AJ459" s="66"/>
      <c r="AK459" s="66"/>
      <c r="AL459" s="66"/>
      <c r="AM459" s="66"/>
      <c r="AN459" s="66"/>
      <c r="AO459" s="66"/>
    </row>
    <row r="460" ht="16.5" customHeight="1">
      <c r="A460" s="66"/>
      <c r="B460" s="66"/>
      <c r="C460" s="65"/>
      <c r="D460" s="65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6"/>
      <c r="U460" s="66"/>
      <c r="V460" s="66"/>
      <c r="W460" s="67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  <c r="AJ460" s="66"/>
      <c r="AK460" s="66"/>
      <c r="AL460" s="66"/>
      <c r="AM460" s="66"/>
      <c r="AN460" s="66"/>
      <c r="AO460" s="66"/>
    </row>
    <row r="461" ht="16.5" customHeight="1">
      <c r="A461" s="66"/>
      <c r="B461" s="66"/>
      <c r="C461" s="65"/>
      <c r="D461" s="65"/>
      <c r="E461" s="66"/>
      <c r="F461" s="66"/>
      <c r="G461" s="66"/>
      <c r="H461" s="66"/>
      <c r="I461" s="66"/>
      <c r="J461" s="66"/>
      <c r="K461" s="66"/>
      <c r="L461" s="66"/>
      <c r="M461" s="66"/>
      <c r="N461" s="66"/>
      <c r="O461" s="66"/>
      <c r="P461" s="66"/>
      <c r="Q461" s="66"/>
      <c r="R461" s="66"/>
      <c r="S461" s="66"/>
      <c r="T461" s="66"/>
      <c r="U461" s="66"/>
      <c r="V461" s="66"/>
      <c r="W461" s="67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  <c r="AJ461" s="66"/>
      <c r="AK461" s="66"/>
      <c r="AL461" s="66"/>
      <c r="AM461" s="66"/>
      <c r="AN461" s="66"/>
      <c r="AO461" s="66"/>
    </row>
    <row r="462" ht="16.5" customHeight="1">
      <c r="A462" s="66"/>
      <c r="B462" s="66"/>
      <c r="C462" s="65"/>
      <c r="D462" s="65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 s="66"/>
      <c r="R462" s="66"/>
      <c r="S462" s="66"/>
      <c r="T462" s="66"/>
      <c r="U462" s="66"/>
      <c r="V462" s="66"/>
      <c r="W462" s="67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  <c r="AJ462" s="66"/>
      <c r="AK462" s="66"/>
      <c r="AL462" s="66"/>
      <c r="AM462" s="66"/>
      <c r="AN462" s="66"/>
      <c r="AO462" s="66"/>
    </row>
    <row r="463" ht="16.5" customHeight="1">
      <c r="A463" s="66"/>
      <c r="B463" s="66"/>
      <c r="C463" s="65"/>
      <c r="D463" s="65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6"/>
      <c r="R463" s="66"/>
      <c r="S463" s="66"/>
      <c r="T463" s="66"/>
      <c r="U463" s="66"/>
      <c r="V463" s="66"/>
      <c r="W463" s="67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  <c r="AJ463" s="66"/>
      <c r="AK463" s="66"/>
      <c r="AL463" s="66"/>
      <c r="AM463" s="66"/>
      <c r="AN463" s="66"/>
      <c r="AO463" s="66"/>
    </row>
    <row r="464" ht="16.5" customHeight="1">
      <c r="A464" s="66"/>
      <c r="B464" s="66"/>
      <c r="C464" s="65"/>
      <c r="D464" s="65"/>
      <c r="E464" s="66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6"/>
      <c r="R464" s="66"/>
      <c r="S464" s="66"/>
      <c r="T464" s="66"/>
      <c r="U464" s="66"/>
      <c r="V464" s="66"/>
      <c r="W464" s="67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  <c r="AJ464" s="66"/>
      <c r="AK464" s="66"/>
      <c r="AL464" s="66"/>
      <c r="AM464" s="66"/>
      <c r="AN464" s="66"/>
      <c r="AO464" s="66"/>
    </row>
    <row r="465" ht="16.5" customHeight="1">
      <c r="A465" s="66"/>
      <c r="B465" s="66"/>
      <c r="C465" s="65"/>
      <c r="D465" s="65"/>
      <c r="E465" s="66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7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  <c r="AJ465" s="66"/>
      <c r="AK465" s="66"/>
      <c r="AL465" s="66"/>
      <c r="AM465" s="66"/>
      <c r="AN465" s="66"/>
      <c r="AO465" s="66"/>
    </row>
    <row r="466" ht="16.5" customHeight="1">
      <c r="A466" s="66"/>
      <c r="B466" s="66"/>
      <c r="C466" s="65"/>
      <c r="D466" s="65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66"/>
      <c r="T466" s="66"/>
      <c r="U466" s="66"/>
      <c r="V466" s="66"/>
      <c r="W466" s="67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  <c r="AJ466" s="66"/>
      <c r="AK466" s="66"/>
      <c r="AL466" s="66"/>
      <c r="AM466" s="66"/>
      <c r="AN466" s="66"/>
      <c r="AO466" s="66"/>
    </row>
    <row r="467" ht="16.5" customHeight="1">
      <c r="A467" s="66"/>
      <c r="B467" s="66"/>
      <c r="C467" s="65"/>
      <c r="D467" s="65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66"/>
      <c r="T467" s="66"/>
      <c r="U467" s="66"/>
      <c r="V467" s="66"/>
      <c r="W467" s="67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  <c r="AJ467" s="66"/>
      <c r="AK467" s="66"/>
      <c r="AL467" s="66"/>
      <c r="AM467" s="66"/>
      <c r="AN467" s="66"/>
      <c r="AO467" s="66"/>
    </row>
    <row r="468" ht="16.5" customHeight="1">
      <c r="A468" s="66"/>
      <c r="B468" s="66"/>
      <c r="C468" s="65"/>
      <c r="D468" s="65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66"/>
      <c r="T468" s="66"/>
      <c r="U468" s="66"/>
      <c r="V468" s="66"/>
      <c r="W468" s="67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  <c r="AJ468" s="66"/>
      <c r="AK468" s="66"/>
      <c r="AL468" s="66"/>
      <c r="AM468" s="66"/>
      <c r="AN468" s="66"/>
      <c r="AO468" s="66"/>
    </row>
    <row r="469" ht="16.5" customHeight="1">
      <c r="A469" s="66"/>
      <c r="B469" s="66"/>
      <c r="C469" s="65"/>
      <c r="D469" s="65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66"/>
      <c r="T469" s="66"/>
      <c r="U469" s="66"/>
      <c r="V469" s="66"/>
      <c r="W469" s="67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  <c r="AJ469" s="66"/>
      <c r="AK469" s="66"/>
      <c r="AL469" s="66"/>
      <c r="AM469" s="66"/>
      <c r="AN469" s="66"/>
      <c r="AO469" s="66"/>
    </row>
    <row r="470" ht="16.5" customHeight="1">
      <c r="A470" s="66"/>
      <c r="B470" s="66"/>
      <c r="C470" s="65"/>
      <c r="D470" s="65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66"/>
      <c r="T470" s="66"/>
      <c r="U470" s="66"/>
      <c r="V470" s="66"/>
      <c r="W470" s="67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  <c r="AJ470" s="66"/>
      <c r="AK470" s="66"/>
      <c r="AL470" s="66"/>
      <c r="AM470" s="66"/>
      <c r="AN470" s="66"/>
      <c r="AO470" s="66"/>
    </row>
    <row r="471" ht="16.5" customHeight="1">
      <c r="A471" s="66"/>
      <c r="B471" s="66"/>
      <c r="C471" s="65"/>
      <c r="D471" s="65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7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  <c r="AJ471" s="66"/>
      <c r="AK471" s="66"/>
      <c r="AL471" s="66"/>
      <c r="AM471" s="66"/>
      <c r="AN471" s="66"/>
      <c r="AO471" s="66"/>
    </row>
    <row r="472" ht="16.5" customHeight="1">
      <c r="A472" s="66"/>
      <c r="B472" s="66"/>
      <c r="C472" s="65"/>
      <c r="D472" s="65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66"/>
      <c r="T472" s="66"/>
      <c r="U472" s="66"/>
      <c r="V472" s="66"/>
      <c r="W472" s="67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  <c r="AJ472" s="66"/>
      <c r="AK472" s="66"/>
      <c r="AL472" s="66"/>
      <c r="AM472" s="66"/>
      <c r="AN472" s="66"/>
      <c r="AO472" s="66"/>
    </row>
    <row r="473" ht="16.5" customHeight="1">
      <c r="A473" s="66"/>
      <c r="B473" s="66"/>
      <c r="C473" s="65"/>
      <c r="D473" s="65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66"/>
      <c r="T473" s="66"/>
      <c r="U473" s="66"/>
      <c r="V473" s="66"/>
      <c r="W473" s="67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  <c r="AJ473" s="66"/>
      <c r="AK473" s="66"/>
      <c r="AL473" s="66"/>
      <c r="AM473" s="66"/>
      <c r="AN473" s="66"/>
      <c r="AO473" s="66"/>
    </row>
    <row r="474" ht="16.5" customHeight="1">
      <c r="A474" s="66"/>
      <c r="B474" s="66"/>
      <c r="C474" s="65"/>
      <c r="D474" s="65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66"/>
      <c r="T474" s="66"/>
      <c r="U474" s="66"/>
      <c r="V474" s="66"/>
      <c r="W474" s="67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  <c r="AJ474" s="66"/>
      <c r="AK474" s="66"/>
      <c r="AL474" s="66"/>
      <c r="AM474" s="66"/>
      <c r="AN474" s="66"/>
      <c r="AO474" s="66"/>
    </row>
    <row r="475" ht="16.5" customHeight="1">
      <c r="A475" s="66"/>
      <c r="B475" s="66"/>
      <c r="C475" s="65"/>
      <c r="D475" s="65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66"/>
      <c r="T475" s="66"/>
      <c r="U475" s="66"/>
      <c r="V475" s="66"/>
      <c r="W475" s="67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  <c r="AJ475" s="66"/>
      <c r="AK475" s="66"/>
      <c r="AL475" s="66"/>
      <c r="AM475" s="66"/>
      <c r="AN475" s="66"/>
      <c r="AO475" s="66"/>
    </row>
    <row r="476" ht="16.5" customHeight="1">
      <c r="A476" s="66"/>
      <c r="B476" s="66"/>
      <c r="C476" s="65"/>
      <c r="D476" s="65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66"/>
      <c r="T476" s="66"/>
      <c r="U476" s="66"/>
      <c r="V476" s="66"/>
      <c r="W476" s="67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  <c r="AJ476" s="66"/>
      <c r="AK476" s="66"/>
      <c r="AL476" s="66"/>
      <c r="AM476" s="66"/>
      <c r="AN476" s="66"/>
      <c r="AO476" s="66"/>
    </row>
    <row r="477" ht="16.5" customHeight="1">
      <c r="A477" s="66"/>
      <c r="B477" s="66"/>
      <c r="C477" s="65"/>
      <c r="D477" s="65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7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  <c r="AJ477" s="66"/>
      <c r="AK477" s="66"/>
      <c r="AL477" s="66"/>
      <c r="AM477" s="66"/>
      <c r="AN477" s="66"/>
      <c r="AO477" s="66"/>
    </row>
    <row r="478" ht="16.5" customHeight="1">
      <c r="A478" s="66"/>
      <c r="B478" s="66"/>
      <c r="C478" s="65"/>
      <c r="D478" s="65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7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  <c r="AJ478" s="66"/>
      <c r="AK478" s="66"/>
      <c r="AL478" s="66"/>
      <c r="AM478" s="66"/>
      <c r="AN478" s="66"/>
      <c r="AO478" s="66"/>
    </row>
    <row r="479" ht="16.5" customHeight="1">
      <c r="A479" s="66"/>
      <c r="B479" s="66"/>
      <c r="C479" s="65"/>
      <c r="D479" s="65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7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  <c r="AJ479" s="66"/>
      <c r="AK479" s="66"/>
      <c r="AL479" s="66"/>
      <c r="AM479" s="66"/>
      <c r="AN479" s="66"/>
      <c r="AO479" s="66"/>
    </row>
    <row r="480" ht="16.5" customHeight="1">
      <c r="A480" s="66"/>
      <c r="B480" s="66"/>
      <c r="C480" s="65"/>
      <c r="D480" s="65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66"/>
      <c r="T480" s="66"/>
      <c r="U480" s="66"/>
      <c r="V480" s="66"/>
      <c r="W480" s="67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  <c r="AJ480" s="66"/>
      <c r="AK480" s="66"/>
      <c r="AL480" s="66"/>
      <c r="AM480" s="66"/>
      <c r="AN480" s="66"/>
      <c r="AO480" s="66"/>
    </row>
    <row r="481" ht="16.5" customHeight="1">
      <c r="A481" s="66"/>
      <c r="B481" s="66"/>
      <c r="C481" s="65"/>
      <c r="D481" s="65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66"/>
      <c r="T481" s="66"/>
      <c r="U481" s="66"/>
      <c r="V481" s="66"/>
      <c r="W481" s="67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  <c r="AJ481" s="66"/>
      <c r="AK481" s="66"/>
      <c r="AL481" s="66"/>
      <c r="AM481" s="66"/>
      <c r="AN481" s="66"/>
      <c r="AO481" s="66"/>
    </row>
    <row r="482" ht="16.5" customHeight="1">
      <c r="A482" s="66"/>
      <c r="B482" s="66"/>
      <c r="C482" s="65"/>
      <c r="D482" s="65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66"/>
      <c r="T482" s="66"/>
      <c r="U482" s="66"/>
      <c r="V482" s="66"/>
      <c r="W482" s="67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  <c r="AJ482" s="66"/>
      <c r="AK482" s="66"/>
      <c r="AL482" s="66"/>
      <c r="AM482" s="66"/>
      <c r="AN482" s="66"/>
      <c r="AO482" s="66"/>
    </row>
    <row r="483" ht="16.5" customHeight="1">
      <c r="A483" s="66"/>
      <c r="B483" s="66"/>
      <c r="C483" s="65"/>
      <c r="D483" s="65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66"/>
      <c r="T483" s="66"/>
      <c r="U483" s="66"/>
      <c r="V483" s="66"/>
      <c r="W483" s="67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  <c r="AJ483" s="66"/>
      <c r="AK483" s="66"/>
      <c r="AL483" s="66"/>
      <c r="AM483" s="66"/>
      <c r="AN483" s="66"/>
      <c r="AO483" s="66"/>
    </row>
    <row r="484" ht="16.5" customHeight="1">
      <c r="A484" s="66"/>
      <c r="B484" s="66"/>
      <c r="C484" s="65"/>
      <c r="D484" s="65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66"/>
      <c r="T484" s="66"/>
      <c r="U484" s="66"/>
      <c r="V484" s="66"/>
      <c r="W484" s="67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  <c r="AJ484" s="66"/>
      <c r="AK484" s="66"/>
      <c r="AL484" s="66"/>
      <c r="AM484" s="66"/>
      <c r="AN484" s="66"/>
      <c r="AO484" s="66"/>
    </row>
    <row r="485" ht="16.5" customHeight="1">
      <c r="A485" s="66"/>
      <c r="B485" s="66"/>
      <c r="C485" s="65"/>
      <c r="D485" s="65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66"/>
      <c r="T485" s="66"/>
      <c r="U485" s="66"/>
      <c r="V485" s="66"/>
      <c r="W485" s="67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  <c r="AJ485" s="66"/>
      <c r="AK485" s="66"/>
      <c r="AL485" s="66"/>
      <c r="AM485" s="66"/>
      <c r="AN485" s="66"/>
      <c r="AO485" s="66"/>
    </row>
    <row r="486" ht="16.5" customHeight="1">
      <c r="A486" s="66"/>
      <c r="B486" s="66"/>
      <c r="C486" s="65"/>
      <c r="D486" s="65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66"/>
      <c r="T486" s="66"/>
      <c r="U486" s="66"/>
      <c r="V486" s="66"/>
      <c r="W486" s="67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  <c r="AJ486" s="66"/>
      <c r="AK486" s="66"/>
      <c r="AL486" s="66"/>
      <c r="AM486" s="66"/>
      <c r="AN486" s="66"/>
      <c r="AO486" s="66"/>
    </row>
    <row r="487" ht="16.5" customHeight="1">
      <c r="A487" s="66"/>
      <c r="B487" s="66"/>
      <c r="C487" s="65"/>
      <c r="D487" s="65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66"/>
      <c r="T487" s="66"/>
      <c r="U487" s="66"/>
      <c r="V487" s="66"/>
      <c r="W487" s="67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  <c r="AJ487" s="66"/>
      <c r="AK487" s="66"/>
      <c r="AL487" s="66"/>
      <c r="AM487" s="66"/>
      <c r="AN487" s="66"/>
      <c r="AO487" s="66"/>
    </row>
    <row r="488" ht="16.5" customHeight="1">
      <c r="A488" s="66"/>
      <c r="B488" s="66"/>
      <c r="C488" s="65"/>
      <c r="D488" s="65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66"/>
      <c r="T488" s="66"/>
      <c r="U488" s="66"/>
      <c r="V488" s="66"/>
      <c r="W488" s="67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  <c r="AJ488" s="66"/>
      <c r="AK488" s="66"/>
      <c r="AL488" s="66"/>
      <c r="AM488" s="66"/>
      <c r="AN488" s="66"/>
      <c r="AO488" s="66"/>
    </row>
    <row r="489" ht="16.5" customHeight="1">
      <c r="A489" s="66"/>
      <c r="B489" s="66"/>
      <c r="C489" s="65"/>
      <c r="D489" s="65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66"/>
      <c r="T489" s="66"/>
      <c r="U489" s="66"/>
      <c r="V489" s="66"/>
      <c r="W489" s="67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  <c r="AJ489" s="66"/>
      <c r="AK489" s="66"/>
      <c r="AL489" s="66"/>
      <c r="AM489" s="66"/>
      <c r="AN489" s="66"/>
      <c r="AO489" s="66"/>
    </row>
    <row r="490" ht="16.5" customHeight="1">
      <c r="A490" s="66"/>
      <c r="B490" s="66"/>
      <c r="C490" s="65"/>
      <c r="D490" s="65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66"/>
      <c r="T490" s="66"/>
      <c r="U490" s="66"/>
      <c r="V490" s="66"/>
      <c r="W490" s="67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  <c r="AJ490" s="66"/>
      <c r="AK490" s="66"/>
      <c r="AL490" s="66"/>
      <c r="AM490" s="66"/>
      <c r="AN490" s="66"/>
      <c r="AO490" s="66"/>
    </row>
    <row r="491" ht="16.5" customHeight="1">
      <c r="A491" s="66"/>
      <c r="B491" s="66"/>
      <c r="C491" s="65"/>
      <c r="D491" s="65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66"/>
      <c r="T491" s="66"/>
      <c r="U491" s="66"/>
      <c r="V491" s="66"/>
      <c r="W491" s="67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  <c r="AJ491" s="66"/>
      <c r="AK491" s="66"/>
      <c r="AL491" s="66"/>
      <c r="AM491" s="66"/>
      <c r="AN491" s="66"/>
      <c r="AO491" s="66"/>
    </row>
    <row r="492" ht="16.5" customHeight="1">
      <c r="A492" s="66"/>
      <c r="B492" s="66"/>
      <c r="C492" s="65"/>
      <c r="D492" s="65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66"/>
      <c r="T492" s="66"/>
      <c r="U492" s="66"/>
      <c r="V492" s="66"/>
      <c r="W492" s="67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  <c r="AJ492" s="66"/>
      <c r="AK492" s="66"/>
      <c r="AL492" s="66"/>
      <c r="AM492" s="66"/>
      <c r="AN492" s="66"/>
      <c r="AO492" s="66"/>
    </row>
    <row r="493" ht="16.5" customHeight="1">
      <c r="A493" s="66"/>
      <c r="B493" s="66"/>
      <c r="C493" s="65"/>
      <c r="D493" s="65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66"/>
      <c r="T493" s="66"/>
      <c r="U493" s="66"/>
      <c r="V493" s="66"/>
      <c r="W493" s="67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  <c r="AJ493" s="66"/>
      <c r="AK493" s="66"/>
      <c r="AL493" s="66"/>
      <c r="AM493" s="66"/>
      <c r="AN493" s="66"/>
      <c r="AO493" s="66"/>
    </row>
    <row r="494" ht="16.5" customHeight="1">
      <c r="A494" s="66"/>
      <c r="B494" s="66"/>
      <c r="C494" s="65"/>
      <c r="D494" s="65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66"/>
      <c r="T494" s="66"/>
      <c r="U494" s="66"/>
      <c r="V494" s="66"/>
      <c r="W494" s="67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  <c r="AJ494" s="66"/>
      <c r="AK494" s="66"/>
      <c r="AL494" s="66"/>
      <c r="AM494" s="66"/>
      <c r="AN494" s="66"/>
      <c r="AO494" s="66"/>
    </row>
    <row r="495" ht="16.5" customHeight="1">
      <c r="A495" s="66"/>
      <c r="B495" s="66"/>
      <c r="C495" s="65"/>
      <c r="D495" s="65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66"/>
      <c r="T495" s="66"/>
      <c r="U495" s="66"/>
      <c r="V495" s="66"/>
      <c r="W495" s="67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  <c r="AJ495" s="66"/>
      <c r="AK495" s="66"/>
      <c r="AL495" s="66"/>
      <c r="AM495" s="66"/>
      <c r="AN495" s="66"/>
      <c r="AO495" s="66"/>
    </row>
    <row r="496" ht="16.5" customHeight="1">
      <c r="A496" s="66"/>
      <c r="B496" s="66"/>
      <c r="C496" s="65"/>
      <c r="D496" s="65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66"/>
      <c r="T496" s="66"/>
      <c r="U496" s="66"/>
      <c r="V496" s="66"/>
      <c r="W496" s="67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  <c r="AJ496" s="66"/>
      <c r="AK496" s="66"/>
      <c r="AL496" s="66"/>
      <c r="AM496" s="66"/>
      <c r="AN496" s="66"/>
      <c r="AO496" s="66"/>
    </row>
    <row r="497" ht="16.5" customHeight="1">
      <c r="A497" s="66"/>
      <c r="B497" s="66"/>
      <c r="C497" s="65"/>
      <c r="D497" s="65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7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  <c r="AJ497" s="66"/>
      <c r="AK497" s="66"/>
      <c r="AL497" s="66"/>
      <c r="AM497" s="66"/>
      <c r="AN497" s="66"/>
      <c r="AO497" s="66"/>
    </row>
    <row r="498" ht="16.5" customHeight="1">
      <c r="A498" s="66"/>
      <c r="B498" s="66"/>
      <c r="C498" s="65"/>
      <c r="D498" s="65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7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</row>
    <row r="499" ht="16.5" customHeight="1">
      <c r="A499" s="66"/>
      <c r="B499" s="66"/>
      <c r="C499" s="65"/>
      <c r="D499" s="65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7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  <c r="AJ499" s="66"/>
      <c r="AK499" s="66"/>
      <c r="AL499" s="66"/>
      <c r="AM499" s="66"/>
      <c r="AN499" s="66"/>
      <c r="AO499" s="66"/>
    </row>
    <row r="500" ht="16.5" customHeight="1">
      <c r="A500" s="66"/>
      <c r="B500" s="66"/>
      <c r="C500" s="65"/>
      <c r="D500" s="65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7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  <c r="AJ500" s="66"/>
      <c r="AK500" s="66"/>
      <c r="AL500" s="66"/>
      <c r="AM500" s="66"/>
      <c r="AN500" s="66"/>
      <c r="AO500" s="66"/>
    </row>
    <row r="501" ht="16.5" customHeight="1">
      <c r="A501" s="66"/>
      <c r="B501" s="66"/>
      <c r="C501" s="65"/>
      <c r="D501" s="65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7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  <c r="AJ501" s="66"/>
      <c r="AK501" s="66"/>
      <c r="AL501" s="66"/>
      <c r="AM501" s="66"/>
      <c r="AN501" s="66"/>
      <c r="AO501" s="66"/>
    </row>
    <row r="502" ht="16.5" customHeight="1">
      <c r="A502" s="66"/>
      <c r="B502" s="66"/>
      <c r="C502" s="65"/>
      <c r="D502" s="65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7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  <c r="AJ502" s="66"/>
      <c r="AK502" s="66"/>
      <c r="AL502" s="66"/>
      <c r="AM502" s="66"/>
      <c r="AN502" s="66"/>
      <c r="AO502" s="66"/>
    </row>
    <row r="503" ht="16.5" customHeight="1">
      <c r="A503" s="66"/>
      <c r="B503" s="66"/>
      <c r="C503" s="65"/>
      <c r="D503" s="65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7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  <c r="AJ503" s="66"/>
      <c r="AK503" s="66"/>
      <c r="AL503" s="66"/>
      <c r="AM503" s="66"/>
      <c r="AN503" s="66"/>
      <c r="AO503" s="66"/>
    </row>
    <row r="504" ht="16.5" customHeight="1">
      <c r="A504" s="66"/>
      <c r="B504" s="66"/>
      <c r="C504" s="65"/>
      <c r="D504" s="65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7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  <c r="AJ504" s="66"/>
      <c r="AK504" s="66"/>
      <c r="AL504" s="66"/>
      <c r="AM504" s="66"/>
      <c r="AN504" s="66"/>
      <c r="AO504" s="66"/>
    </row>
    <row r="505" ht="16.5" customHeight="1">
      <c r="A505" s="66"/>
      <c r="B505" s="66"/>
      <c r="C505" s="65"/>
      <c r="D505" s="65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7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  <c r="AJ505" s="66"/>
      <c r="AK505" s="66"/>
      <c r="AL505" s="66"/>
      <c r="AM505" s="66"/>
      <c r="AN505" s="66"/>
      <c r="AO505" s="66"/>
    </row>
    <row r="506" ht="16.5" customHeight="1">
      <c r="A506" s="66"/>
      <c r="B506" s="66"/>
      <c r="C506" s="65"/>
      <c r="D506" s="65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7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  <c r="AJ506" s="66"/>
      <c r="AK506" s="66"/>
      <c r="AL506" s="66"/>
      <c r="AM506" s="66"/>
      <c r="AN506" s="66"/>
      <c r="AO506" s="66"/>
    </row>
    <row r="507" ht="16.5" customHeight="1">
      <c r="A507" s="66"/>
      <c r="B507" s="66"/>
      <c r="C507" s="65"/>
      <c r="D507" s="65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7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  <c r="AJ507" s="66"/>
      <c r="AK507" s="66"/>
      <c r="AL507" s="66"/>
      <c r="AM507" s="66"/>
      <c r="AN507" s="66"/>
      <c r="AO507" s="66"/>
    </row>
    <row r="508" ht="16.5" customHeight="1">
      <c r="A508" s="66"/>
      <c r="B508" s="66"/>
      <c r="C508" s="65"/>
      <c r="D508" s="65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7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  <c r="AJ508" s="66"/>
      <c r="AK508" s="66"/>
      <c r="AL508" s="66"/>
      <c r="AM508" s="66"/>
      <c r="AN508" s="66"/>
      <c r="AO508" s="66"/>
    </row>
    <row r="509" ht="16.5" customHeight="1">
      <c r="A509" s="66"/>
      <c r="B509" s="66"/>
      <c r="C509" s="65"/>
      <c r="D509" s="65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7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  <c r="AJ509" s="66"/>
      <c r="AK509" s="66"/>
      <c r="AL509" s="66"/>
      <c r="AM509" s="66"/>
      <c r="AN509" s="66"/>
      <c r="AO509" s="66"/>
    </row>
    <row r="510" ht="16.5" customHeight="1">
      <c r="A510" s="66"/>
      <c r="B510" s="66"/>
      <c r="C510" s="65"/>
      <c r="D510" s="65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7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  <c r="AJ510" s="66"/>
      <c r="AK510" s="66"/>
      <c r="AL510" s="66"/>
      <c r="AM510" s="66"/>
      <c r="AN510" s="66"/>
      <c r="AO510" s="66"/>
    </row>
    <row r="511" ht="16.5" customHeight="1">
      <c r="A511" s="66"/>
      <c r="B511" s="66"/>
      <c r="C511" s="65"/>
      <c r="D511" s="65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7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  <c r="AJ511" s="66"/>
      <c r="AK511" s="66"/>
      <c r="AL511" s="66"/>
      <c r="AM511" s="66"/>
      <c r="AN511" s="66"/>
      <c r="AO511" s="66"/>
    </row>
    <row r="512" ht="16.5" customHeight="1">
      <c r="A512" s="66"/>
      <c r="B512" s="66"/>
      <c r="C512" s="65"/>
      <c r="D512" s="65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7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  <c r="AJ512" s="66"/>
      <c r="AK512" s="66"/>
      <c r="AL512" s="66"/>
      <c r="AM512" s="66"/>
      <c r="AN512" s="66"/>
      <c r="AO512" s="66"/>
    </row>
    <row r="513" ht="16.5" customHeight="1">
      <c r="A513" s="66"/>
      <c r="B513" s="66"/>
      <c r="C513" s="65"/>
      <c r="D513" s="65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7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  <c r="AJ513" s="66"/>
      <c r="AK513" s="66"/>
      <c r="AL513" s="66"/>
      <c r="AM513" s="66"/>
      <c r="AN513" s="66"/>
      <c r="AO513" s="66"/>
    </row>
    <row r="514" ht="16.5" customHeight="1">
      <c r="A514" s="66"/>
      <c r="B514" s="66"/>
      <c r="C514" s="65"/>
      <c r="D514" s="65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7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  <c r="AJ514" s="66"/>
      <c r="AK514" s="66"/>
      <c r="AL514" s="66"/>
      <c r="AM514" s="66"/>
      <c r="AN514" s="66"/>
      <c r="AO514" s="66"/>
    </row>
    <row r="515" ht="16.5" customHeight="1">
      <c r="A515" s="66"/>
      <c r="B515" s="66"/>
      <c r="C515" s="65"/>
      <c r="D515" s="65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7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  <c r="AJ515" s="66"/>
      <c r="AK515" s="66"/>
      <c r="AL515" s="66"/>
      <c r="AM515" s="66"/>
      <c r="AN515" s="66"/>
      <c r="AO515" s="66"/>
    </row>
    <row r="516" ht="16.5" customHeight="1">
      <c r="A516" s="66"/>
      <c r="B516" s="66"/>
      <c r="C516" s="65"/>
      <c r="D516" s="65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7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  <c r="AJ516" s="66"/>
      <c r="AK516" s="66"/>
      <c r="AL516" s="66"/>
      <c r="AM516" s="66"/>
      <c r="AN516" s="66"/>
      <c r="AO516" s="66"/>
    </row>
    <row r="517" ht="16.5" customHeight="1">
      <c r="A517" s="66"/>
      <c r="B517" s="66"/>
      <c r="C517" s="65"/>
      <c r="D517" s="65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7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  <c r="AJ517" s="66"/>
      <c r="AK517" s="66"/>
      <c r="AL517" s="66"/>
      <c r="AM517" s="66"/>
      <c r="AN517" s="66"/>
      <c r="AO517" s="66"/>
    </row>
    <row r="518" ht="16.5" customHeight="1">
      <c r="A518" s="66"/>
      <c r="B518" s="66"/>
      <c r="C518" s="65"/>
      <c r="D518" s="65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7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  <c r="AJ518" s="66"/>
      <c r="AK518" s="66"/>
      <c r="AL518" s="66"/>
      <c r="AM518" s="66"/>
      <c r="AN518" s="66"/>
      <c r="AO518" s="66"/>
    </row>
    <row r="519" ht="16.5" customHeight="1">
      <c r="A519" s="66"/>
      <c r="B519" s="66"/>
      <c r="C519" s="65"/>
      <c r="D519" s="65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7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  <c r="AJ519" s="66"/>
      <c r="AK519" s="66"/>
      <c r="AL519" s="66"/>
      <c r="AM519" s="66"/>
      <c r="AN519" s="66"/>
      <c r="AO519" s="66"/>
    </row>
    <row r="520" ht="16.5" customHeight="1">
      <c r="A520" s="66"/>
      <c r="B520" s="66"/>
      <c r="C520" s="65"/>
      <c r="D520" s="65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7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  <c r="AJ520" s="66"/>
      <c r="AK520" s="66"/>
      <c r="AL520" s="66"/>
      <c r="AM520" s="66"/>
      <c r="AN520" s="66"/>
      <c r="AO520" s="66"/>
    </row>
    <row r="521" ht="16.5" customHeight="1">
      <c r="A521" s="66"/>
      <c r="B521" s="66"/>
      <c r="C521" s="65"/>
      <c r="D521" s="65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7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  <c r="AJ521" s="66"/>
      <c r="AK521" s="66"/>
      <c r="AL521" s="66"/>
      <c r="AM521" s="66"/>
      <c r="AN521" s="66"/>
      <c r="AO521" s="66"/>
    </row>
    <row r="522" ht="16.5" customHeight="1">
      <c r="A522" s="66"/>
      <c r="B522" s="66"/>
      <c r="C522" s="65"/>
      <c r="D522" s="65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7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  <c r="AJ522" s="66"/>
      <c r="AK522" s="66"/>
      <c r="AL522" s="66"/>
      <c r="AM522" s="66"/>
      <c r="AN522" s="66"/>
      <c r="AO522" s="66"/>
    </row>
    <row r="523" ht="16.5" customHeight="1">
      <c r="A523" s="66"/>
      <c r="B523" s="66"/>
      <c r="C523" s="65"/>
      <c r="D523" s="65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7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  <c r="AJ523" s="66"/>
      <c r="AK523" s="66"/>
      <c r="AL523" s="66"/>
      <c r="AM523" s="66"/>
      <c r="AN523" s="66"/>
      <c r="AO523" s="66"/>
    </row>
    <row r="524" ht="16.5" customHeight="1">
      <c r="A524" s="66"/>
      <c r="B524" s="66"/>
      <c r="C524" s="65"/>
      <c r="D524" s="65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7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  <c r="AJ524" s="66"/>
      <c r="AK524" s="66"/>
      <c r="AL524" s="66"/>
      <c r="AM524" s="66"/>
      <c r="AN524" s="66"/>
      <c r="AO524" s="66"/>
    </row>
    <row r="525" ht="16.5" customHeight="1">
      <c r="A525" s="66"/>
      <c r="B525" s="66"/>
      <c r="C525" s="65"/>
      <c r="D525" s="65"/>
      <c r="E525" s="66"/>
      <c r="F525" s="66"/>
      <c r="G525" s="66"/>
      <c r="H525" s="66"/>
      <c r="I525" s="66"/>
      <c r="J525" s="66"/>
      <c r="K525" s="66"/>
      <c r="L525" s="66"/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7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  <c r="AJ525" s="66"/>
      <c r="AK525" s="66"/>
      <c r="AL525" s="66"/>
      <c r="AM525" s="66"/>
      <c r="AN525" s="66"/>
      <c r="AO525" s="66"/>
    </row>
    <row r="526" ht="16.5" customHeight="1">
      <c r="A526" s="66"/>
      <c r="B526" s="66"/>
      <c r="C526" s="65"/>
      <c r="D526" s="65"/>
      <c r="E526" s="66"/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7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  <c r="AJ526" s="66"/>
      <c r="AK526" s="66"/>
      <c r="AL526" s="66"/>
      <c r="AM526" s="66"/>
      <c r="AN526" s="66"/>
      <c r="AO526" s="66"/>
    </row>
    <row r="527" ht="16.5" customHeight="1">
      <c r="A527" s="66"/>
      <c r="B527" s="66"/>
      <c r="C527" s="65"/>
      <c r="D527" s="65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7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  <c r="AJ527" s="66"/>
      <c r="AK527" s="66"/>
      <c r="AL527" s="66"/>
      <c r="AM527" s="66"/>
      <c r="AN527" s="66"/>
      <c r="AO527" s="66"/>
    </row>
    <row r="528" ht="16.5" customHeight="1">
      <c r="A528" s="66"/>
      <c r="B528" s="66"/>
      <c r="C528" s="65"/>
      <c r="D528" s="65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7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  <c r="AJ528" s="66"/>
      <c r="AK528" s="66"/>
      <c r="AL528" s="66"/>
      <c r="AM528" s="66"/>
      <c r="AN528" s="66"/>
      <c r="AO528" s="66"/>
    </row>
    <row r="529" ht="16.5" customHeight="1">
      <c r="A529" s="66"/>
      <c r="B529" s="66"/>
      <c r="C529" s="65"/>
      <c r="D529" s="65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7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  <c r="AJ529" s="66"/>
      <c r="AK529" s="66"/>
      <c r="AL529" s="66"/>
      <c r="AM529" s="66"/>
      <c r="AN529" s="66"/>
      <c r="AO529" s="66"/>
    </row>
    <row r="530" ht="16.5" customHeight="1">
      <c r="A530" s="66"/>
      <c r="B530" s="66"/>
      <c r="C530" s="65"/>
      <c r="D530" s="65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7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  <c r="AJ530" s="66"/>
      <c r="AK530" s="66"/>
      <c r="AL530" s="66"/>
      <c r="AM530" s="66"/>
      <c r="AN530" s="66"/>
      <c r="AO530" s="66"/>
    </row>
    <row r="531" ht="16.5" customHeight="1">
      <c r="A531" s="66"/>
      <c r="B531" s="66"/>
      <c r="C531" s="65"/>
      <c r="D531" s="65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7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  <c r="AJ531" s="66"/>
      <c r="AK531" s="66"/>
      <c r="AL531" s="66"/>
      <c r="AM531" s="66"/>
      <c r="AN531" s="66"/>
      <c r="AO531" s="66"/>
    </row>
    <row r="532" ht="16.5" customHeight="1">
      <c r="A532" s="66"/>
      <c r="B532" s="66"/>
      <c r="C532" s="65"/>
      <c r="D532" s="65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7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  <c r="AJ532" s="66"/>
      <c r="AK532" s="66"/>
      <c r="AL532" s="66"/>
      <c r="AM532" s="66"/>
      <c r="AN532" s="66"/>
      <c r="AO532" s="66"/>
    </row>
    <row r="533" ht="16.5" customHeight="1">
      <c r="A533" s="66"/>
      <c r="B533" s="66"/>
      <c r="C533" s="65"/>
      <c r="D533" s="65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7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  <c r="AJ533" s="66"/>
      <c r="AK533" s="66"/>
      <c r="AL533" s="66"/>
      <c r="AM533" s="66"/>
      <c r="AN533" s="66"/>
      <c r="AO533" s="66"/>
    </row>
    <row r="534" ht="16.5" customHeight="1">
      <c r="A534" s="66"/>
      <c r="B534" s="66"/>
      <c r="C534" s="65"/>
      <c r="D534" s="65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7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  <c r="AJ534" s="66"/>
      <c r="AK534" s="66"/>
      <c r="AL534" s="66"/>
      <c r="AM534" s="66"/>
      <c r="AN534" s="66"/>
      <c r="AO534" s="66"/>
    </row>
    <row r="535" ht="16.5" customHeight="1">
      <c r="A535" s="66"/>
      <c r="B535" s="66"/>
      <c r="C535" s="65"/>
      <c r="D535" s="65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7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  <c r="AJ535" s="66"/>
      <c r="AK535" s="66"/>
      <c r="AL535" s="66"/>
      <c r="AM535" s="66"/>
      <c r="AN535" s="66"/>
      <c r="AO535" s="66"/>
    </row>
    <row r="536" ht="16.5" customHeight="1">
      <c r="A536" s="66"/>
      <c r="B536" s="66"/>
      <c r="C536" s="65"/>
      <c r="D536" s="65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7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  <c r="AJ536" s="66"/>
      <c r="AK536" s="66"/>
      <c r="AL536" s="66"/>
      <c r="AM536" s="66"/>
      <c r="AN536" s="66"/>
      <c r="AO536" s="66"/>
    </row>
    <row r="537" ht="16.5" customHeight="1">
      <c r="A537" s="66"/>
      <c r="B537" s="66"/>
      <c r="C537" s="65"/>
      <c r="D537" s="65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7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  <c r="AJ537" s="66"/>
      <c r="AK537" s="66"/>
      <c r="AL537" s="66"/>
      <c r="AM537" s="66"/>
      <c r="AN537" s="66"/>
      <c r="AO537" s="66"/>
    </row>
    <row r="538" ht="16.5" customHeight="1">
      <c r="A538" s="66"/>
      <c r="B538" s="66"/>
      <c r="C538" s="65"/>
      <c r="D538" s="65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7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  <c r="AJ538" s="66"/>
      <c r="AK538" s="66"/>
      <c r="AL538" s="66"/>
      <c r="AM538" s="66"/>
      <c r="AN538" s="66"/>
      <c r="AO538" s="66"/>
    </row>
    <row r="539" ht="16.5" customHeight="1">
      <c r="A539" s="66"/>
      <c r="B539" s="66"/>
      <c r="C539" s="65"/>
      <c r="D539" s="65"/>
      <c r="E539" s="66"/>
      <c r="F539" s="66"/>
      <c r="G539" s="66"/>
      <c r="H539" s="66"/>
      <c r="I539" s="66"/>
      <c r="J539" s="66"/>
      <c r="K539" s="66"/>
      <c r="L539" s="66"/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7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  <c r="AJ539" s="66"/>
      <c r="AK539" s="66"/>
      <c r="AL539" s="66"/>
      <c r="AM539" s="66"/>
      <c r="AN539" s="66"/>
      <c r="AO539" s="66"/>
    </row>
    <row r="540" ht="16.5" customHeight="1">
      <c r="A540" s="66"/>
      <c r="B540" s="66"/>
      <c r="C540" s="65"/>
      <c r="D540" s="65"/>
      <c r="E540" s="66"/>
      <c r="F540" s="66"/>
      <c r="G540" s="66"/>
      <c r="H540" s="66"/>
      <c r="I540" s="66"/>
      <c r="J540" s="66"/>
      <c r="K540" s="66"/>
      <c r="L540" s="66"/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7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  <c r="AJ540" s="66"/>
      <c r="AK540" s="66"/>
      <c r="AL540" s="66"/>
      <c r="AM540" s="66"/>
      <c r="AN540" s="66"/>
      <c r="AO540" s="66"/>
    </row>
    <row r="541" ht="16.5" customHeight="1">
      <c r="A541" s="66"/>
      <c r="B541" s="66"/>
      <c r="C541" s="65"/>
      <c r="D541" s="65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7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  <c r="AJ541" s="66"/>
      <c r="AK541" s="66"/>
      <c r="AL541" s="66"/>
      <c r="AM541" s="66"/>
      <c r="AN541" s="66"/>
      <c r="AO541" s="66"/>
    </row>
    <row r="542" ht="16.5" customHeight="1">
      <c r="A542" s="66"/>
      <c r="B542" s="66"/>
      <c r="C542" s="65"/>
      <c r="D542" s="65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7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  <c r="AJ542" s="66"/>
      <c r="AK542" s="66"/>
      <c r="AL542" s="66"/>
      <c r="AM542" s="66"/>
      <c r="AN542" s="66"/>
      <c r="AO542" s="66"/>
    </row>
    <row r="543" ht="16.5" customHeight="1">
      <c r="A543" s="66"/>
      <c r="B543" s="66"/>
      <c r="C543" s="65"/>
      <c r="D543" s="65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7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  <c r="AJ543" s="66"/>
      <c r="AK543" s="66"/>
      <c r="AL543" s="66"/>
      <c r="AM543" s="66"/>
      <c r="AN543" s="66"/>
      <c r="AO543" s="66"/>
    </row>
    <row r="544" ht="16.5" customHeight="1">
      <c r="A544" s="66"/>
      <c r="B544" s="66"/>
      <c r="C544" s="65"/>
      <c r="D544" s="65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7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  <c r="AJ544" s="66"/>
      <c r="AK544" s="66"/>
      <c r="AL544" s="66"/>
      <c r="AM544" s="66"/>
      <c r="AN544" s="66"/>
      <c r="AO544" s="66"/>
    </row>
    <row r="545" ht="16.5" customHeight="1">
      <c r="A545" s="66"/>
      <c r="B545" s="66"/>
      <c r="C545" s="65"/>
      <c r="D545" s="65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7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  <c r="AJ545" s="66"/>
      <c r="AK545" s="66"/>
      <c r="AL545" s="66"/>
      <c r="AM545" s="66"/>
      <c r="AN545" s="66"/>
      <c r="AO545" s="66"/>
    </row>
    <row r="546" ht="16.5" customHeight="1">
      <c r="A546" s="66"/>
      <c r="B546" s="66"/>
      <c r="C546" s="65"/>
      <c r="D546" s="65"/>
      <c r="E546" s="66"/>
      <c r="F546" s="66"/>
      <c r="G546" s="66"/>
      <c r="H546" s="66"/>
      <c r="I546" s="66"/>
      <c r="J546" s="66"/>
      <c r="K546" s="66"/>
      <c r="L546" s="66"/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7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  <c r="AJ546" s="66"/>
      <c r="AK546" s="66"/>
      <c r="AL546" s="66"/>
      <c r="AM546" s="66"/>
      <c r="AN546" s="66"/>
      <c r="AO546" s="66"/>
    </row>
    <row r="547" ht="16.5" customHeight="1">
      <c r="A547" s="66"/>
      <c r="B547" s="66"/>
      <c r="C547" s="65"/>
      <c r="D547" s="65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7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  <c r="AJ547" s="66"/>
      <c r="AK547" s="66"/>
      <c r="AL547" s="66"/>
      <c r="AM547" s="66"/>
      <c r="AN547" s="66"/>
      <c r="AO547" s="66"/>
    </row>
    <row r="548" ht="16.5" customHeight="1">
      <c r="A548" s="66"/>
      <c r="B548" s="66"/>
      <c r="C548" s="65"/>
      <c r="D548" s="65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7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  <c r="AJ548" s="66"/>
      <c r="AK548" s="66"/>
      <c r="AL548" s="66"/>
      <c r="AM548" s="66"/>
      <c r="AN548" s="66"/>
      <c r="AO548" s="66"/>
    </row>
    <row r="549" ht="16.5" customHeight="1">
      <c r="A549" s="66"/>
      <c r="B549" s="66"/>
      <c r="C549" s="65"/>
      <c r="D549" s="65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7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  <c r="AJ549" s="66"/>
      <c r="AK549" s="66"/>
      <c r="AL549" s="66"/>
      <c r="AM549" s="66"/>
      <c r="AN549" s="66"/>
      <c r="AO549" s="66"/>
    </row>
    <row r="550" ht="16.5" customHeight="1">
      <c r="A550" s="66"/>
      <c r="B550" s="66"/>
      <c r="C550" s="65"/>
      <c r="D550" s="65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7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  <c r="AJ550" s="66"/>
      <c r="AK550" s="66"/>
      <c r="AL550" s="66"/>
      <c r="AM550" s="66"/>
      <c r="AN550" s="66"/>
      <c r="AO550" s="66"/>
    </row>
    <row r="551" ht="16.5" customHeight="1">
      <c r="A551" s="66"/>
      <c r="B551" s="66"/>
      <c r="C551" s="65"/>
      <c r="D551" s="65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7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  <c r="AJ551" s="66"/>
      <c r="AK551" s="66"/>
      <c r="AL551" s="66"/>
      <c r="AM551" s="66"/>
      <c r="AN551" s="66"/>
      <c r="AO551" s="66"/>
    </row>
    <row r="552" ht="16.5" customHeight="1">
      <c r="A552" s="66"/>
      <c r="B552" s="66"/>
      <c r="C552" s="65"/>
      <c r="D552" s="65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7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  <c r="AJ552" s="66"/>
      <c r="AK552" s="66"/>
      <c r="AL552" s="66"/>
      <c r="AM552" s="66"/>
      <c r="AN552" s="66"/>
      <c r="AO552" s="66"/>
    </row>
    <row r="553" ht="16.5" customHeight="1">
      <c r="A553" s="66"/>
      <c r="B553" s="66"/>
      <c r="C553" s="65"/>
      <c r="D553" s="65"/>
      <c r="E553" s="66"/>
      <c r="F553" s="66"/>
      <c r="G553" s="66"/>
      <c r="H553" s="66"/>
      <c r="I553" s="66"/>
      <c r="J553" s="66"/>
      <c r="K553" s="66"/>
      <c r="L553" s="66"/>
      <c r="M553" s="66"/>
      <c r="N553" s="66"/>
      <c r="O553" s="66"/>
      <c r="P553" s="66"/>
      <c r="Q553" s="66"/>
      <c r="R553" s="66"/>
      <c r="S553" s="66"/>
      <c r="T553" s="66"/>
      <c r="U553" s="66"/>
      <c r="V553" s="66"/>
      <c r="W553" s="67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  <c r="AJ553" s="66"/>
      <c r="AK553" s="66"/>
      <c r="AL553" s="66"/>
      <c r="AM553" s="66"/>
      <c r="AN553" s="66"/>
      <c r="AO553" s="66"/>
    </row>
    <row r="554" ht="16.5" customHeight="1">
      <c r="A554" s="66"/>
      <c r="B554" s="66"/>
      <c r="C554" s="65"/>
      <c r="D554" s="65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7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  <c r="AJ554" s="66"/>
      <c r="AK554" s="66"/>
      <c r="AL554" s="66"/>
      <c r="AM554" s="66"/>
      <c r="AN554" s="66"/>
      <c r="AO554" s="66"/>
    </row>
    <row r="555" ht="16.5" customHeight="1">
      <c r="A555" s="66"/>
      <c r="B555" s="66"/>
      <c r="C555" s="65"/>
      <c r="D555" s="65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7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  <c r="AJ555" s="66"/>
      <c r="AK555" s="66"/>
      <c r="AL555" s="66"/>
      <c r="AM555" s="66"/>
      <c r="AN555" s="66"/>
      <c r="AO555" s="66"/>
    </row>
    <row r="556" ht="16.5" customHeight="1">
      <c r="A556" s="66"/>
      <c r="B556" s="66"/>
      <c r="C556" s="65"/>
      <c r="D556" s="65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7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  <c r="AJ556" s="66"/>
      <c r="AK556" s="66"/>
      <c r="AL556" s="66"/>
      <c r="AM556" s="66"/>
      <c r="AN556" s="66"/>
      <c r="AO556" s="66"/>
    </row>
    <row r="557" ht="16.5" customHeight="1">
      <c r="A557" s="66"/>
      <c r="B557" s="66"/>
      <c r="C557" s="65"/>
      <c r="D557" s="65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7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  <c r="AJ557" s="66"/>
      <c r="AK557" s="66"/>
      <c r="AL557" s="66"/>
      <c r="AM557" s="66"/>
      <c r="AN557" s="66"/>
      <c r="AO557" s="66"/>
    </row>
    <row r="558" ht="16.5" customHeight="1">
      <c r="A558" s="66"/>
      <c r="B558" s="66"/>
      <c r="C558" s="65"/>
      <c r="D558" s="65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7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  <c r="AJ558" s="66"/>
      <c r="AK558" s="66"/>
      <c r="AL558" s="66"/>
      <c r="AM558" s="66"/>
      <c r="AN558" s="66"/>
      <c r="AO558" s="66"/>
    </row>
    <row r="559" ht="16.5" customHeight="1">
      <c r="A559" s="66"/>
      <c r="B559" s="66"/>
      <c r="C559" s="65"/>
      <c r="D559" s="65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7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  <c r="AJ559" s="66"/>
      <c r="AK559" s="66"/>
      <c r="AL559" s="66"/>
      <c r="AM559" s="66"/>
      <c r="AN559" s="66"/>
      <c r="AO559" s="66"/>
    </row>
    <row r="560" ht="16.5" customHeight="1">
      <c r="A560" s="66"/>
      <c r="B560" s="66"/>
      <c r="C560" s="65"/>
      <c r="D560" s="65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7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  <c r="AJ560" s="66"/>
      <c r="AK560" s="66"/>
      <c r="AL560" s="66"/>
      <c r="AM560" s="66"/>
      <c r="AN560" s="66"/>
      <c r="AO560" s="66"/>
    </row>
    <row r="561" ht="16.5" customHeight="1">
      <c r="A561" s="66"/>
      <c r="B561" s="66"/>
      <c r="C561" s="65"/>
      <c r="D561" s="65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7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  <c r="AJ561" s="66"/>
      <c r="AK561" s="66"/>
      <c r="AL561" s="66"/>
      <c r="AM561" s="66"/>
      <c r="AN561" s="66"/>
      <c r="AO561" s="66"/>
    </row>
    <row r="562" ht="16.5" customHeight="1">
      <c r="A562" s="66"/>
      <c r="B562" s="66"/>
      <c r="C562" s="65"/>
      <c r="D562" s="65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7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  <c r="AJ562" s="66"/>
      <c r="AK562" s="66"/>
      <c r="AL562" s="66"/>
      <c r="AM562" s="66"/>
      <c r="AN562" s="66"/>
      <c r="AO562" s="66"/>
    </row>
    <row r="563" ht="16.5" customHeight="1">
      <c r="A563" s="66"/>
      <c r="B563" s="66"/>
      <c r="C563" s="65"/>
      <c r="D563" s="65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7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  <c r="AJ563" s="66"/>
      <c r="AK563" s="66"/>
      <c r="AL563" s="66"/>
      <c r="AM563" s="66"/>
      <c r="AN563" s="66"/>
      <c r="AO563" s="66"/>
    </row>
    <row r="564" ht="16.5" customHeight="1">
      <c r="A564" s="66"/>
      <c r="B564" s="66"/>
      <c r="C564" s="65"/>
      <c r="D564" s="65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7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  <c r="AJ564" s="66"/>
      <c r="AK564" s="66"/>
      <c r="AL564" s="66"/>
      <c r="AM564" s="66"/>
      <c r="AN564" s="66"/>
      <c r="AO564" s="66"/>
    </row>
    <row r="565" ht="16.5" customHeight="1">
      <c r="A565" s="66"/>
      <c r="B565" s="66"/>
      <c r="C565" s="65"/>
      <c r="D565" s="65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7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  <c r="AJ565" s="66"/>
      <c r="AK565" s="66"/>
      <c r="AL565" s="66"/>
      <c r="AM565" s="66"/>
      <c r="AN565" s="66"/>
      <c r="AO565" s="66"/>
    </row>
    <row r="566" ht="16.5" customHeight="1">
      <c r="A566" s="66"/>
      <c r="B566" s="66"/>
      <c r="C566" s="65"/>
      <c r="D566" s="65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7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  <c r="AJ566" s="66"/>
      <c r="AK566" s="66"/>
      <c r="AL566" s="66"/>
      <c r="AM566" s="66"/>
      <c r="AN566" s="66"/>
      <c r="AO566" s="66"/>
    </row>
    <row r="567" ht="16.5" customHeight="1">
      <c r="A567" s="66"/>
      <c r="B567" s="66"/>
      <c r="C567" s="65"/>
      <c r="D567" s="65"/>
      <c r="E567" s="66"/>
      <c r="F567" s="66"/>
      <c r="G567" s="66"/>
      <c r="H567" s="66"/>
      <c r="I567" s="66"/>
      <c r="J567" s="66"/>
      <c r="K567" s="66"/>
      <c r="L567" s="66"/>
      <c r="M567" s="66"/>
      <c r="N567" s="66"/>
      <c r="O567" s="66"/>
      <c r="P567" s="66"/>
      <c r="Q567" s="66"/>
      <c r="R567" s="66"/>
      <c r="S567" s="66"/>
      <c r="T567" s="66"/>
      <c r="U567" s="66"/>
      <c r="V567" s="66"/>
      <c r="W567" s="67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  <c r="AJ567" s="66"/>
      <c r="AK567" s="66"/>
      <c r="AL567" s="66"/>
      <c r="AM567" s="66"/>
      <c r="AN567" s="66"/>
      <c r="AO567" s="66"/>
    </row>
    <row r="568" ht="16.5" customHeight="1">
      <c r="A568" s="66"/>
      <c r="B568" s="66"/>
      <c r="C568" s="65"/>
      <c r="D568" s="65"/>
      <c r="E568" s="66"/>
      <c r="F568" s="66"/>
      <c r="G568" s="66"/>
      <c r="H568" s="66"/>
      <c r="I568" s="66"/>
      <c r="J568" s="66"/>
      <c r="K568" s="66"/>
      <c r="L568" s="66"/>
      <c r="M568" s="66"/>
      <c r="N568" s="66"/>
      <c r="O568" s="66"/>
      <c r="P568" s="66"/>
      <c r="Q568" s="66"/>
      <c r="R568" s="66"/>
      <c r="S568" s="66"/>
      <c r="T568" s="66"/>
      <c r="U568" s="66"/>
      <c r="V568" s="66"/>
      <c r="W568" s="67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  <c r="AJ568" s="66"/>
      <c r="AK568" s="66"/>
      <c r="AL568" s="66"/>
      <c r="AM568" s="66"/>
      <c r="AN568" s="66"/>
      <c r="AO568" s="66"/>
    </row>
    <row r="569" ht="16.5" customHeight="1">
      <c r="A569" s="66"/>
      <c r="B569" s="66"/>
      <c r="C569" s="65"/>
      <c r="D569" s="65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7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  <c r="AJ569" s="66"/>
      <c r="AK569" s="66"/>
      <c r="AL569" s="66"/>
      <c r="AM569" s="66"/>
      <c r="AN569" s="66"/>
      <c r="AO569" s="66"/>
    </row>
    <row r="570" ht="16.5" customHeight="1">
      <c r="A570" s="66"/>
      <c r="B570" s="66"/>
      <c r="C570" s="65"/>
      <c r="D570" s="65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7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  <c r="AJ570" s="66"/>
      <c r="AK570" s="66"/>
      <c r="AL570" s="66"/>
      <c r="AM570" s="66"/>
      <c r="AN570" s="66"/>
      <c r="AO570" s="66"/>
    </row>
    <row r="571" ht="16.5" customHeight="1">
      <c r="A571" s="66"/>
      <c r="B571" s="66"/>
      <c r="C571" s="65"/>
      <c r="D571" s="65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7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  <c r="AJ571" s="66"/>
      <c r="AK571" s="66"/>
      <c r="AL571" s="66"/>
      <c r="AM571" s="66"/>
      <c r="AN571" s="66"/>
      <c r="AO571" s="66"/>
    </row>
    <row r="572" ht="16.5" customHeight="1">
      <c r="A572" s="66"/>
      <c r="B572" s="66"/>
      <c r="C572" s="65"/>
      <c r="D572" s="65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7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  <c r="AJ572" s="66"/>
      <c r="AK572" s="66"/>
      <c r="AL572" s="66"/>
      <c r="AM572" s="66"/>
      <c r="AN572" s="66"/>
      <c r="AO572" s="66"/>
    </row>
    <row r="573" ht="16.5" customHeight="1">
      <c r="A573" s="66"/>
      <c r="B573" s="66"/>
      <c r="C573" s="65"/>
      <c r="D573" s="65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7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  <c r="AJ573" s="66"/>
      <c r="AK573" s="66"/>
      <c r="AL573" s="66"/>
      <c r="AM573" s="66"/>
      <c r="AN573" s="66"/>
      <c r="AO573" s="66"/>
    </row>
    <row r="574" ht="16.5" customHeight="1">
      <c r="A574" s="66"/>
      <c r="B574" s="66"/>
      <c r="C574" s="65"/>
      <c r="D574" s="65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7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  <c r="AJ574" s="66"/>
      <c r="AK574" s="66"/>
      <c r="AL574" s="66"/>
      <c r="AM574" s="66"/>
      <c r="AN574" s="66"/>
      <c r="AO574" s="66"/>
    </row>
    <row r="575" ht="16.5" customHeight="1">
      <c r="A575" s="66"/>
      <c r="B575" s="66"/>
      <c r="C575" s="65"/>
      <c r="D575" s="65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7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  <c r="AJ575" s="66"/>
      <c r="AK575" s="66"/>
      <c r="AL575" s="66"/>
      <c r="AM575" s="66"/>
      <c r="AN575" s="66"/>
      <c r="AO575" s="66"/>
    </row>
    <row r="576" ht="16.5" customHeight="1">
      <c r="A576" s="66"/>
      <c r="B576" s="66"/>
      <c r="C576" s="65"/>
      <c r="D576" s="65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7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  <c r="AJ576" s="66"/>
      <c r="AK576" s="66"/>
      <c r="AL576" s="66"/>
      <c r="AM576" s="66"/>
      <c r="AN576" s="66"/>
      <c r="AO576" s="66"/>
    </row>
    <row r="577" ht="16.5" customHeight="1">
      <c r="A577" s="66"/>
      <c r="B577" s="66"/>
      <c r="C577" s="65"/>
      <c r="D577" s="65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7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  <c r="AJ577" s="66"/>
      <c r="AK577" s="66"/>
      <c r="AL577" s="66"/>
      <c r="AM577" s="66"/>
      <c r="AN577" s="66"/>
      <c r="AO577" s="66"/>
    </row>
    <row r="578" ht="16.5" customHeight="1">
      <c r="A578" s="66"/>
      <c r="B578" s="66"/>
      <c r="C578" s="65"/>
      <c r="D578" s="65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7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  <c r="AJ578" s="66"/>
      <c r="AK578" s="66"/>
      <c r="AL578" s="66"/>
      <c r="AM578" s="66"/>
      <c r="AN578" s="66"/>
      <c r="AO578" s="66"/>
    </row>
    <row r="579" ht="16.5" customHeight="1">
      <c r="A579" s="66"/>
      <c r="B579" s="66"/>
      <c r="C579" s="65"/>
      <c r="D579" s="65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7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  <c r="AJ579" s="66"/>
      <c r="AK579" s="66"/>
      <c r="AL579" s="66"/>
      <c r="AM579" s="66"/>
      <c r="AN579" s="66"/>
      <c r="AO579" s="66"/>
    </row>
    <row r="580" ht="16.5" customHeight="1">
      <c r="A580" s="66"/>
      <c r="B580" s="66"/>
      <c r="C580" s="65"/>
      <c r="D580" s="65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7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  <c r="AJ580" s="66"/>
      <c r="AK580" s="66"/>
      <c r="AL580" s="66"/>
      <c r="AM580" s="66"/>
      <c r="AN580" s="66"/>
      <c r="AO580" s="66"/>
    </row>
    <row r="581" ht="16.5" customHeight="1">
      <c r="A581" s="66"/>
      <c r="B581" s="66"/>
      <c r="C581" s="65"/>
      <c r="D581" s="65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7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  <c r="AJ581" s="66"/>
      <c r="AK581" s="66"/>
      <c r="AL581" s="66"/>
      <c r="AM581" s="66"/>
      <c r="AN581" s="66"/>
      <c r="AO581" s="66"/>
    </row>
    <row r="582" ht="16.5" customHeight="1">
      <c r="A582" s="66"/>
      <c r="B582" s="66"/>
      <c r="C582" s="65"/>
      <c r="D582" s="65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7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  <c r="AJ582" s="66"/>
      <c r="AK582" s="66"/>
      <c r="AL582" s="66"/>
      <c r="AM582" s="66"/>
      <c r="AN582" s="66"/>
      <c r="AO582" s="66"/>
    </row>
    <row r="583" ht="16.5" customHeight="1">
      <c r="A583" s="66"/>
      <c r="B583" s="66"/>
      <c r="C583" s="65"/>
      <c r="D583" s="65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7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  <c r="AJ583" s="66"/>
      <c r="AK583" s="66"/>
      <c r="AL583" s="66"/>
      <c r="AM583" s="66"/>
      <c r="AN583" s="66"/>
      <c r="AO583" s="66"/>
    </row>
    <row r="584" ht="16.5" customHeight="1">
      <c r="A584" s="66"/>
      <c r="B584" s="66"/>
      <c r="C584" s="65"/>
      <c r="D584" s="65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7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  <c r="AJ584" s="66"/>
      <c r="AK584" s="66"/>
      <c r="AL584" s="66"/>
      <c r="AM584" s="66"/>
      <c r="AN584" s="66"/>
      <c r="AO584" s="66"/>
    </row>
    <row r="585" ht="16.5" customHeight="1">
      <c r="A585" s="66"/>
      <c r="B585" s="66"/>
      <c r="C585" s="65"/>
      <c r="D585" s="65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7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  <c r="AJ585" s="66"/>
      <c r="AK585" s="66"/>
      <c r="AL585" s="66"/>
      <c r="AM585" s="66"/>
      <c r="AN585" s="66"/>
      <c r="AO585" s="66"/>
    </row>
    <row r="586" ht="16.5" customHeight="1">
      <c r="A586" s="66"/>
      <c r="B586" s="66"/>
      <c r="C586" s="65"/>
      <c r="D586" s="65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7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  <c r="AJ586" s="66"/>
      <c r="AK586" s="66"/>
      <c r="AL586" s="66"/>
      <c r="AM586" s="66"/>
      <c r="AN586" s="66"/>
      <c r="AO586" s="66"/>
    </row>
    <row r="587" ht="16.5" customHeight="1">
      <c r="A587" s="66"/>
      <c r="B587" s="66"/>
      <c r="C587" s="65"/>
      <c r="D587" s="65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7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  <c r="AJ587" s="66"/>
      <c r="AK587" s="66"/>
      <c r="AL587" s="66"/>
      <c r="AM587" s="66"/>
      <c r="AN587" s="66"/>
      <c r="AO587" s="66"/>
    </row>
    <row r="588" ht="16.5" customHeight="1">
      <c r="A588" s="66"/>
      <c r="B588" s="66"/>
      <c r="C588" s="65"/>
      <c r="D588" s="65"/>
      <c r="E588" s="66"/>
      <c r="F588" s="66"/>
      <c r="G588" s="66"/>
      <c r="H588" s="66"/>
      <c r="I588" s="66"/>
      <c r="J588" s="66"/>
      <c r="K588" s="66"/>
      <c r="L588" s="66"/>
      <c r="M588" s="66"/>
      <c r="N588" s="66"/>
      <c r="O588" s="66"/>
      <c r="P588" s="66"/>
      <c r="Q588" s="66"/>
      <c r="R588" s="66"/>
      <c r="S588" s="66"/>
      <c r="T588" s="66"/>
      <c r="U588" s="66"/>
      <c r="V588" s="66"/>
      <c r="W588" s="67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  <c r="AJ588" s="66"/>
      <c r="AK588" s="66"/>
      <c r="AL588" s="66"/>
      <c r="AM588" s="66"/>
      <c r="AN588" s="66"/>
      <c r="AO588" s="66"/>
    </row>
    <row r="589" ht="16.5" customHeight="1">
      <c r="A589" s="66"/>
      <c r="B589" s="66"/>
      <c r="C589" s="65"/>
      <c r="D589" s="65"/>
      <c r="E589" s="66"/>
      <c r="F589" s="66"/>
      <c r="G589" s="66"/>
      <c r="H589" s="66"/>
      <c r="I589" s="66"/>
      <c r="J589" s="66"/>
      <c r="K589" s="66"/>
      <c r="L589" s="66"/>
      <c r="M589" s="66"/>
      <c r="N589" s="66"/>
      <c r="O589" s="66"/>
      <c r="P589" s="66"/>
      <c r="Q589" s="66"/>
      <c r="R589" s="66"/>
      <c r="S589" s="66"/>
      <c r="T589" s="66"/>
      <c r="U589" s="66"/>
      <c r="V589" s="66"/>
      <c r="W589" s="67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  <c r="AJ589" s="66"/>
      <c r="AK589" s="66"/>
      <c r="AL589" s="66"/>
      <c r="AM589" s="66"/>
      <c r="AN589" s="66"/>
      <c r="AO589" s="66"/>
    </row>
    <row r="590" ht="16.5" customHeight="1">
      <c r="A590" s="66"/>
      <c r="B590" s="66"/>
      <c r="C590" s="65"/>
      <c r="D590" s="65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7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  <c r="AJ590" s="66"/>
      <c r="AK590" s="66"/>
      <c r="AL590" s="66"/>
      <c r="AM590" s="66"/>
      <c r="AN590" s="66"/>
      <c r="AO590" s="66"/>
    </row>
    <row r="591" ht="16.5" customHeight="1">
      <c r="A591" s="66"/>
      <c r="B591" s="66"/>
      <c r="C591" s="65"/>
      <c r="D591" s="65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7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  <c r="AJ591" s="66"/>
      <c r="AK591" s="66"/>
      <c r="AL591" s="66"/>
      <c r="AM591" s="66"/>
      <c r="AN591" s="66"/>
      <c r="AO591" s="66"/>
    </row>
    <row r="592" ht="16.5" customHeight="1">
      <c r="A592" s="66"/>
      <c r="B592" s="66"/>
      <c r="C592" s="65"/>
      <c r="D592" s="65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7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  <c r="AJ592" s="66"/>
      <c r="AK592" s="66"/>
      <c r="AL592" s="66"/>
      <c r="AM592" s="66"/>
      <c r="AN592" s="66"/>
      <c r="AO592" s="66"/>
    </row>
    <row r="593" ht="16.5" customHeight="1">
      <c r="A593" s="66"/>
      <c r="B593" s="66"/>
      <c r="C593" s="65"/>
      <c r="D593" s="65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7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  <c r="AJ593" s="66"/>
      <c r="AK593" s="66"/>
      <c r="AL593" s="66"/>
      <c r="AM593" s="66"/>
      <c r="AN593" s="66"/>
      <c r="AO593" s="66"/>
    </row>
    <row r="594" ht="16.5" customHeight="1">
      <c r="A594" s="66"/>
      <c r="B594" s="66"/>
      <c r="C594" s="65"/>
      <c r="D594" s="65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7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  <c r="AJ594" s="66"/>
      <c r="AK594" s="66"/>
      <c r="AL594" s="66"/>
      <c r="AM594" s="66"/>
      <c r="AN594" s="66"/>
      <c r="AO594" s="66"/>
    </row>
    <row r="595" ht="16.5" customHeight="1">
      <c r="A595" s="66"/>
      <c r="B595" s="66"/>
      <c r="C595" s="65"/>
      <c r="D595" s="65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7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  <c r="AJ595" s="66"/>
      <c r="AK595" s="66"/>
      <c r="AL595" s="66"/>
      <c r="AM595" s="66"/>
      <c r="AN595" s="66"/>
      <c r="AO595" s="66"/>
    </row>
    <row r="596" ht="16.5" customHeight="1">
      <c r="A596" s="66"/>
      <c r="B596" s="66"/>
      <c r="C596" s="65"/>
      <c r="D596" s="65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7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  <c r="AJ596" s="66"/>
      <c r="AK596" s="66"/>
      <c r="AL596" s="66"/>
      <c r="AM596" s="66"/>
      <c r="AN596" s="66"/>
      <c r="AO596" s="66"/>
    </row>
    <row r="597" ht="16.5" customHeight="1">
      <c r="A597" s="66"/>
      <c r="B597" s="66"/>
      <c r="C597" s="65"/>
      <c r="D597" s="65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7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  <c r="AJ597" s="66"/>
      <c r="AK597" s="66"/>
      <c r="AL597" s="66"/>
      <c r="AM597" s="66"/>
      <c r="AN597" s="66"/>
      <c r="AO597" s="66"/>
    </row>
    <row r="598" ht="16.5" customHeight="1">
      <c r="A598" s="66"/>
      <c r="B598" s="66"/>
      <c r="C598" s="65"/>
      <c r="D598" s="65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7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  <c r="AJ598" s="66"/>
      <c r="AK598" s="66"/>
      <c r="AL598" s="66"/>
      <c r="AM598" s="66"/>
      <c r="AN598" s="66"/>
      <c r="AO598" s="66"/>
    </row>
    <row r="599" ht="16.5" customHeight="1">
      <c r="A599" s="66"/>
      <c r="B599" s="66"/>
      <c r="C599" s="65"/>
      <c r="D599" s="65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7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  <c r="AJ599" s="66"/>
      <c r="AK599" s="66"/>
      <c r="AL599" s="66"/>
      <c r="AM599" s="66"/>
      <c r="AN599" s="66"/>
      <c r="AO599" s="66"/>
    </row>
    <row r="600" ht="16.5" customHeight="1">
      <c r="A600" s="66"/>
      <c r="B600" s="66"/>
      <c r="C600" s="65"/>
      <c r="D600" s="65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7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  <c r="AJ600" s="66"/>
      <c r="AK600" s="66"/>
      <c r="AL600" s="66"/>
      <c r="AM600" s="66"/>
      <c r="AN600" s="66"/>
      <c r="AO600" s="66"/>
    </row>
    <row r="601" ht="16.5" customHeight="1">
      <c r="A601" s="66"/>
      <c r="B601" s="66"/>
      <c r="C601" s="65"/>
      <c r="D601" s="65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7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  <c r="AJ601" s="66"/>
      <c r="AK601" s="66"/>
      <c r="AL601" s="66"/>
      <c r="AM601" s="66"/>
      <c r="AN601" s="66"/>
      <c r="AO601" s="66"/>
    </row>
    <row r="602" ht="16.5" customHeight="1">
      <c r="A602" s="66"/>
      <c r="B602" s="66"/>
      <c r="C602" s="65"/>
      <c r="D602" s="65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7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  <c r="AJ602" s="66"/>
      <c r="AK602" s="66"/>
      <c r="AL602" s="66"/>
      <c r="AM602" s="66"/>
      <c r="AN602" s="66"/>
      <c r="AO602" s="66"/>
    </row>
    <row r="603" ht="16.5" customHeight="1">
      <c r="A603" s="66"/>
      <c r="B603" s="66"/>
      <c r="C603" s="65"/>
      <c r="D603" s="65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7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  <c r="AJ603" s="66"/>
      <c r="AK603" s="66"/>
      <c r="AL603" s="66"/>
      <c r="AM603" s="66"/>
      <c r="AN603" s="66"/>
      <c r="AO603" s="66"/>
    </row>
    <row r="604" ht="16.5" customHeight="1">
      <c r="A604" s="66"/>
      <c r="B604" s="66"/>
      <c r="C604" s="65"/>
      <c r="D604" s="65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7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  <c r="AJ604" s="66"/>
      <c r="AK604" s="66"/>
      <c r="AL604" s="66"/>
      <c r="AM604" s="66"/>
      <c r="AN604" s="66"/>
      <c r="AO604" s="66"/>
    </row>
    <row r="605" ht="16.5" customHeight="1">
      <c r="A605" s="66"/>
      <c r="B605" s="66"/>
      <c r="C605" s="65"/>
      <c r="D605" s="65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7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  <c r="AJ605" s="66"/>
      <c r="AK605" s="66"/>
      <c r="AL605" s="66"/>
      <c r="AM605" s="66"/>
      <c r="AN605" s="66"/>
      <c r="AO605" s="66"/>
    </row>
    <row r="606" ht="16.5" customHeight="1">
      <c r="A606" s="66"/>
      <c r="B606" s="66"/>
      <c r="C606" s="65"/>
      <c r="D606" s="65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7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  <c r="AJ606" s="66"/>
      <c r="AK606" s="66"/>
      <c r="AL606" s="66"/>
      <c r="AM606" s="66"/>
      <c r="AN606" s="66"/>
      <c r="AO606" s="66"/>
    </row>
    <row r="607" ht="16.5" customHeight="1">
      <c r="A607" s="66"/>
      <c r="B607" s="66"/>
      <c r="C607" s="65"/>
      <c r="D607" s="65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7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  <c r="AJ607" s="66"/>
      <c r="AK607" s="66"/>
      <c r="AL607" s="66"/>
      <c r="AM607" s="66"/>
      <c r="AN607" s="66"/>
      <c r="AO607" s="66"/>
    </row>
    <row r="608" ht="16.5" customHeight="1">
      <c r="A608" s="66"/>
      <c r="B608" s="66"/>
      <c r="C608" s="65"/>
      <c r="D608" s="65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7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  <c r="AJ608" s="66"/>
      <c r="AK608" s="66"/>
      <c r="AL608" s="66"/>
      <c r="AM608" s="66"/>
      <c r="AN608" s="66"/>
      <c r="AO608" s="66"/>
    </row>
    <row r="609" ht="16.5" customHeight="1">
      <c r="A609" s="66"/>
      <c r="B609" s="66"/>
      <c r="C609" s="65"/>
      <c r="D609" s="65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7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  <c r="AJ609" s="66"/>
      <c r="AK609" s="66"/>
      <c r="AL609" s="66"/>
      <c r="AM609" s="66"/>
      <c r="AN609" s="66"/>
      <c r="AO609" s="66"/>
    </row>
    <row r="610" ht="16.5" customHeight="1">
      <c r="A610" s="66"/>
      <c r="B610" s="66"/>
      <c r="C610" s="65"/>
      <c r="D610" s="65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7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  <c r="AJ610" s="66"/>
      <c r="AK610" s="66"/>
      <c r="AL610" s="66"/>
      <c r="AM610" s="66"/>
      <c r="AN610" s="66"/>
      <c r="AO610" s="66"/>
    </row>
    <row r="611" ht="16.5" customHeight="1">
      <c r="A611" s="66"/>
      <c r="B611" s="66"/>
      <c r="C611" s="65"/>
      <c r="D611" s="65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7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  <c r="AJ611" s="66"/>
      <c r="AK611" s="66"/>
      <c r="AL611" s="66"/>
      <c r="AM611" s="66"/>
      <c r="AN611" s="66"/>
      <c r="AO611" s="66"/>
    </row>
    <row r="612" ht="16.5" customHeight="1">
      <c r="A612" s="66"/>
      <c r="B612" s="66"/>
      <c r="C612" s="65"/>
      <c r="D612" s="65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7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  <c r="AJ612" s="66"/>
      <c r="AK612" s="66"/>
      <c r="AL612" s="66"/>
      <c r="AM612" s="66"/>
      <c r="AN612" s="66"/>
      <c r="AO612" s="66"/>
    </row>
    <row r="613" ht="16.5" customHeight="1">
      <c r="A613" s="66"/>
      <c r="B613" s="66"/>
      <c r="C613" s="65"/>
      <c r="D613" s="65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7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  <c r="AJ613" s="66"/>
      <c r="AK613" s="66"/>
      <c r="AL613" s="66"/>
      <c r="AM613" s="66"/>
      <c r="AN613" s="66"/>
      <c r="AO613" s="66"/>
    </row>
    <row r="614" ht="16.5" customHeight="1">
      <c r="A614" s="66"/>
      <c r="B614" s="66"/>
      <c r="C614" s="65"/>
      <c r="D614" s="65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7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  <c r="AJ614" s="66"/>
      <c r="AK614" s="66"/>
      <c r="AL614" s="66"/>
      <c r="AM614" s="66"/>
      <c r="AN614" s="66"/>
      <c r="AO614" s="66"/>
    </row>
    <row r="615" ht="16.5" customHeight="1">
      <c r="A615" s="66"/>
      <c r="B615" s="66"/>
      <c r="C615" s="65"/>
      <c r="D615" s="65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7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  <c r="AJ615" s="66"/>
      <c r="AK615" s="66"/>
      <c r="AL615" s="66"/>
      <c r="AM615" s="66"/>
      <c r="AN615" s="66"/>
      <c r="AO615" s="66"/>
    </row>
    <row r="616" ht="16.5" customHeight="1">
      <c r="A616" s="66"/>
      <c r="B616" s="66"/>
      <c r="C616" s="65"/>
      <c r="D616" s="65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7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  <c r="AJ616" s="66"/>
      <c r="AK616" s="66"/>
      <c r="AL616" s="66"/>
      <c r="AM616" s="66"/>
      <c r="AN616" s="66"/>
      <c r="AO616" s="66"/>
    </row>
    <row r="617" ht="16.5" customHeight="1">
      <c r="A617" s="66"/>
      <c r="B617" s="66"/>
      <c r="C617" s="65"/>
      <c r="D617" s="65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7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  <c r="AJ617" s="66"/>
      <c r="AK617" s="66"/>
      <c r="AL617" s="66"/>
      <c r="AM617" s="66"/>
      <c r="AN617" s="66"/>
      <c r="AO617" s="66"/>
    </row>
    <row r="618" ht="16.5" customHeight="1">
      <c r="A618" s="66"/>
      <c r="B618" s="66"/>
      <c r="C618" s="65"/>
      <c r="D618" s="65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7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  <c r="AJ618" s="66"/>
      <c r="AK618" s="66"/>
      <c r="AL618" s="66"/>
      <c r="AM618" s="66"/>
      <c r="AN618" s="66"/>
      <c r="AO618" s="66"/>
    </row>
    <row r="619" ht="16.5" customHeight="1">
      <c r="A619" s="66"/>
      <c r="B619" s="66"/>
      <c r="C619" s="65"/>
      <c r="D619" s="65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7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  <c r="AJ619" s="66"/>
      <c r="AK619" s="66"/>
      <c r="AL619" s="66"/>
      <c r="AM619" s="66"/>
      <c r="AN619" s="66"/>
      <c r="AO619" s="66"/>
    </row>
    <row r="620" ht="16.5" customHeight="1">
      <c r="A620" s="66"/>
      <c r="B620" s="66"/>
      <c r="C620" s="65"/>
      <c r="D620" s="65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7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  <c r="AJ620" s="66"/>
      <c r="AK620" s="66"/>
      <c r="AL620" s="66"/>
      <c r="AM620" s="66"/>
      <c r="AN620" s="66"/>
      <c r="AO620" s="66"/>
    </row>
    <row r="621" ht="16.5" customHeight="1">
      <c r="A621" s="66"/>
      <c r="B621" s="66"/>
      <c r="C621" s="65"/>
      <c r="D621" s="65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7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  <c r="AJ621" s="66"/>
      <c r="AK621" s="66"/>
      <c r="AL621" s="66"/>
      <c r="AM621" s="66"/>
      <c r="AN621" s="66"/>
      <c r="AO621" s="66"/>
    </row>
    <row r="622" ht="16.5" customHeight="1">
      <c r="A622" s="66"/>
      <c r="B622" s="66"/>
      <c r="C622" s="65"/>
      <c r="D622" s="65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7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  <c r="AJ622" s="66"/>
      <c r="AK622" s="66"/>
      <c r="AL622" s="66"/>
      <c r="AM622" s="66"/>
      <c r="AN622" s="66"/>
      <c r="AO622" s="66"/>
    </row>
    <row r="623" ht="16.5" customHeight="1">
      <c r="A623" s="66"/>
      <c r="B623" s="66"/>
      <c r="C623" s="65"/>
      <c r="D623" s="65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7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  <c r="AJ623" s="66"/>
      <c r="AK623" s="66"/>
      <c r="AL623" s="66"/>
      <c r="AM623" s="66"/>
      <c r="AN623" s="66"/>
      <c r="AO623" s="66"/>
    </row>
    <row r="624" ht="16.5" customHeight="1">
      <c r="A624" s="66"/>
      <c r="B624" s="66"/>
      <c r="C624" s="65"/>
      <c r="D624" s="65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7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  <c r="AJ624" s="66"/>
      <c r="AK624" s="66"/>
      <c r="AL624" s="66"/>
      <c r="AM624" s="66"/>
      <c r="AN624" s="66"/>
      <c r="AO624" s="66"/>
    </row>
    <row r="625" ht="16.5" customHeight="1">
      <c r="A625" s="66"/>
      <c r="B625" s="66"/>
      <c r="C625" s="65"/>
      <c r="D625" s="65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7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  <c r="AJ625" s="66"/>
      <c r="AK625" s="66"/>
      <c r="AL625" s="66"/>
      <c r="AM625" s="66"/>
      <c r="AN625" s="66"/>
      <c r="AO625" s="66"/>
    </row>
    <row r="626" ht="16.5" customHeight="1">
      <c r="A626" s="66"/>
      <c r="B626" s="66"/>
      <c r="C626" s="65"/>
      <c r="D626" s="65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7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  <c r="AJ626" s="66"/>
      <c r="AK626" s="66"/>
      <c r="AL626" s="66"/>
      <c r="AM626" s="66"/>
      <c r="AN626" s="66"/>
      <c r="AO626" s="66"/>
    </row>
    <row r="627" ht="16.5" customHeight="1">
      <c r="A627" s="66"/>
      <c r="B627" s="66"/>
      <c r="C627" s="65"/>
      <c r="D627" s="65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7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  <c r="AJ627" s="66"/>
      <c r="AK627" s="66"/>
      <c r="AL627" s="66"/>
      <c r="AM627" s="66"/>
      <c r="AN627" s="66"/>
      <c r="AO627" s="66"/>
    </row>
    <row r="628" ht="16.5" customHeight="1">
      <c r="A628" s="66"/>
      <c r="B628" s="66"/>
      <c r="C628" s="65"/>
      <c r="D628" s="65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7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  <c r="AJ628" s="66"/>
      <c r="AK628" s="66"/>
      <c r="AL628" s="66"/>
      <c r="AM628" s="66"/>
      <c r="AN628" s="66"/>
      <c r="AO628" s="66"/>
    </row>
    <row r="629" ht="16.5" customHeight="1">
      <c r="A629" s="66"/>
      <c r="B629" s="66"/>
      <c r="C629" s="65"/>
      <c r="D629" s="65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7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  <c r="AJ629" s="66"/>
      <c r="AK629" s="66"/>
      <c r="AL629" s="66"/>
      <c r="AM629" s="66"/>
      <c r="AN629" s="66"/>
      <c r="AO629" s="66"/>
    </row>
    <row r="630" ht="16.5" customHeight="1">
      <c r="A630" s="66"/>
      <c r="B630" s="66"/>
      <c r="C630" s="65"/>
      <c r="D630" s="65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7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  <c r="AJ630" s="66"/>
      <c r="AK630" s="66"/>
      <c r="AL630" s="66"/>
      <c r="AM630" s="66"/>
      <c r="AN630" s="66"/>
      <c r="AO630" s="66"/>
    </row>
    <row r="631" ht="16.5" customHeight="1">
      <c r="A631" s="66"/>
      <c r="B631" s="66"/>
      <c r="C631" s="65"/>
      <c r="D631" s="65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7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  <c r="AJ631" s="66"/>
      <c r="AK631" s="66"/>
      <c r="AL631" s="66"/>
      <c r="AM631" s="66"/>
      <c r="AN631" s="66"/>
      <c r="AO631" s="66"/>
    </row>
    <row r="632" ht="16.5" customHeight="1">
      <c r="A632" s="66"/>
      <c r="B632" s="66"/>
      <c r="C632" s="65"/>
      <c r="D632" s="65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7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  <c r="AJ632" s="66"/>
      <c r="AK632" s="66"/>
      <c r="AL632" s="66"/>
      <c r="AM632" s="66"/>
      <c r="AN632" s="66"/>
      <c r="AO632" s="66"/>
    </row>
    <row r="633" ht="16.5" customHeight="1">
      <c r="A633" s="66"/>
      <c r="B633" s="66"/>
      <c r="C633" s="65"/>
      <c r="D633" s="65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7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  <c r="AJ633" s="66"/>
      <c r="AK633" s="66"/>
      <c r="AL633" s="66"/>
      <c r="AM633" s="66"/>
      <c r="AN633" s="66"/>
      <c r="AO633" s="66"/>
    </row>
    <row r="634" ht="16.5" customHeight="1">
      <c r="A634" s="66"/>
      <c r="B634" s="66"/>
      <c r="C634" s="65"/>
      <c r="D634" s="65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7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  <c r="AJ634" s="66"/>
      <c r="AK634" s="66"/>
      <c r="AL634" s="66"/>
      <c r="AM634" s="66"/>
      <c r="AN634" s="66"/>
      <c r="AO634" s="66"/>
    </row>
    <row r="635" ht="16.5" customHeight="1">
      <c r="A635" s="66"/>
      <c r="B635" s="66"/>
      <c r="C635" s="65"/>
      <c r="D635" s="65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7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  <c r="AJ635" s="66"/>
      <c r="AK635" s="66"/>
      <c r="AL635" s="66"/>
      <c r="AM635" s="66"/>
      <c r="AN635" s="66"/>
      <c r="AO635" s="66"/>
    </row>
    <row r="636" ht="16.5" customHeight="1">
      <c r="A636" s="66"/>
      <c r="B636" s="66"/>
      <c r="C636" s="65"/>
      <c r="D636" s="65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7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  <c r="AJ636" s="66"/>
      <c r="AK636" s="66"/>
      <c r="AL636" s="66"/>
      <c r="AM636" s="66"/>
      <c r="AN636" s="66"/>
      <c r="AO636" s="66"/>
    </row>
    <row r="637" ht="16.5" customHeight="1">
      <c r="A637" s="66"/>
      <c r="B637" s="66"/>
      <c r="C637" s="65"/>
      <c r="D637" s="65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7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  <c r="AJ637" s="66"/>
      <c r="AK637" s="66"/>
      <c r="AL637" s="66"/>
      <c r="AM637" s="66"/>
      <c r="AN637" s="66"/>
      <c r="AO637" s="66"/>
    </row>
    <row r="638" ht="16.5" customHeight="1">
      <c r="A638" s="66"/>
      <c r="B638" s="66"/>
      <c r="C638" s="65"/>
      <c r="D638" s="65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7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  <c r="AJ638" s="66"/>
      <c r="AK638" s="66"/>
      <c r="AL638" s="66"/>
      <c r="AM638" s="66"/>
      <c r="AN638" s="66"/>
      <c r="AO638" s="66"/>
    </row>
    <row r="639" ht="16.5" customHeight="1">
      <c r="A639" s="66"/>
      <c r="B639" s="66"/>
      <c r="C639" s="65"/>
      <c r="D639" s="65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7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  <c r="AJ639" s="66"/>
      <c r="AK639" s="66"/>
      <c r="AL639" s="66"/>
      <c r="AM639" s="66"/>
      <c r="AN639" s="66"/>
      <c r="AO639" s="66"/>
    </row>
    <row r="640" ht="16.5" customHeight="1">
      <c r="A640" s="66"/>
      <c r="B640" s="66"/>
      <c r="C640" s="65"/>
      <c r="D640" s="65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7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  <c r="AJ640" s="66"/>
      <c r="AK640" s="66"/>
      <c r="AL640" s="66"/>
      <c r="AM640" s="66"/>
      <c r="AN640" s="66"/>
      <c r="AO640" s="66"/>
    </row>
    <row r="641" ht="16.5" customHeight="1">
      <c r="A641" s="66"/>
      <c r="B641" s="66"/>
      <c r="C641" s="65"/>
      <c r="D641" s="65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7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  <c r="AJ641" s="66"/>
      <c r="AK641" s="66"/>
      <c r="AL641" s="66"/>
      <c r="AM641" s="66"/>
      <c r="AN641" s="66"/>
      <c r="AO641" s="66"/>
    </row>
    <row r="642" ht="16.5" customHeight="1">
      <c r="A642" s="66"/>
      <c r="B642" s="66"/>
      <c r="C642" s="65"/>
      <c r="D642" s="65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7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  <c r="AJ642" s="66"/>
      <c r="AK642" s="66"/>
      <c r="AL642" s="66"/>
      <c r="AM642" s="66"/>
      <c r="AN642" s="66"/>
      <c r="AO642" s="66"/>
    </row>
    <row r="643" ht="16.5" customHeight="1">
      <c r="A643" s="66"/>
      <c r="B643" s="66"/>
      <c r="C643" s="65"/>
      <c r="D643" s="65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7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  <c r="AJ643" s="66"/>
      <c r="AK643" s="66"/>
      <c r="AL643" s="66"/>
      <c r="AM643" s="66"/>
      <c r="AN643" s="66"/>
      <c r="AO643" s="66"/>
    </row>
    <row r="644" ht="16.5" customHeight="1">
      <c r="A644" s="66"/>
      <c r="B644" s="66"/>
      <c r="C644" s="65"/>
      <c r="D644" s="65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7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  <c r="AJ644" s="66"/>
      <c r="AK644" s="66"/>
      <c r="AL644" s="66"/>
      <c r="AM644" s="66"/>
      <c r="AN644" s="66"/>
      <c r="AO644" s="66"/>
    </row>
    <row r="645" ht="16.5" customHeight="1">
      <c r="A645" s="66"/>
      <c r="B645" s="66"/>
      <c r="C645" s="65"/>
      <c r="D645" s="65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7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  <c r="AJ645" s="66"/>
      <c r="AK645" s="66"/>
      <c r="AL645" s="66"/>
      <c r="AM645" s="66"/>
      <c r="AN645" s="66"/>
      <c r="AO645" s="66"/>
    </row>
    <row r="646" ht="16.5" customHeight="1">
      <c r="A646" s="66"/>
      <c r="B646" s="66"/>
      <c r="C646" s="65"/>
      <c r="D646" s="65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7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  <c r="AJ646" s="66"/>
      <c r="AK646" s="66"/>
      <c r="AL646" s="66"/>
      <c r="AM646" s="66"/>
      <c r="AN646" s="66"/>
      <c r="AO646" s="66"/>
    </row>
    <row r="647" ht="16.5" customHeight="1">
      <c r="A647" s="66"/>
      <c r="B647" s="66"/>
      <c r="C647" s="65"/>
      <c r="D647" s="65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7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  <c r="AJ647" s="66"/>
      <c r="AK647" s="66"/>
      <c r="AL647" s="66"/>
      <c r="AM647" s="66"/>
      <c r="AN647" s="66"/>
      <c r="AO647" s="66"/>
    </row>
    <row r="648" ht="16.5" customHeight="1">
      <c r="A648" s="66"/>
      <c r="B648" s="66"/>
      <c r="C648" s="65"/>
      <c r="D648" s="65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7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  <c r="AJ648" s="66"/>
      <c r="AK648" s="66"/>
      <c r="AL648" s="66"/>
      <c r="AM648" s="66"/>
      <c r="AN648" s="66"/>
      <c r="AO648" s="66"/>
    </row>
    <row r="649" ht="16.5" customHeight="1">
      <c r="A649" s="66"/>
      <c r="B649" s="66"/>
      <c r="C649" s="65"/>
      <c r="D649" s="65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7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  <c r="AJ649" s="66"/>
      <c r="AK649" s="66"/>
      <c r="AL649" s="66"/>
      <c r="AM649" s="66"/>
      <c r="AN649" s="66"/>
      <c r="AO649" s="66"/>
    </row>
    <row r="650" ht="16.5" customHeight="1">
      <c r="A650" s="66"/>
      <c r="B650" s="66"/>
      <c r="C650" s="65"/>
      <c r="D650" s="65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7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  <c r="AJ650" s="66"/>
      <c r="AK650" s="66"/>
      <c r="AL650" s="66"/>
      <c r="AM650" s="66"/>
      <c r="AN650" s="66"/>
      <c r="AO650" s="66"/>
    </row>
    <row r="651" ht="16.5" customHeight="1">
      <c r="A651" s="66"/>
      <c r="B651" s="66"/>
      <c r="C651" s="65"/>
      <c r="D651" s="65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7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  <c r="AJ651" s="66"/>
      <c r="AK651" s="66"/>
      <c r="AL651" s="66"/>
      <c r="AM651" s="66"/>
      <c r="AN651" s="66"/>
      <c r="AO651" s="66"/>
    </row>
    <row r="652" ht="16.5" customHeight="1">
      <c r="A652" s="66"/>
      <c r="B652" s="66"/>
      <c r="C652" s="65"/>
      <c r="D652" s="65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7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  <c r="AJ652" s="66"/>
      <c r="AK652" s="66"/>
      <c r="AL652" s="66"/>
      <c r="AM652" s="66"/>
      <c r="AN652" s="66"/>
      <c r="AO652" s="66"/>
    </row>
    <row r="653" ht="16.5" customHeight="1">
      <c r="A653" s="66"/>
      <c r="B653" s="66"/>
      <c r="C653" s="65"/>
      <c r="D653" s="65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7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  <c r="AJ653" s="66"/>
      <c r="AK653" s="66"/>
      <c r="AL653" s="66"/>
      <c r="AM653" s="66"/>
      <c r="AN653" s="66"/>
      <c r="AO653" s="66"/>
    </row>
    <row r="654" ht="16.5" customHeight="1">
      <c r="A654" s="66"/>
      <c r="B654" s="66"/>
      <c r="C654" s="65"/>
      <c r="D654" s="65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7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  <c r="AJ654" s="66"/>
      <c r="AK654" s="66"/>
      <c r="AL654" s="66"/>
      <c r="AM654" s="66"/>
      <c r="AN654" s="66"/>
      <c r="AO654" s="66"/>
    </row>
    <row r="655" ht="16.5" customHeight="1">
      <c r="A655" s="66"/>
      <c r="B655" s="66"/>
      <c r="C655" s="65"/>
      <c r="D655" s="65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7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  <c r="AJ655" s="66"/>
      <c r="AK655" s="66"/>
      <c r="AL655" s="66"/>
      <c r="AM655" s="66"/>
      <c r="AN655" s="66"/>
      <c r="AO655" s="66"/>
    </row>
    <row r="656" ht="16.5" customHeight="1">
      <c r="A656" s="66"/>
      <c r="B656" s="66"/>
      <c r="C656" s="65"/>
      <c r="D656" s="65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7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  <c r="AJ656" s="66"/>
      <c r="AK656" s="66"/>
      <c r="AL656" s="66"/>
      <c r="AM656" s="66"/>
      <c r="AN656" s="66"/>
      <c r="AO656" s="66"/>
    </row>
    <row r="657" ht="16.5" customHeight="1">
      <c r="A657" s="66"/>
      <c r="B657" s="66"/>
      <c r="C657" s="65"/>
      <c r="D657" s="65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7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  <c r="AJ657" s="66"/>
      <c r="AK657" s="66"/>
      <c r="AL657" s="66"/>
      <c r="AM657" s="66"/>
      <c r="AN657" s="66"/>
      <c r="AO657" s="66"/>
    </row>
    <row r="658" ht="16.5" customHeight="1">
      <c r="A658" s="66"/>
      <c r="B658" s="66"/>
      <c r="C658" s="65"/>
      <c r="D658" s="65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7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  <c r="AJ658" s="66"/>
      <c r="AK658" s="66"/>
      <c r="AL658" s="66"/>
      <c r="AM658" s="66"/>
      <c r="AN658" s="66"/>
      <c r="AO658" s="66"/>
    </row>
    <row r="659" ht="16.5" customHeight="1">
      <c r="A659" s="66"/>
      <c r="B659" s="66"/>
      <c r="C659" s="65"/>
      <c r="D659" s="65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7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  <c r="AJ659" s="66"/>
      <c r="AK659" s="66"/>
      <c r="AL659" s="66"/>
      <c r="AM659" s="66"/>
      <c r="AN659" s="66"/>
      <c r="AO659" s="66"/>
    </row>
    <row r="660" ht="16.5" customHeight="1">
      <c r="A660" s="66"/>
      <c r="B660" s="66"/>
      <c r="C660" s="65"/>
      <c r="D660" s="65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7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  <c r="AJ660" s="66"/>
      <c r="AK660" s="66"/>
      <c r="AL660" s="66"/>
      <c r="AM660" s="66"/>
      <c r="AN660" s="66"/>
      <c r="AO660" s="66"/>
    </row>
    <row r="661" ht="16.5" customHeight="1">
      <c r="A661" s="66"/>
      <c r="B661" s="66"/>
      <c r="C661" s="65"/>
      <c r="D661" s="65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7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  <c r="AJ661" s="66"/>
      <c r="AK661" s="66"/>
      <c r="AL661" s="66"/>
      <c r="AM661" s="66"/>
      <c r="AN661" s="66"/>
      <c r="AO661" s="66"/>
    </row>
    <row r="662" ht="16.5" customHeight="1">
      <c r="A662" s="66"/>
      <c r="B662" s="66"/>
      <c r="C662" s="65"/>
      <c r="D662" s="65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7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  <c r="AJ662" s="66"/>
      <c r="AK662" s="66"/>
      <c r="AL662" s="66"/>
      <c r="AM662" s="66"/>
      <c r="AN662" s="66"/>
      <c r="AO662" s="66"/>
    </row>
    <row r="663" ht="16.5" customHeight="1">
      <c r="A663" s="66"/>
      <c r="B663" s="66"/>
      <c r="C663" s="65"/>
      <c r="D663" s="65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7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  <c r="AJ663" s="66"/>
      <c r="AK663" s="66"/>
      <c r="AL663" s="66"/>
      <c r="AM663" s="66"/>
      <c r="AN663" s="66"/>
      <c r="AO663" s="66"/>
    </row>
    <row r="664" ht="16.5" customHeight="1">
      <c r="A664" s="66"/>
      <c r="B664" s="66"/>
      <c r="C664" s="65"/>
      <c r="D664" s="65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7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  <c r="AJ664" s="66"/>
      <c r="AK664" s="66"/>
      <c r="AL664" s="66"/>
      <c r="AM664" s="66"/>
      <c r="AN664" s="66"/>
      <c r="AO664" s="66"/>
    </row>
    <row r="665" ht="16.5" customHeight="1">
      <c r="A665" s="66"/>
      <c r="B665" s="66"/>
      <c r="C665" s="65"/>
      <c r="D665" s="65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7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  <c r="AJ665" s="66"/>
      <c r="AK665" s="66"/>
      <c r="AL665" s="66"/>
      <c r="AM665" s="66"/>
      <c r="AN665" s="66"/>
      <c r="AO665" s="66"/>
    </row>
    <row r="666" ht="16.5" customHeight="1">
      <c r="A666" s="66"/>
      <c r="B666" s="66"/>
      <c r="C666" s="65"/>
      <c r="D666" s="65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7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  <c r="AJ666" s="66"/>
      <c r="AK666" s="66"/>
      <c r="AL666" s="66"/>
      <c r="AM666" s="66"/>
      <c r="AN666" s="66"/>
      <c r="AO666" s="66"/>
    </row>
    <row r="667" ht="16.5" customHeight="1">
      <c r="A667" s="66"/>
      <c r="B667" s="66"/>
      <c r="C667" s="65"/>
      <c r="D667" s="65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7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  <c r="AJ667" s="66"/>
      <c r="AK667" s="66"/>
      <c r="AL667" s="66"/>
      <c r="AM667" s="66"/>
      <c r="AN667" s="66"/>
      <c r="AO667" s="66"/>
    </row>
    <row r="668" ht="16.5" customHeight="1">
      <c r="A668" s="66"/>
      <c r="B668" s="66"/>
      <c r="C668" s="65"/>
      <c r="D668" s="65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7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  <c r="AJ668" s="66"/>
      <c r="AK668" s="66"/>
      <c r="AL668" s="66"/>
      <c r="AM668" s="66"/>
      <c r="AN668" s="66"/>
      <c r="AO668" s="66"/>
    </row>
    <row r="669" ht="16.5" customHeight="1">
      <c r="A669" s="66"/>
      <c r="B669" s="66"/>
      <c r="C669" s="65"/>
      <c r="D669" s="65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7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  <c r="AJ669" s="66"/>
      <c r="AK669" s="66"/>
      <c r="AL669" s="66"/>
      <c r="AM669" s="66"/>
      <c r="AN669" s="66"/>
      <c r="AO669" s="66"/>
    </row>
    <row r="670" ht="16.5" customHeight="1">
      <c r="A670" s="66"/>
      <c r="B670" s="66"/>
      <c r="C670" s="65"/>
      <c r="D670" s="65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7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  <c r="AJ670" s="66"/>
      <c r="AK670" s="66"/>
      <c r="AL670" s="66"/>
      <c r="AM670" s="66"/>
      <c r="AN670" s="66"/>
      <c r="AO670" s="66"/>
    </row>
    <row r="671" ht="16.5" customHeight="1">
      <c r="A671" s="66"/>
      <c r="B671" s="66"/>
      <c r="C671" s="65"/>
      <c r="D671" s="65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7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  <c r="AJ671" s="66"/>
      <c r="AK671" s="66"/>
      <c r="AL671" s="66"/>
      <c r="AM671" s="66"/>
      <c r="AN671" s="66"/>
      <c r="AO671" s="66"/>
    </row>
    <row r="672" ht="16.5" customHeight="1">
      <c r="A672" s="66"/>
      <c r="B672" s="66"/>
      <c r="C672" s="65"/>
      <c r="D672" s="65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7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  <c r="AJ672" s="66"/>
      <c r="AK672" s="66"/>
      <c r="AL672" s="66"/>
      <c r="AM672" s="66"/>
      <c r="AN672" s="66"/>
      <c r="AO672" s="66"/>
    </row>
    <row r="673" ht="16.5" customHeight="1">
      <c r="A673" s="66"/>
      <c r="B673" s="66"/>
      <c r="C673" s="65"/>
      <c r="D673" s="65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7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  <c r="AJ673" s="66"/>
      <c r="AK673" s="66"/>
      <c r="AL673" s="66"/>
      <c r="AM673" s="66"/>
      <c r="AN673" s="66"/>
      <c r="AO673" s="66"/>
    </row>
    <row r="674" ht="16.5" customHeight="1">
      <c r="A674" s="66"/>
      <c r="B674" s="66"/>
      <c r="C674" s="65"/>
      <c r="D674" s="65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7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  <c r="AJ674" s="66"/>
      <c r="AK674" s="66"/>
      <c r="AL674" s="66"/>
      <c r="AM674" s="66"/>
      <c r="AN674" s="66"/>
      <c r="AO674" s="66"/>
    </row>
    <row r="675" ht="16.5" customHeight="1">
      <c r="A675" s="66"/>
      <c r="B675" s="66"/>
      <c r="C675" s="65"/>
      <c r="D675" s="65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7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  <c r="AJ675" s="66"/>
      <c r="AK675" s="66"/>
      <c r="AL675" s="66"/>
      <c r="AM675" s="66"/>
      <c r="AN675" s="66"/>
      <c r="AO675" s="66"/>
    </row>
    <row r="676" ht="16.5" customHeight="1">
      <c r="A676" s="66"/>
      <c r="B676" s="66"/>
      <c r="C676" s="65"/>
      <c r="D676" s="65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7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  <c r="AJ676" s="66"/>
      <c r="AK676" s="66"/>
      <c r="AL676" s="66"/>
      <c r="AM676" s="66"/>
      <c r="AN676" s="66"/>
      <c r="AO676" s="66"/>
    </row>
    <row r="677" ht="16.5" customHeight="1">
      <c r="A677" s="66"/>
      <c r="B677" s="66"/>
      <c r="C677" s="65"/>
      <c r="D677" s="65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7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  <c r="AJ677" s="66"/>
      <c r="AK677" s="66"/>
      <c r="AL677" s="66"/>
      <c r="AM677" s="66"/>
      <c r="AN677" s="66"/>
      <c r="AO677" s="66"/>
    </row>
    <row r="678" ht="16.5" customHeight="1">
      <c r="A678" s="66"/>
      <c r="B678" s="66"/>
      <c r="C678" s="65"/>
      <c r="D678" s="65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7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  <c r="AJ678" s="66"/>
      <c r="AK678" s="66"/>
      <c r="AL678" s="66"/>
      <c r="AM678" s="66"/>
      <c r="AN678" s="66"/>
      <c r="AO678" s="66"/>
    </row>
    <row r="679" ht="16.5" customHeight="1">
      <c r="A679" s="66"/>
      <c r="B679" s="66"/>
      <c r="C679" s="65"/>
      <c r="D679" s="65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7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  <c r="AJ679" s="66"/>
      <c r="AK679" s="66"/>
      <c r="AL679" s="66"/>
      <c r="AM679" s="66"/>
      <c r="AN679" s="66"/>
      <c r="AO679" s="66"/>
    </row>
    <row r="680" ht="16.5" customHeight="1">
      <c r="A680" s="66"/>
      <c r="B680" s="66"/>
      <c r="C680" s="65"/>
      <c r="D680" s="65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7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  <c r="AJ680" s="66"/>
      <c r="AK680" s="66"/>
      <c r="AL680" s="66"/>
      <c r="AM680" s="66"/>
      <c r="AN680" s="66"/>
      <c r="AO680" s="66"/>
    </row>
    <row r="681" ht="16.5" customHeight="1">
      <c r="A681" s="66"/>
      <c r="B681" s="66"/>
      <c r="C681" s="65"/>
      <c r="D681" s="65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7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  <c r="AJ681" s="66"/>
      <c r="AK681" s="66"/>
      <c r="AL681" s="66"/>
      <c r="AM681" s="66"/>
      <c r="AN681" s="66"/>
      <c r="AO681" s="66"/>
    </row>
    <row r="682" ht="16.5" customHeight="1">
      <c r="A682" s="66"/>
      <c r="B682" s="66"/>
      <c r="C682" s="65"/>
      <c r="D682" s="65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7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  <c r="AJ682" s="66"/>
      <c r="AK682" s="66"/>
      <c r="AL682" s="66"/>
      <c r="AM682" s="66"/>
      <c r="AN682" s="66"/>
      <c r="AO682" s="66"/>
    </row>
    <row r="683" ht="16.5" customHeight="1">
      <c r="A683" s="66"/>
      <c r="B683" s="66"/>
      <c r="C683" s="65"/>
      <c r="D683" s="65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7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  <c r="AJ683" s="66"/>
      <c r="AK683" s="66"/>
      <c r="AL683" s="66"/>
      <c r="AM683" s="66"/>
      <c r="AN683" s="66"/>
      <c r="AO683" s="66"/>
    </row>
    <row r="684" ht="16.5" customHeight="1">
      <c r="A684" s="66"/>
      <c r="B684" s="66"/>
      <c r="C684" s="65"/>
      <c r="D684" s="65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7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  <c r="AJ684" s="66"/>
      <c r="AK684" s="66"/>
      <c r="AL684" s="66"/>
      <c r="AM684" s="66"/>
      <c r="AN684" s="66"/>
      <c r="AO684" s="66"/>
    </row>
    <row r="685" ht="16.5" customHeight="1">
      <c r="A685" s="66"/>
      <c r="B685" s="66"/>
      <c r="C685" s="65"/>
      <c r="D685" s="65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7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  <c r="AJ685" s="66"/>
      <c r="AK685" s="66"/>
      <c r="AL685" s="66"/>
      <c r="AM685" s="66"/>
      <c r="AN685" s="66"/>
      <c r="AO685" s="66"/>
    </row>
    <row r="686" ht="16.5" customHeight="1">
      <c r="A686" s="66"/>
      <c r="B686" s="66"/>
      <c r="C686" s="65"/>
      <c r="D686" s="65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7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  <c r="AJ686" s="66"/>
      <c r="AK686" s="66"/>
      <c r="AL686" s="66"/>
      <c r="AM686" s="66"/>
      <c r="AN686" s="66"/>
      <c r="AO686" s="66"/>
    </row>
    <row r="687" ht="16.5" customHeight="1">
      <c r="A687" s="66"/>
      <c r="B687" s="66"/>
      <c r="C687" s="65"/>
      <c r="D687" s="65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7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  <c r="AJ687" s="66"/>
      <c r="AK687" s="66"/>
      <c r="AL687" s="66"/>
      <c r="AM687" s="66"/>
      <c r="AN687" s="66"/>
      <c r="AO687" s="66"/>
    </row>
    <row r="688" ht="16.5" customHeight="1">
      <c r="A688" s="66"/>
      <c r="B688" s="66"/>
      <c r="C688" s="65"/>
      <c r="D688" s="65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7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  <c r="AJ688" s="66"/>
      <c r="AK688" s="66"/>
      <c r="AL688" s="66"/>
      <c r="AM688" s="66"/>
      <c r="AN688" s="66"/>
      <c r="AO688" s="66"/>
    </row>
    <row r="689" ht="16.5" customHeight="1">
      <c r="A689" s="66"/>
      <c r="B689" s="66"/>
      <c r="C689" s="65"/>
      <c r="D689" s="65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7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  <c r="AJ689" s="66"/>
      <c r="AK689" s="66"/>
      <c r="AL689" s="66"/>
      <c r="AM689" s="66"/>
      <c r="AN689" s="66"/>
      <c r="AO689" s="66"/>
    </row>
    <row r="690" ht="16.5" customHeight="1">
      <c r="A690" s="66"/>
      <c r="B690" s="66"/>
      <c r="C690" s="65"/>
      <c r="D690" s="65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7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  <c r="AJ690" s="66"/>
      <c r="AK690" s="66"/>
      <c r="AL690" s="66"/>
      <c r="AM690" s="66"/>
      <c r="AN690" s="66"/>
      <c r="AO690" s="66"/>
    </row>
    <row r="691" ht="16.5" customHeight="1">
      <c r="A691" s="66"/>
      <c r="B691" s="66"/>
      <c r="C691" s="65"/>
      <c r="D691" s="65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7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  <c r="AJ691" s="66"/>
      <c r="AK691" s="66"/>
      <c r="AL691" s="66"/>
      <c r="AM691" s="66"/>
      <c r="AN691" s="66"/>
      <c r="AO691" s="66"/>
    </row>
    <row r="692" ht="16.5" customHeight="1">
      <c r="A692" s="66"/>
      <c r="B692" s="66"/>
      <c r="C692" s="65"/>
      <c r="D692" s="65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7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  <c r="AJ692" s="66"/>
      <c r="AK692" s="66"/>
      <c r="AL692" s="66"/>
      <c r="AM692" s="66"/>
      <c r="AN692" s="66"/>
      <c r="AO692" s="66"/>
    </row>
    <row r="693" ht="16.5" customHeight="1">
      <c r="A693" s="66"/>
      <c r="B693" s="66"/>
      <c r="C693" s="65"/>
      <c r="D693" s="65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7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  <c r="AJ693" s="66"/>
      <c r="AK693" s="66"/>
      <c r="AL693" s="66"/>
      <c r="AM693" s="66"/>
      <c r="AN693" s="66"/>
      <c r="AO693" s="66"/>
    </row>
    <row r="694" ht="16.5" customHeight="1">
      <c r="A694" s="66"/>
      <c r="B694" s="66"/>
      <c r="C694" s="65"/>
      <c r="D694" s="65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7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  <c r="AJ694" s="66"/>
      <c r="AK694" s="66"/>
      <c r="AL694" s="66"/>
      <c r="AM694" s="66"/>
      <c r="AN694" s="66"/>
      <c r="AO694" s="66"/>
    </row>
    <row r="695" ht="16.5" customHeight="1">
      <c r="A695" s="66"/>
      <c r="B695" s="66"/>
      <c r="C695" s="65"/>
      <c r="D695" s="65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7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  <c r="AJ695" s="66"/>
      <c r="AK695" s="66"/>
      <c r="AL695" s="66"/>
      <c r="AM695" s="66"/>
      <c r="AN695" s="66"/>
      <c r="AO695" s="66"/>
    </row>
    <row r="696" ht="16.5" customHeight="1">
      <c r="A696" s="66"/>
      <c r="B696" s="66"/>
      <c r="C696" s="65"/>
      <c r="D696" s="65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7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  <c r="AJ696" s="66"/>
      <c r="AK696" s="66"/>
      <c r="AL696" s="66"/>
      <c r="AM696" s="66"/>
      <c r="AN696" s="66"/>
      <c r="AO696" s="66"/>
    </row>
    <row r="697" ht="16.5" customHeight="1">
      <c r="A697" s="66"/>
      <c r="B697" s="66"/>
      <c r="C697" s="65"/>
      <c r="D697" s="65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7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  <c r="AJ697" s="66"/>
      <c r="AK697" s="66"/>
      <c r="AL697" s="66"/>
      <c r="AM697" s="66"/>
      <c r="AN697" s="66"/>
      <c r="AO697" s="66"/>
    </row>
    <row r="698" ht="16.5" customHeight="1">
      <c r="A698" s="66"/>
      <c r="B698" s="66"/>
      <c r="C698" s="65"/>
      <c r="D698" s="65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7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  <c r="AJ698" s="66"/>
      <c r="AK698" s="66"/>
      <c r="AL698" s="66"/>
      <c r="AM698" s="66"/>
      <c r="AN698" s="66"/>
      <c r="AO698" s="66"/>
    </row>
    <row r="699" ht="16.5" customHeight="1">
      <c r="A699" s="66"/>
      <c r="B699" s="66"/>
      <c r="C699" s="65"/>
      <c r="D699" s="65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7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  <c r="AJ699" s="66"/>
      <c r="AK699" s="66"/>
      <c r="AL699" s="66"/>
      <c r="AM699" s="66"/>
      <c r="AN699" s="66"/>
      <c r="AO699" s="66"/>
    </row>
    <row r="700" ht="16.5" customHeight="1">
      <c r="A700" s="66"/>
      <c r="B700" s="66"/>
      <c r="C700" s="65"/>
      <c r="D700" s="65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7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  <c r="AJ700" s="66"/>
      <c r="AK700" s="66"/>
      <c r="AL700" s="66"/>
      <c r="AM700" s="66"/>
      <c r="AN700" s="66"/>
      <c r="AO700" s="66"/>
    </row>
    <row r="701" ht="16.5" customHeight="1">
      <c r="A701" s="66"/>
      <c r="B701" s="66"/>
      <c r="C701" s="65"/>
      <c r="D701" s="65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7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  <c r="AJ701" s="66"/>
      <c r="AK701" s="66"/>
      <c r="AL701" s="66"/>
      <c r="AM701" s="66"/>
      <c r="AN701" s="66"/>
      <c r="AO701" s="66"/>
    </row>
    <row r="702" ht="16.5" customHeight="1">
      <c r="A702" s="66"/>
      <c r="B702" s="66"/>
      <c r="C702" s="65"/>
      <c r="D702" s="65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7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  <c r="AJ702" s="66"/>
      <c r="AK702" s="66"/>
      <c r="AL702" s="66"/>
      <c r="AM702" s="66"/>
      <c r="AN702" s="66"/>
      <c r="AO702" s="66"/>
    </row>
    <row r="703" ht="16.5" customHeight="1">
      <c r="A703" s="66"/>
      <c r="B703" s="66"/>
      <c r="C703" s="65"/>
      <c r="D703" s="65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7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  <c r="AJ703" s="66"/>
      <c r="AK703" s="66"/>
      <c r="AL703" s="66"/>
      <c r="AM703" s="66"/>
      <c r="AN703" s="66"/>
      <c r="AO703" s="66"/>
    </row>
    <row r="704" ht="16.5" customHeight="1">
      <c r="A704" s="66"/>
      <c r="B704" s="66"/>
      <c r="C704" s="65"/>
      <c r="D704" s="65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7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  <c r="AJ704" s="66"/>
      <c r="AK704" s="66"/>
      <c r="AL704" s="66"/>
      <c r="AM704" s="66"/>
      <c r="AN704" s="66"/>
      <c r="AO704" s="66"/>
    </row>
    <row r="705" ht="16.5" customHeight="1">
      <c r="A705" s="66"/>
      <c r="B705" s="66"/>
      <c r="C705" s="65"/>
      <c r="D705" s="65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7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  <c r="AJ705" s="66"/>
      <c r="AK705" s="66"/>
      <c r="AL705" s="66"/>
      <c r="AM705" s="66"/>
      <c r="AN705" s="66"/>
      <c r="AO705" s="66"/>
    </row>
    <row r="706" ht="16.5" customHeight="1">
      <c r="A706" s="66"/>
      <c r="B706" s="66"/>
      <c r="C706" s="65"/>
      <c r="D706" s="65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7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  <c r="AJ706" s="66"/>
      <c r="AK706" s="66"/>
      <c r="AL706" s="66"/>
      <c r="AM706" s="66"/>
      <c r="AN706" s="66"/>
      <c r="AO706" s="66"/>
    </row>
    <row r="707" ht="16.5" customHeight="1">
      <c r="A707" s="66"/>
      <c r="B707" s="66"/>
      <c r="C707" s="65"/>
      <c r="D707" s="65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7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  <c r="AJ707" s="66"/>
      <c r="AK707" s="66"/>
      <c r="AL707" s="66"/>
      <c r="AM707" s="66"/>
      <c r="AN707" s="66"/>
      <c r="AO707" s="66"/>
    </row>
    <row r="708" ht="16.5" customHeight="1">
      <c r="A708" s="66"/>
      <c r="B708" s="66"/>
      <c r="C708" s="65"/>
      <c r="D708" s="65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7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  <c r="AJ708" s="66"/>
      <c r="AK708" s="66"/>
      <c r="AL708" s="66"/>
      <c r="AM708" s="66"/>
      <c r="AN708" s="66"/>
      <c r="AO708" s="66"/>
    </row>
    <row r="709" ht="16.5" customHeight="1">
      <c r="A709" s="66"/>
      <c r="B709" s="66"/>
      <c r="C709" s="65"/>
      <c r="D709" s="65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7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  <c r="AJ709" s="66"/>
      <c r="AK709" s="66"/>
      <c r="AL709" s="66"/>
      <c r="AM709" s="66"/>
      <c r="AN709" s="66"/>
      <c r="AO709" s="66"/>
    </row>
    <row r="710" ht="16.5" customHeight="1">
      <c r="A710" s="66"/>
      <c r="B710" s="66"/>
      <c r="C710" s="65"/>
      <c r="D710" s="65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7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  <c r="AJ710" s="66"/>
      <c r="AK710" s="66"/>
      <c r="AL710" s="66"/>
      <c r="AM710" s="66"/>
      <c r="AN710" s="66"/>
      <c r="AO710" s="66"/>
    </row>
    <row r="711" ht="16.5" customHeight="1">
      <c r="A711" s="66"/>
      <c r="B711" s="66"/>
      <c r="C711" s="65"/>
      <c r="D711" s="65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7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  <c r="AJ711" s="66"/>
      <c r="AK711" s="66"/>
      <c r="AL711" s="66"/>
      <c r="AM711" s="66"/>
      <c r="AN711" s="66"/>
      <c r="AO711" s="66"/>
    </row>
    <row r="712" ht="16.5" customHeight="1">
      <c r="A712" s="66"/>
      <c r="B712" s="66"/>
      <c r="C712" s="65"/>
      <c r="D712" s="65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7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  <c r="AJ712" s="66"/>
      <c r="AK712" s="66"/>
      <c r="AL712" s="66"/>
      <c r="AM712" s="66"/>
      <c r="AN712" s="66"/>
      <c r="AO712" s="66"/>
    </row>
    <row r="713" ht="16.5" customHeight="1">
      <c r="A713" s="66"/>
      <c r="B713" s="66"/>
      <c r="C713" s="65"/>
      <c r="D713" s="65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7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  <c r="AJ713" s="66"/>
      <c r="AK713" s="66"/>
      <c r="AL713" s="66"/>
      <c r="AM713" s="66"/>
      <c r="AN713" s="66"/>
      <c r="AO713" s="66"/>
    </row>
    <row r="714" ht="16.5" customHeight="1">
      <c r="A714" s="66"/>
      <c r="B714" s="66"/>
      <c r="C714" s="65"/>
      <c r="D714" s="65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7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  <c r="AJ714" s="66"/>
      <c r="AK714" s="66"/>
      <c r="AL714" s="66"/>
      <c r="AM714" s="66"/>
      <c r="AN714" s="66"/>
      <c r="AO714" s="66"/>
    </row>
    <row r="715" ht="16.5" customHeight="1">
      <c r="A715" s="66"/>
      <c r="B715" s="66"/>
      <c r="C715" s="65"/>
      <c r="D715" s="65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7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  <c r="AJ715" s="66"/>
      <c r="AK715" s="66"/>
      <c r="AL715" s="66"/>
      <c r="AM715" s="66"/>
      <c r="AN715" s="66"/>
      <c r="AO715" s="66"/>
    </row>
    <row r="716" ht="16.5" customHeight="1">
      <c r="A716" s="66"/>
      <c r="B716" s="66"/>
      <c r="C716" s="65"/>
      <c r="D716" s="65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7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  <c r="AJ716" s="66"/>
      <c r="AK716" s="66"/>
      <c r="AL716" s="66"/>
      <c r="AM716" s="66"/>
      <c r="AN716" s="66"/>
      <c r="AO716" s="66"/>
    </row>
    <row r="717" ht="16.5" customHeight="1">
      <c r="A717" s="66"/>
      <c r="B717" s="66"/>
      <c r="C717" s="65"/>
      <c r="D717" s="65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7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  <c r="AJ717" s="66"/>
      <c r="AK717" s="66"/>
      <c r="AL717" s="66"/>
      <c r="AM717" s="66"/>
      <c r="AN717" s="66"/>
      <c r="AO717" s="66"/>
    </row>
    <row r="718" ht="16.5" customHeight="1">
      <c r="A718" s="66"/>
      <c r="B718" s="66"/>
      <c r="C718" s="65"/>
      <c r="D718" s="65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7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  <c r="AJ718" s="66"/>
      <c r="AK718" s="66"/>
      <c r="AL718" s="66"/>
      <c r="AM718" s="66"/>
      <c r="AN718" s="66"/>
      <c r="AO718" s="66"/>
    </row>
    <row r="719" ht="16.5" customHeight="1">
      <c r="A719" s="66"/>
      <c r="B719" s="66"/>
      <c r="C719" s="65"/>
      <c r="D719" s="65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7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  <c r="AJ719" s="66"/>
      <c r="AK719" s="66"/>
      <c r="AL719" s="66"/>
      <c r="AM719" s="66"/>
      <c r="AN719" s="66"/>
      <c r="AO719" s="66"/>
    </row>
    <row r="720" ht="16.5" customHeight="1">
      <c r="A720" s="66"/>
      <c r="B720" s="66"/>
      <c r="C720" s="65"/>
      <c r="D720" s="65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7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  <c r="AJ720" s="66"/>
      <c r="AK720" s="66"/>
      <c r="AL720" s="66"/>
      <c r="AM720" s="66"/>
      <c r="AN720" s="66"/>
      <c r="AO720" s="66"/>
    </row>
    <row r="721" ht="16.5" customHeight="1">
      <c r="A721" s="66"/>
      <c r="B721" s="66"/>
      <c r="C721" s="65"/>
      <c r="D721" s="65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7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  <c r="AJ721" s="66"/>
      <c r="AK721" s="66"/>
      <c r="AL721" s="66"/>
      <c r="AM721" s="66"/>
      <c r="AN721" s="66"/>
      <c r="AO721" s="66"/>
    </row>
    <row r="722" ht="16.5" customHeight="1">
      <c r="A722" s="66"/>
      <c r="B722" s="66"/>
      <c r="C722" s="65"/>
      <c r="D722" s="65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7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  <c r="AJ722" s="66"/>
      <c r="AK722" s="66"/>
      <c r="AL722" s="66"/>
      <c r="AM722" s="66"/>
      <c r="AN722" s="66"/>
      <c r="AO722" s="66"/>
    </row>
    <row r="723" ht="16.5" customHeight="1">
      <c r="A723" s="66"/>
      <c r="B723" s="66"/>
      <c r="C723" s="65"/>
      <c r="D723" s="65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7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  <c r="AJ723" s="66"/>
      <c r="AK723" s="66"/>
      <c r="AL723" s="66"/>
      <c r="AM723" s="66"/>
      <c r="AN723" s="66"/>
      <c r="AO723" s="66"/>
    </row>
    <row r="724" ht="16.5" customHeight="1">
      <c r="A724" s="66"/>
      <c r="B724" s="66"/>
      <c r="C724" s="65"/>
      <c r="D724" s="65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7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  <c r="AJ724" s="66"/>
      <c r="AK724" s="66"/>
      <c r="AL724" s="66"/>
      <c r="AM724" s="66"/>
      <c r="AN724" s="66"/>
      <c r="AO724" s="66"/>
    </row>
    <row r="725" ht="16.5" customHeight="1">
      <c r="A725" s="66"/>
      <c r="B725" s="66"/>
      <c r="C725" s="65"/>
      <c r="D725" s="65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7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  <c r="AJ725" s="66"/>
      <c r="AK725" s="66"/>
      <c r="AL725" s="66"/>
      <c r="AM725" s="66"/>
      <c r="AN725" s="66"/>
      <c r="AO725" s="66"/>
    </row>
    <row r="726" ht="16.5" customHeight="1">
      <c r="A726" s="66"/>
      <c r="B726" s="66"/>
      <c r="C726" s="65"/>
      <c r="D726" s="65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7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  <c r="AJ726" s="66"/>
      <c r="AK726" s="66"/>
      <c r="AL726" s="66"/>
      <c r="AM726" s="66"/>
      <c r="AN726" s="66"/>
      <c r="AO726" s="66"/>
    </row>
    <row r="727" ht="16.5" customHeight="1">
      <c r="A727" s="66"/>
      <c r="B727" s="66"/>
      <c r="C727" s="65"/>
      <c r="D727" s="65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7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  <c r="AJ727" s="66"/>
      <c r="AK727" s="66"/>
      <c r="AL727" s="66"/>
      <c r="AM727" s="66"/>
      <c r="AN727" s="66"/>
      <c r="AO727" s="66"/>
    </row>
    <row r="728" ht="16.5" customHeight="1">
      <c r="A728" s="66"/>
      <c r="B728" s="66"/>
      <c r="C728" s="65"/>
      <c r="D728" s="65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7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  <c r="AJ728" s="66"/>
      <c r="AK728" s="66"/>
      <c r="AL728" s="66"/>
      <c r="AM728" s="66"/>
      <c r="AN728" s="66"/>
      <c r="AO728" s="66"/>
    </row>
    <row r="729" ht="16.5" customHeight="1">
      <c r="A729" s="66"/>
      <c r="B729" s="66"/>
      <c r="C729" s="65"/>
      <c r="D729" s="65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7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  <c r="AJ729" s="66"/>
      <c r="AK729" s="66"/>
      <c r="AL729" s="66"/>
      <c r="AM729" s="66"/>
      <c r="AN729" s="66"/>
      <c r="AO729" s="66"/>
    </row>
    <row r="730" ht="16.5" customHeight="1">
      <c r="A730" s="66"/>
      <c r="B730" s="66"/>
      <c r="C730" s="65"/>
      <c r="D730" s="65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7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  <c r="AJ730" s="66"/>
      <c r="AK730" s="66"/>
      <c r="AL730" s="66"/>
      <c r="AM730" s="66"/>
      <c r="AN730" s="66"/>
      <c r="AO730" s="66"/>
    </row>
    <row r="731" ht="16.5" customHeight="1">
      <c r="A731" s="66"/>
      <c r="B731" s="66"/>
      <c r="C731" s="65"/>
      <c r="D731" s="65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7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  <c r="AJ731" s="66"/>
      <c r="AK731" s="66"/>
      <c r="AL731" s="66"/>
      <c r="AM731" s="66"/>
      <c r="AN731" s="66"/>
      <c r="AO731" s="66"/>
    </row>
    <row r="732" ht="16.5" customHeight="1">
      <c r="A732" s="66"/>
      <c r="B732" s="66"/>
      <c r="C732" s="65"/>
      <c r="D732" s="65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7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  <c r="AJ732" s="66"/>
      <c r="AK732" s="66"/>
      <c r="AL732" s="66"/>
      <c r="AM732" s="66"/>
      <c r="AN732" s="66"/>
      <c r="AO732" s="66"/>
    </row>
    <row r="733" ht="16.5" customHeight="1">
      <c r="A733" s="66"/>
      <c r="B733" s="66"/>
      <c r="C733" s="65"/>
      <c r="D733" s="65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7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  <c r="AJ733" s="66"/>
      <c r="AK733" s="66"/>
      <c r="AL733" s="66"/>
      <c r="AM733" s="66"/>
      <c r="AN733" s="66"/>
      <c r="AO733" s="66"/>
    </row>
    <row r="734" ht="16.5" customHeight="1">
      <c r="A734" s="66"/>
      <c r="B734" s="66"/>
      <c r="C734" s="65"/>
      <c r="D734" s="65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7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  <c r="AJ734" s="66"/>
      <c r="AK734" s="66"/>
      <c r="AL734" s="66"/>
      <c r="AM734" s="66"/>
      <c r="AN734" s="66"/>
      <c r="AO734" s="66"/>
    </row>
    <row r="735" ht="16.5" customHeight="1">
      <c r="A735" s="66"/>
      <c r="B735" s="66"/>
      <c r="C735" s="65"/>
      <c r="D735" s="65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7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  <c r="AJ735" s="66"/>
      <c r="AK735" s="66"/>
      <c r="AL735" s="66"/>
      <c r="AM735" s="66"/>
      <c r="AN735" s="66"/>
      <c r="AO735" s="66"/>
    </row>
    <row r="736" ht="16.5" customHeight="1">
      <c r="A736" s="66"/>
      <c r="B736" s="66"/>
      <c r="C736" s="65"/>
      <c r="D736" s="65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7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  <c r="AJ736" s="66"/>
      <c r="AK736" s="66"/>
      <c r="AL736" s="66"/>
      <c r="AM736" s="66"/>
      <c r="AN736" s="66"/>
      <c r="AO736" s="66"/>
    </row>
    <row r="737" ht="16.5" customHeight="1">
      <c r="A737" s="66"/>
      <c r="B737" s="66"/>
      <c r="C737" s="65"/>
      <c r="D737" s="65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7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  <c r="AJ737" s="66"/>
      <c r="AK737" s="66"/>
      <c r="AL737" s="66"/>
      <c r="AM737" s="66"/>
      <c r="AN737" s="66"/>
      <c r="AO737" s="66"/>
    </row>
    <row r="738" ht="16.5" customHeight="1">
      <c r="A738" s="66"/>
      <c r="B738" s="66"/>
      <c r="C738" s="65"/>
      <c r="D738" s="65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7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  <c r="AJ738" s="66"/>
      <c r="AK738" s="66"/>
      <c r="AL738" s="66"/>
      <c r="AM738" s="66"/>
      <c r="AN738" s="66"/>
      <c r="AO738" s="66"/>
    </row>
    <row r="739" ht="16.5" customHeight="1">
      <c r="A739" s="66"/>
      <c r="B739" s="66"/>
      <c r="C739" s="65"/>
      <c r="D739" s="65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7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  <c r="AJ739" s="66"/>
      <c r="AK739" s="66"/>
      <c r="AL739" s="66"/>
      <c r="AM739" s="66"/>
      <c r="AN739" s="66"/>
      <c r="AO739" s="66"/>
    </row>
    <row r="740" ht="16.5" customHeight="1">
      <c r="A740" s="66"/>
      <c r="B740" s="66"/>
      <c r="C740" s="65"/>
      <c r="D740" s="65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7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  <c r="AJ740" s="66"/>
      <c r="AK740" s="66"/>
      <c r="AL740" s="66"/>
      <c r="AM740" s="66"/>
      <c r="AN740" s="66"/>
      <c r="AO740" s="66"/>
    </row>
    <row r="741" ht="16.5" customHeight="1">
      <c r="A741" s="66"/>
      <c r="B741" s="66"/>
      <c r="C741" s="65"/>
      <c r="D741" s="65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7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  <c r="AJ741" s="66"/>
      <c r="AK741" s="66"/>
      <c r="AL741" s="66"/>
      <c r="AM741" s="66"/>
      <c r="AN741" s="66"/>
      <c r="AO741" s="66"/>
    </row>
    <row r="742" ht="16.5" customHeight="1">
      <c r="A742" s="66"/>
      <c r="B742" s="66"/>
      <c r="C742" s="65"/>
      <c r="D742" s="65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7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  <c r="AJ742" s="66"/>
      <c r="AK742" s="66"/>
      <c r="AL742" s="66"/>
      <c r="AM742" s="66"/>
      <c r="AN742" s="66"/>
      <c r="AO742" s="66"/>
    </row>
    <row r="743" ht="16.5" customHeight="1">
      <c r="A743" s="66"/>
      <c r="B743" s="66"/>
      <c r="C743" s="65"/>
      <c r="D743" s="65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7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  <c r="AJ743" s="66"/>
      <c r="AK743" s="66"/>
      <c r="AL743" s="66"/>
      <c r="AM743" s="66"/>
      <c r="AN743" s="66"/>
      <c r="AO743" s="66"/>
    </row>
    <row r="744" ht="16.5" customHeight="1">
      <c r="A744" s="66"/>
      <c r="B744" s="66"/>
      <c r="C744" s="65"/>
      <c r="D744" s="65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7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  <c r="AJ744" s="66"/>
      <c r="AK744" s="66"/>
      <c r="AL744" s="66"/>
      <c r="AM744" s="66"/>
      <c r="AN744" s="66"/>
      <c r="AO744" s="66"/>
    </row>
    <row r="745" ht="16.5" customHeight="1">
      <c r="A745" s="66"/>
      <c r="B745" s="66"/>
      <c r="C745" s="65"/>
      <c r="D745" s="65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7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  <c r="AJ745" s="66"/>
      <c r="AK745" s="66"/>
      <c r="AL745" s="66"/>
      <c r="AM745" s="66"/>
      <c r="AN745" s="66"/>
      <c r="AO745" s="66"/>
    </row>
    <row r="746" ht="16.5" customHeight="1">
      <c r="A746" s="66"/>
      <c r="B746" s="66"/>
      <c r="C746" s="65"/>
      <c r="D746" s="65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7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  <c r="AJ746" s="66"/>
      <c r="AK746" s="66"/>
      <c r="AL746" s="66"/>
      <c r="AM746" s="66"/>
      <c r="AN746" s="66"/>
      <c r="AO746" s="66"/>
    </row>
    <row r="747" ht="16.5" customHeight="1">
      <c r="A747" s="66"/>
      <c r="B747" s="66"/>
      <c r="C747" s="65"/>
      <c r="D747" s="65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7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  <c r="AJ747" s="66"/>
      <c r="AK747" s="66"/>
      <c r="AL747" s="66"/>
      <c r="AM747" s="66"/>
      <c r="AN747" s="66"/>
      <c r="AO747" s="66"/>
    </row>
    <row r="748" ht="16.5" customHeight="1">
      <c r="A748" s="66"/>
      <c r="B748" s="66"/>
      <c r="C748" s="65"/>
      <c r="D748" s="65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7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  <c r="AJ748" s="66"/>
      <c r="AK748" s="66"/>
      <c r="AL748" s="66"/>
      <c r="AM748" s="66"/>
      <c r="AN748" s="66"/>
      <c r="AO748" s="66"/>
    </row>
    <row r="749" ht="16.5" customHeight="1">
      <c r="A749" s="66"/>
      <c r="B749" s="66"/>
      <c r="C749" s="65"/>
      <c r="D749" s="65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7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  <c r="AJ749" s="66"/>
      <c r="AK749" s="66"/>
      <c r="AL749" s="66"/>
      <c r="AM749" s="66"/>
      <c r="AN749" s="66"/>
      <c r="AO749" s="66"/>
    </row>
    <row r="750" ht="16.5" customHeight="1">
      <c r="A750" s="66"/>
      <c r="B750" s="66"/>
      <c r="C750" s="65"/>
      <c r="D750" s="65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7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  <c r="AJ750" s="66"/>
      <c r="AK750" s="66"/>
      <c r="AL750" s="66"/>
      <c r="AM750" s="66"/>
      <c r="AN750" s="66"/>
      <c r="AO750" s="66"/>
    </row>
    <row r="751" ht="16.5" customHeight="1">
      <c r="A751" s="66"/>
      <c r="B751" s="66"/>
      <c r="C751" s="65"/>
      <c r="D751" s="65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7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  <c r="AJ751" s="66"/>
      <c r="AK751" s="66"/>
      <c r="AL751" s="66"/>
      <c r="AM751" s="66"/>
      <c r="AN751" s="66"/>
      <c r="AO751" s="66"/>
    </row>
    <row r="752" ht="16.5" customHeight="1">
      <c r="A752" s="66"/>
      <c r="B752" s="66"/>
      <c r="C752" s="65"/>
      <c r="D752" s="65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7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  <c r="AJ752" s="66"/>
      <c r="AK752" s="66"/>
      <c r="AL752" s="66"/>
      <c r="AM752" s="66"/>
      <c r="AN752" s="66"/>
      <c r="AO752" s="66"/>
    </row>
    <row r="753" ht="16.5" customHeight="1">
      <c r="A753" s="66"/>
      <c r="B753" s="66"/>
      <c r="C753" s="65"/>
      <c r="D753" s="65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7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  <c r="AJ753" s="66"/>
      <c r="AK753" s="66"/>
      <c r="AL753" s="66"/>
      <c r="AM753" s="66"/>
      <c r="AN753" s="66"/>
      <c r="AO753" s="66"/>
    </row>
    <row r="754" ht="16.5" customHeight="1">
      <c r="A754" s="66"/>
      <c r="B754" s="66"/>
      <c r="C754" s="65"/>
      <c r="D754" s="65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7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  <c r="AJ754" s="66"/>
      <c r="AK754" s="66"/>
      <c r="AL754" s="66"/>
      <c r="AM754" s="66"/>
      <c r="AN754" s="66"/>
      <c r="AO754" s="66"/>
    </row>
    <row r="755" ht="16.5" customHeight="1">
      <c r="A755" s="66"/>
      <c r="B755" s="66"/>
      <c r="C755" s="65"/>
      <c r="D755" s="65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7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  <c r="AJ755" s="66"/>
      <c r="AK755" s="66"/>
      <c r="AL755" s="66"/>
      <c r="AM755" s="66"/>
      <c r="AN755" s="66"/>
      <c r="AO755" s="66"/>
    </row>
    <row r="756" ht="16.5" customHeight="1">
      <c r="A756" s="66"/>
      <c r="B756" s="66"/>
      <c r="C756" s="65"/>
      <c r="D756" s="65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7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  <c r="AJ756" s="66"/>
      <c r="AK756" s="66"/>
      <c r="AL756" s="66"/>
      <c r="AM756" s="66"/>
      <c r="AN756" s="66"/>
      <c r="AO756" s="66"/>
    </row>
    <row r="757" ht="16.5" customHeight="1">
      <c r="A757" s="66"/>
      <c r="B757" s="66"/>
      <c r="C757" s="65"/>
      <c r="D757" s="65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7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  <c r="AJ757" s="66"/>
      <c r="AK757" s="66"/>
      <c r="AL757" s="66"/>
      <c r="AM757" s="66"/>
      <c r="AN757" s="66"/>
      <c r="AO757" s="66"/>
    </row>
    <row r="758" ht="16.5" customHeight="1">
      <c r="A758" s="66"/>
      <c r="B758" s="66"/>
      <c r="C758" s="65"/>
      <c r="D758" s="65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7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  <c r="AJ758" s="66"/>
      <c r="AK758" s="66"/>
      <c r="AL758" s="66"/>
      <c r="AM758" s="66"/>
      <c r="AN758" s="66"/>
      <c r="AO758" s="66"/>
    </row>
    <row r="759" ht="16.5" customHeight="1">
      <c r="A759" s="66"/>
      <c r="B759" s="66"/>
      <c r="C759" s="65"/>
      <c r="D759" s="65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7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  <c r="AJ759" s="66"/>
      <c r="AK759" s="66"/>
      <c r="AL759" s="66"/>
      <c r="AM759" s="66"/>
      <c r="AN759" s="66"/>
      <c r="AO759" s="66"/>
    </row>
    <row r="760" ht="16.5" customHeight="1">
      <c r="A760" s="66"/>
      <c r="B760" s="66"/>
      <c r="C760" s="65"/>
      <c r="D760" s="65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7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  <c r="AJ760" s="66"/>
      <c r="AK760" s="66"/>
      <c r="AL760" s="66"/>
      <c r="AM760" s="66"/>
      <c r="AN760" s="66"/>
      <c r="AO760" s="66"/>
    </row>
    <row r="761" ht="16.5" customHeight="1">
      <c r="A761" s="66"/>
      <c r="B761" s="66"/>
      <c r="C761" s="65"/>
      <c r="D761" s="65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7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  <c r="AJ761" s="66"/>
      <c r="AK761" s="66"/>
      <c r="AL761" s="66"/>
      <c r="AM761" s="66"/>
      <c r="AN761" s="66"/>
      <c r="AO761" s="66"/>
    </row>
    <row r="762" ht="16.5" customHeight="1">
      <c r="A762" s="66"/>
      <c r="B762" s="66"/>
      <c r="C762" s="65"/>
      <c r="D762" s="65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7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  <c r="AJ762" s="66"/>
      <c r="AK762" s="66"/>
      <c r="AL762" s="66"/>
      <c r="AM762" s="66"/>
      <c r="AN762" s="66"/>
      <c r="AO762" s="66"/>
    </row>
    <row r="763" ht="16.5" customHeight="1">
      <c r="A763" s="66"/>
      <c r="B763" s="66"/>
      <c r="C763" s="65"/>
      <c r="D763" s="65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7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  <c r="AJ763" s="66"/>
      <c r="AK763" s="66"/>
      <c r="AL763" s="66"/>
      <c r="AM763" s="66"/>
      <c r="AN763" s="66"/>
      <c r="AO763" s="66"/>
    </row>
    <row r="764" ht="16.5" customHeight="1">
      <c r="A764" s="66"/>
      <c r="B764" s="66"/>
      <c r="C764" s="65"/>
      <c r="D764" s="65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7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  <c r="AJ764" s="66"/>
      <c r="AK764" s="66"/>
      <c r="AL764" s="66"/>
      <c r="AM764" s="66"/>
      <c r="AN764" s="66"/>
      <c r="AO764" s="66"/>
    </row>
    <row r="765" ht="16.5" customHeight="1">
      <c r="A765" s="66"/>
      <c r="B765" s="66"/>
      <c r="C765" s="65"/>
      <c r="D765" s="65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7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  <c r="AJ765" s="66"/>
      <c r="AK765" s="66"/>
      <c r="AL765" s="66"/>
      <c r="AM765" s="66"/>
      <c r="AN765" s="66"/>
      <c r="AO765" s="66"/>
    </row>
    <row r="766" ht="16.5" customHeight="1">
      <c r="A766" s="66"/>
      <c r="B766" s="66"/>
      <c r="C766" s="65"/>
      <c r="D766" s="65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7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  <c r="AJ766" s="66"/>
      <c r="AK766" s="66"/>
      <c r="AL766" s="66"/>
      <c r="AM766" s="66"/>
      <c r="AN766" s="66"/>
      <c r="AO766" s="66"/>
    </row>
    <row r="767" ht="16.5" customHeight="1">
      <c r="A767" s="66"/>
      <c r="B767" s="66"/>
      <c r="C767" s="65"/>
      <c r="D767" s="65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7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  <c r="AJ767" s="66"/>
      <c r="AK767" s="66"/>
      <c r="AL767" s="66"/>
      <c r="AM767" s="66"/>
      <c r="AN767" s="66"/>
      <c r="AO767" s="66"/>
    </row>
    <row r="768" ht="16.5" customHeight="1">
      <c r="A768" s="66"/>
      <c r="B768" s="66"/>
      <c r="C768" s="65"/>
      <c r="D768" s="65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7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  <c r="AJ768" s="66"/>
      <c r="AK768" s="66"/>
      <c r="AL768" s="66"/>
      <c r="AM768" s="66"/>
      <c r="AN768" s="66"/>
      <c r="AO768" s="66"/>
    </row>
    <row r="769" ht="16.5" customHeight="1">
      <c r="A769" s="66"/>
      <c r="B769" s="66"/>
      <c r="C769" s="65"/>
      <c r="D769" s="65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7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  <c r="AJ769" s="66"/>
      <c r="AK769" s="66"/>
      <c r="AL769" s="66"/>
      <c r="AM769" s="66"/>
      <c r="AN769" s="66"/>
      <c r="AO769" s="66"/>
    </row>
    <row r="770" ht="16.5" customHeight="1">
      <c r="A770" s="66"/>
      <c r="B770" s="66"/>
      <c r="C770" s="65"/>
      <c r="D770" s="65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7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  <c r="AJ770" s="66"/>
      <c r="AK770" s="66"/>
      <c r="AL770" s="66"/>
      <c r="AM770" s="66"/>
      <c r="AN770" s="66"/>
      <c r="AO770" s="66"/>
    </row>
    <row r="771" ht="16.5" customHeight="1">
      <c r="A771" s="66"/>
      <c r="B771" s="66"/>
      <c r="C771" s="65"/>
      <c r="D771" s="65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7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  <c r="AJ771" s="66"/>
      <c r="AK771" s="66"/>
      <c r="AL771" s="66"/>
      <c r="AM771" s="66"/>
      <c r="AN771" s="66"/>
      <c r="AO771" s="66"/>
    </row>
    <row r="772" ht="16.5" customHeight="1">
      <c r="A772" s="66"/>
      <c r="B772" s="66"/>
      <c r="C772" s="65"/>
      <c r="D772" s="65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7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  <c r="AJ772" s="66"/>
      <c r="AK772" s="66"/>
      <c r="AL772" s="66"/>
      <c r="AM772" s="66"/>
      <c r="AN772" s="66"/>
      <c r="AO772" s="66"/>
    </row>
    <row r="773" ht="16.5" customHeight="1">
      <c r="A773" s="66"/>
      <c r="B773" s="66"/>
      <c r="C773" s="65"/>
      <c r="D773" s="65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7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  <c r="AJ773" s="66"/>
      <c r="AK773" s="66"/>
      <c r="AL773" s="66"/>
      <c r="AM773" s="66"/>
      <c r="AN773" s="66"/>
      <c r="AO773" s="66"/>
    </row>
    <row r="774" ht="16.5" customHeight="1">
      <c r="A774" s="66"/>
      <c r="B774" s="66"/>
      <c r="C774" s="65"/>
      <c r="D774" s="65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7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  <c r="AJ774" s="66"/>
      <c r="AK774" s="66"/>
      <c r="AL774" s="66"/>
      <c r="AM774" s="66"/>
      <c r="AN774" s="66"/>
      <c r="AO774" s="66"/>
    </row>
    <row r="775" ht="16.5" customHeight="1">
      <c r="A775" s="66"/>
      <c r="B775" s="66"/>
      <c r="C775" s="65"/>
      <c r="D775" s="65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7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  <c r="AJ775" s="66"/>
      <c r="AK775" s="66"/>
      <c r="AL775" s="66"/>
      <c r="AM775" s="66"/>
      <c r="AN775" s="66"/>
      <c r="AO775" s="66"/>
    </row>
    <row r="776" ht="16.5" customHeight="1">
      <c r="A776" s="66"/>
      <c r="B776" s="66"/>
      <c r="C776" s="65"/>
      <c r="D776" s="65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7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</row>
    <row r="777" ht="16.5" customHeight="1">
      <c r="A777" s="66"/>
      <c r="B777" s="66"/>
      <c r="C777" s="65"/>
      <c r="D777" s="65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7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</row>
    <row r="778" ht="16.5" customHeight="1">
      <c r="A778" s="66"/>
      <c r="B778" s="66"/>
      <c r="C778" s="65"/>
      <c r="D778" s="65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7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</row>
    <row r="779" ht="16.5" customHeight="1">
      <c r="A779" s="66"/>
      <c r="B779" s="66"/>
      <c r="C779" s="65"/>
      <c r="D779" s="65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7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</row>
    <row r="780" ht="16.5" customHeight="1">
      <c r="A780" s="66"/>
      <c r="B780" s="66"/>
      <c r="C780" s="65"/>
      <c r="D780" s="65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7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</row>
    <row r="781" ht="16.5" customHeight="1">
      <c r="A781" s="66"/>
      <c r="B781" s="66"/>
      <c r="C781" s="65"/>
      <c r="D781" s="65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7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</row>
    <row r="782" ht="16.5" customHeight="1">
      <c r="A782" s="66"/>
      <c r="B782" s="66"/>
      <c r="C782" s="65"/>
      <c r="D782" s="65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7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</row>
    <row r="783" ht="16.5" customHeight="1">
      <c r="A783" s="66"/>
      <c r="B783" s="66"/>
      <c r="C783" s="65"/>
      <c r="D783" s="65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7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</row>
    <row r="784" ht="16.5" customHeight="1">
      <c r="A784" s="66"/>
      <c r="B784" s="66"/>
      <c r="C784" s="65"/>
      <c r="D784" s="65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7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</row>
    <row r="785" ht="16.5" customHeight="1">
      <c r="A785" s="66"/>
      <c r="B785" s="66"/>
      <c r="C785" s="65"/>
      <c r="D785" s="65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7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</row>
    <row r="786" ht="16.5" customHeight="1">
      <c r="A786" s="66"/>
      <c r="B786" s="66"/>
      <c r="C786" s="65"/>
      <c r="D786" s="65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7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</row>
    <row r="787" ht="16.5" customHeight="1">
      <c r="A787" s="66"/>
      <c r="B787" s="66"/>
      <c r="C787" s="65"/>
      <c r="D787" s="65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7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</row>
    <row r="788" ht="16.5" customHeight="1">
      <c r="A788" s="66"/>
      <c r="B788" s="66"/>
      <c r="C788" s="65"/>
      <c r="D788" s="65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7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</row>
    <row r="789" ht="16.5" customHeight="1">
      <c r="A789" s="66"/>
      <c r="B789" s="66"/>
      <c r="C789" s="65"/>
      <c r="D789" s="65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7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</row>
    <row r="790" ht="16.5" customHeight="1">
      <c r="A790" s="66"/>
      <c r="B790" s="66"/>
      <c r="C790" s="65"/>
      <c r="D790" s="65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7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</row>
    <row r="791" ht="16.5" customHeight="1">
      <c r="A791" s="66"/>
      <c r="B791" s="66"/>
      <c r="C791" s="65"/>
      <c r="D791" s="65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7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</row>
    <row r="792" ht="16.5" customHeight="1">
      <c r="A792" s="66"/>
      <c r="B792" s="66"/>
      <c r="C792" s="65"/>
      <c r="D792" s="65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7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</row>
    <row r="793" ht="16.5" customHeight="1">
      <c r="A793" s="66"/>
      <c r="B793" s="66"/>
      <c r="C793" s="65"/>
      <c r="D793" s="65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7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</row>
    <row r="794" ht="16.5" customHeight="1">
      <c r="A794" s="66"/>
      <c r="B794" s="66"/>
      <c r="C794" s="65"/>
      <c r="D794" s="65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7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</row>
    <row r="795" ht="16.5" customHeight="1">
      <c r="A795" s="66"/>
      <c r="B795" s="66"/>
      <c r="C795" s="65"/>
      <c r="D795" s="65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7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</row>
    <row r="796" ht="16.5" customHeight="1">
      <c r="A796" s="66"/>
      <c r="B796" s="66"/>
      <c r="C796" s="65"/>
      <c r="D796" s="65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7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  <c r="AJ796" s="66"/>
      <c r="AK796" s="66"/>
      <c r="AL796" s="66"/>
      <c r="AM796" s="66"/>
      <c r="AN796" s="66"/>
      <c r="AO796" s="66"/>
    </row>
    <row r="797" ht="16.5" customHeight="1">
      <c r="A797" s="66"/>
      <c r="B797" s="66"/>
      <c r="C797" s="65"/>
      <c r="D797" s="65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7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  <c r="AJ797" s="66"/>
      <c r="AK797" s="66"/>
      <c r="AL797" s="66"/>
      <c r="AM797" s="66"/>
      <c r="AN797" s="66"/>
      <c r="AO797" s="66"/>
    </row>
    <row r="798" ht="16.5" customHeight="1">
      <c r="A798" s="66"/>
      <c r="B798" s="66"/>
      <c r="C798" s="65"/>
      <c r="D798" s="65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7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</row>
    <row r="799" ht="16.5" customHeight="1">
      <c r="A799" s="66"/>
      <c r="B799" s="66"/>
      <c r="C799" s="65"/>
      <c r="D799" s="65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7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  <c r="AJ799" s="66"/>
      <c r="AK799" s="66"/>
      <c r="AL799" s="66"/>
      <c r="AM799" s="66"/>
      <c r="AN799" s="66"/>
      <c r="AO799" s="66"/>
    </row>
    <row r="800" ht="16.5" customHeight="1">
      <c r="A800" s="66"/>
      <c r="B800" s="66"/>
      <c r="C800" s="65"/>
      <c r="D800" s="65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7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  <c r="AJ800" s="66"/>
      <c r="AK800" s="66"/>
      <c r="AL800" s="66"/>
      <c r="AM800" s="66"/>
      <c r="AN800" s="66"/>
      <c r="AO800" s="66"/>
    </row>
    <row r="801" ht="16.5" customHeight="1">
      <c r="A801" s="66"/>
      <c r="B801" s="66"/>
      <c r="C801" s="65"/>
      <c r="D801" s="65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7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  <c r="AJ801" s="66"/>
      <c r="AK801" s="66"/>
      <c r="AL801" s="66"/>
      <c r="AM801" s="66"/>
      <c r="AN801" s="66"/>
      <c r="AO801" s="66"/>
    </row>
    <row r="802" ht="16.5" customHeight="1">
      <c r="A802" s="66"/>
      <c r="B802" s="66"/>
      <c r="C802" s="65"/>
      <c r="D802" s="65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7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  <c r="AJ802" s="66"/>
      <c r="AK802" s="66"/>
      <c r="AL802" s="66"/>
      <c r="AM802" s="66"/>
      <c r="AN802" s="66"/>
      <c r="AO802" s="66"/>
    </row>
    <row r="803" ht="16.5" customHeight="1">
      <c r="A803" s="66"/>
      <c r="B803" s="66"/>
      <c r="C803" s="65"/>
      <c r="D803" s="65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7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</row>
    <row r="804" ht="16.5" customHeight="1">
      <c r="A804" s="66"/>
      <c r="B804" s="66"/>
      <c r="C804" s="65"/>
      <c r="D804" s="65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7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</row>
    <row r="805" ht="16.5" customHeight="1">
      <c r="A805" s="66"/>
      <c r="B805" s="66"/>
      <c r="C805" s="65"/>
      <c r="D805" s="65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7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</row>
    <row r="806" ht="16.5" customHeight="1">
      <c r="A806" s="66"/>
      <c r="B806" s="66"/>
      <c r="C806" s="65"/>
      <c r="D806" s="65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7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</row>
    <row r="807" ht="16.5" customHeight="1">
      <c r="A807" s="66"/>
      <c r="B807" s="66"/>
      <c r="C807" s="65"/>
      <c r="D807" s="65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7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</row>
    <row r="808" ht="16.5" customHeight="1">
      <c r="A808" s="66"/>
      <c r="B808" s="66"/>
      <c r="C808" s="65"/>
      <c r="D808" s="65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7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</row>
    <row r="809" ht="16.5" customHeight="1">
      <c r="A809" s="66"/>
      <c r="B809" s="66"/>
      <c r="C809" s="65"/>
      <c r="D809" s="65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7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</row>
    <row r="810" ht="16.5" customHeight="1">
      <c r="A810" s="66"/>
      <c r="B810" s="66"/>
      <c r="C810" s="65"/>
      <c r="D810" s="65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7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</row>
    <row r="811" ht="16.5" customHeight="1">
      <c r="A811" s="66"/>
      <c r="B811" s="66"/>
      <c r="C811" s="65"/>
      <c r="D811" s="65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7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  <c r="AJ811" s="66"/>
      <c r="AK811" s="66"/>
      <c r="AL811" s="66"/>
      <c r="AM811" s="66"/>
      <c r="AN811" s="66"/>
      <c r="AO811" s="66"/>
    </row>
    <row r="812" ht="16.5" customHeight="1">
      <c r="A812" s="66"/>
      <c r="B812" s="66"/>
      <c r="C812" s="65"/>
      <c r="D812" s="65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7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  <c r="AJ812" s="66"/>
      <c r="AK812" s="66"/>
      <c r="AL812" s="66"/>
      <c r="AM812" s="66"/>
      <c r="AN812" s="66"/>
      <c r="AO812" s="66"/>
    </row>
    <row r="813" ht="16.5" customHeight="1">
      <c r="A813" s="66"/>
      <c r="B813" s="66"/>
      <c r="C813" s="65"/>
      <c r="D813" s="65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7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  <c r="AJ813" s="66"/>
      <c r="AK813" s="66"/>
      <c r="AL813" s="66"/>
      <c r="AM813" s="66"/>
      <c r="AN813" s="66"/>
      <c r="AO813" s="66"/>
    </row>
    <row r="814" ht="16.5" customHeight="1">
      <c r="A814" s="66"/>
      <c r="B814" s="66"/>
      <c r="C814" s="65"/>
      <c r="D814" s="65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7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  <c r="AJ814" s="66"/>
      <c r="AK814" s="66"/>
      <c r="AL814" s="66"/>
      <c r="AM814" s="66"/>
      <c r="AN814" s="66"/>
      <c r="AO814" s="66"/>
    </row>
    <row r="815" ht="16.5" customHeight="1">
      <c r="A815" s="66"/>
      <c r="B815" s="66"/>
      <c r="C815" s="65"/>
      <c r="D815" s="65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7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  <c r="AJ815" s="66"/>
      <c r="AK815" s="66"/>
      <c r="AL815" s="66"/>
      <c r="AM815" s="66"/>
      <c r="AN815" s="66"/>
      <c r="AO815" s="66"/>
    </row>
    <row r="816" ht="16.5" customHeight="1">
      <c r="A816" s="66"/>
      <c r="B816" s="66"/>
      <c r="C816" s="65"/>
      <c r="D816" s="65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7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  <c r="AJ816" s="66"/>
      <c r="AK816" s="66"/>
      <c r="AL816" s="66"/>
      <c r="AM816" s="66"/>
      <c r="AN816" s="66"/>
      <c r="AO816" s="66"/>
    </row>
    <row r="817" ht="16.5" customHeight="1">
      <c r="A817" s="66"/>
      <c r="B817" s="66"/>
      <c r="C817" s="65"/>
      <c r="D817" s="65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7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  <c r="AJ817" s="66"/>
      <c r="AK817" s="66"/>
      <c r="AL817" s="66"/>
      <c r="AM817" s="66"/>
      <c r="AN817" s="66"/>
      <c r="AO817" s="66"/>
    </row>
    <row r="818" ht="16.5" customHeight="1">
      <c r="A818" s="66"/>
      <c r="B818" s="66"/>
      <c r="C818" s="65"/>
      <c r="D818" s="65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7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  <c r="AJ818" s="66"/>
      <c r="AK818" s="66"/>
      <c r="AL818" s="66"/>
      <c r="AM818" s="66"/>
      <c r="AN818" s="66"/>
      <c r="AO818" s="66"/>
    </row>
    <row r="819" ht="16.5" customHeight="1">
      <c r="A819" s="66"/>
      <c r="B819" s="66"/>
      <c r="C819" s="65"/>
      <c r="D819" s="65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7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  <c r="AJ819" s="66"/>
      <c r="AK819" s="66"/>
      <c r="AL819" s="66"/>
      <c r="AM819" s="66"/>
      <c r="AN819" s="66"/>
      <c r="AO819" s="66"/>
    </row>
    <row r="820" ht="16.5" customHeight="1">
      <c r="A820" s="66"/>
      <c r="B820" s="66"/>
      <c r="C820" s="65"/>
      <c r="D820" s="65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7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  <c r="AJ820" s="66"/>
      <c r="AK820" s="66"/>
      <c r="AL820" s="66"/>
      <c r="AM820" s="66"/>
      <c r="AN820" s="66"/>
      <c r="AO820" s="66"/>
    </row>
    <row r="821" ht="16.5" customHeight="1">
      <c r="A821" s="66"/>
      <c r="B821" s="66"/>
      <c r="C821" s="65"/>
      <c r="D821" s="65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7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  <c r="AJ821" s="66"/>
      <c r="AK821" s="66"/>
      <c r="AL821" s="66"/>
      <c r="AM821" s="66"/>
      <c r="AN821" s="66"/>
      <c r="AO821" s="66"/>
    </row>
    <row r="822" ht="16.5" customHeight="1">
      <c r="A822" s="66"/>
      <c r="B822" s="66"/>
      <c r="C822" s="65"/>
      <c r="D822" s="65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7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  <c r="AJ822" s="66"/>
      <c r="AK822" s="66"/>
      <c r="AL822" s="66"/>
      <c r="AM822" s="66"/>
      <c r="AN822" s="66"/>
      <c r="AO822" s="66"/>
    </row>
    <row r="823" ht="16.5" customHeight="1">
      <c r="A823" s="66"/>
      <c r="B823" s="66"/>
      <c r="C823" s="65"/>
      <c r="D823" s="65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7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  <c r="AJ823" s="66"/>
      <c r="AK823" s="66"/>
      <c r="AL823" s="66"/>
      <c r="AM823" s="66"/>
      <c r="AN823" s="66"/>
      <c r="AO823" s="66"/>
    </row>
    <row r="824" ht="16.5" customHeight="1">
      <c r="A824" s="66"/>
      <c r="B824" s="66"/>
      <c r="C824" s="65"/>
      <c r="D824" s="65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7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  <c r="AJ824" s="66"/>
      <c r="AK824" s="66"/>
      <c r="AL824" s="66"/>
      <c r="AM824" s="66"/>
      <c r="AN824" s="66"/>
      <c r="AO824" s="66"/>
    </row>
    <row r="825" ht="16.5" customHeight="1">
      <c r="A825" s="66"/>
      <c r="B825" s="66"/>
      <c r="C825" s="65"/>
      <c r="D825" s="65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7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  <c r="AJ825" s="66"/>
      <c r="AK825" s="66"/>
      <c r="AL825" s="66"/>
      <c r="AM825" s="66"/>
      <c r="AN825" s="66"/>
      <c r="AO825" s="66"/>
    </row>
    <row r="826" ht="16.5" customHeight="1">
      <c r="A826" s="66"/>
      <c r="B826" s="66"/>
      <c r="C826" s="65"/>
      <c r="D826" s="65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7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  <c r="AJ826" s="66"/>
      <c r="AK826" s="66"/>
      <c r="AL826" s="66"/>
      <c r="AM826" s="66"/>
      <c r="AN826" s="66"/>
      <c r="AO826" s="66"/>
    </row>
    <row r="827" ht="16.5" customHeight="1">
      <c r="A827" s="66"/>
      <c r="B827" s="66"/>
      <c r="C827" s="65"/>
      <c r="D827" s="65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7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  <c r="AJ827" s="66"/>
      <c r="AK827" s="66"/>
      <c r="AL827" s="66"/>
      <c r="AM827" s="66"/>
      <c r="AN827" s="66"/>
      <c r="AO827" s="66"/>
    </row>
    <row r="828" ht="16.5" customHeight="1">
      <c r="A828" s="66"/>
      <c r="B828" s="66"/>
      <c r="C828" s="65"/>
      <c r="D828" s="65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7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  <c r="AJ828" s="66"/>
      <c r="AK828" s="66"/>
      <c r="AL828" s="66"/>
      <c r="AM828" s="66"/>
      <c r="AN828" s="66"/>
      <c r="AO828" s="66"/>
    </row>
    <row r="829" ht="16.5" customHeight="1">
      <c r="A829" s="66"/>
      <c r="B829" s="66"/>
      <c r="C829" s="65"/>
      <c r="D829" s="65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7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  <c r="AJ829" s="66"/>
      <c r="AK829" s="66"/>
      <c r="AL829" s="66"/>
      <c r="AM829" s="66"/>
      <c r="AN829" s="66"/>
      <c r="AO829" s="66"/>
    </row>
    <row r="830" ht="16.5" customHeight="1">
      <c r="A830" s="66"/>
      <c r="B830" s="66"/>
      <c r="C830" s="65"/>
      <c r="D830" s="65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7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  <c r="AJ830" s="66"/>
      <c r="AK830" s="66"/>
      <c r="AL830" s="66"/>
      <c r="AM830" s="66"/>
      <c r="AN830" s="66"/>
      <c r="AO830" s="66"/>
    </row>
    <row r="831" ht="16.5" customHeight="1">
      <c r="A831" s="66"/>
      <c r="B831" s="66"/>
      <c r="C831" s="65"/>
      <c r="D831" s="65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7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  <c r="AJ831" s="66"/>
      <c r="AK831" s="66"/>
      <c r="AL831" s="66"/>
      <c r="AM831" s="66"/>
      <c r="AN831" s="66"/>
      <c r="AO831" s="66"/>
    </row>
    <row r="832" ht="16.5" customHeight="1">
      <c r="A832" s="66"/>
      <c r="B832" s="66"/>
      <c r="C832" s="65"/>
      <c r="D832" s="65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7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  <c r="AJ832" s="66"/>
      <c r="AK832" s="66"/>
      <c r="AL832" s="66"/>
      <c r="AM832" s="66"/>
      <c r="AN832" s="66"/>
      <c r="AO832" s="66"/>
    </row>
    <row r="833" ht="16.5" customHeight="1">
      <c r="A833" s="66"/>
      <c r="B833" s="66"/>
      <c r="C833" s="65"/>
      <c r="D833" s="65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7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  <c r="AJ833" s="66"/>
      <c r="AK833" s="66"/>
      <c r="AL833" s="66"/>
      <c r="AM833" s="66"/>
      <c r="AN833" s="66"/>
      <c r="AO833" s="66"/>
    </row>
    <row r="834" ht="16.5" customHeight="1">
      <c r="A834" s="66"/>
      <c r="B834" s="66"/>
      <c r="C834" s="65"/>
      <c r="D834" s="65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7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  <c r="AJ834" s="66"/>
      <c r="AK834" s="66"/>
      <c r="AL834" s="66"/>
      <c r="AM834" s="66"/>
      <c r="AN834" s="66"/>
      <c r="AO834" s="66"/>
    </row>
    <row r="835" ht="16.5" customHeight="1">
      <c r="A835" s="66"/>
      <c r="B835" s="66"/>
      <c r="C835" s="65"/>
      <c r="D835" s="65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7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  <c r="AJ835" s="66"/>
      <c r="AK835" s="66"/>
      <c r="AL835" s="66"/>
      <c r="AM835" s="66"/>
      <c r="AN835" s="66"/>
      <c r="AO835" s="66"/>
    </row>
    <row r="836" ht="16.5" customHeight="1">
      <c r="A836" s="66"/>
      <c r="B836" s="66"/>
      <c r="C836" s="65"/>
      <c r="D836" s="65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7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  <c r="AJ836" s="66"/>
      <c r="AK836" s="66"/>
      <c r="AL836" s="66"/>
      <c r="AM836" s="66"/>
      <c r="AN836" s="66"/>
      <c r="AO836" s="66"/>
    </row>
    <row r="837" ht="16.5" customHeight="1">
      <c r="A837" s="66"/>
      <c r="B837" s="66"/>
      <c r="C837" s="65"/>
      <c r="D837" s="65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7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  <c r="AJ837" s="66"/>
      <c r="AK837" s="66"/>
      <c r="AL837" s="66"/>
      <c r="AM837" s="66"/>
      <c r="AN837" s="66"/>
      <c r="AO837" s="66"/>
    </row>
    <row r="838" ht="16.5" customHeight="1">
      <c r="A838" s="66"/>
      <c r="B838" s="66"/>
      <c r="C838" s="65"/>
      <c r="D838" s="65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7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  <c r="AJ838" s="66"/>
      <c r="AK838" s="66"/>
      <c r="AL838" s="66"/>
      <c r="AM838" s="66"/>
      <c r="AN838" s="66"/>
      <c r="AO838" s="66"/>
    </row>
    <row r="839" ht="16.5" customHeight="1">
      <c r="A839" s="66"/>
      <c r="B839" s="66"/>
      <c r="C839" s="65"/>
      <c r="D839" s="65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7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  <c r="AJ839" s="66"/>
      <c r="AK839" s="66"/>
      <c r="AL839" s="66"/>
      <c r="AM839" s="66"/>
      <c r="AN839" s="66"/>
      <c r="AO839" s="66"/>
    </row>
    <row r="840" ht="16.5" customHeight="1">
      <c r="A840" s="66"/>
      <c r="B840" s="66"/>
      <c r="C840" s="65"/>
      <c r="D840" s="65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7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  <c r="AJ840" s="66"/>
      <c r="AK840" s="66"/>
      <c r="AL840" s="66"/>
      <c r="AM840" s="66"/>
      <c r="AN840" s="66"/>
      <c r="AO840" s="66"/>
    </row>
    <row r="841" ht="16.5" customHeight="1">
      <c r="A841" s="66"/>
      <c r="B841" s="66"/>
      <c r="C841" s="65"/>
      <c r="D841" s="65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7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  <c r="AJ841" s="66"/>
      <c r="AK841" s="66"/>
      <c r="AL841" s="66"/>
      <c r="AM841" s="66"/>
      <c r="AN841" s="66"/>
      <c r="AO841" s="66"/>
    </row>
    <row r="842" ht="16.5" customHeight="1">
      <c r="A842" s="66"/>
      <c r="B842" s="66"/>
      <c r="C842" s="65"/>
      <c r="D842" s="65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7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  <c r="AJ842" s="66"/>
      <c r="AK842" s="66"/>
      <c r="AL842" s="66"/>
      <c r="AM842" s="66"/>
      <c r="AN842" s="66"/>
      <c r="AO842" s="66"/>
    </row>
    <row r="843" ht="16.5" customHeight="1">
      <c r="A843" s="66"/>
      <c r="B843" s="66"/>
      <c r="C843" s="65"/>
      <c r="D843" s="65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7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  <c r="AJ843" s="66"/>
      <c r="AK843" s="66"/>
      <c r="AL843" s="66"/>
      <c r="AM843" s="66"/>
      <c r="AN843" s="66"/>
      <c r="AO843" s="66"/>
    </row>
    <row r="844" ht="16.5" customHeight="1">
      <c r="A844" s="66"/>
      <c r="B844" s="66"/>
      <c r="C844" s="65"/>
      <c r="D844" s="65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7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  <c r="AJ844" s="66"/>
      <c r="AK844" s="66"/>
      <c r="AL844" s="66"/>
      <c r="AM844" s="66"/>
      <c r="AN844" s="66"/>
      <c r="AO844" s="66"/>
    </row>
    <row r="845" ht="16.5" customHeight="1">
      <c r="A845" s="66"/>
      <c r="B845" s="66"/>
      <c r="C845" s="65"/>
      <c r="D845" s="65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7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  <c r="AJ845" s="66"/>
      <c r="AK845" s="66"/>
      <c r="AL845" s="66"/>
      <c r="AM845" s="66"/>
      <c r="AN845" s="66"/>
      <c r="AO845" s="66"/>
    </row>
    <row r="846" ht="16.5" customHeight="1">
      <c r="A846" s="66"/>
      <c r="B846" s="66"/>
      <c r="C846" s="65"/>
      <c r="D846" s="65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7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  <c r="AJ846" s="66"/>
      <c r="AK846" s="66"/>
      <c r="AL846" s="66"/>
      <c r="AM846" s="66"/>
      <c r="AN846" s="66"/>
      <c r="AO846" s="66"/>
    </row>
    <row r="847" ht="16.5" customHeight="1">
      <c r="A847" s="66"/>
      <c r="B847" s="66"/>
      <c r="C847" s="65"/>
      <c r="D847" s="65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7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  <c r="AJ847" s="66"/>
      <c r="AK847" s="66"/>
      <c r="AL847" s="66"/>
      <c r="AM847" s="66"/>
      <c r="AN847" s="66"/>
      <c r="AO847" s="66"/>
    </row>
    <row r="848" ht="16.5" customHeight="1">
      <c r="A848" s="66"/>
      <c r="B848" s="66"/>
      <c r="C848" s="65"/>
      <c r="D848" s="65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7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  <c r="AJ848" s="66"/>
      <c r="AK848" s="66"/>
      <c r="AL848" s="66"/>
      <c r="AM848" s="66"/>
      <c r="AN848" s="66"/>
      <c r="AO848" s="66"/>
    </row>
    <row r="849" ht="16.5" customHeight="1">
      <c r="A849" s="66"/>
      <c r="B849" s="66"/>
      <c r="C849" s="65"/>
      <c r="D849" s="65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7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  <c r="AJ849" s="66"/>
      <c r="AK849" s="66"/>
      <c r="AL849" s="66"/>
      <c r="AM849" s="66"/>
      <c r="AN849" s="66"/>
      <c r="AO849" s="66"/>
    </row>
    <row r="850" ht="16.5" customHeight="1">
      <c r="A850" s="66"/>
      <c r="B850" s="66"/>
      <c r="C850" s="65"/>
      <c r="D850" s="65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7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  <c r="AJ850" s="66"/>
      <c r="AK850" s="66"/>
      <c r="AL850" s="66"/>
      <c r="AM850" s="66"/>
      <c r="AN850" s="66"/>
      <c r="AO850" s="66"/>
    </row>
    <row r="851" ht="16.5" customHeight="1">
      <c r="A851" s="66"/>
      <c r="B851" s="66"/>
      <c r="C851" s="65"/>
      <c r="D851" s="65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7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  <c r="AJ851" s="66"/>
      <c r="AK851" s="66"/>
      <c r="AL851" s="66"/>
      <c r="AM851" s="66"/>
      <c r="AN851" s="66"/>
      <c r="AO851" s="66"/>
    </row>
    <row r="852" ht="16.5" customHeight="1">
      <c r="A852" s="66"/>
      <c r="B852" s="66"/>
      <c r="C852" s="65"/>
      <c r="D852" s="65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7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  <c r="AJ852" s="66"/>
      <c r="AK852" s="66"/>
      <c r="AL852" s="66"/>
      <c r="AM852" s="66"/>
      <c r="AN852" s="66"/>
      <c r="AO852" s="66"/>
    </row>
    <row r="853" ht="16.5" customHeight="1">
      <c r="A853" s="66"/>
      <c r="B853" s="66"/>
      <c r="C853" s="65"/>
      <c r="D853" s="65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7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  <c r="AJ853" s="66"/>
      <c r="AK853" s="66"/>
      <c r="AL853" s="66"/>
      <c r="AM853" s="66"/>
      <c r="AN853" s="66"/>
      <c r="AO853" s="66"/>
    </row>
    <row r="854" ht="16.5" customHeight="1">
      <c r="A854" s="66"/>
      <c r="B854" s="66"/>
      <c r="C854" s="65"/>
      <c r="D854" s="65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7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  <c r="AJ854" s="66"/>
      <c r="AK854" s="66"/>
      <c r="AL854" s="66"/>
      <c r="AM854" s="66"/>
      <c r="AN854" s="66"/>
      <c r="AO854" s="66"/>
    </row>
    <row r="855" ht="16.5" customHeight="1">
      <c r="A855" s="66"/>
      <c r="B855" s="66"/>
      <c r="C855" s="65"/>
      <c r="D855" s="65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7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  <c r="AJ855" s="66"/>
      <c r="AK855" s="66"/>
      <c r="AL855" s="66"/>
      <c r="AM855" s="66"/>
      <c r="AN855" s="66"/>
      <c r="AO855" s="66"/>
    </row>
    <row r="856" ht="16.5" customHeight="1">
      <c r="A856" s="66"/>
      <c r="B856" s="66"/>
      <c r="C856" s="65"/>
      <c r="D856" s="65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7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  <c r="AJ856" s="66"/>
      <c r="AK856" s="66"/>
      <c r="AL856" s="66"/>
      <c r="AM856" s="66"/>
      <c r="AN856" s="66"/>
      <c r="AO856" s="66"/>
    </row>
    <row r="857" ht="16.5" customHeight="1">
      <c r="A857" s="66"/>
      <c r="B857" s="66"/>
      <c r="C857" s="65"/>
      <c r="D857" s="65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7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  <c r="AJ857" s="66"/>
      <c r="AK857" s="66"/>
      <c r="AL857" s="66"/>
      <c r="AM857" s="66"/>
      <c r="AN857" s="66"/>
      <c r="AO857" s="66"/>
    </row>
    <row r="858" ht="16.5" customHeight="1">
      <c r="A858" s="66"/>
      <c r="B858" s="66"/>
      <c r="C858" s="65"/>
      <c r="D858" s="65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7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  <c r="AJ858" s="66"/>
      <c r="AK858" s="66"/>
      <c r="AL858" s="66"/>
      <c r="AM858" s="66"/>
      <c r="AN858" s="66"/>
      <c r="AO858" s="66"/>
    </row>
    <row r="859" ht="16.5" customHeight="1">
      <c r="A859" s="66"/>
      <c r="B859" s="66"/>
      <c r="C859" s="65"/>
      <c r="D859" s="65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7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  <c r="AJ859" s="66"/>
      <c r="AK859" s="66"/>
      <c r="AL859" s="66"/>
      <c r="AM859" s="66"/>
      <c r="AN859" s="66"/>
      <c r="AO859" s="66"/>
    </row>
    <row r="860" ht="16.5" customHeight="1">
      <c r="A860" s="66"/>
      <c r="B860" s="66"/>
      <c r="C860" s="65"/>
      <c r="D860" s="65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7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  <c r="AJ860" s="66"/>
      <c r="AK860" s="66"/>
      <c r="AL860" s="66"/>
      <c r="AM860" s="66"/>
      <c r="AN860" s="66"/>
      <c r="AO860" s="66"/>
    </row>
    <row r="861" ht="16.5" customHeight="1">
      <c r="A861" s="66"/>
      <c r="B861" s="66"/>
      <c r="C861" s="65"/>
      <c r="D861" s="65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7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  <c r="AJ861" s="66"/>
      <c r="AK861" s="66"/>
      <c r="AL861" s="66"/>
      <c r="AM861" s="66"/>
      <c r="AN861" s="66"/>
      <c r="AO861" s="66"/>
    </row>
    <row r="862" ht="16.5" customHeight="1">
      <c r="A862" s="66"/>
      <c r="B862" s="66"/>
      <c r="C862" s="65"/>
      <c r="D862" s="65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7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  <c r="AJ862" s="66"/>
      <c r="AK862" s="66"/>
      <c r="AL862" s="66"/>
      <c r="AM862" s="66"/>
      <c r="AN862" s="66"/>
      <c r="AO862" s="66"/>
    </row>
    <row r="863" ht="16.5" customHeight="1">
      <c r="A863" s="66"/>
      <c r="B863" s="66"/>
      <c r="C863" s="65"/>
      <c r="D863" s="65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7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  <c r="AJ863" s="66"/>
      <c r="AK863" s="66"/>
      <c r="AL863" s="66"/>
      <c r="AM863" s="66"/>
      <c r="AN863" s="66"/>
      <c r="AO863" s="66"/>
    </row>
    <row r="864" ht="16.5" customHeight="1">
      <c r="A864" s="66"/>
      <c r="B864" s="66"/>
      <c r="C864" s="65"/>
      <c r="D864" s="65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7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  <c r="AJ864" s="66"/>
      <c r="AK864" s="66"/>
      <c r="AL864" s="66"/>
      <c r="AM864" s="66"/>
      <c r="AN864" s="66"/>
      <c r="AO864" s="66"/>
    </row>
    <row r="865" ht="16.5" customHeight="1">
      <c r="A865" s="66"/>
      <c r="B865" s="66"/>
      <c r="C865" s="65"/>
      <c r="D865" s="65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7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  <c r="AJ865" s="66"/>
      <c r="AK865" s="66"/>
      <c r="AL865" s="66"/>
      <c r="AM865" s="66"/>
      <c r="AN865" s="66"/>
      <c r="AO865" s="66"/>
    </row>
    <row r="866" ht="16.5" customHeight="1">
      <c r="A866" s="66"/>
      <c r="B866" s="66"/>
      <c r="C866" s="65"/>
      <c r="D866" s="65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7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  <c r="AJ866" s="66"/>
      <c r="AK866" s="66"/>
      <c r="AL866" s="66"/>
      <c r="AM866" s="66"/>
      <c r="AN866" s="66"/>
      <c r="AO866" s="66"/>
    </row>
    <row r="867" ht="16.5" customHeight="1">
      <c r="A867" s="66"/>
      <c r="B867" s="66"/>
      <c r="C867" s="65"/>
      <c r="D867" s="65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7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  <c r="AJ867" s="66"/>
      <c r="AK867" s="66"/>
      <c r="AL867" s="66"/>
      <c r="AM867" s="66"/>
      <c r="AN867" s="66"/>
      <c r="AO867" s="66"/>
    </row>
    <row r="868" ht="16.5" customHeight="1">
      <c r="A868" s="66"/>
      <c r="B868" s="66"/>
      <c r="C868" s="65"/>
      <c r="D868" s="65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7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  <c r="AJ868" s="66"/>
      <c r="AK868" s="66"/>
      <c r="AL868" s="66"/>
      <c r="AM868" s="66"/>
      <c r="AN868" s="66"/>
      <c r="AO868" s="66"/>
    </row>
    <row r="869" ht="16.5" customHeight="1">
      <c r="A869" s="66"/>
      <c r="B869" s="66"/>
      <c r="C869" s="65"/>
      <c r="D869" s="65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7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  <c r="AJ869" s="66"/>
      <c r="AK869" s="66"/>
      <c r="AL869" s="66"/>
      <c r="AM869" s="66"/>
      <c r="AN869" s="66"/>
      <c r="AO869" s="66"/>
    </row>
    <row r="870" ht="16.5" customHeight="1">
      <c r="A870" s="66"/>
      <c r="B870" s="66"/>
      <c r="C870" s="65"/>
      <c r="D870" s="65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7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  <c r="AJ870" s="66"/>
      <c r="AK870" s="66"/>
      <c r="AL870" s="66"/>
      <c r="AM870" s="66"/>
      <c r="AN870" s="66"/>
      <c r="AO870" s="66"/>
    </row>
    <row r="871" ht="16.5" customHeight="1">
      <c r="A871" s="66"/>
      <c r="B871" s="66"/>
      <c r="C871" s="65"/>
      <c r="D871" s="65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7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  <c r="AJ871" s="66"/>
      <c r="AK871" s="66"/>
      <c r="AL871" s="66"/>
      <c r="AM871" s="66"/>
      <c r="AN871" s="66"/>
      <c r="AO871" s="66"/>
    </row>
    <row r="872" ht="16.5" customHeight="1">
      <c r="A872" s="66"/>
      <c r="B872" s="66"/>
      <c r="C872" s="65"/>
      <c r="D872" s="65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7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  <c r="AJ872" s="66"/>
      <c r="AK872" s="66"/>
      <c r="AL872" s="66"/>
      <c r="AM872" s="66"/>
      <c r="AN872" s="66"/>
      <c r="AO872" s="66"/>
    </row>
    <row r="873" ht="16.5" customHeight="1">
      <c r="A873" s="66"/>
      <c r="B873" s="66"/>
      <c r="C873" s="65"/>
      <c r="D873" s="65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7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  <c r="AJ873" s="66"/>
      <c r="AK873" s="66"/>
      <c r="AL873" s="66"/>
      <c r="AM873" s="66"/>
      <c r="AN873" s="66"/>
      <c r="AO873" s="66"/>
    </row>
    <row r="874" ht="16.5" customHeight="1">
      <c r="A874" s="66"/>
      <c r="B874" s="66"/>
      <c r="C874" s="65"/>
      <c r="D874" s="65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7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  <c r="AJ874" s="66"/>
      <c r="AK874" s="66"/>
      <c r="AL874" s="66"/>
      <c r="AM874" s="66"/>
      <c r="AN874" s="66"/>
      <c r="AO874" s="66"/>
    </row>
    <row r="875" ht="16.5" customHeight="1">
      <c r="A875" s="66"/>
      <c r="B875" s="66"/>
      <c r="C875" s="65"/>
      <c r="D875" s="65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7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  <c r="AJ875" s="66"/>
      <c r="AK875" s="66"/>
      <c r="AL875" s="66"/>
      <c r="AM875" s="66"/>
      <c r="AN875" s="66"/>
      <c r="AO875" s="66"/>
    </row>
    <row r="876" ht="16.5" customHeight="1">
      <c r="A876" s="66"/>
      <c r="B876" s="66"/>
      <c r="C876" s="65"/>
      <c r="D876" s="65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7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  <c r="AJ876" s="66"/>
      <c r="AK876" s="66"/>
      <c r="AL876" s="66"/>
      <c r="AM876" s="66"/>
      <c r="AN876" s="66"/>
      <c r="AO876" s="66"/>
    </row>
    <row r="877" ht="16.5" customHeight="1">
      <c r="A877" s="66"/>
      <c r="B877" s="66"/>
      <c r="C877" s="65"/>
      <c r="D877" s="65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7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  <c r="AJ877" s="66"/>
      <c r="AK877" s="66"/>
      <c r="AL877" s="66"/>
      <c r="AM877" s="66"/>
      <c r="AN877" s="66"/>
      <c r="AO877" s="66"/>
    </row>
    <row r="878" ht="16.5" customHeight="1">
      <c r="A878" s="66"/>
      <c r="B878" s="66"/>
      <c r="C878" s="65"/>
      <c r="D878" s="65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7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  <c r="AJ878" s="66"/>
      <c r="AK878" s="66"/>
      <c r="AL878" s="66"/>
      <c r="AM878" s="66"/>
      <c r="AN878" s="66"/>
      <c r="AO878" s="66"/>
    </row>
    <row r="879" ht="16.5" customHeight="1">
      <c r="A879" s="66"/>
      <c r="B879" s="66"/>
      <c r="C879" s="65"/>
      <c r="D879" s="65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7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  <c r="AJ879" s="66"/>
      <c r="AK879" s="66"/>
      <c r="AL879" s="66"/>
      <c r="AM879" s="66"/>
      <c r="AN879" s="66"/>
      <c r="AO879" s="66"/>
    </row>
    <row r="880" ht="16.5" customHeight="1">
      <c r="A880" s="66"/>
      <c r="B880" s="66"/>
      <c r="C880" s="65"/>
      <c r="D880" s="65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7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  <c r="AJ880" s="66"/>
      <c r="AK880" s="66"/>
      <c r="AL880" s="66"/>
      <c r="AM880" s="66"/>
      <c r="AN880" s="66"/>
      <c r="AO880" s="66"/>
    </row>
    <row r="881" ht="16.5" customHeight="1">
      <c r="A881" s="66"/>
      <c r="B881" s="66"/>
      <c r="C881" s="65"/>
      <c r="D881" s="65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7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  <c r="AJ881" s="66"/>
      <c r="AK881" s="66"/>
      <c r="AL881" s="66"/>
      <c r="AM881" s="66"/>
      <c r="AN881" s="66"/>
      <c r="AO881" s="66"/>
    </row>
    <row r="882" ht="16.5" customHeight="1">
      <c r="A882" s="66"/>
      <c r="B882" s="66"/>
      <c r="C882" s="65"/>
      <c r="D882" s="65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7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  <c r="AJ882" s="66"/>
      <c r="AK882" s="66"/>
      <c r="AL882" s="66"/>
      <c r="AM882" s="66"/>
      <c r="AN882" s="66"/>
      <c r="AO882" s="66"/>
    </row>
    <row r="883" ht="16.5" customHeight="1">
      <c r="A883" s="66"/>
      <c r="B883" s="66"/>
      <c r="C883" s="65"/>
      <c r="D883" s="65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7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  <c r="AJ883" s="66"/>
      <c r="AK883" s="66"/>
      <c r="AL883" s="66"/>
      <c r="AM883" s="66"/>
      <c r="AN883" s="66"/>
      <c r="AO883" s="66"/>
    </row>
    <row r="884" ht="16.5" customHeight="1">
      <c r="A884" s="66"/>
      <c r="B884" s="66"/>
      <c r="C884" s="65"/>
      <c r="D884" s="65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7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  <c r="AJ884" s="66"/>
      <c r="AK884" s="66"/>
      <c r="AL884" s="66"/>
      <c r="AM884" s="66"/>
      <c r="AN884" s="66"/>
      <c r="AO884" s="66"/>
    </row>
    <row r="885" ht="16.5" customHeight="1">
      <c r="A885" s="66"/>
      <c r="B885" s="66"/>
      <c r="C885" s="65"/>
      <c r="D885" s="65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7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  <c r="AJ885" s="66"/>
      <c r="AK885" s="66"/>
      <c r="AL885" s="66"/>
      <c r="AM885" s="66"/>
      <c r="AN885" s="66"/>
      <c r="AO885" s="66"/>
    </row>
    <row r="886" ht="16.5" customHeight="1">
      <c r="A886" s="66"/>
      <c r="B886" s="66"/>
      <c r="C886" s="65"/>
      <c r="D886" s="65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7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  <c r="AJ886" s="66"/>
      <c r="AK886" s="66"/>
      <c r="AL886" s="66"/>
      <c r="AM886" s="66"/>
      <c r="AN886" s="66"/>
      <c r="AO886" s="66"/>
    </row>
    <row r="887" ht="16.5" customHeight="1">
      <c r="A887" s="66"/>
      <c r="B887" s="66"/>
      <c r="C887" s="65"/>
      <c r="D887" s="65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7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  <c r="AJ887" s="66"/>
      <c r="AK887" s="66"/>
      <c r="AL887" s="66"/>
      <c r="AM887" s="66"/>
      <c r="AN887" s="66"/>
      <c r="AO887" s="66"/>
    </row>
    <row r="888" ht="16.5" customHeight="1">
      <c r="A888" s="66"/>
      <c r="B888" s="66"/>
      <c r="C888" s="65"/>
      <c r="D888" s="65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7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  <c r="AJ888" s="66"/>
      <c r="AK888" s="66"/>
      <c r="AL888" s="66"/>
      <c r="AM888" s="66"/>
      <c r="AN888" s="66"/>
      <c r="AO888" s="66"/>
    </row>
    <row r="889" ht="16.5" customHeight="1">
      <c r="A889" s="66"/>
      <c r="B889" s="66"/>
      <c r="C889" s="65"/>
      <c r="D889" s="65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7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  <c r="AJ889" s="66"/>
      <c r="AK889" s="66"/>
      <c r="AL889" s="66"/>
      <c r="AM889" s="66"/>
      <c r="AN889" s="66"/>
      <c r="AO889" s="66"/>
    </row>
    <row r="890" ht="16.5" customHeight="1">
      <c r="A890" s="66"/>
      <c r="B890" s="66"/>
      <c r="C890" s="65"/>
      <c r="D890" s="65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7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  <c r="AJ890" s="66"/>
      <c r="AK890" s="66"/>
      <c r="AL890" s="66"/>
      <c r="AM890" s="66"/>
      <c r="AN890" s="66"/>
      <c r="AO890" s="66"/>
    </row>
    <row r="891" ht="16.5" customHeight="1">
      <c r="A891" s="66"/>
      <c r="B891" s="66"/>
      <c r="C891" s="65"/>
      <c r="D891" s="65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7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  <c r="AJ891" s="66"/>
      <c r="AK891" s="66"/>
      <c r="AL891" s="66"/>
      <c r="AM891" s="66"/>
      <c r="AN891" s="66"/>
      <c r="AO891" s="66"/>
    </row>
    <row r="892" ht="16.5" customHeight="1">
      <c r="A892" s="66"/>
      <c r="B892" s="66"/>
      <c r="C892" s="65"/>
      <c r="D892" s="65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7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  <c r="AJ892" s="66"/>
      <c r="AK892" s="66"/>
      <c r="AL892" s="66"/>
      <c r="AM892" s="66"/>
      <c r="AN892" s="66"/>
      <c r="AO892" s="66"/>
    </row>
    <row r="893" ht="16.5" customHeight="1">
      <c r="A893" s="66"/>
      <c r="B893" s="66"/>
      <c r="C893" s="65"/>
      <c r="D893" s="65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7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  <c r="AJ893" s="66"/>
      <c r="AK893" s="66"/>
      <c r="AL893" s="66"/>
      <c r="AM893" s="66"/>
      <c r="AN893" s="66"/>
      <c r="AO893" s="66"/>
    </row>
    <row r="894" ht="16.5" customHeight="1">
      <c r="A894" s="66"/>
      <c r="B894" s="66"/>
      <c r="C894" s="65"/>
      <c r="D894" s="65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7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  <c r="AJ894" s="66"/>
      <c r="AK894" s="66"/>
      <c r="AL894" s="66"/>
      <c r="AM894" s="66"/>
      <c r="AN894" s="66"/>
      <c r="AO894" s="66"/>
    </row>
    <row r="895" ht="16.5" customHeight="1">
      <c r="A895" s="66"/>
      <c r="B895" s="66"/>
      <c r="C895" s="65"/>
      <c r="D895" s="65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7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  <c r="AJ895" s="66"/>
      <c r="AK895" s="66"/>
      <c r="AL895" s="66"/>
      <c r="AM895" s="66"/>
      <c r="AN895" s="66"/>
      <c r="AO895" s="66"/>
    </row>
    <row r="896" ht="16.5" customHeight="1">
      <c r="A896" s="66"/>
      <c r="B896" s="66"/>
      <c r="C896" s="65"/>
      <c r="D896" s="65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7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  <c r="AJ896" s="66"/>
      <c r="AK896" s="66"/>
      <c r="AL896" s="66"/>
      <c r="AM896" s="66"/>
      <c r="AN896" s="66"/>
      <c r="AO896" s="66"/>
    </row>
    <row r="897" ht="16.5" customHeight="1">
      <c r="A897" s="66"/>
      <c r="B897" s="66"/>
      <c r="C897" s="65"/>
      <c r="D897" s="65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7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  <c r="AJ897" s="66"/>
      <c r="AK897" s="66"/>
      <c r="AL897" s="66"/>
      <c r="AM897" s="66"/>
      <c r="AN897" s="66"/>
      <c r="AO897" s="66"/>
    </row>
    <row r="898" ht="16.5" customHeight="1">
      <c r="A898" s="66"/>
      <c r="B898" s="66"/>
      <c r="C898" s="65"/>
      <c r="D898" s="65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7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  <c r="AJ898" s="66"/>
      <c r="AK898" s="66"/>
      <c r="AL898" s="66"/>
      <c r="AM898" s="66"/>
      <c r="AN898" s="66"/>
      <c r="AO898" s="66"/>
    </row>
    <row r="899" ht="16.5" customHeight="1">
      <c r="A899" s="66"/>
      <c r="B899" s="66"/>
      <c r="C899" s="65"/>
      <c r="D899" s="65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7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  <c r="AJ899" s="66"/>
      <c r="AK899" s="66"/>
      <c r="AL899" s="66"/>
      <c r="AM899" s="66"/>
      <c r="AN899" s="66"/>
      <c r="AO899" s="66"/>
    </row>
    <row r="900" ht="16.5" customHeight="1">
      <c r="A900" s="66"/>
      <c r="B900" s="66"/>
      <c r="C900" s="65"/>
      <c r="D900" s="65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7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  <c r="AJ900" s="66"/>
      <c r="AK900" s="66"/>
      <c r="AL900" s="66"/>
      <c r="AM900" s="66"/>
      <c r="AN900" s="66"/>
      <c r="AO900" s="66"/>
    </row>
    <row r="901" ht="16.5" customHeight="1">
      <c r="A901" s="66"/>
      <c r="B901" s="66"/>
      <c r="C901" s="65"/>
      <c r="D901" s="65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7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  <c r="AJ901" s="66"/>
      <c r="AK901" s="66"/>
      <c r="AL901" s="66"/>
      <c r="AM901" s="66"/>
      <c r="AN901" s="66"/>
      <c r="AO901" s="66"/>
    </row>
    <row r="902" ht="16.5" customHeight="1">
      <c r="A902" s="66"/>
      <c r="B902" s="66"/>
      <c r="C902" s="65"/>
      <c r="D902" s="65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7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  <c r="AJ902" s="66"/>
      <c r="AK902" s="66"/>
      <c r="AL902" s="66"/>
      <c r="AM902" s="66"/>
      <c r="AN902" s="66"/>
      <c r="AO902" s="66"/>
    </row>
    <row r="903" ht="16.5" customHeight="1">
      <c r="A903" s="66"/>
      <c r="B903" s="66"/>
      <c r="C903" s="65"/>
      <c r="D903" s="65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7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  <c r="AJ903" s="66"/>
      <c r="AK903" s="66"/>
      <c r="AL903" s="66"/>
      <c r="AM903" s="66"/>
      <c r="AN903" s="66"/>
      <c r="AO903" s="66"/>
    </row>
    <row r="904" ht="16.5" customHeight="1">
      <c r="A904" s="66"/>
      <c r="B904" s="66"/>
      <c r="C904" s="65"/>
      <c r="D904" s="65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7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  <c r="AJ904" s="66"/>
      <c r="AK904" s="66"/>
      <c r="AL904" s="66"/>
      <c r="AM904" s="66"/>
      <c r="AN904" s="66"/>
      <c r="AO904" s="66"/>
    </row>
    <row r="905" ht="16.5" customHeight="1">
      <c r="A905" s="66"/>
      <c r="B905" s="66"/>
      <c r="C905" s="65"/>
      <c r="D905" s="65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7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  <c r="AJ905" s="66"/>
      <c r="AK905" s="66"/>
      <c r="AL905" s="66"/>
      <c r="AM905" s="66"/>
      <c r="AN905" s="66"/>
      <c r="AO905" s="66"/>
    </row>
    <row r="906" ht="16.5" customHeight="1">
      <c r="A906" s="66"/>
      <c r="B906" s="66"/>
      <c r="C906" s="65"/>
      <c r="D906" s="65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7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  <c r="AJ906" s="66"/>
      <c r="AK906" s="66"/>
      <c r="AL906" s="66"/>
      <c r="AM906" s="66"/>
      <c r="AN906" s="66"/>
      <c r="AO906" s="66"/>
    </row>
    <row r="907" ht="16.5" customHeight="1">
      <c r="A907" s="66"/>
      <c r="B907" s="66"/>
      <c r="C907" s="65"/>
      <c r="D907" s="65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7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  <c r="AJ907" s="66"/>
      <c r="AK907" s="66"/>
      <c r="AL907" s="66"/>
      <c r="AM907" s="66"/>
      <c r="AN907" s="66"/>
      <c r="AO907" s="66"/>
    </row>
    <row r="908" ht="16.5" customHeight="1">
      <c r="A908" s="66"/>
      <c r="B908" s="66"/>
      <c r="C908" s="65"/>
      <c r="D908" s="65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7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  <c r="AJ908" s="66"/>
      <c r="AK908" s="66"/>
      <c r="AL908" s="66"/>
      <c r="AM908" s="66"/>
      <c r="AN908" s="66"/>
      <c r="AO908" s="66"/>
    </row>
    <row r="909" ht="16.5" customHeight="1">
      <c r="A909" s="66"/>
      <c r="B909" s="66"/>
      <c r="C909" s="65"/>
      <c r="D909" s="65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7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  <c r="AJ909" s="66"/>
      <c r="AK909" s="66"/>
      <c r="AL909" s="66"/>
      <c r="AM909" s="66"/>
      <c r="AN909" s="66"/>
      <c r="AO909" s="66"/>
    </row>
    <row r="910" ht="16.5" customHeight="1">
      <c r="A910" s="66"/>
      <c r="B910" s="66"/>
      <c r="C910" s="65"/>
      <c r="D910" s="65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7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  <c r="AJ910" s="66"/>
      <c r="AK910" s="66"/>
      <c r="AL910" s="66"/>
      <c r="AM910" s="66"/>
      <c r="AN910" s="66"/>
      <c r="AO910" s="66"/>
    </row>
    <row r="911" ht="16.5" customHeight="1">
      <c r="A911" s="66"/>
      <c r="B911" s="66"/>
      <c r="C911" s="65"/>
      <c r="D911" s="65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7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  <c r="AJ911" s="66"/>
      <c r="AK911" s="66"/>
      <c r="AL911" s="66"/>
      <c r="AM911" s="66"/>
      <c r="AN911" s="66"/>
      <c r="AO911" s="66"/>
    </row>
    <row r="912" ht="16.5" customHeight="1">
      <c r="A912" s="66"/>
      <c r="B912" s="66"/>
      <c r="C912" s="65"/>
      <c r="D912" s="65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7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  <c r="AJ912" s="66"/>
      <c r="AK912" s="66"/>
      <c r="AL912" s="66"/>
      <c r="AM912" s="66"/>
      <c r="AN912" s="66"/>
      <c r="AO912" s="66"/>
    </row>
    <row r="913" ht="16.5" customHeight="1">
      <c r="A913" s="66"/>
      <c r="B913" s="66"/>
      <c r="C913" s="65"/>
      <c r="D913" s="65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7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  <c r="AJ913" s="66"/>
      <c r="AK913" s="66"/>
      <c r="AL913" s="66"/>
      <c r="AM913" s="66"/>
      <c r="AN913" s="66"/>
      <c r="AO913" s="66"/>
    </row>
    <row r="914" ht="16.5" customHeight="1">
      <c r="A914" s="66"/>
      <c r="B914" s="66"/>
      <c r="C914" s="65"/>
      <c r="D914" s="65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7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  <c r="AJ914" s="66"/>
      <c r="AK914" s="66"/>
      <c r="AL914" s="66"/>
      <c r="AM914" s="66"/>
      <c r="AN914" s="66"/>
      <c r="AO914" s="66"/>
    </row>
    <row r="915" ht="16.5" customHeight="1">
      <c r="A915" s="66"/>
      <c r="B915" s="66"/>
      <c r="C915" s="65"/>
      <c r="D915" s="65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7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  <c r="AJ915" s="66"/>
      <c r="AK915" s="66"/>
      <c r="AL915" s="66"/>
      <c r="AM915" s="66"/>
      <c r="AN915" s="66"/>
      <c r="AO915" s="66"/>
    </row>
    <row r="916" ht="16.5" customHeight="1">
      <c r="A916" s="66"/>
      <c r="B916" s="66"/>
      <c r="C916" s="65"/>
      <c r="D916" s="65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7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  <c r="AJ916" s="66"/>
      <c r="AK916" s="66"/>
      <c r="AL916" s="66"/>
      <c r="AM916" s="66"/>
      <c r="AN916" s="66"/>
      <c r="AO916" s="66"/>
    </row>
    <row r="917" ht="16.5" customHeight="1">
      <c r="A917" s="66"/>
      <c r="B917" s="66"/>
      <c r="C917" s="65"/>
      <c r="D917" s="65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7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  <c r="AJ917" s="66"/>
      <c r="AK917" s="66"/>
      <c r="AL917" s="66"/>
      <c r="AM917" s="66"/>
      <c r="AN917" s="66"/>
      <c r="AO917" s="66"/>
    </row>
    <row r="918" ht="16.5" customHeight="1">
      <c r="A918" s="66"/>
      <c r="B918" s="66"/>
      <c r="C918" s="65"/>
      <c r="D918" s="65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7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  <c r="AJ918" s="66"/>
      <c r="AK918" s="66"/>
      <c r="AL918" s="66"/>
      <c r="AM918" s="66"/>
      <c r="AN918" s="66"/>
      <c r="AO918" s="66"/>
    </row>
    <row r="919" ht="16.5" customHeight="1">
      <c r="A919" s="66"/>
      <c r="B919" s="66"/>
      <c r="C919" s="65"/>
      <c r="D919" s="65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7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  <c r="AJ919" s="66"/>
      <c r="AK919" s="66"/>
      <c r="AL919" s="66"/>
      <c r="AM919" s="66"/>
      <c r="AN919" s="66"/>
      <c r="AO919" s="66"/>
    </row>
    <row r="920" ht="16.5" customHeight="1">
      <c r="A920" s="66"/>
      <c r="B920" s="66"/>
      <c r="C920" s="65"/>
      <c r="D920" s="65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7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  <c r="AJ920" s="66"/>
      <c r="AK920" s="66"/>
      <c r="AL920" s="66"/>
      <c r="AM920" s="66"/>
      <c r="AN920" s="66"/>
      <c r="AO920" s="66"/>
    </row>
    <row r="921" ht="16.5" customHeight="1">
      <c r="A921" s="66"/>
      <c r="B921" s="66"/>
      <c r="C921" s="65"/>
      <c r="D921" s="65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7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  <c r="AJ921" s="66"/>
      <c r="AK921" s="66"/>
      <c r="AL921" s="66"/>
      <c r="AM921" s="66"/>
      <c r="AN921" s="66"/>
      <c r="AO921" s="66"/>
    </row>
    <row r="922" ht="16.5" customHeight="1">
      <c r="A922" s="66"/>
      <c r="B922" s="66"/>
      <c r="C922" s="65"/>
      <c r="D922" s="65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7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  <c r="AJ922" s="66"/>
      <c r="AK922" s="66"/>
      <c r="AL922" s="66"/>
      <c r="AM922" s="66"/>
      <c r="AN922" s="66"/>
      <c r="AO922" s="66"/>
    </row>
    <row r="923" ht="16.5" customHeight="1">
      <c r="A923" s="66"/>
      <c r="B923" s="66"/>
      <c r="C923" s="65"/>
      <c r="D923" s="65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7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  <c r="AJ923" s="66"/>
      <c r="AK923" s="66"/>
      <c r="AL923" s="66"/>
      <c r="AM923" s="66"/>
      <c r="AN923" s="66"/>
      <c r="AO923" s="66"/>
    </row>
    <row r="924" ht="16.5" customHeight="1">
      <c r="A924" s="66"/>
      <c r="B924" s="66"/>
      <c r="C924" s="65"/>
      <c r="D924" s="65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7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  <c r="AJ924" s="66"/>
      <c r="AK924" s="66"/>
      <c r="AL924" s="66"/>
      <c r="AM924" s="66"/>
      <c r="AN924" s="66"/>
      <c r="AO924" s="66"/>
    </row>
    <row r="925" ht="16.5" customHeight="1">
      <c r="A925" s="66"/>
      <c r="B925" s="66"/>
      <c r="C925" s="65"/>
      <c r="D925" s="65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7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  <c r="AJ925" s="66"/>
      <c r="AK925" s="66"/>
      <c r="AL925" s="66"/>
      <c r="AM925" s="66"/>
      <c r="AN925" s="66"/>
      <c r="AO925" s="66"/>
    </row>
    <row r="926" ht="16.5" customHeight="1">
      <c r="A926" s="66"/>
      <c r="B926" s="66"/>
      <c r="C926" s="65"/>
      <c r="D926" s="65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7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  <c r="AJ926" s="66"/>
      <c r="AK926" s="66"/>
      <c r="AL926" s="66"/>
      <c r="AM926" s="66"/>
      <c r="AN926" s="66"/>
      <c r="AO926" s="66"/>
    </row>
    <row r="927" ht="16.5" customHeight="1">
      <c r="A927" s="66"/>
      <c r="B927" s="66"/>
      <c r="C927" s="65"/>
      <c r="D927" s="65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7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  <c r="AJ927" s="66"/>
      <c r="AK927" s="66"/>
      <c r="AL927" s="66"/>
      <c r="AM927" s="66"/>
      <c r="AN927" s="66"/>
      <c r="AO927" s="66"/>
    </row>
    <row r="928" ht="16.5" customHeight="1">
      <c r="A928" s="66"/>
      <c r="B928" s="66"/>
      <c r="C928" s="65"/>
      <c r="D928" s="65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7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  <c r="AJ928" s="66"/>
      <c r="AK928" s="66"/>
      <c r="AL928" s="66"/>
      <c r="AM928" s="66"/>
      <c r="AN928" s="66"/>
      <c r="AO928" s="66"/>
    </row>
    <row r="929" ht="16.5" customHeight="1">
      <c r="A929" s="66"/>
      <c r="B929" s="66"/>
      <c r="C929" s="65"/>
      <c r="D929" s="65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7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  <c r="AJ929" s="66"/>
      <c r="AK929" s="66"/>
      <c r="AL929" s="66"/>
      <c r="AM929" s="66"/>
      <c r="AN929" s="66"/>
      <c r="AO929" s="66"/>
    </row>
    <row r="930" ht="16.5" customHeight="1">
      <c r="A930" s="66"/>
      <c r="B930" s="66"/>
      <c r="C930" s="65"/>
      <c r="D930" s="65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7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  <c r="AJ930" s="66"/>
      <c r="AK930" s="66"/>
      <c r="AL930" s="66"/>
      <c r="AM930" s="66"/>
      <c r="AN930" s="66"/>
      <c r="AO930" s="66"/>
    </row>
    <row r="931" ht="16.5" customHeight="1">
      <c r="A931" s="66"/>
      <c r="B931" s="66"/>
      <c r="C931" s="65"/>
      <c r="D931" s="65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7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  <c r="AJ931" s="66"/>
      <c r="AK931" s="66"/>
      <c r="AL931" s="66"/>
      <c r="AM931" s="66"/>
      <c r="AN931" s="66"/>
      <c r="AO931" s="66"/>
    </row>
    <row r="932" ht="16.5" customHeight="1">
      <c r="A932" s="66"/>
      <c r="B932" s="66"/>
      <c r="C932" s="65"/>
      <c r="D932" s="65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7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  <c r="AJ932" s="66"/>
      <c r="AK932" s="66"/>
      <c r="AL932" s="66"/>
      <c r="AM932" s="66"/>
      <c r="AN932" s="66"/>
      <c r="AO932" s="66"/>
    </row>
    <row r="933" ht="16.5" customHeight="1">
      <c r="A933" s="66"/>
      <c r="B933" s="66"/>
      <c r="C933" s="65"/>
      <c r="D933" s="65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7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  <c r="AJ933" s="66"/>
      <c r="AK933" s="66"/>
      <c r="AL933" s="66"/>
      <c r="AM933" s="66"/>
      <c r="AN933" s="66"/>
      <c r="AO933" s="66"/>
    </row>
    <row r="934" ht="16.5" customHeight="1">
      <c r="A934" s="66"/>
      <c r="B934" s="66"/>
      <c r="C934" s="65"/>
      <c r="D934" s="65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7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  <c r="AJ934" s="66"/>
      <c r="AK934" s="66"/>
      <c r="AL934" s="66"/>
      <c r="AM934" s="66"/>
      <c r="AN934" s="66"/>
      <c r="AO934" s="66"/>
    </row>
    <row r="935" ht="16.5" customHeight="1">
      <c r="A935" s="66"/>
      <c r="B935" s="66"/>
      <c r="C935" s="65"/>
      <c r="D935" s="65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7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  <c r="AJ935" s="66"/>
      <c r="AK935" s="66"/>
      <c r="AL935" s="66"/>
      <c r="AM935" s="66"/>
      <c r="AN935" s="66"/>
      <c r="AO935" s="66"/>
    </row>
    <row r="936" ht="16.5" customHeight="1">
      <c r="A936" s="66"/>
      <c r="B936" s="66"/>
      <c r="C936" s="65"/>
      <c r="D936" s="65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7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  <c r="AJ936" s="66"/>
      <c r="AK936" s="66"/>
      <c r="AL936" s="66"/>
      <c r="AM936" s="66"/>
      <c r="AN936" s="66"/>
      <c r="AO936" s="66"/>
    </row>
    <row r="937" ht="16.5" customHeight="1">
      <c r="A937" s="66"/>
      <c r="B937" s="66"/>
      <c r="C937" s="65"/>
      <c r="D937" s="65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7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  <c r="AJ937" s="66"/>
      <c r="AK937" s="66"/>
      <c r="AL937" s="66"/>
      <c r="AM937" s="66"/>
      <c r="AN937" s="66"/>
      <c r="AO937" s="66"/>
    </row>
    <row r="938" ht="16.5" customHeight="1">
      <c r="A938" s="66"/>
      <c r="B938" s="66"/>
      <c r="C938" s="65"/>
      <c r="D938" s="65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7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  <c r="AJ938" s="66"/>
      <c r="AK938" s="66"/>
      <c r="AL938" s="66"/>
      <c r="AM938" s="66"/>
      <c r="AN938" s="66"/>
      <c r="AO938" s="66"/>
    </row>
    <row r="939" ht="16.5" customHeight="1">
      <c r="A939" s="66"/>
      <c r="B939" s="66"/>
      <c r="C939" s="65"/>
      <c r="D939" s="65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7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  <c r="AJ939" s="66"/>
      <c r="AK939" s="66"/>
      <c r="AL939" s="66"/>
      <c r="AM939" s="66"/>
      <c r="AN939" s="66"/>
      <c r="AO939" s="66"/>
    </row>
    <row r="940" ht="16.5" customHeight="1">
      <c r="A940" s="66"/>
      <c r="B940" s="66"/>
      <c r="C940" s="65"/>
      <c r="D940" s="65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7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  <c r="AJ940" s="66"/>
      <c r="AK940" s="66"/>
      <c r="AL940" s="66"/>
      <c r="AM940" s="66"/>
      <c r="AN940" s="66"/>
      <c r="AO940" s="66"/>
    </row>
    <row r="941" ht="16.5" customHeight="1">
      <c r="A941" s="66"/>
      <c r="B941" s="66"/>
      <c r="C941" s="65"/>
      <c r="D941" s="65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7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  <c r="AJ941" s="66"/>
      <c r="AK941" s="66"/>
      <c r="AL941" s="66"/>
      <c r="AM941" s="66"/>
      <c r="AN941" s="66"/>
      <c r="AO941" s="66"/>
    </row>
    <row r="942" ht="16.5" customHeight="1">
      <c r="A942" s="66"/>
      <c r="B942" s="66"/>
      <c r="C942" s="65"/>
      <c r="D942" s="65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7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  <c r="AJ942" s="66"/>
      <c r="AK942" s="66"/>
      <c r="AL942" s="66"/>
      <c r="AM942" s="66"/>
      <c r="AN942" s="66"/>
      <c r="AO942" s="66"/>
    </row>
    <row r="943" ht="16.5" customHeight="1">
      <c r="A943" s="66"/>
      <c r="B943" s="66"/>
      <c r="C943" s="65"/>
      <c r="D943" s="65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7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  <c r="AJ943" s="66"/>
      <c r="AK943" s="66"/>
      <c r="AL943" s="66"/>
      <c r="AM943" s="66"/>
      <c r="AN943" s="66"/>
      <c r="AO943" s="66"/>
    </row>
    <row r="944" ht="16.5" customHeight="1">
      <c r="A944" s="66"/>
      <c r="B944" s="66"/>
      <c r="C944" s="65"/>
      <c r="D944" s="65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7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  <c r="AJ944" s="66"/>
      <c r="AK944" s="66"/>
      <c r="AL944" s="66"/>
      <c r="AM944" s="66"/>
      <c r="AN944" s="66"/>
      <c r="AO944" s="66"/>
    </row>
    <row r="945" ht="16.5" customHeight="1">
      <c r="A945" s="66"/>
      <c r="B945" s="66"/>
      <c r="C945" s="65"/>
      <c r="D945" s="65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7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  <c r="AJ945" s="66"/>
      <c r="AK945" s="66"/>
      <c r="AL945" s="66"/>
      <c r="AM945" s="66"/>
      <c r="AN945" s="66"/>
      <c r="AO945" s="66"/>
    </row>
    <row r="946" ht="16.5" customHeight="1">
      <c r="A946" s="66"/>
      <c r="B946" s="66"/>
      <c r="C946" s="65"/>
      <c r="D946" s="65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7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  <c r="AJ946" s="66"/>
      <c r="AK946" s="66"/>
      <c r="AL946" s="66"/>
      <c r="AM946" s="66"/>
      <c r="AN946" s="66"/>
      <c r="AO946" s="66"/>
    </row>
    <row r="947" ht="16.5" customHeight="1">
      <c r="A947" s="66"/>
      <c r="B947" s="66"/>
      <c r="C947" s="65"/>
      <c r="D947" s="65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7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  <c r="AJ947" s="66"/>
      <c r="AK947" s="66"/>
      <c r="AL947" s="66"/>
      <c r="AM947" s="66"/>
      <c r="AN947" s="66"/>
      <c r="AO947" s="66"/>
    </row>
    <row r="948" ht="16.5" customHeight="1">
      <c r="A948" s="66"/>
      <c r="B948" s="66"/>
      <c r="C948" s="65"/>
      <c r="D948" s="65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7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  <c r="AJ948" s="66"/>
      <c r="AK948" s="66"/>
      <c r="AL948" s="66"/>
      <c r="AM948" s="66"/>
      <c r="AN948" s="66"/>
      <c r="AO948" s="66"/>
    </row>
    <row r="949" ht="16.5" customHeight="1">
      <c r="A949" s="66"/>
      <c r="B949" s="66"/>
      <c r="C949" s="65"/>
      <c r="D949" s="65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7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  <c r="AJ949" s="66"/>
      <c r="AK949" s="66"/>
      <c r="AL949" s="66"/>
      <c r="AM949" s="66"/>
      <c r="AN949" s="66"/>
      <c r="AO949" s="66"/>
    </row>
    <row r="950" ht="16.5" customHeight="1">
      <c r="A950" s="66"/>
      <c r="B950" s="66"/>
      <c r="C950" s="65"/>
      <c r="D950" s="65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7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  <c r="AJ950" s="66"/>
      <c r="AK950" s="66"/>
      <c r="AL950" s="66"/>
      <c r="AM950" s="66"/>
      <c r="AN950" s="66"/>
      <c r="AO950" s="66"/>
    </row>
    <row r="951" ht="16.5" customHeight="1">
      <c r="A951" s="66"/>
      <c r="B951" s="66"/>
      <c r="C951" s="65"/>
      <c r="D951" s="65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7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  <c r="AJ951" s="66"/>
      <c r="AK951" s="66"/>
      <c r="AL951" s="66"/>
      <c r="AM951" s="66"/>
      <c r="AN951" s="66"/>
      <c r="AO951" s="66"/>
    </row>
    <row r="952" ht="16.5" customHeight="1">
      <c r="A952" s="66"/>
      <c r="B952" s="66"/>
      <c r="C952" s="65"/>
      <c r="D952" s="65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7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  <c r="AJ952" s="66"/>
      <c r="AK952" s="66"/>
      <c r="AL952" s="66"/>
      <c r="AM952" s="66"/>
      <c r="AN952" s="66"/>
      <c r="AO952" s="66"/>
    </row>
    <row r="953" ht="16.5" customHeight="1">
      <c r="A953" s="66"/>
      <c r="B953" s="66"/>
      <c r="C953" s="65"/>
      <c r="D953" s="65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7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  <c r="AJ953" s="66"/>
      <c r="AK953" s="66"/>
      <c r="AL953" s="66"/>
      <c r="AM953" s="66"/>
      <c r="AN953" s="66"/>
      <c r="AO953" s="66"/>
    </row>
    <row r="954" ht="16.5" customHeight="1">
      <c r="A954" s="66"/>
      <c r="B954" s="66"/>
      <c r="C954" s="65"/>
      <c r="D954" s="65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7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  <c r="AJ954" s="66"/>
      <c r="AK954" s="66"/>
      <c r="AL954" s="66"/>
      <c r="AM954" s="66"/>
      <c r="AN954" s="66"/>
      <c r="AO954" s="66"/>
    </row>
    <row r="955" ht="16.5" customHeight="1">
      <c r="A955" s="66"/>
      <c r="B955" s="66"/>
      <c r="C955" s="65"/>
      <c r="D955" s="65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7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  <c r="AJ955" s="66"/>
      <c r="AK955" s="66"/>
      <c r="AL955" s="66"/>
      <c r="AM955" s="66"/>
      <c r="AN955" s="66"/>
      <c r="AO955" s="66"/>
    </row>
    <row r="956" ht="16.5" customHeight="1">
      <c r="A956" s="66"/>
      <c r="B956" s="66"/>
      <c r="C956" s="65"/>
      <c r="D956" s="65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7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  <c r="AJ956" s="66"/>
      <c r="AK956" s="66"/>
      <c r="AL956" s="66"/>
      <c r="AM956" s="66"/>
      <c r="AN956" s="66"/>
      <c r="AO956" s="66"/>
    </row>
    <row r="957" ht="16.5" customHeight="1">
      <c r="A957" s="66"/>
      <c r="B957" s="66"/>
      <c r="C957" s="65"/>
      <c r="D957" s="65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7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  <c r="AJ957" s="66"/>
      <c r="AK957" s="66"/>
      <c r="AL957" s="66"/>
      <c r="AM957" s="66"/>
      <c r="AN957" s="66"/>
      <c r="AO957" s="66"/>
    </row>
    <row r="958" ht="16.5" customHeight="1">
      <c r="A958" s="66"/>
      <c r="B958" s="66"/>
      <c r="C958" s="65"/>
      <c r="D958" s="65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7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  <c r="AJ958" s="66"/>
      <c r="AK958" s="66"/>
      <c r="AL958" s="66"/>
      <c r="AM958" s="66"/>
      <c r="AN958" s="66"/>
      <c r="AO958" s="66"/>
    </row>
    <row r="959" ht="16.5" customHeight="1">
      <c r="A959" s="66"/>
      <c r="B959" s="66"/>
      <c r="C959" s="65"/>
      <c r="D959" s="65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7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  <c r="AJ959" s="66"/>
      <c r="AK959" s="66"/>
      <c r="AL959" s="66"/>
      <c r="AM959" s="66"/>
      <c r="AN959" s="66"/>
      <c r="AO959" s="66"/>
    </row>
    <row r="960" ht="16.5" customHeight="1">
      <c r="A960" s="66"/>
      <c r="B960" s="66"/>
      <c r="C960" s="65"/>
      <c r="D960" s="65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7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  <c r="AJ960" s="66"/>
      <c r="AK960" s="66"/>
      <c r="AL960" s="66"/>
      <c r="AM960" s="66"/>
      <c r="AN960" s="66"/>
      <c r="AO960" s="66"/>
    </row>
    <row r="961" ht="16.5" customHeight="1">
      <c r="A961" s="66"/>
      <c r="B961" s="66"/>
      <c r="C961" s="65"/>
      <c r="D961" s="65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7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  <c r="AJ961" s="66"/>
      <c r="AK961" s="66"/>
      <c r="AL961" s="66"/>
      <c r="AM961" s="66"/>
      <c r="AN961" s="66"/>
      <c r="AO961" s="66"/>
    </row>
    <row r="962" ht="16.5" customHeight="1">
      <c r="A962" s="66"/>
      <c r="B962" s="66"/>
      <c r="C962" s="65"/>
      <c r="D962" s="65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7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  <c r="AJ962" s="66"/>
      <c r="AK962" s="66"/>
      <c r="AL962" s="66"/>
      <c r="AM962" s="66"/>
      <c r="AN962" s="66"/>
      <c r="AO962" s="66"/>
    </row>
    <row r="963" ht="16.5" customHeight="1">
      <c r="A963" s="66"/>
      <c r="B963" s="66"/>
      <c r="C963" s="65"/>
      <c r="D963" s="65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7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  <c r="AJ963" s="66"/>
      <c r="AK963" s="66"/>
      <c r="AL963" s="66"/>
      <c r="AM963" s="66"/>
      <c r="AN963" s="66"/>
      <c r="AO963" s="66"/>
    </row>
    <row r="964" ht="16.5" customHeight="1">
      <c r="A964" s="66"/>
      <c r="B964" s="66"/>
      <c r="C964" s="65"/>
      <c r="D964" s="65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7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  <c r="AJ964" s="66"/>
      <c r="AK964" s="66"/>
      <c r="AL964" s="66"/>
      <c r="AM964" s="66"/>
      <c r="AN964" s="66"/>
      <c r="AO964" s="66"/>
    </row>
    <row r="965" ht="16.5" customHeight="1">
      <c r="A965" s="66"/>
      <c r="B965" s="66"/>
      <c r="C965" s="65"/>
      <c r="D965" s="65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7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  <c r="AJ965" s="66"/>
      <c r="AK965" s="66"/>
      <c r="AL965" s="66"/>
      <c r="AM965" s="66"/>
      <c r="AN965" s="66"/>
      <c r="AO965" s="66"/>
    </row>
    <row r="966" ht="16.5" customHeight="1">
      <c r="A966" s="66"/>
      <c r="B966" s="66"/>
      <c r="C966" s="65"/>
      <c r="D966" s="65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7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  <c r="AJ966" s="66"/>
      <c r="AK966" s="66"/>
      <c r="AL966" s="66"/>
      <c r="AM966" s="66"/>
      <c r="AN966" s="66"/>
      <c r="AO966" s="66"/>
    </row>
    <row r="967" ht="16.5" customHeight="1">
      <c r="A967" s="66"/>
      <c r="B967" s="66"/>
      <c r="C967" s="65"/>
      <c r="D967" s="65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7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  <c r="AJ967" s="66"/>
      <c r="AK967" s="66"/>
      <c r="AL967" s="66"/>
      <c r="AM967" s="66"/>
      <c r="AN967" s="66"/>
      <c r="AO967" s="66"/>
    </row>
    <row r="968" ht="16.5" customHeight="1">
      <c r="A968" s="66"/>
      <c r="B968" s="66"/>
      <c r="C968" s="65"/>
      <c r="D968" s="65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7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  <c r="AJ968" s="66"/>
      <c r="AK968" s="66"/>
      <c r="AL968" s="66"/>
      <c r="AM968" s="66"/>
      <c r="AN968" s="66"/>
      <c r="AO968" s="66"/>
    </row>
    <row r="969" ht="16.5" customHeight="1">
      <c r="A969" s="66"/>
      <c r="B969" s="66"/>
      <c r="C969" s="65"/>
      <c r="D969" s="65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7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  <c r="AJ969" s="66"/>
      <c r="AK969" s="66"/>
      <c r="AL969" s="66"/>
      <c r="AM969" s="66"/>
      <c r="AN969" s="66"/>
      <c r="AO969" s="66"/>
    </row>
    <row r="970" ht="16.5" customHeight="1">
      <c r="A970" s="66"/>
      <c r="B970" s="66"/>
      <c r="C970" s="65"/>
      <c r="D970" s="65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7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  <c r="AJ970" s="66"/>
      <c r="AK970" s="66"/>
      <c r="AL970" s="66"/>
      <c r="AM970" s="66"/>
      <c r="AN970" s="66"/>
      <c r="AO970" s="66"/>
    </row>
    <row r="971" ht="16.5" customHeight="1">
      <c r="A971" s="66"/>
      <c r="B971" s="66"/>
      <c r="C971" s="65"/>
      <c r="D971" s="65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7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  <c r="AJ971" s="66"/>
      <c r="AK971" s="66"/>
      <c r="AL971" s="66"/>
      <c r="AM971" s="66"/>
      <c r="AN971" s="66"/>
      <c r="AO971" s="66"/>
    </row>
    <row r="972" ht="16.5" customHeight="1">
      <c r="A972" s="66"/>
      <c r="B972" s="66"/>
      <c r="C972" s="65"/>
      <c r="D972" s="65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7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  <c r="AJ972" s="66"/>
      <c r="AK972" s="66"/>
      <c r="AL972" s="66"/>
      <c r="AM972" s="66"/>
      <c r="AN972" s="66"/>
      <c r="AO972" s="66"/>
    </row>
    <row r="973" ht="16.5" customHeight="1">
      <c r="A973" s="66"/>
      <c r="B973" s="66"/>
      <c r="C973" s="65"/>
      <c r="D973" s="65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7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  <c r="AJ973" s="66"/>
      <c r="AK973" s="66"/>
      <c r="AL973" s="66"/>
      <c r="AM973" s="66"/>
      <c r="AN973" s="66"/>
      <c r="AO973" s="66"/>
    </row>
    <row r="974" ht="16.5" customHeight="1">
      <c r="A974" s="66"/>
      <c r="B974" s="66"/>
      <c r="C974" s="65"/>
      <c r="D974" s="65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7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  <c r="AJ974" s="66"/>
      <c r="AK974" s="66"/>
      <c r="AL974" s="66"/>
      <c r="AM974" s="66"/>
      <c r="AN974" s="66"/>
      <c r="AO974" s="66"/>
    </row>
    <row r="975" ht="16.5" customHeight="1">
      <c r="A975" s="66"/>
      <c r="B975" s="66"/>
      <c r="C975" s="65"/>
      <c r="D975" s="65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7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  <c r="AJ975" s="66"/>
      <c r="AK975" s="66"/>
      <c r="AL975" s="66"/>
      <c r="AM975" s="66"/>
      <c r="AN975" s="66"/>
      <c r="AO975" s="66"/>
    </row>
    <row r="976" ht="16.5" customHeight="1">
      <c r="A976" s="66"/>
      <c r="B976" s="66"/>
      <c r="C976" s="65"/>
      <c r="D976" s="65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7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  <c r="AJ976" s="66"/>
      <c r="AK976" s="66"/>
      <c r="AL976" s="66"/>
      <c r="AM976" s="66"/>
      <c r="AN976" s="66"/>
      <c r="AO976" s="66"/>
    </row>
    <row r="977" ht="16.5" customHeight="1">
      <c r="A977" s="66"/>
      <c r="B977" s="66"/>
      <c r="C977" s="65"/>
      <c r="D977" s="65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7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  <c r="AJ977" s="66"/>
      <c r="AK977" s="66"/>
      <c r="AL977" s="66"/>
      <c r="AM977" s="66"/>
      <c r="AN977" s="66"/>
      <c r="AO977" s="66"/>
    </row>
    <row r="978" ht="16.5" customHeight="1">
      <c r="A978" s="66"/>
      <c r="B978" s="66"/>
      <c r="C978" s="65"/>
      <c r="D978" s="65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7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  <c r="AJ978" s="66"/>
      <c r="AK978" s="66"/>
      <c r="AL978" s="66"/>
      <c r="AM978" s="66"/>
      <c r="AN978" s="66"/>
      <c r="AO978" s="66"/>
    </row>
    <row r="979" ht="16.5" customHeight="1">
      <c r="A979" s="66"/>
      <c r="B979" s="66"/>
      <c r="C979" s="65"/>
      <c r="D979" s="65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7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  <c r="AJ979" s="66"/>
      <c r="AK979" s="66"/>
      <c r="AL979" s="66"/>
      <c r="AM979" s="66"/>
      <c r="AN979" s="66"/>
      <c r="AO979" s="66"/>
    </row>
    <row r="980" ht="16.5" customHeight="1">
      <c r="A980" s="66"/>
      <c r="B980" s="66"/>
      <c r="C980" s="65"/>
      <c r="D980" s="65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7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  <c r="AJ980" s="66"/>
      <c r="AK980" s="66"/>
      <c r="AL980" s="66"/>
      <c r="AM980" s="66"/>
      <c r="AN980" s="66"/>
      <c r="AO980" s="66"/>
    </row>
    <row r="981" ht="16.5" customHeight="1">
      <c r="A981" s="66"/>
      <c r="B981" s="66"/>
      <c r="C981" s="65"/>
      <c r="D981" s="65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7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  <c r="AJ981" s="66"/>
      <c r="AK981" s="66"/>
      <c r="AL981" s="66"/>
      <c r="AM981" s="66"/>
      <c r="AN981" s="66"/>
      <c r="AO981" s="66"/>
    </row>
    <row r="982" ht="16.5" customHeight="1">
      <c r="A982" s="66"/>
      <c r="B982" s="66"/>
      <c r="C982" s="65"/>
      <c r="D982" s="65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7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  <c r="AJ982" s="66"/>
      <c r="AK982" s="66"/>
      <c r="AL982" s="66"/>
      <c r="AM982" s="66"/>
      <c r="AN982" s="66"/>
      <c r="AO982" s="66"/>
    </row>
    <row r="983" ht="16.5" customHeight="1">
      <c r="A983" s="66"/>
      <c r="B983" s="66"/>
      <c r="C983" s="65"/>
      <c r="D983" s="65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7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  <c r="AJ983" s="66"/>
      <c r="AK983" s="66"/>
      <c r="AL983" s="66"/>
      <c r="AM983" s="66"/>
      <c r="AN983" s="66"/>
      <c r="AO983" s="66"/>
    </row>
    <row r="984" ht="16.5" customHeight="1">
      <c r="A984" s="66"/>
      <c r="B984" s="66"/>
      <c r="C984" s="65"/>
      <c r="D984" s="65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7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  <c r="AJ984" s="66"/>
      <c r="AK984" s="66"/>
      <c r="AL984" s="66"/>
      <c r="AM984" s="66"/>
      <c r="AN984" s="66"/>
      <c r="AO984" s="66"/>
    </row>
    <row r="985" ht="16.5" customHeight="1">
      <c r="A985" s="66"/>
      <c r="B985" s="66"/>
      <c r="C985" s="65"/>
      <c r="D985" s="65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7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  <c r="AJ985" s="66"/>
      <c r="AK985" s="66"/>
      <c r="AL985" s="66"/>
      <c r="AM985" s="66"/>
      <c r="AN985" s="66"/>
      <c r="AO985" s="66"/>
    </row>
    <row r="986" ht="16.5" customHeight="1">
      <c r="A986" s="66"/>
      <c r="B986" s="66"/>
      <c r="C986" s="65"/>
      <c r="D986" s="65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7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  <c r="AJ986" s="66"/>
      <c r="AK986" s="66"/>
      <c r="AL986" s="66"/>
      <c r="AM986" s="66"/>
      <c r="AN986" s="66"/>
      <c r="AO986" s="66"/>
    </row>
    <row r="987" ht="16.5" customHeight="1">
      <c r="A987" s="66"/>
      <c r="B987" s="66"/>
      <c r="C987" s="65"/>
      <c r="D987" s="65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7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  <c r="AJ987" s="66"/>
      <c r="AK987" s="66"/>
      <c r="AL987" s="66"/>
      <c r="AM987" s="66"/>
      <c r="AN987" s="66"/>
      <c r="AO987" s="66"/>
    </row>
    <row r="988" ht="16.5" customHeight="1">
      <c r="A988" s="66"/>
      <c r="B988" s="66"/>
      <c r="C988" s="65"/>
      <c r="D988" s="65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7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  <c r="AJ988" s="66"/>
      <c r="AK988" s="66"/>
      <c r="AL988" s="66"/>
      <c r="AM988" s="66"/>
      <c r="AN988" s="66"/>
      <c r="AO988" s="66"/>
    </row>
    <row r="989" ht="16.5" customHeight="1">
      <c r="A989" s="66"/>
      <c r="B989" s="66"/>
      <c r="C989" s="65"/>
      <c r="D989" s="65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7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  <c r="AJ989" s="66"/>
      <c r="AK989" s="66"/>
      <c r="AL989" s="66"/>
      <c r="AM989" s="66"/>
      <c r="AN989" s="66"/>
      <c r="AO989" s="66"/>
    </row>
    <row r="990" ht="16.5" customHeight="1">
      <c r="A990" s="66"/>
      <c r="B990" s="66"/>
      <c r="C990" s="65"/>
      <c r="D990" s="65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7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  <c r="AJ990" s="66"/>
      <c r="AK990" s="66"/>
      <c r="AL990" s="66"/>
      <c r="AM990" s="66"/>
      <c r="AN990" s="66"/>
      <c r="AO990" s="66"/>
    </row>
    <row r="991" ht="16.5" customHeight="1">
      <c r="A991" s="66"/>
      <c r="B991" s="66"/>
      <c r="C991" s="65"/>
      <c r="D991" s="65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7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  <c r="AJ991" s="66"/>
      <c r="AK991" s="66"/>
      <c r="AL991" s="66"/>
      <c r="AM991" s="66"/>
      <c r="AN991" s="66"/>
      <c r="AO991" s="66"/>
    </row>
    <row r="992" ht="16.5" customHeight="1">
      <c r="A992" s="66"/>
      <c r="B992" s="66"/>
      <c r="C992" s="65"/>
      <c r="D992" s="65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7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  <c r="AJ992" s="66"/>
      <c r="AK992" s="66"/>
      <c r="AL992" s="66"/>
      <c r="AM992" s="66"/>
      <c r="AN992" s="66"/>
      <c r="AO992" s="66"/>
    </row>
    <row r="993" ht="16.5" customHeight="1">
      <c r="A993" s="66"/>
      <c r="B993" s="66"/>
      <c r="C993" s="65"/>
      <c r="D993" s="65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7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  <c r="AJ993" s="66"/>
      <c r="AK993" s="66"/>
      <c r="AL993" s="66"/>
      <c r="AM993" s="66"/>
      <c r="AN993" s="66"/>
      <c r="AO993" s="66"/>
    </row>
    <row r="994" ht="16.5" customHeight="1">
      <c r="A994" s="66"/>
      <c r="B994" s="66"/>
      <c r="C994" s="65"/>
      <c r="D994" s="65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7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  <c r="AJ994" s="66"/>
      <c r="AK994" s="66"/>
      <c r="AL994" s="66"/>
      <c r="AM994" s="66"/>
      <c r="AN994" s="66"/>
      <c r="AO994" s="66"/>
    </row>
    <row r="995" ht="16.5" customHeight="1">
      <c r="A995" s="66"/>
      <c r="B995" s="66"/>
      <c r="C995" s="65"/>
      <c r="D995" s="65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7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  <c r="AJ995" s="66"/>
      <c r="AK995" s="66"/>
      <c r="AL995" s="66"/>
      <c r="AM995" s="66"/>
      <c r="AN995" s="66"/>
      <c r="AO995" s="66"/>
    </row>
    <row r="996" ht="16.5" customHeight="1">
      <c r="A996" s="66"/>
      <c r="B996" s="66"/>
      <c r="C996" s="65"/>
      <c r="D996" s="65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7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  <c r="AJ996" s="66"/>
      <c r="AK996" s="66"/>
      <c r="AL996" s="66"/>
      <c r="AM996" s="66"/>
      <c r="AN996" s="66"/>
      <c r="AO996" s="66"/>
    </row>
    <row r="997" ht="16.5" customHeight="1">
      <c r="A997" s="66"/>
      <c r="B997" s="66"/>
      <c r="C997" s="65"/>
      <c r="D997" s="65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7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  <c r="AJ997" s="66"/>
      <c r="AK997" s="66"/>
      <c r="AL997" s="66"/>
      <c r="AM997" s="66"/>
      <c r="AN997" s="66"/>
      <c r="AO997" s="66"/>
    </row>
    <row r="998" ht="16.5" customHeight="1">
      <c r="A998" s="66"/>
      <c r="B998" s="66"/>
      <c r="C998" s="65"/>
      <c r="D998" s="65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7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  <c r="AJ998" s="66"/>
      <c r="AK998" s="66"/>
      <c r="AL998" s="66"/>
      <c r="AM998" s="66"/>
      <c r="AN998" s="66"/>
      <c r="AO998" s="66"/>
    </row>
    <row r="999" ht="16.5" customHeight="1">
      <c r="A999" s="66"/>
      <c r="B999" s="66"/>
      <c r="C999" s="65"/>
      <c r="D999" s="65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7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  <c r="AJ999" s="66"/>
      <c r="AK999" s="66"/>
      <c r="AL999" s="66"/>
      <c r="AM999" s="66"/>
      <c r="AN999" s="66"/>
      <c r="AO999" s="66"/>
    </row>
    <row r="1000" ht="16.5" customHeight="1">
      <c r="A1000" s="66"/>
      <c r="B1000" s="66"/>
      <c r="C1000" s="65"/>
      <c r="D1000" s="65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7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  <c r="AJ1000" s="66"/>
      <c r="AK1000" s="66"/>
      <c r="AL1000" s="66"/>
      <c r="AM1000" s="66"/>
      <c r="AN1000" s="66"/>
      <c r="AO1000" s="66"/>
    </row>
  </sheetData>
  <printOptions/>
  <pageMargins bottom="0.787401575" footer="0.0" header="0.0" left="0.511811024" right="0.511811024" top="0.787401575"/>
  <pageSetup paperSize="9" orientation="portrait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11.14"/>
    <col customWidth="1" min="3" max="3" width="16.57"/>
    <col customWidth="1" min="4" max="4" width="7.57"/>
    <col customWidth="1" min="5" max="5" width="15.86"/>
    <col customWidth="1" min="6" max="6" width="40.14"/>
    <col customWidth="1" hidden="1" min="7" max="7" width="7.14"/>
    <col customWidth="1" hidden="1" min="8" max="8" width="6.86"/>
    <col customWidth="1" hidden="1" min="9" max="11" width="6.57"/>
    <col customWidth="1" hidden="1" min="12" max="12" width="14.14"/>
    <col customWidth="1" hidden="1" min="13" max="13" width="6.57"/>
    <col customWidth="1" hidden="1" min="14" max="14" width="7.57"/>
    <col customWidth="1" hidden="1" min="15" max="15" width="6.86"/>
    <col customWidth="1" hidden="1" min="16" max="16" width="7.57"/>
    <col customWidth="1" hidden="1" min="17" max="17" width="6.86"/>
    <col customWidth="1" hidden="1" min="18" max="18" width="7.57"/>
    <col customWidth="1" hidden="1" min="19" max="19" width="7.0"/>
    <col customWidth="1" hidden="1" min="20" max="20" width="7.86"/>
    <col customWidth="1" hidden="1" min="21" max="21" width="6.57"/>
    <col customWidth="1" hidden="1" min="22" max="22" width="7.57"/>
    <col customWidth="1" hidden="1" min="23" max="23" width="6.86"/>
    <col customWidth="1" hidden="1" min="24" max="24" width="7.86"/>
    <col customWidth="1" hidden="1" min="25" max="25" width="7.0"/>
    <col customWidth="1" hidden="1" min="26" max="26" width="7.86"/>
    <col customWidth="1" hidden="1" min="27" max="27" width="7.0"/>
    <col customWidth="1" hidden="1" min="28" max="28" width="7.57"/>
    <col customWidth="1" hidden="1" min="29" max="29" width="12.0"/>
    <col customWidth="1" min="30" max="30" width="8.0"/>
    <col customWidth="1" hidden="1" min="31" max="31" width="8.0"/>
    <col customWidth="1" min="32" max="32" width="9.57"/>
    <col customWidth="1" min="33" max="33" width="10.57"/>
    <col customWidth="1" min="34" max="34" width="11.0"/>
    <col customWidth="1" min="35" max="35" width="5.86"/>
    <col customWidth="1" min="36" max="36" width="10.57"/>
    <col customWidth="1" min="37" max="37" width="11.0"/>
    <col customWidth="1" min="38" max="38" width="7.57"/>
    <col customWidth="1" hidden="1" min="39" max="41" width="4.43"/>
    <col customWidth="1" hidden="1" min="42" max="42" width="4.86"/>
    <col customWidth="1" min="43" max="43" width="8.43"/>
    <col customWidth="1" min="44" max="47" width="6.43"/>
    <col customWidth="1" hidden="1" min="48" max="48" width="6.14"/>
    <col customWidth="1" hidden="1" min="49" max="49" width="8.57"/>
    <col customWidth="1" hidden="1" min="50" max="50" width="8.86"/>
    <col customWidth="1" hidden="1" min="51" max="51" width="9.14"/>
    <col customWidth="1" min="52" max="52" width="75.43"/>
    <col customWidth="1" min="53" max="53" width="11.57"/>
    <col customWidth="1" min="54" max="54" width="8.0"/>
    <col customWidth="1" min="55" max="55" width="8.43"/>
  </cols>
  <sheetData>
    <row r="1" ht="9.0" customHeight="1">
      <c r="A1" s="88"/>
      <c r="B1" s="88"/>
      <c r="C1" s="88"/>
      <c r="D1" s="88"/>
      <c r="E1" s="89"/>
      <c r="F1" s="89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90"/>
      <c r="AD1" s="91"/>
      <c r="AE1" s="92"/>
      <c r="AF1" s="91"/>
      <c r="AG1" s="89"/>
      <c r="AH1" s="91"/>
      <c r="AI1" s="92"/>
      <c r="AJ1" s="89"/>
      <c r="AK1" s="91"/>
      <c r="AL1" s="92"/>
      <c r="AM1" s="88"/>
      <c r="AN1" s="88"/>
      <c r="AO1" s="88"/>
      <c r="AP1" s="93"/>
      <c r="AQ1" s="94"/>
      <c r="AR1" s="95"/>
      <c r="AS1" s="95"/>
      <c r="AT1" s="95"/>
      <c r="AU1" s="95"/>
      <c r="AV1" s="88"/>
      <c r="AW1" s="88"/>
      <c r="AX1" s="88"/>
      <c r="AY1" s="88"/>
      <c r="AZ1" s="88"/>
      <c r="BA1" s="88"/>
      <c r="BB1" s="88"/>
      <c r="BC1" s="88"/>
    </row>
    <row r="2" ht="24.0" customHeight="1">
      <c r="A2" s="88"/>
      <c r="B2" s="96" t="s">
        <v>193</v>
      </c>
      <c r="C2" s="97" t="s">
        <v>350</v>
      </c>
      <c r="D2" s="96" t="s">
        <v>172</v>
      </c>
      <c r="E2" s="97" t="s">
        <v>194</v>
      </c>
      <c r="F2" s="97" t="s">
        <v>351</v>
      </c>
      <c r="G2" s="98" t="s">
        <v>188</v>
      </c>
      <c r="H2" s="98" t="s">
        <v>189</v>
      </c>
      <c r="I2" s="98" t="s">
        <v>190</v>
      </c>
      <c r="J2" s="98" t="s">
        <v>191</v>
      </c>
      <c r="K2" s="98" t="s">
        <v>192</v>
      </c>
      <c r="L2" s="99" t="s">
        <v>352</v>
      </c>
      <c r="M2" s="99" t="s">
        <v>121</v>
      </c>
      <c r="N2" s="99" t="s">
        <v>122</v>
      </c>
      <c r="O2" s="99" t="s">
        <v>124</v>
      </c>
      <c r="P2" s="99" t="s">
        <v>125</v>
      </c>
      <c r="Q2" s="99" t="s">
        <v>127</v>
      </c>
      <c r="R2" s="99" t="s">
        <v>128</v>
      </c>
      <c r="S2" s="99" t="s">
        <v>130</v>
      </c>
      <c r="T2" s="99" t="s">
        <v>131</v>
      </c>
      <c r="U2" s="99" t="s">
        <v>133</v>
      </c>
      <c r="V2" s="99" t="s">
        <v>134</v>
      </c>
      <c r="W2" s="99" t="s">
        <v>136</v>
      </c>
      <c r="X2" s="99" t="s">
        <v>137</v>
      </c>
      <c r="Y2" s="99" t="s">
        <v>139</v>
      </c>
      <c r="Z2" s="99" t="s">
        <v>140</v>
      </c>
      <c r="AA2" s="99" t="s">
        <v>142</v>
      </c>
      <c r="AB2" s="99" t="s">
        <v>143</v>
      </c>
      <c r="AC2" s="100" t="s">
        <v>145</v>
      </c>
      <c r="AD2" s="101" t="s">
        <v>148</v>
      </c>
      <c r="AE2" s="101" t="s">
        <v>149</v>
      </c>
      <c r="AF2" s="102" t="s">
        <v>151</v>
      </c>
      <c r="AG2" s="101" t="s">
        <v>353</v>
      </c>
      <c r="AH2" s="102" t="s">
        <v>354</v>
      </c>
      <c r="AI2" s="102" t="s">
        <v>157</v>
      </c>
      <c r="AJ2" s="101" t="s">
        <v>355</v>
      </c>
      <c r="AK2" s="102" t="s">
        <v>356</v>
      </c>
      <c r="AL2" s="102" t="s">
        <v>201</v>
      </c>
      <c r="AM2" s="99" t="s">
        <v>160</v>
      </c>
      <c r="AN2" s="99" t="s">
        <v>161</v>
      </c>
      <c r="AO2" s="99" t="s">
        <v>162</v>
      </c>
      <c r="AP2" s="103" t="s">
        <v>163</v>
      </c>
      <c r="AQ2" s="104" t="s">
        <v>166</v>
      </c>
      <c r="AR2" s="101" t="s">
        <v>167</v>
      </c>
      <c r="AS2" s="101" t="s">
        <v>168</v>
      </c>
      <c r="AT2" s="101" t="s">
        <v>169</v>
      </c>
      <c r="AU2" s="101" t="s">
        <v>170</v>
      </c>
      <c r="AV2" s="99" t="s">
        <v>357</v>
      </c>
      <c r="AW2" s="99" t="s">
        <v>358</v>
      </c>
      <c r="AX2" s="99" t="s">
        <v>196</v>
      </c>
      <c r="AY2" s="101" t="s">
        <v>197</v>
      </c>
      <c r="AZ2" s="101" t="s">
        <v>359</v>
      </c>
      <c r="BA2" s="101" t="s">
        <v>360</v>
      </c>
      <c r="BB2" s="101" t="s">
        <v>361</v>
      </c>
      <c r="BC2" s="101" t="s">
        <v>211</v>
      </c>
    </row>
    <row r="3" ht="18.75" customHeight="1">
      <c r="A3" s="88"/>
      <c r="B3" s="105" t="s">
        <v>300</v>
      </c>
      <c r="C3" s="106" t="s">
        <v>264</v>
      </c>
      <c r="D3" s="107">
        <v>5.0</v>
      </c>
      <c r="E3" s="105" t="str">
        <f t="array" ref="E3">XLOOKUP(B3,REF!$C$3:$C$34,REF!$B$3:$B$34,"-",0,1)</f>
        <v>Naya</v>
      </c>
      <c r="F3" s="108" t="s">
        <v>81</v>
      </c>
      <c r="G3" s="107" t="str">
        <f t="shared" ref="G3:G470" si="1">MID($B3,1,1)</f>
        <v>1</v>
      </c>
      <c r="H3" s="107" t="str">
        <f t="shared" ref="H3:H470" si="2">MID($B3,2,1)</f>
        <v>0</v>
      </c>
      <c r="I3" s="107" t="str">
        <f t="shared" ref="I3:I470" si="3">MID($B3,3,1)</f>
        <v>0</v>
      </c>
      <c r="J3" s="107" t="str">
        <f t="shared" ref="J3:J470" si="4">MID($B3,4,1)</f>
        <v>1</v>
      </c>
      <c r="K3" s="107" t="str">
        <f t="shared" ref="K3:K470" si="5">MID($B3,5,1)</f>
        <v>1</v>
      </c>
      <c r="L3" s="107">
        <f t="shared" ref="L3:L470" si="6">COUNTIF(G3:K3,"1")</f>
        <v>3</v>
      </c>
      <c r="M3" s="107">
        <f t="array" ref="M3">XLOOKUP(DECKS!$F3,HISTORICO!$B$4:$B$11,HISTORICO!$C$4:$C$11,0,0)</f>
        <v>0</v>
      </c>
      <c r="N3" s="107">
        <f t="array" ref="N3">XLOOKUP(DECKS!$F3,HISTORICO!$B$4:$B$11,HISTORICO!$D$4:$D$11,0,0)</f>
        <v>0</v>
      </c>
      <c r="O3" s="107">
        <f t="array" ref="O3">XLOOKUP(DECKS!$F3,HISTORICO!$B$15:$B$89,HISTORICO!$C$15:$C$89,0,0)</f>
        <v>0</v>
      </c>
      <c r="P3" s="107">
        <f t="array" ref="P3">XLOOKUP(DECKS!$F3,HISTORICO!$B$15:$B$89,HISTORICO!$D$15:$D$89,0,0)</f>
        <v>0</v>
      </c>
      <c r="Q3" s="107">
        <f t="array" ref="Q3">XLOOKUP(DECKS!$F3,HISTORICO!$B$93:$B$171,HISTORICO!$C$93:$C$171,0,0)</f>
        <v>0</v>
      </c>
      <c r="R3" s="107">
        <f t="array" ref="R3">XLOOKUP(DECKS!$F3,HISTORICO!$B$93:$B$171,HISTORICO!$D$93:$D$171,0,0)</f>
        <v>0</v>
      </c>
      <c r="S3" s="107">
        <f t="array" ref="S3">XLOOKUP(DECKS!$F3,HISTORICO!$B$175:$B$377,HISTORICO!$C$175:$C$377,0,0)</f>
        <v>0</v>
      </c>
      <c r="T3" s="107">
        <f t="array" ref="T3">XLOOKUP(DECKS!$F3,HISTORICO!$B$175:$B$377,HISTORICO!$D$175:$D$377,0,0)</f>
        <v>0</v>
      </c>
      <c r="U3" s="107">
        <f t="array" ref="U3">XLOOKUP(DECKS!$F3,HISTORICO!$B$381:$B$501,HISTORICO!$C$381:$C$501,0,0)</f>
        <v>0</v>
      </c>
      <c r="V3" s="107">
        <f t="array" ref="V3">XLOOKUP(DECKS!$F3,HISTORICO!$B$381:$B$501,HISTORICO!$D$381:$D$501,0,0)</f>
        <v>0</v>
      </c>
      <c r="W3" s="107">
        <f t="array" ref="W3">XLOOKUP(DECKS!$F3,HISTORICO!$B$505:$B$589,HISTORICO!$C$505:$C$589,0,0)</f>
        <v>0</v>
      </c>
      <c r="X3" s="107">
        <f t="array" ref="X3">XLOOKUP(DECKS!$F3,HISTORICO!$B$505:$B$589,HISTORICO!$D$505:$D$589,0,0)</f>
        <v>0</v>
      </c>
      <c r="Y3" s="107">
        <f t="array" ref="Y3">XLOOKUP(DECKS!$F3,HISTORICO!$N$4:$N$100,HISTORICO!$O$4:$O$100,0,0)</f>
        <v>0</v>
      </c>
      <c r="Z3" s="107">
        <f t="array" ref="Z3">XLOOKUP(DECKS!$F3,HISTORICO!$N$4:$N$100,HISTORICO!$P$4:$P$100,0,0)</f>
        <v>0</v>
      </c>
      <c r="AA3" s="107">
        <f t="array" ref="AA3">XLOOKUP(DECKS!$F3,HISTORICO!$N$107:$N$288,HISTORICO!$O$107:$O$288,0,0)</f>
        <v>3</v>
      </c>
      <c r="AB3" s="107">
        <f t="array" ref="AB3">XLOOKUP(DECKS!$F3,HISTORICO!$N$107:$N$288,HISTORICO!$P$107:$P$288,0,0)</f>
        <v>3</v>
      </c>
      <c r="AC3" s="100">
        <f>DECKS!$AB3/DECKS!$AA3</f>
        <v>1</v>
      </c>
      <c r="AD3" s="108">
        <f t="array" ref="AD3">XLOOKUP(DECKS!$F3,HISTORICO!$N$292:$N$759,HISTORICO!$O$292:$O$759,0,0)</f>
        <v>2</v>
      </c>
      <c r="AE3" s="107">
        <f t="array" ref="AE3">XLOOKUP(DECKS!$F3,HISTORICO!$N$292:$N$759,HISTORICO!$P$292:$P$759,0,0)</f>
        <v>2</v>
      </c>
      <c r="AF3" s="109">
        <f>IFERROR(DECKS!$AE3/DECKS!$AD3,0)</f>
        <v>1</v>
      </c>
      <c r="AG3" s="108">
        <f>DECKS!$Y3+DECKS!$AA3+DECKS!$AD3</f>
        <v>5</v>
      </c>
      <c r="AH3" s="109">
        <f>IFERROR((DECKS!$Z3+DECKS!$AB3+DECKS!$AE3)/DECKS!$AG3,0)</f>
        <v>1</v>
      </c>
      <c r="AI3" s="110">
        <f>IFERROR(AVERAGEIF(REG!$D$2:$D$124,DECKS!$F3,REG!$C$2:$C$124),"-")</f>
        <v>8.5</v>
      </c>
      <c r="AJ3" s="108">
        <f>DECKS!$M3+DECKS!$O3+DECKS!$Q3+DECKS!$S3+DECKS!$U3+DECKS!$W3+DECKS!$Y3+DECKS!$AA3+DECKS!$AD3</f>
        <v>5</v>
      </c>
      <c r="AK3" s="109">
        <f>IFERROR((DECKS!$N3+DECKS!$P3+DECKS!$R3+DECKS!$T3+DECKS!$V3+DECKS!$X3+DECKS!$Z3+DECKS!$AB3+DECKS!$AE3)/DECKS!$AJ3,0)</f>
        <v>1</v>
      </c>
      <c r="AL3" s="107" t="s">
        <v>362</v>
      </c>
      <c r="AM3" s="107">
        <f>SUMIF(HISTORICO!N:N,DECKS!$F3,HISTORICO!X:X)</f>
        <v>7</v>
      </c>
      <c r="AN3" s="107">
        <f>SUMIF(HISTORICO!N:N,DECKS!$F3,HISTORICO!Y:Y)</f>
        <v>0</v>
      </c>
      <c r="AO3" s="107">
        <f>SUMIF(HISTORICO!N:N,DECKS!$F3,HISTORICO!Z:Z)</f>
        <v>0</v>
      </c>
      <c r="AP3" s="107">
        <f>SUMIF(HISTORICO!N:N,DECKS!$F3,HISTORICO!AA:AA)</f>
        <v>6</v>
      </c>
      <c r="AQ3" s="111">
        <f>IFERROR(SUM(DECKS!$AM3:$AP3)/((DECKS!$AG3)),0)</f>
        <v>2.6</v>
      </c>
      <c r="AR3" s="112">
        <f>IFERROR(DECKS!$AM3/SUM(DECKS!$AM3:$AP3),0)</f>
        <v>0.5384615385</v>
      </c>
      <c r="AS3" s="112">
        <f>IFERROR(DECKS!$AN3/SUM(DECKS!$AM3:$AP3),0)</f>
        <v>0</v>
      </c>
      <c r="AT3" s="112">
        <f>IFERROR(DECKS!$AO3/SUM(DECKS!$AM3:$AP3),0)</f>
        <v>0</v>
      </c>
      <c r="AU3" s="112">
        <f>IFERROR(DECKS!$AP3/SUM(DECKS!$AM3:$AP3),0)</f>
        <v>0.4615384615</v>
      </c>
      <c r="AV3" s="107">
        <f t="array" ref="AV3">XLOOKUP(DECKS!$F3,HISTORICO!$N$4:$N$100,HISTORICO!$AH$4:$AH$100,0)</f>
        <v>0</v>
      </c>
      <c r="AW3" s="107">
        <f>DECKS!$AV3+DECKS!$AM3+1.5*DECKS!$AN3+2*DECKS!$AO3+2.5*DECKS!$AP3</f>
        <v>22</v>
      </c>
      <c r="AX3" s="110">
        <f>IFERROR(DECKS!$AW3/DECKS!$AG3,"-")</f>
        <v>4.4</v>
      </c>
      <c r="AY3" s="107" t="str">
        <f t="array" ref="AY3">XLOOKUP(DECKS!$AX3,REF!$F$64:$F$68,REF!$D$64:$D$68,"-",-1,1)</f>
        <v>A</v>
      </c>
      <c r="AZ3" s="113"/>
      <c r="BA3" s="114"/>
      <c r="BB3" s="113"/>
      <c r="BC3" s="113"/>
    </row>
    <row r="4" ht="18.75" hidden="1" customHeight="1">
      <c r="A4" s="88"/>
      <c r="B4" s="105" t="s">
        <v>334</v>
      </c>
      <c r="C4" s="107" t="s">
        <v>257</v>
      </c>
      <c r="D4" s="107">
        <v>4.0</v>
      </c>
      <c r="E4" s="105" t="str">
        <f t="array" ref="E4">XLOOKUP(B4,REF!$C$3:$C$34,REF!$B$3:$B$34,"-",0,1)</f>
        <v>Jeskai</v>
      </c>
      <c r="F4" s="108" t="s">
        <v>363</v>
      </c>
      <c r="G4" s="107" t="str">
        <f t="shared" si="1"/>
        <v>1</v>
      </c>
      <c r="H4" s="107" t="str">
        <f t="shared" si="2"/>
        <v>1</v>
      </c>
      <c r="I4" s="107" t="str">
        <f t="shared" si="3"/>
        <v>0</v>
      </c>
      <c r="J4" s="107" t="str">
        <f t="shared" si="4"/>
        <v>1</v>
      </c>
      <c r="K4" s="107" t="str">
        <f t="shared" si="5"/>
        <v>0</v>
      </c>
      <c r="L4" s="107">
        <f t="shared" si="6"/>
        <v>3</v>
      </c>
      <c r="M4" s="107">
        <f t="array" ref="M4">XLOOKUP(DECKS!$F4,HISTORICO!$B$4:$B$11,HISTORICO!$C$4:$C$11,0,0)</f>
        <v>0</v>
      </c>
      <c r="N4" s="107">
        <f t="array" ref="N4">XLOOKUP(DECKS!$F4,HISTORICO!$B$4:$B$11,HISTORICO!$D$4:$D$11,0,0)</f>
        <v>0</v>
      </c>
      <c r="O4" s="107">
        <f t="array" ref="O4">XLOOKUP(DECKS!$F4,HISTORICO!$B$15:$B$89,HISTORICO!$C$15:$C$89,0,0)</f>
        <v>0</v>
      </c>
      <c r="P4" s="107">
        <f t="array" ref="P4">XLOOKUP(DECKS!$F4,HISTORICO!$B$15:$B$89,HISTORICO!$D$15:$D$89,0,0)</f>
        <v>0</v>
      </c>
      <c r="Q4" s="107">
        <f t="array" ref="Q4">XLOOKUP(DECKS!$F4,HISTORICO!$B$93:$B$171,HISTORICO!$C$93:$C$171,0,0)</f>
        <v>0</v>
      </c>
      <c r="R4" s="107">
        <f t="array" ref="R4">XLOOKUP(DECKS!$F4,HISTORICO!$B$93:$B$171,HISTORICO!$D$93:$D$171,0,0)</f>
        <v>0</v>
      </c>
      <c r="S4" s="107">
        <f t="array" ref="S4">XLOOKUP(DECKS!$F4,HISTORICO!$B$175:$B$377,HISTORICO!$C$175:$C$377,0,0)</f>
        <v>0</v>
      </c>
      <c r="T4" s="107">
        <f t="array" ref="T4">XLOOKUP(DECKS!$F4,HISTORICO!$B$175:$B$377,HISTORICO!$D$175:$D$377,0,0)</f>
        <v>0</v>
      </c>
      <c r="U4" s="107">
        <f t="array" ref="U4">XLOOKUP(DECKS!$F4,HISTORICO!$B$381:$B$501,HISTORICO!$C$381:$C$501,0,0)</f>
        <v>0</v>
      </c>
      <c r="V4" s="107">
        <f t="array" ref="V4">XLOOKUP(DECKS!$F4,HISTORICO!$B$381:$B$501,HISTORICO!$D$381:$D$501,0,0)</f>
        <v>0</v>
      </c>
      <c r="W4" s="107">
        <f t="array" ref="W4">XLOOKUP(DECKS!$F4,HISTORICO!$B$505:$B$589,HISTORICO!$C$505:$C$589,0,0)</f>
        <v>0</v>
      </c>
      <c r="X4" s="107">
        <f t="array" ref="X4">XLOOKUP(DECKS!$F4,HISTORICO!$B$505:$B$589,HISTORICO!$D$505:$D$589,0,0)</f>
        <v>0</v>
      </c>
      <c r="Y4" s="107">
        <f t="array" ref="Y4">XLOOKUP(DECKS!$F4,HISTORICO!$N$4:$N$100,HISTORICO!$O$4:$O$100,0,0)</f>
        <v>0</v>
      </c>
      <c r="Z4" s="107">
        <f t="array" ref="Z4">XLOOKUP(DECKS!$F4,HISTORICO!$N$4:$N$100,HISTORICO!$P$4:$P$100,0,0)</f>
        <v>0</v>
      </c>
      <c r="AA4" s="107">
        <f t="array" ref="AA4">XLOOKUP(DECKS!$F4,HISTORICO!$N$107:$N$288,HISTORICO!$O$107:$O$288,0,0)</f>
        <v>10</v>
      </c>
      <c r="AB4" s="107">
        <f t="array" ref="AB4">XLOOKUP(DECKS!$F4,HISTORICO!$N$107:$N$288,HISTORICO!$P$107:$P$288,0,0)</f>
        <v>7</v>
      </c>
      <c r="AC4" s="100">
        <f>DECKS!$AB4/DECKS!$AA4</f>
        <v>0.7</v>
      </c>
      <c r="AD4" s="108">
        <f t="array" ref="AD4">XLOOKUP(DECKS!$F4,HISTORICO!$N$292:$N$759,HISTORICO!$O$292:$O$759,0,0)</f>
        <v>0</v>
      </c>
      <c r="AE4" s="107">
        <f t="array" ref="AE4">XLOOKUP(DECKS!$F4,HISTORICO!$N$292:$N$759,HISTORICO!$P$292:$P$759,0,0)</f>
        <v>0</v>
      </c>
      <c r="AF4" s="109">
        <f>IFERROR(DECKS!$AE4/DECKS!$AD4,0)</f>
        <v>0</v>
      </c>
      <c r="AG4" s="108">
        <f>DECKS!$Y4+DECKS!$AA4+DECKS!$AD4</f>
        <v>10</v>
      </c>
      <c r="AH4" s="109">
        <f>IFERROR((DECKS!$Z4+DECKS!$AB4+DECKS!$AE4)/DECKS!$AG4,0)</f>
        <v>0.7</v>
      </c>
      <c r="AI4" s="110" t="str">
        <f>IFERROR(AVERAGEIF(REG!$D$2:$D$124,DECKS!$F4,REG!$C$2:$C$124),"-")</f>
        <v>-</v>
      </c>
      <c r="AJ4" s="108">
        <f>DECKS!$M4+DECKS!$O4+DECKS!$Q4+DECKS!$S4+DECKS!$U4+DECKS!$W4+DECKS!$Y4+DECKS!$AA4+DECKS!$AD4</f>
        <v>10</v>
      </c>
      <c r="AK4" s="109">
        <f>IFERROR((DECKS!$N4+DECKS!$P4+DECKS!$R4+DECKS!$T4+DECKS!$V4+DECKS!$X4+DECKS!$Z4+DECKS!$AB4+DECKS!$AE4)/DECKS!$AJ4,0)</f>
        <v>0.7</v>
      </c>
      <c r="AL4" s="107" t="s">
        <v>364</v>
      </c>
      <c r="AM4" s="107">
        <f>SUMIF(HISTORICO!N:N,DECKS!$F4,HISTORICO!X:X)</f>
        <v>16</v>
      </c>
      <c r="AN4" s="107">
        <f>SUMIF(HISTORICO!N:N,DECKS!$F4,HISTORICO!Y:Y)</f>
        <v>0</v>
      </c>
      <c r="AO4" s="107">
        <f>SUMIF(HISTORICO!N:N,DECKS!$F4,HISTORICO!Z:Z)</f>
        <v>2</v>
      </c>
      <c r="AP4" s="107">
        <f>SUMIF(HISTORICO!N:N,DECKS!$F4,HISTORICO!AA:AA)</f>
        <v>0</v>
      </c>
      <c r="AQ4" s="111">
        <f>IFERROR(SUM(DECKS!$AM4:$AP4)/((DECKS!$AG4)),0)</f>
        <v>1.8</v>
      </c>
      <c r="AR4" s="112">
        <f>IFERROR(DECKS!$AM4/SUM(DECKS!$AM4:$AP4),0)</f>
        <v>0.8888888889</v>
      </c>
      <c r="AS4" s="112">
        <f>IFERROR(DECKS!$AN4/SUM(DECKS!$AM4:$AP4),0)</f>
        <v>0</v>
      </c>
      <c r="AT4" s="112">
        <f>IFERROR(DECKS!$AO4/SUM(DECKS!$AM4:$AP4),0)</f>
        <v>0.1111111111</v>
      </c>
      <c r="AU4" s="112">
        <f>IFERROR(DECKS!$AP4/SUM(DECKS!$AM4:$AP4),0)</f>
        <v>0</v>
      </c>
      <c r="AV4" s="107">
        <f t="array" ref="AV4">XLOOKUP(DECKS!$F4,HISTORICO!$N$4:$N$100,HISTORICO!$AH$4:$AH$100,0)</f>
        <v>0</v>
      </c>
      <c r="AW4" s="107">
        <f>DECKS!$AV4+DECKS!$AM4+1.5*DECKS!$AN4+2*DECKS!$AO4+2.5*DECKS!$AP4</f>
        <v>20</v>
      </c>
      <c r="AX4" s="110">
        <f>IFERROR(DECKS!$AW4/DECKS!$AG4,"-")</f>
        <v>2</v>
      </c>
      <c r="AY4" s="107" t="str">
        <f t="array" ref="AY4">XLOOKUP(DECKS!$AX4,REF!$F$64:$F$68,REF!$D$64:$D$68,"-",-1,1)</f>
        <v>B</v>
      </c>
      <c r="AZ4" s="108"/>
      <c r="BA4" s="114"/>
      <c r="BB4" s="107"/>
      <c r="BC4" s="107"/>
    </row>
    <row r="5" ht="18.75" customHeight="1">
      <c r="A5" s="88"/>
      <c r="B5" s="105" t="s">
        <v>332</v>
      </c>
      <c r="C5" s="107" t="s">
        <v>264</v>
      </c>
      <c r="D5" s="107">
        <v>3.0</v>
      </c>
      <c r="E5" s="105" t="str">
        <f t="array" ref="E5">XLOOKUP(B5,REF!$C$3:$C$34,REF!$B$3:$B$34,"-",0,1)</f>
        <v>Gruul</v>
      </c>
      <c r="F5" s="108" t="s">
        <v>43</v>
      </c>
      <c r="G5" s="107" t="str">
        <f t="shared" si="1"/>
        <v>0</v>
      </c>
      <c r="H5" s="107" t="str">
        <f t="shared" si="2"/>
        <v>0</v>
      </c>
      <c r="I5" s="107" t="str">
        <f t="shared" si="3"/>
        <v>0</v>
      </c>
      <c r="J5" s="107" t="str">
        <f t="shared" si="4"/>
        <v>1</v>
      </c>
      <c r="K5" s="107" t="str">
        <f t="shared" si="5"/>
        <v>1</v>
      </c>
      <c r="L5" s="107">
        <f t="shared" si="6"/>
        <v>2</v>
      </c>
      <c r="M5" s="107">
        <f t="array" ref="M5">XLOOKUP(DECKS!$F5,HISTORICO!$B$4:$B$11,HISTORICO!$C$4:$C$11,0,0)</f>
        <v>0</v>
      </c>
      <c r="N5" s="107">
        <f t="array" ref="N5">XLOOKUP(DECKS!$F5,HISTORICO!$B$4:$B$11,HISTORICO!$D$4:$D$11,0,0)</f>
        <v>0</v>
      </c>
      <c r="O5" s="107">
        <f t="array" ref="O5">XLOOKUP(DECKS!$F5,HISTORICO!$B$15:$B$89,HISTORICO!$C$15:$C$89,0,0)</f>
        <v>0</v>
      </c>
      <c r="P5" s="107">
        <f t="array" ref="P5">XLOOKUP(DECKS!$F5,HISTORICO!$B$15:$B$89,HISTORICO!$D$15:$D$89,0,0)</f>
        <v>0</v>
      </c>
      <c r="Q5" s="107">
        <f t="array" ref="Q5">XLOOKUP(DECKS!$F5,HISTORICO!$B$93:$B$171,HISTORICO!$C$93:$C$171,0,0)</f>
        <v>0</v>
      </c>
      <c r="R5" s="107">
        <f t="array" ref="R5">XLOOKUP(DECKS!$F5,HISTORICO!$B$93:$B$171,HISTORICO!$D$93:$D$171,0,0)</f>
        <v>0</v>
      </c>
      <c r="S5" s="107">
        <f t="array" ref="S5">XLOOKUP(DECKS!$F5,HISTORICO!$B$175:$B$377,HISTORICO!$C$175:$C$377,0,0)</f>
        <v>0</v>
      </c>
      <c r="T5" s="107">
        <f t="array" ref="T5">XLOOKUP(DECKS!$F5,HISTORICO!$B$175:$B$377,HISTORICO!$D$175:$D$377,0,0)</f>
        <v>0</v>
      </c>
      <c r="U5" s="107">
        <f t="array" ref="U5">XLOOKUP(DECKS!$F5,HISTORICO!$B$381:$B$501,HISTORICO!$C$381:$C$501,0,0)</f>
        <v>6</v>
      </c>
      <c r="V5" s="107">
        <f t="array" ref="V5">XLOOKUP(DECKS!$F5,HISTORICO!$B$381:$B$501,HISTORICO!$D$381:$D$501,0,0)</f>
        <v>2</v>
      </c>
      <c r="W5" s="107">
        <f t="array" ref="W5">XLOOKUP(DECKS!$F5,HISTORICO!$B$505:$B$589,HISTORICO!$C$505:$C$589,0,0)</f>
        <v>8</v>
      </c>
      <c r="X5" s="107">
        <f t="array" ref="X5">XLOOKUP(DECKS!$F5,HISTORICO!$B$505:$B$589,HISTORICO!$D$505:$D$589,0,0)</f>
        <v>3</v>
      </c>
      <c r="Y5" s="107">
        <f t="array" ref="Y5">XLOOKUP(DECKS!$F5,HISTORICO!$N$4:$N$100,HISTORICO!$O$4:$O$100,0,0)</f>
        <v>7</v>
      </c>
      <c r="Z5" s="107">
        <f t="array" ref="Z5">XLOOKUP(DECKS!$F5,HISTORICO!$N$4:$N$100,HISTORICO!$P$4:$P$100,0,0)</f>
        <v>4</v>
      </c>
      <c r="AA5" s="107">
        <f t="array" ref="AA5">XLOOKUP(DECKS!$F5,HISTORICO!$N$107:$N$288,HISTORICO!$O$107:$O$288,0,0)</f>
        <v>7</v>
      </c>
      <c r="AB5" s="107">
        <f t="array" ref="AB5">XLOOKUP(DECKS!$F5,HISTORICO!$N$107:$N$288,HISTORICO!$P$107:$P$288,0,0)</f>
        <v>4</v>
      </c>
      <c r="AC5" s="100">
        <f>DECKS!$AB5/DECKS!$AA5</f>
        <v>0.5714285714</v>
      </c>
      <c r="AD5" s="108">
        <f t="array" ref="AD5">XLOOKUP(DECKS!$F5,HISTORICO!$N$292:$N$759,HISTORICO!$O$292:$O$759,0,0)</f>
        <v>2</v>
      </c>
      <c r="AE5" s="107">
        <f t="array" ref="AE5">XLOOKUP(DECKS!$F5,HISTORICO!$N$292:$N$759,HISTORICO!$P$292:$P$759,0,0)</f>
        <v>2</v>
      </c>
      <c r="AF5" s="109">
        <f>IFERROR(DECKS!$AE5/DECKS!$AD5,0)</f>
        <v>1</v>
      </c>
      <c r="AG5" s="108">
        <f>DECKS!$Y5+DECKS!$AA5+DECKS!$AD5</f>
        <v>16</v>
      </c>
      <c r="AH5" s="109">
        <f>IFERROR((DECKS!$Z5+DECKS!$AB5+DECKS!$AE5)/DECKS!$AG5,0)</f>
        <v>0.625</v>
      </c>
      <c r="AI5" s="115">
        <f>IFERROR(AVERAGEIF(REG!$D$2:$D$124,DECKS!$F5,REG!$C$2:$C$124),"-")</f>
        <v>8.5</v>
      </c>
      <c r="AJ5" s="108">
        <f>DECKS!$M5+DECKS!$O5+DECKS!$Q5+DECKS!$S5+DECKS!$U5+DECKS!$W5+DECKS!$Y5+DECKS!$AA5+DECKS!$AD5</f>
        <v>30</v>
      </c>
      <c r="AK5" s="109">
        <f>IFERROR((DECKS!$N5+DECKS!$P5+DECKS!$R5+DECKS!$T5+DECKS!$V5+DECKS!$X5+DECKS!$Z5+DECKS!$AB5+DECKS!$AE5)/DECKS!$AJ5,0)</f>
        <v>0.5</v>
      </c>
      <c r="AL5" s="100" t="s">
        <v>190</v>
      </c>
      <c r="AM5" s="107">
        <f>SUMIF(HISTORICO!N:N,DECKS!$F5,HISTORICO!X:X)</f>
        <v>19</v>
      </c>
      <c r="AN5" s="107">
        <f>SUMIF(HISTORICO!N:N,DECKS!$F5,HISTORICO!Y:Y)</f>
        <v>1</v>
      </c>
      <c r="AO5" s="107">
        <f>SUMIF(HISTORICO!N:N,DECKS!$F5,HISTORICO!Z:Z)</f>
        <v>2</v>
      </c>
      <c r="AP5" s="107">
        <f>SUMIF(HISTORICO!N:N,DECKS!$F5,HISTORICO!AA:AA)</f>
        <v>0</v>
      </c>
      <c r="AQ5" s="111">
        <f>IFERROR(SUM(DECKS!$AM5:$AP5)/((DECKS!$AG5)),0)</f>
        <v>1.375</v>
      </c>
      <c r="AR5" s="112">
        <f>IFERROR(DECKS!$AM5/SUM(DECKS!$AM5:$AP5),0)</f>
        <v>0.8636363636</v>
      </c>
      <c r="AS5" s="112">
        <f>IFERROR(DECKS!$AN5/SUM(DECKS!$AM5:$AP5),0)</f>
        <v>0.04545454545</v>
      </c>
      <c r="AT5" s="112">
        <f>IFERROR(DECKS!$AO5/SUM(DECKS!$AM5:$AP5),0)</f>
        <v>0.09090909091</v>
      </c>
      <c r="AU5" s="112">
        <f>IFERROR(DECKS!$AP5/SUM(DECKS!$AM5:$AP5),0)</f>
        <v>0</v>
      </c>
      <c r="AV5" s="107">
        <f t="array" ref="AV5">XLOOKUP(DECKS!$F5,HISTORICO!$N$4:$N$100,HISTORICO!$AH$4:$AH$100,0)</f>
        <v>19</v>
      </c>
      <c r="AW5" s="107">
        <f>DECKS!$AV5+DECKS!$AM5+1.5*DECKS!$AN5+2*DECKS!$AO5+2.5*DECKS!$AP5</f>
        <v>43.5</v>
      </c>
      <c r="AX5" s="110">
        <f>IFERROR(DECKS!$AW5/DECKS!$AG5,"-")</f>
        <v>2.71875</v>
      </c>
      <c r="AY5" s="107" t="str">
        <f t="array" ref="AY5">XLOOKUP(DECKS!$AX5,REF!$F$64:$F$68,REF!$D$64:$D$68,"-",-1,1)</f>
        <v>B</v>
      </c>
      <c r="AZ5" s="116" t="s">
        <v>365</v>
      </c>
      <c r="BA5" s="114">
        <v>295.21</v>
      </c>
      <c r="BB5" s="107">
        <v>3.38</v>
      </c>
      <c r="BC5" s="117">
        <v>26.63</v>
      </c>
    </row>
    <row r="6" ht="18.75" hidden="1" customHeight="1">
      <c r="A6" s="88"/>
      <c r="B6" s="105" t="s">
        <v>304</v>
      </c>
      <c r="C6" s="107" t="s">
        <v>257</v>
      </c>
      <c r="D6" s="107">
        <v>3.0</v>
      </c>
      <c r="E6" s="105" t="str">
        <f t="array" ref="E6">XLOOKUP(B6,REF!$C$3:$C$34,REF!$B$3:$B$34,"-",0,1)</f>
        <v>Izzet</v>
      </c>
      <c r="F6" s="108" t="s">
        <v>366</v>
      </c>
      <c r="G6" s="107" t="str">
        <f t="shared" si="1"/>
        <v>0</v>
      </c>
      <c r="H6" s="107" t="str">
        <f t="shared" si="2"/>
        <v>1</v>
      </c>
      <c r="I6" s="107" t="str">
        <f t="shared" si="3"/>
        <v>0</v>
      </c>
      <c r="J6" s="107" t="str">
        <f t="shared" si="4"/>
        <v>1</v>
      </c>
      <c r="K6" s="107" t="str">
        <f t="shared" si="5"/>
        <v>0</v>
      </c>
      <c r="L6" s="107">
        <f t="shared" si="6"/>
        <v>2</v>
      </c>
      <c r="M6" s="107">
        <f t="array" ref="M6">XLOOKUP(DECKS!$F6,HISTORICO!$B$4:$B$11,HISTORICO!$C$4:$C$11,0,0)</f>
        <v>0</v>
      </c>
      <c r="N6" s="107">
        <f t="array" ref="N6">XLOOKUP(DECKS!$F6,HISTORICO!$B$4:$B$11,HISTORICO!$D$4:$D$11,0,0)</f>
        <v>0</v>
      </c>
      <c r="O6" s="107">
        <f t="array" ref="O6">XLOOKUP(DECKS!$F6,HISTORICO!$B$15:$B$89,HISTORICO!$C$15:$C$89,0,0)</f>
        <v>0</v>
      </c>
      <c r="P6" s="107">
        <f t="array" ref="P6">XLOOKUP(DECKS!$F6,HISTORICO!$B$15:$B$89,HISTORICO!$D$15:$D$89,0,0)</f>
        <v>0</v>
      </c>
      <c r="Q6" s="107">
        <f t="array" ref="Q6">XLOOKUP(DECKS!$F6,HISTORICO!$B$93:$B$171,HISTORICO!$C$93:$C$171,0,0)</f>
        <v>0</v>
      </c>
      <c r="R6" s="107">
        <f t="array" ref="R6">XLOOKUP(DECKS!$F6,HISTORICO!$B$93:$B$171,HISTORICO!$D$93:$D$171,0,0)</f>
        <v>0</v>
      </c>
      <c r="S6" s="107">
        <f t="array" ref="S6">XLOOKUP(DECKS!$F6,HISTORICO!$B$175:$B$377,HISTORICO!$C$175:$C$377,0,0)</f>
        <v>0</v>
      </c>
      <c r="T6" s="107">
        <f t="array" ref="T6">XLOOKUP(DECKS!$F6,HISTORICO!$B$175:$B$377,HISTORICO!$D$175:$D$377,0,0)</f>
        <v>0</v>
      </c>
      <c r="U6" s="107">
        <f t="array" ref="U6">XLOOKUP(DECKS!$F6,HISTORICO!$B$381:$B$501,HISTORICO!$C$381:$C$501,0,0)</f>
        <v>15</v>
      </c>
      <c r="V6" s="107">
        <f t="array" ref="V6">XLOOKUP(DECKS!$F6,HISTORICO!$B$381:$B$501,HISTORICO!$D$381:$D$501,0,0)</f>
        <v>8</v>
      </c>
      <c r="W6" s="107">
        <f t="array" ref="W6">XLOOKUP(DECKS!$F6,HISTORICO!$B$505:$B$589,HISTORICO!$C$505:$C$589,0,0)</f>
        <v>1</v>
      </c>
      <c r="X6" s="107">
        <f t="array" ref="X6">XLOOKUP(DECKS!$F6,HISTORICO!$B$505:$B$589,HISTORICO!$D$505:$D$589,0,0)</f>
        <v>1</v>
      </c>
      <c r="Y6" s="107">
        <f t="array" ref="Y6">XLOOKUP(DECKS!$F6,HISTORICO!$N$4:$N$100,HISTORICO!$O$4:$O$100,0,0)</f>
        <v>0</v>
      </c>
      <c r="Z6" s="107">
        <f t="array" ref="Z6">XLOOKUP(DECKS!$F6,HISTORICO!$N$4:$N$100,HISTORICO!$P$4:$P$100,0,0)</f>
        <v>0</v>
      </c>
      <c r="AA6" s="107">
        <f t="array" ref="AA6">XLOOKUP(DECKS!$F6,HISTORICO!$N$107:$N$288,HISTORICO!$O$107:$O$288,0,0)</f>
        <v>5</v>
      </c>
      <c r="AB6" s="107">
        <f t="array" ref="AB6">XLOOKUP(DECKS!$F6,HISTORICO!$N$107:$N$288,HISTORICO!$P$107:$P$288,0,0)</f>
        <v>3</v>
      </c>
      <c r="AC6" s="100">
        <f>DECKS!$AB6/DECKS!$AA6</f>
        <v>0.6</v>
      </c>
      <c r="AD6" s="108">
        <f t="array" ref="AD6">XLOOKUP(DECKS!$F6,HISTORICO!$N$292:$N$759,HISTORICO!$O$292:$O$759,0,0)</f>
        <v>0</v>
      </c>
      <c r="AE6" s="107">
        <f t="array" ref="AE6">XLOOKUP(DECKS!$F6,HISTORICO!$N$292:$N$759,HISTORICO!$P$292:$P$759,0,0)</f>
        <v>0</v>
      </c>
      <c r="AF6" s="109">
        <f>IFERROR(DECKS!$AE6/DECKS!$AD6,0)</f>
        <v>0</v>
      </c>
      <c r="AG6" s="108">
        <f>DECKS!$Y6+DECKS!$AA6+DECKS!$AD6</f>
        <v>5</v>
      </c>
      <c r="AH6" s="109">
        <f>IFERROR((DECKS!$Z6+DECKS!$AB6+DECKS!$AE6)/DECKS!$AG6,0)</f>
        <v>0.6</v>
      </c>
      <c r="AI6" s="110" t="str">
        <f>IFERROR(AVERAGEIF(REG!$D$2:$D$124,DECKS!$F6,REG!$C$2:$C$124),"-")</f>
        <v>-</v>
      </c>
      <c r="AJ6" s="108">
        <f>DECKS!$M6+DECKS!$O6+DECKS!$Q6+DECKS!$S6+DECKS!$U6+DECKS!$W6+DECKS!$Y6+DECKS!$AA6+DECKS!$AD6</f>
        <v>21</v>
      </c>
      <c r="AK6" s="109">
        <f>IFERROR((DECKS!$N6+DECKS!$P6+DECKS!$R6+DECKS!$T6+DECKS!$V6+DECKS!$X6+DECKS!$Z6+DECKS!$AB6+DECKS!$AE6)/DECKS!$AJ6,0)</f>
        <v>0.5714285714</v>
      </c>
      <c r="AL6" s="100" t="s">
        <v>367</v>
      </c>
      <c r="AM6" s="107">
        <f>SUMIF(HISTORICO!N:N,DECKS!$F6,HISTORICO!X:X)</f>
        <v>0</v>
      </c>
      <c r="AN6" s="107">
        <f>SUMIF(HISTORICO!N:N,DECKS!$F6,HISTORICO!Y:Y)</f>
        <v>3</v>
      </c>
      <c r="AO6" s="107">
        <f>SUMIF(HISTORICO!N:N,DECKS!$F6,HISTORICO!Z:Z)</f>
        <v>4</v>
      </c>
      <c r="AP6" s="107">
        <f>SUMIF(HISTORICO!N:N,DECKS!$F6,HISTORICO!AA:AA)</f>
        <v>0</v>
      </c>
      <c r="AQ6" s="111">
        <f>IFERROR(SUM(DECKS!$AM6:$AP6)/((DECKS!$AG6)),0)</f>
        <v>1.4</v>
      </c>
      <c r="AR6" s="112">
        <f>IFERROR(DECKS!$AM6/SUM(DECKS!$AM6:$AP6),0)</f>
        <v>0</v>
      </c>
      <c r="AS6" s="112">
        <f>IFERROR(DECKS!$AN6/SUM(DECKS!$AM6:$AP6),0)</f>
        <v>0.4285714286</v>
      </c>
      <c r="AT6" s="112">
        <f>IFERROR(DECKS!$AO6/SUM(DECKS!$AM6:$AP6),0)</f>
        <v>0.5714285714</v>
      </c>
      <c r="AU6" s="112">
        <f>IFERROR(DECKS!$AP6/SUM(DECKS!$AM6:$AP6),0)</f>
        <v>0</v>
      </c>
      <c r="AV6" s="107">
        <f t="array" ref="AV6">XLOOKUP(DECKS!$F6,HISTORICO!$N$4:$N$100,HISTORICO!$AH$4:$AH$100,0)</f>
        <v>0</v>
      </c>
      <c r="AW6" s="107">
        <f>DECKS!$AV6+DECKS!$AM6+1.5*DECKS!$AN6+2*DECKS!$AO6+2.5*DECKS!$AP6</f>
        <v>12.5</v>
      </c>
      <c r="AX6" s="110">
        <f>IFERROR(DECKS!$AW6/DECKS!$AG6,"-")</f>
        <v>2.5</v>
      </c>
      <c r="AY6" s="107" t="str">
        <f t="array" ref="AY6">XLOOKUP(DECKS!$AX6,REF!$F$64:$F$68,REF!$D$64:$D$68,"-",-1,1)</f>
        <v>B</v>
      </c>
      <c r="AZ6" s="108"/>
      <c r="BA6" s="114"/>
      <c r="BB6" s="107"/>
      <c r="BC6" s="107"/>
    </row>
    <row r="7" ht="18.75" hidden="1" customHeight="1">
      <c r="A7" s="88"/>
      <c r="B7" s="105" t="s">
        <v>312</v>
      </c>
      <c r="C7" s="107" t="s">
        <v>253</v>
      </c>
      <c r="D7" s="107">
        <v>4.0</v>
      </c>
      <c r="E7" s="105" t="str">
        <f t="array" ref="E7">XLOOKUP(B7,REF!$C$3:$C$34,REF!$B$3:$B$34,"-",0,1)</f>
        <v>Grixis</v>
      </c>
      <c r="F7" s="108" t="s">
        <v>368</v>
      </c>
      <c r="G7" s="107" t="str">
        <f t="shared" si="1"/>
        <v>0</v>
      </c>
      <c r="H7" s="107" t="str">
        <f t="shared" si="2"/>
        <v>1</v>
      </c>
      <c r="I7" s="107" t="str">
        <f t="shared" si="3"/>
        <v>1</v>
      </c>
      <c r="J7" s="107" t="str">
        <f t="shared" si="4"/>
        <v>1</v>
      </c>
      <c r="K7" s="107" t="str">
        <f t="shared" si="5"/>
        <v>0</v>
      </c>
      <c r="L7" s="107">
        <f t="shared" si="6"/>
        <v>3</v>
      </c>
      <c r="M7" s="107">
        <f t="array" ref="M7">XLOOKUP(DECKS!$F7,HISTORICO!$B$4:$B$11,HISTORICO!$C$4:$C$11,0,0)</f>
        <v>0</v>
      </c>
      <c r="N7" s="107">
        <f t="array" ref="N7">XLOOKUP(DECKS!$F7,HISTORICO!$B$4:$B$11,HISTORICO!$D$4:$D$11,0,0)</f>
        <v>0</v>
      </c>
      <c r="O7" s="107">
        <f t="array" ref="O7">XLOOKUP(DECKS!$F7,HISTORICO!$B$15:$B$89,HISTORICO!$C$15:$C$89,0,0)</f>
        <v>1</v>
      </c>
      <c r="P7" s="107">
        <f t="array" ref="P7">XLOOKUP(DECKS!$F7,HISTORICO!$B$15:$B$89,HISTORICO!$D$15:$D$89,0,0)</f>
        <v>1</v>
      </c>
      <c r="Q7" s="107">
        <f t="array" ref="Q7">XLOOKUP(DECKS!$F7,HISTORICO!$B$93:$B$171,HISTORICO!$C$93:$C$171,0,0)</f>
        <v>1</v>
      </c>
      <c r="R7" s="107">
        <f t="array" ref="R7">XLOOKUP(DECKS!$F7,HISTORICO!$B$93:$B$171,HISTORICO!$D$93:$D$171,0,0)</f>
        <v>0</v>
      </c>
      <c r="S7" s="107">
        <f t="array" ref="S7">XLOOKUP(DECKS!$F7,HISTORICO!$B$175:$B$377,HISTORICO!$C$175:$C$377,0,0)</f>
        <v>27</v>
      </c>
      <c r="T7" s="107">
        <f t="array" ref="T7">XLOOKUP(DECKS!$F7,HISTORICO!$B$175:$B$377,HISTORICO!$D$175:$D$377,0,0)</f>
        <v>10</v>
      </c>
      <c r="U7" s="107">
        <f t="array" ref="U7">XLOOKUP(DECKS!$F7,HISTORICO!$B$381:$B$501,HISTORICO!$C$381:$C$501,0,0)</f>
        <v>7</v>
      </c>
      <c r="V7" s="107">
        <f t="array" ref="V7">XLOOKUP(DECKS!$F7,HISTORICO!$B$381:$B$501,HISTORICO!$D$381:$D$501,0,0)</f>
        <v>4</v>
      </c>
      <c r="W7" s="107">
        <f t="array" ref="W7">XLOOKUP(DECKS!$F7,HISTORICO!$B$505:$B$589,HISTORICO!$C$505:$C$589,0,0)</f>
        <v>2</v>
      </c>
      <c r="X7" s="107">
        <f t="array" ref="X7">XLOOKUP(DECKS!$F7,HISTORICO!$B$505:$B$589,HISTORICO!$D$505:$D$589,0,0)</f>
        <v>2</v>
      </c>
      <c r="Y7" s="107">
        <f t="array" ref="Y7">XLOOKUP(DECKS!$F7,HISTORICO!$N$4:$N$100,HISTORICO!$O$4:$O$100,0,0)</f>
        <v>0</v>
      </c>
      <c r="Z7" s="107">
        <f t="array" ref="Z7">XLOOKUP(DECKS!$F7,HISTORICO!$N$4:$N$100,HISTORICO!$P$4:$P$100,0,0)</f>
        <v>0</v>
      </c>
      <c r="AA7" s="107">
        <f t="array" ref="AA7">XLOOKUP(DECKS!$F7,HISTORICO!$N$107:$N$288,HISTORICO!$O$107:$O$288,0,0)</f>
        <v>5</v>
      </c>
      <c r="AB7" s="107">
        <f t="array" ref="AB7">XLOOKUP(DECKS!$F7,HISTORICO!$N$107:$N$288,HISTORICO!$P$107:$P$288,0,0)</f>
        <v>3</v>
      </c>
      <c r="AC7" s="100">
        <f>DECKS!$AB7/DECKS!$AA7</f>
        <v>0.6</v>
      </c>
      <c r="AD7" s="108">
        <f t="array" ref="AD7">XLOOKUP(DECKS!$F7,HISTORICO!$N$292:$N$759,HISTORICO!$O$292:$O$759,0,0)</f>
        <v>0</v>
      </c>
      <c r="AE7" s="107">
        <f t="array" ref="AE7">XLOOKUP(DECKS!$F7,HISTORICO!$N$292:$N$759,HISTORICO!$P$292:$P$759,0,0)</f>
        <v>0</v>
      </c>
      <c r="AF7" s="109">
        <f>IFERROR(DECKS!$AE7/DECKS!$AD7,0)</f>
        <v>0</v>
      </c>
      <c r="AG7" s="108">
        <f>DECKS!$Y7+DECKS!$AA7+DECKS!$AD7</f>
        <v>5</v>
      </c>
      <c r="AH7" s="109">
        <f>IFERROR((DECKS!$Z7+DECKS!$AB7+DECKS!$AE7)/DECKS!$AG7,0)</f>
        <v>0.6</v>
      </c>
      <c r="AI7" s="110" t="str">
        <f>IFERROR(AVERAGEIF(REG!$D$2:$D$124,DECKS!$F7,REG!$C$2:$C$124),"-")</f>
        <v>-</v>
      </c>
      <c r="AJ7" s="108">
        <f>DECKS!$M7+DECKS!$O7+DECKS!$Q7+DECKS!$S7+DECKS!$U7+DECKS!$W7+DECKS!$Y7+DECKS!$AA7+DECKS!$AD7</f>
        <v>43</v>
      </c>
      <c r="AK7" s="109">
        <f>IFERROR((DECKS!$N7+DECKS!$P7+DECKS!$R7+DECKS!$T7+DECKS!$V7+DECKS!$X7+DECKS!$Z7+DECKS!$AB7+DECKS!$AE7)/DECKS!$AJ7,0)</f>
        <v>0.4651162791</v>
      </c>
      <c r="AL7" s="100" t="s">
        <v>367</v>
      </c>
      <c r="AM7" s="107">
        <f>SUMIF(HISTORICO!N:N,DECKS!$F7,HISTORICO!X:X)</f>
        <v>0</v>
      </c>
      <c r="AN7" s="107">
        <f>SUMIF(HISTORICO!N:N,DECKS!$F7,HISTORICO!Y:Y)</f>
        <v>0</v>
      </c>
      <c r="AO7" s="107">
        <f>SUMIF(HISTORICO!N:N,DECKS!$F7,HISTORICO!Z:Z)</f>
        <v>4</v>
      </c>
      <c r="AP7" s="107">
        <f>SUMIF(HISTORICO!N:N,DECKS!$F7,HISTORICO!AA:AA)</f>
        <v>3</v>
      </c>
      <c r="AQ7" s="111">
        <f>IFERROR(SUM(DECKS!$AM7:$AP7)/((DECKS!$AG7)),0)</f>
        <v>1.4</v>
      </c>
      <c r="AR7" s="112">
        <f>IFERROR(DECKS!$AM7/SUM(DECKS!$AM7:$AP7),0)</f>
        <v>0</v>
      </c>
      <c r="AS7" s="112">
        <f>IFERROR(DECKS!$AN7/SUM(DECKS!$AM7:$AP7),0)</f>
        <v>0</v>
      </c>
      <c r="AT7" s="112">
        <f>IFERROR(DECKS!$AO7/SUM(DECKS!$AM7:$AP7),0)</f>
        <v>0.5714285714</v>
      </c>
      <c r="AU7" s="112">
        <f>IFERROR(DECKS!$AP7/SUM(DECKS!$AM7:$AP7),0)</f>
        <v>0.4285714286</v>
      </c>
      <c r="AV7" s="107">
        <f t="array" ref="AV7">XLOOKUP(DECKS!$F7,HISTORICO!$N$4:$N$100,HISTORICO!$AH$4:$AH$100,0)</f>
        <v>0</v>
      </c>
      <c r="AW7" s="107">
        <f>DECKS!$AV7+DECKS!$AM7+1.5*DECKS!$AN7+2*DECKS!$AO7+2.5*DECKS!$AP7</f>
        <v>15.5</v>
      </c>
      <c r="AX7" s="110">
        <f>IFERROR(DECKS!$AW7/DECKS!$AG7,"-")</f>
        <v>3.1</v>
      </c>
      <c r="AY7" s="107" t="str">
        <f t="array" ref="AY7">XLOOKUP(DECKS!$AX7,REF!$F$64:$F$68,REF!$D$64:$D$68,"-",-1,1)</f>
        <v>A</v>
      </c>
      <c r="AZ7" s="108"/>
      <c r="BA7" s="114"/>
      <c r="BB7" s="107"/>
      <c r="BC7" s="107"/>
    </row>
    <row r="8" ht="18.75" hidden="1" customHeight="1">
      <c r="A8" s="88"/>
      <c r="B8" s="105" t="s">
        <v>304</v>
      </c>
      <c r="C8" s="107" t="s">
        <v>252</v>
      </c>
      <c r="D8" s="107">
        <v>4.0</v>
      </c>
      <c r="E8" s="105" t="str">
        <f t="array" ref="E8">XLOOKUP(B8,REF!$C$3:$C$34,REF!$B$3:$B$34,"-",0,1)</f>
        <v>Izzet</v>
      </c>
      <c r="F8" s="108" t="s">
        <v>369</v>
      </c>
      <c r="G8" s="107" t="str">
        <f t="shared" si="1"/>
        <v>0</v>
      </c>
      <c r="H8" s="107" t="str">
        <f t="shared" si="2"/>
        <v>1</v>
      </c>
      <c r="I8" s="107" t="str">
        <f t="shared" si="3"/>
        <v>0</v>
      </c>
      <c r="J8" s="107" t="str">
        <f t="shared" si="4"/>
        <v>1</v>
      </c>
      <c r="K8" s="107" t="str">
        <f t="shared" si="5"/>
        <v>0</v>
      </c>
      <c r="L8" s="107">
        <f t="shared" si="6"/>
        <v>2</v>
      </c>
      <c r="M8" s="107">
        <f t="array" ref="M8">XLOOKUP(DECKS!$F8,HISTORICO!$B$4:$B$11,HISTORICO!$C$4:$C$11,0,0)</f>
        <v>0</v>
      </c>
      <c r="N8" s="107">
        <f t="array" ref="N8">XLOOKUP(DECKS!$F8,HISTORICO!$B$4:$B$11,HISTORICO!$D$4:$D$11,0,0)</f>
        <v>0</v>
      </c>
      <c r="O8" s="107">
        <f t="array" ref="O8">XLOOKUP(DECKS!$F8,HISTORICO!$B$15:$B$89,HISTORICO!$C$15:$C$89,0,0)</f>
        <v>0</v>
      </c>
      <c r="P8" s="107">
        <f t="array" ref="P8">XLOOKUP(DECKS!$F8,HISTORICO!$B$15:$B$89,HISTORICO!$D$15:$D$89,0,0)</f>
        <v>0</v>
      </c>
      <c r="Q8" s="107">
        <f t="array" ref="Q8">XLOOKUP(DECKS!$F8,HISTORICO!$B$93:$B$171,HISTORICO!$C$93:$C$171,0,0)</f>
        <v>0</v>
      </c>
      <c r="R8" s="107">
        <f t="array" ref="R8">XLOOKUP(DECKS!$F8,HISTORICO!$B$93:$B$171,HISTORICO!$D$93:$D$171,0,0)</f>
        <v>0</v>
      </c>
      <c r="S8" s="107">
        <f t="array" ref="S8">XLOOKUP(DECKS!$F8,HISTORICO!$B$175:$B$377,HISTORICO!$C$175:$C$377,0,0)</f>
        <v>0</v>
      </c>
      <c r="T8" s="107">
        <f t="array" ref="T8">XLOOKUP(DECKS!$F8,HISTORICO!$B$175:$B$377,HISTORICO!$D$175:$D$377,0,0)</f>
        <v>0</v>
      </c>
      <c r="U8" s="107">
        <f t="array" ref="U8">XLOOKUP(DECKS!$F8,HISTORICO!$B$381:$B$501,HISTORICO!$C$381:$C$501,0,0)</f>
        <v>20</v>
      </c>
      <c r="V8" s="107">
        <f t="array" ref="V8">XLOOKUP(DECKS!$F8,HISTORICO!$B$381:$B$501,HISTORICO!$D$381:$D$501,0,0)</f>
        <v>12</v>
      </c>
      <c r="W8" s="107">
        <f t="array" ref="W8">XLOOKUP(DECKS!$F8,HISTORICO!$B$505:$B$589,HISTORICO!$C$505:$C$589,0,0)</f>
        <v>12</v>
      </c>
      <c r="X8" s="107">
        <f t="array" ref="X8">XLOOKUP(DECKS!$F8,HISTORICO!$B$505:$B$589,HISTORICO!$D$505:$D$589,0,0)</f>
        <v>8</v>
      </c>
      <c r="Y8" s="107">
        <f t="array" ref="Y8">XLOOKUP(DECKS!$F8,HISTORICO!$N$4:$N$100,HISTORICO!$O$4:$O$100,0,0)</f>
        <v>4</v>
      </c>
      <c r="Z8" s="107">
        <f t="array" ref="Z8">XLOOKUP(DECKS!$F8,HISTORICO!$N$4:$N$100,HISTORICO!$P$4:$P$100,0,0)</f>
        <v>2</v>
      </c>
      <c r="AA8" s="107">
        <f t="array" ref="AA8">XLOOKUP(DECKS!$F8,HISTORICO!$N$107:$N$288,HISTORICO!$O$107:$O$288,0,0)</f>
        <v>1</v>
      </c>
      <c r="AB8" s="107">
        <f t="array" ref="AB8">XLOOKUP(DECKS!$F8,HISTORICO!$N$107:$N$288,HISTORICO!$P$107:$P$288,0,0)</f>
        <v>1</v>
      </c>
      <c r="AC8" s="100">
        <f>DECKS!$AB8/DECKS!$AA8</f>
        <v>1</v>
      </c>
      <c r="AD8" s="108">
        <f t="array" ref="AD8">XLOOKUP(DECKS!$F8,HISTORICO!$N$292:$N$759,HISTORICO!$O$292:$O$759,0,0)</f>
        <v>0</v>
      </c>
      <c r="AE8" s="107">
        <f t="array" ref="AE8">XLOOKUP(DECKS!$F8,HISTORICO!$N$292:$N$759,HISTORICO!$P$292:$P$759,0,0)</f>
        <v>0</v>
      </c>
      <c r="AF8" s="109">
        <f>IFERROR(DECKS!$AE8/DECKS!$AD8,0)</f>
        <v>0</v>
      </c>
      <c r="AG8" s="108">
        <f>DECKS!$Y8+DECKS!$AA8+DECKS!$AD8</f>
        <v>5</v>
      </c>
      <c r="AH8" s="109">
        <f>IFERROR((DECKS!$Z8+DECKS!$AB8+DECKS!$AE8)/DECKS!$AG8,0)</f>
        <v>0.6</v>
      </c>
      <c r="AI8" s="115" t="str">
        <f>IFERROR(AVERAGEIF(REG!$D$2:$D$124,DECKS!$F8,REG!$C$2:$C$124),"-")</f>
        <v>-</v>
      </c>
      <c r="AJ8" s="108">
        <f>DECKS!$M8+DECKS!$O8+DECKS!$Q8+DECKS!$S8+DECKS!$U8+DECKS!$W8+DECKS!$Y8+DECKS!$AA8+DECKS!$AD8</f>
        <v>37</v>
      </c>
      <c r="AK8" s="109">
        <f>IFERROR((DECKS!$N8+DECKS!$P8+DECKS!$R8+DECKS!$T8+DECKS!$V8+DECKS!$X8+DECKS!$Z8+DECKS!$AB8+DECKS!$AE8)/DECKS!$AJ8,0)</f>
        <v>0.6216216216</v>
      </c>
      <c r="AL8" s="100" t="s">
        <v>190</v>
      </c>
      <c r="AM8" s="107">
        <f>SUMIF(HISTORICO!N:N,DECKS!$F8,HISTORICO!X:X)</f>
        <v>1</v>
      </c>
      <c r="AN8" s="107">
        <f>SUMIF(HISTORICO!N:N,DECKS!$F8,HISTORICO!Y:Y)</f>
        <v>0</v>
      </c>
      <c r="AO8" s="107">
        <f>SUMIF(HISTORICO!N:N,DECKS!$F8,HISTORICO!Z:Z)</f>
        <v>6</v>
      </c>
      <c r="AP8" s="107">
        <f>SUMIF(HISTORICO!N:N,DECKS!$F8,HISTORICO!AA:AA)</f>
        <v>0</v>
      </c>
      <c r="AQ8" s="111">
        <f>IFERROR(SUM(DECKS!$AM8:$AP8)/((DECKS!$AG8)),0)</f>
        <v>1.4</v>
      </c>
      <c r="AR8" s="112">
        <f>IFERROR(DECKS!$AM8/SUM(DECKS!$AM8:$AP8),0)</f>
        <v>0.1428571429</v>
      </c>
      <c r="AS8" s="112">
        <f>IFERROR(DECKS!$AN8/SUM(DECKS!$AM8:$AP8),0)</f>
        <v>0</v>
      </c>
      <c r="AT8" s="112">
        <f>IFERROR(DECKS!$AO8/SUM(DECKS!$AM8:$AP8),0)</f>
        <v>0.8571428571</v>
      </c>
      <c r="AU8" s="112">
        <f>IFERROR(DECKS!$AP8/SUM(DECKS!$AM8:$AP8),0)</f>
        <v>0</v>
      </c>
      <c r="AV8" s="107">
        <f t="array" ref="AV8">XLOOKUP(DECKS!$F8,HISTORICO!$N$4:$N$100,HISTORICO!$AH$4:$AH$100,0)</f>
        <v>12</v>
      </c>
      <c r="AW8" s="107">
        <f>DECKS!$AV8+DECKS!$AM8+1.5*DECKS!$AN8+2*DECKS!$AO8+2.5*DECKS!$AP8</f>
        <v>25</v>
      </c>
      <c r="AX8" s="110">
        <f>IFERROR(DECKS!$AW8/DECKS!$AG8,"-")</f>
        <v>5</v>
      </c>
      <c r="AY8" s="107" t="str">
        <f t="array" ref="AY8">XLOOKUP(DECKS!$AX8,REF!$F$64:$F$68,REF!$D$64:$D$68,"-",-1,1)</f>
        <v>A</v>
      </c>
      <c r="AZ8" s="116" t="s">
        <v>370</v>
      </c>
      <c r="BA8" s="114">
        <v>253.22</v>
      </c>
      <c r="BB8" s="107">
        <v>4.15</v>
      </c>
      <c r="BC8" s="107">
        <v>38.13</v>
      </c>
    </row>
    <row r="9" ht="18.75" hidden="1" customHeight="1">
      <c r="A9" s="88"/>
      <c r="B9" s="105" t="s">
        <v>304</v>
      </c>
      <c r="C9" s="107" t="s">
        <v>270</v>
      </c>
      <c r="D9" s="107">
        <v>4.0</v>
      </c>
      <c r="E9" s="105" t="str">
        <f t="array" ref="E9">XLOOKUP(B9,REF!$C$3:$C$34,REF!$B$3:$B$34,"-",0,1)</f>
        <v>Izzet</v>
      </c>
      <c r="F9" s="108" t="s">
        <v>371</v>
      </c>
      <c r="G9" s="107" t="str">
        <f t="shared" si="1"/>
        <v>0</v>
      </c>
      <c r="H9" s="107" t="str">
        <f t="shared" si="2"/>
        <v>1</v>
      </c>
      <c r="I9" s="107" t="str">
        <f t="shared" si="3"/>
        <v>0</v>
      </c>
      <c r="J9" s="107" t="str">
        <f t="shared" si="4"/>
        <v>1</v>
      </c>
      <c r="K9" s="107" t="str">
        <f t="shared" si="5"/>
        <v>0</v>
      </c>
      <c r="L9" s="107">
        <f t="shared" si="6"/>
        <v>2</v>
      </c>
      <c r="M9" s="107">
        <f t="array" ref="M9">XLOOKUP(DECKS!$F9,HISTORICO!$B$4:$B$11,HISTORICO!$C$4:$C$11,0,0)</f>
        <v>0</v>
      </c>
      <c r="N9" s="107">
        <f t="array" ref="N9">XLOOKUP(DECKS!$F9,HISTORICO!$B$4:$B$11,HISTORICO!$D$4:$D$11,0,0)</f>
        <v>0</v>
      </c>
      <c r="O9" s="107">
        <f t="array" ref="O9">XLOOKUP(DECKS!$F9,HISTORICO!$B$15:$B$89,HISTORICO!$C$15:$C$89,0,0)</f>
        <v>0</v>
      </c>
      <c r="P9" s="107">
        <f t="array" ref="P9">XLOOKUP(DECKS!$F9,HISTORICO!$B$15:$B$89,HISTORICO!$D$15:$D$89,0,0)</f>
        <v>0</v>
      </c>
      <c r="Q9" s="107">
        <f t="array" ref="Q9">XLOOKUP(DECKS!$F9,HISTORICO!$B$93:$B$171,HISTORICO!$C$93:$C$171,0,0)</f>
        <v>0</v>
      </c>
      <c r="R9" s="107">
        <f t="array" ref="R9">XLOOKUP(DECKS!$F9,HISTORICO!$B$93:$B$171,HISTORICO!$D$93:$D$171,0,0)</f>
        <v>0</v>
      </c>
      <c r="S9" s="107">
        <f t="array" ref="S9">XLOOKUP(DECKS!$F9,HISTORICO!$B$175:$B$377,HISTORICO!$C$175:$C$377,0,0)</f>
        <v>0</v>
      </c>
      <c r="T9" s="107">
        <f t="array" ref="T9">XLOOKUP(DECKS!$F9,HISTORICO!$B$175:$B$377,HISTORICO!$D$175:$D$377,0,0)</f>
        <v>0</v>
      </c>
      <c r="U9" s="107">
        <f t="array" ref="U9">XLOOKUP(DECKS!$F9,HISTORICO!$B$381:$B$501,HISTORICO!$C$381:$C$501,0,0)</f>
        <v>0</v>
      </c>
      <c r="V9" s="107">
        <f t="array" ref="V9">XLOOKUP(DECKS!$F9,HISTORICO!$B$381:$B$501,HISTORICO!$D$381:$D$501,0,0)</f>
        <v>0</v>
      </c>
      <c r="W9" s="107">
        <f t="array" ref="W9">XLOOKUP(DECKS!$F9,HISTORICO!$B$505:$B$589,HISTORICO!$C$505:$C$589,0,0)</f>
        <v>0</v>
      </c>
      <c r="X9" s="107">
        <f t="array" ref="X9">XLOOKUP(DECKS!$F9,HISTORICO!$B$505:$B$589,HISTORICO!$D$505:$D$589,0,0)</f>
        <v>0</v>
      </c>
      <c r="Y9" s="107">
        <f t="array" ref="Y9">XLOOKUP(DECKS!$F9,HISTORICO!$N$4:$N$100,HISTORICO!$O$4:$O$100,0,0)</f>
        <v>3</v>
      </c>
      <c r="Z9" s="107">
        <f t="array" ref="Z9">XLOOKUP(DECKS!$F9,HISTORICO!$N$4:$N$100,HISTORICO!$P$4:$P$100,0,0)</f>
        <v>2</v>
      </c>
      <c r="AA9" s="107">
        <f t="array" ref="AA9">XLOOKUP(DECKS!$F9,HISTORICO!$N$107:$N$288,HISTORICO!$O$107:$O$288,0,0)</f>
        <v>2</v>
      </c>
      <c r="AB9" s="107">
        <f t="array" ref="AB9">XLOOKUP(DECKS!$F9,HISTORICO!$N$107:$N$288,HISTORICO!$P$107:$P$288,0,0)</f>
        <v>1</v>
      </c>
      <c r="AC9" s="100">
        <f>DECKS!$AB9/DECKS!$AA9</f>
        <v>0.5</v>
      </c>
      <c r="AD9" s="108">
        <f t="array" ref="AD9">XLOOKUP(DECKS!$F9,HISTORICO!$N$292:$N$759,HISTORICO!$O$292:$O$759,0,0)</f>
        <v>0</v>
      </c>
      <c r="AE9" s="107">
        <f t="array" ref="AE9">XLOOKUP(DECKS!$F9,HISTORICO!$N$292:$N$759,HISTORICO!$P$292:$P$759,0,0)</f>
        <v>0</v>
      </c>
      <c r="AF9" s="109">
        <f>IFERROR(DECKS!$AE9/DECKS!$AD9,0)</f>
        <v>0</v>
      </c>
      <c r="AG9" s="108">
        <f>DECKS!$Y9+DECKS!$AA9+DECKS!$AD9</f>
        <v>5</v>
      </c>
      <c r="AH9" s="109">
        <f>IFERROR((DECKS!$Z9+DECKS!$AB9+DECKS!$AE9)/DECKS!$AG9,0)</f>
        <v>0.6</v>
      </c>
      <c r="AI9" s="115" t="str">
        <f>IFERROR(AVERAGEIF(REG!$D$2:$D$124,DECKS!$F9,REG!$C$2:$C$124),"-")</f>
        <v>-</v>
      </c>
      <c r="AJ9" s="108">
        <f>DECKS!$M9+DECKS!$O9+DECKS!$Q9+DECKS!$S9+DECKS!$U9+DECKS!$W9+DECKS!$Y9+DECKS!$AA9+DECKS!$AD9</f>
        <v>5</v>
      </c>
      <c r="AK9" s="109">
        <f>IFERROR((DECKS!$N9+DECKS!$P9+DECKS!$R9+DECKS!$T9+DECKS!$V9+DECKS!$X9+DECKS!$Z9+DECKS!$AB9+DECKS!$AE9)/DECKS!$AJ9,0)</f>
        <v>0.6</v>
      </c>
      <c r="AL9" s="100" t="s">
        <v>364</v>
      </c>
      <c r="AM9" s="107">
        <f>SUMIF(HISTORICO!N:N,DECKS!$F9,HISTORICO!X:X)</f>
        <v>0</v>
      </c>
      <c r="AN9" s="107">
        <f>SUMIF(HISTORICO!N:N,DECKS!$F9,HISTORICO!Y:Y)</f>
        <v>0</v>
      </c>
      <c r="AO9" s="107">
        <f>SUMIF(HISTORICO!N:N,DECKS!$F9,HISTORICO!Z:Z)</f>
        <v>9</v>
      </c>
      <c r="AP9" s="107">
        <f>SUMIF(HISTORICO!N:N,DECKS!$F9,HISTORICO!AA:AA)</f>
        <v>0</v>
      </c>
      <c r="AQ9" s="111">
        <f>IFERROR(SUM(DECKS!$AM9:$AP9)/((DECKS!$AG9)),0)</f>
        <v>1.8</v>
      </c>
      <c r="AR9" s="112">
        <f>IFERROR(DECKS!$AM9/SUM(DECKS!$AM9:$AP9),0)</f>
        <v>0</v>
      </c>
      <c r="AS9" s="112">
        <f>IFERROR(DECKS!$AN9/SUM(DECKS!$AM9:$AP9),0)</f>
        <v>0</v>
      </c>
      <c r="AT9" s="112">
        <f>IFERROR(DECKS!$AO9/SUM(DECKS!$AM9:$AP9),0)</f>
        <v>1</v>
      </c>
      <c r="AU9" s="112">
        <f>IFERROR(DECKS!$AP9/SUM(DECKS!$AM9:$AP9),0)</f>
        <v>0</v>
      </c>
      <c r="AV9" s="107">
        <f t="array" ref="AV9">XLOOKUP(DECKS!$F9,HISTORICO!$N$4:$N$100,HISTORICO!$AH$4:$AH$100,0)</f>
        <v>9</v>
      </c>
      <c r="AW9" s="107">
        <f>DECKS!$AV9+DECKS!$AM9+1.5*DECKS!$AN9+2*DECKS!$AO9+2.5*DECKS!$AP9</f>
        <v>27</v>
      </c>
      <c r="AX9" s="110">
        <f>IFERROR(DECKS!$AW9/DECKS!$AG9,"-")</f>
        <v>5.4</v>
      </c>
      <c r="AY9" s="107" t="str">
        <f t="array" ref="AY9">XLOOKUP(DECKS!$AX9,REF!$F$64:$F$68,REF!$D$64:$D$68,"-",-1,1)</f>
        <v>A</v>
      </c>
      <c r="AZ9" s="107"/>
      <c r="BA9" s="114"/>
      <c r="BB9" s="107"/>
      <c r="BC9" s="107"/>
    </row>
    <row r="10" ht="18.75" customHeight="1">
      <c r="A10" s="88"/>
      <c r="B10" s="105" t="s">
        <v>310</v>
      </c>
      <c r="C10" s="107" t="s">
        <v>264</v>
      </c>
      <c r="D10" s="107">
        <v>5.0</v>
      </c>
      <c r="E10" s="105" t="str">
        <f t="array" ref="E10">XLOOKUP(B10,REF!$C$3:$C$34,REF!$B$3:$B$34,"-",0,1)</f>
        <v>Mono Black</v>
      </c>
      <c r="F10" s="108" t="s">
        <v>61</v>
      </c>
      <c r="G10" s="107" t="str">
        <f t="shared" si="1"/>
        <v>0</v>
      </c>
      <c r="H10" s="107" t="str">
        <f t="shared" si="2"/>
        <v>0</v>
      </c>
      <c r="I10" s="107" t="str">
        <f t="shared" si="3"/>
        <v>1</v>
      </c>
      <c r="J10" s="107" t="str">
        <f t="shared" si="4"/>
        <v>0</v>
      </c>
      <c r="K10" s="107" t="str">
        <f t="shared" si="5"/>
        <v>0</v>
      </c>
      <c r="L10" s="107">
        <f t="shared" si="6"/>
        <v>1</v>
      </c>
      <c r="M10" s="107">
        <f t="array" ref="M10">XLOOKUP(DECKS!$F10,HISTORICO!$B$4:$B$11,HISTORICO!$C$4:$C$11,0,0)</f>
        <v>0</v>
      </c>
      <c r="N10" s="107">
        <f t="array" ref="N10">XLOOKUP(DECKS!$F10,HISTORICO!$B$4:$B$11,HISTORICO!$D$4:$D$11,0,0)</f>
        <v>0</v>
      </c>
      <c r="O10" s="107">
        <f t="array" ref="O10">XLOOKUP(DECKS!$F10,HISTORICO!$B$15:$B$89,HISTORICO!$C$15:$C$89,0,0)</f>
        <v>0</v>
      </c>
      <c r="P10" s="107">
        <f t="array" ref="P10">XLOOKUP(DECKS!$F10,HISTORICO!$B$15:$B$89,HISTORICO!$D$15:$D$89,0,0)</f>
        <v>0</v>
      </c>
      <c r="Q10" s="107">
        <f t="array" ref="Q10">XLOOKUP(DECKS!$F10,HISTORICO!$B$93:$B$171,HISTORICO!$C$93:$C$171,0,0)</f>
        <v>0</v>
      </c>
      <c r="R10" s="107">
        <f t="array" ref="R10">XLOOKUP(DECKS!$F10,HISTORICO!$B$93:$B$171,HISTORICO!$D$93:$D$171,0,0)</f>
        <v>0</v>
      </c>
      <c r="S10" s="107">
        <f t="array" ref="S10">XLOOKUP(DECKS!$F10,HISTORICO!$B$175:$B$377,HISTORICO!$C$175:$C$377,0,0)</f>
        <v>0</v>
      </c>
      <c r="T10" s="107">
        <f t="array" ref="T10">XLOOKUP(DECKS!$F10,HISTORICO!$B$175:$B$377,HISTORICO!$D$175:$D$377,0,0)</f>
        <v>0</v>
      </c>
      <c r="U10" s="107">
        <f t="array" ref="U10">XLOOKUP(DECKS!$F10,HISTORICO!$B$381:$B$501,HISTORICO!$C$381:$C$501,0,0)</f>
        <v>0</v>
      </c>
      <c r="V10" s="107">
        <f t="array" ref="V10">XLOOKUP(DECKS!$F10,HISTORICO!$B$381:$B$501,HISTORICO!$D$381:$D$501,0,0)</f>
        <v>0</v>
      </c>
      <c r="W10" s="107">
        <f t="array" ref="W10">XLOOKUP(DECKS!$F10,HISTORICO!$B$505:$B$589,HISTORICO!$C$505:$C$589,0,0)</f>
        <v>0</v>
      </c>
      <c r="X10" s="107">
        <f t="array" ref="X10">XLOOKUP(DECKS!$F10,HISTORICO!$B$505:$B$589,HISTORICO!$D$505:$D$589,0,0)</f>
        <v>0</v>
      </c>
      <c r="Y10" s="107">
        <f t="array" ref="Y10">XLOOKUP(DECKS!$F10,HISTORICO!$N$4:$N$100,HISTORICO!$O$4:$O$100,0,0)</f>
        <v>0</v>
      </c>
      <c r="Z10" s="107">
        <f t="array" ref="Z10">XLOOKUP(DECKS!$F10,HISTORICO!$N$4:$N$100,HISTORICO!$P$4:$P$100,0,0)</f>
        <v>0</v>
      </c>
      <c r="AA10" s="107">
        <f t="array" ref="AA10">XLOOKUP(DECKS!$F10,HISTORICO!$N$107:$N$288,HISTORICO!$O$107:$O$288,0,0)</f>
        <v>9</v>
      </c>
      <c r="AB10" s="107">
        <f t="array" ref="AB10">XLOOKUP(DECKS!$F10,HISTORICO!$N$107:$N$288,HISTORICO!$P$107:$P$288,0,0)</f>
        <v>3</v>
      </c>
      <c r="AC10" s="100">
        <f>DECKS!$AB10/DECKS!$AA10</f>
        <v>0.3333333333</v>
      </c>
      <c r="AD10" s="108">
        <f t="array" ref="AD10">XLOOKUP(DECKS!$F10,HISTORICO!$N$292:$N$759,HISTORICO!$O$292:$O$759,0,0)</f>
        <v>5</v>
      </c>
      <c r="AE10" s="107">
        <f t="array" ref="AE10">XLOOKUP(DECKS!$F10,HISTORICO!$N$292:$N$759,HISTORICO!$P$292:$P$759,0,0)</f>
        <v>5</v>
      </c>
      <c r="AF10" s="109">
        <f>IFERROR(DECKS!$AE10/DECKS!$AD10,0)</f>
        <v>1</v>
      </c>
      <c r="AG10" s="108">
        <f>DECKS!$Y10+DECKS!$AA10+DECKS!$AD10</f>
        <v>14</v>
      </c>
      <c r="AH10" s="109">
        <f>IFERROR((DECKS!$Z10+DECKS!$AB10+DECKS!$AE10)/DECKS!$AG10,0)</f>
        <v>0.5714285714</v>
      </c>
      <c r="AI10" s="115">
        <f>IFERROR(AVERAGEIF(REG!$D$2:$D$124,DECKS!$F10,REG!$C$2:$C$124),"-")</f>
        <v>10.2</v>
      </c>
      <c r="AJ10" s="108">
        <f>DECKS!$M10+DECKS!$O10+DECKS!$Q10+DECKS!$S10+DECKS!$U10+DECKS!$W10+DECKS!$Y10+DECKS!$AA10+DECKS!$AD10</f>
        <v>14</v>
      </c>
      <c r="AK10" s="109">
        <f>IFERROR((DECKS!$N10+DECKS!$P10+DECKS!$R10+DECKS!$T10+DECKS!$V10+DECKS!$X10+DECKS!$Z10+DECKS!$AB10+DECKS!$AE10)/DECKS!$AJ10,0)</f>
        <v>0.5714285714</v>
      </c>
      <c r="AL10" s="107" t="s">
        <v>190</v>
      </c>
      <c r="AM10" s="107">
        <f>SUMIF(HISTORICO!N:N,DECKS!$F10,HISTORICO!X:X)</f>
        <v>16</v>
      </c>
      <c r="AN10" s="107">
        <f>SUMIF(HISTORICO!N:N,DECKS!$F10,HISTORICO!Y:Y)</f>
        <v>0</v>
      </c>
      <c r="AO10" s="107">
        <f>SUMIF(HISTORICO!N:N,DECKS!$F10,HISTORICO!Z:Z)</f>
        <v>5</v>
      </c>
      <c r="AP10" s="107">
        <f>SUMIF(HISTORICO!N:N,DECKS!$F10,HISTORICO!AA:AA)</f>
        <v>0</v>
      </c>
      <c r="AQ10" s="111">
        <f>IFERROR(SUM(DECKS!$AM10:$AP10)/((DECKS!$AG10)),0)</f>
        <v>1.5</v>
      </c>
      <c r="AR10" s="112">
        <f>IFERROR(DECKS!$AM10/SUM(DECKS!$AM10:$AP10),0)</f>
        <v>0.7619047619</v>
      </c>
      <c r="AS10" s="112">
        <f>IFERROR(DECKS!$AN10/SUM(DECKS!$AM10:$AP10),0)</f>
        <v>0</v>
      </c>
      <c r="AT10" s="112">
        <f>IFERROR(DECKS!$AO10/SUM(DECKS!$AM10:$AP10),0)</f>
        <v>0.2380952381</v>
      </c>
      <c r="AU10" s="112">
        <f>IFERROR(DECKS!$AP10/SUM(DECKS!$AM10:$AP10),0)</f>
        <v>0</v>
      </c>
      <c r="AV10" s="107">
        <f t="array" ref="AV10">XLOOKUP(DECKS!$F10,HISTORICO!$N$4:$N$100,HISTORICO!$AH$4:$AH$100,0)</f>
        <v>0</v>
      </c>
      <c r="AW10" s="107">
        <f>DECKS!$AV10+DECKS!$AM10+1.5*DECKS!$AN10+2*DECKS!$AO10+2.5*DECKS!$AP10</f>
        <v>26</v>
      </c>
      <c r="AX10" s="110">
        <f>IFERROR(DECKS!$AW10/DECKS!$AG10,"-")</f>
        <v>1.857142857</v>
      </c>
      <c r="AY10" s="107" t="str">
        <f t="array" ref="AY10">XLOOKUP(DECKS!$AX10,REF!$F$64:$F$68,REF!$D$64:$D$68,"-",-1,1)</f>
        <v>C</v>
      </c>
      <c r="AZ10" s="108" t="s">
        <v>372</v>
      </c>
      <c r="BA10" s="114">
        <v>357.6</v>
      </c>
      <c r="BB10" s="107">
        <v>3.22</v>
      </c>
      <c r="BC10" s="117">
        <v>31.16</v>
      </c>
    </row>
    <row r="11" ht="18.75" hidden="1" customHeight="1">
      <c r="A11" s="88"/>
      <c r="B11" s="105" t="s">
        <v>324</v>
      </c>
      <c r="C11" s="107" t="s">
        <v>264</v>
      </c>
      <c r="D11" s="107">
        <v>4.0</v>
      </c>
      <c r="E11" s="105" t="str">
        <f t="array" ref="E11">XLOOKUP(B11,REF!$C$3:$C$34,REF!$B$3:$B$34,"-",0,1)</f>
        <v>Simic</v>
      </c>
      <c r="F11" s="108" t="s">
        <v>373</v>
      </c>
      <c r="G11" s="107" t="str">
        <f t="shared" si="1"/>
        <v>0</v>
      </c>
      <c r="H11" s="107" t="str">
        <f t="shared" si="2"/>
        <v>1</v>
      </c>
      <c r="I11" s="107" t="str">
        <f t="shared" si="3"/>
        <v>0</v>
      </c>
      <c r="J11" s="107" t="str">
        <f t="shared" si="4"/>
        <v>0</v>
      </c>
      <c r="K11" s="107" t="str">
        <f t="shared" si="5"/>
        <v>1</v>
      </c>
      <c r="L11" s="107">
        <f t="shared" si="6"/>
        <v>2</v>
      </c>
      <c r="M11" s="107">
        <f t="array" ref="M11">XLOOKUP(DECKS!$F11,HISTORICO!$B$4:$B$11,HISTORICO!$C$4:$C$11,0,0)</f>
        <v>0</v>
      </c>
      <c r="N11" s="107">
        <f t="array" ref="N11">XLOOKUP(DECKS!$F11,HISTORICO!$B$4:$B$11,HISTORICO!$D$4:$D$11,0,0)</f>
        <v>0</v>
      </c>
      <c r="O11" s="107">
        <f t="array" ref="O11">XLOOKUP(DECKS!$F11,HISTORICO!$B$15:$B$89,HISTORICO!$C$15:$C$89,0,0)</f>
        <v>0</v>
      </c>
      <c r="P11" s="107">
        <f t="array" ref="P11">XLOOKUP(DECKS!$F11,HISTORICO!$B$15:$B$89,HISTORICO!$D$15:$D$89,0,0)</f>
        <v>0</v>
      </c>
      <c r="Q11" s="107">
        <f t="array" ref="Q11">XLOOKUP(DECKS!$F11,HISTORICO!$B$93:$B$171,HISTORICO!$C$93:$C$171,0,0)</f>
        <v>0</v>
      </c>
      <c r="R11" s="107">
        <f t="array" ref="R11">XLOOKUP(DECKS!$F11,HISTORICO!$B$93:$B$171,HISTORICO!$D$93:$D$171,0,0)</f>
        <v>0</v>
      </c>
      <c r="S11" s="107">
        <f t="array" ref="S11">XLOOKUP(DECKS!$F11,HISTORICO!$B$175:$B$377,HISTORICO!$C$175:$C$377,0,0)</f>
        <v>0</v>
      </c>
      <c r="T11" s="107">
        <f t="array" ref="T11">XLOOKUP(DECKS!$F11,HISTORICO!$B$175:$B$377,HISTORICO!$D$175:$D$377,0,0)</f>
        <v>0</v>
      </c>
      <c r="U11" s="107">
        <f t="array" ref="U11">XLOOKUP(DECKS!$F11,HISTORICO!$B$381:$B$501,HISTORICO!$C$381:$C$501,0,0)</f>
        <v>0</v>
      </c>
      <c r="V11" s="107">
        <f t="array" ref="V11">XLOOKUP(DECKS!$F11,HISTORICO!$B$381:$B$501,HISTORICO!$D$381:$D$501,0,0)</f>
        <v>0</v>
      </c>
      <c r="W11" s="107">
        <f t="array" ref="W11">XLOOKUP(DECKS!$F11,HISTORICO!$B$505:$B$589,HISTORICO!$C$505:$C$589,0,0)</f>
        <v>0</v>
      </c>
      <c r="X11" s="107">
        <f t="array" ref="X11">XLOOKUP(DECKS!$F11,HISTORICO!$B$505:$B$589,HISTORICO!$D$505:$D$589,0,0)</f>
        <v>0</v>
      </c>
      <c r="Y11" s="107">
        <f t="array" ref="Y11">XLOOKUP(DECKS!$F11,HISTORICO!$N$4:$N$100,HISTORICO!$O$4:$O$100,0,0)</f>
        <v>3</v>
      </c>
      <c r="Z11" s="107">
        <f t="array" ref="Z11">XLOOKUP(DECKS!$F11,HISTORICO!$N$4:$N$100,HISTORICO!$P$4:$P$100,0,0)</f>
        <v>2</v>
      </c>
      <c r="AA11" s="107">
        <f t="array" ref="AA11">XLOOKUP(DECKS!$F11,HISTORICO!$N$107:$N$288,HISTORICO!$O$107:$O$288,0,0)</f>
        <v>6</v>
      </c>
      <c r="AB11" s="107">
        <f t="array" ref="AB11">XLOOKUP(DECKS!$F11,HISTORICO!$N$107:$N$288,HISTORICO!$P$107:$P$288,0,0)</f>
        <v>3</v>
      </c>
      <c r="AC11" s="100">
        <f>DECKS!$AB11/DECKS!$AA11</f>
        <v>0.5</v>
      </c>
      <c r="AD11" s="108">
        <f t="array" ref="AD11">XLOOKUP(DECKS!$F11,HISTORICO!$N$292:$N$759,HISTORICO!$O$292:$O$759,0,0)</f>
        <v>0</v>
      </c>
      <c r="AE11" s="107">
        <f t="array" ref="AE11">XLOOKUP(DECKS!$F11,HISTORICO!$N$292:$N$759,HISTORICO!$P$292:$P$759,0,0)</f>
        <v>0</v>
      </c>
      <c r="AF11" s="109">
        <f>IFERROR(DECKS!$AE11/DECKS!$AD11,0)</f>
        <v>0</v>
      </c>
      <c r="AG11" s="108">
        <f>DECKS!$Y11+DECKS!$AA11+DECKS!$AD11</f>
        <v>9</v>
      </c>
      <c r="AH11" s="109">
        <f>IFERROR((DECKS!$Z11+DECKS!$AB11+DECKS!$AE11)/DECKS!$AG11,0)</f>
        <v>0.5555555556</v>
      </c>
      <c r="AI11" s="115" t="str">
        <f>IFERROR(AVERAGEIF(REG!$D$2:$D$124,DECKS!$F11,REG!$C$2:$C$124),"-")</f>
        <v>-</v>
      </c>
      <c r="AJ11" s="108">
        <f>DECKS!$M11+DECKS!$O11+DECKS!$Q11+DECKS!$S11+DECKS!$U11+DECKS!$W11+DECKS!$Y11+DECKS!$AA11+DECKS!$AD11</f>
        <v>9</v>
      </c>
      <c r="AK11" s="109">
        <f>IFERROR((DECKS!$N11+DECKS!$P11+DECKS!$R11+DECKS!$T11+DECKS!$V11+DECKS!$X11+DECKS!$Z11+DECKS!$AB11+DECKS!$AE11)/DECKS!$AJ11,0)</f>
        <v>0.5555555556</v>
      </c>
      <c r="AL11" s="100" t="s">
        <v>367</v>
      </c>
      <c r="AM11" s="107">
        <f>SUMIF(HISTORICO!N:N,DECKS!$F11,HISTORICO!X:X)</f>
        <v>9</v>
      </c>
      <c r="AN11" s="107">
        <f>SUMIF(HISTORICO!N:N,DECKS!$F11,HISTORICO!Y:Y)</f>
        <v>1</v>
      </c>
      <c r="AO11" s="107">
        <f>SUMIF(HISTORICO!N:N,DECKS!$F11,HISTORICO!Z:Z)</f>
        <v>0</v>
      </c>
      <c r="AP11" s="107">
        <f>SUMIF(HISTORICO!N:N,DECKS!$F11,HISTORICO!AA:AA)</f>
        <v>0</v>
      </c>
      <c r="AQ11" s="111">
        <f>IFERROR(SUM(DECKS!$AM11:$AP11)/((DECKS!$AG11)),0)</f>
        <v>1.111111111</v>
      </c>
      <c r="AR11" s="112">
        <f>IFERROR(DECKS!$AM11/SUM(DECKS!$AM11:$AP11),0)</f>
        <v>0.9</v>
      </c>
      <c r="AS11" s="112">
        <f>IFERROR(DECKS!$AN11/SUM(DECKS!$AM11:$AP11),0)</f>
        <v>0.1</v>
      </c>
      <c r="AT11" s="112">
        <f>IFERROR(DECKS!$AO11/SUM(DECKS!$AM11:$AP11),0)</f>
        <v>0</v>
      </c>
      <c r="AU11" s="112">
        <f>IFERROR(DECKS!$AP11/SUM(DECKS!$AM11:$AP11),0)</f>
        <v>0</v>
      </c>
      <c r="AV11" s="107">
        <f t="array" ref="AV11">XLOOKUP(DECKS!$F11,HISTORICO!$N$4:$N$100,HISTORICO!$AH$4:$AH$100,0)</f>
        <v>9</v>
      </c>
      <c r="AW11" s="107">
        <f>DECKS!$AV11+DECKS!$AM11+1.5*DECKS!$AN11+2*DECKS!$AO11+2.5*DECKS!$AP11</f>
        <v>19.5</v>
      </c>
      <c r="AX11" s="110">
        <f>IFERROR(DECKS!$AW11/DECKS!$AG11,"-")</f>
        <v>2.166666667</v>
      </c>
      <c r="AY11" s="107" t="str">
        <f t="array" ref="AY11">XLOOKUP(DECKS!$AX11,REF!$F$64:$F$68,REF!$D$64:$D$68,"-",-1,1)</f>
        <v>B</v>
      </c>
      <c r="AZ11" s="108"/>
      <c r="BA11" s="114"/>
      <c r="BB11" s="107"/>
      <c r="BC11" s="107"/>
    </row>
    <row r="12" ht="18.75" customHeight="1">
      <c r="A12" s="88"/>
      <c r="B12" s="105" t="s">
        <v>330</v>
      </c>
      <c r="C12" s="107" t="s">
        <v>264</v>
      </c>
      <c r="D12" s="107">
        <v>5.0</v>
      </c>
      <c r="E12" s="105" t="str">
        <f t="array" ref="E12">XLOOKUP(B12,REF!$C$3:$C$34,REF!$B$3:$B$34,"-",0,1)</f>
        <v>Orzhov</v>
      </c>
      <c r="F12" s="108" t="s">
        <v>49</v>
      </c>
      <c r="G12" s="107" t="str">
        <f t="shared" si="1"/>
        <v>1</v>
      </c>
      <c r="H12" s="107" t="str">
        <f t="shared" si="2"/>
        <v>0</v>
      </c>
      <c r="I12" s="107" t="str">
        <f t="shared" si="3"/>
        <v>1</v>
      </c>
      <c r="J12" s="107" t="str">
        <f t="shared" si="4"/>
        <v>0</v>
      </c>
      <c r="K12" s="107" t="str">
        <f t="shared" si="5"/>
        <v>0</v>
      </c>
      <c r="L12" s="107">
        <f t="shared" si="6"/>
        <v>2</v>
      </c>
      <c r="M12" s="107">
        <f t="array" ref="M12">XLOOKUP(DECKS!$F12,HISTORICO!$B$4:$B$11,HISTORICO!$C$4:$C$11,0,0)</f>
        <v>0</v>
      </c>
      <c r="N12" s="107">
        <f t="array" ref="N12">XLOOKUP(DECKS!$F12,HISTORICO!$B$4:$B$11,HISTORICO!$D$4:$D$11,0,0)</f>
        <v>0</v>
      </c>
      <c r="O12" s="107">
        <f t="array" ref="O12">XLOOKUP(DECKS!$F12,HISTORICO!$B$15:$B$89,HISTORICO!$C$15:$C$89,0,0)</f>
        <v>0</v>
      </c>
      <c r="P12" s="107">
        <f t="array" ref="P12">XLOOKUP(DECKS!$F12,HISTORICO!$B$15:$B$89,HISTORICO!$D$15:$D$89,0,0)</f>
        <v>0</v>
      </c>
      <c r="Q12" s="107">
        <f t="array" ref="Q12">XLOOKUP(DECKS!$F12,HISTORICO!$B$93:$B$171,HISTORICO!$C$93:$C$171,0,0)</f>
        <v>0</v>
      </c>
      <c r="R12" s="107">
        <f t="array" ref="R12">XLOOKUP(DECKS!$F12,HISTORICO!$B$93:$B$171,HISTORICO!$D$93:$D$171,0,0)</f>
        <v>0</v>
      </c>
      <c r="S12" s="107">
        <f t="array" ref="S12">XLOOKUP(DECKS!$F12,HISTORICO!$B$175:$B$377,HISTORICO!$C$175:$C$377,0,0)</f>
        <v>0</v>
      </c>
      <c r="T12" s="107">
        <f t="array" ref="T12">XLOOKUP(DECKS!$F12,HISTORICO!$B$175:$B$377,HISTORICO!$D$175:$D$377,0,0)</f>
        <v>0</v>
      </c>
      <c r="U12" s="107">
        <f t="array" ref="U12">XLOOKUP(DECKS!$F12,HISTORICO!$B$381:$B$501,HISTORICO!$C$381:$C$501,0,0)</f>
        <v>0</v>
      </c>
      <c r="V12" s="107">
        <f t="array" ref="V12">XLOOKUP(DECKS!$F12,HISTORICO!$B$381:$B$501,HISTORICO!$D$381:$D$501,0,0)</f>
        <v>0</v>
      </c>
      <c r="W12" s="107">
        <f t="array" ref="W12">XLOOKUP(DECKS!$F12,HISTORICO!$B$505:$B$589,HISTORICO!$C$505:$C$589,0,0)</f>
        <v>0</v>
      </c>
      <c r="X12" s="107">
        <f t="array" ref="X12">XLOOKUP(DECKS!$F12,HISTORICO!$B$505:$B$589,HISTORICO!$D$505:$D$589,0,0)</f>
        <v>0</v>
      </c>
      <c r="Y12" s="107">
        <f t="array" ref="Y12">XLOOKUP(DECKS!$F12,HISTORICO!$N$4:$N$100,HISTORICO!$O$4:$O$100,0,0)</f>
        <v>0</v>
      </c>
      <c r="Z12" s="107">
        <f t="array" ref="Z12">XLOOKUP(DECKS!$F12,HISTORICO!$N$4:$N$100,HISTORICO!$P$4:$P$100,0,0)</f>
        <v>0</v>
      </c>
      <c r="AA12" s="107">
        <f t="array" ref="AA12">XLOOKUP(DECKS!$F12,HISTORICO!$N$107:$N$288,HISTORICO!$O$107:$O$288,0,0)</f>
        <v>19</v>
      </c>
      <c r="AB12" s="107">
        <f t="array" ref="AB12">XLOOKUP(DECKS!$F12,HISTORICO!$N$107:$N$288,HISTORICO!$P$107:$P$288,0,0)</f>
        <v>10</v>
      </c>
      <c r="AC12" s="100">
        <f>DECKS!$AB12/DECKS!$AA12</f>
        <v>0.5263157895</v>
      </c>
      <c r="AD12" s="108">
        <f t="array" ref="AD12">XLOOKUP(DECKS!$F12,HISTORICO!$N$292:$N$759,HISTORICO!$O$292:$O$759,0,0)</f>
        <v>7</v>
      </c>
      <c r="AE12" s="107">
        <f t="array" ref="AE12">XLOOKUP(DECKS!$F12,HISTORICO!$N$292:$N$759,HISTORICO!$P$292:$P$759,0,0)</f>
        <v>4</v>
      </c>
      <c r="AF12" s="109">
        <f>IFERROR(DECKS!$AE12/DECKS!$AD12,0)</f>
        <v>0.5714285714</v>
      </c>
      <c r="AG12" s="108">
        <f>DECKS!$Y12+DECKS!$AA12+DECKS!$AD12</f>
        <v>26</v>
      </c>
      <c r="AH12" s="109">
        <f>IFERROR((DECKS!$Z12+DECKS!$AB12+DECKS!$AE12)/DECKS!$AG12,0)</f>
        <v>0.5384615385</v>
      </c>
      <c r="AI12" s="115">
        <f>IFERROR(AVERAGEIF(REG!$D$2:$D$124,DECKS!$F12,REG!$C$2:$C$124),"-")</f>
        <v>13.75</v>
      </c>
      <c r="AJ12" s="108">
        <f>DECKS!$M12+DECKS!$O12+DECKS!$Q12+DECKS!$S12+DECKS!$U12+DECKS!$W12+DECKS!$Y12+DECKS!$AA12+DECKS!$AD12</f>
        <v>26</v>
      </c>
      <c r="AK12" s="109">
        <f>IFERROR((DECKS!$N12+DECKS!$P12+DECKS!$R12+DECKS!$T12+DECKS!$V12+DECKS!$X12+DECKS!$Z12+DECKS!$AB12+DECKS!$AE12)/DECKS!$AJ12,0)</f>
        <v>0.5384615385</v>
      </c>
      <c r="AL12" s="107" t="s">
        <v>367</v>
      </c>
      <c r="AM12" s="107">
        <f>SUMIF(HISTORICO!N:N,DECKS!$F12,HISTORICO!X:X)</f>
        <v>21</v>
      </c>
      <c r="AN12" s="107">
        <f>SUMIF(HISTORICO!N:N,DECKS!$F12,HISTORICO!Y:Y)</f>
        <v>0</v>
      </c>
      <c r="AO12" s="107">
        <f>SUMIF(HISTORICO!N:N,DECKS!$F12,HISTORICO!Z:Z)</f>
        <v>9</v>
      </c>
      <c r="AP12" s="107">
        <f>SUMIF(HISTORICO!N:N,DECKS!$F12,HISTORICO!AA:AA)</f>
        <v>0</v>
      </c>
      <c r="AQ12" s="111">
        <f>IFERROR(SUM(DECKS!$AM12:$AP12)/((DECKS!$AG12)),0)</f>
        <v>1.153846154</v>
      </c>
      <c r="AR12" s="112">
        <f>IFERROR(DECKS!$AM12/SUM(DECKS!$AM12:$AP12),0)</f>
        <v>0.7</v>
      </c>
      <c r="AS12" s="112">
        <f>IFERROR(DECKS!$AN12/SUM(DECKS!$AM12:$AP12),0)</f>
        <v>0</v>
      </c>
      <c r="AT12" s="112">
        <f>IFERROR(DECKS!$AO12/SUM(DECKS!$AM12:$AP12),0)</f>
        <v>0.3</v>
      </c>
      <c r="AU12" s="112">
        <f>IFERROR(DECKS!$AP12/SUM(DECKS!$AM12:$AP12),0)</f>
        <v>0</v>
      </c>
      <c r="AV12" s="107">
        <f t="array" ref="AV12">XLOOKUP(DECKS!$F12,HISTORICO!$N$4:$N$100,HISTORICO!$AH$4:$AH$100,0)</f>
        <v>0</v>
      </c>
      <c r="AW12" s="107">
        <f>DECKS!$AV12+DECKS!$AM12+1.5*DECKS!$AN12+2*DECKS!$AO12+2.5*DECKS!$AP12</f>
        <v>39</v>
      </c>
      <c r="AX12" s="110">
        <f>IFERROR(DECKS!$AW12/DECKS!$AG12,"-")</f>
        <v>1.5</v>
      </c>
      <c r="AY12" s="107" t="str">
        <f t="array" ref="AY12">XLOOKUP(DECKS!$AX12,REF!$F$64:$F$68,REF!$D$64:$D$68,"-",-1,1)</f>
        <v>C</v>
      </c>
      <c r="AZ12" s="116" t="s">
        <v>374</v>
      </c>
      <c r="BA12" s="114">
        <v>312.7</v>
      </c>
      <c r="BB12" s="107">
        <v>3.72</v>
      </c>
      <c r="BC12" s="117">
        <v>33.69</v>
      </c>
    </row>
    <row r="13" ht="18.75" customHeight="1">
      <c r="A13" s="88"/>
      <c r="B13" s="105" t="s">
        <v>316</v>
      </c>
      <c r="C13" s="107" t="s">
        <v>253</v>
      </c>
      <c r="D13" s="107"/>
      <c r="E13" s="105" t="str">
        <f t="array" ref="E13">XLOOKUP(B13,REF!$C$3:$C$34,REF!$B$3:$B$34,"-",0,1)</f>
        <v>Golgari</v>
      </c>
      <c r="F13" s="108" t="s">
        <v>35</v>
      </c>
      <c r="G13" s="107" t="str">
        <f t="shared" si="1"/>
        <v>0</v>
      </c>
      <c r="H13" s="107" t="str">
        <f t="shared" si="2"/>
        <v>0</v>
      </c>
      <c r="I13" s="107" t="str">
        <f t="shared" si="3"/>
        <v>1</v>
      </c>
      <c r="J13" s="107" t="str">
        <f t="shared" si="4"/>
        <v>0</v>
      </c>
      <c r="K13" s="107" t="str">
        <f t="shared" si="5"/>
        <v>1</v>
      </c>
      <c r="L13" s="107">
        <f t="shared" si="6"/>
        <v>2</v>
      </c>
      <c r="M13" s="107">
        <f t="array" ref="M13">XLOOKUP(DECKS!$F13,HISTORICO!$B$4:$B$11,HISTORICO!$C$4:$C$11,0,0)</f>
        <v>0</v>
      </c>
      <c r="N13" s="107">
        <f t="array" ref="N13">XLOOKUP(DECKS!$F13,HISTORICO!$B$4:$B$11,HISTORICO!$D$4:$D$11,0,0)</f>
        <v>0</v>
      </c>
      <c r="O13" s="107">
        <f t="array" ref="O13">XLOOKUP(DECKS!$F13,HISTORICO!$B$15:$B$89,HISTORICO!$C$15:$C$89,0,0)</f>
        <v>0</v>
      </c>
      <c r="P13" s="107">
        <f t="array" ref="P13">XLOOKUP(DECKS!$F13,HISTORICO!$B$15:$B$89,HISTORICO!$D$15:$D$89,0,0)</f>
        <v>0</v>
      </c>
      <c r="Q13" s="107">
        <f t="array" ref="Q13">XLOOKUP(DECKS!$F13,HISTORICO!$B$93:$B$171,HISTORICO!$C$93:$C$171,0,0)</f>
        <v>0</v>
      </c>
      <c r="R13" s="107">
        <f t="array" ref="R13">XLOOKUP(DECKS!$F13,HISTORICO!$B$93:$B$171,HISTORICO!$D$93:$D$171,0,0)</f>
        <v>0</v>
      </c>
      <c r="S13" s="107">
        <f t="array" ref="S13">XLOOKUP(DECKS!$F13,HISTORICO!$B$175:$B$377,HISTORICO!$C$175:$C$377,0,0)</f>
        <v>0</v>
      </c>
      <c r="T13" s="107">
        <f t="array" ref="T13">XLOOKUP(DECKS!$F13,HISTORICO!$B$175:$B$377,HISTORICO!$D$175:$D$377,0,0)</f>
        <v>0</v>
      </c>
      <c r="U13" s="107">
        <f t="array" ref="U13">XLOOKUP(DECKS!$F13,HISTORICO!$B$381:$B$501,HISTORICO!$C$381:$C$501,0,0)</f>
        <v>0</v>
      </c>
      <c r="V13" s="107">
        <f t="array" ref="V13">XLOOKUP(DECKS!$F13,HISTORICO!$B$381:$B$501,HISTORICO!$D$381:$D$501,0,0)</f>
        <v>0</v>
      </c>
      <c r="W13" s="107">
        <f t="array" ref="W13">XLOOKUP(DECKS!$F13,HISTORICO!$B$505:$B$589,HISTORICO!$C$505:$C$589,0,0)</f>
        <v>0</v>
      </c>
      <c r="X13" s="107">
        <f t="array" ref="X13">XLOOKUP(DECKS!$F13,HISTORICO!$B$505:$B$589,HISTORICO!$D$505:$D$589,0,0)</f>
        <v>0</v>
      </c>
      <c r="Y13" s="107">
        <f t="array" ref="Y13">XLOOKUP(DECKS!$F13,HISTORICO!$N$4:$N$100,HISTORICO!$O$4:$O$100,0,0)</f>
        <v>0</v>
      </c>
      <c r="Z13" s="107">
        <f t="array" ref="Z13">XLOOKUP(DECKS!$F13,HISTORICO!$N$4:$N$100,HISTORICO!$P$4:$P$100,0,0)</f>
        <v>0</v>
      </c>
      <c r="AA13" s="107">
        <f t="array" ref="AA13">XLOOKUP(DECKS!$F13,HISTORICO!$N$107:$N$288,HISTORICO!$O$107:$O$288,0,0)</f>
        <v>0</v>
      </c>
      <c r="AB13" s="107">
        <f t="array" ref="AB13">XLOOKUP(DECKS!$F13,HISTORICO!$N$107:$N$288,HISTORICO!$P$107:$P$288,0,0)</f>
        <v>0</v>
      </c>
      <c r="AC13" s="107" t="str">
        <f>DECKS!$AB13/DECKS!$AA13</f>
        <v>#DIV/0!</v>
      </c>
      <c r="AD13" s="108">
        <f t="array" ref="AD13">XLOOKUP(DECKS!$F13,HISTORICO!$N$292:$N$759,HISTORICO!$O$292:$O$759,0,0)</f>
        <v>23</v>
      </c>
      <c r="AE13" s="107">
        <f t="array" ref="AE13">XLOOKUP(DECKS!$F13,HISTORICO!$N$292:$N$759,HISTORICO!$P$292:$P$759,0,0)</f>
        <v>12</v>
      </c>
      <c r="AF13" s="109">
        <f>IFERROR(DECKS!$AE13/DECKS!$AD13,0)</f>
        <v>0.5217391304</v>
      </c>
      <c r="AG13" s="108">
        <f>DECKS!$Y13+DECKS!$AA13+DECKS!$AD13</f>
        <v>23</v>
      </c>
      <c r="AH13" s="109">
        <f>IFERROR((DECKS!$Z13+DECKS!$AB13+DECKS!$AE13)/DECKS!$AG13,0)</f>
        <v>0.5217391304</v>
      </c>
      <c r="AI13" s="110">
        <f>IFERROR(AVERAGEIF(REG!$D$2:$D$124,DECKS!$F13,REG!$C$2:$C$124),"-")</f>
        <v>9.166666667</v>
      </c>
      <c r="AJ13" s="108">
        <f>DECKS!$M13+DECKS!$O13+DECKS!$Q13+DECKS!$S13+DECKS!$U13+DECKS!$W13+DECKS!$Y13+DECKS!$AA13+DECKS!$AD13</f>
        <v>23</v>
      </c>
      <c r="AK13" s="109">
        <f>IFERROR((DECKS!$N13+DECKS!$P13+DECKS!$R13+DECKS!$T13+DECKS!$V13+DECKS!$X13+DECKS!$Z13+DECKS!$AB13+DECKS!$AE13)/DECKS!$AJ13,0)</f>
        <v>0.5217391304</v>
      </c>
      <c r="AL13" s="107"/>
      <c r="AM13" s="107">
        <f>SUMIF(HISTORICO!N:N,DECKS!$F13,HISTORICO!X:X)</f>
        <v>24</v>
      </c>
      <c r="AN13" s="107">
        <f>SUMIF(HISTORICO!N:N,DECKS!$F13,HISTORICO!Y:Y)</f>
        <v>0</v>
      </c>
      <c r="AO13" s="107">
        <f>SUMIF(HISTORICO!N:N,DECKS!$F13,HISTORICO!Z:Z)</f>
        <v>7</v>
      </c>
      <c r="AP13" s="107">
        <f>SUMIF(HISTORICO!N:N,DECKS!$F13,HISTORICO!AA:AA)</f>
        <v>0</v>
      </c>
      <c r="AQ13" s="111">
        <f>IFERROR(SUM(DECKS!$AM13:$AP13)/((DECKS!$AG13)),0)</f>
        <v>1.347826087</v>
      </c>
      <c r="AR13" s="112">
        <f>IFERROR(DECKS!$AM13/SUM(DECKS!$AM13:$AP13),0)</f>
        <v>0.7741935484</v>
      </c>
      <c r="AS13" s="112">
        <f>IFERROR(DECKS!$AN13/SUM(DECKS!$AM13:$AP13),0)</f>
        <v>0</v>
      </c>
      <c r="AT13" s="112">
        <f>IFERROR(DECKS!$AO13/SUM(DECKS!$AM13:$AP13),0)</f>
        <v>0.2258064516</v>
      </c>
      <c r="AU13" s="112">
        <f>IFERROR(DECKS!$AP13/SUM(DECKS!$AM13:$AP13),0)</f>
        <v>0</v>
      </c>
      <c r="AV13" s="107">
        <f t="array" ref="AV13">XLOOKUP(DECKS!$F13,HISTORICO!$N$4:$N$100,HISTORICO!$AH$4:$AH$100,0)</f>
        <v>0</v>
      </c>
      <c r="AW13" s="107">
        <f>DECKS!$AV13+DECKS!$AM13+1.5*DECKS!$AN13+2*DECKS!$AO13+2.5*DECKS!$AP13</f>
        <v>38</v>
      </c>
      <c r="AX13" s="110">
        <f>IFERROR(DECKS!$AW13/DECKS!$AG13,"-")</f>
        <v>1.652173913</v>
      </c>
      <c r="AY13" s="107" t="str">
        <f t="array" ref="AY13">XLOOKUP(DECKS!$AX13,REF!$F$64:$F$68,REF!$D$64:$D$68,"-",-1,1)</f>
        <v>C</v>
      </c>
      <c r="AZ13" s="107"/>
      <c r="BA13" s="114"/>
      <c r="BB13" s="107"/>
      <c r="BC13" s="107"/>
    </row>
    <row r="14" ht="18.75" hidden="1" customHeight="1">
      <c r="A14" s="88"/>
      <c r="B14" s="105" t="s">
        <v>310</v>
      </c>
      <c r="C14" s="107" t="s">
        <v>278</v>
      </c>
      <c r="D14" s="107">
        <v>4.0</v>
      </c>
      <c r="E14" s="105" t="str">
        <f t="array" ref="E14">XLOOKUP(B14,REF!$C$3:$C$34,REF!$B$3:$B$34,"-",0,1)</f>
        <v>Mono Black</v>
      </c>
      <c r="F14" s="108" t="s">
        <v>375</v>
      </c>
      <c r="G14" s="107" t="str">
        <f t="shared" si="1"/>
        <v>0</v>
      </c>
      <c r="H14" s="107" t="str">
        <f t="shared" si="2"/>
        <v>0</v>
      </c>
      <c r="I14" s="107" t="str">
        <f t="shared" si="3"/>
        <v>1</v>
      </c>
      <c r="J14" s="107" t="str">
        <f t="shared" si="4"/>
        <v>0</v>
      </c>
      <c r="K14" s="107" t="str">
        <f t="shared" si="5"/>
        <v>0</v>
      </c>
      <c r="L14" s="107">
        <f t="shared" si="6"/>
        <v>1</v>
      </c>
      <c r="M14" s="107">
        <f t="array" ref="M14">XLOOKUP(DECKS!$F14,HISTORICO!$B$4:$B$11,HISTORICO!$C$4:$C$11,0,0)</f>
        <v>0</v>
      </c>
      <c r="N14" s="107">
        <f t="array" ref="N14">XLOOKUP(DECKS!$F14,HISTORICO!$B$4:$B$11,HISTORICO!$D$4:$D$11,0,0)</f>
        <v>0</v>
      </c>
      <c r="O14" s="107">
        <f t="array" ref="O14">XLOOKUP(DECKS!$F14,HISTORICO!$B$15:$B$89,HISTORICO!$C$15:$C$89,0,0)</f>
        <v>0</v>
      </c>
      <c r="P14" s="107">
        <f t="array" ref="P14">XLOOKUP(DECKS!$F14,HISTORICO!$B$15:$B$89,HISTORICO!$D$15:$D$89,0,0)</f>
        <v>0</v>
      </c>
      <c r="Q14" s="107">
        <f t="array" ref="Q14">XLOOKUP(DECKS!$F14,HISTORICO!$B$93:$B$171,HISTORICO!$C$93:$C$171,0,0)</f>
        <v>0</v>
      </c>
      <c r="R14" s="107">
        <f t="array" ref="R14">XLOOKUP(DECKS!$F14,HISTORICO!$B$93:$B$171,HISTORICO!$D$93:$D$171,0,0)</f>
        <v>0</v>
      </c>
      <c r="S14" s="107">
        <f t="array" ref="S14">XLOOKUP(DECKS!$F14,HISTORICO!$B$175:$B$377,HISTORICO!$C$175:$C$377,0,0)</f>
        <v>0</v>
      </c>
      <c r="T14" s="107">
        <f t="array" ref="T14">XLOOKUP(DECKS!$F14,HISTORICO!$B$175:$B$377,HISTORICO!$D$175:$D$377,0,0)</f>
        <v>0</v>
      </c>
      <c r="U14" s="107">
        <f t="array" ref="U14">XLOOKUP(DECKS!$F14,HISTORICO!$B$381:$B$501,HISTORICO!$C$381:$C$501,0,0)</f>
        <v>0</v>
      </c>
      <c r="V14" s="107">
        <f t="array" ref="V14">XLOOKUP(DECKS!$F14,HISTORICO!$B$381:$B$501,HISTORICO!$D$381:$D$501,0,0)</f>
        <v>0</v>
      </c>
      <c r="W14" s="107">
        <f t="array" ref="W14">XLOOKUP(DECKS!$F14,HISTORICO!$B$505:$B$589,HISTORICO!$C$505:$C$589,0,0)</f>
        <v>0</v>
      </c>
      <c r="X14" s="107">
        <f t="array" ref="X14">XLOOKUP(DECKS!$F14,HISTORICO!$B$505:$B$589,HISTORICO!$D$505:$D$589,0,0)</f>
        <v>0</v>
      </c>
      <c r="Y14" s="107">
        <f t="array" ref="Y14">XLOOKUP(DECKS!$F14,HISTORICO!$N$4:$N$100,HISTORICO!$O$4:$O$100,0,0)</f>
        <v>3</v>
      </c>
      <c r="Z14" s="107">
        <f t="array" ref="Z14">XLOOKUP(DECKS!$F14,HISTORICO!$N$4:$N$100,HISTORICO!$P$4:$P$100,0,0)</f>
        <v>2</v>
      </c>
      <c r="AA14" s="107">
        <f t="array" ref="AA14">XLOOKUP(DECKS!$F14,HISTORICO!$N$107:$N$288,HISTORICO!$O$107:$O$288,0,0)</f>
        <v>5</v>
      </c>
      <c r="AB14" s="107">
        <f t="array" ref="AB14">XLOOKUP(DECKS!$F14,HISTORICO!$N$107:$N$288,HISTORICO!$P$107:$P$288,0,0)</f>
        <v>2</v>
      </c>
      <c r="AC14" s="100">
        <f>DECKS!$AB14/DECKS!$AA14</f>
        <v>0.4</v>
      </c>
      <c r="AD14" s="108">
        <f t="array" ref="AD14">XLOOKUP(DECKS!$F14,HISTORICO!$N$292:$N$759,HISTORICO!$O$292:$O$759,0,0)</f>
        <v>0</v>
      </c>
      <c r="AE14" s="107">
        <f t="array" ref="AE14">XLOOKUP(DECKS!$F14,HISTORICO!$N$292:$N$759,HISTORICO!$P$292:$P$759,0,0)</f>
        <v>0</v>
      </c>
      <c r="AF14" s="109">
        <f>IFERROR(DECKS!$AE14/DECKS!$AD14,0)</f>
        <v>0</v>
      </c>
      <c r="AG14" s="108">
        <f>DECKS!$Y14+DECKS!$AA14+DECKS!$AD14</f>
        <v>8</v>
      </c>
      <c r="AH14" s="109">
        <f>IFERROR((DECKS!$Z14+DECKS!$AB14+DECKS!$AE14)/DECKS!$AG14,0)</f>
        <v>0.5</v>
      </c>
      <c r="AI14" s="115" t="str">
        <f>IFERROR(AVERAGEIF(REG!$D$2:$D$124,DECKS!$F14,REG!$C$2:$C$124),"-")</f>
        <v>-</v>
      </c>
      <c r="AJ14" s="108">
        <f>DECKS!$M14+DECKS!$O14+DECKS!$Q14+DECKS!$S14+DECKS!$U14+DECKS!$W14+DECKS!$Y14+DECKS!$AA14+DECKS!$AD14</f>
        <v>8</v>
      </c>
      <c r="AK14" s="109">
        <f>IFERROR((DECKS!$N14+DECKS!$P14+DECKS!$R14+DECKS!$T14+DECKS!$V14+DECKS!$X14+DECKS!$Z14+DECKS!$AB14+DECKS!$AE14)/DECKS!$AJ14,0)</f>
        <v>0.5</v>
      </c>
      <c r="AL14" s="100" t="s">
        <v>364</v>
      </c>
      <c r="AM14" s="107">
        <f>SUMIF(HISTORICO!N:N,DECKS!$F14,HISTORICO!X:X)</f>
        <v>0</v>
      </c>
      <c r="AN14" s="107">
        <f>SUMIF(HISTORICO!N:N,DECKS!$F14,HISTORICO!Y:Y)</f>
        <v>0</v>
      </c>
      <c r="AO14" s="107">
        <f>SUMIF(HISTORICO!N:N,DECKS!$F14,HISTORICO!Z:Z)</f>
        <v>9</v>
      </c>
      <c r="AP14" s="107">
        <f>SUMIF(HISTORICO!N:N,DECKS!$F14,HISTORICO!AA:AA)</f>
        <v>2</v>
      </c>
      <c r="AQ14" s="111">
        <f>IFERROR(SUM(DECKS!$AM14:$AP14)/((DECKS!$AG14)),0)</f>
        <v>1.375</v>
      </c>
      <c r="AR14" s="112">
        <f>IFERROR(DECKS!$AM14/SUM(DECKS!$AM14:$AP14),0)</f>
        <v>0</v>
      </c>
      <c r="AS14" s="112">
        <f>IFERROR(DECKS!$AN14/SUM(DECKS!$AM14:$AP14),0)</f>
        <v>0</v>
      </c>
      <c r="AT14" s="112">
        <f>IFERROR(DECKS!$AO14/SUM(DECKS!$AM14:$AP14),0)</f>
        <v>0.8181818182</v>
      </c>
      <c r="AU14" s="112">
        <f>IFERROR(DECKS!$AP14/SUM(DECKS!$AM14:$AP14),0)</f>
        <v>0.1818181818</v>
      </c>
      <c r="AV14" s="107">
        <f t="array" ref="AV14">XLOOKUP(DECKS!$F14,HISTORICO!$N$4:$N$100,HISTORICO!$AH$4:$AH$100,0)</f>
        <v>9</v>
      </c>
      <c r="AW14" s="107">
        <f>DECKS!$AV14+DECKS!$AM14+1.5*DECKS!$AN14+2*DECKS!$AO14+2.5*DECKS!$AP14</f>
        <v>32</v>
      </c>
      <c r="AX14" s="110">
        <f>IFERROR(DECKS!$AW14/DECKS!$AG14,"-")</f>
        <v>4</v>
      </c>
      <c r="AY14" s="107" t="str">
        <f t="array" ref="AY14">XLOOKUP(DECKS!$AX14,REF!$F$64:$F$68,REF!$D$64:$D$68,"-",-1,1)</f>
        <v>A</v>
      </c>
      <c r="AZ14" s="108"/>
      <c r="BA14" s="114"/>
      <c r="BB14" s="107"/>
      <c r="BC14" s="107"/>
    </row>
    <row r="15" ht="18.75" customHeight="1">
      <c r="A15" s="88"/>
      <c r="B15" s="105" t="s">
        <v>308</v>
      </c>
      <c r="C15" s="107" t="s">
        <v>269</v>
      </c>
      <c r="D15" s="107">
        <v>5.0</v>
      </c>
      <c r="E15" s="105" t="str">
        <f t="array" ref="E15">XLOOKUP(B15,REF!$C$3:$C$34,REF!$B$3:$B$34,"-",0,1)</f>
        <v>Rakdos</v>
      </c>
      <c r="F15" s="108" t="s">
        <v>65</v>
      </c>
      <c r="G15" s="107" t="str">
        <f t="shared" si="1"/>
        <v>0</v>
      </c>
      <c r="H15" s="107" t="str">
        <f t="shared" si="2"/>
        <v>0</v>
      </c>
      <c r="I15" s="107" t="str">
        <f t="shared" si="3"/>
        <v>1</v>
      </c>
      <c r="J15" s="107" t="str">
        <f t="shared" si="4"/>
        <v>1</v>
      </c>
      <c r="K15" s="107" t="str">
        <f t="shared" si="5"/>
        <v>0</v>
      </c>
      <c r="L15" s="107">
        <f t="shared" si="6"/>
        <v>2</v>
      </c>
      <c r="M15" s="107">
        <f t="array" ref="M15">XLOOKUP(DECKS!$F15,HISTORICO!$B$4:$B$11,HISTORICO!$C$4:$C$11,0,0)</f>
        <v>0</v>
      </c>
      <c r="N15" s="107">
        <f t="array" ref="N15">XLOOKUP(DECKS!$F15,HISTORICO!$B$4:$B$11,HISTORICO!$D$4:$D$11,0,0)</f>
        <v>0</v>
      </c>
      <c r="O15" s="107">
        <f t="array" ref="O15">XLOOKUP(DECKS!$F15,HISTORICO!$B$15:$B$89,HISTORICO!$C$15:$C$89,0,0)</f>
        <v>0</v>
      </c>
      <c r="P15" s="107">
        <f t="array" ref="P15">XLOOKUP(DECKS!$F15,HISTORICO!$B$15:$B$89,HISTORICO!$D$15:$D$89,0,0)</f>
        <v>0</v>
      </c>
      <c r="Q15" s="107">
        <f t="array" ref="Q15">XLOOKUP(DECKS!$F15,HISTORICO!$B$93:$B$171,HISTORICO!$C$93:$C$171,0,0)</f>
        <v>0</v>
      </c>
      <c r="R15" s="107">
        <f t="array" ref="R15">XLOOKUP(DECKS!$F15,HISTORICO!$B$93:$B$171,HISTORICO!$D$93:$D$171,0,0)</f>
        <v>0</v>
      </c>
      <c r="S15" s="107">
        <f t="array" ref="S15">XLOOKUP(DECKS!$F15,HISTORICO!$B$175:$B$377,HISTORICO!$C$175:$C$377,0,0)</f>
        <v>0</v>
      </c>
      <c r="T15" s="107">
        <f t="array" ref="T15">XLOOKUP(DECKS!$F15,HISTORICO!$B$175:$B$377,HISTORICO!$D$175:$D$377,0,0)</f>
        <v>0</v>
      </c>
      <c r="U15" s="107">
        <f t="array" ref="U15">XLOOKUP(DECKS!$F15,HISTORICO!$B$381:$B$501,HISTORICO!$C$381:$C$501,0,0)</f>
        <v>0</v>
      </c>
      <c r="V15" s="107">
        <f t="array" ref="V15">XLOOKUP(DECKS!$F15,HISTORICO!$B$381:$B$501,HISTORICO!$D$381:$D$501,0,0)</f>
        <v>0</v>
      </c>
      <c r="W15" s="107">
        <f t="array" ref="W15">XLOOKUP(DECKS!$F15,HISTORICO!$B$505:$B$589,HISTORICO!$C$505:$C$589,0,0)</f>
        <v>0</v>
      </c>
      <c r="X15" s="107">
        <f t="array" ref="X15">XLOOKUP(DECKS!$F15,HISTORICO!$B$505:$B$589,HISTORICO!$D$505:$D$589,0,0)</f>
        <v>0</v>
      </c>
      <c r="Y15" s="107">
        <f t="array" ref="Y15">XLOOKUP(DECKS!$F15,HISTORICO!$N$4:$N$100,HISTORICO!$O$4:$O$100,0,0)</f>
        <v>0</v>
      </c>
      <c r="Z15" s="107">
        <f t="array" ref="Z15">XLOOKUP(DECKS!$F15,HISTORICO!$N$4:$N$100,HISTORICO!$P$4:$P$100,0,0)</f>
        <v>0</v>
      </c>
      <c r="AA15" s="107">
        <f t="array" ref="AA15">XLOOKUP(DECKS!$F15,HISTORICO!$N$107:$N$288,HISTORICO!$O$107:$O$288,0,0)</f>
        <v>14</v>
      </c>
      <c r="AB15" s="107">
        <f t="array" ref="AB15">XLOOKUP(DECKS!$F15,HISTORICO!$N$107:$N$288,HISTORICO!$P$107:$P$288,0,0)</f>
        <v>7</v>
      </c>
      <c r="AC15" s="100">
        <f>DECKS!$AB15/DECKS!$AA15</f>
        <v>0.5</v>
      </c>
      <c r="AD15" s="108">
        <f t="array" ref="AD15">XLOOKUP(DECKS!$F15,HISTORICO!$N$292:$N$759,HISTORICO!$O$292:$O$759,0,0)</f>
        <v>3</v>
      </c>
      <c r="AE15" s="107">
        <f t="array" ref="AE15">XLOOKUP(DECKS!$F15,HISTORICO!$N$292:$N$759,HISTORICO!$P$292:$P$759,0,0)</f>
        <v>1</v>
      </c>
      <c r="AF15" s="109">
        <f>IFERROR(DECKS!$AE15/DECKS!$AD15,0)</f>
        <v>0.3333333333</v>
      </c>
      <c r="AG15" s="108">
        <f>DECKS!$Y15+DECKS!$AA15+DECKS!$AD15</f>
        <v>17</v>
      </c>
      <c r="AH15" s="109">
        <f>IFERROR((DECKS!$Z15+DECKS!$AB15+DECKS!$AE15)/DECKS!$AG15,0)</f>
        <v>0.4705882353</v>
      </c>
      <c r="AI15" s="115">
        <f>IFERROR(AVERAGEIF(REG!$D$2:$D$124,DECKS!$F15,REG!$C$2:$C$124),"-")</f>
        <v>7</v>
      </c>
      <c r="AJ15" s="108">
        <f>DECKS!$M15+DECKS!$O15+DECKS!$Q15+DECKS!$S15+DECKS!$U15+DECKS!$W15+DECKS!$Y15+DECKS!$AA15+DECKS!$AD15</f>
        <v>17</v>
      </c>
      <c r="AK15" s="109">
        <f>IFERROR((DECKS!$N15+DECKS!$P15+DECKS!$R15+DECKS!$T15+DECKS!$V15+DECKS!$X15+DECKS!$Z15+DECKS!$AB15+DECKS!$AE15)/DECKS!$AJ15,0)</f>
        <v>0.4705882353</v>
      </c>
      <c r="AL15" s="107" t="s">
        <v>190</v>
      </c>
      <c r="AM15" s="107">
        <f>SUMIF(HISTORICO!N:N,DECKS!$F15,HISTORICO!X:X)</f>
        <v>0</v>
      </c>
      <c r="AN15" s="107">
        <f>SUMIF(HISTORICO!N:N,DECKS!$F15,HISTORICO!Y:Y)</f>
        <v>3</v>
      </c>
      <c r="AO15" s="107">
        <f>SUMIF(HISTORICO!N:N,DECKS!$F15,HISTORICO!Z:Z)</f>
        <v>16</v>
      </c>
      <c r="AP15" s="107">
        <f>SUMIF(HISTORICO!N:N,DECKS!$F15,HISTORICO!AA:AA)</f>
        <v>0</v>
      </c>
      <c r="AQ15" s="111">
        <f>IFERROR(SUM(DECKS!$AM15:$AP15)/((DECKS!$AG15)),0)</f>
        <v>1.117647059</v>
      </c>
      <c r="AR15" s="112">
        <f>IFERROR(DECKS!$AM15/SUM(DECKS!$AM15:$AP15),0)</f>
        <v>0</v>
      </c>
      <c r="AS15" s="112">
        <f>IFERROR(DECKS!$AN15/SUM(DECKS!$AM15:$AP15),0)</f>
        <v>0.1578947368</v>
      </c>
      <c r="AT15" s="112">
        <f>IFERROR(DECKS!$AO15/SUM(DECKS!$AM15:$AP15),0)</f>
        <v>0.8421052632</v>
      </c>
      <c r="AU15" s="112">
        <f>IFERROR(DECKS!$AP15/SUM(DECKS!$AM15:$AP15),0)</f>
        <v>0</v>
      </c>
      <c r="AV15" s="107">
        <f t="array" ref="AV15">XLOOKUP(DECKS!$F15,HISTORICO!$N$4:$N$100,HISTORICO!$AH$4:$AH$100,0)</f>
        <v>0</v>
      </c>
      <c r="AW15" s="107">
        <f>DECKS!$AV15+DECKS!$AM15+1.5*DECKS!$AN15+2*DECKS!$AO15+2.5*DECKS!$AP15</f>
        <v>36.5</v>
      </c>
      <c r="AX15" s="110">
        <f>IFERROR(DECKS!$AW15/DECKS!$AG15,"-")</f>
        <v>2.147058824</v>
      </c>
      <c r="AY15" s="107" t="str">
        <f t="array" ref="AY15">XLOOKUP(DECKS!$AX15,REF!$F$64:$F$68,REF!$D$64:$D$68,"-",-1,1)</f>
        <v>B</v>
      </c>
      <c r="AZ15" s="116" t="s">
        <v>376</v>
      </c>
      <c r="BA15" s="114">
        <v>340.96</v>
      </c>
      <c r="BB15" s="107">
        <v>2.91</v>
      </c>
      <c r="BC15" s="107">
        <v>37.28</v>
      </c>
    </row>
    <row r="16" ht="18.75" hidden="1" customHeight="1">
      <c r="A16" s="88"/>
      <c r="B16" s="105" t="s">
        <v>312</v>
      </c>
      <c r="C16" s="107" t="s">
        <v>256</v>
      </c>
      <c r="D16" s="107">
        <v>6.0</v>
      </c>
      <c r="E16" s="105" t="str">
        <f t="array" ref="E16">XLOOKUP(B16,REF!$C$3:$C$34,REF!$B$3:$B$34,"-",0,1)</f>
        <v>Grixis</v>
      </c>
      <c r="F16" s="108" t="s">
        <v>377</v>
      </c>
      <c r="G16" s="107" t="str">
        <f t="shared" si="1"/>
        <v>0</v>
      </c>
      <c r="H16" s="107" t="str">
        <f t="shared" si="2"/>
        <v>1</v>
      </c>
      <c r="I16" s="107" t="str">
        <f t="shared" si="3"/>
        <v>1</v>
      </c>
      <c r="J16" s="107" t="str">
        <f t="shared" si="4"/>
        <v>1</v>
      </c>
      <c r="K16" s="107" t="str">
        <f t="shared" si="5"/>
        <v>0</v>
      </c>
      <c r="L16" s="107">
        <f t="shared" si="6"/>
        <v>3</v>
      </c>
      <c r="M16" s="107">
        <f t="array" ref="M16">XLOOKUP(DECKS!$F16,HISTORICO!$B$4:$B$11,HISTORICO!$C$4:$C$11,0,0)</f>
        <v>0</v>
      </c>
      <c r="N16" s="107">
        <f t="array" ref="N16">XLOOKUP(DECKS!$F16,HISTORICO!$B$4:$B$11,HISTORICO!$D$4:$D$11,0,0)</f>
        <v>0</v>
      </c>
      <c r="O16" s="107">
        <f t="array" ref="O16">XLOOKUP(DECKS!$F16,HISTORICO!$B$15:$B$89,HISTORICO!$C$15:$C$89,0,0)</f>
        <v>0</v>
      </c>
      <c r="P16" s="107">
        <f t="array" ref="P16">XLOOKUP(DECKS!$F16,HISTORICO!$B$15:$B$89,HISTORICO!$D$15:$D$89,0,0)</f>
        <v>0</v>
      </c>
      <c r="Q16" s="107">
        <f t="array" ref="Q16">XLOOKUP(DECKS!$F16,HISTORICO!$B$93:$B$171,HISTORICO!$C$93:$C$171,0,0)</f>
        <v>0</v>
      </c>
      <c r="R16" s="107">
        <f t="array" ref="R16">XLOOKUP(DECKS!$F16,HISTORICO!$B$93:$B$171,HISTORICO!$D$93:$D$171,0,0)</f>
        <v>0</v>
      </c>
      <c r="S16" s="107">
        <f t="array" ref="S16">XLOOKUP(DECKS!$F16,HISTORICO!$B$175:$B$377,HISTORICO!$C$175:$C$377,0,0)</f>
        <v>0</v>
      </c>
      <c r="T16" s="107">
        <f t="array" ref="T16">XLOOKUP(DECKS!$F16,HISTORICO!$B$175:$B$377,HISTORICO!$D$175:$D$377,0,0)</f>
        <v>0</v>
      </c>
      <c r="U16" s="107">
        <f t="array" ref="U16">XLOOKUP(DECKS!$F16,HISTORICO!$B$381:$B$501,HISTORICO!$C$381:$C$501,0,0)</f>
        <v>0</v>
      </c>
      <c r="V16" s="107">
        <f t="array" ref="V16">XLOOKUP(DECKS!$F16,HISTORICO!$B$381:$B$501,HISTORICO!$D$381:$D$501,0,0)</f>
        <v>0</v>
      </c>
      <c r="W16" s="107">
        <f t="array" ref="W16">XLOOKUP(DECKS!$F16,HISTORICO!$B$505:$B$589,HISTORICO!$C$505:$C$589,0,0)</f>
        <v>0</v>
      </c>
      <c r="X16" s="107">
        <f t="array" ref="X16">XLOOKUP(DECKS!$F16,HISTORICO!$B$505:$B$589,HISTORICO!$D$505:$D$589,0,0)</f>
        <v>0</v>
      </c>
      <c r="Y16" s="107">
        <f t="array" ref="Y16">XLOOKUP(DECKS!$F16,HISTORICO!$N$4:$N$100,HISTORICO!$O$4:$O$100,0,0)</f>
        <v>11</v>
      </c>
      <c r="Z16" s="107">
        <f t="array" ref="Z16">XLOOKUP(DECKS!$F16,HISTORICO!$N$4:$N$100,HISTORICO!$P$4:$P$100,0,0)</f>
        <v>5</v>
      </c>
      <c r="AA16" s="107">
        <f t="array" ref="AA16">XLOOKUP(DECKS!$F16,HISTORICO!$N$107:$N$288,HISTORICO!$O$107:$O$288,0,0)</f>
        <v>6</v>
      </c>
      <c r="AB16" s="107">
        <f t="array" ref="AB16">XLOOKUP(DECKS!$F16,HISTORICO!$N$107:$N$288,HISTORICO!$P$107:$P$288,0,0)</f>
        <v>3</v>
      </c>
      <c r="AC16" s="100">
        <f>DECKS!$AB16/DECKS!$AA16</f>
        <v>0.5</v>
      </c>
      <c r="AD16" s="108">
        <f t="array" ref="AD16">XLOOKUP(DECKS!$F16,HISTORICO!$N$292:$N$759,HISTORICO!$O$292:$O$759,0,0)</f>
        <v>0</v>
      </c>
      <c r="AE16" s="107">
        <f t="array" ref="AE16">XLOOKUP(DECKS!$F16,HISTORICO!$N$292:$N$759,HISTORICO!$P$292:$P$759,0,0)</f>
        <v>0</v>
      </c>
      <c r="AF16" s="109">
        <f>IFERROR(DECKS!$AE16/DECKS!$AD16,0)</f>
        <v>0</v>
      </c>
      <c r="AG16" s="108">
        <f>DECKS!$Y16+DECKS!$AA16+DECKS!$AD16</f>
        <v>17</v>
      </c>
      <c r="AH16" s="109">
        <f>IFERROR((DECKS!$Z16+DECKS!$AB16+DECKS!$AE16)/DECKS!$AG16,0)</f>
        <v>0.4705882353</v>
      </c>
      <c r="AI16" s="115" t="str">
        <f>IFERROR(AVERAGEIF(REG!$D$2:$D$124,DECKS!$F16,REG!$C$2:$C$124),"-")</f>
        <v>-</v>
      </c>
      <c r="AJ16" s="108">
        <f>DECKS!$M16+DECKS!$O16+DECKS!$Q16+DECKS!$S16+DECKS!$U16+DECKS!$W16+DECKS!$Y16+DECKS!$AA16+DECKS!$AD16</f>
        <v>17</v>
      </c>
      <c r="AK16" s="109">
        <f>IFERROR((DECKS!$N16+DECKS!$P16+DECKS!$R16+DECKS!$T16+DECKS!$V16+DECKS!$X16+DECKS!$Z16+DECKS!$AB16+DECKS!$AE16)/DECKS!$AJ16,0)</f>
        <v>0.4705882353</v>
      </c>
      <c r="AL16" s="100" t="s">
        <v>190</v>
      </c>
      <c r="AM16" s="107">
        <f>SUMIF(HISTORICO!N:N,DECKS!$F16,HISTORICO!X:X)</f>
        <v>9</v>
      </c>
      <c r="AN16" s="107">
        <f>SUMIF(HISTORICO!N:N,DECKS!$F16,HISTORICO!Y:Y)</f>
        <v>3</v>
      </c>
      <c r="AO16" s="107">
        <f>SUMIF(HISTORICO!N:N,DECKS!$F16,HISTORICO!Z:Z)</f>
        <v>6</v>
      </c>
      <c r="AP16" s="107">
        <f>SUMIF(HISTORICO!N:N,DECKS!$F16,HISTORICO!AA:AA)</f>
        <v>0</v>
      </c>
      <c r="AQ16" s="111">
        <f>IFERROR(SUM(DECKS!$AM16:$AP16)/((DECKS!$AG16)),0)</f>
        <v>1.058823529</v>
      </c>
      <c r="AR16" s="112">
        <f>IFERROR(DECKS!$AM16/SUM(DECKS!$AM16:$AP16),0)</f>
        <v>0.5</v>
      </c>
      <c r="AS16" s="112">
        <f>IFERROR(DECKS!$AN16/SUM(DECKS!$AM16:$AP16),0)</f>
        <v>0.1666666667</v>
      </c>
      <c r="AT16" s="112">
        <f>IFERROR(DECKS!$AO16/SUM(DECKS!$AM16:$AP16),0)</f>
        <v>0.3333333333</v>
      </c>
      <c r="AU16" s="112">
        <f>IFERROR(DECKS!$AP16/SUM(DECKS!$AM16:$AP16),0)</f>
        <v>0</v>
      </c>
      <c r="AV16" s="107">
        <f t="array" ref="AV16">XLOOKUP(DECKS!$F16,HISTORICO!$N$4:$N$100,HISTORICO!$AH$4:$AH$100,0)</f>
        <v>26</v>
      </c>
      <c r="AW16" s="107">
        <f>DECKS!$AV16+DECKS!$AM16+1.5*DECKS!$AN16+2*DECKS!$AO16+2.5*DECKS!$AP16</f>
        <v>51.5</v>
      </c>
      <c r="AX16" s="110">
        <f>IFERROR(DECKS!$AW16/DECKS!$AG16,"-")</f>
        <v>3.029411765</v>
      </c>
      <c r="AY16" s="107" t="str">
        <f t="array" ref="AY16">XLOOKUP(DECKS!$AX16,REF!$F$64:$F$68,REF!$D$64:$D$68,"-",-1,1)</f>
        <v>A</v>
      </c>
      <c r="AZ16" s="116" t="s">
        <v>378</v>
      </c>
      <c r="BA16" s="114">
        <v>547.31</v>
      </c>
      <c r="BB16" s="107">
        <v>3.75</v>
      </c>
      <c r="BC16" s="107">
        <v>37.96</v>
      </c>
    </row>
    <row r="17" ht="18.75" customHeight="1">
      <c r="A17" s="88"/>
      <c r="B17" s="105" t="s">
        <v>298</v>
      </c>
      <c r="C17" s="107" t="s">
        <v>257</v>
      </c>
      <c r="D17" s="107">
        <v>3.0</v>
      </c>
      <c r="E17" s="105" t="str">
        <f t="array" ref="E17">XLOOKUP(B17,REF!$C$3:$C$34,REF!$B$3:$B$34,"-",0,1)</f>
        <v>Boros</v>
      </c>
      <c r="F17" s="108" t="s">
        <v>57</v>
      </c>
      <c r="G17" s="107" t="str">
        <f t="shared" si="1"/>
        <v>1</v>
      </c>
      <c r="H17" s="107" t="str">
        <f t="shared" si="2"/>
        <v>0</v>
      </c>
      <c r="I17" s="107" t="str">
        <f t="shared" si="3"/>
        <v>0</v>
      </c>
      <c r="J17" s="107" t="str">
        <f t="shared" si="4"/>
        <v>1</v>
      </c>
      <c r="K17" s="107" t="str">
        <f t="shared" si="5"/>
        <v>0</v>
      </c>
      <c r="L17" s="107">
        <f t="shared" si="6"/>
        <v>2</v>
      </c>
      <c r="M17" s="107">
        <f t="array" ref="M17">XLOOKUP(DECKS!$F17,HISTORICO!$B$4:$B$11,HISTORICO!$C$4:$C$11,0,0)</f>
        <v>0</v>
      </c>
      <c r="N17" s="107">
        <f t="array" ref="N17">XLOOKUP(DECKS!$F17,HISTORICO!$B$4:$B$11,HISTORICO!$D$4:$D$11,0,0)</f>
        <v>0</v>
      </c>
      <c r="O17" s="107">
        <f t="array" ref="O17">XLOOKUP(DECKS!$F17,HISTORICO!$B$15:$B$89,HISTORICO!$C$15:$C$89,0,0)</f>
        <v>0</v>
      </c>
      <c r="P17" s="107">
        <f t="array" ref="P17">XLOOKUP(DECKS!$F17,HISTORICO!$B$15:$B$89,HISTORICO!$D$15:$D$89,0,0)</f>
        <v>0</v>
      </c>
      <c r="Q17" s="107">
        <f t="array" ref="Q17">XLOOKUP(DECKS!$F17,HISTORICO!$B$93:$B$171,HISTORICO!$C$93:$C$171,0,0)</f>
        <v>31</v>
      </c>
      <c r="R17" s="107">
        <f t="array" ref="R17">XLOOKUP(DECKS!$F17,HISTORICO!$B$93:$B$171,HISTORICO!$D$93:$D$171,0,0)</f>
        <v>8</v>
      </c>
      <c r="S17" s="107">
        <f t="array" ref="S17">XLOOKUP(DECKS!$F17,HISTORICO!$B$175:$B$377,HISTORICO!$C$175:$C$377,0,0)</f>
        <v>39</v>
      </c>
      <c r="T17" s="107">
        <f t="array" ref="T17">XLOOKUP(DECKS!$F17,HISTORICO!$B$175:$B$377,HISTORICO!$D$175:$D$377,0,0)</f>
        <v>16</v>
      </c>
      <c r="U17" s="107">
        <f t="array" ref="U17">XLOOKUP(DECKS!$F17,HISTORICO!$B$381:$B$501,HISTORICO!$C$381:$C$501,0,0)</f>
        <v>21</v>
      </c>
      <c r="V17" s="107">
        <f t="array" ref="V17">XLOOKUP(DECKS!$F17,HISTORICO!$B$381:$B$501,HISTORICO!$D$381:$D$501,0,0)</f>
        <v>8</v>
      </c>
      <c r="W17" s="107">
        <f t="array" ref="W17">XLOOKUP(DECKS!$F17,HISTORICO!$B$505:$B$589,HISTORICO!$C$505:$C$589,0,0)</f>
        <v>9</v>
      </c>
      <c r="X17" s="107">
        <f t="array" ref="X17">XLOOKUP(DECKS!$F17,HISTORICO!$B$505:$B$589,HISTORICO!$D$505:$D$589,0,0)</f>
        <v>4</v>
      </c>
      <c r="Y17" s="107">
        <f t="array" ref="Y17">XLOOKUP(DECKS!$F17,HISTORICO!$N$4:$N$100,HISTORICO!$O$4:$O$100,0,0)</f>
        <v>7</v>
      </c>
      <c r="Z17" s="107">
        <f t="array" ref="Z17">XLOOKUP(DECKS!$F17,HISTORICO!$N$4:$N$100,HISTORICO!$P$4:$P$100,0,0)</f>
        <v>4</v>
      </c>
      <c r="AA17" s="107">
        <f t="array" ref="AA17">XLOOKUP(DECKS!$F17,HISTORICO!$N$107:$N$288,HISTORICO!$O$107:$O$288,0,0)</f>
        <v>22</v>
      </c>
      <c r="AB17" s="107">
        <f t="array" ref="AB17">XLOOKUP(DECKS!$F17,HISTORICO!$N$107:$N$288,HISTORICO!$P$107:$P$288,0,0)</f>
        <v>7</v>
      </c>
      <c r="AC17" s="100">
        <f>DECKS!$AB17/DECKS!$AA17</f>
        <v>0.3181818182</v>
      </c>
      <c r="AD17" s="108">
        <f t="array" ref="AD17">XLOOKUP(DECKS!$F17,HISTORICO!$N$292:$N$759,HISTORICO!$O$292:$O$759,0,0)</f>
        <v>10</v>
      </c>
      <c r="AE17" s="107">
        <f t="array" ref="AE17">XLOOKUP(DECKS!$F17,HISTORICO!$N$292:$N$759,HISTORICO!$P$292:$P$759,0,0)</f>
        <v>7</v>
      </c>
      <c r="AF17" s="109">
        <f>IFERROR(DECKS!$AE17/DECKS!$AD17,0)</f>
        <v>0.7</v>
      </c>
      <c r="AG17" s="108">
        <f>DECKS!$Y17+DECKS!$AA17+DECKS!$AD17</f>
        <v>39</v>
      </c>
      <c r="AH17" s="109">
        <f>IFERROR((DECKS!$Z17+DECKS!$AB17+DECKS!$AE17)/DECKS!$AG17,0)</f>
        <v>0.4615384615</v>
      </c>
      <c r="AI17" s="115">
        <f>IFERROR(AVERAGEIF(REG!$D$2:$D$124,DECKS!$F17,REG!$C$2:$C$124),"-")</f>
        <v>10</v>
      </c>
      <c r="AJ17" s="108">
        <f>DECKS!$M17+DECKS!$O17+DECKS!$Q17+DECKS!$S17+DECKS!$U17+DECKS!$W17+DECKS!$Y17+DECKS!$AA17+DECKS!$AD17</f>
        <v>139</v>
      </c>
      <c r="AK17" s="109">
        <f>IFERROR((DECKS!$N17+DECKS!$P17+DECKS!$R17+DECKS!$T17+DECKS!$V17+DECKS!$X17+DECKS!$Z17+DECKS!$AB17+DECKS!$AE17)/DECKS!$AJ17,0)</f>
        <v>0.3884892086</v>
      </c>
      <c r="AL17" s="100" t="s">
        <v>367</v>
      </c>
      <c r="AM17" s="107">
        <f>SUMIF(HISTORICO!N:N,DECKS!$F17,HISTORICO!X:X)</f>
        <v>10</v>
      </c>
      <c r="AN17" s="107">
        <f>SUMIF(HISTORICO!N:N,DECKS!$F17,HISTORICO!Y:Y)</f>
        <v>29</v>
      </c>
      <c r="AO17" s="107">
        <f>SUMIF(HISTORICO!N:N,DECKS!$F17,HISTORICO!Z:Z)</f>
        <v>3</v>
      </c>
      <c r="AP17" s="107">
        <f>SUMIF(HISTORICO!N:N,DECKS!$F17,HISTORICO!AA:AA)</f>
        <v>0</v>
      </c>
      <c r="AQ17" s="111">
        <f>IFERROR(SUM(DECKS!$AM17:$AP17)/((DECKS!$AG17)),0)</f>
        <v>1.076923077</v>
      </c>
      <c r="AR17" s="112">
        <f>IFERROR(DECKS!$AM17/SUM(DECKS!$AM17:$AP17),0)</f>
        <v>0.2380952381</v>
      </c>
      <c r="AS17" s="112">
        <f>IFERROR(DECKS!$AN17/SUM(DECKS!$AM17:$AP17),0)</f>
        <v>0.6904761905</v>
      </c>
      <c r="AT17" s="112">
        <f>IFERROR(DECKS!$AO17/SUM(DECKS!$AM17:$AP17),0)</f>
        <v>0.07142857143</v>
      </c>
      <c r="AU17" s="112">
        <f>IFERROR(DECKS!$AP17/SUM(DECKS!$AM17:$AP17),0)</f>
        <v>0</v>
      </c>
      <c r="AV17" s="107">
        <f t="array" ref="AV17">XLOOKUP(DECKS!$F17,HISTORICO!$N$4:$N$100,HISTORICO!$AH$4:$AH$100,0)</f>
        <v>19</v>
      </c>
      <c r="AW17" s="107">
        <f>DECKS!$AV17+DECKS!$AM17+1.5*DECKS!$AN17+2*DECKS!$AO17+2.5*DECKS!$AP17</f>
        <v>78.5</v>
      </c>
      <c r="AX17" s="110">
        <f>IFERROR(DECKS!$AW17/DECKS!$AG17,"-")</f>
        <v>2.012820513</v>
      </c>
      <c r="AY17" s="107" t="str">
        <f t="array" ref="AY17">XLOOKUP(DECKS!$AX17,REF!$F$64:$F$68,REF!$D$64:$D$68,"-",-1,1)</f>
        <v>B</v>
      </c>
      <c r="AZ17" s="116" t="s">
        <v>379</v>
      </c>
      <c r="BA17" s="114">
        <v>266.58</v>
      </c>
      <c r="BB17" s="107">
        <v>2.36</v>
      </c>
      <c r="BC17" s="117">
        <v>34.85</v>
      </c>
    </row>
    <row r="18" ht="18.75" customHeight="1">
      <c r="A18" s="88"/>
      <c r="B18" s="105" t="s">
        <v>320</v>
      </c>
      <c r="C18" s="107" t="s">
        <v>264</v>
      </c>
      <c r="D18" s="107"/>
      <c r="E18" s="105" t="str">
        <f t="array" ref="E18">XLOOKUP(B18,REF!$C$3:$C$34,REF!$B$3:$B$34,"-",0,1)</f>
        <v>Temur</v>
      </c>
      <c r="F18" s="108" t="s">
        <v>112</v>
      </c>
      <c r="G18" s="107" t="str">
        <f t="shared" si="1"/>
        <v>0</v>
      </c>
      <c r="H18" s="107" t="str">
        <f t="shared" si="2"/>
        <v>1</v>
      </c>
      <c r="I18" s="107" t="str">
        <f t="shared" si="3"/>
        <v>0</v>
      </c>
      <c r="J18" s="107" t="str">
        <f t="shared" si="4"/>
        <v>1</v>
      </c>
      <c r="K18" s="107" t="str">
        <f t="shared" si="5"/>
        <v>1</v>
      </c>
      <c r="L18" s="107">
        <f t="shared" si="6"/>
        <v>3</v>
      </c>
      <c r="M18" s="107">
        <f t="array" ref="M18">XLOOKUP(DECKS!$F18,HISTORICO!$B$4:$B$11,HISTORICO!$C$4:$C$11,0,0)</f>
        <v>0</v>
      </c>
      <c r="N18" s="107">
        <f t="array" ref="N18">XLOOKUP(DECKS!$F18,HISTORICO!$B$4:$B$11,HISTORICO!$D$4:$D$11,0,0)</f>
        <v>0</v>
      </c>
      <c r="O18" s="107">
        <f t="array" ref="O18">XLOOKUP(DECKS!$F18,HISTORICO!$B$15:$B$89,HISTORICO!$C$15:$C$89,0,0)</f>
        <v>0</v>
      </c>
      <c r="P18" s="107">
        <f t="array" ref="P18">XLOOKUP(DECKS!$F18,HISTORICO!$B$15:$B$89,HISTORICO!$D$15:$D$89,0,0)</f>
        <v>0</v>
      </c>
      <c r="Q18" s="107">
        <f t="array" ref="Q18">XLOOKUP(DECKS!$F18,HISTORICO!$B$93:$B$171,HISTORICO!$C$93:$C$171,0,0)</f>
        <v>0</v>
      </c>
      <c r="R18" s="107">
        <f t="array" ref="R18">XLOOKUP(DECKS!$F18,HISTORICO!$B$93:$B$171,HISTORICO!$D$93:$D$171,0,0)</f>
        <v>0</v>
      </c>
      <c r="S18" s="107">
        <f t="array" ref="S18">XLOOKUP(DECKS!$F18,HISTORICO!$B$175:$B$377,HISTORICO!$C$175:$C$377,0,0)</f>
        <v>0</v>
      </c>
      <c r="T18" s="107">
        <f t="array" ref="T18">XLOOKUP(DECKS!$F18,HISTORICO!$B$175:$B$377,HISTORICO!$D$175:$D$377,0,0)</f>
        <v>0</v>
      </c>
      <c r="U18" s="107">
        <f t="array" ref="U18">XLOOKUP(DECKS!$F18,HISTORICO!$B$381:$B$501,HISTORICO!$C$381:$C$501,0,0)</f>
        <v>0</v>
      </c>
      <c r="V18" s="107">
        <f t="array" ref="V18">XLOOKUP(DECKS!$F18,HISTORICO!$B$381:$B$501,HISTORICO!$D$381:$D$501,0,0)</f>
        <v>0</v>
      </c>
      <c r="W18" s="107">
        <f t="array" ref="W18">XLOOKUP(DECKS!$F18,HISTORICO!$B$505:$B$589,HISTORICO!$C$505:$C$589,0,0)</f>
        <v>0</v>
      </c>
      <c r="X18" s="107">
        <f t="array" ref="X18">XLOOKUP(DECKS!$F18,HISTORICO!$B$505:$B$589,HISTORICO!$D$505:$D$589,0,0)</f>
        <v>0</v>
      </c>
      <c r="Y18" s="107">
        <f t="array" ref="Y18">XLOOKUP(DECKS!$F18,HISTORICO!$N$4:$N$100,HISTORICO!$O$4:$O$100,0,0)</f>
        <v>0</v>
      </c>
      <c r="Z18" s="107">
        <f t="array" ref="Z18">XLOOKUP(DECKS!$F18,HISTORICO!$N$4:$N$100,HISTORICO!$P$4:$P$100,0,0)</f>
        <v>0</v>
      </c>
      <c r="AA18" s="107">
        <f t="array" ref="AA18">XLOOKUP(DECKS!$F18,HISTORICO!$N$107:$N$288,HISTORICO!$O$107:$O$288,0,0)</f>
        <v>0</v>
      </c>
      <c r="AB18" s="107">
        <f t="array" ref="AB18">XLOOKUP(DECKS!$F18,HISTORICO!$N$107:$N$288,HISTORICO!$P$107:$P$288,0,0)</f>
        <v>0</v>
      </c>
      <c r="AC18" s="107" t="str">
        <f>DECKS!$AB18/DECKS!$AA18</f>
        <v>#DIV/0!</v>
      </c>
      <c r="AD18" s="108">
        <f t="array" ref="AD18">XLOOKUP(DECKS!$F18,HISTORICO!$N$292:$N$759,HISTORICO!$O$292:$O$759,0,0)</f>
        <v>18</v>
      </c>
      <c r="AE18" s="107">
        <f t="array" ref="AE18">XLOOKUP(DECKS!$F18,HISTORICO!$N$292:$N$759,HISTORICO!$P$292:$P$759,0,0)</f>
        <v>8</v>
      </c>
      <c r="AF18" s="109">
        <f>IFERROR(DECKS!$AE18/DECKS!$AD18,0)</f>
        <v>0.4444444444</v>
      </c>
      <c r="AG18" s="108">
        <f>DECKS!$Y18+DECKS!$AA18+DECKS!$AD18</f>
        <v>18</v>
      </c>
      <c r="AH18" s="109">
        <f>IFERROR((DECKS!$Z18+DECKS!$AB18+DECKS!$AE18)/DECKS!$AG18,0)</f>
        <v>0.4444444444</v>
      </c>
      <c r="AI18" s="110">
        <f>IFERROR(AVERAGEIF(REG!$D$2:$D$124,DECKS!$F18,REG!$C$2:$C$124),"-")</f>
        <v>8.25</v>
      </c>
      <c r="AJ18" s="108">
        <f>DECKS!$M18+DECKS!$O18+DECKS!$Q18+DECKS!$S18+DECKS!$U18+DECKS!$W18+DECKS!$Y18+DECKS!$AA18+DECKS!$AD18</f>
        <v>18</v>
      </c>
      <c r="AK18" s="109">
        <f>IFERROR((DECKS!$N18+DECKS!$P18+DECKS!$R18+DECKS!$T18+DECKS!$V18+DECKS!$X18+DECKS!$Z18+DECKS!$AB18+DECKS!$AE18)/DECKS!$AJ18,0)</f>
        <v>0.4444444444</v>
      </c>
      <c r="AL18" s="107"/>
      <c r="AM18" s="107" t="str">
        <f>SUMIF(HISTORICO!N:N,DECKS!$F18,HISTORICO!X:X)</f>
        <v>#ERROR!</v>
      </c>
      <c r="AN18" s="107" t="str">
        <f>SUMIF(HISTORICO!N:N,DECKS!$F18,HISTORICO!Y:Y)</f>
        <v>#ERROR!</v>
      </c>
      <c r="AO18" s="107" t="str">
        <f>SUMIF(HISTORICO!N:N,DECKS!$F18,HISTORICO!Z:Z)</f>
        <v>#ERROR!</v>
      </c>
      <c r="AP18" s="107" t="str">
        <f>SUMIF(HISTORICO!N:N,DECKS!$F18,HISTORICO!AA:AA)</f>
        <v>#ERROR!</v>
      </c>
      <c r="AQ18" s="111">
        <f>IFERROR(SUM(DECKS!$AM18:$AP18)/((DECKS!$AG18)),0)</f>
        <v>0</v>
      </c>
      <c r="AR18" s="112">
        <f>IFERROR(DECKS!$AM18/SUM(DECKS!$AM18:$AP18),0)</f>
        <v>0</v>
      </c>
      <c r="AS18" s="112">
        <f>IFERROR(DECKS!$AN18/SUM(DECKS!$AM18:$AP18),0)</f>
        <v>0</v>
      </c>
      <c r="AT18" s="112">
        <f>IFERROR(DECKS!$AO18/SUM(DECKS!$AM18:$AP18),0)</f>
        <v>0</v>
      </c>
      <c r="AU18" s="112">
        <f>IFERROR(DECKS!$AP18/SUM(DECKS!$AM18:$AP18),0)</f>
        <v>0</v>
      </c>
      <c r="AV18" s="107">
        <f t="array" ref="AV18">XLOOKUP(DECKS!$F18,HISTORICO!$N$4:$N$100,HISTORICO!$AH$4:$AH$100,0)</f>
        <v>0</v>
      </c>
      <c r="AW18" s="107" t="str">
        <f>DECKS!$AV18+DECKS!$AM18+1.5*DECKS!$AN18+2*DECKS!$AO18+2.5*DECKS!$AP18</f>
        <v>#ERROR!</v>
      </c>
      <c r="AX18" s="110" t="str">
        <f>IFERROR(DECKS!$AW18/DECKS!$AG18,"-")</f>
        <v>-</v>
      </c>
      <c r="AY18" s="107" t="str">
        <f t="array" ref="AY18">XLOOKUP(DECKS!$AX18,REF!$F$64:$F$68,REF!$D$64:$D$68,"-",-1,1)</f>
        <v>-</v>
      </c>
      <c r="AZ18" s="107"/>
      <c r="BA18" s="114"/>
      <c r="BB18" s="107"/>
      <c r="BC18" s="107"/>
    </row>
    <row r="19" ht="18.75" customHeight="1">
      <c r="A19" s="88"/>
      <c r="B19" s="105" t="s">
        <v>332</v>
      </c>
      <c r="C19" s="107" t="s">
        <v>257</v>
      </c>
      <c r="D19" s="107"/>
      <c r="E19" s="105" t="str">
        <f t="array" ref="E19">XLOOKUP(B19,REF!$C$3:$C$34,REF!$B$3:$B$34,"-",0,1)</f>
        <v>Gruul</v>
      </c>
      <c r="F19" s="108" t="s">
        <v>51</v>
      </c>
      <c r="G19" s="107" t="str">
        <f t="shared" si="1"/>
        <v>0</v>
      </c>
      <c r="H19" s="107" t="str">
        <f t="shared" si="2"/>
        <v>0</v>
      </c>
      <c r="I19" s="107" t="str">
        <f t="shared" si="3"/>
        <v>0</v>
      </c>
      <c r="J19" s="107" t="str">
        <f t="shared" si="4"/>
        <v>1</v>
      </c>
      <c r="K19" s="107" t="str">
        <f t="shared" si="5"/>
        <v>1</v>
      </c>
      <c r="L19" s="107">
        <f t="shared" si="6"/>
        <v>2</v>
      </c>
      <c r="M19" s="107">
        <f t="array" ref="M19">XLOOKUP(DECKS!$F19,HISTORICO!$B$4:$B$11,HISTORICO!$C$4:$C$11,0,0)</f>
        <v>0</v>
      </c>
      <c r="N19" s="107">
        <f t="array" ref="N19">XLOOKUP(DECKS!$F19,HISTORICO!$B$4:$B$11,HISTORICO!$D$4:$D$11,0,0)</f>
        <v>0</v>
      </c>
      <c r="O19" s="107">
        <f t="array" ref="O19">XLOOKUP(DECKS!$F19,HISTORICO!$B$15:$B$89,HISTORICO!$C$15:$C$89,0,0)</f>
        <v>0</v>
      </c>
      <c r="P19" s="107">
        <f t="array" ref="P19">XLOOKUP(DECKS!$F19,HISTORICO!$B$15:$B$89,HISTORICO!$D$15:$D$89,0,0)</f>
        <v>0</v>
      </c>
      <c r="Q19" s="107">
        <f t="array" ref="Q19">XLOOKUP(DECKS!$F19,HISTORICO!$B$93:$B$171,HISTORICO!$C$93:$C$171,0,0)</f>
        <v>0</v>
      </c>
      <c r="R19" s="107">
        <f t="array" ref="R19">XLOOKUP(DECKS!$F19,HISTORICO!$B$93:$B$171,HISTORICO!$D$93:$D$171,0,0)</f>
        <v>0</v>
      </c>
      <c r="S19" s="107">
        <f t="array" ref="S19">XLOOKUP(DECKS!$F19,HISTORICO!$B$175:$B$377,HISTORICO!$C$175:$C$377,0,0)</f>
        <v>0</v>
      </c>
      <c r="T19" s="107">
        <f t="array" ref="T19">XLOOKUP(DECKS!$F19,HISTORICO!$B$175:$B$377,HISTORICO!$D$175:$D$377,0,0)</f>
        <v>0</v>
      </c>
      <c r="U19" s="107">
        <f t="array" ref="U19">XLOOKUP(DECKS!$F19,HISTORICO!$B$381:$B$501,HISTORICO!$C$381:$C$501,0,0)</f>
        <v>0</v>
      </c>
      <c r="V19" s="107">
        <f t="array" ref="V19">XLOOKUP(DECKS!$F19,HISTORICO!$B$381:$B$501,HISTORICO!$D$381:$D$501,0,0)</f>
        <v>0</v>
      </c>
      <c r="W19" s="107">
        <f t="array" ref="W19">XLOOKUP(DECKS!$F19,HISTORICO!$B$505:$B$589,HISTORICO!$C$505:$C$589,0,0)</f>
        <v>0</v>
      </c>
      <c r="X19" s="107">
        <f t="array" ref="X19">XLOOKUP(DECKS!$F19,HISTORICO!$B$505:$B$589,HISTORICO!$D$505:$D$589,0,0)</f>
        <v>0</v>
      </c>
      <c r="Y19" s="107">
        <f t="array" ref="Y19">XLOOKUP(DECKS!$F19,HISTORICO!$N$4:$N$100,HISTORICO!$O$4:$O$100,0,0)</f>
        <v>0</v>
      </c>
      <c r="Z19" s="107">
        <f t="array" ref="Z19">XLOOKUP(DECKS!$F19,HISTORICO!$N$4:$N$100,HISTORICO!$P$4:$P$100,0,0)</f>
        <v>0</v>
      </c>
      <c r="AA19" s="107">
        <f t="array" ref="AA19">XLOOKUP(DECKS!$F19,HISTORICO!$N$107:$N$288,HISTORICO!$O$107:$O$288,0,0)</f>
        <v>6</v>
      </c>
      <c r="AB19" s="107">
        <f t="array" ref="AB19">XLOOKUP(DECKS!$F19,HISTORICO!$N$107:$N$288,HISTORICO!$P$107:$P$288,0,0)</f>
        <v>2</v>
      </c>
      <c r="AC19" s="100">
        <f>DECKS!$AB19/DECKS!$AA19</f>
        <v>0.3333333333</v>
      </c>
      <c r="AD19" s="108">
        <f t="array" ref="AD19">XLOOKUP(DECKS!$F19,HISTORICO!$N$292:$N$759,HISTORICO!$O$292:$O$759,0,0)</f>
        <v>3</v>
      </c>
      <c r="AE19" s="107">
        <f t="array" ref="AE19">XLOOKUP(DECKS!$F19,HISTORICO!$N$292:$N$759,HISTORICO!$P$292:$P$759,0,0)</f>
        <v>2</v>
      </c>
      <c r="AF19" s="109">
        <f>IFERROR(DECKS!$AE19/DECKS!$AD19,0)</f>
        <v>0.6666666667</v>
      </c>
      <c r="AG19" s="108">
        <f>DECKS!$Y19+DECKS!$AA19+DECKS!$AD19</f>
        <v>9</v>
      </c>
      <c r="AH19" s="109">
        <f>IFERROR((DECKS!$Z19+DECKS!$AB19+DECKS!$AE19)/DECKS!$AG19,0)</f>
        <v>0.4444444444</v>
      </c>
      <c r="AI19" s="115">
        <f>IFERROR(AVERAGEIF(REG!$D$2:$D$124,DECKS!$F19,REG!$C$2:$C$124),"-")</f>
        <v>7</v>
      </c>
      <c r="AJ19" s="108">
        <f>DECKS!$M19+DECKS!$O19+DECKS!$Q19+DECKS!$S19+DECKS!$U19+DECKS!$W19+DECKS!$Y19+DECKS!$AA19+DECKS!$AD19</f>
        <v>9</v>
      </c>
      <c r="AK19" s="109">
        <f>IFERROR((DECKS!$N19+DECKS!$P19+DECKS!$R19+DECKS!$T19+DECKS!$V19+DECKS!$X19+DECKS!$Z19+DECKS!$AB19+DECKS!$AE19)/DECKS!$AJ19,0)</f>
        <v>0.4444444444</v>
      </c>
      <c r="AL19" s="107" t="s">
        <v>362</v>
      </c>
      <c r="AM19" s="107">
        <f>SUMIF(HISTORICO!N:N,DECKS!$F19,HISTORICO!X:X)</f>
        <v>2</v>
      </c>
      <c r="AN19" s="107">
        <f>SUMIF(HISTORICO!N:N,DECKS!$F19,HISTORICO!Y:Y)</f>
        <v>6</v>
      </c>
      <c r="AO19" s="107">
        <f>SUMIF(HISTORICO!N:N,DECKS!$F19,HISTORICO!Z:Z)</f>
        <v>2</v>
      </c>
      <c r="AP19" s="107">
        <f>SUMIF(HISTORICO!N:N,DECKS!$F19,HISTORICO!AA:AA)</f>
        <v>1</v>
      </c>
      <c r="AQ19" s="111">
        <f>IFERROR(SUM(DECKS!$AM19:$AP19)/((DECKS!$AG19)),0)</f>
        <v>1.222222222</v>
      </c>
      <c r="AR19" s="112">
        <f>IFERROR(DECKS!$AM19/SUM(DECKS!$AM19:$AP19),0)</f>
        <v>0.1818181818</v>
      </c>
      <c r="AS19" s="112">
        <f>IFERROR(DECKS!$AN19/SUM(DECKS!$AM19:$AP19),0)</f>
        <v>0.5454545455</v>
      </c>
      <c r="AT19" s="112">
        <f>IFERROR(DECKS!$AO19/SUM(DECKS!$AM19:$AP19),0)</f>
        <v>0.1818181818</v>
      </c>
      <c r="AU19" s="112">
        <f>IFERROR(DECKS!$AP19/SUM(DECKS!$AM19:$AP19),0)</f>
        <v>0.09090909091</v>
      </c>
      <c r="AV19" s="107">
        <f t="array" ref="AV19">XLOOKUP(DECKS!$F19,HISTORICO!$N$4:$N$100,HISTORICO!$AH$4:$AH$100,0)</f>
        <v>0</v>
      </c>
      <c r="AW19" s="107">
        <f>DECKS!$AV19+DECKS!$AM19+1.5*DECKS!$AN19+2*DECKS!$AO19+2.5*DECKS!$AP19</f>
        <v>17.5</v>
      </c>
      <c r="AX19" s="110">
        <f>IFERROR(DECKS!$AW19/DECKS!$AG19,"-")</f>
        <v>1.944444444</v>
      </c>
      <c r="AY19" s="107" t="str">
        <f t="array" ref="AY19">XLOOKUP(DECKS!$AX19,REF!$F$64:$F$68,REF!$D$64:$D$68,"-",-1,1)</f>
        <v>C</v>
      </c>
      <c r="AZ19" s="107" t="s">
        <v>380</v>
      </c>
      <c r="BA19" s="114">
        <v>273.5</v>
      </c>
      <c r="BB19" s="107">
        <v>2.15</v>
      </c>
      <c r="BC19" s="117">
        <v>30.77</v>
      </c>
    </row>
    <row r="20" ht="18.75" customHeight="1">
      <c r="A20" s="88"/>
      <c r="B20" s="105" t="s">
        <v>344</v>
      </c>
      <c r="C20" s="107" t="s">
        <v>261</v>
      </c>
      <c r="D20" s="107">
        <v>4.0</v>
      </c>
      <c r="E20" s="105" t="str">
        <f t="array" ref="E20">XLOOKUP(B20,REF!$C$3:$C$34,REF!$B$3:$B$34,"-",0,1)</f>
        <v>Sultai</v>
      </c>
      <c r="F20" s="108" t="s">
        <v>72</v>
      </c>
      <c r="G20" s="107" t="str">
        <f t="shared" si="1"/>
        <v>0</v>
      </c>
      <c r="H20" s="107" t="str">
        <f t="shared" si="2"/>
        <v>1</v>
      </c>
      <c r="I20" s="107" t="str">
        <f t="shared" si="3"/>
        <v>1</v>
      </c>
      <c r="J20" s="107" t="str">
        <f t="shared" si="4"/>
        <v>0</v>
      </c>
      <c r="K20" s="107" t="str">
        <f t="shared" si="5"/>
        <v>1</v>
      </c>
      <c r="L20" s="107">
        <f t="shared" si="6"/>
        <v>3</v>
      </c>
      <c r="M20" s="107">
        <f t="array" ref="M20">XLOOKUP(DECKS!$F20,HISTORICO!$B$4:$B$11,HISTORICO!$C$4:$C$11,0,0)</f>
        <v>0</v>
      </c>
      <c r="N20" s="107">
        <f t="array" ref="N20">XLOOKUP(DECKS!$F20,HISTORICO!$B$4:$B$11,HISTORICO!$D$4:$D$11,0,0)</f>
        <v>0</v>
      </c>
      <c r="O20" s="107">
        <f t="array" ref="O20">XLOOKUP(DECKS!$F20,HISTORICO!$B$15:$B$89,HISTORICO!$C$15:$C$89,0,0)</f>
        <v>0</v>
      </c>
      <c r="P20" s="107">
        <f t="array" ref="P20">XLOOKUP(DECKS!$F20,HISTORICO!$B$15:$B$89,HISTORICO!$D$15:$D$89,0,0)</f>
        <v>0</v>
      </c>
      <c r="Q20" s="107">
        <f t="array" ref="Q20">XLOOKUP(DECKS!$F20,HISTORICO!$B$93:$B$171,HISTORICO!$C$93:$C$171,0,0)</f>
        <v>8</v>
      </c>
      <c r="R20" s="107">
        <f t="array" ref="R20">XLOOKUP(DECKS!$F20,HISTORICO!$B$93:$B$171,HISTORICO!$D$93:$D$171,0,0)</f>
        <v>2</v>
      </c>
      <c r="S20" s="107">
        <f t="array" ref="S20">XLOOKUP(DECKS!$F20,HISTORICO!$B$175:$B$377,HISTORICO!$C$175:$C$377,0,0)</f>
        <v>4</v>
      </c>
      <c r="T20" s="107">
        <f t="array" ref="T20">XLOOKUP(DECKS!$F20,HISTORICO!$B$175:$B$377,HISTORICO!$D$175:$D$377,0,0)</f>
        <v>3</v>
      </c>
      <c r="U20" s="107">
        <f t="array" ref="U20">XLOOKUP(DECKS!$F20,HISTORICO!$B$381:$B$501,HISTORICO!$C$381:$C$501,0,0)</f>
        <v>3</v>
      </c>
      <c r="V20" s="107">
        <f t="array" ref="V20">XLOOKUP(DECKS!$F20,HISTORICO!$B$381:$B$501,HISTORICO!$D$381:$D$501,0,0)</f>
        <v>0</v>
      </c>
      <c r="W20" s="107">
        <f t="array" ref="W20">XLOOKUP(DECKS!$F20,HISTORICO!$B$505:$B$589,HISTORICO!$C$505:$C$589,0,0)</f>
        <v>6</v>
      </c>
      <c r="X20" s="107">
        <f t="array" ref="X20">XLOOKUP(DECKS!$F20,HISTORICO!$B$505:$B$589,HISTORICO!$D$505:$D$589,0,0)</f>
        <v>2</v>
      </c>
      <c r="Y20" s="107">
        <f t="array" ref="Y20">XLOOKUP(DECKS!$F20,HISTORICO!$N$4:$N$100,HISTORICO!$O$4:$O$100,0,0)</f>
        <v>2</v>
      </c>
      <c r="Z20" s="107">
        <f t="array" ref="Z20">XLOOKUP(DECKS!$F20,HISTORICO!$N$4:$N$100,HISTORICO!$P$4:$P$100,0,0)</f>
        <v>1</v>
      </c>
      <c r="AA20" s="107">
        <f t="array" ref="AA20">XLOOKUP(DECKS!$F20,HISTORICO!$N$107:$N$288,HISTORICO!$O$107:$O$288,0,0)</f>
        <v>7</v>
      </c>
      <c r="AB20" s="107">
        <f t="array" ref="AB20">XLOOKUP(DECKS!$F20,HISTORICO!$N$107:$N$288,HISTORICO!$P$107:$P$288,0,0)</f>
        <v>4</v>
      </c>
      <c r="AC20" s="100">
        <f>DECKS!$AB20/DECKS!$AA20</f>
        <v>0.5714285714</v>
      </c>
      <c r="AD20" s="108">
        <f t="array" ref="AD20">XLOOKUP(DECKS!$F20,HISTORICO!$N$292:$N$759,HISTORICO!$O$292:$O$759,0,0)</f>
        <v>5</v>
      </c>
      <c r="AE20" s="107">
        <f t="array" ref="AE20">XLOOKUP(DECKS!$F20,HISTORICO!$N$292:$N$759,HISTORICO!$P$292:$P$759,0,0)</f>
        <v>1</v>
      </c>
      <c r="AF20" s="109">
        <f>IFERROR(DECKS!$AE20/DECKS!$AD20,0)</f>
        <v>0.2</v>
      </c>
      <c r="AG20" s="108">
        <f>DECKS!$Y20+DECKS!$AA20+DECKS!$AD20</f>
        <v>14</v>
      </c>
      <c r="AH20" s="109">
        <f>IFERROR((DECKS!$Z20+DECKS!$AB20+DECKS!$AE20)/DECKS!$AG20,0)</f>
        <v>0.4285714286</v>
      </c>
      <c r="AI20" s="115">
        <f>IFERROR(AVERAGEIF(REG!$D$2:$D$124,DECKS!$F20,REG!$C$2:$C$124),"-")</f>
        <v>11</v>
      </c>
      <c r="AJ20" s="108">
        <f>DECKS!$M20+DECKS!$O20+DECKS!$Q20+DECKS!$S20+DECKS!$U20+DECKS!$W20+DECKS!$Y20+DECKS!$AA20+DECKS!$AD20</f>
        <v>35</v>
      </c>
      <c r="AK20" s="109">
        <f>IFERROR((DECKS!$N20+DECKS!$P20+DECKS!$R20+DECKS!$T20+DECKS!$V20+DECKS!$X20+DECKS!$Z20+DECKS!$AB20+DECKS!$AE20)/DECKS!$AJ20,0)</f>
        <v>0.3714285714</v>
      </c>
      <c r="AL20" s="100" t="s">
        <v>160</v>
      </c>
      <c r="AM20" s="107">
        <f>SUMIF(HISTORICO!N:N,DECKS!$F20,HISTORICO!X:X)</f>
        <v>12</v>
      </c>
      <c r="AN20" s="107">
        <f>SUMIF(HISTORICO!N:N,DECKS!$F20,HISTORICO!Y:Y)</f>
        <v>0</v>
      </c>
      <c r="AO20" s="107">
        <f>SUMIF(HISTORICO!N:N,DECKS!$F20,HISTORICO!Z:Z)</f>
        <v>0</v>
      </c>
      <c r="AP20" s="107">
        <f>SUMIF(HISTORICO!N:N,DECKS!$F20,HISTORICO!AA:AA)</f>
        <v>0</v>
      </c>
      <c r="AQ20" s="111">
        <f>IFERROR(SUM(DECKS!$AM20:$AP20)/((DECKS!$AG20)),0)</f>
        <v>0.8571428571</v>
      </c>
      <c r="AR20" s="112">
        <f>IFERROR(DECKS!$AM20/SUM(DECKS!$AM20:$AP20),0)</f>
        <v>1</v>
      </c>
      <c r="AS20" s="112">
        <f>IFERROR(DECKS!$AN20/SUM(DECKS!$AM20:$AP20),0)</f>
        <v>0</v>
      </c>
      <c r="AT20" s="112">
        <f>IFERROR(DECKS!$AO20/SUM(DECKS!$AM20:$AP20),0)</f>
        <v>0</v>
      </c>
      <c r="AU20" s="112">
        <f>IFERROR(DECKS!$AP20/SUM(DECKS!$AM20:$AP20),0)</f>
        <v>0</v>
      </c>
      <c r="AV20" s="107">
        <f t="array" ref="AV20">XLOOKUP(DECKS!$F20,HISTORICO!$N$4:$N$100,HISTORICO!$AH$4:$AH$100,0)</f>
        <v>7</v>
      </c>
      <c r="AW20" s="107">
        <f>DECKS!$AV20+DECKS!$AM20+1.5*DECKS!$AN20+2*DECKS!$AO20+2.5*DECKS!$AP20</f>
        <v>19</v>
      </c>
      <c r="AX20" s="110">
        <f>IFERROR(DECKS!$AW20/DECKS!$AG20,"-")</f>
        <v>1.357142857</v>
      </c>
      <c r="AY20" s="107" t="str">
        <f t="array" ref="AY20">XLOOKUP(DECKS!$AX20,REF!$F$64:$F$68,REF!$D$64:$D$68,"-",-1,1)</f>
        <v>C</v>
      </c>
      <c r="AZ20" s="108"/>
      <c r="BA20" s="114"/>
      <c r="BB20" s="107"/>
      <c r="BC20" s="107"/>
    </row>
    <row r="21" ht="18.75" hidden="1" customHeight="1">
      <c r="A21" s="88"/>
      <c r="B21" s="105" t="s">
        <v>298</v>
      </c>
      <c r="C21" s="107" t="s">
        <v>259</v>
      </c>
      <c r="D21" s="107">
        <v>6.0</v>
      </c>
      <c r="E21" s="105" t="str">
        <f t="array" ref="E21">XLOOKUP(B21,REF!$C$3:$C$34,REF!$B$3:$B$34,"-",0,1)</f>
        <v>Boros</v>
      </c>
      <c r="F21" s="108" t="s">
        <v>381</v>
      </c>
      <c r="G21" s="107" t="str">
        <f t="shared" si="1"/>
        <v>1</v>
      </c>
      <c r="H21" s="107" t="str">
        <f t="shared" si="2"/>
        <v>0</v>
      </c>
      <c r="I21" s="107" t="str">
        <f t="shared" si="3"/>
        <v>0</v>
      </c>
      <c r="J21" s="107" t="str">
        <f t="shared" si="4"/>
        <v>1</v>
      </c>
      <c r="K21" s="107" t="str">
        <f t="shared" si="5"/>
        <v>0</v>
      </c>
      <c r="L21" s="107">
        <f t="shared" si="6"/>
        <v>2</v>
      </c>
      <c r="M21" s="107">
        <f t="array" ref="M21">XLOOKUP(DECKS!$F21,HISTORICO!$B$4:$B$11,HISTORICO!$C$4:$C$11,0,0)</f>
        <v>0</v>
      </c>
      <c r="N21" s="107">
        <f t="array" ref="N21">XLOOKUP(DECKS!$F21,HISTORICO!$B$4:$B$11,HISTORICO!$D$4:$D$11,0,0)</f>
        <v>0</v>
      </c>
      <c r="O21" s="107">
        <f t="array" ref="O21">XLOOKUP(DECKS!$F21,HISTORICO!$B$15:$B$89,HISTORICO!$C$15:$C$89,0,0)</f>
        <v>40</v>
      </c>
      <c r="P21" s="107">
        <f t="array" ref="P21">XLOOKUP(DECKS!$F21,HISTORICO!$B$15:$B$89,HISTORICO!$D$15:$D$89,0,0)</f>
        <v>14</v>
      </c>
      <c r="Q21" s="107">
        <f t="array" ref="Q21">XLOOKUP(DECKS!$F21,HISTORICO!$B$93:$B$171,HISTORICO!$C$93:$C$171,0,0)</f>
        <v>9</v>
      </c>
      <c r="R21" s="107">
        <f t="array" ref="R21">XLOOKUP(DECKS!$F21,HISTORICO!$B$93:$B$171,HISTORICO!$D$93:$D$171,0,0)</f>
        <v>4</v>
      </c>
      <c r="S21" s="107">
        <f t="array" ref="S21">XLOOKUP(DECKS!$F21,HISTORICO!$B$175:$B$377,HISTORICO!$C$175:$C$377,0,0)</f>
        <v>17</v>
      </c>
      <c r="T21" s="107">
        <f t="array" ref="T21">XLOOKUP(DECKS!$F21,HISTORICO!$B$175:$B$377,HISTORICO!$D$175:$D$377,0,0)</f>
        <v>9</v>
      </c>
      <c r="U21" s="107">
        <f t="array" ref="U21">XLOOKUP(DECKS!$F21,HISTORICO!$B$381:$B$501,HISTORICO!$C$381:$C$501,0,0)</f>
        <v>2</v>
      </c>
      <c r="V21" s="107">
        <f t="array" ref="V21">XLOOKUP(DECKS!$F21,HISTORICO!$B$381:$B$501,HISTORICO!$D$381:$D$501,0,0)</f>
        <v>1</v>
      </c>
      <c r="W21" s="107">
        <f t="array" ref="W21">XLOOKUP(DECKS!$F21,HISTORICO!$B$505:$B$589,HISTORICO!$C$505:$C$589,0,0)</f>
        <v>1</v>
      </c>
      <c r="X21" s="107">
        <f t="array" ref="X21">XLOOKUP(DECKS!$F21,HISTORICO!$B$505:$B$589,HISTORICO!$D$505:$D$589,0,0)</f>
        <v>0</v>
      </c>
      <c r="Y21" s="107">
        <f t="array" ref="Y21">XLOOKUP(DECKS!$F21,HISTORICO!$N$4:$N$100,HISTORICO!$O$4:$O$100,0,0)</f>
        <v>4</v>
      </c>
      <c r="Z21" s="107">
        <f t="array" ref="Z21">XLOOKUP(DECKS!$F21,HISTORICO!$N$4:$N$100,HISTORICO!$P$4:$P$100,0,0)</f>
        <v>2</v>
      </c>
      <c r="AA21" s="107">
        <f t="array" ref="AA21">XLOOKUP(DECKS!$F21,HISTORICO!$N$107:$N$288,HISTORICO!$O$107:$O$288,0,0)</f>
        <v>3</v>
      </c>
      <c r="AB21" s="107">
        <f t="array" ref="AB21">XLOOKUP(DECKS!$F21,HISTORICO!$N$107:$N$288,HISTORICO!$P$107:$P$288,0,0)</f>
        <v>1</v>
      </c>
      <c r="AC21" s="100">
        <f>DECKS!$AB21/DECKS!$AA21</f>
        <v>0.3333333333</v>
      </c>
      <c r="AD21" s="108">
        <f t="array" ref="AD21">XLOOKUP(DECKS!$F21,HISTORICO!$N$292:$N$759,HISTORICO!$O$292:$O$759,0,0)</f>
        <v>0</v>
      </c>
      <c r="AE21" s="107">
        <f t="array" ref="AE21">XLOOKUP(DECKS!$F21,HISTORICO!$N$292:$N$759,HISTORICO!$P$292:$P$759,0,0)</f>
        <v>0</v>
      </c>
      <c r="AF21" s="109">
        <f>IFERROR(DECKS!$AE21/DECKS!$AD21,0)</f>
        <v>0</v>
      </c>
      <c r="AG21" s="108">
        <f>DECKS!$Y21+DECKS!$AA21+DECKS!$AD21</f>
        <v>7</v>
      </c>
      <c r="AH21" s="109">
        <f>IFERROR((DECKS!$Z21+DECKS!$AB21+DECKS!$AE21)/DECKS!$AG21,0)</f>
        <v>0.4285714286</v>
      </c>
      <c r="AI21" s="115" t="str">
        <f>IFERROR(AVERAGEIF(REG!$D$2:$D$124,DECKS!$F21,REG!$C$2:$C$124),"-")</f>
        <v>-</v>
      </c>
      <c r="AJ21" s="108">
        <f>DECKS!$M21+DECKS!$O21+DECKS!$Q21+DECKS!$S21+DECKS!$U21+DECKS!$W21+DECKS!$Y21+DECKS!$AA21+DECKS!$AD21</f>
        <v>76</v>
      </c>
      <c r="AK21" s="109">
        <f>IFERROR((DECKS!$N21+DECKS!$P21+DECKS!$R21+DECKS!$T21+DECKS!$V21+DECKS!$X21+DECKS!$Z21+DECKS!$AB21+DECKS!$AE21)/DECKS!$AJ21,0)</f>
        <v>0.4078947368</v>
      </c>
      <c r="AL21" s="100" t="s">
        <v>190</v>
      </c>
      <c r="AM21" s="107">
        <f>SUMIF(HISTORICO!N:N,DECKS!$F21,HISTORICO!X:X)</f>
        <v>2</v>
      </c>
      <c r="AN21" s="107">
        <f>SUMIF(HISTORICO!N:N,DECKS!$F21,HISTORICO!Y:Y)</f>
        <v>3</v>
      </c>
      <c r="AO21" s="107">
        <f>SUMIF(HISTORICO!N:N,DECKS!$F21,HISTORICO!Z:Z)</f>
        <v>0</v>
      </c>
      <c r="AP21" s="107">
        <f>SUMIF(HISTORICO!N:N,DECKS!$F21,HISTORICO!AA:AA)</f>
        <v>0</v>
      </c>
      <c r="AQ21" s="111">
        <f>IFERROR(SUM(DECKS!$AM21:$AP21)/((DECKS!$AG21)),0)</f>
        <v>0.7142857143</v>
      </c>
      <c r="AR21" s="112">
        <f>IFERROR(DECKS!$AM21/SUM(DECKS!$AM21:$AP21),0)</f>
        <v>0.4</v>
      </c>
      <c r="AS21" s="112">
        <f>IFERROR(DECKS!$AN21/SUM(DECKS!$AM21:$AP21),0)</f>
        <v>0.6</v>
      </c>
      <c r="AT21" s="112">
        <f>IFERROR(DECKS!$AO21/SUM(DECKS!$AM21:$AP21),0)</f>
        <v>0</v>
      </c>
      <c r="AU21" s="112">
        <f>IFERROR(DECKS!$AP21/SUM(DECKS!$AM21:$AP21),0)</f>
        <v>0</v>
      </c>
      <c r="AV21" s="107">
        <f t="array" ref="AV21">XLOOKUP(DECKS!$F21,HISTORICO!$N$4:$N$100,HISTORICO!$AH$4:$AH$100,0)</f>
        <v>12</v>
      </c>
      <c r="AW21" s="107">
        <f>DECKS!$AV21+DECKS!$AM21+1.5*DECKS!$AN21+2*DECKS!$AO21+2.5*DECKS!$AP21</f>
        <v>18.5</v>
      </c>
      <c r="AX21" s="110">
        <f>IFERROR(DECKS!$AW21/DECKS!$AG21,"-")</f>
        <v>2.642857143</v>
      </c>
      <c r="AY21" s="107" t="str">
        <f t="array" ref="AY21">XLOOKUP(DECKS!$AX21,REF!$F$64:$F$68,REF!$D$64:$D$68,"-",-1,1)</f>
        <v>B</v>
      </c>
      <c r="AZ21" s="116" t="s">
        <v>382</v>
      </c>
      <c r="BA21" s="114">
        <v>962.02</v>
      </c>
      <c r="BB21" s="107">
        <v>2.83</v>
      </c>
      <c r="BC21" s="107">
        <v>68.81</v>
      </c>
    </row>
    <row r="22" ht="18.75" hidden="1" customHeight="1">
      <c r="A22" s="88"/>
      <c r="B22" s="105" t="s">
        <v>314</v>
      </c>
      <c r="C22" s="107" t="s">
        <v>267</v>
      </c>
      <c r="D22" s="107">
        <v>5.0</v>
      </c>
      <c r="E22" s="105" t="str">
        <f t="array" ref="E22">XLOOKUP(B22,REF!$C$3:$C$34,REF!$B$3:$B$34,"-",0,1)</f>
        <v>Dimir</v>
      </c>
      <c r="F22" s="108" t="s">
        <v>383</v>
      </c>
      <c r="G22" s="107" t="str">
        <f t="shared" si="1"/>
        <v>0</v>
      </c>
      <c r="H22" s="107" t="str">
        <f t="shared" si="2"/>
        <v>1</v>
      </c>
      <c r="I22" s="107" t="str">
        <f t="shared" si="3"/>
        <v>1</v>
      </c>
      <c r="J22" s="107" t="str">
        <f t="shared" si="4"/>
        <v>0</v>
      </c>
      <c r="K22" s="107" t="str">
        <f t="shared" si="5"/>
        <v>0</v>
      </c>
      <c r="L22" s="107">
        <f t="shared" si="6"/>
        <v>2</v>
      </c>
      <c r="M22" s="107">
        <f t="array" ref="M22">XLOOKUP(DECKS!$F22,HISTORICO!$B$4:$B$11,HISTORICO!$C$4:$C$11,0,0)</f>
        <v>0</v>
      </c>
      <c r="N22" s="107">
        <f t="array" ref="N22">XLOOKUP(DECKS!$F22,HISTORICO!$B$4:$B$11,HISTORICO!$D$4:$D$11,0,0)</f>
        <v>0</v>
      </c>
      <c r="O22" s="107">
        <f t="array" ref="O22">XLOOKUP(DECKS!$F22,HISTORICO!$B$15:$B$89,HISTORICO!$C$15:$C$89,0,0)</f>
        <v>0</v>
      </c>
      <c r="P22" s="107">
        <f t="array" ref="P22">XLOOKUP(DECKS!$F22,HISTORICO!$B$15:$B$89,HISTORICO!$D$15:$D$89,0,0)</f>
        <v>0</v>
      </c>
      <c r="Q22" s="107">
        <f t="array" ref="Q22">XLOOKUP(DECKS!$F22,HISTORICO!$B$93:$B$171,HISTORICO!$C$93:$C$171,0,0)</f>
        <v>0</v>
      </c>
      <c r="R22" s="107">
        <f t="array" ref="R22">XLOOKUP(DECKS!$F22,HISTORICO!$B$93:$B$171,HISTORICO!$D$93:$D$171,0,0)</f>
        <v>0</v>
      </c>
      <c r="S22" s="107">
        <f t="array" ref="S22">XLOOKUP(DECKS!$F22,HISTORICO!$B$175:$B$377,HISTORICO!$C$175:$C$377,0,0)</f>
        <v>0</v>
      </c>
      <c r="T22" s="107">
        <f t="array" ref="T22">XLOOKUP(DECKS!$F22,HISTORICO!$B$175:$B$377,HISTORICO!$D$175:$D$377,0,0)</f>
        <v>0</v>
      </c>
      <c r="U22" s="107">
        <f t="array" ref="U22">XLOOKUP(DECKS!$F22,HISTORICO!$B$381:$B$501,HISTORICO!$C$381:$C$501,0,0)</f>
        <v>0</v>
      </c>
      <c r="V22" s="107">
        <f t="array" ref="V22">XLOOKUP(DECKS!$F22,HISTORICO!$B$381:$B$501,HISTORICO!$D$381:$D$501,0,0)</f>
        <v>0</v>
      </c>
      <c r="W22" s="107">
        <f t="array" ref="W22">XLOOKUP(DECKS!$F22,HISTORICO!$B$505:$B$589,HISTORICO!$C$505:$C$589,0,0)</f>
        <v>11</v>
      </c>
      <c r="X22" s="107">
        <f t="array" ref="X22">XLOOKUP(DECKS!$F22,HISTORICO!$B$505:$B$589,HISTORICO!$D$505:$D$589,0,0)</f>
        <v>3</v>
      </c>
      <c r="Y22" s="107">
        <f t="array" ref="Y22">XLOOKUP(DECKS!$F22,HISTORICO!$N$4:$N$100,HISTORICO!$O$4:$O$100,0,0)</f>
        <v>6</v>
      </c>
      <c r="Z22" s="107">
        <f t="array" ref="Z22">XLOOKUP(DECKS!$F22,HISTORICO!$N$4:$N$100,HISTORICO!$P$4:$P$100,0,0)</f>
        <v>3</v>
      </c>
      <c r="AA22" s="107">
        <f t="array" ref="AA22">XLOOKUP(DECKS!$F22,HISTORICO!$N$107:$N$288,HISTORICO!$O$107:$O$288,0,0)</f>
        <v>1</v>
      </c>
      <c r="AB22" s="107">
        <f t="array" ref="AB22">XLOOKUP(DECKS!$F22,HISTORICO!$N$107:$N$288,HISTORICO!$P$107:$P$288,0,0)</f>
        <v>0</v>
      </c>
      <c r="AC22" s="100">
        <f>DECKS!$AB22/DECKS!$AA22</f>
        <v>0</v>
      </c>
      <c r="AD22" s="108">
        <f t="array" ref="AD22">XLOOKUP(DECKS!$F22,HISTORICO!$N$292:$N$759,HISTORICO!$O$292:$O$759,0,0)</f>
        <v>0</v>
      </c>
      <c r="AE22" s="107">
        <f t="array" ref="AE22">XLOOKUP(DECKS!$F22,HISTORICO!$N$292:$N$759,HISTORICO!$P$292:$P$759,0,0)</f>
        <v>0</v>
      </c>
      <c r="AF22" s="109">
        <f>IFERROR(DECKS!$AE22/DECKS!$AD22,0)</f>
        <v>0</v>
      </c>
      <c r="AG22" s="108">
        <f>DECKS!$Y22+DECKS!$AA22+DECKS!$AD22</f>
        <v>7</v>
      </c>
      <c r="AH22" s="109">
        <f>IFERROR((DECKS!$Z22+DECKS!$AB22+DECKS!$AE22)/DECKS!$AG22,0)</f>
        <v>0.4285714286</v>
      </c>
      <c r="AI22" s="115" t="str">
        <f>IFERROR(AVERAGEIF(REG!$D$2:$D$124,DECKS!$F22,REG!$C$2:$C$124),"-")</f>
        <v>-</v>
      </c>
      <c r="AJ22" s="108">
        <f>DECKS!$M22+DECKS!$O22+DECKS!$Q22+DECKS!$S22+DECKS!$U22+DECKS!$W22+DECKS!$Y22+DECKS!$AA22+DECKS!$AD22</f>
        <v>18</v>
      </c>
      <c r="AK22" s="109">
        <f>IFERROR((DECKS!$N22+DECKS!$P22+DECKS!$R22+DECKS!$T22+DECKS!$V22+DECKS!$X22+DECKS!$Z22+DECKS!$AB22+DECKS!$AE22)/DECKS!$AJ22,0)</f>
        <v>0.3333333333</v>
      </c>
      <c r="AL22" s="100" t="s">
        <v>160</v>
      </c>
      <c r="AM22" s="107">
        <f>SUMIF(HISTORICO!N:N,DECKS!$F22,HISTORICO!X:X)</f>
        <v>5</v>
      </c>
      <c r="AN22" s="107">
        <f>SUMIF(HISTORICO!N:N,DECKS!$F22,HISTORICO!Y:Y)</f>
        <v>0</v>
      </c>
      <c r="AO22" s="107">
        <f>SUMIF(HISTORICO!N:N,DECKS!$F22,HISTORICO!Z:Z)</f>
        <v>2</v>
      </c>
      <c r="AP22" s="107">
        <f>SUMIF(HISTORICO!N:N,DECKS!$F22,HISTORICO!AA:AA)</f>
        <v>0</v>
      </c>
      <c r="AQ22" s="111">
        <f>IFERROR(SUM(DECKS!$AM22:$AP22)/((DECKS!$AG22)),0)</f>
        <v>1</v>
      </c>
      <c r="AR22" s="112">
        <f>IFERROR(DECKS!$AM22/SUM(DECKS!$AM22:$AP22),0)</f>
        <v>0.7142857143</v>
      </c>
      <c r="AS22" s="112">
        <f>IFERROR(DECKS!$AN22/SUM(DECKS!$AM22:$AP22),0)</f>
        <v>0</v>
      </c>
      <c r="AT22" s="112">
        <f>IFERROR(DECKS!$AO22/SUM(DECKS!$AM22:$AP22),0)</f>
        <v>0.2857142857</v>
      </c>
      <c r="AU22" s="112">
        <f>IFERROR(DECKS!$AP22/SUM(DECKS!$AM22:$AP22),0)</f>
        <v>0</v>
      </c>
      <c r="AV22" s="107">
        <f t="array" ref="AV22">XLOOKUP(DECKS!$F22,HISTORICO!$N$4:$N$100,HISTORICO!$AH$4:$AH$100,0)</f>
        <v>15</v>
      </c>
      <c r="AW22" s="107">
        <f>DECKS!$AV22+DECKS!$AM22+1.5*DECKS!$AN22+2*DECKS!$AO22+2.5*DECKS!$AP22</f>
        <v>24</v>
      </c>
      <c r="AX22" s="110">
        <f>IFERROR(DECKS!$AW22/DECKS!$AG22,"-")</f>
        <v>3.428571429</v>
      </c>
      <c r="AY22" s="107" t="str">
        <f t="array" ref="AY22">XLOOKUP(DECKS!$AX22,REF!$F$64:$F$68,REF!$D$64:$D$68,"-",-1,1)</f>
        <v>A</v>
      </c>
      <c r="AZ22" s="116" t="s">
        <v>384</v>
      </c>
      <c r="BA22" s="114">
        <v>327.0</v>
      </c>
      <c r="BB22" s="107">
        <v>3.39</v>
      </c>
      <c r="BC22" s="107">
        <v>49.62</v>
      </c>
    </row>
    <row r="23" ht="18.75" customHeight="1">
      <c r="A23" s="88"/>
      <c r="B23" s="105" t="s">
        <v>322</v>
      </c>
      <c r="C23" s="107" t="s">
        <v>271</v>
      </c>
      <c r="D23" s="107">
        <v>4.0</v>
      </c>
      <c r="E23" s="105" t="str">
        <f t="array" ref="E23">XLOOKUP(B23,REF!$C$3:$C$34,REF!$B$3:$B$34,"-",0,1)</f>
        <v>Azorius</v>
      </c>
      <c r="F23" s="108" t="s">
        <v>110</v>
      </c>
      <c r="G23" s="107" t="str">
        <f t="shared" si="1"/>
        <v>1</v>
      </c>
      <c r="H23" s="107" t="str">
        <f t="shared" si="2"/>
        <v>1</v>
      </c>
      <c r="I23" s="107" t="str">
        <f t="shared" si="3"/>
        <v>0</v>
      </c>
      <c r="J23" s="107" t="str">
        <f t="shared" si="4"/>
        <v>0</v>
      </c>
      <c r="K23" s="107" t="str">
        <f t="shared" si="5"/>
        <v>0</v>
      </c>
      <c r="L23" s="107">
        <f t="shared" si="6"/>
        <v>2</v>
      </c>
      <c r="M23" s="107">
        <f t="array" ref="M23">XLOOKUP(DECKS!$F23,HISTORICO!$B$4:$B$11,HISTORICO!$C$4:$C$11,0,0)</f>
        <v>0</v>
      </c>
      <c r="N23" s="107">
        <f t="array" ref="N23">XLOOKUP(DECKS!$F23,HISTORICO!$B$4:$B$11,HISTORICO!$D$4:$D$11,0,0)</f>
        <v>0</v>
      </c>
      <c r="O23" s="107">
        <f t="array" ref="O23">XLOOKUP(DECKS!$F23,HISTORICO!$B$15:$B$89,HISTORICO!$C$15:$C$89,0,0)</f>
        <v>0</v>
      </c>
      <c r="P23" s="107">
        <f t="array" ref="P23">XLOOKUP(DECKS!$F23,HISTORICO!$B$15:$B$89,HISTORICO!$D$15:$D$89,0,0)</f>
        <v>0</v>
      </c>
      <c r="Q23" s="107">
        <f t="array" ref="Q23">XLOOKUP(DECKS!$F23,HISTORICO!$B$93:$B$171,HISTORICO!$C$93:$C$171,0,0)</f>
        <v>0</v>
      </c>
      <c r="R23" s="107">
        <f t="array" ref="R23">XLOOKUP(DECKS!$F23,HISTORICO!$B$93:$B$171,HISTORICO!$D$93:$D$171,0,0)</f>
        <v>0</v>
      </c>
      <c r="S23" s="107">
        <f t="array" ref="S23">XLOOKUP(DECKS!$F23,HISTORICO!$B$175:$B$377,HISTORICO!$C$175:$C$377,0,0)</f>
        <v>0</v>
      </c>
      <c r="T23" s="107">
        <f t="array" ref="T23">XLOOKUP(DECKS!$F23,HISTORICO!$B$175:$B$377,HISTORICO!$D$175:$D$377,0,0)</f>
        <v>0</v>
      </c>
      <c r="U23" s="107">
        <f t="array" ref="U23">XLOOKUP(DECKS!$F23,HISTORICO!$B$381:$B$501,HISTORICO!$C$381:$C$501,0,0)</f>
        <v>0</v>
      </c>
      <c r="V23" s="107">
        <f t="array" ref="V23">XLOOKUP(DECKS!$F23,HISTORICO!$B$381:$B$501,HISTORICO!$D$381:$D$501,0,0)</f>
        <v>0</v>
      </c>
      <c r="W23" s="107">
        <f t="array" ref="W23">XLOOKUP(DECKS!$F23,HISTORICO!$B$505:$B$589,HISTORICO!$C$505:$C$589,0,0)</f>
        <v>12</v>
      </c>
      <c r="X23" s="107">
        <f t="array" ref="X23">XLOOKUP(DECKS!$F23,HISTORICO!$B$505:$B$589,HISTORICO!$D$505:$D$589,0,0)</f>
        <v>3</v>
      </c>
      <c r="Y23" s="107">
        <f t="array" ref="Y23">XLOOKUP(DECKS!$F23,HISTORICO!$N$4:$N$100,HISTORICO!$O$4:$O$100,0,0)</f>
        <v>8</v>
      </c>
      <c r="Z23" s="107">
        <f t="array" ref="Z23">XLOOKUP(DECKS!$F23,HISTORICO!$N$4:$N$100,HISTORICO!$P$4:$P$100,0,0)</f>
        <v>2</v>
      </c>
      <c r="AA23" s="107">
        <f t="array" ref="AA23">XLOOKUP(DECKS!$F23,HISTORICO!$N$107:$N$288,HISTORICO!$O$107:$O$288,0,0)</f>
        <v>10</v>
      </c>
      <c r="AB23" s="107">
        <f t="array" ref="AB23">XLOOKUP(DECKS!$F23,HISTORICO!$N$107:$N$288,HISTORICO!$P$107:$P$288,0,0)</f>
        <v>6</v>
      </c>
      <c r="AC23" s="100">
        <f>DECKS!$AB23/DECKS!$AA23</f>
        <v>0.6</v>
      </c>
      <c r="AD23" s="108">
        <f t="array" ref="AD23">XLOOKUP(DECKS!$F23,HISTORICO!$N$292:$N$759,HISTORICO!$O$292:$O$759,0,0)</f>
        <v>1</v>
      </c>
      <c r="AE23" s="107">
        <f t="array" ref="AE23">XLOOKUP(DECKS!$F23,HISTORICO!$N$292:$N$759,HISTORICO!$P$292:$P$759,0,0)</f>
        <v>0</v>
      </c>
      <c r="AF23" s="109">
        <f>IFERROR(DECKS!$AE23/DECKS!$AD23,0)</f>
        <v>0</v>
      </c>
      <c r="AG23" s="108">
        <f>DECKS!$Y23+DECKS!$AA23+DECKS!$AD23</f>
        <v>19</v>
      </c>
      <c r="AH23" s="109">
        <f>IFERROR((DECKS!$Z23+DECKS!$AB23+DECKS!$AE23)/DECKS!$AG23,0)</f>
        <v>0.4210526316</v>
      </c>
      <c r="AI23" s="115" t="str">
        <f>IFERROR(AVERAGEIF(REG!$D$2:$D$124,DECKS!$F23,REG!$C$2:$C$124),"-")</f>
        <v>-</v>
      </c>
      <c r="AJ23" s="108">
        <f>DECKS!$M23+DECKS!$O23+DECKS!$Q23+DECKS!$S23+DECKS!$U23+DECKS!$W23+DECKS!$Y23+DECKS!$AA23+DECKS!$AD23</f>
        <v>31</v>
      </c>
      <c r="AK23" s="109">
        <f>IFERROR((DECKS!$N23+DECKS!$P23+DECKS!$R23+DECKS!$T23+DECKS!$V23+DECKS!$X23+DECKS!$Z23+DECKS!$AB23+DECKS!$AE23)/DECKS!$AJ23,0)</f>
        <v>0.3548387097</v>
      </c>
      <c r="AL23" s="100" t="s">
        <v>190</v>
      </c>
      <c r="AM23" s="107">
        <f>SUMIF(HISTORICO!N:N,DECKS!$F23,HISTORICO!X:X)</f>
        <v>21</v>
      </c>
      <c r="AN23" s="107">
        <f>SUMIF(HISTORICO!N:N,DECKS!$F23,HISTORICO!Y:Y)</f>
        <v>2</v>
      </c>
      <c r="AO23" s="107">
        <f>SUMIF(HISTORICO!N:N,DECKS!$F23,HISTORICO!Z:Z)</f>
        <v>1</v>
      </c>
      <c r="AP23" s="107">
        <f>SUMIF(HISTORICO!N:N,DECKS!$F23,HISTORICO!AA:AA)</f>
        <v>0</v>
      </c>
      <c r="AQ23" s="111">
        <f>IFERROR(SUM(DECKS!$AM23:$AP23)/((DECKS!$AG23)),0)</f>
        <v>1.263157895</v>
      </c>
      <c r="AR23" s="112">
        <f>IFERROR(DECKS!$AM23/SUM(DECKS!$AM23:$AP23),0)</f>
        <v>0.875</v>
      </c>
      <c r="AS23" s="112">
        <f>IFERROR(DECKS!$AN23/SUM(DECKS!$AM23:$AP23),0)</f>
        <v>0.08333333333</v>
      </c>
      <c r="AT23" s="112">
        <f>IFERROR(DECKS!$AO23/SUM(DECKS!$AM23:$AP23),0)</f>
        <v>0.04166666667</v>
      </c>
      <c r="AU23" s="112">
        <f>IFERROR(DECKS!$AP23/SUM(DECKS!$AM23:$AP23),0)</f>
        <v>0</v>
      </c>
      <c r="AV23" s="107">
        <f t="array" ref="AV23">XLOOKUP(DECKS!$F23,HISTORICO!$N$4:$N$100,HISTORICO!$AH$4:$AH$100,0)</f>
        <v>19</v>
      </c>
      <c r="AW23" s="107">
        <f>DECKS!$AV23+DECKS!$AM23+1.5*DECKS!$AN23+2*DECKS!$AO23+2.5*DECKS!$AP23</f>
        <v>45</v>
      </c>
      <c r="AX23" s="110">
        <f>IFERROR(DECKS!$AW23/DECKS!$AG23,"-")</f>
        <v>2.368421053</v>
      </c>
      <c r="AY23" s="107" t="str">
        <f t="array" ref="AY23">XLOOKUP(DECKS!$AX23,REF!$F$64:$F$68,REF!$D$64:$D$68,"-",-1,1)</f>
        <v>B</v>
      </c>
      <c r="AZ23" s="116" t="s">
        <v>385</v>
      </c>
      <c r="BA23" s="114">
        <v>330.67</v>
      </c>
      <c r="BB23" s="107">
        <v>3.55</v>
      </c>
      <c r="BC23" s="107">
        <v>35.49</v>
      </c>
    </row>
    <row r="24" ht="18.75" hidden="1" customHeight="1">
      <c r="A24" s="88"/>
      <c r="B24" s="105" t="s">
        <v>308</v>
      </c>
      <c r="C24" s="107" t="s">
        <v>264</v>
      </c>
      <c r="D24" s="107">
        <v>4.0</v>
      </c>
      <c r="E24" s="105" t="str">
        <f t="array" ref="E24">XLOOKUP(B24,REF!$C$3:$C$34,REF!$B$3:$B$34,"-",0,1)</f>
        <v>Rakdos</v>
      </c>
      <c r="F24" s="108" t="s">
        <v>386</v>
      </c>
      <c r="G24" s="107" t="str">
        <f t="shared" si="1"/>
        <v>0</v>
      </c>
      <c r="H24" s="107" t="str">
        <f t="shared" si="2"/>
        <v>0</v>
      </c>
      <c r="I24" s="107" t="str">
        <f t="shared" si="3"/>
        <v>1</v>
      </c>
      <c r="J24" s="107" t="str">
        <f t="shared" si="4"/>
        <v>1</v>
      </c>
      <c r="K24" s="107" t="str">
        <f t="shared" si="5"/>
        <v>0</v>
      </c>
      <c r="L24" s="107">
        <f t="shared" si="6"/>
        <v>2</v>
      </c>
      <c r="M24" s="107">
        <f t="array" ref="M24">XLOOKUP(DECKS!$F24,HISTORICO!$B$4:$B$11,HISTORICO!$C$4:$C$11,0,0)</f>
        <v>0</v>
      </c>
      <c r="N24" s="107">
        <f t="array" ref="N24">XLOOKUP(DECKS!$F24,HISTORICO!$B$4:$B$11,HISTORICO!$D$4:$D$11,0,0)</f>
        <v>0</v>
      </c>
      <c r="O24" s="107">
        <f t="array" ref="O24">XLOOKUP(DECKS!$F24,HISTORICO!$B$15:$B$89,HISTORICO!$C$15:$C$89,0,0)</f>
        <v>0</v>
      </c>
      <c r="P24" s="107">
        <f t="array" ref="P24">XLOOKUP(DECKS!$F24,HISTORICO!$B$15:$B$89,HISTORICO!$D$15:$D$89,0,0)</f>
        <v>0</v>
      </c>
      <c r="Q24" s="107">
        <f t="array" ref="Q24">XLOOKUP(DECKS!$F24,HISTORICO!$B$93:$B$171,HISTORICO!$C$93:$C$171,0,0)</f>
        <v>0</v>
      </c>
      <c r="R24" s="107">
        <f t="array" ref="R24">XLOOKUP(DECKS!$F24,HISTORICO!$B$93:$B$171,HISTORICO!$D$93:$D$171,0,0)</f>
        <v>0</v>
      </c>
      <c r="S24" s="107">
        <f t="array" ref="S24">XLOOKUP(DECKS!$F24,HISTORICO!$B$175:$B$377,HISTORICO!$C$175:$C$377,0,0)</f>
        <v>0</v>
      </c>
      <c r="T24" s="107">
        <f t="array" ref="T24">XLOOKUP(DECKS!$F24,HISTORICO!$B$175:$B$377,HISTORICO!$D$175:$D$377,0,0)</f>
        <v>0</v>
      </c>
      <c r="U24" s="107">
        <f t="array" ref="U24">XLOOKUP(DECKS!$F24,HISTORICO!$B$381:$B$501,HISTORICO!$C$381:$C$501,0,0)</f>
        <v>2</v>
      </c>
      <c r="V24" s="107">
        <f t="array" ref="V24">XLOOKUP(DECKS!$F24,HISTORICO!$B$381:$B$501,HISTORICO!$D$381:$D$501,0,0)</f>
        <v>0</v>
      </c>
      <c r="W24" s="107">
        <f t="array" ref="W24">XLOOKUP(DECKS!$F24,HISTORICO!$B$505:$B$589,HISTORICO!$C$505:$C$589,0,0)</f>
        <v>11</v>
      </c>
      <c r="X24" s="107">
        <f t="array" ref="X24">XLOOKUP(DECKS!$F24,HISTORICO!$B$505:$B$589,HISTORICO!$D$505:$D$589,0,0)</f>
        <v>3</v>
      </c>
      <c r="Y24" s="107">
        <f t="array" ref="Y24">XLOOKUP(DECKS!$F24,HISTORICO!$N$4:$N$100,HISTORICO!$O$4:$O$100,0,0)</f>
        <v>10</v>
      </c>
      <c r="Z24" s="107">
        <f t="array" ref="Z24">XLOOKUP(DECKS!$F24,HISTORICO!$N$4:$N$100,HISTORICO!$P$4:$P$100,0,0)</f>
        <v>4</v>
      </c>
      <c r="AA24" s="107">
        <f t="array" ref="AA24">XLOOKUP(DECKS!$F24,HISTORICO!$N$107:$N$288,HISTORICO!$O$107:$O$288,0,0)</f>
        <v>9</v>
      </c>
      <c r="AB24" s="107">
        <f t="array" ref="AB24">XLOOKUP(DECKS!$F24,HISTORICO!$N$107:$N$288,HISTORICO!$P$107:$P$288,0,0)</f>
        <v>4</v>
      </c>
      <c r="AC24" s="100">
        <f>DECKS!$AB24/DECKS!$AA24</f>
        <v>0.4444444444</v>
      </c>
      <c r="AD24" s="108">
        <f t="array" ref="AD24">XLOOKUP(DECKS!$F24,HISTORICO!$N$292:$N$759,HISTORICO!$O$292:$O$759,0,0)</f>
        <v>0</v>
      </c>
      <c r="AE24" s="107">
        <f t="array" ref="AE24">XLOOKUP(DECKS!$F24,HISTORICO!$N$292:$N$759,HISTORICO!$P$292:$P$759,0,0)</f>
        <v>0</v>
      </c>
      <c r="AF24" s="109">
        <f>IFERROR(DECKS!$AE24/DECKS!$AD24,0)</f>
        <v>0</v>
      </c>
      <c r="AG24" s="108">
        <f>DECKS!$Y24+DECKS!$AA24+DECKS!$AD24</f>
        <v>19</v>
      </c>
      <c r="AH24" s="109">
        <f>IFERROR((DECKS!$Z24+DECKS!$AB24+DECKS!$AE24)/DECKS!$AG24,0)</f>
        <v>0.4210526316</v>
      </c>
      <c r="AI24" s="115" t="str">
        <f>IFERROR(AVERAGEIF(REG!$D$2:$D$124,DECKS!$F24,REG!$C$2:$C$124),"-")</f>
        <v>-</v>
      </c>
      <c r="AJ24" s="108">
        <f>DECKS!$M24+DECKS!$O24+DECKS!$Q24+DECKS!$S24+DECKS!$U24+DECKS!$W24+DECKS!$Y24+DECKS!$AA24+DECKS!$AD24</f>
        <v>32</v>
      </c>
      <c r="AK24" s="109">
        <f>IFERROR((DECKS!$N24+DECKS!$P24+DECKS!$R24+DECKS!$T24+DECKS!$V24+DECKS!$X24+DECKS!$Z24+DECKS!$AB24+DECKS!$AE24)/DECKS!$AJ24,0)</f>
        <v>0.34375</v>
      </c>
      <c r="AL24" s="100" t="s">
        <v>160</v>
      </c>
      <c r="AM24" s="107">
        <f>SUMIF(HISTORICO!N:N,DECKS!$F24,HISTORICO!X:X)</f>
        <v>12</v>
      </c>
      <c r="AN24" s="107">
        <f>SUMIF(HISTORICO!N:N,DECKS!$F24,HISTORICO!Y:Y)</f>
        <v>1</v>
      </c>
      <c r="AO24" s="107">
        <f>SUMIF(HISTORICO!N:N,DECKS!$F24,HISTORICO!Z:Z)</f>
        <v>5</v>
      </c>
      <c r="AP24" s="107">
        <f>SUMIF(HISTORICO!N:N,DECKS!$F24,HISTORICO!AA:AA)</f>
        <v>0</v>
      </c>
      <c r="AQ24" s="111">
        <f>IFERROR(SUM(DECKS!$AM24:$AP24)/((DECKS!$AG24)),0)</f>
        <v>0.9473684211</v>
      </c>
      <c r="AR24" s="112">
        <f>IFERROR(DECKS!$AM24/SUM(DECKS!$AM24:$AP24),0)</f>
        <v>0.6666666667</v>
      </c>
      <c r="AS24" s="112">
        <f>IFERROR(DECKS!$AN24/SUM(DECKS!$AM24:$AP24),0)</f>
        <v>0.05555555556</v>
      </c>
      <c r="AT24" s="112">
        <f>IFERROR(DECKS!$AO24/SUM(DECKS!$AM24:$AP24),0)</f>
        <v>0.2777777778</v>
      </c>
      <c r="AU24" s="112">
        <f>IFERROR(DECKS!$AP24/SUM(DECKS!$AM24:$AP24),0)</f>
        <v>0</v>
      </c>
      <c r="AV24" s="107">
        <f t="array" ref="AV24">XLOOKUP(DECKS!$F24,HISTORICO!$N$4:$N$100,HISTORICO!$AH$4:$AH$100,0)</f>
        <v>23</v>
      </c>
      <c r="AW24" s="107">
        <f>DECKS!$AV24+DECKS!$AM24+1.5*DECKS!$AN24+2*DECKS!$AO24+2.5*DECKS!$AP24</f>
        <v>46.5</v>
      </c>
      <c r="AX24" s="110">
        <f>IFERROR(DECKS!$AW24/DECKS!$AG24,"-")</f>
        <v>2.447368421</v>
      </c>
      <c r="AY24" s="107" t="str">
        <f t="array" ref="AY24">XLOOKUP(DECKS!$AX24,REF!$F$64:$F$68,REF!$D$64:$D$68,"-",-1,1)</f>
        <v>B</v>
      </c>
      <c r="AZ24" s="116" t="s">
        <v>387</v>
      </c>
      <c r="BA24" s="114">
        <v>369.35</v>
      </c>
      <c r="BB24" s="107">
        <v>3.98</v>
      </c>
      <c r="BC24" s="117">
        <v>31.56</v>
      </c>
    </row>
    <row r="25" ht="18.75" hidden="1" customHeight="1">
      <c r="A25" s="88"/>
      <c r="B25" s="105" t="s">
        <v>302</v>
      </c>
      <c r="C25" s="107" t="s">
        <v>277</v>
      </c>
      <c r="D25" s="107">
        <v>5.0</v>
      </c>
      <c r="E25" s="105" t="str">
        <f t="array" ref="E25">XLOOKUP(B25,REF!$C$3:$C$34,REF!$B$3:$B$34,"-",0,1)</f>
        <v>Mardu</v>
      </c>
      <c r="F25" s="108" t="s">
        <v>388</v>
      </c>
      <c r="G25" s="107" t="str">
        <f t="shared" si="1"/>
        <v>1</v>
      </c>
      <c r="H25" s="107" t="str">
        <f t="shared" si="2"/>
        <v>0</v>
      </c>
      <c r="I25" s="107" t="str">
        <f t="shared" si="3"/>
        <v>1</v>
      </c>
      <c r="J25" s="107" t="str">
        <f t="shared" si="4"/>
        <v>1</v>
      </c>
      <c r="K25" s="107" t="str">
        <f t="shared" si="5"/>
        <v>0</v>
      </c>
      <c r="L25" s="107">
        <f t="shared" si="6"/>
        <v>3</v>
      </c>
      <c r="M25" s="107">
        <f t="array" ref="M25">XLOOKUP(DECKS!$F25,HISTORICO!$B$4:$B$11,HISTORICO!$C$4:$C$11,0,0)</f>
        <v>0</v>
      </c>
      <c r="N25" s="107">
        <f t="array" ref="N25">XLOOKUP(DECKS!$F25,HISTORICO!$B$4:$B$11,HISTORICO!$D$4:$D$11,0,0)</f>
        <v>0</v>
      </c>
      <c r="O25" s="107">
        <f t="array" ref="O25">XLOOKUP(DECKS!$F25,HISTORICO!$B$15:$B$89,HISTORICO!$C$15:$C$89,0,0)</f>
        <v>0</v>
      </c>
      <c r="P25" s="107">
        <f t="array" ref="P25">XLOOKUP(DECKS!$F25,HISTORICO!$B$15:$B$89,HISTORICO!$D$15:$D$89,0,0)</f>
        <v>0</v>
      </c>
      <c r="Q25" s="107">
        <f t="array" ref="Q25">XLOOKUP(DECKS!$F25,HISTORICO!$B$93:$B$171,HISTORICO!$C$93:$C$171,0,0)</f>
        <v>0</v>
      </c>
      <c r="R25" s="107">
        <f t="array" ref="R25">XLOOKUP(DECKS!$F25,HISTORICO!$B$93:$B$171,HISTORICO!$D$93:$D$171,0,0)</f>
        <v>0</v>
      </c>
      <c r="S25" s="107">
        <f t="array" ref="S25">XLOOKUP(DECKS!$F25,HISTORICO!$B$175:$B$377,HISTORICO!$C$175:$C$377,0,0)</f>
        <v>0</v>
      </c>
      <c r="T25" s="107">
        <f t="array" ref="T25">XLOOKUP(DECKS!$F25,HISTORICO!$B$175:$B$377,HISTORICO!$D$175:$D$377,0,0)</f>
        <v>0</v>
      </c>
      <c r="U25" s="107">
        <f t="array" ref="U25">XLOOKUP(DECKS!$F25,HISTORICO!$B$381:$B$501,HISTORICO!$C$381:$C$501,0,0)</f>
        <v>0</v>
      </c>
      <c r="V25" s="107">
        <f t="array" ref="V25">XLOOKUP(DECKS!$F25,HISTORICO!$B$381:$B$501,HISTORICO!$D$381:$D$501,0,0)</f>
        <v>0</v>
      </c>
      <c r="W25" s="107">
        <f t="array" ref="W25">XLOOKUP(DECKS!$F25,HISTORICO!$B$505:$B$589,HISTORICO!$C$505:$C$589,0,0)</f>
        <v>0</v>
      </c>
      <c r="X25" s="107">
        <f t="array" ref="X25">XLOOKUP(DECKS!$F25,HISTORICO!$B$505:$B$589,HISTORICO!$D$505:$D$589,0,0)</f>
        <v>0</v>
      </c>
      <c r="Y25" s="107">
        <f t="array" ref="Y25">XLOOKUP(DECKS!$F25,HISTORICO!$N$4:$N$100,HISTORICO!$O$4:$O$100,0,0)</f>
        <v>0</v>
      </c>
      <c r="Z25" s="107">
        <f t="array" ref="Z25">XLOOKUP(DECKS!$F25,HISTORICO!$N$4:$N$100,HISTORICO!$P$4:$P$100,0,0)</f>
        <v>0</v>
      </c>
      <c r="AA25" s="107">
        <f t="array" ref="AA25">XLOOKUP(DECKS!$F25,HISTORICO!$N$107:$N$288,HISTORICO!$O$107:$O$288,0,0)</f>
        <v>12</v>
      </c>
      <c r="AB25" s="107">
        <f t="array" ref="AB25">XLOOKUP(DECKS!$F25,HISTORICO!$N$107:$N$288,HISTORICO!$P$107:$P$288,0,0)</f>
        <v>5</v>
      </c>
      <c r="AC25" s="100">
        <f>DECKS!$AB25/DECKS!$AA25</f>
        <v>0.4166666667</v>
      </c>
      <c r="AD25" s="108">
        <f t="array" ref="AD25">XLOOKUP(DECKS!$F25,HISTORICO!$N$292:$N$759,HISTORICO!$O$292:$O$759,0,0)</f>
        <v>0</v>
      </c>
      <c r="AE25" s="107">
        <f t="array" ref="AE25">XLOOKUP(DECKS!$F25,HISTORICO!$N$292:$N$759,HISTORICO!$P$292:$P$759,0,0)</f>
        <v>0</v>
      </c>
      <c r="AF25" s="109">
        <f>IFERROR(DECKS!$AE25/DECKS!$AD25,0)</f>
        <v>0</v>
      </c>
      <c r="AG25" s="108">
        <f>DECKS!$Y25+DECKS!$AA25+DECKS!$AD25</f>
        <v>12</v>
      </c>
      <c r="AH25" s="109">
        <f>IFERROR((DECKS!$Z25+DECKS!$AB25+DECKS!$AE25)/DECKS!$AG25,0)</f>
        <v>0.4166666667</v>
      </c>
      <c r="AI25" s="115" t="str">
        <f>IFERROR(AVERAGEIF(REG!$D$2:$D$124,DECKS!$F25,REG!$C$2:$C$124),"-")</f>
        <v>-</v>
      </c>
      <c r="AJ25" s="108">
        <f>DECKS!$M25+DECKS!$O25+DECKS!$Q25+DECKS!$S25+DECKS!$U25+DECKS!$W25+DECKS!$Y25+DECKS!$AA25+DECKS!$AD25</f>
        <v>12</v>
      </c>
      <c r="AK25" s="109">
        <f>IFERROR((DECKS!$N25+DECKS!$P25+DECKS!$R25+DECKS!$T25+DECKS!$V25+DECKS!$X25+DECKS!$Z25+DECKS!$AB25+DECKS!$AE25)/DECKS!$AJ25,0)</f>
        <v>0.4166666667</v>
      </c>
      <c r="AL25" s="107" t="s">
        <v>367</v>
      </c>
      <c r="AM25" s="107">
        <f>SUMIF(HISTORICO!N:N,DECKS!$F25,HISTORICO!X:X)</f>
        <v>9</v>
      </c>
      <c r="AN25" s="107">
        <f>SUMIF(HISTORICO!N:N,DECKS!$F25,HISTORICO!Y:Y)</f>
        <v>1</v>
      </c>
      <c r="AO25" s="107">
        <f>SUMIF(HISTORICO!N:N,DECKS!$F25,HISTORICO!Z:Z)</f>
        <v>1</v>
      </c>
      <c r="AP25" s="107">
        <f>SUMIF(HISTORICO!N:N,DECKS!$F25,HISTORICO!AA:AA)</f>
        <v>0</v>
      </c>
      <c r="AQ25" s="111">
        <f>IFERROR(SUM(DECKS!$AM25:$AP25)/((DECKS!$AG25)),0)</f>
        <v>0.9166666667</v>
      </c>
      <c r="AR25" s="112">
        <f>IFERROR(DECKS!$AM25/SUM(DECKS!$AM25:$AP25),0)</f>
        <v>0.8181818182</v>
      </c>
      <c r="AS25" s="112">
        <f>IFERROR(DECKS!$AN25/SUM(DECKS!$AM25:$AP25),0)</f>
        <v>0.09090909091</v>
      </c>
      <c r="AT25" s="112">
        <f>IFERROR(DECKS!$AO25/SUM(DECKS!$AM25:$AP25),0)</f>
        <v>0.09090909091</v>
      </c>
      <c r="AU25" s="112">
        <f>IFERROR(DECKS!$AP25/SUM(DECKS!$AM25:$AP25),0)</f>
        <v>0</v>
      </c>
      <c r="AV25" s="107">
        <f t="array" ref="AV25">XLOOKUP(DECKS!$F25,HISTORICO!$N$4:$N$100,HISTORICO!$AH$4:$AH$100,0)</f>
        <v>0</v>
      </c>
      <c r="AW25" s="107">
        <f>DECKS!$AV25+DECKS!$AM25+1.5*DECKS!$AN25+2*DECKS!$AO25+2.5*DECKS!$AP25</f>
        <v>12.5</v>
      </c>
      <c r="AX25" s="110">
        <f>IFERROR(DECKS!$AW25/DECKS!$AG25,"-")</f>
        <v>1.041666667</v>
      </c>
      <c r="AY25" s="107" t="str">
        <f t="array" ref="AY25">XLOOKUP(DECKS!$AX25,REF!$F$64:$F$68,REF!$D$64:$D$68,"-",-1,1)</f>
        <v>D</v>
      </c>
      <c r="AZ25" s="116" t="s">
        <v>389</v>
      </c>
      <c r="BA25" s="114">
        <v>571.17</v>
      </c>
      <c r="BB25" s="107">
        <v>3.01</v>
      </c>
      <c r="BC25" s="117">
        <v>37.5</v>
      </c>
    </row>
    <row r="26" ht="18.75" hidden="1" customHeight="1">
      <c r="A26" s="88"/>
      <c r="B26" s="105" t="s">
        <v>314</v>
      </c>
      <c r="C26" s="107" t="s">
        <v>264</v>
      </c>
      <c r="D26" s="107">
        <v>3.0</v>
      </c>
      <c r="E26" s="105" t="str">
        <f t="array" ref="E26">XLOOKUP(B26,REF!$C$3:$C$34,REF!$B$3:$B$34,"-",0,1)</f>
        <v>Dimir</v>
      </c>
      <c r="F26" s="108" t="s">
        <v>390</v>
      </c>
      <c r="G26" s="107" t="str">
        <f t="shared" si="1"/>
        <v>0</v>
      </c>
      <c r="H26" s="107" t="str">
        <f t="shared" si="2"/>
        <v>1</v>
      </c>
      <c r="I26" s="107" t="str">
        <f t="shared" si="3"/>
        <v>1</v>
      </c>
      <c r="J26" s="107" t="str">
        <f t="shared" si="4"/>
        <v>0</v>
      </c>
      <c r="K26" s="107" t="str">
        <f t="shared" si="5"/>
        <v>0</v>
      </c>
      <c r="L26" s="107">
        <f t="shared" si="6"/>
        <v>2</v>
      </c>
      <c r="M26" s="107">
        <f t="array" ref="M26">XLOOKUP(DECKS!$F26,HISTORICO!$B$4:$B$11,HISTORICO!$C$4:$C$11,0,0)</f>
        <v>0</v>
      </c>
      <c r="N26" s="107">
        <f t="array" ref="N26">XLOOKUP(DECKS!$F26,HISTORICO!$B$4:$B$11,HISTORICO!$D$4:$D$11,0,0)</f>
        <v>0</v>
      </c>
      <c r="O26" s="107">
        <f t="array" ref="O26">XLOOKUP(DECKS!$F26,HISTORICO!$B$15:$B$89,HISTORICO!$C$15:$C$89,0,0)</f>
        <v>0</v>
      </c>
      <c r="P26" s="107">
        <f t="array" ref="P26">XLOOKUP(DECKS!$F26,HISTORICO!$B$15:$B$89,HISTORICO!$D$15:$D$89,0,0)</f>
        <v>0</v>
      </c>
      <c r="Q26" s="107">
        <f t="array" ref="Q26">XLOOKUP(DECKS!$F26,HISTORICO!$B$93:$B$171,HISTORICO!$C$93:$C$171,0,0)</f>
        <v>0</v>
      </c>
      <c r="R26" s="107">
        <f t="array" ref="R26">XLOOKUP(DECKS!$F26,HISTORICO!$B$93:$B$171,HISTORICO!$D$93:$D$171,0,0)</f>
        <v>0</v>
      </c>
      <c r="S26" s="107">
        <f t="array" ref="S26">XLOOKUP(DECKS!$F26,HISTORICO!$B$175:$B$377,HISTORICO!$C$175:$C$377,0,0)</f>
        <v>0</v>
      </c>
      <c r="T26" s="107">
        <f t="array" ref="T26">XLOOKUP(DECKS!$F26,HISTORICO!$B$175:$B$377,HISTORICO!$D$175:$D$377,0,0)</f>
        <v>0</v>
      </c>
      <c r="U26" s="107">
        <f t="array" ref="U26">XLOOKUP(DECKS!$F26,HISTORICO!$B$381:$B$501,HISTORICO!$C$381:$C$501,0,0)</f>
        <v>0</v>
      </c>
      <c r="V26" s="107">
        <f t="array" ref="V26">XLOOKUP(DECKS!$F26,HISTORICO!$B$381:$B$501,HISTORICO!$D$381:$D$501,0,0)</f>
        <v>0</v>
      </c>
      <c r="W26" s="107">
        <f t="array" ref="W26">XLOOKUP(DECKS!$F26,HISTORICO!$B$505:$B$589,HISTORICO!$C$505:$C$589,0,0)</f>
        <v>10</v>
      </c>
      <c r="X26" s="107">
        <f t="array" ref="X26">XLOOKUP(DECKS!$F26,HISTORICO!$B$505:$B$589,HISTORICO!$D$505:$D$589,0,0)</f>
        <v>2</v>
      </c>
      <c r="Y26" s="107">
        <f t="array" ref="Y26">XLOOKUP(DECKS!$F26,HISTORICO!$N$4:$N$100,HISTORICO!$O$4:$O$100,0,0)</f>
        <v>8</v>
      </c>
      <c r="Z26" s="107">
        <f t="array" ref="Z26">XLOOKUP(DECKS!$F26,HISTORICO!$N$4:$N$100,HISTORICO!$P$4:$P$100,0,0)</f>
        <v>3</v>
      </c>
      <c r="AA26" s="107">
        <f t="array" ref="AA26">XLOOKUP(DECKS!$F26,HISTORICO!$N$107:$N$288,HISTORICO!$O$107:$O$288,0,0)</f>
        <v>9</v>
      </c>
      <c r="AB26" s="107">
        <f t="array" ref="AB26">XLOOKUP(DECKS!$F26,HISTORICO!$N$107:$N$288,HISTORICO!$P$107:$P$288,0,0)</f>
        <v>4</v>
      </c>
      <c r="AC26" s="100">
        <f>DECKS!$AB26/DECKS!$AA26</f>
        <v>0.4444444444</v>
      </c>
      <c r="AD26" s="108">
        <f t="array" ref="AD26">XLOOKUP(DECKS!$F26,HISTORICO!$N$292:$N$759,HISTORICO!$O$292:$O$759,0,0)</f>
        <v>0</v>
      </c>
      <c r="AE26" s="107">
        <f t="array" ref="AE26">XLOOKUP(DECKS!$F26,HISTORICO!$N$292:$N$759,HISTORICO!$P$292:$P$759,0,0)</f>
        <v>0</v>
      </c>
      <c r="AF26" s="109">
        <f>IFERROR(DECKS!$AE26/DECKS!$AD26,0)</f>
        <v>0</v>
      </c>
      <c r="AG26" s="108">
        <f>DECKS!$Y26+DECKS!$AA26+DECKS!$AD26</f>
        <v>17</v>
      </c>
      <c r="AH26" s="109">
        <f>IFERROR((DECKS!$Z26+DECKS!$AB26+DECKS!$AE26)/DECKS!$AG26,0)</f>
        <v>0.4117647059</v>
      </c>
      <c r="AI26" s="115" t="str">
        <f>IFERROR(AVERAGEIF(REG!$D$2:$D$124,DECKS!$F26,REG!$C$2:$C$124),"-")</f>
        <v>-</v>
      </c>
      <c r="AJ26" s="108">
        <f>DECKS!$M26+DECKS!$O26+DECKS!$Q26+DECKS!$S26+DECKS!$U26+DECKS!$W26+DECKS!$Y26+DECKS!$AA26+DECKS!$AD26</f>
        <v>27</v>
      </c>
      <c r="AK26" s="109">
        <f>IFERROR((DECKS!$N26+DECKS!$P26+DECKS!$R26+DECKS!$T26+DECKS!$V26+DECKS!$X26+DECKS!$Z26+DECKS!$AB26+DECKS!$AE26)/DECKS!$AJ26,0)</f>
        <v>0.3333333333</v>
      </c>
      <c r="AL26" s="100" t="s">
        <v>160</v>
      </c>
      <c r="AM26" s="107">
        <f>SUMIF(HISTORICO!N:N,DECKS!$F26,HISTORICO!X:X)</f>
        <v>14</v>
      </c>
      <c r="AN26" s="107">
        <f>SUMIF(HISTORICO!N:N,DECKS!$F26,HISTORICO!Y:Y)</f>
        <v>0</v>
      </c>
      <c r="AO26" s="107">
        <f>SUMIF(HISTORICO!N:N,DECKS!$F26,HISTORICO!Z:Z)</f>
        <v>0</v>
      </c>
      <c r="AP26" s="107">
        <f>SUMIF(HISTORICO!N:N,DECKS!$F26,HISTORICO!AA:AA)</f>
        <v>0</v>
      </c>
      <c r="AQ26" s="111">
        <f>IFERROR(SUM(DECKS!$AM26:$AP26)/((DECKS!$AG26)),0)</f>
        <v>0.8235294118</v>
      </c>
      <c r="AR26" s="112">
        <f>IFERROR(DECKS!$AM26/SUM(DECKS!$AM26:$AP26),0)</f>
        <v>1</v>
      </c>
      <c r="AS26" s="112">
        <f>IFERROR(DECKS!$AN26/SUM(DECKS!$AM26:$AP26),0)</f>
        <v>0</v>
      </c>
      <c r="AT26" s="112">
        <f>IFERROR(DECKS!$AO26/SUM(DECKS!$AM26:$AP26),0)</f>
        <v>0</v>
      </c>
      <c r="AU26" s="112">
        <f>IFERROR(DECKS!$AP26/SUM(DECKS!$AM26:$AP26),0)</f>
        <v>0</v>
      </c>
      <c r="AV26" s="107">
        <f t="array" ref="AV26">XLOOKUP(DECKS!$F26,HISTORICO!$N$4:$N$100,HISTORICO!$AH$4:$AH$100,0)</f>
        <v>17</v>
      </c>
      <c r="AW26" s="107">
        <f>DECKS!$AV26+DECKS!$AM26+1.5*DECKS!$AN26+2*DECKS!$AO26+2.5*DECKS!$AP26</f>
        <v>31</v>
      </c>
      <c r="AX26" s="110">
        <f>IFERROR(DECKS!$AW26/DECKS!$AG26,"-")</f>
        <v>1.823529412</v>
      </c>
      <c r="AY26" s="107" t="str">
        <f t="array" ref="AY26">XLOOKUP(DECKS!$AX26,REF!$F$64:$F$68,REF!$D$64:$D$68,"-",-1,1)</f>
        <v>C</v>
      </c>
      <c r="AZ26" s="116" t="s">
        <v>391</v>
      </c>
      <c r="BA26" s="114">
        <v>257.93</v>
      </c>
      <c r="BB26" s="107">
        <v>3.98</v>
      </c>
      <c r="BC26" s="117">
        <v>31.32</v>
      </c>
    </row>
    <row r="27" ht="18.75" hidden="1" customHeight="1">
      <c r="A27" s="88"/>
      <c r="B27" s="105" t="s">
        <v>328</v>
      </c>
      <c r="C27" s="107" t="s">
        <v>254</v>
      </c>
      <c r="D27" s="107">
        <v>4.0</v>
      </c>
      <c r="E27" s="105" t="str">
        <f t="array" ref="E27">XLOOKUP(B27,REF!$C$3:$C$34,REF!$B$3:$B$34,"-",0,1)</f>
        <v>Mono Red</v>
      </c>
      <c r="F27" s="108" t="s">
        <v>392</v>
      </c>
      <c r="G27" s="107" t="str">
        <f t="shared" si="1"/>
        <v>0</v>
      </c>
      <c r="H27" s="107" t="str">
        <f t="shared" si="2"/>
        <v>0</v>
      </c>
      <c r="I27" s="107" t="str">
        <f t="shared" si="3"/>
        <v>0</v>
      </c>
      <c r="J27" s="107" t="str">
        <f t="shared" si="4"/>
        <v>1</v>
      </c>
      <c r="K27" s="107" t="str">
        <f t="shared" si="5"/>
        <v>0</v>
      </c>
      <c r="L27" s="107">
        <f t="shared" si="6"/>
        <v>1</v>
      </c>
      <c r="M27" s="107">
        <f t="array" ref="M27">XLOOKUP(DECKS!$F27,HISTORICO!$B$4:$B$11,HISTORICO!$C$4:$C$11,0,0)</f>
        <v>0</v>
      </c>
      <c r="N27" s="107">
        <f t="array" ref="N27">XLOOKUP(DECKS!$F27,HISTORICO!$B$4:$B$11,HISTORICO!$D$4:$D$11,0,0)</f>
        <v>0</v>
      </c>
      <c r="O27" s="107">
        <f t="array" ref="O27">XLOOKUP(DECKS!$F27,HISTORICO!$B$15:$B$89,HISTORICO!$C$15:$C$89,0,0)</f>
        <v>0</v>
      </c>
      <c r="P27" s="107">
        <f t="array" ref="P27">XLOOKUP(DECKS!$F27,HISTORICO!$B$15:$B$89,HISTORICO!$D$15:$D$89,0,0)</f>
        <v>0</v>
      </c>
      <c r="Q27" s="107">
        <f t="array" ref="Q27">XLOOKUP(DECKS!$F27,HISTORICO!$B$93:$B$171,HISTORICO!$C$93:$C$171,0,0)</f>
        <v>0</v>
      </c>
      <c r="R27" s="107">
        <f t="array" ref="R27">XLOOKUP(DECKS!$F27,HISTORICO!$B$93:$B$171,HISTORICO!$D$93:$D$171,0,0)</f>
        <v>0</v>
      </c>
      <c r="S27" s="107">
        <f t="array" ref="S27">XLOOKUP(DECKS!$F27,HISTORICO!$B$175:$B$377,HISTORICO!$C$175:$C$377,0,0)</f>
        <v>0</v>
      </c>
      <c r="T27" s="107">
        <f t="array" ref="T27">XLOOKUP(DECKS!$F27,HISTORICO!$B$175:$B$377,HISTORICO!$D$175:$D$377,0,0)</f>
        <v>0</v>
      </c>
      <c r="U27" s="107">
        <f t="array" ref="U27">XLOOKUP(DECKS!$F27,HISTORICO!$B$381:$B$501,HISTORICO!$C$381:$C$501,0,0)</f>
        <v>0</v>
      </c>
      <c r="V27" s="107">
        <f t="array" ref="V27">XLOOKUP(DECKS!$F27,HISTORICO!$B$381:$B$501,HISTORICO!$D$381:$D$501,0,0)</f>
        <v>0</v>
      </c>
      <c r="W27" s="107">
        <f t="array" ref="W27">XLOOKUP(DECKS!$F27,HISTORICO!$B$505:$B$589,HISTORICO!$C$505:$C$589,0,0)</f>
        <v>11</v>
      </c>
      <c r="X27" s="107">
        <f t="array" ref="X27">XLOOKUP(DECKS!$F27,HISTORICO!$B$505:$B$589,HISTORICO!$D$505:$D$589,0,0)</f>
        <v>5</v>
      </c>
      <c r="Y27" s="107">
        <f t="array" ref="Y27">XLOOKUP(DECKS!$F27,HISTORICO!$N$4:$N$100,HISTORICO!$O$4:$O$100,0,0)</f>
        <v>7</v>
      </c>
      <c r="Z27" s="107">
        <f t="array" ref="Z27">XLOOKUP(DECKS!$F27,HISTORICO!$N$4:$N$100,HISTORICO!$P$4:$P$100,0,0)</f>
        <v>3</v>
      </c>
      <c r="AA27" s="107">
        <f t="array" ref="AA27">XLOOKUP(DECKS!$F27,HISTORICO!$N$107:$N$288,HISTORICO!$O$107:$O$288,0,0)</f>
        <v>15</v>
      </c>
      <c r="AB27" s="107">
        <f t="array" ref="AB27">XLOOKUP(DECKS!$F27,HISTORICO!$N$107:$N$288,HISTORICO!$P$107:$P$288,0,0)</f>
        <v>6</v>
      </c>
      <c r="AC27" s="100">
        <f>DECKS!$AB27/DECKS!$AA27</f>
        <v>0.4</v>
      </c>
      <c r="AD27" s="108">
        <f t="array" ref="AD27">XLOOKUP(DECKS!$F27,HISTORICO!$N$292:$N$759,HISTORICO!$O$292:$O$759,0,0)</f>
        <v>0</v>
      </c>
      <c r="AE27" s="107">
        <f t="array" ref="AE27">XLOOKUP(DECKS!$F27,HISTORICO!$N$292:$N$759,HISTORICO!$P$292:$P$759,0,0)</f>
        <v>0</v>
      </c>
      <c r="AF27" s="109">
        <f>IFERROR(DECKS!$AE27/DECKS!$AD27,0)</f>
        <v>0</v>
      </c>
      <c r="AG27" s="108">
        <f>DECKS!$Y27+DECKS!$AA27+DECKS!$AD27</f>
        <v>22</v>
      </c>
      <c r="AH27" s="109">
        <f>IFERROR((DECKS!$Z27+DECKS!$AB27+DECKS!$AE27)/DECKS!$AG27,0)</f>
        <v>0.4090909091</v>
      </c>
      <c r="AI27" s="115" t="str">
        <f>IFERROR(AVERAGEIF(REG!$D$2:$D$124,DECKS!$F27,REG!$C$2:$C$124),"-")</f>
        <v>-</v>
      </c>
      <c r="AJ27" s="108">
        <f>DECKS!$M27+DECKS!$O27+DECKS!$Q27+DECKS!$S27+DECKS!$U27+DECKS!$W27+DECKS!$Y27+DECKS!$AA27+DECKS!$AD27</f>
        <v>33</v>
      </c>
      <c r="AK27" s="109">
        <f>IFERROR((DECKS!$N27+DECKS!$P27+DECKS!$R27+DECKS!$T27+DECKS!$V27+DECKS!$X27+DECKS!$Z27+DECKS!$AB27+DECKS!$AE27)/DECKS!$AJ27,0)</f>
        <v>0.4242424242</v>
      </c>
      <c r="AL27" s="100" t="s">
        <v>190</v>
      </c>
      <c r="AM27" s="107">
        <f>SUMIF(HISTORICO!N:N,DECKS!$F27,HISTORICO!X:X)</f>
        <v>3</v>
      </c>
      <c r="AN27" s="107">
        <f>SUMIF(HISTORICO!N:N,DECKS!$F27,HISTORICO!Y:Y)</f>
        <v>2</v>
      </c>
      <c r="AO27" s="107">
        <f>SUMIF(HISTORICO!N:N,DECKS!$F27,HISTORICO!Z:Z)</f>
        <v>15</v>
      </c>
      <c r="AP27" s="107">
        <f>SUMIF(HISTORICO!N:N,DECKS!$F27,HISTORICO!AA:AA)</f>
        <v>1</v>
      </c>
      <c r="AQ27" s="111">
        <f>IFERROR(SUM(DECKS!$AM27:$AP27)/((DECKS!$AG27)),0)</f>
        <v>0.9545454545</v>
      </c>
      <c r="AR27" s="112">
        <f>IFERROR(DECKS!$AM27/SUM(DECKS!$AM27:$AP27),0)</f>
        <v>0.1428571429</v>
      </c>
      <c r="AS27" s="112">
        <f>IFERROR(DECKS!$AN27/SUM(DECKS!$AM27:$AP27),0)</f>
        <v>0.09523809524</v>
      </c>
      <c r="AT27" s="112">
        <f>IFERROR(DECKS!$AO27/SUM(DECKS!$AM27:$AP27),0)</f>
        <v>0.7142857143</v>
      </c>
      <c r="AU27" s="112">
        <f>IFERROR(DECKS!$AP27/SUM(DECKS!$AM27:$AP27),0)</f>
        <v>0.04761904762</v>
      </c>
      <c r="AV27" s="107">
        <f t="array" ref="AV27">XLOOKUP(DECKS!$F27,HISTORICO!$N$4:$N$100,HISTORICO!$AH$4:$AH$100,0)</f>
        <v>15</v>
      </c>
      <c r="AW27" s="107">
        <f>DECKS!$AV27+DECKS!$AM27+1.5*DECKS!$AN27+2*DECKS!$AO27+2.5*DECKS!$AP27</f>
        <v>53.5</v>
      </c>
      <c r="AX27" s="110">
        <f>IFERROR(DECKS!$AW27/DECKS!$AG27,"-")</f>
        <v>2.431818182</v>
      </c>
      <c r="AY27" s="107" t="str">
        <f t="array" ref="AY27">XLOOKUP(DECKS!$AX27,REF!$F$64:$F$68,REF!$D$64:$D$68,"-",-1,1)</f>
        <v>B</v>
      </c>
      <c r="AZ27" s="116" t="s">
        <v>393</v>
      </c>
      <c r="BA27" s="114">
        <v>314.58</v>
      </c>
      <c r="BB27" s="107">
        <v>3.94</v>
      </c>
      <c r="BC27" s="107">
        <v>36.24</v>
      </c>
    </row>
    <row r="28" ht="18.75" customHeight="1">
      <c r="A28" s="88"/>
      <c r="B28" s="105" t="s">
        <v>326</v>
      </c>
      <c r="C28" s="107" t="s">
        <v>256</v>
      </c>
      <c r="D28" s="107">
        <v>3.0</v>
      </c>
      <c r="E28" s="105" t="str">
        <f t="array" ref="E28">XLOOKUP(B28,REF!$C$3:$C$34,REF!$B$3:$B$34,"-",0,1)</f>
        <v>Bant</v>
      </c>
      <c r="F28" s="108" t="s">
        <v>93</v>
      </c>
      <c r="G28" s="107" t="str">
        <f t="shared" si="1"/>
        <v>1</v>
      </c>
      <c r="H28" s="107" t="str">
        <f t="shared" si="2"/>
        <v>1</v>
      </c>
      <c r="I28" s="107" t="str">
        <f t="shared" si="3"/>
        <v>0</v>
      </c>
      <c r="J28" s="107" t="str">
        <f t="shared" si="4"/>
        <v>0</v>
      </c>
      <c r="K28" s="107" t="str">
        <f t="shared" si="5"/>
        <v>1</v>
      </c>
      <c r="L28" s="107">
        <f t="shared" si="6"/>
        <v>3</v>
      </c>
      <c r="M28" s="107">
        <f t="array" ref="M28">XLOOKUP(DECKS!$F28,HISTORICO!$B$4:$B$11,HISTORICO!$C$4:$C$11,0,0)</f>
        <v>0</v>
      </c>
      <c r="N28" s="107">
        <f t="array" ref="N28">XLOOKUP(DECKS!$F28,HISTORICO!$B$4:$B$11,HISTORICO!$D$4:$D$11,0,0)</f>
        <v>0</v>
      </c>
      <c r="O28" s="107">
        <f t="array" ref="O28">XLOOKUP(DECKS!$F28,HISTORICO!$B$15:$B$89,HISTORICO!$C$15:$C$89,0,0)</f>
        <v>0</v>
      </c>
      <c r="P28" s="107">
        <f t="array" ref="P28">XLOOKUP(DECKS!$F28,HISTORICO!$B$15:$B$89,HISTORICO!$D$15:$D$89,0,0)</f>
        <v>0</v>
      </c>
      <c r="Q28" s="107">
        <f t="array" ref="Q28">XLOOKUP(DECKS!$F28,HISTORICO!$B$93:$B$171,HISTORICO!$C$93:$C$171,0,0)</f>
        <v>0</v>
      </c>
      <c r="R28" s="107">
        <f t="array" ref="R28">XLOOKUP(DECKS!$F28,HISTORICO!$B$93:$B$171,HISTORICO!$D$93:$D$171,0,0)</f>
        <v>0</v>
      </c>
      <c r="S28" s="107">
        <f t="array" ref="S28">XLOOKUP(DECKS!$F28,HISTORICO!$B$175:$B$377,HISTORICO!$C$175:$C$377,0,0)</f>
        <v>0</v>
      </c>
      <c r="T28" s="107">
        <f t="array" ref="T28">XLOOKUP(DECKS!$F28,HISTORICO!$B$175:$B$377,HISTORICO!$D$175:$D$377,0,0)</f>
        <v>0</v>
      </c>
      <c r="U28" s="107">
        <f t="array" ref="U28">XLOOKUP(DECKS!$F28,HISTORICO!$B$381:$B$501,HISTORICO!$C$381:$C$501,0,0)</f>
        <v>0</v>
      </c>
      <c r="V28" s="107">
        <f t="array" ref="V28">XLOOKUP(DECKS!$F28,HISTORICO!$B$381:$B$501,HISTORICO!$D$381:$D$501,0,0)</f>
        <v>0</v>
      </c>
      <c r="W28" s="107">
        <f t="array" ref="W28">XLOOKUP(DECKS!$F28,HISTORICO!$B$505:$B$589,HISTORICO!$C$505:$C$589,0,0)</f>
        <v>0</v>
      </c>
      <c r="X28" s="107">
        <f t="array" ref="X28">XLOOKUP(DECKS!$F28,HISTORICO!$B$505:$B$589,HISTORICO!$D$505:$D$589,0,0)</f>
        <v>0</v>
      </c>
      <c r="Y28" s="107">
        <f t="array" ref="Y28">XLOOKUP(DECKS!$F28,HISTORICO!$N$4:$N$100,HISTORICO!$O$4:$O$100,0,0)</f>
        <v>0</v>
      </c>
      <c r="Z28" s="107">
        <f t="array" ref="Z28">XLOOKUP(DECKS!$F28,HISTORICO!$N$4:$N$100,HISTORICO!$P$4:$P$100,0,0)</f>
        <v>0</v>
      </c>
      <c r="AA28" s="107">
        <f t="array" ref="AA28">XLOOKUP(DECKS!$F28,HISTORICO!$N$107:$N$288,HISTORICO!$O$107:$O$288,0,0)</f>
        <v>11</v>
      </c>
      <c r="AB28" s="107">
        <f t="array" ref="AB28">XLOOKUP(DECKS!$F28,HISTORICO!$N$107:$N$288,HISTORICO!$P$107:$P$288,0,0)</f>
        <v>6</v>
      </c>
      <c r="AC28" s="100">
        <f>DECKS!$AB28/DECKS!$AA28</f>
        <v>0.5454545455</v>
      </c>
      <c r="AD28" s="108">
        <f t="array" ref="AD28">XLOOKUP(DECKS!$F28,HISTORICO!$N$292:$N$759,HISTORICO!$O$292:$O$759,0,0)</f>
        <v>4</v>
      </c>
      <c r="AE28" s="107">
        <f t="array" ref="AE28">XLOOKUP(DECKS!$F28,HISTORICO!$N$292:$N$759,HISTORICO!$P$292:$P$759,0,0)</f>
        <v>0</v>
      </c>
      <c r="AF28" s="109">
        <f>IFERROR(DECKS!$AE28/DECKS!$AD28,0)</f>
        <v>0</v>
      </c>
      <c r="AG28" s="108">
        <f>DECKS!$Y28+DECKS!$AA28+DECKS!$AD28</f>
        <v>15</v>
      </c>
      <c r="AH28" s="109">
        <f>IFERROR((DECKS!$Z28+DECKS!$AB28+DECKS!$AE28)/DECKS!$AG28,0)</f>
        <v>0.4</v>
      </c>
      <c r="AI28" s="115" t="str">
        <f>IFERROR(AVERAGEIF(REG!$D$2:$D$124,DECKS!$F28,REG!$C$2:$C$124),"-")</f>
        <v>-</v>
      </c>
      <c r="AJ28" s="108">
        <f>DECKS!$M28+DECKS!$O28+DECKS!$Q28+DECKS!$S28+DECKS!$U28+DECKS!$W28+DECKS!$Y28+DECKS!$AA28+DECKS!$AD28</f>
        <v>15</v>
      </c>
      <c r="AK28" s="109">
        <f>IFERROR((DECKS!$N28+DECKS!$P28+DECKS!$R28+DECKS!$T28+DECKS!$V28+DECKS!$X28+DECKS!$Z28+DECKS!$AB28+DECKS!$AE28)/DECKS!$AJ28,0)</f>
        <v>0.4</v>
      </c>
      <c r="AL28" s="107" t="s">
        <v>367</v>
      </c>
      <c r="AM28" s="107">
        <f>SUMIF(HISTORICO!N:N,DECKS!$F28,HISTORICO!X:X)</f>
        <v>9</v>
      </c>
      <c r="AN28" s="107">
        <f>SUMIF(HISTORICO!N:N,DECKS!$F28,HISTORICO!Y:Y)</f>
        <v>0</v>
      </c>
      <c r="AO28" s="107">
        <f>SUMIF(HISTORICO!N:N,DECKS!$F28,HISTORICO!Z:Z)</f>
        <v>1</v>
      </c>
      <c r="AP28" s="107">
        <f>SUMIF(HISTORICO!N:N,DECKS!$F28,HISTORICO!AA:AA)</f>
        <v>3</v>
      </c>
      <c r="AQ28" s="111">
        <f>IFERROR(SUM(DECKS!$AM28:$AP28)/((DECKS!$AG28)),0)</f>
        <v>0.8666666667</v>
      </c>
      <c r="AR28" s="112">
        <f>IFERROR(DECKS!$AM28/SUM(DECKS!$AM28:$AP28),0)</f>
        <v>0.6923076923</v>
      </c>
      <c r="AS28" s="112">
        <f>IFERROR(DECKS!$AN28/SUM(DECKS!$AM28:$AP28),0)</f>
        <v>0</v>
      </c>
      <c r="AT28" s="112">
        <f>IFERROR(DECKS!$AO28/SUM(DECKS!$AM28:$AP28),0)</f>
        <v>0.07692307692</v>
      </c>
      <c r="AU28" s="112">
        <f>IFERROR(DECKS!$AP28/SUM(DECKS!$AM28:$AP28),0)</f>
        <v>0.2307692308</v>
      </c>
      <c r="AV28" s="107">
        <f t="array" ref="AV28">XLOOKUP(DECKS!$F28,HISTORICO!$N$4:$N$100,HISTORICO!$AH$4:$AH$100,0)</f>
        <v>0</v>
      </c>
      <c r="AW28" s="107">
        <f>DECKS!$AV28+DECKS!$AM28+1.5*DECKS!$AN28+2*DECKS!$AO28+2.5*DECKS!$AP28</f>
        <v>18.5</v>
      </c>
      <c r="AX28" s="110">
        <f>IFERROR(DECKS!$AW28/DECKS!$AG28,"-")</f>
        <v>1.233333333</v>
      </c>
      <c r="AY28" s="107" t="str">
        <f t="array" ref="AY28">XLOOKUP(DECKS!$AX28,REF!$F$64:$F$68,REF!$D$64:$D$68,"-",-1,1)</f>
        <v>C</v>
      </c>
      <c r="AZ28" s="108"/>
      <c r="BA28" s="114"/>
      <c r="BB28" s="107"/>
      <c r="BC28" s="107"/>
    </row>
    <row r="29" ht="18.75" customHeight="1">
      <c r="A29" s="88"/>
      <c r="B29" s="105" t="s">
        <v>322</v>
      </c>
      <c r="C29" s="107" t="s">
        <v>264</v>
      </c>
      <c r="D29" s="107">
        <v>2.0</v>
      </c>
      <c r="E29" s="105" t="str">
        <f t="array" ref="E29">XLOOKUP(B29,REF!$C$3:$C$34,REF!$B$3:$B$34,"-",0,1)</f>
        <v>Azorius</v>
      </c>
      <c r="F29" s="108" t="s">
        <v>68</v>
      </c>
      <c r="G29" s="107" t="str">
        <f t="shared" si="1"/>
        <v>1</v>
      </c>
      <c r="H29" s="107" t="str">
        <f t="shared" si="2"/>
        <v>1</v>
      </c>
      <c r="I29" s="107" t="str">
        <f t="shared" si="3"/>
        <v>0</v>
      </c>
      <c r="J29" s="107" t="str">
        <f t="shared" si="4"/>
        <v>0</v>
      </c>
      <c r="K29" s="107" t="str">
        <f t="shared" si="5"/>
        <v>0</v>
      </c>
      <c r="L29" s="107">
        <f t="shared" si="6"/>
        <v>2</v>
      </c>
      <c r="M29" s="107">
        <f t="array" ref="M29">XLOOKUP(DECKS!$F29,HISTORICO!$B$4:$B$11,HISTORICO!$C$4:$C$11,0,0)</f>
        <v>0</v>
      </c>
      <c r="N29" s="107">
        <f t="array" ref="N29">XLOOKUP(DECKS!$F29,HISTORICO!$B$4:$B$11,HISTORICO!$D$4:$D$11,0,0)</f>
        <v>0</v>
      </c>
      <c r="O29" s="107">
        <f t="array" ref="O29">XLOOKUP(DECKS!$F29,HISTORICO!$B$15:$B$89,HISTORICO!$C$15:$C$89,0,0)</f>
        <v>0</v>
      </c>
      <c r="P29" s="107">
        <f t="array" ref="P29">XLOOKUP(DECKS!$F29,HISTORICO!$B$15:$B$89,HISTORICO!$D$15:$D$89,0,0)</f>
        <v>0</v>
      </c>
      <c r="Q29" s="107">
        <f t="array" ref="Q29">XLOOKUP(DECKS!$F29,HISTORICO!$B$93:$B$171,HISTORICO!$C$93:$C$171,0,0)</f>
        <v>0</v>
      </c>
      <c r="R29" s="107">
        <f t="array" ref="R29">XLOOKUP(DECKS!$F29,HISTORICO!$B$93:$B$171,HISTORICO!$D$93:$D$171,0,0)</f>
        <v>0</v>
      </c>
      <c r="S29" s="107">
        <f t="array" ref="S29">XLOOKUP(DECKS!$F29,HISTORICO!$B$175:$B$377,HISTORICO!$C$175:$C$377,0,0)</f>
        <v>0</v>
      </c>
      <c r="T29" s="107">
        <f t="array" ref="T29">XLOOKUP(DECKS!$F29,HISTORICO!$B$175:$B$377,HISTORICO!$D$175:$D$377,0,0)</f>
        <v>0</v>
      </c>
      <c r="U29" s="107">
        <f t="array" ref="U29">XLOOKUP(DECKS!$F29,HISTORICO!$B$381:$B$501,HISTORICO!$C$381:$C$501,0,0)</f>
        <v>0</v>
      </c>
      <c r="V29" s="107">
        <f t="array" ref="V29">XLOOKUP(DECKS!$F29,HISTORICO!$B$381:$B$501,HISTORICO!$D$381:$D$501,0,0)</f>
        <v>0</v>
      </c>
      <c r="W29" s="107">
        <f t="array" ref="W29">XLOOKUP(DECKS!$F29,HISTORICO!$B$505:$B$589,HISTORICO!$C$505:$C$589,0,0)</f>
        <v>0</v>
      </c>
      <c r="X29" s="107">
        <f t="array" ref="X29">XLOOKUP(DECKS!$F29,HISTORICO!$B$505:$B$589,HISTORICO!$D$505:$D$589,0,0)</f>
        <v>0</v>
      </c>
      <c r="Y29" s="107">
        <f t="array" ref="Y29">XLOOKUP(DECKS!$F29,HISTORICO!$N$4:$N$100,HISTORICO!$O$4:$O$100,0,0)</f>
        <v>2</v>
      </c>
      <c r="Z29" s="107">
        <f t="array" ref="Z29">XLOOKUP(DECKS!$F29,HISTORICO!$N$4:$N$100,HISTORICO!$P$4:$P$100,0,0)</f>
        <v>1</v>
      </c>
      <c r="AA29" s="107">
        <f t="array" ref="AA29">XLOOKUP(DECKS!$F29,HISTORICO!$N$107:$N$288,HISTORICO!$O$107:$O$288,0,0)</f>
        <v>1</v>
      </c>
      <c r="AB29" s="107">
        <f t="array" ref="AB29">XLOOKUP(DECKS!$F29,HISTORICO!$N$107:$N$288,HISTORICO!$P$107:$P$288,0,0)</f>
        <v>1</v>
      </c>
      <c r="AC29" s="100">
        <f>DECKS!$AB29/DECKS!$AA29</f>
        <v>1</v>
      </c>
      <c r="AD29" s="108">
        <f t="array" ref="AD29">XLOOKUP(DECKS!$F29,HISTORICO!$N$292:$N$759,HISTORICO!$O$292:$O$759,0,0)</f>
        <v>2</v>
      </c>
      <c r="AE29" s="107">
        <f t="array" ref="AE29">XLOOKUP(DECKS!$F29,HISTORICO!$N$292:$N$759,HISTORICO!$P$292:$P$759,0,0)</f>
        <v>0</v>
      </c>
      <c r="AF29" s="109">
        <f>IFERROR(DECKS!$AE29/DECKS!$AD29,0)</f>
        <v>0</v>
      </c>
      <c r="AG29" s="108">
        <f>DECKS!$Y29+DECKS!$AA29+DECKS!$AD29</f>
        <v>5</v>
      </c>
      <c r="AH29" s="109">
        <f>IFERROR((DECKS!$Z29+DECKS!$AB29+DECKS!$AE29)/DECKS!$AG29,0)</f>
        <v>0.4</v>
      </c>
      <c r="AI29" s="110" t="str">
        <f>IFERROR(AVERAGEIF(REG!$D$2:$D$124,DECKS!$F29,REG!$C$2:$C$124),"-")</f>
        <v>-</v>
      </c>
      <c r="AJ29" s="108">
        <f>DECKS!$M29+DECKS!$O29+DECKS!$Q29+DECKS!$S29+DECKS!$U29+DECKS!$W29+DECKS!$Y29+DECKS!$AA29+DECKS!$AD29</f>
        <v>5</v>
      </c>
      <c r="AK29" s="109">
        <f>IFERROR((DECKS!$N29+DECKS!$P29+DECKS!$R29+DECKS!$T29+DECKS!$V29+DECKS!$X29+DECKS!$Z29+DECKS!$AB29+DECKS!$AE29)/DECKS!$AJ29,0)</f>
        <v>0.4</v>
      </c>
      <c r="AL29" s="100" t="s">
        <v>160</v>
      </c>
      <c r="AM29" s="107">
        <f>SUMIF(HISTORICO!N:N,DECKS!$F29,HISTORICO!X:X)</f>
        <v>4</v>
      </c>
      <c r="AN29" s="107">
        <f>SUMIF(HISTORICO!N:N,DECKS!$F29,HISTORICO!Y:Y)</f>
        <v>0</v>
      </c>
      <c r="AO29" s="107">
        <f>SUMIF(HISTORICO!N:N,DECKS!$F29,HISTORICO!Z:Z)</f>
        <v>0</v>
      </c>
      <c r="AP29" s="107">
        <f>SUMIF(HISTORICO!N:N,DECKS!$F29,HISTORICO!AA:AA)</f>
        <v>0</v>
      </c>
      <c r="AQ29" s="111">
        <f>IFERROR(SUM(DECKS!$AM29:$AP29)/((DECKS!$AG29)),0)</f>
        <v>0.8</v>
      </c>
      <c r="AR29" s="112">
        <f>IFERROR(DECKS!$AM29/SUM(DECKS!$AM29:$AP29),0)</f>
        <v>1</v>
      </c>
      <c r="AS29" s="112">
        <f>IFERROR(DECKS!$AN29/SUM(DECKS!$AM29:$AP29),0)</f>
        <v>0</v>
      </c>
      <c r="AT29" s="112">
        <f>IFERROR(DECKS!$AO29/SUM(DECKS!$AM29:$AP29),0)</f>
        <v>0</v>
      </c>
      <c r="AU29" s="112">
        <f>IFERROR(DECKS!$AP29/SUM(DECKS!$AM29:$AP29),0)</f>
        <v>0</v>
      </c>
      <c r="AV29" s="107">
        <f t="array" ref="AV29">XLOOKUP(DECKS!$F29,HISTORICO!$N$4:$N$100,HISTORICO!$AH$4:$AH$100,0)</f>
        <v>4</v>
      </c>
      <c r="AW29" s="107">
        <f>DECKS!$AV29+DECKS!$AM29+1.5*DECKS!$AN29+2*DECKS!$AO29+2.5*DECKS!$AP29</f>
        <v>8</v>
      </c>
      <c r="AX29" s="110">
        <f>IFERROR(DECKS!$AW29/DECKS!$AG29,"-")</f>
        <v>1.6</v>
      </c>
      <c r="AY29" s="107" t="str">
        <f t="array" ref="AY29">XLOOKUP(DECKS!$AX29,REF!$F$64:$F$68,REF!$D$64:$D$68,"-",-1,1)</f>
        <v>C</v>
      </c>
      <c r="AZ29" s="107" t="s">
        <v>394</v>
      </c>
      <c r="BA29" s="114">
        <v>356.61</v>
      </c>
      <c r="BB29" s="107">
        <v>3.06</v>
      </c>
      <c r="BC29" s="107">
        <v>34.47</v>
      </c>
    </row>
    <row r="30" ht="18.75" customHeight="1">
      <c r="A30" s="88"/>
      <c r="B30" s="105" t="s">
        <v>338</v>
      </c>
      <c r="C30" s="107" t="s">
        <v>264</v>
      </c>
      <c r="D30" s="107">
        <v>4.0</v>
      </c>
      <c r="E30" s="105" t="str">
        <f t="array" ref="E30">XLOOKUP(B30,REF!$C$3:$C$34,REF!$B$3:$B$34,"-",0,1)</f>
        <v>Selesnya</v>
      </c>
      <c r="F30" s="108" t="s">
        <v>80</v>
      </c>
      <c r="G30" s="107" t="str">
        <f t="shared" si="1"/>
        <v>1</v>
      </c>
      <c r="H30" s="107" t="str">
        <f t="shared" si="2"/>
        <v>0</v>
      </c>
      <c r="I30" s="107" t="str">
        <f t="shared" si="3"/>
        <v>0</v>
      </c>
      <c r="J30" s="107" t="str">
        <f t="shared" si="4"/>
        <v>0</v>
      </c>
      <c r="K30" s="107" t="str">
        <f t="shared" si="5"/>
        <v>1</v>
      </c>
      <c r="L30" s="107">
        <f t="shared" si="6"/>
        <v>2</v>
      </c>
      <c r="M30" s="107">
        <f t="array" ref="M30">XLOOKUP(DECKS!$F30,HISTORICO!$B$4:$B$11,HISTORICO!$C$4:$C$11,0,0)</f>
        <v>0</v>
      </c>
      <c r="N30" s="107">
        <f t="array" ref="N30">XLOOKUP(DECKS!$F30,HISTORICO!$B$4:$B$11,HISTORICO!$D$4:$D$11,0,0)</f>
        <v>0</v>
      </c>
      <c r="O30" s="107">
        <f t="array" ref="O30">XLOOKUP(DECKS!$F30,HISTORICO!$B$15:$B$89,HISTORICO!$C$15:$C$89,0,0)</f>
        <v>0</v>
      </c>
      <c r="P30" s="107">
        <f t="array" ref="P30">XLOOKUP(DECKS!$F30,HISTORICO!$B$15:$B$89,HISTORICO!$D$15:$D$89,0,0)</f>
        <v>0</v>
      </c>
      <c r="Q30" s="107">
        <f t="array" ref="Q30">XLOOKUP(DECKS!$F30,HISTORICO!$B$93:$B$171,HISTORICO!$C$93:$C$171,0,0)</f>
        <v>0</v>
      </c>
      <c r="R30" s="107">
        <f t="array" ref="R30">XLOOKUP(DECKS!$F30,HISTORICO!$B$93:$B$171,HISTORICO!$D$93:$D$171,0,0)</f>
        <v>0</v>
      </c>
      <c r="S30" s="107">
        <f t="array" ref="S30">XLOOKUP(DECKS!$F30,HISTORICO!$B$175:$B$377,HISTORICO!$C$175:$C$377,0,0)</f>
        <v>0</v>
      </c>
      <c r="T30" s="107">
        <f t="array" ref="T30">XLOOKUP(DECKS!$F30,HISTORICO!$B$175:$B$377,HISTORICO!$D$175:$D$377,0,0)</f>
        <v>0</v>
      </c>
      <c r="U30" s="107">
        <f t="array" ref="U30">XLOOKUP(DECKS!$F30,HISTORICO!$B$381:$B$501,HISTORICO!$C$381:$C$501,0,0)</f>
        <v>0</v>
      </c>
      <c r="V30" s="107">
        <f t="array" ref="V30">XLOOKUP(DECKS!$F30,HISTORICO!$B$381:$B$501,HISTORICO!$D$381:$D$501,0,0)</f>
        <v>0</v>
      </c>
      <c r="W30" s="107">
        <f t="array" ref="W30">XLOOKUP(DECKS!$F30,HISTORICO!$B$505:$B$589,HISTORICO!$C$505:$C$589,0,0)</f>
        <v>11</v>
      </c>
      <c r="X30" s="107">
        <f t="array" ref="X30">XLOOKUP(DECKS!$F30,HISTORICO!$B$505:$B$589,HISTORICO!$D$505:$D$589,0,0)</f>
        <v>4</v>
      </c>
      <c r="Y30" s="107">
        <f t="array" ref="Y30">XLOOKUP(DECKS!$F30,HISTORICO!$N$4:$N$100,HISTORICO!$O$4:$O$100,0,0)</f>
        <v>10</v>
      </c>
      <c r="Z30" s="107">
        <f t="array" ref="Z30">XLOOKUP(DECKS!$F30,HISTORICO!$N$4:$N$100,HISTORICO!$P$4:$P$100,0,0)</f>
        <v>6</v>
      </c>
      <c r="AA30" s="107">
        <f t="array" ref="AA30">XLOOKUP(DECKS!$F30,HISTORICO!$N$107:$N$288,HISTORICO!$O$107:$O$288,0,0)</f>
        <v>8</v>
      </c>
      <c r="AB30" s="107">
        <f t="array" ref="AB30">XLOOKUP(DECKS!$F30,HISTORICO!$N$107:$N$288,HISTORICO!$P$107:$P$288,0,0)</f>
        <v>2</v>
      </c>
      <c r="AC30" s="100">
        <f>DECKS!$AB30/DECKS!$AA30</f>
        <v>0.25</v>
      </c>
      <c r="AD30" s="108">
        <f t="array" ref="AD30">XLOOKUP(DECKS!$F30,HISTORICO!$N$292:$N$759,HISTORICO!$O$292:$O$759,0,0)</f>
        <v>2</v>
      </c>
      <c r="AE30" s="107">
        <f t="array" ref="AE30">XLOOKUP(DECKS!$F30,HISTORICO!$N$292:$N$759,HISTORICO!$P$292:$P$759,0,0)</f>
        <v>0</v>
      </c>
      <c r="AF30" s="109">
        <f>IFERROR(DECKS!$AE30/DECKS!$AD30,0)</f>
        <v>0</v>
      </c>
      <c r="AG30" s="108">
        <f>DECKS!$Y30+DECKS!$AA30+DECKS!$AD30</f>
        <v>20</v>
      </c>
      <c r="AH30" s="109">
        <f>IFERROR((DECKS!$Z30+DECKS!$AB30+DECKS!$AE30)/DECKS!$AG30,0)</f>
        <v>0.4</v>
      </c>
      <c r="AI30" s="115" t="str">
        <f>IFERROR(AVERAGEIF(REG!$D$2:$D$124,DECKS!$F30,REG!$C$2:$C$124),"-")</f>
        <v>-</v>
      </c>
      <c r="AJ30" s="108">
        <f>DECKS!$M30+DECKS!$O30+DECKS!$Q30+DECKS!$S30+DECKS!$U30+DECKS!$W30+DECKS!$Y30+DECKS!$AA30+DECKS!$AD30</f>
        <v>31</v>
      </c>
      <c r="AK30" s="109">
        <f>IFERROR((DECKS!$N30+DECKS!$P30+DECKS!$R30+DECKS!$T30+DECKS!$V30+DECKS!$X30+DECKS!$Z30+DECKS!$AB30+DECKS!$AE30)/DECKS!$AJ30,0)</f>
        <v>0.3870967742</v>
      </c>
      <c r="AL30" s="100" t="s">
        <v>190</v>
      </c>
      <c r="AM30" s="107">
        <f>SUMIF(HISTORICO!N:N,DECKS!$F30,HISTORICO!X:X)</f>
        <v>22</v>
      </c>
      <c r="AN30" s="107">
        <f>SUMIF(HISTORICO!N:N,DECKS!$F30,HISTORICO!Y:Y)</f>
        <v>0</v>
      </c>
      <c r="AO30" s="107">
        <f>SUMIF(HISTORICO!N:N,DECKS!$F30,HISTORICO!Z:Z)</f>
        <v>0</v>
      </c>
      <c r="AP30" s="107">
        <f>SUMIF(HISTORICO!N:N,DECKS!$F30,HISTORICO!AA:AA)</f>
        <v>0</v>
      </c>
      <c r="AQ30" s="111">
        <f>IFERROR(SUM(DECKS!$AM30:$AP30)/((DECKS!$AG30)),0)</f>
        <v>1.1</v>
      </c>
      <c r="AR30" s="112">
        <f>IFERROR(DECKS!$AM30/SUM(DECKS!$AM30:$AP30),0)</f>
        <v>1</v>
      </c>
      <c r="AS30" s="112">
        <f>IFERROR(DECKS!$AN30/SUM(DECKS!$AM30:$AP30),0)</f>
        <v>0</v>
      </c>
      <c r="AT30" s="112">
        <f>IFERROR(DECKS!$AO30/SUM(DECKS!$AM30:$AP30),0)</f>
        <v>0</v>
      </c>
      <c r="AU30" s="112">
        <f>IFERROR(DECKS!$AP30/SUM(DECKS!$AM30:$AP30),0)</f>
        <v>0</v>
      </c>
      <c r="AV30" s="107">
        <f t="array" ref="AV30">XLOOKUP(DECKS!$F30,HISTORICO!$N$4:$N$100,HISTORICO!$AH$4:$AH$100,0)</f>
        <v>29</v>
      </c>
      <c r="AW30" s="107">
        <f>DECKS!$AV30+DECKS!$AM30+1.5*DECKS!$AN30+2*DECKS!$AO30+2.5*DECKS!$AP30</f>
        <v>51</v>
      </c>
      <c r="AX30" s="110">
        <f>IFERROR(DECKS!$AW30/DECKS!$AG30,"-")</f>
        <v>2.55</v>
      </c>
      <c r="AY30" s="107" t="str">
        <f t="array" ref="AY30">XLOOKUP(DECKS!$AX30,REF!$F$64:$F$68,REF!$D$64:$D$68,"-",-1,1)</f>
        <v>B</v>
      </c>
      <c r="AZ30" s="116" t="s">
        <v>395</v>
      </c>
      <c r="BA30" s="114">
        <v>231.11</v>
      </c>
      <c r="BB30" s="107">
        <v>3.33</v>
      </c>
      <c r="BC30" s="107">
        <v>33.97</v>
      </c>
    </row>
    <row r="31" ht="18.75" customHeight="1">
      <c r="A31" s="88"/>
      <c r="B31" s="105" t="s">
        <v>298</v>
      </c>
      <c r="C31" s="107" t="s">
        <v>262</v>
      </c>
      <c r="D31" s="107">
        <v>4.0</v>
      </c>
      <c r="E31" s="105" t="str">
        <f t="array" ref="E31">XLOOKUP(B31,REF!$C$3:$C$34,REF!$B$3:$B$34,"-",0,1)</f>
        <v>Boros</v>
      </c>
      <c r="F31" s="108" t="s">
        <v>59</v>
      </c>
      <c r="G31" s="107" t="str">
        <f t="shared" si="1"/>
        <v>1</v>
      </c>
      <c r="H31" s="107" t="str">
        <f t="shared" si="2"/>
        <v>0</v>
      </c>
      <c r="I31" s="107" t="str">
        <f t="shared" si="3"/>
        <v>0</v>
      </c>
      <c r="J31" s="107" t="str">
        <f t="shared" si="4"/>
        <v>1</v>
      </c>
      <c r="K31" s="107" t="str">
        <f t="shared" si="5"/>
        <v>0</v>
      </c>
      <c r="L31" s="107">
        <f t="shared" si="6"/>
        <v>2</v>
      </c>
      <c r="M31" s="107">
        <f t="array" ref="M31">XLOOKUP(DECKS!$F31,HISTORICO!$B$4:$B$11,HISTORICO!$C$4:$C$11,0,0)</f>
        <v>6</v>
      </c>
      <c r="N31" s="107">
        <f t="array" ref="N31">XLOOKUP(DECKS!$F31,HISTORICO!$B$4:$B$11,HISTORICO!$D$4:$D$11,0,0)</f>
        <v>1</v>
      </c>
      <c r="O31" s="107">
        <f t="array" ref="O31">XLOOKUP(DECKS!$F31,HISTORICO!$B$15:$B$89,HISTORICO!$C$15:$C$89,0,0)</f>
        <v>86</v>
      </c>
      <c r="P31" s="107">
        <f t="array" ref="P31">XLOOKUP(DECKS!$F31,HISTORICO!$B$15:$B$89,HISTORICO!$D$15:$D$89,0,0)</f>
        <v>23</v>
      </c>
      <c r="Q31" s="107">
        <f t="array" ref="Q31">XLOOKUP(DECKS!$F31,HISTORICO!$B$93:$B$171,HISTORICO!$C$93:$C$171,0,0)</f>
        <v>67</v>
      </c>
      <c r="R31" s="107">
        <f t="array" ref="R31">XLOOKUP(DECKS!$F31,HISTORICO!$B$93:$B$171,HISTORICO!$D$93:$D$171,0,0)</f>
        <v>20</v>
      </c>
      <c r="S31" s="107">
        <f t="array" ref="S31">XLOOKUP(DECKS!$F31,HISTORICO!$B$175:$B$377,HISTORICO!$C$175:$C$377,0,0)</f>
        <v>99</v>
      </c>
      <c r="T31" s="107">
        <f t="array" ref="T31">XLOOKUP(DECKS!$F31,HISTORICO!$B$175:$B$377,HISTORICO!$D$175:$D$377,0,0)</f>
        <v>35</v>
      </c>
      <c r="U31" s="107">
        <f t="array" ref="U31">XLOOKUP(DECKS!$F31,HISTORICO!$B$381:$B$501,HISTORICO!$C$381:$C$501,0,0)</f>
        <v>59</v>
      </c>
      <c r="V31" s="107">
        <f t="array" ref="V31">XLOOKUP(DECKS!$F31,HISTORICO!$B$381:$B$501,HISTORICO!$D$381:$D$501,0,0)</f>
        <v>23</v>
      </c>
      <c r="W31" s="107">
        <f t="array" ref="W31">XLOOKUP(DECKS!$F31,HISTORICO!$B$505:$B$589,HISTORICO!$C$505:$C$589,0,0)</f>
        <v>38</v>
      </c>
      <c r="X31" s="107">
        <f t="array" ref="X31">XLOOKUP(DECKS!$F31,HISTORICO!$B$505:$B$589,HISTORICO!$D$505:$D$589,0,0)</f>
        <v>14</v>
      </c>
      <c r="Y31" s="107">
        <f t="array" ref="Y31">XLOOKUP(DECKS!$F31,HISTORICO!$N$4:$N$100,HISTORICO!$O$4:$O$100,0,0)</f>
        <v>46</v>
      </c>
      <c r="Z31" s="107">
        <f t="array" ref="Z31">XLOOKUP(DECKS!$F31,HISTORICO!$N$4:$N$100,HISTORICO!$P$4:$P$100,0,0)</f>
        <v>17</v>
      </c>
      <c r="AA31" s="107">
        <f t="array" ref="AA31">XLOOKUP(DECKS!$F31,HISTORICO!$N$107:$N$288,HISTORICO!$O$107:$O$288,0,0)</f>
        <v>21</v>
      </c>
      <c r="AB31" s="107">
        <f t="array" ref="AB31">XLOOKUP(DECKS!$F31,HISTORICO!$N$107:$N$288,HISTORICO!$P$107:$P$288,0,0)</f>
        <v>12</v>
      </c>
      <c r="AC31" s="100">
        <f>DECKS!$AB31/DECKS!$AA31</f>
        <v>0.5714285714</v>
      </c>
      <c r="AD31" s="108">
        <f t="array" ref="AD31">XLOOKUP(DECKS!$F31,HISTORICO!$N$292:$N$759,HISTORICO!$O$292:$O$759,0,0)</f>
        <v>18</v>
      </c>
      <c r="AE31" s="107">
        <f t="array" ref="AE31">XLOOKUP(DECKS!$F31,HISTORICO!$N$292:$N$759,HISTORICO!$P$292:$P$759,0,0)</f>
        <v>5</v>
      </c>
      <c r="AF31" s="109">
        <f>IFERROR(DECKS!$AE31/DECKS!$AD31,0)</f>
        <v>0.2777777778</v>
      </c>
      <c r="AG31" s="108">
        <f>DECKS!$Y31+DECKS!$AA31+DECKS!$AD31</f>
        <v>85</v>
      </c>
      <c r="AH31" s="109">
        <f>IFERROR((DECKS!$Z31+DECKS!$AB31+DECKS!$AE31)/DECKS!$AG31,0)</f>
        <v>0.4</v>
      </c>
      <c r="AI31" s="115">
        <f>IFERROR(AVERAGEIF(REG!$D$2:$D$124,DECKS!$F31,REG!$C$2:$C$124),"-")</f>
        <v>11.4</v>
      </c>
      <c r="AJ31" s="108">
        <f>DECKS!$M31+DECKS!$O31+DECKS!$Q31+DECKS!$S31+DECKS!$U31+DECKS!$W31+DECKS!$Y31+DECKS!$AA31+DECKS!$AD31</f>
        <v>440</v>
      </c>
      <c r="AK31" s="109">
        <f>IFERROR((DECKS!$N31+DECKS!$P31+DECKS!$R31+DECKS!$T31+DECKS!$V31+DECKS!$X31+DECKS!$Z31+DECKS!$AB31+DECKS!$AE31)/DECKS!$AJ31,0)</f>
        <v>0.3409090909</v>
      </c>
      <c r="AL31" s="118" t="s">
        <v>190</v>
      </c>
      <c r="AM31" s="107">
        <f>SUMIF(HISTORICO!N:N,DECKS!$F31,HISTORICO!X:X)</f>
        <v>51</v>
      </c>
      <c r="AN31" s="107">
        <f>SUMIF(HISTORICO!N:N,DECKS!$F31,HISTORICO!Y:Y)</f>
        <v>22</v>
      </c>
      <c r="AO31" s="107">
        <f>SUMIF(HISTORICO!N:N,DECKS!$F31,HISTORICO!Z:Z)</f>
        <v>2</v>
      </c>
      <c r="AP31" s="107">
        <f>SUMIF(HISTORICO!N:N,DECKS!$F31,HISTORICO!AA:AA)</f>
        <v>0</v>
      </c>
      <c r="AQ31" s="111">
        <f>IFERROR(SUM(DECKS!$AM31:$AP31)/((DECKS!$AG31)),0)</f>
        <v>0.8823529412</v>
      </c>
      <c r="AR31" s="112">
        <f>IFERROR(DECKS!$AM31/SUM(DECKS!$AM31:$AP31),0)</f>
        <v>0.68</v>
      </c>
      <c r="AS31" s="112">
        <f>IFERROR(DECKS!$AN31/SUM(DECKS!$AM31:$AP31),0)</f>
        <v>0.2933333333</v>
      </c>
      <c r="AT31" s="112">
        <f>IFERROR(DECKS!$AO31/SUM(DECKS!$AM31:$AP31),0)</f>
        <v>0.02666666667</v>
      </c>
      <c r="AU31" s="112">
        <f>IFERROR(DECKS!$AP31/SUM(DECKS!$AM31:$AP31),0)</f>
        <v>0</v>
      </c>
      <c r="AV31" s="107">
        <f t="array" ref="AV31">XLOOKUP(DECKS!$F31,HISTORICO!$N$4:$N$100,HISTORICO!$AH$4:$AH$100,0)</f>
        <v>110</v>
      </c>
      <c r="AW31" s="107">
        <f>DECKS!$AV31+DECKS!$AM31+1.5*DECKS!$AN31+2*DECKS!$AO31+2.5*DECKS!$AP31</f>
        <v>198</v>
      </c>
      <c r="AX31" s="110">
        <f>IFERROR(DECKS!$AW31/DECKS!$AG31,"-")</f>
        <v>2.329411765</v>
      </c>
      <c r="AY31" s="107" t="str">
        <f t="array" ref="AY31">XLOOKUP(DECKS!$AX31,REF!$F$64:$F$68,REF!$D$64:$D$68,"-",-1,1)</f>
        <v>B</v>
      </c>
      <c r="AZ31" s="116" t="s">
        <v>396</v>
      </c>
      <c r="BA31" s="114">
        <v>699.93</v>
      </c>
      <c r="BB31" s="107">
        <v>3.7</v>
      </c>
      <c r="BC31" s="107">
        <v>50.95</v>
      </c>
    </row>
    <row r="32" ht="18.75" hidden="1" customHeight="1">
      <c r="A32" s="88"/>
      <c r="B32" s="105" t="s">
        <v>328</v>
      </c>
      <c r="C32" s="107" t="s">
        <v>272</v>
      </c>
      <c r="D32" s="107">
        <v>9.0</v>
      </c>
      <c r="E32" s="105" t="str">
        <f t="array" ref="E32">XLOOKUP(B32,REF!$C$3:$C$34,REF!$B$3:$B$34,"-",0,1)</f>
        <v>Mono Red</v>
      </c>
      <c r="F32" s="108" t="s">
        <v>397</v>
      </c>
      <c r="G32" s="107" t="str">
        <f t="shared" si="1"/>
        <v>0</v>
      </c>
      <c r="H32" s="107" t="str">
        <f t="shared" si="2"/>
        <v>0</v>
      </c>
      <c r="I32" s="107" t="str">
        <f t="shared" si="3"/>
        <v>0</v>
      </c>
      <c r="J32" s="107" t="str">
        <f t="shared" si="4"/>
        <v>1</v>
      </c>
      <c r="K32" s="107" t="str">
        <f t="shared" si="5"/>
        <v>0</v>
      </c>
      <c r="L32" s="107">
        <f t="shared" si="6"/>
        <v>1</v>
      </c>
      <c r="M32" s="107">
        <f t="array" ref="M32">XLOOKUP(DECKS!$F32,HISTORICO!$B$4:$B$11,HISTORICO!$C$4:$C$11,0,0)</f>
        <v>0</v>
      </c>
      <c r="N32" s="107">
        <f t="array" ref="N32">XLOOKUP(DECKS!$F32,HISTORICO!$B$4:$B$11,HISTORICO!$D$4:$D$11,0,0)</f>
        <v>0</v>
      </c>
      <c r="O32" s="107">
        <f t="array" ref="O32">XLOOKUP(DECKS!$F32,HISTORICO!$B$15:$B$89,HISTORICO!$C$15:$C$89,0,0)</f>
        <v>0</v>
      </c>
      <c r="P32" s="107">
        <f t="array" ref="P32">XLOOKUP(DECKS!$F32,HISTORICO!$B$15:$B$89,HISTORICO!$D$15:$D$89,0,0)</f>
        <v>0</v>
      </c>
      <c r="Q32" s="107">
        <f t="array" ref="Q32">XLOOKUP(DECKS!$F32,HISTORICO!$B$93:$B$171,HISTORICO!$C$93:$C$171,0,0)</f>
        <v>0</v>
      </c>
      <c r="R32" s="107">
        <f t="array" ref="R32">XLOOKUP(DECKS!$F32,HISTORICO!$B$93:$B$171,HISTORICO!$D$93:$D$171,0,0)</f>
        <v>0</v>
      </c>
      <c r="S32" s="107">
        <f t="array" ref="S32">XLOOKUP(DECKS!$F32,HISTORICO!$B$175:$B$377,HISTORICO!$C$175:$C$377,0,0)</f>
        <v>0</v>
      </c>
      <c r="T32" s="107">
        <f t="array" ref="T32">XLOOKUP(DECKS!$F32,HISTORICO!$B$175:$B$377,HISTORICO!$D$175:$D$377,0,0)</f>
        <v>0</v>
      </c>
      <c r="U32" s="107">
        <f t="array" ref="U32">XLOOKUP(DECKS!$F32,HISTORICO!$B$381:$B$501,HISTORICO!$C$381:$C$501,0,0)</f>
        <v>0</v>
      </c>
      <c r="V32" s="107">
        <f t="array" ref="V32">XLOOKUP(DECKS!$F32,HISTORICO!$B$381:$B$501,HISTORICO!$D$381:$D$501,0,0)</f>
        <v>0</v>
      </c>
      <c r="W32" s="107">
        <f t="array" ref="W32">XLOOKUP(DECKS!$F32,HISTORICO!$B$505:$B$589,HISTORICO!$C$505:$C$589,0,0)</f>
        <v>0</v>
      </c>
      <c r="X32" s="107">
        <f t="array" ref="X32">XLOOKUP(DECKS!$F32,HISTORICO!$B$505:$B$589,HISTORICO!$D$505:$D$589,0,0)</f>
        <v>0</v>
      </c>
      <c r="Y32" s="107">
        <f t="array" ref="Y32">XLOOKUP(DECKS!$F32,HISTORICO!$N$4:$N$100,HISTORICO!$O$4:$O$100,0,0)</f>
        <v>9</v>
      </c>
      <c r="Z32" s="107">
        <f t="array" ref="Z32">XLOOKUP(DECKS!$F32,HISTORICO!$N$4:$N$100,HISTORICO!$P$4:$P$100,0,0)</f>
        <v>2</v>
      </c>
      <c r="AA32" s="107">
        <f t="array" ref="AA32">XLOOKUP(DECKS!$F32,HISTORICO!$N$107:$N$288,HISTORICO!$O$107:$O$288,0,0)</f>
        <v>6</v>
      </c>
      <c r="AB32" s="107">
        <f t="array" ref="AB32">XLOOKUP(DECKS!$F32,HISTORICO!$N$107:$N$288,HISTORICO!$P$107:$P$288,0,0)</f>
        <v>4</v>
      </c>
      <c r="AC32" s="100">
        <f>DECKS!$AB32/DECKS!$AA32</f>
        <v>0.6666666667</v>
      </c>
      <c r="AD32" s="108">
        <f t="array" ref="AD32">XLOOKUP(DECKS!$F32,HISTORICO!$N$292:$N$759,HISTORICO!$O$292:$O$759,0,0)</f>
        <v>0</v>
      </c>
      <c r="AE32" s="107">
        <f t="array" ref="AE32">XLOOKUP(DECKS!$F32,HISTORICO!$N$292:$N$759,HISTORICO!$P$292:$P$759,0,0)</f>
        <v>0</v>
      </c>
      <c r="AF32" s="109">
        <f>IFERROR(DECKS!$AE32/DECKS!$AD32,0)</f>
        <v>0</v>
      </c>
      <c r="AG32" s="108">
        <f>DECKS!$Y32+DECKS!$AA32+DECKS!$AD32</f>
        <v>15</v>
      </c>
      <c r="AH32" s="109">
        <f>IFERROR((DECKS!$Z32+DECKS!$AB32+DECKS!$AE32)/DECKS!$AG32,0)</f>
        <v>0.4</v>
      </c>
      <c r="AI32" s="115" t="str">
        <f>IFERROR(AVERAGEIF(REG!$D$2:$D$124,DECKS!$F32,REG!$C$2:$C$124),"-")</f>
        <v>-</v>
      </c>
      <c r="AJ32" s="108">
        <f>DECKS!$M32+DECKS!$O32+DECKS!$Q32+DECKS!$S32+DECKS!$U32+DECKS!$W32+DECKS!$Y32+DECKS!$AA32+DECKS!$AD32</f>
        <v>15</v>
      </c>
      <c r="AK32" s="109">
        <f>IFERROR((DECKS!$N32+DECKS!$P32+DECKS!$R32+DECKS!$T32+DECKS!$V32+DECKS!$X32+DECKS!$Z32+DECKS!$AB32+DECKS!$AE32)/DECKS!$AJ32,0)</f>
        <v>0.4</v>
      </c>
      <c r="AL32" s="100" t="s">
        <v>190</v>
      </c>
      <c r="AM32" s="107">
        <f>SUMIF(HISTORICO!N:N,DECKS!$F32,HISTORICO!X:X)</f>
        <v>8</v>
      </c>
      <c r="AN32" s="107">
        <f>SUMIF(HISTORICO!N:N,DECKS!$F32,HISTORICO!Y:Y)</f>
        <v>9</v>
      </c>
      <c r="AO32" s="107">
        <f>SUMIF(HISTORICO!N:N,DECKS!$F32,HISTORICO!Z:Z)</f>
        <v>0</v>
      </c>
      <c r="AP32" s="107">
        <f>SUMIF(HISTORICO!N:N,DECKS!$F32,HISTORICO!AA:AA)</f>
        <v>0</v>
      </c>
      <c r="AQ32" s="111">
        <f>IFERROR(SUM(DECKS!$AM32:$AP32)/((DECKS!$AG32)),0)</f>
        <v>1.133333333</v>
      </c>
      <c r="AR32" s="112">
        <f>IFERROR(DECKS!$AM32/SUM(DECKS!$AM32:$AP32),0)</f>
        <v>0.4705882353</v>
      </c>
      <c r="AS32" s="112">
        <f>IFERROR(DECKS!$AN32/SUM(DECKS!$AM32:$AP32),0)</f>
        <v>0.5294117647</v>
      </c>
      <c r="AT32" s="112">
        <f>IFERROR(DECKS!$AO32/SUM(DECKS!$AM32:$AP32),0)</f>
        <v>0</v>
      </c>
      <c r="AU32" s="112">
        <f>IFERROR(DECKS!$AP32/SUM(DECKS!$AM32:$AP32),0)</f>
        <v>0</v>
      </c>
      <c r="AV32" s="107">
        <f t="array" ref="AV32">XLOOKUP(DECKS!$F32,HISTORICO!$N$4:$N$100,HISTORICO!$AH$4:$AH$100,0)</f>
        <v>20</v>
      </c>
      <c r="AW32" s="107">
        <f>DECKS!$AV32+DECKS!$AM32+1.5*DECKS!$AN32+2*DECKS!$AO32+2.5*DECKS!$AP32</f>
        <v>41.5</v>
      </c>
      <c r="AX32" s="110">
        <f>IFERROR(DECKS!$AW32/DECKS!$AG32,"-")</f>
        <v>2.766666667</v>
      </c>
      <c r="AY32" s="107" t="str">
        <f t="array" ref="AY32">XLOOKUP(DECKS!$AX32,REF!$F$64:$F$68,REF!$D$64:$D$68,"-",-1,1)</f>
        <v>B</v>
      </c>
      <c r="AZ32" s="116" t="s">
        <v>398</v>
      </c>
      <c r="BA32" s="114">
        <v>749.58</v>
      </c>
      <c r="BB32" s="107">
        <v>3.3</v>
      </c>
      <c r="BC32" s="107">
        <v>51.7</v>
      </c>
    </row>
    <row r="33" ht="18.75" hidden="1" customHeight="1">
      <c r="A33" s="88"/>
      <c r="B33" s="105" t="s">
        <v>316</v>
      </c>
      <c r="C33" s="107" t="s">
        <v>275</v>
      </c>
      <c r="D33" s="107">
        <v>4.0</v>
      </c>
      <c r="E33" s="105" t="str">
        <f t="array" ref="E33">XLOOKUP(B33,REF!$C$3:$C$34,REF!$B$3:$B$34,"-",0,1)</f>
        <v>Golgari</v>
      </c>
      <c r="F33" s="108" t="s">
        <v>399</v>
      </c>
      <c r="G33" s="107" t="str">
        <f t="shared" si="1"/>
        <v>0</v>
      </c>
      <c r="H33" s="107" t="str">
        <f t="shared" si="2"/>
        <v>0</v>
      </c>
      <c r="I33" s="107" t="str">
        <f t="shared" si="3"/>
        <v>1</v>
      </c>
      <c r="J33" s="107" t="str">
        <f t="shared" si="4"/>
        <v>0</v>
      </c>
      <c r="K33" s="107" t="str">
        <f t="shared" si="5"/>
        <v>1</v>
      </c>
      <c r="L33" s="107">
        <f t="shared" si="6"/>
        <v>2</v>
      </c>
      <c r="M33" s="107">
        <f t="array" ref="M33">XLOOKUP(DECKS!$F33,HISTORICO!$B$4:$B$11,HISTORICO!$C$4:$C$11,0,0)</f>
        <v>0</v>
      </c>
      <c r="N33" s="107">
        <f t="array" ref="N33">XLOOKUP(DECKS!$F33,HISTORICO!$B$4:$B$11,HISTORICO!$D$4:$D$11,0,0)</f>
        <v>0</v>
      </c>
      <c r="O33" s="107">
        <f t="array" ref="O33">XLOOKUP(DECKS!$F33,HISTORICO!$B$15:$B$89,HISTORICO!$C$15:$C$89,0,0)</f>
        <v>0</v>
      </c>
      <c r="P33" s="107">
        <f t="array" ref="P33">XLOOKUP(DECKS!$F33,HISTORICO!$B$15:$B$89,HISTORICO!$D$15:$D$89,0,0)</f>
        <v>0</v>
      </c>
      <c r="Q33" s="107">
        <f t="array" ref="Q33">XLOOKUP(DECKS!$F33,HISTORICO!$B$93:$B$171,HISTORICO!$C$93:$C$171,0,0)</f>
        <v>0</v>
      </c>
      <c r="R33" s="107">
        <f t="array" ref="R33">XLOOKUP(DECKS!$F33,HISTORICO!$B$93:$B$171,HISTORICO!$D$93:$D$171,0,0)</f>
        <v>0</v>
      </c>
      <c r="S33" s="107">
        <f t="array" ref="S33">XLOOKUP(DECKS!$F33,HISTORICO!$B$175:$B$377,HISTORICO!$C$175:$C$377,0,0)</f>
        <v>0</v>
      </c>
      <c r="T33" s="107">
        <f t="array" ref="T33">XLOOKUP(DECKS!$F33,HISTORICO!$B$175:$B$377,HISTORICO!$D$175:$D$377,0,0)</f>
        <v>0</v>
      </c>
      <c r="U33" s="107">
        <f t="array" ref="U33">XLOOKUP(DECKS!$F33,HISTORICO!$B$381:$B$501,HISTORICO!$C$381:$C$501,0,0)</f>
        <v>0</v>
      </c>
      <c r="V33" s="107">
        <f t="array" ref="V33">XLOOKUP(DECKS!$F33,HISTORICO!$B$381:$B$501,HISTORICO!$D$381:$D$501,0,0)</f>
        <v>0</v>
      </c>
      <c r="W33" s="107">
        <f t="array" ref="W33">XLOOKUP(DECKS!$F33,HISTORICO!$B$505:$B$589,HISTORICO!$C$505:$C$589,0,0)</f>
        <v>23</v>
      </c>
      <c r="X33" s="107">
        <f t="array" ref="X33">XLOOKUP(DECKS!$F33,HISTORICO!$B$505:$B$589,HISTORICO!$D$505:$D$589,0,0)</f>
        <v>10</v>
      </c>
      <c r="Y33" s="107">
        <f t="array" ref="Y33">XLOOKUP(DECKS!$F33,HISTORICO!$N$4:$N$100,HISTORICO!$O$4:$O$100,0,0)</f>
        <v>3</v>
      </c>
      <c r="Z33" s="107">
        <f t="array" ref="Z33">XLOOKUP(DECKS!$F33,HISTORICO!$N$4:$N$100,HISTORICO!$P$4:$P$100,0,0)</f>
        <v>0</v>
      </c>
      <c r="AA33" s="107">
        <f t="array" ref="AA33">XLOOKUP(DECKS!$F33,HISTORICO!$N$107:$N$288,HISTORICO!$O$107:$O$288,0,0)</f>
        <v>2</v>
      </c>
      <c r="AB33" s="107">
        <f t="array" ref="AB33">XLOOKUP(DECKS!$F33,HISTORICO!$N$107:$N$288,HISTORICO!$P$107:$P$288,0,0)</f>
        <v>2</v>
      </c>
      <c r="AC33" s="100">
        <f>DECKS!$AB33/DECKS!$AA33</f>
        <v>1</v>
      </c>
      <c r="AD33" s="108">
        <f t="array" ref="AD33">XLOOKUP(DECKS!$F33,HISTORICO!$N$292:$N$759,HISTORICO!$O$292:$O$759,0,0)</f>
        <v>0</v>
      </c>
      <c r="AE33" s="107">
        <f t="array" ref="AE33">XLOOKUP(DECKS!$F33,HISTORICO!$N$292:$N$759,HISTORICO!$P$292:$P$759,0,0)</f>
        <v>0</v>
      </c>
      <c r="AF33" s="109">
        <f>IFERROR(DECKS!$AE33/DECKS!$AD33,0)</f>
        <v>0</v>
      </c>
      <c r="AG33" s="108">
        <f>DECKS!$Y33+DECKS!$AA33+DECKS!$AD33</f>
        <v>5</v>
      </c>
      <c r="AH33" s="109">
        <f>IFERROR((DECKS!$Z33+DECKS!$AB33+DECKS!$AE33)/DECKS!$AG33,0)</f>
        <v>0.4</v>
      </c>
      <c r="AI33" s="115" t="str">
        <f>IFERROR(AVERAGEIF(REG!$D$2:$D$124,DECKS!$F33,REG!$C$2:$C$124),"-")</f>
        <v>-</v>
      </c>
      <c r="AJ33" s="108">
        <f>DECKS!$M33+DECKS!$O33+DECKS!$Q33+DECKS!$S33+DECKS!$U33+DECKS!$W33+DECKS!$Y33+DECKS!$AA33+DECKS!$AD33</f>
        <v>28</v>
      </c>
      <c r="AK33" s="109">
        <f>IFERROR((DECKS!$N33+DECKS!$P33+DECKS!$R33+DECKS!$T33+DECKS!$V33+DECKS!$X33+DECKS!$Z33+DECKS!$AB33+DECKS!$AE33)/DECKS!$AJ33,0)</f>
        <v>0.4285714286</v>
      </c>
      <c r="AL33" s="100" t="s">
        <v>160</v>
      </c>
      <c r="AM33" s="107">
        <f>SUMIF(HISTORICO!N:N,DECKS!$F33,HISTORICO!X:X)</f>
        <v>5</v>
      </c>
      <c r="AN33" s="107">
        <f>SUMIF(HISTORICO!N:N,DECKS!$F33,HISTORICO!Y:Y)</f>
        <v>0</v>
      </c>
      <c r="AO33" s="107">
        <f>SUMIF(HISTORICO!N:N,DECKS!$F33,HISTORICO!Z:Z)</f>
        <v>0</v>
      </c>
      <c r="AP33" s="107">
        <f>SUMIF(HISTORICO!N:N,DECKS!$F33,HISTORICO!AA:AA)</f>
        <v>0</v>
      </c>
      <c r="AQ33" s="111">
        <f>IFERROR(SUM(DECKS!$AM33:$AP33)/((DECKS!$AG33)),0)</f>
        <v>1</v>
      </c>
      <c r="AR33" s="112">
        <f>IFERROR(DECKS!$AM33/SUM(DECKS!$AM33:$AP33),0)</f>
        <v>1</v>
      </c>
      <c r="AS33" s="112">
        <f>IFERROR(DECKS!$AN33/SUM(DECKS!$AM33:$AP33),0)</f>
        <v>0</v>
      </c>
      <c r="AT33" s="112">
        <f>IFERROR(DECKS!$AO33/SUM(DECKS!$AM33:$AP33),0)</f>
        <v>0</v>
      </c>
      <c r="AU33" s="112">
        <f>IFERROR(DECKS!$AP33/SUM(DECKS!$AM33:$AP33),0)</f>
        <v>0</v>
      </c>
      <c r="AV33" s="107">
        <f t="array" ref="AV33">XLOOKUP(DECKS!$F33,HISTORICO!$N$4:$N$100,HISTORICO!$AH$4:$AH$100,0)</f>
        <v>5</v>
      </c>
      <c r="AW33" s="107">
        <f>DECKS!$AV33+DECKS!$AM33+1.5*DECKS!$AN33+2*DECKS!$AO33+2.5*DECKS!$AP33</f>
        <v>10</v>
      </c>
      <c r="AX33" s="110">
        <f>IFERROR(DECKS!$AW33/DECKS!$AG33,"-")</f>
        <v>2</v>
      </c>
      <c r="AY33" s="107" t="str">
        <f t="array" ref="AY33">XLOOKUP(DECKS!$AX33,REF!$F$64:$F$68,REF!$D$64:$D$68,"-",-1,1)</f>
        <v>B</v>
      </c>
      <c r="AZ33" s="108" t="s">
        <v>400</v>
      </c>
      <c r="BA33" s="114">
        <v>374.51</v>
      </c>
      <c r="BB33" s="107">
        <v>3.07</v>
      </c>
      <c r="BC33" s="117">
        <v>31.44</v>
      </c>
    </row>
    <row r="34" ht="18.75" hidden="1" customHeight="1">
      <c r="A34" s="88"/>
      <c r="B34" s="105" t="s">
        <v>304</v>
      </c>
      <c r="C34" s="107" t="s">
        <v>270</v>
      </c>
      <c r="D34" s="107">
        <v>3.0</v>
      </c>
      <c r="E34" s="105" t="str">
        <f t="array" ref="E34">XLOOKUP(B34,REF!$C$3:$C$34,REF!$B$3:$B$34,"-",0,1)</f>
        <v>Izzet</v>
      </c>
      <c r="F34" s="108" t="s">
        <v>401</v>
      </c>
      <c r="G34" s="107" t="str">
        <f t="shared" si="1"/>
        <v>0</v>
      </c>
      <c r="H34" s="107" t="str">
        <f t="shared" si="2"/>
        <v>1</v>
      </c>
      <c r="I34" s="107" t="str">
        <f t="shared" si="3"/>
        <v>0</v>
      </c>
      <c r="J34" s="107" t="str">
        <f t="shared" si="4"/>
        <v>1</v>
      </c>
      <c r="K34" s="107" t="str">
        <f t="shared" si="5"/>
        <v>0</v>
      </c>
      <c r="L34" s="107">
        <f t="shared" si="6"/>
        <v>2</v>
      </c>
      <c r="M34" s="107">
        <f t="array" ref="M34">XLOOKUP(DECKS!$F34,HISTORICO!$B$4:$B$11,HISTORICO!$C$4:$C$11,0,0)</f>
        <v>0</v>
      </c>
      <c r="N34" s="107">
        <f t="array" ref="N34">XLOOKUP(DECKS!$F34,HISTORICO!$B$4:$B$11,HISTORICO!$D$4:$D$11,0,0)</f>
        <v>0</v>
      </c>
      <c r="O34" s="107">
        <f t="array" ref="O34">XLOOKUP(DECKS!$F34,HISTORICO!$B$15:$B$89,HISTORICO!$C$15:$C$89,0,0)</f>
        <v>0</v>
      </c>
      <c r="P34" s="107">
        <f t="array" ref="P34">XLOOKUP(DECKS!$F34,HISTORICO!$B$15:$B$89,HISTORICO!$D$15:$D$89,0,0)</f>
        <v>0</v>
      </c>
      <c r="Q34" s="107">
        <f t="array" ref="Q34">XLOOKUP(DECKS!$F34,HISTORICO!$B$93:$B$171,HISTORICO!$C$93:$C$171,0,0)</f>
        <v>0</v>
      </c>
      <c r="R34" s="107">
        <f t="array" ref="R34">XLOOKUP(DECKS!$F34,HISTORICO!$B$93:$B$171,HISTORICO!$D$93:$D$171,0,0)</f>
        <v>0</v>
      </c>
      <c r="S34" s="107">
        <f t="array" ref="S34">XLOOKUP(DECKS!$F34,HISTORICO!$B$175:$B$377,HISTORICO!$C$175:$C$377,0,0)</f>
        <v>0</v>
      </c>
      <c r="T34" s="107">
        <f t="array" ref="T34">XLOOKUP(DECKS!$F34,HISTORICO!$B$175:$B$377,HISTORICO!$D$175:$D$377,0,0)</f>
        <v>0</v>
      </c>
      <c r="U34" s="107">
        <f t="array" ref="U34">XLOOKUP(DECKS!$F34,HISTORICO!$B$381:$B$501,HISTORICO!$C$381:$C$501,0,0)</f>
        <v>0</v>
      </c>
      <c r="V34" s="107">
        <f t="array" ref="V34">XLOOKUP(DECKS!$F34,HISTORICO!$B$381:$B$501,HISTORICO!$D$381:$D$501,0,0)</f>
        <v>0</v>
      </c>
      <c r="W34" s="107">
        <f t="array" ref="W34">XLOOKUP(DECKS!$F34,HISTORICO!$B$505:$B$589,HISTORICO!$C$505:$C$589,0,0)</f>
        <v>0</v>
      </c>
      <c r="X34" s="107">
        <f t="array" ref="X34">XLOOKUP(DECKS!$F34,HISTORICO!$B$505:$B$589,HISTORICO!$D$505:$D$589,0,0)</f>
        <v>0</v>
      </c>
      <c r="Y34" s="107">
        <f t="array" ref="Y34">XLOOKUP(DECKS!$F34,HISTORICO!$N$4:$N$100,HISTORICO!$O$4:$O$100,0,0)</f>
        <v>0</v>
      </c>
      <c r="Z34" s="107">
        <f t="array" ref="Z34">XLOOKUP(DECKS!$F34,HISTORICO!$N$4:$N$100,HISTORICO!$P$4:$P$100,0,0)</f>
        <v>0</v>
      </c>
      <c r="AA34" s="107">
        <f t="array" ref="AA34">XLOOKUP(DECKS!$F34,HISTORICO!$N$107:$N$288,HISTORICO!$O$107:$O$288,0,0)</f>
        <v>5</v>
      </c>
      <c r="AB34" s="107">
        <f t="array" ref="AB34">XLOOKUP(DECKS!$F34,HISTORICO!$N$107:$N$288,HISTORICO!$P$107:$P$288,0,0)</f>
        <v>2</v>
      </c>
      <c r="AC34" s="100">
        <f>DECKS!$AB34/DECKS!$AA34</f>
        <v>0.4</v>
      </c>
      <c r="AD34" s="108">
        <f t="array" ref="AD34">XLOOKUP(DECKS!$F34,HISTORICO!$N$292:$N$759,HISTORICO!$O$292:$O$759,0,0)</f>
        <v>0</v>
      </c>
      <c r="AE34" s="107">
        <f t="array" ref="AE34">XLOOKUP(DECKS!$F34,HISTORICO!$N$292:$N$759,HISTORICO!$P$292:$P$759,0,0)</f>
        <v>0</v>
      </c>
      <c r="AF34" s="109">
        <f>IFERROR(DECKS!$AE34/DECKS!$AD34,0)</f>
        <v>0</v>
      </c>
      <c r="AG34" s="108">
        <f>DECKS!$Y34+DECKS!$AA34+DECKS!$AD34</f>
        <v>5</v>
      </c>
      <c r="AH34" s="109">
        <f>IFERROR((DECKS!$Z34+DECKS!$AB34+DECKS!$AE34)/DECKS!$AG34,0)</f>
        <v>0.4</v>
      </c>
      <c r="AI34" s="115" t="str">
        <f>IFERROR(AVERAGEIF(REG!$D$2:$D$124,DECKS!$F34,REG!$C$2:$C$124),"-")</f>
        <v>-</v>
      </c>
      <c r="AJ34" s="108">
        <f>DECKS!$M34+DECKS!$O34+DECKS!$Q34+DECKS!$S34+DECKS!$U34+DECKS!$W34+DECKS!$Y34+DECKS!$AA34+DECKS!$AD34</f>
        <v>5</v>
      </c>
      <c r="AK34" s="109">
        <f>IFERROR((DECKS!$N34+DECKS!$P34+DECKS!$R34+DECKS!$T34+DECKS!$V34+DECKS!$X34+DECKS!$Z34+DECKS!$AB34+DECKS!$AE34)/DECKS!$AJ34,0)</f>
        <v>0.4</v>
      </c>
      <c r="AL34" s="107" t="s">
        <v>362</v>
      </c>
      <c r="AM34" s="107">
        <f>SUMIF(HISTORICO!N:N,DECKS!$F34,HISTORICO!X:X)</f>
        <v>0</v>
      </c>
      <c r="AN34" s="107">
        <f>SUMIF(HISTORICO!N:N,DECKS!$F34,HISTORICO!Y:Y)</f>
        <v>0</v>
      </c>
      <c r="AO34" s="107">
        <f>SUMIF(HISTORICO!N:N,DECKS!$F34,HISTORICO!Z:Z)</f>
        <v>4</v>
      </c>
      <c r="AP34" s="107">
        <f>SUMIF(HISTORICO!N:N,DECKS!$F34,HISTORICO!AA:AA)</f>
        <v>0</v>
      </c>
      <c r="AQ34" s="111">
        <f>IFERROR(SUM(DECKS!$AM34:$AP34)/((DECKS!$AG34)),0)</f>
        <v>0.8</v>
      </c>
      <c r="AR34" s="112">
        <f>IFERROR(DECKS!$AM34/SUM(DECKS!$AM34:$AP34),0)</f>
        <v>0</v>
      </c>
      <c r="AS34" s="112">
        <f>IFERROR(DECKS!$AN34/SUM(DECKS!$AM34:$AP34),0)</f>
        <v>0</v>
      </c>
      <c r="AT34" s="112">
        <f>IFERROR(DECKS!$AO34/SUM(DECKS!$AM34:$AP34),0)</f>
        <v>1</v>
      </c>
      <c r="AU34" s="112">
        <f>IFERROR(DECKS!$AP34/SUM(DECKS!$AM34:$AP34),0)</f>
        <v>0</v>
      </c>
      <c r="AV34" s="107">
        <f t="array" ref="AV34">XLOOKUP(DECKS!$F34,HISTORICO!$N$4:$N$100,HISTORICO!$AH$4:$AH$100,0)</f>
        <v>0</v>
      </c>
      <c r="AW34" s="107">
        <f>DECKS!$AV34+DECKS!$AM34+1.5*DECKS!$AN34+2*DECKS!$AO34+2.5*DECKS!$AP34</f>
        <v>8</v>
      </c>
      <c r="AX34" s="110">
        <f>IFERROR(DECKS!$AW34/DECKS!$AG34,"-")</f>
        <v>1.6</v>
      </c>
      <c r="AY34" s="107" t="str">
        <f t="array" ref="AY34">XLOOKUP(DECKS!$AX34,REF!$F$64:$F$68,REF!$D$64:$D$68,"-",-1,1)</f>
        <v>C</v>
      </c>
      <c r="AZ34" s="107"/>
      <c r="BA34" s="114"/>
      <c r="BB34" s="107"/>
      <c r="BC34" s="107"/>
    </row>
    <row r="35" ht="18.75" hidden="1" customHeight="1">
      <c r="A35" s="88"/>
      <c r="B35" s="105" t="s">
        <v>318</v>
      </c>
      <c r="C35" s="107" t="s">
        <v>253</v>
      </c>
      <c r="D35" s="107"/>
      <c r="E35" s="105" t="str">
        <f t="array" ref="E35">XLOOKUP(B35,REF!$C$3:$C$34,REF!$B$3:$B$34,"-",0,1)</f>
        <v>Jund</v>
      </c>
      <c r="F35" s="108" t="s">
        <v>402</v>
      </c>
      <c r="G35" s="107" t="str">
        <f t="shared" si="1"/>
        <v>0</v>
      </c>
      <c r="H35" s="107" t="str">
        <f t="shared" si="2"/>
        <v>0</v>
      </c>
      <c r="I35" s="107" t="str">
        <f t="shared" si="3"/>
        <v>1</v>
      </c>
      <c r="J35" s="107" t="str">
        <f t="shared" si="4"/>
        <v>1</v>
      </c>
      <c r="K35" s="107" t="str">
        <f t="shared" si="5"/>
        <v>1</v>
      </c>
      <c r="L35" s="107">
        <f t="shared" si="6"/>
        <v>3</v>
      </c>
      <c r="M35" s="107">
        <f t="array" ref="M35">XLOOKUP(DECKS!$F35,HISTORICO!$B$4:$B$11,HISTORICO!$C$4:$C$11,0,0)</f>
        <v>0</v>
      </c>
      <c r="N35" s="107">
        <f t="array" ref="N35">XLOOKUP(DECKS!$F35,HISTORICO!$B$4:$B$11,HISTORICO!$D$4:$D$11,0,0)</f>
        <v>0</v>
      </c>
      <c r="O35" s="107">
        <f t="array" ref="O35">XLOOKUP(DECKS!$F35,HISTORICO!$B$15:$B$89,HISTORICO!$C$15:$C$89,0,0)</f>
        <v>0</v>
      </c>
      <c r="P35" s="107">
        <f t="array" ref="P35">XLOOKUP(DECKS!$F35,HISTORICO!$B$15:$B$89,HISTORICO!$D$15:$D$89,0,0)</f>
        <v>0</v>
      </c>
      <c r="Q35" s="107">
        <f t="array" ref="Q35">XLOOKUP(DECKS!$F35,HISTORICO!$B$93:$B$171,HISTORICO!$C$93:$C$171,0,0)</f>
        <v>0</v>
      </c>
      <c r="R35" s="107">
        <f t="array" ref="R35">XLOOKUP(DECKS!$F35,HISTORICO!$B$93:$B$171,HISTORICO!$D$93:$D$171,0,0)</f>
        <v>0</v>
      </c>
      <c r="S35" s="107">
        <f t="array" ref="S35">XLOOKUP(DECKS!$F35,HISTORICO!$B$175:$B$377,HISTORICO!$C$175:$C$377,0,0)</f>
        <v>0</v>
      </c>
      <c r="T35" s="107">
        <f t="array" ref="T35">XLOOKUP(DECKS!$F35,HISTORICO!$B$175:$B$377,HISTORICO!$D$175:$D$377,0,0)</f>
        <v>0</v>
      </c>
      <c r="U35" s="107">
        <f t="array" ref="U35">XLOOKUP(DECKS!$F35,HISTORICO!$B$381:$B$501,HISTORICO!$C$381:$C$501,0,0)</f>
        <v>0</v>
      </c>
      <c r="V35" s="107">
        <f t="array" ref="V35">XLOOKUP(DECKS!$F35,HISTORICO!$B$381:$B$501,HISTORICO!$D$381:$D$501,0,0)</f>
        <v>0</v>
      </c>
      <c r="W35" s="107">
        <f t="array" ref="W35">XLOOKUP(DECKS!$F35,HISTORICO!$B$505:$B$589,HISTORICO!$C$505:$C$589,0,0)</f>
        <v>0</v>
      </c>
      <c r="X35" s="107">
        <f t="array" ref="X35">XLOOKUP(DECKS!$F35,HISTORICO!$B$505:$B$589,HISTORICO!$D$505:$D$589,0,0)</f>
        <v>0</v>
      </c>
      <c r="Y35" s="107">
        <f t="array" ref="Y35">XLOOKUP(DECKS!$F35,HISTORICO!$N$4:$N$100,HISTORICO!$O$4:$O$100,0,0)</f>
        <v>0</v>
      </c>
      <c r="Z35" s="107">
        <f t="array" ref="Z35">XLOOKUP(DECKS!$F35,HISTORICO!$N$4:$N$100,HISTORICO!$P$4:$P$100,0,0)</f>
        <v>0</v>
      </c>
      <c r="AA35" s="107">
        <f t="array" ref="AA35">XLOOKUP(DECKS!$F35,HISTORICO!$N$107:$N$288,HISTORICO!$O$107:$O$288,0,0)</f>
        <v>5</v>
      </c>
      <c r="AB35" s="107">
        <f t="array" ref="AB35">XLOOKUP(DECKS!$F35,HISTORICO!$N$107:$N$288,HISTORICO!$P$107:$P$288,0,0)</f>
        <v>2</v>
      </c>
      <c r="AC35" s="100">
        <f>DECKS!$AB35/DECKS!$AA35</f>
        <v>0.4</v>
      </c>
      <c r="AD35" s="108">
        <f t="array" ref="AD35">XLOOKUP(DECKS!$F35,HISTORICO!$N$292:$N$759,HISTORICO!$O$292:$O$759,0,0)</f>
        <v>0</v>
      </c>
      <c r="AE35" s="107">
        <f t="array" ref="AE35">XLOOKUP(DECKS!$F35,HISTORICO!$N$292:$N$759,HISTORICO!$P$292:$P$759,0,0)</f>
        <v>0</v>
      </c>
      <c r="AF35" s="109">
        <f>IFERROR(DECKS!$AE35/DECKS!$AD35,0)</f>
        <v>0</v>
      </c>
      <c r="AG35" s="108">
        <f>DECKS!$Y35+DECKS!$AA35+DECKS!$AD35</f>
        <v>5</v>
      </c>
      <c r="AH35" s="109">
        <f>IFERROR((DECKS!$Z35+DECKS!$AB35+DECKS!$AE35)/DECKS!$AG35,0)</f>
        <v>0.4</v>
      </c>
      <c r="AI35" s="115" t="str">
        <f>IFERROR(AVERAGEIF(REG!$D$2:$D$124,DECKS!$F35,REG!$C$2:$C$124),"-")</f>
        <v>-</v>
      </c>
      <c r="AJ35" s="108">
        <f>DECKS!$M35+DECKS!$O35+DECKS!$Q35+DECKS!$S35+DECKS!$U35+DECKS!$W35+DECKS!$Y35+DECKS!$AA35+DECKS!$AD35</f>
        <v>5</v>
      </c>
      <c r="AK35" s="109">
        <f>IFERROR((DECKS!$N35+DECKS!$P35+DECKS!$R35+DECKS!$T35+DECKS!$V35+DECKS!$X35+DECKS!$Z35+DECKS!$AB35+DECKS!$AE35)/DECKS!$AJ35,0)</f>
        <v>0.4</v>
      </c>
      <c r="AL35" s="107" t="s">
        <v>362</v>
      </c>
      <c r="AM35" s="107">
        <f>SUMIF(HISTORICO!N:N,DECKS!$F35,HISTORICO!X:X)</f>
        <v>3</v>
      </c>
      <c r="AN35" s="107">
        <f>SUMIF(HISTORICO!N:N,DECKS!$F35,HISTORICO!Y:Y)</f>
        <v>0</v>
      </c>
      <c r="AO35" s="107">
        <f>SUMIF(HISTORICO!N:N,DECKS!$F35,HISTORICO!Z:Z)</f>
        <v>0</v>
      </c>
      <c r="AP35" s="107">
        <f>SUMIF(HISTORICO!N:N,DECKS!$F35,HISTORICO!AA:AA)</f>
        <v>0</v>
      </c>
      <c r="AQ35" s="111">
        <f>IFERROR(SUM(DECKS!$AM35:$AP35)/((DECKS!$AG35)),0)</f>
        <v>0.6</v>
      </c>
      <c r="AR35" s="112">
        <f>IFERROR(DECKS!$AM35/SUM(DECKS!$AM35:$AP35),0)</f>
        <v>1</v>
      </c>
      <c r="AS35" s="112">
        <f>IFERROR(DECKS!$AN35/SUM(DECKS!$AM35:$AP35),0)</f>
        <v>0</v>
      </c>
      <c r="AT35" s="112">
        <f>IFERROR(DECKS!$AO35/SUM(DECKS!$AM35:$AP35),0)</f>
        <v>0</v>
      </c>
      <c r="AU35" s="112">
        <f>IFERROR(DECKS!$AP35/SUM(DECKS!$AM35:$AP35),0)</f>
        <v>0</v>
      </c>
      <c r="AV35" s="107">
        <f t="array" ref="AV35">XLOOKUP(DECKS!$F35,HISTORICO!$N$4:$N$100,HISTORICO!$AH$4:$AH$100,0)</f>
        <v>0</v>
      </c>
      <c r="AW35" s="107">
        <f>DECKS!$AV35+DECKS!$AM35+1.5*DECKS!$AN35+2*DECKS!$AO35+2.5*DECKS!$AP35</f>
        <v>3</v>
      </c>
      <c r="AX35" s="110">
        <f>IFERROR(DECKS!$AW35/DECKS!$AG35,"-")</f>
        <v>0.6</v>
      </c>
      <c r="AY35" s="107" t="str">
        <f t="array" ref="AY35">XLOOKUP(DECKS!$AX35,REF!$F$64:$F$68,REF!$D$64:$D$68,"-",-1,1)</f>
        <v>D</v>
      </c>
      <c r="AZ35" s="107"/>
      <c r="BA35" s="114"/>
      <c r="BB35" s="107"/>
      <c r="BC35" s="107"/>
    </row>
    <row r="36" ht="18.75" customHeight="1">
      <c r="A36" s="88"/>
      <c r="B36" s="105" t="s">
        <v>320</v>
      </c>
      <c r="C36" s="107" t="s">
        <v>257</v>
      </c>
      <c r="D36" s="107">
        <v>4.0</v>
      </c>
      <c r="E36" s="105" t="str">
        <f t="array" ref="E36">XLOOKUP(B36,REF!$C$3:$C$34,REF!$B$3:$B$34,"-",0,1)</f>
        <v>Temur</v>
      </c>
      <c r="F36" s="108" t="s">
        <v>45</v>
      </c>
      <c r="G36" s="107" t="str">
        <f t="shared" si="1"/>
        <v>0</v>
      </c>
      <c r="H36" s="107" t="str">
        <f t="shared" si="2"/>
        <v>1</v>
      </c>
      <c r="I36" s="107" t="str">
        <f t="shared" si="3"/>
        <v>0</v>
      </c>
      <c r="J36" s="107" t="str">
        <f t="shared" si="4"/>
        <v>1</v>
      </c>
      <c r="K36" s="107" t="str">
        <f t="shared" si="5"/>
        <v>1</v>
      </c>
      <c r="L36" s="107">
        <f t="shared" si="6"/>
        <v>3</v>
      </c>
      <c r="M36" s="107">
        <f t="array" ref="M36">XLOOKUP(DECKS!$F36,HISTORICO!$B$4:$B$11,HISTORICO!$C$4:$C$11,0,0)</f>
        <v>0</v>
      </c>
      <c r="N36" s="107">
        <f t="array" ref="N36">XLOOKUP(DECKS!$F36,HISTORICO!$B$4:$B$11,HISTORICO!$D$4:$D$11,0,0)</f>
        <v>0</v>
      </c>
      <c r="O36" s="107">
        <f t="array" ref="O36">XLOOKUP(DECKS!$F36,HISTORICO!$B$15:$B$89,HISTORICO!$C$15:$C$89,0,0)</f>
        <v>0</v>
      </c>
      <c r="P36" s="107">
        <f t="array" ref="P36">XLOOKUP(DECKS!$F36,HISTORICO!$B$15:$B$89,HISTORICO!$D$15:$D$89,0,0)</f>
        <v>0</v>
      </c>
      <c r="Q36" s="107">
        <f t="array" ref="Q36">XLOOKUP(DECKS!$F36,HISTORICO!$B$93:$B$171,HISTORICO!$C$93:$C$171,0,0)</f>
        <v>0</v>
      </c>
      <c r="R36" s="107">
        <f t="array" ref="R36">XLOOKUP(DECKS!$F36,HISTORICO!$B$93:$B$171,HISTORICO!$D$93:$D$171,0,0)</f>
        <v>0</v>
      </c>
      <c r="S36" s="107">
        <f t="array" ref="S36">XLOOKUP(DECKS!$F36,HISTORICO!$B$175:$B$377,HISTORICO!$C$175:$C$377,0,0)</f>
        <v>0</v>
      </c>
      <c r="T36" s="107">
        <f t="array" ref="T36">XLOOKUP(DECKS!$F36,HISTORICO!$B$175:$B$377,HISTORICO!$D$175:$D$377,0,0)</f>
        <v>0</v>
      </c>
      <c r="U36" s="107">
        <f t="array" ref="U36">XLOOKUP(DECKS!$F36,HISTORICO!$B$381:$B$501,HISTORICO!$C$381:$C$501,0,0)</f>
        <v>0</v>
      </c>
      <c r="V36" s="107">
        <f t="array" ref="V36">XLOOKUP(DECKS!$F36,HISTORICO!$B$381:$B$501,HISTORICO!$D$381:$D$501,0,0)</f>
        <v>0</v>
      </c>
      <c r="W36" s="107">
        <f t="array" ref="W36">XLOOKUP(DECKS!$F36,HISTORICO!$B$505:$B$589,HISTORICO!$C$505:$C$589,0,0)</f>
        <v>0</v>
      </c>
      <c r="X36" s="107">
        <f t="array" ref="X36">XLOOKUP(DECKS!$F36,HISTORICO!$B$505:$B$589,HISTORICO!$D$505:$D$589,0,0)</f>
        <v>0</v>
      </c>
      <c r="Y36" s="107">
        <f t="array" ref="Y36">XLOOKUP(DECKS!$F36,HISTORICO!$N$4:$N$100,HISTORICO!$O$4:$O$100,0,0)</f>
        <v>19</v>
      </c>
      <c r="Z36" s="107">
        <f t="array" ref="Z36">XLOOKUP(DECKS!$F36,HISTORICO!$N$4:$N$100,HISTORICO!$P$4:$P$100,0,0)</f>
        <v>6</v>
      </c>
      <c r="AA36" s="107">
        <f t="array" ref="AA36">XLOOKUP(DECKS!$F36,HISTORICO!$N$107:$N$288,HISTORICO!$O$107:$O$288,0,0)</f>
        <v>26</v>
      </c>
      <c r="AB36" s="107">
        <f t="array" ref="AB36">XLOOKUP(DECKS!$F36,HISTORICO!$N$107:$N$288,HISTORICO!$P$107:$P$288,0,0)</f>
        <v>11</v>
      </c>
      <c r="AC36" s="100">
        <f>DECKS!$AB36/DECKS!$AA36</f>
        <v>0.4230769231</v>
      </c>
      <c r="AD36" s="108">
        <f t="array" ref="AD36">XLOOKUP(DECKS!$F36,HISTORICO!$N$292:$N$759,HISTORICO!$O$292:$O$759,0,0)</f>
        <v>4</v>
      </c>
      <c r="AE36" s="107">
        <f t="array" ref="AE36">XLOOKUP(DECKS!$F36,HISTORICO!$N$292:$N$759,HISTORICO!$P$292:$P$759,0,0)</f>
        <v>2</v>
      </c>
      <c r="AF36" s="109">
        <f>IFERROR(DECKS!$AE36/DECKS!$AD36,0)</f>
        <v>0.5</v>
      </c>
      <c r="AG36" s="108">
        <f>DECKS!$Y36+DECKS!$AA36+DECKS!$AD36</f>
        <v>49</v>
      </c>
      <c r="AH36" s="109">
        <f>IFERROR((DECKS!$Z36+DECKS!$AB36+DECKS!$AE36)/DECKS!$AG36,0)</f>
        <v>0.387755102</v>
      </c>
      <c r="AI36" s="115">
        <f>IFERROR(AVERAGEIF(REG!$D$2:$D$124,DECKS!$F36,REG!$C$2:$C$124),"-")</f>
        <v>8</v>
      </c>
      <c r="AJ36" s="108">
        <f>DECKS!$M36+DECKS!$O36+DECKS!$Q36+DECKS!$S36+DECKS!$U36+DECKS!$W36+DECKS!$Y36+DECKS!$AA36+DECKS!$AD36</f>
        <v>49</v>
      </c>
      <c r="AK36" s="109">
        <f>IFERROR((DECKS!$N36+DECKS!$P36+DECKS!$R36+DECKS!$T36+DECKS!$V36+DECKS!$X36+DECKS!$Z36+DECKS!$AB36+DECKS!$AE36)/DECKS!$AJ36,0)</f>
        <v>0.387755102</v>
      </c>
      <c r="AL36" s="100" t="s">
        <v>190</v>
      </c>
      <c r="AM36" s="107">
        <f>SUMIF(HISTORICO!N:N,DECKS!$F36,HISTORICO!X:X)</f>
        <v>11</v>
      </c>
      <c r="AN36" s="107">
        <f>SUMIF(HISTORICO!N:N,DECKS!$F36,HISTORICO!Y:Y)</f>
        <v>3</v>
      </c>
      <c r="AO36" s="107">
        <f>SUMIF(HISTORICO!N:N,DECKS!$F36,HISTORICO!Z:Z)</f>
        <v>32</v>
      </c>
      <c r="AP36" s="107">
        <f>SUMIF(HISTORICO!N:N,DECKS!$F36,HISTORICO!AA:AA)</f>
        <v>3</v>
      </c>
      <c r="AQ36" s="111">
        <f>IFERROR(SUM(DECKS!$AM36:$AP36)/((DECKS!$AG36)),0)</f>
        <v>1</v>
      </c>
      <c r="AR36" s="112">
        <f>IFERROR(DECKS!$AM36/SUM(DECKS!$AM36:$AP36),0)</f>
        <v>0.2244897959</v>
      </c>
      <c r="AS36" s="112">
        <f>IFERROR(DECKS!$AN36/SUM(DECKS!$AM36:$AP36),0)</f>
        <v>0.0612244898</v>
      </c>
      <c r="AT36" s="112">
        <f>IFERROR(DECKS!$AO36/SUM(DECKS!$AM36:$AP36),0)</f>
        <v>0.6530612245</v>
      </c>
      <c r="AU36" s="112">
        <f>IFERROR(DECKS!$AP36/SUM(DECKS!$AM36:$AP36),0)</f>
        <v>0.0612244898</v>
      </c>
      <c r="AV36" s="107">
        <f t="array" ref="AV36">XLOOKUP(DECKS!$F36,HISTORICO!$N$4:$N$100,HISTORICO!$AH$4:$AH$100,0)</f>
        <v>43</v>
      </c>
      <c r="AW36" s="107">
        <f>DECKS!$AV36+DECKS!$AM36+1.5*DECKS!$AN36+2*DECKS!$AO36+2.5*DECKS!$AP36</f>
        <v>130</v>
      </c>
      <c r="AX36" s="110">
        <f>IFERROR(DECKS!$AW36/DECKS!$AG36,"-")</f>
        <v>2.653061224</v>
      </c>
      <c r="AY36" s="107" t="str">
        <f t="array" ref="AY36">XLOOKUP(DECKS!$AX36,REF!$F$64:$F$68,REF!$D$64:$D$68,"-",-1,1)</f>
        <v>B</v>
      </c>
      <c r="AZ36" s="116" t="s">
        <v>403</v>
      </c>
      <c r="BA36" s="114">
        <v>373.36</v>
      </c>
      <c r="BB36" s="107">
        <v>3.13</v>
      </c>
      <c r="BC36" s="117">
        <v>36.35</v>
      </c>
    </row>
    <row r="37" ht="18.75" customHeight="1">
      <c r="A37" s="88"/>
      <c r="B37" s="105" t="s">
        <v>332</v>
      </c>
      <c r="C37" s="107" t="s">
        <v>276</v>
      </c>
      <c r="D37" s="107"/>
      <c r="E37" s="105" t="str">
        <f t="array" ref="E37">XLOOKUP(B37,REF!$C$3:$C$34,REF!$B$3:$B$34,"-",0,1)</f>
        <v>Gruul</v>
      </c>
      <c r="F37" s="108" t="s">
        <v>33</v>
      </c>
      <c r="G37" s="107" t="str">
        <f t="shared" si="1"/>
        <v>0</v>
      </c>
      <c r="H37" s="107" t="str">
        <f t="shared" si="2"/>
        <v>0</v>
      </c>
      <c r="I37" s="107" t="str">
        <f t="shared" si="3"/>
        <v>0</v>
      </c>
      <c r="J37" s="107" t="str">
        <f t="shared" si="4"/>
        <v>1</v>
      </c>
      <c r="K37" s="107" t="str">
        <f t="shared" si="5"/>
        <v>1</v>
      </c>
      <c r="L37" s="107">
        <f t="shared" si="6"/>
        <v>2</v>
      </c>
      <c r="M37" s="107">
        <f t="array" ref="M37">XLOOKUP(DECKS!$F37,HISTORICO!$B$4:$B$11,HISTORICO!$C$4:$C$11,0,0)</f>
        <v>0</v>
      </c>
      <c r="N37" s="107">
        <f t="array" ref="N37">XLOOKUP(DECKS!$F37,HISTORICO!$B$4:$B$11,HISTORICO!$D$4:$D$11,0,0)</f>
        <v>0</v>
      </c>
      <c r="O37" s="107">
        <f t="array" ref="O37">XLOOKUP(DECKS!$F37,HISTORICO!$B$15:$B$89,HISTORICO!$C$15:$C$89,0,0)</f>
        <v>0</v>
      </c>
      <c r="P37" s="107">
        <f t="array" ref="P37">XLOOKUP(DECKS!$F37,HISTORICO!$B$15:$B$89,HISTORICO!$D$15:$D$89,0,0)</f>
        <v>0</v>
      </c>
      <c r="Q37" s="107">
        <f t="array" ref="Q37">XLOOKUP(DECKS!$F37,HISTORICO!$B$93:$B$171,HISTORICO!$C$93:$C$171,0,0)</f>
        <v>0</v>
      </c>
      <c r="R37" s="107">
        <f t="array" ref="R37">XLOOKUP(DECKS!$F37,HISTORICO!$B$93:$B$171,HISTORICO!$D$93:$D$171,0,0)</f>
        <v>0</v>
      </c>
      <c r="S37" s="107">
        <f t="array" ref="S37">XLOOKUP(DECKS!$F37,HISTORICO!$B$175:$B$377,HISTORICO!$C$175:$C$377,0,0)</f>
        <v>0</v>
      </c>
      <c r="T37" s="107">
        <f t="array" ref="T37">XLOOKUP(DECKS!$F37,HISTORICO!$B$175:$B$377,HISTORICO!$D$175:$D$377,0,0)</f>
        <v>0</v>
      </c>
      <c r="U37" s="107">
        <f t="array" ref="U37">XLOOKUP(DECKS!$F37,HISTORICO!$B$381:$B$501,HISTORICO!$C$381:$C$501,0,0)</f>
        <v>0</v>
      </c>
      <c r="V37" s="107">
        <f t="array" ref="V37">XLOOKUP(DECKS!$F37,HISTORICO!$B$381:$B$501,HISTORICO!$D$381:$D$501,0,0)</f>
        <v>0</v>
      </c>
      <c r="W37" s="107">
        <f t="array" ref="W37">XLOOKUP(DECKS!$F37,HISTORICO!$B$505:$B$589,HISTORICO!$C$505:$C$589,0,0)</f>
        <v>0</v>
      </c>
      <c r="X37" s="107">
        <f t="array" ref="X37">XLOOKUP(DECKS!$F37,HISTORICO!$B$505:$B$589,HISTORICO!$D$505:$D$589,0,0)</f>
        <v>0</v>
      </c>
      <c r="Y37" s="107">
        <f t="array" ref="Y37">XLOOKUP(DECKS!$F37,HISTORICO!$N$4:$N$100,HISTORICO!$O$4:$O$100,0,0)</f>
        <v>0</v>
      </c>
      <c r="Z37" s="107">
        <f t="array" ref="Z37">XLOOKUP(DECKS!$F37,HISTORICO!$N$4:$N$100,HISTORICO!$P$4:$P$100,0,0)</f>
        <v>0</v>
      </c>
      <c r="AA37" s="107">
        <f t="array" ref="AA37">XLOOKUP(DECKS!$F37,HISTORICO!$N$107:$N$288,HISTORICO!$O$107:$O$288,0,0)</f>
        <v>0</v>
      </c>
      <c r="AB37" s="107">
        <f t="array" ref="AB37">XLOOKUP(DECKS!$F37,HISTORICO!$N$107:$N$288,HISTORICO!$P$107:$P$288,0,0)</f>
        <v>0</v>
      </c>
      <c r="AC37" s="107" t="str">
        <f>DECKS!$AB37/DECKS!$AA37</f>
        <v>#DIV/0!</v>
      </c>
      <c r="AD37" s="108">
        <f t="array" ref="AD37">XLOOKUP(DECKS!$F37,HISTORICO!$N$292:$N$759,HISTORICO!$O$292:$O$759,0,0)</f>
        <v>13</v>
      </c>
      <c r="AE37" s="107">
        <f t="array" ref="AE37">XLOOKUP(DECKS!$F37,HISTORICO!$N$292:$N$759,HISTORICO!$P$292:$P$759,0,0)</f>
        <v>5</v>
      </c>
      <c r="AF37" s="109">
        <f>IFERROR(DECKS!$AE37/DECKS!$AD37,0)</f>
        <v>0.3846153846</v>
      </c>
      <c r="AG37" s="108">
        <f>DECKS!$Y37+DECKS!$AA37+DECKS!$AD37</f>
        <v>13</v>
      </c>
      <c r="AH37" s="109">
        <f>IFERROR((DECKS!$Z37+DECKS!$AB37+DECKS!$AE37)/DECKS!$AG37,0)</f>
        <v>0.3846153846</v>
      </c>
      <c r="AI37" s="110">
        <f>IFERROR(AVERAGEIF(REG!$D$2:$D$124,DECKS!$F37,REG!$C$2:$C$124),"-")</f>
        <v>10.2</v>
      </c>
      <c r="AJ37" s="108">
        <f>DECKS!$M37+DECKS!$O37+DECKS!$Q37+DECKS!$S37+DECKS!$U37+DECKS!$W37+DECKS!$Y37+DECKS!$AA37+DECKS!$AD37</f>
        <v>13</v>
      </c>
      <c r="AK37" s="109">
        <f>IFERROR((DECKS!$N37+DECKS!$P37+DECKS!$R37+DECKS!$T37+DECKS!$V37+DECKS!$X37+DECKS!$Z37+DECKS!$AB37+DECKS!$AE37)/DECKS!$AJ37,0)</f>
        <v>0.3846153846</v>
      </c>
      <c r="AL37" s="107"/>
      <c r="AM37" s="107">
        <f>SUMIF(HISTORICO!N:N,DECKS!$F37,HISTORICO!X:X)</f>
        <v>12</v>
      </c>
      <c r="AN37" s="107">
        <f>SUMIF(HISTORICO!N:N,DECKS!$F37,HISTORICO!Y:Y)</f>
        <v>0</v>
      </c>
      <c r="AO37" s="107">
        <f>SUMIF(HISTORICO!N:N,DECKS!$F37,HISTORICO!Z:Z)</f>
        <v>0</v>
      </c>
      <c r="AP37" s="107">
        <f>SUMIF(HISTORICO!N:N,DECKS!$F37,HISTORICO!AA:AA)</f>
        <v>0</v>
      </c>
      <c r="AQ37" s="111">
        <f>IFERROR(SUM(DECKS!$AM37:$AP37)/((DECKS!$AG37)),0)</f>
        <v>0.9230769231</v>
      </c>
      <c r="AR37" s="112">
        <f>IFERROR(DECKS!$AM37/SUM(DECKS!$AM37:$AP37),0)</f>
        <v>1</v>
      </c>
      <c r="AS37" s="112">
        <f>IFERROR(DECKS!$AN37/SUM(DECKS!$AM37:$AP37),0)</f>
        <v>0</v>
      </c>
      <c r="AT37" s="112">
        <f>IFERROR(DECKS!$AO37/SUM(DECKS!$AM37:$AP37),0)</f>
        <v>0</v>
      </c>
      <c r="AU37" s="112">
        <f>IFERROR(DECKS!$AP37/SUM(DECKS!$AM37:$AP37),0)</f>
        <v>0</v>
      </c>
      <c r="AV37" s="107">
        <f t="array" ref="AV37">XLOOKUP(DECKS!$F37,HISTORICO!$N$4:$N$100,HISTORICO!$AH$4:$AH$100,0)</f>
        <v>0</v>
      </c>
      <c r="AW37" s="107">
        <f>DECKS!$AV37+DECKS!$AM37+1.5*DECKS!$AN37+2*DECKS!$AO37+2.5*DECKS!$AP37</f>
        <v>12</v>
      </c>
      <c r="AX37" s="110">
        <f>IFERROR(DECKS!$AW37/DECKS!$AG37,"-")</f>
        <v>0.9230769231</v>
      </c>
      <c r="AY37" s="107" t="str">
        <f t="array" ref="AY37">XLOOKUP(DECKS!$AX37,REF!$F$64:$F$68,REF!$D$64:$D$68,"-",-1,1)</f>
        <v>D</v>
      </c>
      <c r="AZ37" s="107"/>
      <c r="BA37" s="114"/>
      <c r="BB37" s="107"/>
      <c r="BC37" s="107"/>
    </row>
    <row r="38" ht="18.75" customHeight="1">
      <c r="A38" s="88"/>
      <c r="B38" s="105" t="s">
        <v>296</v>
      </c>
      <c r="C38" s="107" t="s">
        <v>264</v>
      </c>
      <c r="D38" s="107">
        <v>3.0</v>
      </c>
      <c r="E38" s="105" t="str">
        <f t="array" ref="E38">XLOOKUP(B38,REF!$C$3:$C$34,REF!$B$3:$B$34,"-",0,1)</f>
        <v>Mono Blue</v>
      </c>
      <c r="F38" s="108" t="s">
        <v>74</v>
      </c>
      <c r="G38" s="107" t="str">
        <f t="shared" si="1"/>
        <v>0</v>
      </c>
      <c r="H38" s="107" t="str">
        <f t="shared" si="2"/>
        <v>1</v>
      </c>
      <c r="I38" s="107" t="str">
        <f t="shared" si="3"/>
        <v>0</v>
      </c>
      <c r="J38" s="107" t="str">
        <f t="shared" si="4"/>
        <v>0</v>
      </c>
      <c r="K38" s="107" t="str">
        <f t="shared" si="5"/>
        <v>0</v>
      </c>
      <c r="L38" s="107">
        <f t="shared" si="6"/>
        <v>1</v>
      </c>
      <c r="M38" s="107">
        <f t="array" ref="M38">XLOOKUP(DECKS!$F38,HISTORICO!$B$4:$B$11,HISTORICO!$C$4:$C$11,0,0)</f>
        <v>0</v>
      </c>
      <c r="N38" s="107">
        <f t="array" ref="N38">XLOOKUP(DECKS!$F38,HISTORICO!$B$4:$B$11,HISTORICO!$D$4:$D$11,0,0)</f>
        <v>0</v>
      </c>
      <c r="O38" s="107">
        <f t="array" ref="O38">XLOOKUP(DECKS!$F38,HISTORICO!$B$15:$B$89,HISTORICO!$C$15:$C$89,0,0)</f>
        <v>0</v>
      </c>
      <c r="P38" s="107">
        <f t="array" ref="P38">XLOOKUP(DECKS!$F38,HISTORICO!$B$15:$B$89,HISTORICO!$D$15:$D$89,0,0)</f>
        <v>0</v>
      </c>
      <c r="Q38" s="107">
        <f t="array" ref="Q38">XLOOKUP(DECKS!$F38,HISTORICO!$B$93:$B$171,HISTORICO!$C$93:$C$171,0,0)</f>
        <v>0</v>
      </c>
      <c r="R38" s="107">
        <f t="array" ref="R38">XLOOKUP(DECKS!$F38,HISTORICO!$B$93:$B$171,HISTORICO!$D$93:$D$171,0,0)</f>
        <v>0</v>
      </c>
      <c r="S38" s="107">
        <f t="array" ref="S38">XLOOKUP(DECKS!$F38,HISTORICO!$B$175:$B$377,HISTORICO!$C$175:$C$377,0,0)</f>
        <v>0</v>
      </c>
      <c r="T38" s="107">
        <f t="array" ref="T38">XLOOKUP(DECKS!$F38,HISTORICO!$B$175:$B$377,HISTORICO!$D$175:$D$377,0,0)</f>
        <v>0</v>
      </c>
      <c r="U38" s="107">
        <f t="array" ref="U38">XLOOKUP(DECKS!$F38,HISTORICO!$B$381:$B$501,HISTORICO!$C$381:$C$501,0,0)</f>
        <v>0</v>
      </c>
      <c r="V38" s="107">
        <f t="array" ref="V38">XLOOKUP(DECKS!$F38,HISTORICO!$B$381:$B$501,HISTORICO!$D$381:$D$501,0,0)</f>
        <v>0</v>
      </c>
      <c r="W38" s="107">
        <f t="array" ref="W38">XLOOKUP(DECKS!$F38,HISTORICO!$B$505:$B$589,HISTORICO!$C$505:$C$589,0,0)</f>
        <v>0</v>
      </c>
      <c r="X38" s="107">
        <f t="array" ref="X38">XLOOKUP(DECKS!$F38,HISTORICO!$B$505:$B$589,HISTORICO!$D$505:$D$589,0,0)</f>
        <v>0</v>
      </c>
      <c r="Y38" s="107">
        <f t="array" ref="Y38">XLOOKUP(DECKS!$F38,HISTORICO!$N$4:$N$100,HISTORICO!$O$4:$O$100,0,0)</f>
        <v>0</v>
      </c>
      <c r="Z38" s="107">
        <f t="array" ref="Z38">XLOOKUP(DECKS!$F38,HISTORICO!$N$4:$N$100,HISTORICO!$P$4:$P$100,0,0)</f>
        <v>0</v>
      </c>
      <c r="AA38" s="107">
        <f t="array" ref="AA38">XLOOKUP(DECKS!$F38,HISTORICO!$N$107:$N$288,HISTORICO!$O$107:$O$288,0,0)</f>
        <v>6</v>
      </c>
      <c r="AB38" s="107">
        <f t="array" ref="AB38">XLOOKUP(DECKS!$F38,HISTORICO!$N$107:$N$288,HISTORICO!$P$107:$P$288,0,0)</f>
        <v>3</v>
      </c>
      <c r="AC38" s="100">
        <f>DECKS!$AB38/DECKS!$AA38</f>
        <v>0.5</v>
      </c>
      <c r="AD38" s="108">
        <f t="array" ref="AD38">XLOOKUP(DECKS!$F38,HISTORICO!$N$292:$N$759,HISTORICO!$O$292:$O$759,0,0)</f>
        <v>2</v>
      </c>
      <c r="AE38" s="107">
        <f t="array" ref="AE38">XLOOKUP(DECKS!$F38,HISTORICO!$N$292:$N$759,HISTORICO!$P$292:$P$759,0,0)</f>
        <v>0</v>
      </c>
      <c r="AF38" s="109">
        <f>IFERROR(DECKS!$AE38/DECKS!$AD38,0)</f>
        <v>0</v>
      </c>
      <c r="AG38" s="108">
        <f>DECKS!$Y38+DECKS!$AA38+DECKS!$AD38</f>
        <v>8</v>
      </c>
      <c r="AH38" s="109">
        <f>IFERROR((DECKS!$Z38+DECKS!$AB38+DECKS!$AE38)/DECKS!$AG38,0)</f>
        <v>0.375</v>
      </c>
      <c r="AI38" s="115" t="str">
        <f>IFERROR(AVERAGEIF(REG!$D$2:$D$124,DECKS!$F38,REG!$C$2:$C$124),"-")</f>
        <v>-</v>
      </c>
      <c r="AJ38" s="108">
        <f>DECKS!$M38+DECKS!$O38+DECKS!$Q38+DECKS!$S38+DECKS!$U38+DECKS!$W38+DECKS!$Y38+DECKS!$AA38+DECKS!$AD38</f>
        <v>8</v>
      </c>
      <c r="AK38" s="109">
        <f>IFERROR((DECKS!$N38+DECKS!$P38+DECKS!$R38+DECKS!$T38+DECKS!$V38+DECKS!$X38+DECKS!$Z38+DECKS!$AB38+DECKS!$AE38)/DECKS!$AJ38,0)</f>
        <v>0.375</v>
      </c>
      <c r="AL38" s="107" t="s">
        <v>160</v>
      </c>
      <c r="AM38" s="107">
        <f>SUMIF(HISTORICO!N:N,DECKS!$F38,HISTORICO!X:X)</f>
        <v>9</v>
      </c>
      <c r="AN38" s="107">
        <f>SUMIF(HISTORICO!N:N,DECKS!$F38,HISTORICO!Y:Y)</f>
        <v>0</v>
      </c>
      <c r="AO38" s="107">
        <f>SUMIF(HISTORICO!N:N,DECKS!$F38,HISTORICO!Z:Z)</f>
        <v>0</v>
      </c>
      <c r="AP38" s="107">
        <f>SUMIF(HISTORICO!N:N,DECKS!$F38,HISTORICO!AA:AA)</f>
        <v>0</v>
      </c>
      <c r="AQ38" s="111">
        <f>IFERROR(SUM(DECKS!$AM38:$AP38)/((DECKS!$AG38)),0)</f>
        <v>1.125</v>
      </c>
      <c r="AR38" s="112">
        <f>IFERROR(DECKS!$AM38/SUM(DECKS!$AM38:$AP38),0)</f>
        <v>1</v>
      </c>
      <c r="AS38" s="112">
        <f>IFERROR(DECKS!$AN38/SUM(DECKS!$AM38:$AP38),0)</f>
        <v>0</v>
      </c>
      <c r="AT38" s="112">
        <f>IFERROR(DECKS!$AO38/SUM(DECKS!$AM38:$AP38),0)</f>
        <v>0</v>
      </c>
      <c r="AU38" s="112">
        <f>IFERROR(DECKS!$AP38/SUM(DECKS!$AM38:$AP38),0)</f>
        <v>0</v>
      </c>
      <c r="AV38" s="107">
        <f t="array" ref="AV38">XLOOKUP(DECKS!$F38,HISTORICO!$N$4:$N$100,HISTORICO!$AH$4:$AH$100,0)</f>
        <v>0</v>
      </c>
      <c r="AW38" s="107">
        <f>DECKS!$AV38+DECKS!$AM38+1.5*DECKS!$AN38+2*DECKS!$AO38+2.5*DECKS!$AP38</f>
        <v>9</v>
      </c>
      <c r="AX38" s="110">
        <f>IFERROR(DECKS!$AW38/DECKS!$AG38,"-")</f>
        <v>1.125</v>
      </c>
      <c r="AY38" s="107" t="str">
        <f t="array" ref="AY38">XLOOKUP(DECKS!$AX38,REF!$F$64:$F$68,REF!$D$64:$D$68,"-",-1,1)</f>
        <v>C</v>
      </c>
      <c r="AZ38" s="119" t="s">
        <v>404</v>
      </c>
      <c r="BA38" s="114">
        <v>262.11</v>
      </c>
      <c r="BB38" s="107">
        <v>3.23</v>
      </c>
      <c r="BC38" s="107">
        <v>34.99</v>
      </c>
    </row>
    <row r="39" ht="18.75" hidden="1" customHeight="1">
      <c r="A39" s="88"/>
      <c r="B39" s="105" t="s">
        <v>308</v>
      </c>
      <c r="C39" s="107" t="s">
        <v>263</v>
      </c>
      <c r="D39" s="107">
        <v>3.0</v>
      </c>
      <c r="E39" s="105" t="str">
        <f t="array" ref="E39">XLOOKUP(B39,REF!$C$3:$C$34,REF!$B$3:$B$34,"-",0,1)</f>
        <v>Rakdos</v>
      </c>
      <c r="F39" s="108" t="s">
        <v>405</v>
      </c>
      <c r="G39" s="107" t="str">
        <f t="shared" si="1"/>
        <v>0</v>
      </c>
      <c r="H39" s="107" t="str">
        <f t="shared" si="2"/>
        <v>0</v>
      </c>
      <c r="I39" s="107" t="str">
        <f t="shared" si="3"/>
        <v>1</v>
      </c>
      <c r="J39" s="107" t="str">
        <f t="shared" si="4"/>
        <v>1</v>
      </c>
      <c r="K39" s="107" t="str">
        <f t="shared" si="5"/>
        <v>0</v>
      </c>
      <c r="L39" s="107">
        <f t="shared" si="6"/>
        <v>2</v>
      </c>
      <c r="M39" s="107">
        <f t="array" ref="M39">XLOOKUP(DECKS!$F39,HISTORICO!$B$4:$B$11,HISTORICO!$C$4:$C$11,0,0)</f>
        <v>0</v>
      </c>
      <c r="N39" s="107">
        <f t="array" ref="N39">XLOOKUP(DECKS!$F39,HISTORICO!$B$4:$B$11,HISTORICO!$D$4:$D$11,0,0)</f>
        <v>0</v>
      </c>
      <c r="O39" s="107">
        <f t="array" ref="O39">XLOOKUP(DECKS!$F39,HISTORICO!$B$15:$B$89,HISTORICO!$C$15:$C$89,0,0)</f>
        <v>0</v>
      </c>
      <c r="P39" s="107">
        <f t="array" ref="P39">XLOOKUP(DECKS!$F39,HISTORICO!$B$15:$B$89,HISTORICO!$D$15:$D$89,0,0)</f>
        <v>0</v>
      </c>
      <c r="Q39" s="107">
        <f t="array" ref="Q39">XLOOKUP(DECKS!$F39,HISTORICO!$B$93:$B$171,HISTORICO!$C$93:$C$171,0,0)</f>
        <v>0</v>
      </c>
      <c r="R39" s="107">
        <f t="array" ref="R39">XLOOKUP(DECKS!$F39,HISTORICO!$B$93:$B$171,HISTORICO!$D$93:$D$171,0,0)</f>
        <v>0</v>
      </c>
      <c r="S39" s="107">
        <f t="array" ref="S39">XLOOKUP(DECKS!$F39,HISTORICO!$B$175:$B$377,HISTORICO!$C$175:$C$377,0,0)</f>
        <v>0</v>
      </c>
      <c r="T39" s="107">
        <f t="array" ref="T39">XLOOKUP(DECKS!$F39,HISTORICO!$B$175:$B$377,HISTORICO!$D$175:$D$377,0,0)</f>
        <v>0</v>
      </c>
      <c r="U39" s="107">
        <f t="array" ref="U39">XLOOKUP(DECKS!$F39,HISTORICO!$B$381:$B$501,HISTORICO!$C$381:$C$501,0,0)</f>
        <v>0</v>
      </c>
      <c r="V39" s="107">
        <f t="array" ref="V39">XLOOKUP(DECKS!$F39,HISTORICO!$B$381:$B$501,HISTORICO!$D$381:$D$501,0,0)</f>
        <v>0</v>
      </c>
      <c r="W39" s="107">
        <f t="array" ref="W39">XLOOKUP(DECKS!$F39,HISTORICO!$B$505:$B$589,HISTORICO!$C$505:$C$589,0,0)</f>
        <v>0</v>
      </c>
      <c r="X39" s="107">
        <f t="array" ref="X39">XLOOKUP(DECKS!$F39,HISTORICO!$B$505:$B$589,HISTORICO!$D$505:$D$589,0,0)</f>
        <v>0</v>
      </c>
      <c r="Y39" s="107">
        <f t="array" ref="Y39">XLOOKUP(DECKS!$F39,HISTORICO!$N$4:$N$100,HISTORICO!$O$4:$O$100,0,0)</f>
        <v>6</v>
      </c>
      <c r="Z39" s="107">
        <f t="array" ref="Z39">XLOOKUP(DECKS!$F39,HISTORICO!$N$4:$N$100,HISTORICO!$P$4:$P$100,0,0)</f>
        <v>2</v>
      </c>
      <c r="AA39" s="107">
        <f t="array" ref="AA39">XLOOKUP(DECKS!$F39,HISTORICO!$N$107:$N$288,HISTORICO!$O$107:$O$288,0,0)</f>
        <v>2</v>
      </c>
      <c r="AB39" s="107">
        <f t="array" ref="AB39">XLOOKUP(DECKS!$F39,HISTORICO!$N$107:$N$288,HISTORICO!$P$107:$P$288,0,0)</f>
        <v>1</v>
      </c>
      <c r="AC39" s="100">
        <f>DECKS!$AB39/DECKS!$AA39</f>
        <v>0.5</v>
      </c>
      <c r="AD39" s="108">
        <f t="array" ref="AD39">XLOOKUP(DECKS!$F39,HISTORICO!$N$292:$N$759,HISTORICO!$O$292:$O$759,0,0)</f>
        <v>0</v>
      </c>
      <c r="AE39" s="107">
        <f t="array" ref="AE39">XLOOKUP(DECKS!$F39,HISTORICO!$N$292:$N$759,HISTORICO!$P$292:$P$759,0,0)</f>
        <v>0</v>
      </c>
      <c r="AF39" s="109">
        <f>IFERROR(DECKS!$AE39/DECKS!$AD39,0)</f>
        <v>0</v>
      </c>
      <c r="AG39" s="108">
        <f>DECKS!$Y39+DECKS!$AA39+DECKS!$AD39</f>
        <v>8</v>
      </c>
      <c r="AH39" s="109">
        <f>IFERROR((DECKS!$Z39+DECKS!$AB39+DECKS!$AE39)/DECKS!$AG39,0)</f>
        <v>0.375</v>
      </c>
      <c r="AI39" s="115" t="str">
        <f>IFERROR(AVERAGEIF(REG!$D$2:$D$124,DECKS!$F39,REG!$C$2:$C$124),"-")</f>
        <v>-</v>
      </c>
      <c r="AJ39" s="108">
        <f>DECKS!$M39+DECKS!$O39+DECKS!$Q39+DECKS!$S39+DECKS!$U39+DECKS!$W39+DECKS!$Y39+DECKS!$AA39+DECKS!$AD39</f>
        <v>8</v>
      </c>
      <c r="AK39" s="109">
        <f>IFERROR((DECKS!$N39+DECKS!$P39+DECKS!$R39+DECKS!$T39+DECKS!$V39+DECKS!$X39+DECKS!$Z39+DECKS!$AB39+DECKS!$AE39)/DECKS!$AJ39,0)</f>
        <v>0.375</v>
      </c>
      <c r="AL39" s="100" t="s">
        <v>364</v>
      </c>
      <c r="AM39" s="107">
        <f>SUMIF(HISTORICO!N:N,DECKS!$F39,HISTORICO!X:X)</f>
        <v>0</v>
      </c>
      <c r="AN39" s="107">
        <f>SUMIF(HISTORICO!N:N,DECKS!$F39,HISTORICO!Y:Y)</f>
        <v>0</v>
      </c>
      <c r="AO39" s="107">
        <f>SUMIF(HISTORICO!N:N,DECKS!$F39,HISTORICO!Z:Z)</f>
        <v>3</v>
      </c>
      <c r="AP39" s="107">
        <f>SUMIF(HISTORICO!N:N,DECKS!$F39,HISTORICO!AA:AA)</f>
        <v>2</v>
      </c>
      <c r="AQ39" s="111">
        <f>IFERROR(SUM(DECKS!$AM39:$AP39)/((DECKS!$AG39)),0)</f>
        <v>0.625</v>
      </c>
      <c r="AR39" s="112">
        <f>IFERROR(DECKS!$AM39/SUM(DECKS!$AM39:$AP39),0)</f>
        <v>0</v>
      </c>
      <c r="AS39" s="112">
        <f>IFERROR(DECKS!$AN39/SUM(DECKS!$AM39:$AP39),0)</f>
        <v>0</v>
      </c>
      <c r="AT39" s="112">
        <f>IFERROR(DECKS!$AO39/SUM(DECKS!$AM39:$AP39),0)</f>
        <v>0.6</v>
      </c>
      <c r="AU39" s="112">
        <f>IFERROR(DECKS!$AP39/SUM(DECKS!$AM39:$AP39),0)</f>
        <v>0.4</v>
      </c>
      <c r="AV39" s="107">
        <f t="array" ref="AV39">XLOOKUP(DECKS!$F39,HISTORICO!$N$4:$N$100,HISTORICO!$AH$4:$AH$100,0)</f>
        <v>16</v>
      </c>
      <c r="AW39" s="107">
        <f>DECKS!$AV39+DECKS!$AM39+1.5*DECKS!$AN39+2*DECKS!$AO39+2.5*DECKS!$AP39</f>
        <v>27</v>
      </c>
      <c r="AX39" s="110">
        <f>IFERROR(DECKS!$AW39/DECKS!$AG39,"-")</f>
        <v>3.375</v>
      </c>
      <c r="AY39" s="107" t="str">
        <f t="array" ref="AY39">XLOOKUP(DECKS!$AX39,REF!$F$64:$F$68,REF!$D$64:$D$68,"-",-1,1)</f>
        <v>A</v>
      </c>
      <c r="AZ39" s="116" t="s">
        <v>406</v>
      </c>
      <c r="BA39" s="114">
        <v>405.65</v>
      </c>
      <c r="BB39" s="107">
        <v>3.44</v>
      </c>
      <c r="BC39" s="107">
        <v>47.61</v>
      </c>
    </row>
    <row r="40" ht="18.75" hidden="1" customHeight="1">
      <c r="A40" s="88"/>
      <c r="B40" s="105" t="s">
        <v>324</v>
      </c>
      <c r="C40" s="107" t="s">
        <v>261</v>
      </c>
      <c r="D40" s="107">
        <v>2.0</v>
      </c>
      <c r="E40" s="105" t="str">
        <f t="array" ref="E40">XLOOKUP(B40,REF!$C$3:$C$34,REF!$B$3:$B$34,"-",0,1)</f>
        <v>Simic</v>
      </c>
      <c r="F40" s="108" t="s">
        <v>407</v>
      </c>
      <c r="G40" s="107" t="str">
        <f t="shared" si="1"/>
        <v>0</v>
      </c>
      <c r="H40" s="107" t="str">
        <f t="shared" si="2"/>
        <v>1</v>
      </c>
      <c r="I40" s="107" t="str">
        <f t="shared" si="3"/>
        <v>0</v>
      </c>
      <c r="J40" s="107" t="str">
        <f t="shared" si="4"/>
        <v>0</v>
      </c>
      <c r="K40" s="107" t="str">
        <f t="shared" si="5"/>
        <v>1</v>
      </c>
      <c r="L40" s="107">
        <f t="shared" si="6"/>
        <v>2</v>
      </c>
      <c r="M40" s="107">
        <f t="array" ref="M40">XLOOKUP(DECKS!$F40,HISTORICO!$B$4:$B$11,HISTORICO!$C$4:$C$11,0,0)</f>
        <v>0</v>
      </c>
      <c r="N40" s="107">
        <f t="array" ref="N40">XLOOKUP(DECKS!$F40,HISTORICO!$B$4:$B$11,HISTORICO!$D$4:$D$11,0,0)</f>
        <v>0</v>
      </c>
      <c r="O40" s="107">
        <f t="array" ref="O40">XLOOKUP(DECKS!$F40,HISTORICO!$B$15:$B$89,HISTORICO!$C$15:$C$89,0,0)</f>
        <v>0</v>
      </c>
      <c r="P40" s="107">
        <f t="array" ref="P40">XLOOKUP(DECKS!$F40,HISTORICO!$B$15:$B$89,HISTORICO!$D$15:$D$89,0,0)</f>
        <v>0</v>
      </c>
      <c r="Q40" s="107">
        <f t="array" ref="Q40">XLOOKUP(DECKS!$F40,HISTORICO!$B$93:$B$171,HISTORICO!$C$93:$C$171,0,0)</f>
        <v>0</v>
      </c>
      <c r="R40" s="107">
        <f t="array" ref="R40">XLOOKUP(DECKS!$F40,HISTORICO!$B$93:$B$171,HISTORICO!$D$93:$D$171,0,0)</f>
        <v>0</v>
      </c>
      <c r="S40" s="107">
        <f t="array" ref="S40">XLOOKUP(DECKS!$F40,HISTORICO!$B$175:$B$377,HISTORICO!$C$175:$C$377,0,0)</f>
        <v>0</v>
      </c>
      <c r="T40" s="107">
        <f t="array" ref="T40">XLOOKUP(DECKS!$F40,HISTORICO!$B$175:$B$377,HISTORICO!$D$175:$D$377,0,0)</f>
        <v>0</v>
      </c>
      <c r="U40" s="107">
        <f t="array" ref="U40">XLOOKUP(DECKS!$F40,HISTORICO!$B$381:$B$501,HISTORICO!$C$381:$C$501,0,0)</f>
        <v>0</v>
      </c>
      <c r="V40" s="107">
        <f t="array" ref="V40">XLOOKUP(DECKS!$F40,HISTORICO!$B$381:$B$501,HISTORICO!$D$381:$D$501,0,0)</f>
        <v>0</v>
      </c>
      <c r="W40" s="107">
        <f t="array" ref="W40">XLOOKUP(DECKS!$F40,HISTORICO!$B$505:$B$589,HISTORICO!$C$505:$C$589,0,0)</f>
        <v>0</v>
      </c>
      <c r="X40" s="107">
        <f t="array" ref="X40">XLOOKUP(DECKS!$F40,HISTORICO!$B$505:$B$589,HISTORICO!$D$505:$D$589,0,0)</f>
        <v>0</v>
      </c>
      <c r="Y40" s="107">
        <f t="array" ref="Y40">XLOOKUP(DECKS!$F40,HISTORICO!$N$4:$N$100,HISTORICO!$O$4:$O$100,0,0)</f>
        <v>8</v>
      </c>
      <c r="Z40" s="107">
        <f t="array" ref="Z40">XLOOKUP(DECKS!$F40,HISTORICO!$N$4:$N$100,HISTORICO!$P$4:$P$100,0,0)</f>
        <v>3</v>
      </c>
      <c r="AA40" s="107">
        <f t="array" ref="AA40">XLOOKUP(DECKS!$F40,HISTORICO!$N$107:$N$288,HISTORICO!$O$107:$O$288,0,0)</f>
        <v>0</v>
      </c>
      <c r="AB40" s="107">
        <f t="array" ref="AB40">XLOOKUP(DECKS!$F40,HISTORICO!$N$107:$N$288,HISTORICO!$P$107:$P$288,0,0)</f>
        <v>0</v>
      </c>
      <c r="AC40" s="100" t="str">
        <f>DECKS!$AB40/DECKS!$AA40</f>
        <v>#DIV/0!</v>
      </c>
      <c r="AD40" s="108">
        <f t="array" ref="AD40">XLOOKUP(DECKS!$F40,HISTORICO!$N$292:$N$759,HISTORICO!$O$292:$O$759,0,0)</f>
        <v>0</v>
      </c>
      <c r="AE40" s="107">
        <f t="array" ref="AE40">XLOOKUP(DECKS!$F40,HISTORICO!$N$292:$N$759,HISTORICO!$P$292:$P$759,0,0)</f>
        <v>0</v>
      </c>
      <c r="AF40" s="109">
        <f>IFERROR(DECKS!$AE40/DECKS!$AD40,0)</f>
        <v>0</v>
      </c>
      <c r="AG40" s="108">
        <f>DECKS!$Y40+DECKS!$AA40+DECKS!$AD40</f>
        <v>8</v>
      </c>
      <c r="AH40" s="109">
        <f>IFERROR((DECKS!$Z40+DECKS!$AB40+DECKS!$AE40)/DECKS!$AG40,0)</f>
        <v>0.375</v>
      </c>
      <c r="AI40" s="110" t="str">
        <f>IFERROR(AVERAGEIF(REG!$D$2:$D$124,DECKS!$F40,REG!$C$2:$C$124),"-")</f>
        <v>-</v>
      </c>
      <c r="AJ40" s="108">
        <f>DECKS!$M40+DECKS!$O40+DECKS!$Q40+DECKS!$S40+DECKS!$U40+DECKS!$W40+DECKS!$Y40+DECKS!$AA40+DECKS!$AD40</f>
        <v>8</v>
      </c>
      <c r="AK40" s="109">
        <f>IFERROR((DECKS!$N40+DECKS!$P40+DECKS!$R40+DECKS!$T40+DECKS!$V40+DECKS!$X40+DECKS!$Z40+DECKS!$AB40+DECKS!$AE40)/DECKS!$AJ40,0)</f>
        <v>0.375</v>
      </c>
      <c r="AL40" s="100" t="s">
        <v>367</v>
      </c>
      <c r="AM40" s="107">
        <f>SUMIF(HISTORICO!N:N,DECKS!$F40,HISTORICO!X:X)</f>
        <v>2</v>
      </c>
      <c r="AN40" s="107">
        <f>SUMIF(HISTORICO!N:N,DECKS!$F40,HISTORICO!Y:Y)</f>
        <v>0</v>
      </c>
      <c r="AO40" s="107">
        <f>SUMIF(HISTORICO!N:N,DECKS!$F40,HISTORICO!Z:Z)</f>
        <v>0</v>
      </c>
      <c r="AP40" s="107">
        <f>SUMIF(HISTORICO!N:N,DECKS!$F40,HISTORICO!AA:AA)</f>
        <v>7</v>
      </c>
      <c r="AQ40" s="111">
        <f>IFERROR(SUM(DECKS!$AM40:$AP40)/((DECKS!$AG40)),0)</f>
        <v>1.125</v>
      </c>
      <c r="AR40" s="112">
        <f>IFERROR(DECKS!$AM40/SUM(DECKS!$AM40:$AP40),0)</f>
        <v>0.2222222222</v>
      </c>
      <c r="AS40" s="112">
        <f>IFERROR(DECKS!$AN40/SUM(DECKS!$AM40:$AP40),0)</f>
        <v>0</v>
      </c>
      <c r="AT40" s="112">
        <f>IFERROR(DECKS!$AO40/SUM(DECKS!$AM40:$AP40),0)</f>
        <v>0</v>
      </c>
      <c r="AU40" s="112">
        <f>IFERROR(DECKS!$AP40/SUM(DECKS!$AM40:$AP40),0)</f>
        <v>0.7777777778</v>
      </c>
      <c r="AV40" s="107">
        <f t="array" ref="AV40">XLOOKUP(DECKS!$F40,HISTORICO!$N$4:$N$100,HISTORICO!$AH$4:$AH$100,0)</f>
        <v>16</v>
      </c>
      <c r="AW40" s="107">
        <f>DECKS!$AV40+DECKS!$AM40+1.5*DECKS!$AN40+2*DECKS!$AO40+2.5*DECKS!$AP40</f>
        <v>35.5</v>
      </c>
      <c r="AX40" s="110">
        <f>IFERROR(DECKS!$AW40/DECKS!$AG40,"-")</f>
        <v>4.4375</v>
      </c>
      <c r="AY40" s="107" t="str">
        <f t="array" ref="AY40">XLOOKUP(DECKS!$AX40,REF!$F$64:$F$68,REF!$D$64:$D$68,"-",-1,1)</f>
        <v>A</v>
      </c>
      <c r="AZ40" s="108"/>
      <c r="BA40" s="114"/>
      <c r="BB40" s="107"/>
      <c r="BC40" s="107"/>
    </row>
    <row r="41" ht="18.75" hidden="1" customHeight="1">
      <c r="A41" s="88"/>
      <c r="B41" s="105" t="s">
        <v>314</v>
      </c>
      <c r="C41" s="107" t="s">
        <v>264</v>
      </c>
      <c r="D41" s="107">
        <v>4.0</v>
      </c>
      <c r="E41" s="105" t="str">
        <f t="array" ref="E41">XLOOKUP(B41,REF!$C$3:$C$34,REF!$B$3:$B$34,"-",0,1)</f>
        <v>Dimir</v>
      </c>
      <c r="F41" s="108" t="s">
        <v>408</v>
      </c>
      <c r="G41" s="107" t="str">
        <f t="shared" si="1"/>
        <v>0</v>
      </c>
      <c r="H41" s="107" t="str">
        <f t="shared" si="2"/>
        <v>1</v>
      </c>
      <c r="I41" s="107" t="str">
        <f t="shared" si="3"/>
        <v>1</v>
      </c>
      <c r="J41" s="107" t="str">
        <f t="shared" si="4"/>
        <v>0</v>
      </c>
      <c r="K41" s="107" t="str">
        <f t="shared" si="5"/>
        <v>0</v>
      </c>
      <c r="L41" s="107">
        <f t="shared" si="6"/>
        <v>2</v>
      </c>
      <c r="M41" s="107">
        <f t="array" ref="M41">XLOOKUP(DECKS!$F41,HISTORICO!$B$4:$B$11,HISTORICO!$C$4:$C$11,0,0)</f>
        <v>0</v>
      </c>
      <c r="N41" s="107">
        <f t="array" ref="N41">XLOOKUP(DECKS!$F41,HISTORICO!$B$4:$B$11,HISTORICO!$D$4:$D$11,0,0)</f>
        <v>0</v>
      </c>
      <c r="O41" s="107">
        <f t="array" ref="O41">XLOOKUP(DECKS!$F41,HISTORICO!$B$15:$B$89,HISTORICO!$C$15:$C$89,0,0)</f>
        <v>0</v>
      </c>
      <c r="P41" s="107">
        <f t="array" ref="P41">XLOOKUP(DECKS!$F41,HISTORICO!$B$15:$B$89,HISTORICO!$D$15:$D$89,0,0)</f>
        <v>0</v>
      </c>
      <c r="Q41" s="107">
        <f t="array" ref="Q41">XLOOKUP(DECKS!$F41,HISTORICO!$B$93:$B$171,HISTORICO!$C$93:$C$171,0,0)</f>
        <v>0</v>
      </c>
      <c r="R41" s="107">
        <f t="array" ref="R41">XLOOKUP(DECKS!$F41,HISTORICO!$B$93:$B$171,HISTORICO!$D$93:$D$171,0,0)</f>
        <v>0</v>
      </c>
      <c r="S41" s="107">
        <f t="array" ref="S41">XLOOKUP(DECKS!$F41,HISTORICO!$B$175:$B$377,HISTORICO!$C$175:$C$377,0,0)</f>
        <v>3</v>
      </c>
      <c r="T41" s="107">
        <f t="array" ref="T41">XLOOKUP(DECKS!$F41,HISTORICO!$B$175:$B$377,HISTORICO!$D$175:$D$377,0,0)</f>
        <v>0</v>
      </c>
      <c r="U41" s="107">
        <f t="array" ref="U41">XLOOKUP(DECKS!$F41,HISTORICO!$B$381:$B$501,HISTORICO!$C$381:$C$501,0,0)</f>
        <v>0</v>
      </c>
      <c r="V41" s="107">
        <f t="array" ref="V41">XLOOKUP(DECKS!$F41,HISTORICO!$B$381:$B$501,HISTORICO!$D$381:$D$501,0,0)</f>
        <v>0</v>
      </c>
      <c r="W41" s="107">
        <f t="array" ref="W41">XLOOKUP(DECKS!$F41,HISTORICO!$B$505:$B$589,HISTORICO!$C$505:$C$589,0,0)</f>
        <v>0</v>
      </c>
      <c r="X41" s="107">
        <f t="array" ref="X41">XLOOKUP(DECKS!$F41,HISTORICO!$B$505:$B$589,HISTORICO!$D$505:$D$589,0,0)</f>
        <v>0</v>
      </c>
      <c r="Y41" s="107">
        <f t="array" ref="Y41">XLOOKUP(DECKS!$F41,HISTORICO!$N$4:$N$100,HISTORICO!$O$4:$O$100,0,0)</f>
        <v>8</v>
      </c>
      <c r="Z41" s="107">
        <f t="array" ref="Z41">XLOOKUP(DECKS!$F41,HISTORICO!$N$4:$N$100,HISTORICO!$P$4:$P$100,0,0)</f>
        <v>3</v>
      </c>
      <c r="AA41" s="107">
        <f t="array" ref="AA41">XLOOKUP(DECKS!$F41,HISTORICO!$N$107:$N$288,HISTORICO!$O$107:$O$288,0,0)</f>
        <v>0</v>
      </c>
      <c r="AB41" s="107">
        <f t="array" ref="AB41">XLOOKUP(DECKS!$F41,HISTORICO!$N$107:$N$288,HISTORICO!$P$107:$P$288,0,0)</f>
        <v>0</v>
      </c>
      <c r="AC41" s="100" t="str">
        <f>DECKS!$AB41/DECKS!$AA41</f>
        <v>#DIV/0!</v>
      </c>
      <c r="AD41" s="108">
        <f t="array" ref="AD41">XLOOKUP(DECKS!$F41,HISTORICO!$N$292:$N$759,HISTORICO!$O$292:$O$759,0,0)</f>
        <v>0</v>
      </c>
      <c r="AE41" s="107">
        <f t="array" ref="AE41">XLOOKUP(DECKS!$F41,HISTORICO!$N$292:$N$759,HISTORICO!$P$292:$P$759,0,0)</f>
        <v>0</v>
      </c>
      <c r="AF41" s="109">
        <f>IFERROR(DECKS!$AE41/DECKS!$AD41,0)</f>
        <v>0</v>
      </c>
      <c r="AG41" s="108">
        <f>DECKS!$Y41+DECKS!$AA41+DECKS!$AD41</f>
        <v>8</v>
      </c>
      <c r="AH41" s="109">
        <f>IFERROR((DECKS!$Z41+DECKS!$AB41+DECKS!$AE41)/DECKS!$AG41,0)</f>
        <v>0.375</v>
      </c>
      <c r="AI41" s="110" t="str">
        <f>IFERROR(AVERAGEIF(REG!$D$2:$D$124,DECKS!$F41,REG!$C$2:$C$124),"-")</f>
        <v>-</v>
      </c>
      <c r="AJ41" s="108">
        <f>DECKS!$M41+DECKS!$O41+DECKS!$Q41+DECKS!$S41+DECKS!$U41+DECKS!$W41+DECKS!$Y41+DECKS!$AA41+DECKS!$AD41</f>
        <v>11</v>
      </c>
      <c r="AK41" s="109">
        <f>IFERROR((DECKS!$N41+DECKS!$P41+DECKS!$R41+DECKS!$T41+DECKS!$V41+DECKS!$X41+DECKS!$Z41+DECKS!$AB41+DECKS!$AE41)/DECKS!$AJ41,0)</f>
        <v>0.2727272727</v>
      </c>
      <c r="AL41" s="100" t="s">
        <v>190</v>
      </c>
      <c r="AM41" s="107">
        <f>SUMIF(HISTORICO!N:N,DECKS!$F41,HISTORICO!X:X)</f>
        <v>7</v>
      </c>
      <c r="AN41" s="107">
        <f>SUMIF(HISTORICO!N:N,DECKS!$F41,HISTORICO!Y:Y)</f>
        <v>0</v>
      </c>
      <c r="AO41" s="107">
        <f>SUMIF(HISTORICO!N:N,DECKS!$F41,HISTORICO!Z:Z)</f>
        <v>0</v>
      </c>
      <c r="AP41" s="107">
        <f>SUMIF(HISTORICO!N:N,DECKS!$F41,HISTORICO!AA:AA)</f>
        <v>0</v>
      </c>
      <c r="AQ41" s="111">
        <f>IFERROR(SUM(DECKS!$AM41:$AP41)/((DECKS!$AG41)),0)</f>
        <v>0.875</v>
      </c>
      <c r="AR41" s="112">
        <f>IFERROR(DECKS!$AM41/SUM(DECKS!$AM41:$AP41),0)</f>
        <v>1</v>
      </c>
      <c r="AS41" s="112">
        <f>IFERROR(DECKS!$AN41/SUM(DECKS!$AM41:$AP41),0)</f>
        <v>0</v>
      </c>
      <c r="AT41" s="112">
        <f>IFERROR(DECKS!$AO41/SUM(DECKS!$AM41:$AP41),0)</f>
        <v>0</v>
      </c>
      <c r="AU41" s="112">
        <f>IFERROR(DECKS!$AP41/SUM(DECKS!$AM41:$AP41),0)</f>
        <v>0</v>
      </c>
      <c r="AV41" s="107">
        <f t="array" ref="AV41">XLOOKUP(DECKS!$F41,HISTORICO!$N$4:$N$100,HISTORICO!$AH$4:$AH$100,0)</f>
        <v>17</v>
      </c>
      <c r="AW41" s="107">
        <f>DECKS!$AV41+DECKS!$AM41+1.5*DECKS!$AN41+2*DECKS!$AO41+2.5*DECKS!$AP41</f>
        <v>24</v>
      </c>
      <c r="AX41" s="110">
        <f>IFERROR(DECKS!$AW41/DECKS!$AG41,"-")</f>
        <v>3</v>
      </c>
      <c r="AY41" s="107" t="str">
        <f t="array" ref="AY41">XLOOKUP(DECKS!$AX41,REF!$F$64:$F$68,REF!$D$64:$D$68,"-",-1,1)</f>
        <v>A</v>
      </c>
      <c r="AZ41" s="108"/>
      <c r="BA41" s="114"/>
      <c r="BB41" s="107"/>
      <c r="BC41" s="107"/>
    </row>
    <row r="42" ht="18.75" hidden="1" customHeight="1">
      <c r="A42" s="88"/>
      <c r="B42" s="105" t="s">
        <v>322</v>
      </c>
      <c r="C42" s="107" t="s">
        <v>251</v>
      </c>
      <c r="D42" s="107"/>
      <c r="E42" s="105" t="str">
        <f t="array" ref="E42">XLOOKUP(B42,REF!$C$3:$C$34,REF!$B$3:$B$34,"-",0,1)</f>
        <v>Azorius</v>
      </c>
      <c r="F42" s="108" t="s">
        <v>97</v>
      </c>
      <c r="G42" s="107" t="str">
        <f t="shared" si="1"/>
        <v>1</v>
      </c>
      <c r="H42" s="107" t="str">
        <f t="shared" si="2"/>
        <v>1</v>
      </c>
      <c r="I42" s="107" t="str">
        <f t="shared" si="3"/>
        <v>0</v>
      </c>
      <c r="J42" s="107" t="str">
        <f t="shared" si="4"/>
        <v>0</v>
      </c>
      <c r="K42" s="107" t="str">
        <f t="shared" si="5"/>
        <v>0</v>
      </c>
      <c r="L42" s="107">
        <f t="shared" si="6"/>
        <v>2</v>
      </c>
      <c r="M42" s="107">
        <f t="array" ref="M42">XLOOKUP(DECKS!$F42,HISTORICO!$B$4:$B$11,HISTORICO!$C$4:$C$11,0,0)</f>
        <v>0</v>
      </c>
      <c r="N42" s="107">
        <f t="array" ref="N42">XLOOKUP(DECKS!$F42,HISTORICO!$B$4:$B$11,HISTORICO!$D$4:$D$11,0,0)</f>
        <v>0</v>
      </c>
      <c r="O42" s="107">
        <f t="array" ref="O42">XLOOKUP(DECKS!$F42,HISTORICO!$B$15:$B$89,HISTORICO!$C$15:$C$89,0,0)</f>
        <v>0</v>
      </c>
      <c r="P42" s="107">
        <f t="array" ref="P42">XLOOKUP(DECKS!$F42,HISTORICO!$B$15:$B$89,HISTORICO!$D$15:$D$89,0,0)</f>
        <v>0</v>
      </c>
      <c r="Q42" s="107">
        <f t="array" ref="Q42">XLOOKUP(DECKS!$F42,HISTORICO!$B$93:$B$171,HISTORICO!$C$93:$C$171,0,0)</f>
        <v>0</v>
      </c>
      <c r="R42" s="107">
        <f t="array" ref="R42">XLOOKUP(DECKS!$F42,HISTORICO!$B$93:$B$171,HISTORICO!$D$93:$D$171,0,0)</f>
        <v>0</v>
      </c>
      <c r="S42" s="107">
        <f t="array" ref="S42">XLOOKUP(DECKS!$F42,HISTORICO!$B$175:$B$377,HISTORICO!$C$175:$C$377,0,0)</f>
        <v>0</v>
      </c>
      <c r="T42" s="107">
        <f t="array" ref="T42">XLOOKUP(DECKS!$F42,HISTORICO!$B$175:$B$377,HISTORICO!$D$175:$D$377,0,0)</f>
        <v>0</v>
      </c>
      <c r="U42" s="107">
        <f t="array" ref="U42">XLOOKUP(DECKS!$F42,HISTORICO!$B$381:$B$501,HISTORICO!$C$381:$C$501,0,0)</f>
        <v>0</v>
      </c>
      <c r="V42" s="107">
        <f t="array" ref="V42">XLOOKUP(DECKS!$F42,HISTORICO!$B$381:$B$501,HISTORICO!$D$381:$D$501,0,0)</f>
        <v>0</v>
      </c>
      <c r="W42" s="107">
        <f t="array" ref="W42">XLOOKUP(DECKS!$F42,HISTORICO!$B$505:$B$589,HISTORICO!$C$505:$C$589,0,0)</f>
        <v>0</v>
      </c>
      <c r="X42" s="107">
        <f t="array" ref="X42">XLOOKUP(DECKS!$F42,HISTORICO!$B$505:$B$589,HISTORICO!$D$505:$D$589,0,0)</f>
        <v>0</v>
      </c>
      <c r="Y42" s="107">
        <f t="array" ref="Y42">XLOOKUP(DECKS!$F42,HISTORICO!$N$4:$N$100,HISTORICO!$O$4:$O$100,0,0)</f>
        <v>0</v>
      </c>
      <c r="Z42" s="107">
        <f t="array" ref="Z42">XLOOKUP(DECKS!$F42,HISTORICO!$N$4:$N$100,HISTORICO!$P$4:$P$100,0,0)</f>
        <v>0</v>
      </c>
      <c r="AA42" s="107">
        <f t="array" ref="AA42">XLOOKUP(DECKS!$F42,HISTORICO!$N$107:$N$288,HISTORICO!$O$107:$O$288,0,0)</f>
        <v>0</v>
      </c>
      <c r="AB42" s="107">
        <f t="array" ref="AB42">XLOOKUP(DECKS!$F42,HISTORICO!$N$107:$N$288,HISTORICO!$P$107:$P$288,0,0)</f>
        <v>0</v>
      </c>
      <c r="AC42" s="107" t="str">
        <f>DECKS!$AB42/DECKS!$AA42</f>
        <v>#DIV/0!</v>
      </c>
      <c r="AD42" s="108">
        <f t="array" ref="AD42">XLOOKUP(DECKS!$F42,HISTORICO!$N$292:$N$759,HISTORICO!$O$292:$O$759,0,0)</f>
        <v>4</v>
      </c>
      <c r="AE42" s="107">
        <f t="array" ref="AE42">XLOOKUP(DECKS!$F42,HISTORICO!$N$292:$N$759,HISTORICO!$P$292:$P$759,0,0)</f>
        <v>1</v>
      </c>
      <c r="AF42" s="109">
        <f>IFERROR(DECKS!$AE42/DECKS!$AD42,0)</f>
        <v>0.25</v>
      </c>
      <c r="AG42" s="108">
        <f>DECKS!$Y42+DECKS!$AA42+DECKS!$AD42</f>
        <v>4</v>
      </c>
      <c r="AH42" s="109">
        <f>IFERROR((DECKS!$Z42+DECKS!$AB42+DECKS!$AE42)/DECKS!$AG42,0)</f>
        <v>0.25</v>
      </c>
      <c r="AI42" s="110">
        <f>IFERROR(AVERAGEIF(REG!$D$2:$D$124,DECKS!$F42,REG!$C$2:$C$124),"-")</f>
        <v>12</v>
      </c>
      <c r="AJ42" s="108">
        <f>DECKS!$M42+DECKS!$O42+DECKS!$Q42+DECKS!$S42+DECKS!$U42+DECKS!$W42+DECKS!$Y42+DECKS!$AA42+DECKS!$AD42</f>
        <v>4</v>
      </c>
      <c r="AK42" s="109">
        <f>IFERROR((DECKS!$N42+DECKS!$P42+DECKS!$R42+DECKS!$T42+DECKS!$V42+DECKS!$X42+DECKS!$Z42+DECKS!$AB42+DECKS!$AE42)/DECKS!$AJ42,0)</f>
        <v>0.25</v>
      </c>
      <c r="AL42" s="107"/>
      <c r="AM42" s="107" t="str">
        <f>SUMIF(HISTORICO!N:N,DECKS!$F42,HISTORICO!X:X)</f>
        <v>#ERROR!</v>
      </c>
      <c r="AN42" s="107" t="str">
        <f>SUMIF(HISTORICO!N:N,DECKS!$F42,HISTORICO!Y:Y)</f>
        <v>#ERROR!</v>
      </c>
      <c r="AO42" s="107" t="str">
        <f>SUMIF(HISTORICO!N:N,DECKS!$F42,HISTORICO!Z:Z)</f>
        <v>#ERROR!</v>
      </c>
      <c r="AP42" s="107" t="str">
        <f>SUMIF(HISTORICO!N:N,DECKS!$F42,HISTORICO!AA:AA)</f>
        <v>#ERROR!</v>
      </c>
      <c r="AQ42" s="111">
        <f>IFERROR(SUM(DECKS!$AM42:$AP42)/((DECKS!$AG42)),0)</f>
        <v>0</v>
      </c>
      <c r="AR42" s="112">
        <f>IFERROR(DECKS!$AM42/SUM(DECKS!$AM42:$AP42),0)</f>
        <v>0</v>
      </c>
      <c r="AS42" s="112">
        <f>IFERROR(DECKS!$AN42/SUM(DECKS!$AM42:$AP42),0)</f>
        <v>0</v>
      </c>
      <c r="AT42" s="112">
        <f>IFERROR(DECKS!$AO42/SUM(DECKS!$AM42:$AP42),0)</f>
        <v>0</v>
      </c>
      <c r="AU42" s="112">
        <f>IFERROR(DECKS!$AP42/SUM(DECKS!$AM42:$AP42),0)</f>
        <v>0</v>
      </c>
      <c r="AV42" s="107">
        <f t="array" ref="AV42">XLOOKUP(DECKS!$F42,HISTORICO!$N$4:$N$100,HISTORICO!$AH$4:$AH$100,0)</f>
        <v>0</v>
      </c>
      <c r="AW42" s="107" t="str">
        <f>DECKS!$AV42+DECKS!$AM42+1.5*DECKS!$AN42+2*DECKS!$AO42+2.5*DECKS!$AP42</f>
        <v>#ERROR!</v>
      </c>
      <c r="AX42" s="110" t="str">
        <f>IFERROR(DECKS!$AW42/DECKS!$AG42,"-")</f>
        <v>-</v>
      </c>
      <c r="AY42" s="107" t="str">
        <f t="array" ref="AY42">XLOOKUP(DECKS!$AX42,REF!$F$64:$F$68,REF!$D$64:$D$68,"-",-1,1)</f>
        <v>-</v>
      </c>
      <c r="AZ42" s="107"/>
      <c r="BA42" s="114"/>
      <c r="BB42" s="107"/>
      <c r="BC42" s="107"/>
    </row>
    <row r="43" ht="18.75" hidden="1" customHeight="1">
      <c r="A43" s="88"/>
      <c r="B43" s="105" t="s">
        <v>320</v>
      </c>
      <c r="C43" s="107" t="s">
        <v>264</v>
      </c>
      <c r="D43" s="107"/>
      <c r="E43" s="105" t="str">
        <f t="array" ref="E43">XLOOKUP(B43,REF!$C$3:$C$34,REF!$B$3:$B$34,"-",0,1)</f>
        <v>Temur</v>
      </c>
      <c r="F43" s="108" t="s">
        <v>113</v>
      </c>
      <c r="G43" s="107" t="str">
        <f t="shared" si="1"/>
        <v>0</v>
      </c>
      <c r="H43" s="107" t="str">
        <f t="shared" si="2"/>
        <v>1</v>
      </c>
      <c r="I43" s="107" t="str">
        <f t="shared" si="3"/>
        <v>0</v>
      </c>
      <c r="J43" s="107" t="str">
        <f t="shared" si="4"/>
        <v>1</v>
      </c>
      <c r="K43" s="107" t="str">
        <f t="shared" si="5"/>
        <v>1</v>
      </c>
      <c r="L43" s="107">
        <f t="shared" si="6"/>
        <v>3</v>
      </c>
      <c r="M43" s="107">
        <f t="array" ref="M43">XLOOKUP(DECKS!$F43,HISTORICO!$B$4:$B$11,HISTORICO!$C$4:$C$11,0,0)</f>
        <v>0</v>
      </c>
      <c r="N43" s="107">
        <f t="array" ref="N43">XLOOKUP(DECKS!$F43,HISTORICO!$B$4:$B$11,HISTORICO!$D$4:$D$11,0,0)</f>
        <v>0</v>
      </c>
      <c r="O43" s="107">
        <f t="array" ref="O43">XLOOKUP(DECKS!$F43,HISTORICO!$B$15:$B$89,HISTORICO!$C$15:$C$89,0,0)</f>
        <v>0</v>
      </c>
      <c r="P43" s="107">
        <f t="array" ref="P43">XLOOKUP(DECKS!$F43,HISTORICO!$B$15:$B$89,HISTORICO!$D$15:$D$89,0,0)</f>
        <v>0</v>
      </c>
      <c r="Q43" s="107">
        <f t="array" ref="Q43">XLOOKUP(DECKS!$F43,HISTORICO!$B$93:$B$171,HISTORICO!$C$93:$C$171,0,0)</f>
        <v>0</v>
      </c>
      <c r="R43" s="107">
        <f t="array" ref="R43">XLOOKUP(DECKS!$F43,HISTORICO!$B$93:$B$171,HISTORICO!$D$93:$D$171,0,0)</f>
        <v>0</v>
      </c>
      <c r="S43" s="107">
        <f t="array" ref="S43">XLOOKUP(DECKS!$F43,HISTORICO!$B$175:$B$377,HISTORICO!$C$175:$C$377,0,0)</f>
        <v>0</v>
      </c>
      <c r="T43" s="107">
        <f t="array" ref="T43">XLOOKUP(DECKS!$F43,HISTORICO!$B$175:$B$377,HISTORICO!$D$175:$D$377,0,0)</f>
        <v>0</v>
      </c>
      <c r="U43" s="107">
        <f t="array" ref="U43">XLOOKUP(DECKS!$F43,HISTORICO!$B$381:$B$501,HISTORICO!$C$381:$C$501,0,0)</f>
        <v>0</v>
      </c>
      <c r="V43" s="107">
        <f t="array" ref="V43">XLOOKUP(DECKS!$F43,HISTORICO!$B$381:$B$501,HISTORICO!$D$381:$D$501,0,0)</f>
        <v>0</v>
      </c>
      <c r="W43" s="107">
        <f t="array" ref="W43">XLOOKUP(DECKS!$F43,HISTORICO!$B$505:$B$589,HISTORICO!$C$505:$C$589,0,0)</f>
        <v>0</v>
      </c>
      <c r="X43" s="107">
        <f t="array" ref="X43">XLOOKUP(DECKS!$F43,HISTORICO!$B$505:$B$589,HISTORICO!$D$505:$D$589,0,0)</f>
        <v>0</v>
      </c>
      <c r="Y43" s="107">
        <f t="array" ref="Y43">XLOOKUP(DECKS!$F43,HISTORICO!$N$4:$N$100,HISTORICO!$O$4:$O$100,0,0)</f>
        <v>0</v>
      </c>
      <c r="Z43" s="107">
        <f t="array" ref="Z43">XLOOKUP(DECKS!$F43,HISTORICO!$N$4:$N$100,HISTORICO!$P$4:$P$100,0,0)</f>
        <v>0</v>
      </c>
      <c r="AA43" s="107">
        <f t="array" ref="AA43">XLOOKUP(DECKS!$F43,HISTORICO!$N$107:$N$288,HISTORICO!$O$107:$O$288,0,0)</f>
        <v>0</v>
      </c>
      <c r="AB43" s="107">
        <f t="array" ref="AB43">XLOOKUP(DECKS!$F43,HISTORICO!$N$107:$N$288,HISTORICO!$P$107:$P$288,0,0)</f>
        <v>0</v>
      </c>
      <c r="AC43" s="107" t="str">
        <f>DECKS!$AB43/DECKS!$AA43</f>
        <v>#DIV/0!</v>
      </c>
      <c r="AD43" s="108">
        <f t="array" ref="AD43">XLOOKUP(DECKS!$F43,HISTORICO!$N$292:$N$759,HISTORICO!$O$292:$O$759,0,0)</f>
        <v>4</v>
      </c>
      <c r="AE43" s="107">
        <f t="array" ref="AE43">XLOOKUP(DECKS!$F43,HISTORICO!$N$292:$N$759,HISTORICO!$P$292:$P$759,0,0)</f>
        <v>1</v>
      </c>
      <c r="AF43" s="109">
        <f>IFERROR(DECKS!$AE43/DECKS!$AD43,0)</f>
        <v>0.25</v>
      </c>
      <c r="AG43" s="108">
        <f>DECKS!$Y43+DECKS!$AA43+DECKS!$AD43</f>
        <v>4</v>
      </c>
      <c r="AH43" s="109">
        <f>IFERROR((DECKS!$Z43+DECKS!$AB43+DECKS!$AE43)/DECKS!$AG43,0)</f>
        <v>0.25</v>
      </c>
      <c r="AI43" s="110">
        <f>IFERROR(AVERAGEIF(REG!$D$2:$D$124,DECKS!$F43,REG!$C$2:$C$124),"-")</f>
        <v>8</v>
      </c>
      <c r="AJ43" s="108">
        <f>DECKS!$M43+DECKS!$O43+DECKS!$Q43+DECKS!$S43+DECKS!$U43+DECKS!$W43+DECKS!$Y43+DECKS!$AA43+DECKS!$AD43</f>
        <v>4</v>
      </c>
      <c r="AK43" s="109">
        <f>IFERROR((DECKS!$N43+DECKS!$P43+DECKS!$R43+DECKS!$T43+DECKS!$V43+DECKS!$X43+DECKS!$Z43+DECKS!$AB43+DECKS!$AE43)/DECKS!$AJ43,0)</f>
        <v>0.25</v>
      </c>
      <c r="AL43" s="107"/>
      <c r="AM43" s="107" t="str">
        <f>SUMIF(HISTORICO!N:N,DECKS!$F43,HISTORICO!X:X)</f>
        <v>#ERROR!</v>
      </c>
      <c r="AN43" s="107" t="str">
        <f>SUMIF(HISTORICO!N:N,DECKS!$F43,HISTORICO!Y:Y)</f>
        <v>#ERROR!</v>
      </c>
      <c r="AO43" s="107" t="str">
        <f>SUMIF(HISTORICO!N:N,DECKS!$F43,HISTORICO!Z:Z)</f>
        <v>#ERROR!</v>
      </c>
      <c r="AP43" s="107" t="str">
        <f>SUMIF(HISTORICO!N:N,DECKS!$F43,HISTORICO!AA:AA)</f>
        <v>#ERROR!</v>
      </c>
      <c r="AQ43" s="111">
        <f>IFERROR(SUM(DECKS!$AM43:$AP43)/((DECKS!$AG43)),0)</f>
        <v>0</v>
      </c>
      <c r="AR43" s="112">
        <f>IFERROR(DECKS!$AM43/SUM(DECKS!$AM43:$AP43),0)</f>
        <v>0</v>
      </c>
      <c r="AS43" s="112">
        <f>IFERROR(DECKS!$AN43/SUM(DECKS!$AM43:$AP43),0)</f>
        <v>0</v>
      </c>
      <c r="AT43" s="112">
        <f>IFERROR(DECKS!$AO43/SUM(DECKS!$AM43:$AP43),0)</f>
        <v>0</v>
      </c>
      <c r="AU43" s="112">
        <f>IFERROR(DECKS!$AP43/SUM(DECKS!$AM43:$AP43),0)</f>
        <v>0</v>
      </c>
      <c r="AV43" s="107">
        <f t="array" ref="AV43">XLOOKUP(DECKS!$F43,HISTORICO!$N$4:$N$100,HISTORICO!$AH$4:$AH$100,0)</f>
        <v>0</v>
      </c>
      <c r="AW43" s="107" t="str">
        <f>DECKS!$AV43+DECKS!$AM43+1.5*DECKS!$AN43+2*DECKS!$AO43+2.5*DECKS!$AP43</f>
        <v>#ERROR!</v>
      </c>
      <c r="AX43" s="110" t="str">
        <f>IFERROR(DECKS!$AW43/DECKS!$AG43,"-")</f>
        <v>-</v>
      </c>
      <c r="AY43" s="107" t="str">
        <f t="array" ref="AY43">XLOOKUP(DECKS!$AX43,REF!$F$64:$F$68,REF!$D$64:$D$68,"-",-1,1)</f>
        <v>-</v>
      </c>
      <c r="AZ43" s="107"/>
      <c r="BA43" s="114"/>
      <c r="BB43" s="107"/>
      <c r="BC43" s="107"/>
    </row>
    <row r="44" ht="18.75" customHeight="1">
      <c r="A44" s="88"/>
      <c r="B44" s="105" t="s">
        <v>298</v>
      </c>
      <c r="C44" s="107" t="s">
        <v>264</v>
      </c>
      <c r="D44" s="107"/>
      <c r="E44" s="105" t="str">
        <f t="array" ref="E44">XLOOKUP(B44,REF!$C$3:$C$34,REF!$B$3:$B$34,"-",0,1)</f>
        <v>Boros</v>
      </c>
      <c r="F44" s="108" t="s">
        <v>84</v>
      </c>
      <c r="G44" s="107" t="str">
        <f t="shared" si="1"/>
        <v>1</v>
      </c>
      <c r="H44" s="107" t="str">
        <f t="shared" si="2"/>
        <v>0</v>
      </c>
      <c r="I44" s="107" t="str">
        <f t="shared" si="3"/>
        <v>0</v>
      </c>
      <c r="J44" s="107" t="str">
        <f t="shared" si="4"/>
        <v>1</v>
      </c>
      <c r="K44" s="107" t="str">
        <f t="shared" si="5"/>
        <v>0</v>
      </c>
      <c r="L44" s="107">
        <f t="shared" si="6"/>
        <v>2</v>
      </c>
      <c r="M44" s="107">
        <f t="array" ref="M44">XLOOKUP(DECKS!$F44,HISTORICO!$B$4:$B$11,HISTORICO!$C$4:$C$11,0,0)</f>
        <v>0</v>
      </c>
      <c r="N44" s="107">
        <f t="array" ref="N44">XLOOKUP(DECKS!$F44,HISTORICO!$B$4:$B$11,HISTORICO!$D$4:$D$11,0,0)</f>
        <v>0</v>
      </c>
      <c r="O44" s="107">
        <f t="array" ref="O44">XLOOKUP(DECKS!$F44,HISTORICO!$B$15:$B$89,HISTORICO!$C$15:$C$89,0,0)</f>
        <v>0</v>
      </c>
      <c r="P44" s="107">
        <f t="array" ref="P44">XLOOKUP(DECKS!$F44,HISTORICO!$B$15:$B$89,HISTORICO!$D$15:$D$89,0,0)</f>
        <v>0</v>
      </c>
      <c r="Q44" s="107">
        <f t="array" ref="Q44">XLOOKUP(DECKS!$F44,HISTORICO!$B$93:$B$171,HISTORICO!$C$93:$C$171,0,0)</f>
        <v>0</v>
      </c>
      <c r="R44" s="107">
        <f t="array" ref="R44">XLOOKUP(DECKS!$F44,HISTORICO!$B$93:$B$171,HISTORICO!$D$93:$D$171,0,0)</f>
        <v>0</v>
      </c>
      <c r="S44" s="107">
        <f t="array" ref="S44">XLOOKUP(DECKS!$F44,HISTORICO!$B$175:$B$377,HISTORICO!$C$175:$C$377,0,0)</f>
        <v>0</v>
      </c>
      <c r="T44" s="107">
        <f t="array" ref="T44">XLOOKUP(DECKS!$F44,HISTORICO!$B$175:$B$377,HISTORICO!$D$175:$D$377,0,0)</f>
        <v>0</v>
      </c>
      <c r="U44" s="107">
        <f t="array" ref="U44">XLOOKUP(DECKS!$F44,HISTORICO!$B$381:$B$501,HISTORICO!$C$381:$C$501,0,0)</f>
        <v>0</v>
      </c>
      <c r="V44" s="107">
        <f t="array" ref="V44">XLOOKUP(DECKS!$F44,HISTORICO!$B$381:$B$501,HISTORICO!$D$381:$D$501,0,0)</f>
        <v>0</v>
      </c>
      <c r="W44" s="107">
        <f t="array" ref="W44">XLOOKUP(DECKS!$F44,HISTORICO!$B$505:$B$589,HISTORICO!$C$505:$C$589,0,0)</f>
        <v>0</v>
      </c>
      <c r="X44" s="107">
        <f t="array" ref="X44">XLOOKUP(DECKS!$F44,HISTORICO!$B$505:$B$589,HISTORICO!$D$505:$D$589,0,0)</f>
        <v>0</v>
      </c>
      <c r="Y44" s="107">
        <f t="array" ref="Y44">XLOOKUP(DECKS!$F44,HISTORICO!$N$4:$N$100,HISTORICO!$O$4:$O$100,0,0)</f>
        <v>0</v>
      </c>
      <c r="Z44" s="107">
        <f t="array" ref="Z44">XLOOKUP(DECKS!$F44,HISTORICO!$N$4:$N$100,HISTORICO!$P$4:$P$100,0,0)</f>
        <v>0</v>
      </c>
      <c r="AA44" s="107">
        <f t="array" ref="AA44">XLOOKUP(DECKS!$F44,HISTORICO!$N$107:$N$288,HISTORICO!$O$107:$O$288,0,0)</f>
        <v>0</v>
      </c>
      <c r="AB44" s="107">
        <f t="array" ref="AB44">XLOOKUP(DECKS!$F44,HISTORICO!$N$107:$N$288,HISTORICO!$P$107:$P$288,0,0)</f>
        <v>0</v>
      </c>
      <c r="AC44" s="107" t="str">
        <f>DECKS!$AB44/DECKS!$AA44</f>
        <v>#DIV/0!</v>
      </c>
      <c r="AD44" s="108">
        <f t="array" ref="AD44">XLOOKUP(DECKS!$F44,HISTORICO!$N$292:$N$759,HISTORICO!$O$292:$O$759,0,0)</f>
        <v>11</v>
      </c>
      <c r="AE44" s="107">
        <f t="array" ref="AE44">XLOOKUP(DECKS!$F44,HISTORICO!$N$292:$N$759,HISTORICO!$P$292:$P$759,0,0)</f>
        <v>4</v>
      </c>
      <c r="AF44" s="109">
        <f>IFERROR(DECKS!$AE44/DECKS!$AD44,0)</f>
        <v>0.3636363636</v>
      </c>
      <c r="AG44" s="108">
        <f>DECKS!$Y44+DECKS!$AA44+DECKS!$AD44</f>
        <v>11</v>
      </c>
      <c r="AH44" s="109">
        <f>IFERROR((DECKS!$Z44+DECKS!$AB44+DECKS!$AE44)/DECKS!$AG44,0)</f>
        <v>0.3636363636</v>
      </c>
      <c r="AI44" s="110">
        <f>IFERROR(AVERAGEIF(REG!$D$2:$D$124,DECKS!$F44,REG!$C$2:$C$124),"-")</f>
        <v>10</v>
      </c>
      <c r="AJ44" s="108">
        <f>DECKS!$M44+DECKS!$O44+DECKS!$Q44+DECKS!$S44+DECKS!$U44+DECKS!$W44+DECKS!$Y44+DECKS!$AA44+DECKS!$AD44</f>
        <v>11</v>
      </c>
      <c r="AK44" s="109">
        <f>IFERROR((DECKS!$N44+DECKS!$P44+DECKS!$R44+DECKS!$T44+DECKS!$V44+DECKS!$X44+DECKS!$Z44+DECKS!$AB44+DECKS!$AE44)/DECKS!$AJ44,0)</f>
        <v>0.3636363636</v>
      </c>
      <c r="AL44" s="107"/>
      <c r="AM44" s="107">
        <f>SUMIF(HISTORICO!N:N,DECKS!$F44,HISTORICO!X:X)</f>
        <v>10</v>
      </c>
      <c r="AN44" s="107">
        <f>SUMIF(HISTORICO!N:N,DECKS!$F44,HISTORICO!Y:Y)</f>
        <v>0</v>
      </c>
      <c r="AO44" s="107">
        <f>SUMIF(HISTORICO!N:N,DECKS!$F44,HISTORICO!Z:Z)</f>
        <v>0</v>
      </c>
      <c r="AP44" s="107">
        <f>SUMIF(HISTORICO!N:N,DECKS!$F44,HISTORICO!AA:AA)</f>
        <v>0</v>
      </c>
      <c r="AQ44" s="111">
        <f>IFERROR(SUM(DECKS!$AM44:$AP44)/((DECKS!$AG44)),0)</f>
        <v>0.9090909091</v>
      </c>
      <c r="AR44" s="112">
        <f>IFERROR(DECKS!$AM44/SUM(DECKS!$AM44:$AP44),0)</f>
        <v>1</v>
      </c>
      <c r="AS44" s="112">
        <f>IFERROR(DECKS!$AN44/SUM(DECKS!$AM44:$AP44),0)</f>
        <v>0</v>
      </c>
      <c r="AT44" s="112">
        <f>IFERROR(DECKS!$AO44/SUM(DECKS!$AM44:$AP44),0)</f>
        <v>0</v>
      </c>
      <c r="AU44" s="112">
        <f>IFERROR(DECKS!$AP44/SUM(DECKS!$AM44:$AP44),0)</f>
        <v>0</v>
      </c>
      <c r="AV44" s="107">
        <f t="array" ref="AV44">XLOOKUP(DECKS!$F44,HISTORICO!$N$4:$N$100,HISTORICO!$AH$4:$AH$100,0)</f>
        <v>0</v>
      </c>
      <c r="AW44" s="107">
        <f>DECKS!$AV44+DECKS!$AM44+1.5*DECKS!$AN44+2*DECKS!$AO44+2.5*DECKS!$AP44</f>
        <v>10</v>
      </c>
      <c r="AX44" s="110">
        <f>IFERROR(DECKS!$AW44/DECKS!$AG44,"-")</f>
        <v>0.9090909091</v>
      </c>
      <c r="AY44" s="107" t="str">
        <f t="array" ref="AY44">XLOOKUP(DECKS!$AX44,REF!$F$64:$F$68,REF!$D$64:$D$68,"-",-1,1)</f>
        <v>D</v>
      </c>
      <c r="AZ44" s="107"/>
      <c r="BA44" s="114"/>
      <c r="BB44" s="107"/>
      <c r="BC44" s="107"/>
    </row>
    <row r="45" ht="18.75" hidden="1" customHeight="1">
      <c r="A45" s="88"/>
      <c r="B45" s="105" t="s">
        <v>300</v>
      </c>
      <c r="C45" s="107" t="s">
        <v>265</v>
      </c>
      <c r="D45" s="107">
        <v>3.0</v>
      </c>
      <c r="E45" s="105" t="str">
        <f t="array" ref="E45">XLOOKUP(B45,REF!$C$3:$C$34,REF!$B$3:$B$34,"-",0,1)</f>
        <v>Naya</v>
      </c>
      <c r="F45" s="108" t="s">
        <v>409</v>
      </c>
      <c r="G45" s="107" t="str">
        <f t="shared" si="1"/>
        <v>1</v>
      </c>
      <c r="H45" s="107" t="str">
        <f t="shared" si="2"/>
        <v>0</v>
      </c>
      <c r="I45" s="107" t="str">
        <f t="shared" si="3"/>
        <v>0</v>
      </c>
      <c r="J45" s="107" t="str">
        <f t="shared" si="4"/>
        <v>1</v>
      </c>
      <c r="K45" s="107" t="str">
        <f t="shared" si="5"/>
        <v>1</v>
      </c>
      <c r="L45" s="107">
        <f t="shared" si="6"/>
        <v>3</v>
      </c>
      <c r="M45" s="107">
        <f t="array" ref="M45">XLOOKUP(DECKS!$F45,HISTORICO!$B$4:$B$11,HISTORICO!$C$4:$C$11,0,0)</f>
        <v>0</v>
      </c>
      <c r="N45" s="107">
        <f t="array" ref="N45">XLOOKUP(DECKS!$F45,HISTORICO!$B$4:$B$11,HISTORICO!$D$4:$D$11,0,0)</f>
        <v>0</v>
      </c>
      <c r="O45" s="107">
        <f t="array" ref="O45">XLOOKUP(DECKS!$F45,HISTORICO!$B$15:$B$89,HISTORICO!$C$15:$C$89,0,0)</f>
        <v>0</v>
      </c>
      <c r="P45" s="107">
        <f t="array" ref="P45">XLOOKUP(DECKS!$F45,HISTORICO!$B$15:$B$89,HISTORICO!$D$15:$D$89,0,0)</f>
        <v>0</v>
      </c>
      <c r="Q45" s="107">
        <f t="array" ref="Q45">XLOOKUP(DECKS!$F45,HISTORICO!$B$93:$B$171,HISTORICO!$C$93:$C$171,0,0)</f>
        <v>0</v>
      </c>
      <c r="R45" s="107">
        <f t="array" ref="R45">XLOOKUP(DECKS!$F45,HISTORICO!$B$93:$B$171,HISTORICO!$D$93:$D$171,0,0)</f>
        <v>0</v>
      </c>
      <c r="S45" s="107">
        <f t="array" ref="S45">XLOOKUP(DECKS!$F45,HISTORICO!$B$175:$B$377,HISTORICO!$C$175:$C$377,0,0)</f>
        <v>0</v>
      </c>
      <c r="T45" s="107">
        <f t="array" ref="T45">XLOOKUP(DECKS!$F45,HISTORICO!$B$175:$B$377,HISTORICO!$D$175:$D$377,0,0)</f>
        <v>0</v>
      </c>
      <c r="U45" s="107">
        <f t="array" ref="U45">XLOOKUP(DECKS!$F45,HISTORICO!$B$381:$B$501,HISTORICO!$C$381:$C$501,0,0)</f>
        <v>0</v>
      </c>
      <c r="V45" s="107">
        <f t="array" ref="V45">XLOOKUP(DECKS!$F45,HISTORICO!$B$381:$B$501,HISTORICO!$D$381:$D$501,0,0)</f>
        <v>0</v>
      </c>
      <c r="W45" s="107">
        <f t="array" ref="W45">XLOOKUP(DECKS!$F45,HISTORICO!$B$505:$B$589,HISTORICO!$C$505:$C$589,0,0)</f>
        <v>0</v>
      </c>
      <c r="X45" s="107">
        <f t="array" ref="X45">XLOOKUP(DECKS!$F45,HISTORICO!$B$505:$B$589,HISTORICO!$D$505:$D$589,0,0)</f>
        <v>0</v>
      </c>
      <c r="Y45" s="107">
        <f t="array" ref="Y45">XLOOKUP(DECKS!$F45,HISTORICO!$N$4:$N$100,HISTORICO!$O$4:$O$100,0,0)</f>
        <v>11</v>
      </c>
      <c r="Z45" s="107">
        <f t="array" ref="Z45">XLOOKUP(DECKS!$F45,HISTORICO!$N$4:$N$100,HISTORICO!$P$4:$P$100,0,0)</f>
        <v>4</v>
      </c>
      <c r="AA45" s="107">
        <f t="array" ref="AA45">XLOOKUP(DECKS!$F45,HISTORICO!$N$107:$N$288,HISTORICO!$O$107:$O$288,0,0)</f>
        <v>0</v>
      </c>
      <c r="AB45" s="107">
        <f t="array" ref="AB45">XLOOKUP(DECKS!$F45,HISTORICO!$N$107:$N$288,HISTORICO!$P$107:$P$288,0,0)</f>
        <v>0</v>
      </c>
      <c r="AC45" s="100" t="str">
        <f>DECKS!$AB45/DECKS!$AA45</f>
        <v>#DIV/0!</v>
      </c>
      <c r="AD45" s="108">
        <f t="array" ref="AD45">XLOOKUP(DECKS!$F45,HISTORICO!$N$292:$N$759,HISTORICO!$O$292:$O$759,0,0)</f>
        <v>0</v>
      </c>
      <c r="AE45" s="107">
        <f t="array" ref="AE45">XLOOKUP(DECKS!$F45,HISTORICO!$N$292:$N$759,HISTORICO!$P$292:$P$759,0,0)</f>
        <v>0</v>
      </c>
      <c r="AF45" s="109">
        <f>IFERROR(DECKS!$AE45/DECKS!$AD45,0)</f>
        <v>0</v>
      </c>
      <c r="AG45" s="108">
        <f>DECKS!$Y45+DECKS!$AA45+DECKS!$AD45</f>
        <v>11</v>
      </c>
      <c r="AH45" s="109">
        <f>IFERROR((DECKS!$Z45+DECKS!$AB45+DECKS!$AE45)/DECKS!$AG45,0)</f>
        <v>0.3636363636</v>
      </c>
      <c r="AI45" s="110" t="str">
        <f>IFERROR(AVERAGEIF(REG!$D$2:$D$124,DECKS!$F45,REG!$C$2:$C$124),"-")</f>
        <v>-</v>
      </c>
      <c r="AJ45" s="108">
        <f>DECKS!$M45+DECKS!$O45+DECKS!$Q45+DECKS!$S45+DECKS!$U45+DECKS!$W45+DECKS!$Y45+DECKS!$AA45+DECKS!$AD45</f>
        <v>11</v>
      </c>
      <c r="AK45" s="109">
        <f>IFERROR((DECKS!$N45+DECKS!$P45+DECKS!$R45+DECKS!$T45+DECKS!$V45+DECKS!$X45+DECKS!$Z45+DECKS!$AB45+DECKS!$AE45)/DECKS!$AJ45,0)</f>
        <v>0.3636363636</v>
      </c>
      <c r="AL45" s="100" t="s">
        <v>190</v>
      </c>
      <c r="AM45" s="107">
        <f>SUMIF(HISTORICO!N:N,DECKS!$F45,HISTORICO!X:X)</f>
        <v>5</v>
      </c>
      <c r="AN45" s="107">
        <f>SUMIF(HISTORICO!N:N,DECKS!$F45,HISTORICO!Y:Y)</f>
        <v>0</v>
      </c>
      <c r="AO45" s="107">
        <f>SUMIF(HISTORICO!N:N,DECKS!$F45,HISTORICO!Z:Z)</f>
        <v>2</v>
      </c>
      <c r="AP45" s="107">
        <f>SUMIF(HISTORICO!N:N,DECKS!$F45,HISTORICO!AA:AA)</f>
        <v>1</v>
      </c>
      <c r="AQ45" s="111">
        <f>IFERROR(SUM(DECKS!$AM45:$AP45)/((DECKS!$AG45)),0)</f>
        <v>0.7272727273</v>
      </c>
      <c r="AR45" s="112">
        <f>IFERROR(DECKS!$AM45/SUM(DECKS!$AM45:$AP45),0)</f>
        <v>0.625</v>
      </c>
      <c r="AS45" s="112">
        <f>IFERROR(DECKS!$AN45/SUM(DECKS!$AM45:$AP45),0)</f>
        <v>0</v>
      </c>
      <c r="AT45" s="112">
        <f>IFERROR(DECKS!$AO45/SUM(DECKS!$AM45:$AP45),0)</f>
        <v>0.25</v>
      </c>
      <c r="AU45" s="112">
        <f>IFERROR(DECKS!$AP45/SUM(DECKS!$AM45:$AP45),0)</f>
        <v>0.125</v>
      </c>
      <c r="AV45" s="107">
        <f t="array" ref="AV45">XLOOKUP(DECKS!$F45,HISTORICO!$N$4:$N$100,HISTORICO!$AH$4:$AH$100,0)</f>
        <v>27</v>
      </c>
      <c r="AW45" s="107">
        <f>DECKS!$AV45+DECKS!$AM45+1.5*DECKS!$AN45+2*DECKS!$AO45+2.5*DECKS!$AP45</f>
        <v>38.5</v>
      </c>
      <c r="AX45" s="110">
        <f>IFERROR(DECKS!$AW45/DECKS!$AG45,"-")</f>
        <v>3.5</v>
      </c>
      <c r="AY45" s="107" t="str">
        <f t="array" ref="AY45">XLOOKUP(DECKS!$AX45,REF!$F$64:$F$68,REF!$D$64:$D$68,"-",-1,1)</f>
        <v>A</v>
      </c>
      <c r="AZ45" s="108" t="s">
        <v>410</v>
      </c>
      <c r="BA45" s="114">
        <v>483.96</v>
      </c>
      <c r="BB45" s="107">
        <v>3.41</v>
      </c>
      <c r="BC45" s="107">
        <v>35.12</v>
      </c>
    </row>
    <row r="46" ht="18.75" hidden="1" customHeight="1">
      <c r="A46" s="88"/>
      <c r="B46" s="105" t="s">
        <v>336</v>
      </c>
      <c r="C46" s="107" t="s">
        <v>264</v>
      </c>
      <c r="D46" s="107"/>
      <c r="E46" s="105" t="str">
        <f t="array" ref="E46">XLOOKUP(B46,REF!$C$3:$C$34,REF!$B$3:$B$34,"-",0,1)</f>
        <v>5 Colors</v>
      </c>
      <c r="F46" s="108" t="s">
        <v>85</v>
      </c>
      <c r="G46" s="107" t="str">
        <f t="shared" si="1"/>
        <v>1</v>
      </c>
      <c r="H46" s="107" t="str">
        <f t="shared" si="2"/>
        <v>1</v>
      </c>
      <c r="I46" s="107" t="str">
        <f t="shared" si="3"/>
        <v>1</v>
      </c>
      <c r="J46" s="107" t="str">
        <f t="shared" si="4"/>
        <v>1</v>
      </c>
      <c r="K46" s="107" t="str">
        <f t="shared" si="5"/>
        <v>1</v>
      </c>
      <c r="L46" s="107">
        <f t="shared" si="6"/>
        <v>5</v>
      </c>
      <c r="M46" s="107">
        <f t="array" ref="M46">XLOOKUP(DECKS!$F46,HISTORICO!$B$4:$B$11,HISTORICO!$C$4:$C$11,0,0)</f>
        <v>0</v>
      </c>
      <c r="N46" s="107">
        <f t="array" ref="N46">XLOOKUP(DECKS!$F46,HISTORICO!$B$4:$B$11,HISTORICO!$D$4:$D$11,0,0)</f>
        <v>0</v>
      </c>
      <c r="O46" s="107">
        <f t="array" ref="O46">XLOOKUP(DECKS!$F46,HISTORICO!$B$15:$B$89,HISTORICO!$C$15:$C$89,0,0)</f>
        <v>0</v>
      </c>
      <c r="P46" s="107">
        <f t="array" ref="P46">XLOOKUP(DECKS!$F46,HISTORICO!$B$15:$B$89,HISTORICO!$D$15:$D$89,0,0)</f>
        <v>0</v>
      </c>
      <c r="Q46" s="107">
        <f t="array" ref="Q46">XLOOKUP(DECKS!$F46,HISTORICO!$B$93:$B$171,HISTORICO!$C$93:$C$171,0,0)</f>
        <v>0</v>
      </c>
      <c r="R46" s="107">
        <f t="array" ref="R46">XLOOKUP(DECKS!$F46,HISTORICO!$B$93:$B$171,HISTORICO!$D$93:$D$171,0,0)</f>
        <v>0</v>
      </c>
      <c r="S46" s="107">
        <f t="array" ref="S46">XLOOKUP(DECKS!$F46,HISTORICO!$B$175:$B$377,HISTORICO!$C$175:$C$377,0,0)</f>
        <v>0</v>
      </c>
      <c r="T46" s="107">
        <f t="array" ref="T46">XLOOKUP(DECKS!$F46,HISTORICO!$B$175:$B$377,HISTORICO!$D$175:$D$377,0,0)</f>
        <v>0</v>
      </c>
      <c r="U46" s="107">
        <f t="array" ref="U46">XLOOKUP(DECKS!$F46,HISTORICO!$B$381:$B$501,HISTORICO!$C$381:$C$501,0,0)</f>
        <v>0</v>
      </c>
      <c r="V46" s="107">
        <f t="array" ref="V46">XLOOKUP(DECKS!$F46,HISTORICO!$B$381:$B$501,HISTORICO!$D$381:$D$501,0,0)</f>
        <v>0</v>
      </c>
      <c r="W46" s="107">
        <f t="array" ref="W46">XLOOKUP(DECKS!$F46,HISTORICO!$B$505:$B$589,HISTORICO!$C$505:$C$589,0,0)</f>
        <v>0</v>
      </c>
      <c r="X46" s="107">
        <f t="array" ref="X46">XLOOKUP(DECKS!$F46,HISTORICO!$B$505:$B$589,HISTORICO!$D$505:$D$589,0,0)</f>
        <v>0</v>
      </c>
      <c r="Y46" s="107">
        <f t="array" ref="Y46">XLOOKUP(DECKS!$F46,HISTORICO!$N$4:$N$100,HISTORICO!$O$4:$O$100,0,0)</f>
        <v>0</v>
      </c>
      <c r="Z46" s="107">
        <f t="array" ref="Z46">XLOOKUP(DECKS!$F46,HISTORICO!$N$4:$N$100,HISTORICO!$P$4:$P$100,0,0)</f>
        <v>0</v>
      </c>
      <c r="AA46" s="107">
        <f t="array" ref="AA46">XLOOKUP(DECKS!$F46,HISTORICO!$N$107:$N$288,HISTORICO!$O$107:$O$288,0,0)</f>
        <v>0</v>
      </c>
      <c r="AB46" s="107">
        <f t="array" ref="AB46">XLOOKUP(DECKS!$F46,HISTORICO!$N$107:$N$288,HISTORICO!$P$107:$P$288,0,0)</f>
        <v>0</v>
      </c>
      <c r="AC46" s="107" t="str">
        <f>DECKS!$AB46/DECKS!$AA46</f>
        <v>#DIV/0!</v>
      </c>
      <c r="AD46" s="108">
        <f t="array" ref="AD46">XLOOKUP(DECKS!$F46,HISTORICO!$N$292:$N$759,HISTORICO!$O$292:$O$759,0,0)</f>
        <v>4</v>
      </c>
      <c r="AE46" s="107">
        <f t="array" ref="AE46">XLOOKUP(DECKS!$F46,HISTORICO!$N$292:$N$759,HISTORICO!$P$292:$P$759,0,0)</f>
        <v>0</v>
      </c>
      <c r="AF46" s="109">
        <f>IFERROR(DECKS!$AE46/DECKS!$AD46,0)</f>
        <v>0</v>
      </c>
      <c r="AG46" s="108">
        <f>DECKS!$Y46+DECKS!$AA46+DECKS!$AD46</f>
        <v>4</v>
      </c>
      <c r="AH46" s="109">
        <f>IFERROR((DECKS!$Z46+DECKS!$AB46+DECKS!$AE46)/DECKS!$AG46,0)</f>
        <v>0</v>
      </c>
      <c r="AI46" s="110" t="str">
        <f>IFERROR(AVERAGEIF(REG!$D$2:$D$124,DECKS!$F46,REG!$C$2:$C$124),"-")</f>
        <v>-</v>
      </c>
      <c r="AJ46" s="108">
        <f>DECKS!$M46+DECKS!$O46+DECKS!$Q46+DECKS!$S46+DECKS!$U46+DECKS!$W46+DECKS!$Y46+DECKS!$AA46+DECKS!$AD46</f>
        <v>4</v>
      </c>
      <c r="AK46" s="109">
        <f>IFERROR((DECKS!$N46+DECKS!$P46+DECKS!$R46+DECKS!$T46+DECKS!$V46+DECKS!$X46+DECKS!$Z46+DECKS!$AB46+DECKS!$AE46)/DECKS!$AJ46,0)</f>
        <v>0</v>
      </c>
      <c r="AL46" s="107"/>
      <c r="AM46" s="107" t="str">
        <f>SUMIF(HISTORICO!N:N,DECKS!$F46,HISTORICO!X:X)</f>
        <v>#ERROR!</v>
      </c>
      <c r="AN46" s="107" t="str">
        <f>SUMIF(HISTORICO!N:N,DECKS!$F46,HISTORICO!Y:Y)</f>
        <v>#ERROR!</v>
      </c>
      <c r="AO46" s="107" t="str">
        <f>SUMIF(HISTORICO!N:N,DECKS!$F46,HISTORICO!Z:Z)</f>
        <v>#ERROR!</v>
      </c>
      <c r="AP46" s="107" t="str">
        <f>SUMIF(HISTORICO!N:N,DECKS!$F46,HISTORICO!AA:AA)</f>
        <v>#ERROR!</v>
      </c>
      <c r="AQ46" s="111">
        <f>IFERROR(SUM(DECKS!$AM46:$AP46)/((DECKS!$AG46)),0)</f>
        <v>0</v>
      </c>
      <c r="AR46" s="112">
        <f>IFERROR(DECKS!$AM46/SUM(DECKS!$AM46:$AP46),0)</f>
        <v>0</v>
      </c>
      <c r="AS46" s="112">
        <f>IFERROR(DECKS!$AN46/SUM(DECKS!$AM46:$AP46),0)</f>
        <v>0</v>
      </c>
      <c r="AT46" s="112">
        <f>IFERROR(DECKS!$AO46/SUM(DECKS!$AM46:$AP46),0)</f>
        <v>0</v>
      </c>
      <c r="AU46" s="112">
        <f>IFERROR(DECKS!$AP46/SUM(DECKS!$AM46:$AP46),0)</f>
        <v>0</v>
      </c>
      <c r="AV46" s="107">
        <f t="array" ref="AV46">XLOOKUP(DECKS!$F46,HISTORICO!$N$4:$N$100,HISTORICO!$AH$4:$AH$100,0)</f>
        <v>0</v>
      </c>
      <c r="AW46" s="107" t="str">
        <f>DECKS!$AV46+DECKS!$AM46+1.5*DECKS!$AN46+2*DECKS!$AO46+2.5*DECKS!$AP46</f>
        <v>#ERROR!</v>
      </c>
      <c r="AX46" s="110" t="str">
        <f>IFERROR(DECKS!$AW46/DECKS!$AG46,"-")</f>
        <v>-</v>
      </c>
      <c r="AY46" s="107" t="str">
        <f t="array" ref="AY46">XLOOKUP(DECKS!$AX46,REF!$F$64:$F$68,REF!$D$64:$D$68,"-",-1,1)</f>
        <v>-</v>
      </c>
      <c r="AZ46" s="107"/>
      <c r="BA46" s="114"/>
      <c r="BB46" s="107"/>
      <c r="BC46" s="107"/>
    </row>
    <row r="47" ht="18.75" hidden="1" customHeight="1">
      <c r="A47" s="88"/>
      <c r="B47" s="105" t="s">
        <v>324</v>
      </c>
      <c r="C47" s="107" t="s">
        <v>263</v>
      </c>
      <c r="D47" s="107">
        <v>4.0</v>
      </c>
      <c r="E47" s="105" t="str">
        <f t="array" ref="E47">XLOOKUP(B47,REF!$C$3:$C$34,REF!$B$3:$B$34,"-",0,1)</f>
        <v>Simic</v>
      </c>
      <c r="F47" s="108" t="s">
        <v>411</v>
      </c>
      <c r="G47" s="107" t="str">
        <f t="shared" si="1"/>
        <v>0</v>
      </c>
      <c r="H47" s="107" t="str">
        <f t="shared" si="2"/>
        <v>1</v>
      </c>
      <c r="I47" s="107" t="str">
        <f t="shared" si="3"/>
        <v>0</v>
      </c>
      <c r="J47" s="107" t="str">
        <f t="shared" si="4"/>
        <v>0</v>
      </c>
      <c r="K47" s="107" t="str">
        <f t="shared" si="5"/>
        <v>1</v>
      </c>
      <c r="L47" s="107">
        <f t="shared" si="6"/>
        <v>2</v>
      </c>
      <c r="M47" s="107">
        <f t="array" ref="M47">XLOOKUP(DECKS!$F47,HISTORICO!$B$4:$B$11,HISTORICO!$C$4:$C$11,0,0)</f>
        <v>0</v>
      </c>
      <c r="N47" s="107">
        <f t="array" ref="N47">XLOOKUP(DECKS!$F47,HISTORICO!$B$4:$B$11,HISTORICO!$D$4:$D$11,0,0)</f>
        <v>0</v>
      </c>
      <c r="O47" s="107">
        <f t="array" ref="O47">XLOOKUP(DECKS!$F47,HISTORICO!$B$15:$B$89,HISTORICO!$C$15:$C$89,0,0)</f>
        <v>0</v>
      </c>
      <c r="P47" s="107">
        <f t="array" ref="P47">XLOOKUP(DECKS!$F47,HISTORICO!$B$15:$B$89,HISTORICO!$D$15:$D$89,0,0)</f>
        <v>0</v>
      </c>
      <c r="Q47" s="107">
        <f t="array" ref="Q47">XLOOKUP(DECKS!$F47,HISTORICO!$B$93:$B$171,HISTORICO!$C$93:$C$171,0,0)</f>
        <v>0</v>
      </c>
      <c r="R47" s="107">
        <f t="array" ref="R47">XLOOKUP(DECKS!$F47,HISTORICO!$B$93:$B$171,HISTORICO!$D$93:$D$171,0,0)</f>
        <v>0</v>
      </c>
      <c r="S47" s="107">
        <f t="array" ref="S47">XLOOKUP(DECKS!$F47,HISTORICO!$B$175:$B$377,HISTORICO!$C$175:$C$377,0,0)</f>
        <v>0</v>
      </c>
      <c r="T47" s="107">
        <f t="array" ref="T47">XLOOKUP(DECKS!$F47,HISTORICO!$B$175:$B$377,HISTORICO!$D$175:$D$377,0,0)</f>
        <v>0</v>
      </c>
      <c r="U47" s="107">
        <f t="array" ref="U47">XLOOKUP(DECKS!$F47,HISTORICO!$B$381:$B$501,HISTORICO!$C$381:$C$501,0,0)</f>
        <v>6</v>
      </c>
      <c r="V47" s="107">
        <f t="array" ref="V47">XLOOKUP(DECKS!$F47,HISTORICO!$B$381:$B$501,HISTORICO!$D$381:$D$501,0,0)</f>
        <v>1</v>
      </c>
      <c r="W47" s="107">
        <f t="array" ref="W47">XLOOKUP(DECKS!$F47,HISTORICO!$B$505:$B$589,HISTORICO!$C$505:$C$589,0,0)</f>
        <v>0</v>
      </c>
      <c r="X47" s="107">
        <f t="array" ref="X47">XLOOKUP(DECKS!$F47,HISTORICO!$B$505:$B$589,HISTORICO!$D$505:$D$589,0,0)</f>
        <v>0</v>
      </c>
      <c r="Y47" s="107">
        <f t="array" ref="Y47">XLOOKUP(DECKS!$F47,HISTORICO!$N$4:$N$100,HISTORICO!$O$4:$O$100,0,0)</f>
        <v>6</v>
      </c>
      <c r="Z47" s="107">
        <f t="array" ref="Z47">XLOOKUP(DECKS!$F47,HISTORICO!$N$4:$N$100,HISTORICO!$P$4:$P$100,0,0)</f>
        <v>3</v>
      </c>
      <c r="AA47" s="107">
        <f t="array" ref="AA47">XLOOKUP(DECKS!$F47,HISTORICO!$N$107:$N$288,HISTORICO!$O$107:$O$288,0,0)</f>
        <v>5</v>
      </c>
      <c r="AB47" s="107">
        <f t="array" ref="AB47">XLOOKUP(DECKS!$F47,HISTORICO!$N$107:$N$288,HISTORICO!$P$107:$P$288,0,0)</f>
        <v>1</v>
      </c>
      <c r="AC47" s="100">
        <f>DECKS!$AB47/DECKS!$AA47</f>
        <v>0.2</v>
      </c>
      <c r="AD47" s="108">
        <f t="array" ref="AD47">XLOOKUP(DECKS!$F47,HISTORICO!$N$292:$N$759,HISTORICO!$O$292:$O$759,0,0)</f>
        <v>0</v>
      </c>
      <c r="AE47" s="107">
        <f t="array" ref="AE47">XLOOKUP(DECKS!$F47,HISTORICO!$N$292:$N$759,HISTORICO!$P$292:$P$759,0,0)</f>
        <v>0</v>
      </c>
      <c r="AF47" s="109">
        <f>IFERROR(DECKS!$AE47/DECKS!$AD47,0)</f>
        <v>0</v>
      </c>
      <c r="AG47" s="108">
        <f>DECKS!$Y47+DECKS!$AA47+DECKS!$AD47</f>
        <v>11</v>
      </c>
      <c r="AH47" s="109">
        <f>IFERROR((DECKS!$Z47+DECKS!$AB47+DECKS!$AE47)/DECKS!$AG47,0)</f>
        <v>0.3636363636</v>
      </c>
      <c r="AI47" s="115" t="str">
        <f>IFERROR(AVERAGEIF(REG!$D$2:$D$124,DECKS!$F47,REG!$C$2:$C$124),"-")</f>
        <v>-</v>
      </c>
      <c r="AJ47" s="108">
        <f>DECKS!$M47+DECKS!$O47+DECKS!$Q47+DECKS!$S47+DECKS!$U47+DECKS!$W47+DECKS!$Y47+DECKS!$AA47+DECKS!$AD47</f>
        <v>17</v>
      </c>
      <c r="AK47" s="109">
        <f>IFERROR((DECKS!$N47+DECKS!$P47+DECKS!$R47+DECKS!$T47+DECKS!$V47+DECKS!$X47+DECKS!$Z47+DECKS!$AB47+DECKS!$AE47)/DECKS!$AJ47,0)</f>
        <v>0.2941176471</v>
      </c>
      <c r="AL47" s="100" t="s">
        <v>367</v>
      </c>
      <c r="AM47" s="107">
        <f>SUMIF(HISTORICO!N:N,DECKS!$F47,HISTORICO!X:X)</f>
        <v>9</v>
      </c>
      <c r="AN47" s="107">
        <f>SUMIF(HISTORICO!N:N,DECKS!$F47,HISTORICO!Y:Y)</f>
        <v>0</v>
      </c>
      <c r="AO47" s="107">
        <f>SUMIF(HISTORICO!N:N,DECKS!$F47,HISTORICO!Z:Z)</f>
        <v>0</v>
      </c>
      <c r="AP47" s="107">
        <f>SUMIF(HISTORICO!N:N,DECKS!$F47,HISTORICO!AA:AA)</f>
        <v>0</v>
      </c>
      <c r="AQ47" s="111">
        <f>IFERROR(SUM(DECKS!$AM47:$AP47)/((DECKS!$AG47)),0)</f>
        <v>0.8181818182</v>
      </c>
      <c r="AR47" s="112">
        <f>IFERROR(DECKS!$AM47/SUM(DECKS!$AM47:$AP47),0)</f>
        <v>1</v>
      </c>
      <c r="AS47" s="112">
        <f>IFERROR(DECKS!$AN47/SUM(DECKS!$AM47:$AP47),0)</f>
        <v>0</v>
      </c>
      <c r="AT47" s="112">
        <f>IFERROR(DECKS!$AO47/SUM(DECKS!$AM47:$AP47),0)</f>
        <v>0</v>
      </c>
      <c r="AU47" s="112">
        <f>IFERROR(DECKS!$AP47/SUM(DECKS!$AM47:$AP47),0)</f>
        <v>0</v>
      </c>
      <c r="AV47" s="107">
        <f t="array" ref="AV47">XLOOKUP(DECKS!$F47,HISTORICO!$N$4:$N$100,HISTORICO!$AH$4:$AH$100,0)</f>
        <v>15</v>
      </c>
      <c r="AW47" s="107">
        <f>DECKS!$AV47+DECKS!$AM47+1.5*DECKS!$AN47+2*DECKS!$AO47+2.5*DECKS!$AP47</f>
        <v>24</v>
      </c>
      <c r="AX47" s="110">
        <f>IFERROR(DECKS!$AW47/DECKS!$AG47,"-")</f>
        <v>2.181818182</v>
      </c>
      <c r="AY47" s="107" t="str">
        <f t="array" ref="AY47">XLOOKUP(DECKS!$AX47,REF!$F$64:$F$68,REF!$D$64:$D$68,"-",-1,1)</f>
        <v>B</v>
      </c>
      <c r="AZ47" s="108"/>
      <c r="BA47" s="114"/>
      <c r="BB47" s="107"/>
      <c r="BC47" s="107"/>
    </row>
    <row r="48" ht="18.75" customHeight="1">
      <c r="A48" s="88"/>
      <c r="B48" s="105" t="s">
        <v>298</v>
      </c>
      <c r="C48" s="107" t="s">
        <v>262</v>
      </c>
      <c r="D48" s="107">
        <v>4.0</v>
      </c>
      <c r="E48" s="105" t="str">
        <f t="array" ref="E48">XLOOKUP(B48,REF!$C$3:$C$34,REF!$B$3:$B$34,"-",0,1)</f>
        <v>Boros</v>
      </c>
      <c r="F48" s="108" t="s">
        <v>106</v>
      </c>
      <c r="G48" s="107" t="str">
        <f t="shared" si="1"/>
        <v>1</v>
      </c>
      <c r="H48" s="107" t="str">
        <f t="shared" si="2"/>
        <v>0</v>
      </c>
      <c r="I48" s="107" t="str">
        <f t="shared" si="3"/>
        <v>0</v>
      </c>
      <c r="J48" s="107" t="str">
        <f t="shared" si="4"/>
        <v>1</v>
      </c>
      <c r="K48" s="107" t="str">
        <f t="shared" si="5"/>
        <v>0</v>
      </c>
      <c r="L48" s="107">
        <f t="shared" si="6"/>
        <v>2</v>
      </c>
      <c r="M48" s="107">
        <f t="array" ref="M48">XLOOKUP(DECKS!$F48,HISTORICO!$B$4:$B$11,HISTORICO!$C$4:$C$11,0,0)</f>
        <v>0</v>
      </c>
      <c r="N48" s="107">
        <f t="array" ref="N48">XLOOKUP(DECKS!$F48,HISTORICO!$B$4:$B$11,HISTORICO!$D$4:$D$11,0,0)</f>
        <v>0</v>
      </c>
      <c r="O48" s="107">
        <f t="array" ref="O48">XLOOKUP(DECKS!$F48,HISTORICO!$B$15:$B$89,HISTORICO!$C$15:$C$89,0,0)</f>
        <v>0</v>
      </c>
      <c r="P48" s="107">
        <f t="array" ref="P48">XLOOKUP(DECKS!$F48,HISTORICO!$B$15:$B$89,HISTORICO!$D$15:$D$89,0,0)</f>
        <v>0</v>
      </c>
      <c r="Q48" s="107">
        <f t="array" ref="Q48">XLOOKUP(DECKS!$F48,HISTORICO!$B$93:$B$171,HISTORICO!$C$93:$C$171,0,0)</f>
        <v>0</v>
      </c>
      <c r="R48" s="107">
        <f t="array" ref="R48">XLOOKUP(DECKS!$F48,HISTORICO!$B$93:$B$171,HISTORICO!$D$93:$D$171,0,0)</f>
        <v>0</v>
      </c>
      <c r="S48" s="107">
        <f t="array" ref="S48">XLOOKUP(DECKS!$F48,HISTORICO!$B$175:$B$377,HISTORICO!$C$175:$C$377,0,0)</f>
        <v>27</v>
      </c>
      <c r="T48" s="107">
        <f t="array" ref="T48">XLOOKUP(DECKS!$F48,HISTORICO!$B$175:$B$377,HISTORICO!$D$175:$D$377,0,0)</f>
        <v>13</v>
      </c>
      <c r="U48" s="107">
        <f t="array" ref="U48">XLOOKUP(DECKS!$F48,HISTORICO!$B$381:$B$501,HISTORICO!$C$381:$C$501,0,0)</f>
        <v>4</v>
      </c>
      <c r="V48" s="107">
        <f t="array" ref="V48">XLOOKUP(DECKS!$F48,HISTORICO!$B$381:$B$501,HISTORICO!$D$381:$D$501,0,0)</f>
        <v>3</v>
      </c>
      <c r="W48" s="107">
        <f t="array" ref="W48">XLOOKUP(DECKS!$F48,HISTORICO!$B$505:$B$589,HISTORICO!$C$505:$C$589,0,0)</f>
        <v>6</v>
      </c>
      <c r="X48" s="107">
        <f t="array" ref="X48">XLOOKUP(DECKS!$F48,HISTORICO!$B$505:$B$589,HISTORICO!$D$505:$D$589,0,0)</f>
        <v>3</v>
      </c>
      <c r="Y48" s="107">
        <f t="array" ref="Y48">XLOOKUP(DECKS!$F48,HISTORICO!$N$4:$N$100,HISTORICO!$O$4:$O$100,0,0)</f>
        <v>3</v>
      </c>
      <c r="Z48" s="107">
        <f t="array" ref="Z48">XLOOKUP(DECKS!$F48,HISTORICO!$N$4:$N$100,HISTORICO!$P$4:$P$100,0,0)</f>
        <v>2</v>
      </c>
      <c r="AA48" s="107">
        <f t="array" ref="AA48">XLOOKUP(DECKS!$F48,HISTORICO!$N$107:$N$288,HISTORICO!$O$107:$O$288,0,0)</f>
        <v>10</v>
      </c>
      <c r="AB48" s="107">
        <f t="array" ref="AB48">XLOOKUP(DECKS!$F48,HISTORICO!$N$107:$N$288,HISTORICO!$P$107:$P$288,0,0)</f>
        <v>2</v>
      </c>
      <c r="AC48" s="100">
        <f>DECKS!$AB48/DECKS!$AA48</f>
        <v>0.2</v>
      </c>
      <c r="AD48" s="108">
        <f t="array" ref="AD48">XLOOKUP(DECKS!$F48,HISTORICO!$N$292:$N$759,HISTORICO!$O$292:$O$759,0,0)</f>
        <v>1</v>
      </c>
      <c r="AE48" s="107">
        <f t="array" ref="AE48">XLOOKUP(DECKS!$F48,HISTORICO!$N$292:$N$759,HISTORICO!$P$292:$P$759,0,0)</f>
        <v>1</v>
      </c>
      <c r="AF48" s="109">
        <f>IFERROR(DECKS!$AE48/DECKS!$AD48,0)</f>
        <v>1</v>
      </c>
      <c r="AG48" s="108">
        <f>DECKS!$Y48+DECKS!$AA48+DECKS!$AD48</f>
        <v>14</v>
      </c>
      <c r="AH48" s="109">
        <f>IFERROR((DECKS!$Z48+DECKS!$AB48+DECKS!$AE48)/DECKS!$AG48,0)</f>
        <v>0.3571428571</v>
      </c>
      <c r="AI48" s="115">
        <f>IFERROR(AVERAGEIF(REG!$D$2:$D$124,DECKS!$F48,REG!$C$2:$C$124),"-")</f>
        <v>5</v>
      </c>
      <c r="AJ48" s="108">
        <f>DECKS!$M48+DECKS!$O48+DECKS!$Q48+DECKS!$S48+DECKS!$U48+DECKS!$W48+DECKS!$Y48+DECKS!$AA48+DECKS!$AD48</f>
        <v>51</v>
      </c>
      <c r="AK48" s="109">
        <f>IFERROR((DECKS!$N48+DECKS!$P48+DECKS!$R48+DECKS!$T48+DECKS!$V48+DECKS!$X48+DECKS!$Z48+DECKS!$AB48+DECKS!$AE48)/DECKS!$AJ48,0)</f>
        <v>0.4705882353</v>
      </c>
      <c r="AL48" s="100" t="s">
        <v>364</v>
      </c>
      <c r="AM48" s="107">
        <f>SUMIF(HISTORICO!N:N,DECKS!$F48,HISTORICO!X:X)</f>
        <v>15</v>
      </c>
      <c r="AN48" s="107">
        <f>SUMIF(HISTORICO!N:N,DECKS!$F48,HISTORICO!Y:Y)</f>
        <v>0</v>
      </c>
      <c r="AO48" s="107">
        <f>SUMIF(HISTORICO!N:N,DECKS!$F48,HISTORICO!Z:Z)</f>
        <v>0</v>
      </c>
      <c r="AP48" s="107">
        <f>SUMIF(HISTORICO!N:N,DECKS!$F48,HISTORICO!AA:AA)</f>
        <v>0</v>
      </c>
      <c r="AQ48" s="111">
        <f>IFERROR(SUM(DECKS!$AM48:$AP48)/((DECKS!$AG48)),0)</f>
        <v>1.071428571</v>
      </c>
      <c r="AR48" s="112">
        <f>IFERROR(DECKS!$AM48/SUM(DECKS!$AM48:$AP48),0)</f>
        <v>1</v>
      </c>
      <c r="AS48" s="112">
        <f>IFERROR(DECKS!$AN48/SUM(DECKS!$AM48:$AP48),0)</f>
        <v>0</v>
      </c>
      <c r="AT48" s="112">
        <f>IFERROR(DECKS!$AO48/SUM(DECKS!$AM48:$AP48),0)</f>
        <v>0</v>
      </c>
      <c r="AU48" s="112">
        <f>IFERROR(DECKS!$AP48/SUM(DECKS!$AM48:$AP48),0)</f>
        <v>0</v>
      </c>
      <c r="AV48" s="107">
        <f t="array" ref="AV48">XLOOKUP(DECKS!$F48,HISTORICO!$N$4:$N$100,HISTORICO!$AH$4:$AH$100,0)</f>
        <v>11</v>
      </c>
      <c r="AW48" s="107">
        <f>DECKS!$AV48+DECKS!$AM48+1.5*DECKS!$AN48+2*DECKS!$AO48+2.5*DECKS!$AP48</f>
        <v>26</v>
      </c>
      <c r="AX48" s="110">
        <f>IFERROR(DECKS!$AW48/DECKS!$AG48,"-")</f>
        <v>1.857142857</v>
      </c>
      <c r="AY48" s="107" t="str">
        <f t="array" ref="AY48">XLOOKUP(DECKS!$AX48,REF!$F$64:$F$68,REF!$D$64:$D$68,"-",-1,1)</f>
        <v>C</v>
      </c>
      <c r="AZ48" s="116" t="s">
        <v>412</v>
      </c>
      <c r="BA48" s="114">
        <v>554.07</v>
      </c>
      <c r="BB48" s="107">
        <v>2.91</v>
      </c>
      <c r="BC48" s="107">
        <v>45.55</v>
      </c>
    </row>
    <row r="49" ht="18.75" hidden="1" customHeight="1">
      <c r="A49" s="88"/>
      <c r="B49" s="105" t="s">
        <v>348</v>
      </c>
      <c r="C49" s="107" t="s">
        <v>276</v>
      </c>
      <c r="D49" s="107"/>
      <c r="E49" s="105" t="str">
        <f t="array" ref="E49">XLOOKUP(B49,REF!$C$3:$C$34,REF!$B$3:$B$34,"-",0,1)</f>
        <v>Abzan</v>
      </c>
      <c r="F49" s="108" t="s">
        <v>64</v>
      </c>
      <c r="G49" s="107" t="str">
        <f t="shared" si="1"/>
        <v>1</v>
      </c>
      <c r="H49" s="107" t="str">
        <f t="shared" si="2"/>
        <v>0</v>
      </c>
      <c r="I49" s="107" t="str">
        <f t="shared" si="3"/>
        <v>1</v>
      </c>
      <c r="J49" s="107" t="str">
        <f t="shared" si="4"/>
        <v>0</v>
      </c>
      <c r="K49" s="107" t="str">
        <f t="shared" si="5"/>
        <v>1</v>
      </c>
      <c r="L49" s="107">
        <f t="shared" si="6"/>
        <v>3</v>
      </c>
      <c r="M49" s="107">
        <f t="array" ref="M49">XLOOKUP(DECKS!$F49,HISTORICO!$B$4:$B$11,HISTORICO!$C$4:$C$11,0,0)</f>
        <v>0</v>
      </c>
      <c r="N49" s="107">
        <f t="array" ref="N49">XLOOKUP(DECKS!$F49,HISTORICO!$B$4:$B$11,HISTORICO!$D$4:$D$11,0,0)</f>
        <v>0</v>
      </c>
      <c r="O49" s="107">
        <f t="array" ref="O49">XLOOKUP(DECKS!$F49,HISTORICO!$B$15:$B$89,HISTORICO!$C$15:$C$89,0,0)</f>
        <v>0</v>
      </c>
      <c r="P49" s="107">
        <f t="array" ref="P49">XLOOKUP(DECKS!$F49,HISTORICO!$B$15:$B$89,HISTORICO!$D$15:$D$89,0,0)</f>
        <v>0</v>
      </c>
      <c r="Q49" s="107">
        <f t="array" ref="Q49">XLOOKUP(DECKS!$F49,HISTORICO!$B$93:$B$171,HISTORICO!$C$93:$C$171,0,0)</f>
        <v>0</v>
      </c>
      <c r="R49" s="107">
        <f t="array" ref="R49">XLOOKUP(DECKS!$F49,HISTORICO!$B$93:$B$171,HISTORICO!$D$93:$D$171,0,0)</f>
        <v>0</v>
      </c>
      <c r="S49" s="107">
        <f t="array" ref="S49">XLOOKUP(DECKS!$F49,HISTORICO!$B$175:$B$377,HISTORICO!$C$175:$C$377,0,0)</f>
        <v>0</v>
      </c>
      <c r="T49" s="107">
        <f t="array" ref="T49">XLOOKUP(DECKS!$F49,HISTORICO!$B$175:$B$377,HISTORICO!$D$175:$D$377,0,0)</f>
        <v>0</v>
      </c>
      <c r="U49" s="107">
        <f t="array" ref="U49">XLOOKUP(DECKS!$F49,HISTORICO!$B$381:$B$501,HISTORICO!$C$381:$C$501,0,0)</f>
        <v>0</v>
      </c>
      <c r="V49" s="107">
        <f t="array" ref="V49">XLOOKUP(DECKS!$F49,HISTORICO!$B$381:$B$501,HISTORICO!$D$381:$D$501,0,0)</f>
        <v>0</v>
      </c>
      <c r="W49" s="107">
        <f t="array" ref="W49">XLOOKUP(DECKS!$F49,HISTORICO!$B$505:$B$589,HISTORICO!$C$505:$C$589,0,0)</f>
        <v>0</v>
      </c>
      <c r="X49" s="107">
        <f t="array" ref="X49">XLOOKUP(DECKS!$F49,HISTORICO!$B$505:$B$589,HISTORICO!$D$505:$D$589,0,0)</f>
        <v>0</v>
      </c>
      <c r="Y49" s="107">
        <f t="array" ref="Y49">XLOOKUP(DECKS!$F49,HISTORICO!$N$4:$N$100,HISTORICO!$O$4:$O$100,0,0)</f>
        <v>0</v>
      </c>
      <c r="Z49" s="107">
        <f t="array" ref="Z49">XLOOKUP(DECKS!$F49,HISTORICO!$N$4:$N$100,HISTORICO!$P$4:$P$100,0,0)</f>
        <v>0</v>
      </c>
      <c r="AA49" s="107">
        <f t="array" ref="AA49">XLOOKUP(DECKS!$F49,HISTORICO!$N$107:$N$288,HISTORICO!$O$107:$O$288,0,0)</f>
        <v>0</v>
      </c>
      <c r="AB49" s="107">
        <f t="array" ref="AB49">XLOOKUP(DECKS!$F49,HISTORICO!$N$107:$N$288,HISTORICO!$P$107:$P$288,0,0)</f>
        <v>0</v>
      </c>
      <c r="AC49" s="107" t="str">
        <f>DECKS!$AB49/DECKS!$AA49</f>
        <v>#DIV/0!</v>
      </c>
      <c r="AD49" s="108">
        <f t="array" ref="AD49">XLOOKUP(DECKS!$F49,HISTORICO!$N$292:$N$759,HISTORICO!$O$292:$O$759,0,0)</f>
        <v>3</v>
      </c>
      <c r="AE49" s="107">
        <f t="array" ref="AE49">XLOOKUP(DECKS!$F49,HISTORICO!$N$292:$N$759,HISTORICO!$P$292:$P$759,0,0)</f>
        <v>1</v>
      </c>
      <c r="AF49" s="109">
        <f>IFERROR(DECKS!$AE49/DECKS!$AD49,0)</f>
        <v>0.3333333333</v>
      </c>
      <c r="AG49" s="108">
        <f>DECKS!$Y49+DECKS!$AA49+DECKS!$AD49</f>
        <v>3</v>
      </c>
      <c r="AH49" s="109">
        <f>IFERROR((DECKS!$Z49+DECKS!$AB49+DECKS!$AE49)/DECKS!$AG49,0)</f>
        <v>0.3333333333</v>
      </c>
      <c r="AI49" s="110">
        <f>IFERROR(AVERAGEIF(REG!$D$2:$D$124,DECKS!$F49,REG!$C$2:$C$124),"-")</f>
        <v>8</v>
      </c>
      <c r="AJ49" s="108">
        <f>DECKS!$M49+DECKS!$O49+DECKS!$Q49+DECKS!$S49+DECKS!$U49+DECKS!$W49+DECKS!$Y49+DECKS!$AA49+DECKS!$AD49</f>
        <v>3</v>
      </c>
      <c r="AK49" s="109">
        <f>IFERROR((DECKS!$N49+DECKS!$P49+DECKS!$R49+DECKS!$T49+DECKS!$V49+DECKS!$X49+DECKS!$Z49+DECKS!$AB49+DECKS!$AE49)/DECKS!$AJ49,0)</f>
        <v>0.3333333333</v>
      </c>
      <c r="AL49" s="107"/>
      <c r="AM49" s="107">
        <f>SUMIF(HISTORICO!N:N,DECKS!$F49,HISTORICO!X:X)</f>
        <v>2</v>
      </c>
      <c r="AN49" s="107">
        <f>SUMIF(HISTORICO!N:N,DECKS!$F49,HISTORICO!Y:Y)</f>
        <v>0</v>
      </c>
      <c r="AO49" s="107">
        <f>SUMIF(HISTORICO!N:N,DECKS!$F49,HISTORICO!Z:Z)</f>
        <v>0</v>
      </c>
      <c r="AP49" s="107">
        <f>SUMIF(HISTORICO!N:N,DECKS!$F49,HISTORICO!AA:AA)</f>
        <v>0</v>
      </c>
      <c r="AQ49" s="111">
        <f>IFERROR(SUM(DECKS!$AM49:$AP49)/((DECKS!$AG49)),0)</f>
        <v>0.6666666667</v>
      </c>
      <c r="AR49" s="112">
        <f>IFERROR(DECKS!$AM49/SUM(DECKS!$AM49:$AP49),0)</f>
        <v>1</v>
      </c>
      <c r="AS49" s="112">
        <f>IFERROR(DECKS!$AN49/SUM(DECKS!$AM49:$AP49),0)</f>
        <v>0</v>
      </c>
      <c r="AT49" s="112">
        <f>IFERROR(DECKS!$AO49/SUM(DECKS!$AM49:$AP49),0)</f>
        <v>0</v>
      </c>
      <c r="AU49" s="112">
        <f>IFERROR(DECKS!$AP49/SUM(DECKS!$AM49:$AP49),0)</f>
        <v>0</v>
      </c>
      <c r="AV49" s="107">
        <f t="array" ref="AV49">XLOOKUP(DECKS!$F49,HISTORICO!$N$4:$N$100,HISTORICO!$AH$4:$AH$100,0)</f>
        <v>0</v>
      </c>
      <c r="AW49" s="107">
        <f>DECKS!$AV49+DECKS!$AM49+1.5*DECKS!$AN49+2*DECKS!$AO49+2.5*DECKS!$AP49</f>
        <v>2</v>
      </c>
      <c r="AX49" s="110">
        <f>IFERROR(DECKS!$AW49/DECKS!$AG49,"-")</f>
        <v>0.6666666667</v>
      </c>
      <c r="AY49" s="107" t="str">
        <f t="array" ref="AY49">XLOOKUP(DECKS!$AX49,REF!$F$64:$F$68,REF!$D$64:$D$68,"-",-1,1)</f>
        <v>D</v>
      </c>
      <c r="AZ49" s="107"/>
      <c r="BA49" s="114"/>
      <c r="BB49" s="107"/>
      <c r="BC49" s="107"/>
    </row>
    <row r="50" ht="18.75" hidden="1" customHeight="1">
      <c r="A50" s="88"/>
      <c r="B50" s="105" t="s">
        <v>300</v>
      </c>
      <c r="C50" s="107" t="s">
        <v>276</v>
      </c>
      <c r="D50" s="107"/>
      <c r="E50" s="105" t="str">
        <f t="array" ref="E50">XLOOKUP(B50,REF!$C$3:$C$34,REF!$B$3:$B$34,"-",0,1)</f>
        <v>Naya</v>
      </c>
      <c r="F50" s="108" t="s">
        <v>103</v>
      </c>
      <c r="G50" s="107" t="str">
        <f t="shared" si="1"/>
        <v>1</v>
      </c>
      <c r="H50" s="107" t="str">
        <f t="shared" si="2"/>
        <v>0</v>
      </c>
      <c r="I50" s="107" t="str">
        <f t="shared" si="3"/>
        <v>0</v>
      </c>
      <c r="J50" s="107" t="str">
        <f t="shared" si="4"/>
        <v>1</v>
      </c>
      <c r="K50" s="107" t="str">
        <f t="shared" si="5"/>
        <v>1</v>
      </c>
      <c r="L50" s="107">
        <f t="shared" si="6"/>
        <v>3</v>
      </c>
      <c r="M50" s="107">
        <f t="array" ref="M50">XLOOKUP(DECKS!$F50,HISTORICO!$B$4:$B$11,HISTORICO!$C$4:$C$11,0,0)</f>
        <v>0</v>
      </c>
      <c r="N50" s="107">
        <f t="array" ref="N50">XLOOKUP(DECKS!$F50,HISTORICO!$B$4:$B$11,HISTORICO!$D$4:$D$11,0,0)</f>
        <v>0</v>
      </c>
      <c r="O50" s="107">
        <f t="array" ref="O50">XLOOKUP(DECKS!$F50,HISTORICO!$B$15:$B$89,HISTORICO!$C$15:$C$89,0,0)</f>
        <v>0</v>
      </c>
      <c r="P50" s="107">
        <f t="array" ref="P50">XLOOKUP(DECKS!$F50,HISTORICO!$B$15:$B$89,HISTORICO!$D$15:$D$89,0,0)</f>
        <v>0</v>
      </c>
      <c r="Q50" s="107">
        <f t="array" ref="Q50">XLOOKUP(DECKS!$F50,HISTORICO!$B$93:$B$171,HISTORICO!$C$93:$C$171,0,0)</f>
        <v>0</v>
      </c>
      <c r="R50" s="107">
        <f t="array" ref="R50">XLOOKUP(DECKS!$F50,HISTORICO!$B$93:$B$171,HISTORICO!$D$93:$D$171,0,0)</f>
        <v>0</v>
      </c>
      <c r="S50" s="107">
        <f t="array" ref="S50">XLOOKUP(DECKS!$F50,HISTORICO!$B$175:$B$377,HISTORICO!$C$175:$C$377,0,0)</f>
        <v>0</v>
      </c>
      <c r="T50" s="107">
        <f t="array" ref="T50">XLOOKUP(DECKS!$F50,HISTORICO!$B$175:$B$377,HISTORICO!$D$175:$D$377,0,0)</f>
        <v>0</v>
      </c>
      <c r="U50" s="107">
        <f t="array" ref="U50">XLOOKUP(DECKS!$F50,HISTORICO!$B$381:$B$501,HISTORICO!$C$381:$C$501,0,0)</f>
        <v>0</v>
      </c>
      <c r="V50" s="107">
        <f t="array" ref="V50">XLOOKUP(DECKS!$F50,HISTORICO!$B$381:$B$501,HISTORICO!$D$381:$D$501,0,0)</f>
        <v>0</v>
      </c>
      <c r="W50" s="107">
        <f t="array" ref="W50">XLOOKUP(DECKS!$F50,HISTORICO!$B$505:$B$589,HISTORICO!$C$505:$C$589,0,0)</f>
        <v>0</v>
      </c>
      <c r="X50" s="107">
        <f t="array" ref="X50">XLOOKUP(DECKS!$F50,HISTORICO!$B$505:$B$589,HISTORICO!$D$505:$D$589,0,0)</f>
        <v>0</v>
      </c>
      <c r="Y50" s="107">
        <f t="array" ref="Y50">XLOOKUP(DECKS!$F50,HISTORICO!$N$4:$N$100,HISTORICO!$O$4:$O$100,0,0)</f>
        <v>0</v>
      </c>
      <c r="Z50" s="107">
        <f t="array" ref="Z50">XLOOKUP(DECKS!$F50,HISTORICO!$N$4:$N$100,HISTORICO!$P$4:$P$100,0,0)</f>
        <v>0</v>
      </c>
      <c r="AA50" s="107">
        <f t="array" ref="AA50">XLOOKUP(DECKS!$F50,HISTORICO!$N$107:$N$288,HISTORICO!$O$107:$O$288,0,0)</f>
        <v>0</v>
      </c>
      <c r="AB50" s="107">
        <f t="array" ref="AB50">XLOOKUP(DECKS!$F50,HISTORICO!$N$107:$N$288,HISTORICO!$P$107:$P$288,0,0)</f>
        <v>0</v>
      </c>
      <c r="AC50" s="107" t="str">
        <f>DECKS!$AB50/DECKS!$AA50</f>
        <v>#DIV/0!</v>
      </c>
      <c r="AD50" s="108">
        <f t="array" ref="AD50">XLOOKUP(DECKS!$F50,HISTORICO!$N$292:$N$759,HISTORICO!$O$292:$O$759,0,0)</f>
        <v>3</v>
      </c>
      <c r="AE50" s="107">
        <f t="array" ref="AE50">XLOOKUP(DECKS!$F50,HISTORICO!$N$292:$N$759,HISTORICO!$P$292:$P$759,0,0)</f>
        <v>1</v>
      </c>
      <c r="AF50" s="109">
        <f>IFERROR(DECKS!$AE50/DECKS!$AD50,0)</f>
        <v>0.3333333333</v>
      </c>
      <c r="AG50" s="108">
        <f>DECKS!$Y50+DECKS!$AA50+DECKS!$AD50</f>
        <v>3</v>
      </c>
      <c r="AH50" s="109">
        <f>IFERROR((DECKS!$Z50+DECKS!$AB50+DECKS!$AE50)/DECKS!$AG50,0)</f>
        <v>0.3333333333</v>
      </c>
      <c r="AI50" s="110">
        <f>IFERROR(AVERAGEIF(REG!$D$2:$D$124,DECKS!$F50,REG!$C$2:$C$124),"-")</f>
        <v>11</v>
      </c>
      <c r="AJ50" s="108">
        <f>DECKS!$M50+DECKS!$O50+DECKS!$Q50+DECKS!$S50+DECKS!$U50+DECKS!$W50+DECKS!$Y50+DECKS!$AA50+DECKS!$AD50</f>
        <v>3</v>
      </c>
      <c r="AK50" s="109">
        <f>IFERROR((DECKS!$N50+DECKS!$P50+DECKS!$R50+DECKS!$T50+DECKS!$V50+DECKS!$X50+DECKS!$Z50+DECKS!$AB50+DECKS!$AE50)/DECKS!$AJ50,0)</f>
        <v>0.3333333333</v>
      </c>
      <c r="AL50" s="107"/>
      <c r="AM50" s="107" t="str">
        <f>SUMIF(HISTORICO!N:N,DECKS!$F50,HISTORICO!X:X)</f>
        <v>#ERROR!</v>
      </c>
      <c r="AN50" s="107" t="str">
        <f>SUMIF(HISTORICO!N:N,DECKS!$F50,HISTORICO!Y:Y)</f>
        <v>#ERROR!</v>
      </c>
      <c r="AO50" s="107" t="str">
        <f>SUMIF(HISTORICO!N:N,DECKS!$F50,HISTORICO!Z:Z)</f>
        <v>#ERROR!</v>
      </c>
      <c r="AP50" s="107" t="str">
        <f>SUMIF(HISTORICO!N:N,DECKS!$F50,HISTORICO!AA:AA)</f>
        <v>#ERROR!</v>
      </c>
      <c r="AQ50" s="111">
        <f>IFERROR(SUM(DECKS!$AM50:$AP50)/((DECKS!$AG50)),0)</f>
        <v>0</v>
      </c>
      <c r="AR50" s="112">
        <f>IFERROR(DECKS!$AM50/SUM(DECKS!$AM50:$AP50),0)</f>
        <v>0</v>
      </c>
      <c r="AS50" s="112">
        <f>IFERROR(DECKS!$AN50/SUM(DECKS!$AM50:$AP50),0)</f>
        <v>0</v>
      </c>
      <c r="AT50" s="112">
        <f>IFERROR(DECKS!$AO50/SUM(DECKS!$AM50:$AP50),0)</f>
        <v>0</v>
      </c>
      <c r="AU50" s="112">
        <f>IFERROR(DECKS!$AP50/SUM(DECKS!$AM50:$AP50),0)</f>
        <v>0</v>
      </c>
      <c r="AV50" s="107">
        <f t="array" ref="AV50">XLOOKUP(DECKS!$F50,HISTORICO!$N$4:$N$100,HISTORICO!$AH$4:$AH$100,0)</f>
        <v>0</v>
      </c>
      <c r="AW50" s="107" t="str">
        <f>DECKS!$AV50+DECKS!$AM50+1.5*DECKS!$AN50+2*DECKS!$AO50+2.5*DECKS!$AP50</f>
        <v>#ERROR!</v>
      </c>
      <c r="AX50" s="110" t="str">
        <f>IFERROR(DECKS!$AW50/DECKS!$AG50,"-")</f>
        <v>-</v>
      </c>
      <c r="AY50" s="107" t="str">
        <f t="array" ref="AY50">XLOOKUP(DECKS!$AX50,REF!$F$64:$F$68,REF!$D$64:$D$68,"-",-1,1)</f>
        <v>-</v>
      </c>
      <c r="AZ50" s="107"/>
      <c r="BA50" s="114"/>
      <c r="BB50" s="107"/>
      <c r="BC50" s="107"/>
    </row>
    <row r="51" ht="18.75" hidden="1" customHeight="1">
      <c r="A51" s="88"/>
      <c r="B51" s="105" t="s">
        <v>302</v>
      </c>
      <c r="C51" s="107" t="s">
        <v>262</v>
      </c>
      <c r="D51" s="107"/>
      <c r="E51" s="105" t="str">
        <f t="array" ref="E51">XLOOKUP(B51,REF!$C$3:$C$34,REF!$B$3:$B$34,"-",0,1)</f>
        <v>Mardu</v>
      </c>
      <c r="F51" s="108" t="s">
        <v>104</v>
      </c>
      <c r="G51" s="107" t="str">
        <f t="shared" si="1"/>
        <v>1</v>
      </c>
      <c r="H51" s="107" t="str">
        <f t="shared" si="2"/>
        <v>0</v>
      </c>
      <c r="I51" s="107" t="str">
        <f t="shared" si="3"/>
        <v>1</v>
      </c>
      <c r="J51" s="107" t="str">
        <f t="shared" si="4"/>
        <v>1</v>
      </c>
      <c r="K51" s="107" t="str">
        <f t="shared" si="5"/>
        <v>0</v>
      </c>
      <c r="L51" s="107">
        <f t="shared" si="6"/>
        <v>3</v>
      </c>
      <c r="M51" s="107">
        <f t="array" ref="M51">XLOOKUP(DECKS!$F51,HISTORICO!$B$4:$B$11,HISTORICO!$C$4:$C$11,0,0)</f>
        <v>0</v>
      </c>
      <c r="N51" s="107">
        <f t="array" ref="N51">XLOOKUP(DECKS!$F51,HISTORICO!$B$4:$B$11,HISTORICO!$D$4:$D$11,0,0)</f>
        <v>0</v>
      </c>
      <c r="O51" s="107">
        <f t="array" ref="O51">XLOOKUP(DECKS!$F51,HISTORICO!$B$15:$B$89,HISTORICO!$C$15:$C$89,0,0)</f>
        <v>0</v>
      </c>
      <c r="P51" s="107">
        <f t="array" ref="P51">XLOOKUP(DECKS!$F51,HISTORICO!$B$15:$B$89,HISTORICO!$D$15:$D$89,0,0)</f>
        <v>0</v>
      </c>
      <c r="Q51" s="107">
        <f t="array" ref="Q51">XLOOKUP(DECKS!$F51,HISTORICO!$B$93:$B$171,HISTORICO!$C$93:$C$171,0,0)</f>
        <v>0</v>
      </c>
      <c r="R51" s="107">
        <f t="array" ref="R51">XLOOKUP(DECKS!$F51,HISTORICO!$B$93:$B$171,HISTORICO!$D$93:$D$171,0,0)</f>
        <v>0</v>
      </c>
      <c r="S51" s="107">
        <f t="array" ref="S51">XLOOKUP(DECKS!$F51,HISTORICO!$B$175:$B$377,HISTORICO!$C$175:$C$377,0,0)</f>
        <v>0</v>
      </c>
      <c r="T51" s="107">
        <f t="array" ref="T51">XLOOKUP(DECKS!$F51,HISTORICO!$B$175:$B$377,HISTORICO!$D$175:$D$377,0,0)</f>
        <v>0</v>
      </c>
      <c r="U51" s="107">
        <f t="array" ref="U51">XLOOKUP(DECKS!$F51,HISTORICO!$B$381:$B$501,HISTORICO!$C$381:$C$501,0,0)</f>
        <v>0</v>
      </c>
      <c r="V51" s="107">
        <f t="array" ref="V51">XLOOKUP(DECKS!$F51,HISTORICO!$B$381:$B$501,HISTORICO!$D$381:$D$501,0,0)</f>
        <v>0</v>
      </c>
      <c r="W51" s="107">
        <f t="array" ref="W51">XLOOKUP(DECKS!$F51,HISTORICO!$B$505:$B$589,HISTORICO!$C$505:$C$589,0,0)</f>
        <v>0</v>
      </c>
      <c r="X51" s="107">
        <f t="array" ref="X51">XLOOKUP(DECKS!$F51,HISTORICO!$B$505:$B$589,HISTORICO!$D$505:$D$589,0,0)</f>
        <v>0</v>
      </c>
      <c r="Y51" s="107">
        <f t="array" ref="Y51">XLOOKUP(DECKS!$F51,HISTORICO!$N$4:$N$100,HISTORICO!$O$4:$O$100,0,0)</f>
        <v>0</v>
      </c>
      <c r="Z51" s="107">
        <f t="array" ref="Z51">XLOOKUP(DECKS!$F51,HISTORICO!$N$4:$N$100,HISTORICO!$P$4:$P$100,0,0)</f>
        <v>0</v>
      </c>
      <c r="AA51" s="107">
        <f t="array" ref="AA51">XLOOKUP(DECKS!$F51,HISTORICO!$N$107:$N$288,HISTORICO!$O$107:$O$288,0,0)</f>
        <v>0</v>
      </c>
      <c r="AB51" s="107">
        <f t="array" ref="AB51">XLOOKUP(DECKS!$F51,HISTORICO!$N$107:$N$288,HISTORICO!$P$107:$P$288,0,0)</f>
        <v>0</v>
      </c>
      <c r="AC51" s="107" t="str">
        <f>DECKS!$AB51/DECKS!$AA51</f>
        <v>#DIV/0!</v>
      </c>
      <c r="AD51" s="108">
        <f t="array" ref="AD51">XLOOKUP(DECKS!$F51,HISTORICO!$N$292:$N$759,HISTORICO!$O$292:$O$759,0,0)</f>
        <v>3</v>
      </c>
      <c r="AE51" s="107">
        <f t="array" ref="AE51">XLOOKUP(DECKS!$F51,HISTORICO!$N$292:$N$759,HISTORICO!$P$292:$P$759,0,0)</f>
        <v>1</v>
      </c>
      <c r="AF51" s="109">
        <f>IFERROR(DECKS!$AE51/DECKS!$AD51,0)</f>
        <v>0.3333333333</v>
      </c>
      <c r="AG51" s="108">
        <f>DECKS!$Y51+DECKS!$AA51+DECKS!$AD51</f>
        <v>3</v>
      </c>
      <c r="AH51" s="109">
        <f>IFERROR((DECKS!$Z51+DECKS!$AB51+DECKS!$AE51)/DECKS!$AG51,0)</f>
        <v>0.3333333333</v>
      </c>
      <c r="AI51" s="110">
        <f>IFERROR(AVERAGEIF(REG!$D$2:$D$124,DECKS!$F51,REG!$C$2:$C$124),"-")</f>
        <v>9</v>
      </c>
      <c r="AJ51" s="108">
        <f>DECKS!$M51+DECKS!$O51+DECKS!$Q51+DECKS!$S51+DECKS!$U51+DECKS!$W51+DECKS!$Y51+DECKS!$AA51+DECKS!$AD51</f>
        <v>3</v>
      </c>
      <c r="AK51" s="109">
        <f>IFERROR((DECKS!$N51+DECKS!$P51+DECKS!$R51+DECKS!$T51+DECKS!$V51+DECKS!$X51+DECKS!$Z51+DECKS!$AB51+DECKS!$AE51)/DECKS!$AJ51,0)</f>
        <v>0.3333333333</v>
      </c>
      <c r="AL51" s="107"/>
      <c r="AM51" s="107" t="str">
        <f>SUMIF(HISTORICO!N:N,DECKS!$F51,HISTORICO!X:X)</f>
        <v>#ERROR!</v>
      </c>
      <c r="AN51" s="107" t="str">
        <f>SUMIF(HISTORICO!N:N,DECKS!$F51,HISTORICO!Y:Y)</f>
        <v>#ERROR!</v>
      </c>
      <c r="AO51" s="107" t="str">
        <f>SUMIF(HISTORICO!N:N,DECKS!$F51,HISTORICO!Z:Z)</f>
        <v>#ERROR!</v>
      </c>
      <c r="AP51" s="107" t="str">
        <f>SUMIF(HISTORICO!N:N,DECKS!$F51,HISTORICO!AA:AA)</f>
        <v>#ERROR!</v>
      </c>
      <c r="AQ51" s="111">
        <f>IFERROR(SUM(DECKS!$AM51:$AP51)/((DECKS!$AG51)),0)</f>
        <v>0</v>
      </c>
      <c r="AR51" s="112">
        <f>IFERROR(DECKS!$AM51/SUM(DECKS!$AM51:$AP51),0)</f>
        <v>0</v>
      </c>
      <c r="AS51" s="112">
        <f>IFERROR(DECKS!$AN51/SUM(DECKS!$AM51:$AP51),0)</f>
        <v>0</v>
      </c>
      <c r="AT51" s="112">
        <f>IFERROR(DECKS!$AO51/SUM(DECKS!$AM51:$AP51),0)</f>
        <v>0</v>
      </c>
      <c r="AU51" s="112">
        <f>IFERROR(DECKS!$AP51/SUM(DECKS!$AM51:$AP51),0)</f>
        <v>0</v>
      </c>
      <c r="AV51" s="107">
        <f t="array" ref="AV51">XLOOKUP(DECKS!$F51,HISTORICO!$N$4:$N$100,HISTORICO!$AH$4:$AH$100,0)</f>
        <v>0</v>
      </c>
      <c r="AW51" s="107" t="str">
        <f>DECKS!$AV51+DECKS!$AM51+1.5*DECKS!$AN51+2*DECKS!$AO51+2.5*DECKS!$AP51</f>
        <v>#ERROR!</v>
      </c>
      <c r="AX51" s="110" t="str">
        <f>IFERROR(DECKS!$AW51/DECKS!$AG51,"-")</f>
        <v>-</v>
      </c>
      <c r="AY51" s="107" t="str">
        <f t="array" ref="AY51">XLOOKUP(DECKS!$AX51,REF!$F$64:$F$68,REF!$D$64:$D$68,"-",-1,1)</f>
        <v>-</v>
      </c>
      <c r="AZ51" s="107"/>
      <c r="BA51" s="114"/>
      <c r="BB51" s="107"/>
      <c r="BC51" s="107"/>
    </row>
    <row r="52" ht="18.75" customHeight="1">
      <c r="A52" s="88"/>
      <c r="B52" s="105" t="s">
        <v>330</v>
      </c>
      <c r="C52" s="107" t="s">
        <v>275</v>
      </c>
      <c r="D52" s="107">
        <v>3.0</v>
      </c>
      <c r="E52" s="105" t="str">
        <f t="array" ref="E52">XLOOKUP(B52,REF!$C$3:$C$34,REF!$B$3:$B$34,"-",0,1)</f>
        <v>Orzhov</v>
      </c>
      <c r="F52" s="108" t="s">
        <v>54</v>
      </c>
      <c r="G52" s="107" t="str">
        <f t="shared" si="1"/>
        <v>1</v>
      </c>
      <c r="H52" s="107" t="str">
        <f t="shared" si="2"/>
        <v>0</v>
      </c>
      <c r="I52" s="107" t="str">
        <f t="shared" si="3"/>
        <v>1</v>
      </c>
      <c r="J52" s="107" t="str">
        <f t="shared" si="4"/>
        <v>0</v>
      </c>
      <c r="K52" s="107" t="str">
        <f t="shared" si="5"/>
        <v>0</v>
      </c>
      <c r="L52" s="107">
        <f t="shared" si="6"/>
        <v>2</v>
      </c>
      <c r="M52" s="107">
        <f t="array" ref="M52">XLOOKUP(DECKS!$F52,HISTORICO!$B$4:$B$11,HISTORICO!$C$4:$C$11,0,0)</f>
        <v>0</v>
      </c>
      <c r="N52" s="107">
        <f t="array" ref="N52">XLOOKUP(DECKS!$F52,HISTORICO!$B$4:$B$11,HISTORICO!$D$4:$D$11,0,0)</f>
        <v>0</v>
      </c>
      <c r="O52" s="107">
        <f t="array" ref="O52">XLOOKUP(DECKS!$F52,HISTORICO!$B$15:$B$89,HISTORICO!$C$15:$C$89,0,0)</f>
        <v>0</v>
      </c>
      <c r="P52" s="107">
        <f t="array" ref="P52">XLOOKUP(DECKS!$F52,HISTORICO!$B$15:$B$89,HISTORICO!$D$15:$D$89,0,0)</f>
        <v>0</v>
      </c>
      <c r="Q52" s="107">
        <f t="array" ref="Q52">XLOOKUP(DECKS!$F52,HISTORICO!$B$93:$B$171,HISTORICO!$C$93:$C$171,0,0)</f>
        <v>0</v>
      </c>
      <c r="R52" s="107">
        <f t="array" ref="R52">XLOOKUP(DECKS!$F52,HISTORICO!$B$93:$B$171,HISTORICO!$D$93:$D$171,0,0)</f>
        <v>0</v>
      </c>
      <c r="S52" s="107">
        <f t="array" ref="S52">XLOOKUP(DECKS!$F52,HISTORICO!$B$175:$B$377,HISTORICO!$C$175:$C$377,0,0)</f>
        <v>0</v>
      </c>
      <c r="T52" s="107">
        <f t="array" ref="T52">XLOOKUP(DECKS!$F52,HISTORICO!$B$175:$B$377,HISTORICO!$D$175:$D$377,0,0)</f>
        <v>0</v>
      </c>
      <c r="U52" s="107">
        <f t="array" ref="U52">XLOOKUP(DECKS!$F52,HISTORICO!$B$381:$B$501,HISTORICO!$C$381:$C$501,0,0)</f>
        <v>0</v>
      </c>
      <c r="V52" s="107">
        <f t="array" ref="V52">XLOOKUP(DECKS!$F52,HISTORICO!$B$381:$B$501,HISTORICO!$D$381:$D$501,0,0)</f>
        <v>0</v>
      </c>
      <c r="W52" s="107">
        <f t="array" ref="W52">XLOOKUP(DECKS!$F52,HISTORICO!$B$505:$B$589,HISTORICO!$C$505:$C$589,0,0)</f>
        <v>0</v>
      </c>
      <c r="X52" s="107">
        <f t="array" ref="X52">XLOOKUP(DECKS!$F52,HISTORICO!$B$505:$B$589,HISTORICO!$D$505:$D$589,0,0)</f>
        <v>0</v>
      </c>
      <c r="Y52" s="107">
        <f t="array" ref="Y52">XLOOKUP(DECKS!$F52,HISTORICO!$N$4:$N$100,HISTORICO!$O$4:$O$100,0,0)</f>
        <v>0</v>
      </c>
      <c r="Z52" s="107">
        <f t="array" ref="Z52">XLOOKUP(DECKS!$F52,HISTORICO!$N$4:$N$100,HISTORICO!$P$4:$P$100,0,0)</f>
        <v>0</v>
      </c>
      <c r="AA52" s="107">
        <f t="array" ref="AA52">XLOOKUP(DECKS!$F52,HISTORICO!$N$107:$N$288,HISTORICO!$O$107:$O$288,0,0)</f>
        <v>21</v>
      </c>
      <c r="AB52" s="107">
        <f t="array" ref="AB52">XLOOKUP(DECKS!$F52,HISTORICO!$N$107:$N$288,HISTORICO!$P$107:$P$288,0,0)</f>
        <v>6</v>
      </c>
      <c r="AC52" s="100">
        <f>DECKS!$AB52/DECKS!$AA52</f>
        <v>0.2857142857</v>
      </c>
      <c r="AD52" s="108">
        <f t="array" ref="AD52">XLOOKUP(DECKS!$F52,HISTORICO!$N$292:$N$759,HISTORICO!$O$292:$O$759,0,0)</f>
        <v>7</v>
      </c>
      <c r="AE52" s="107">
        <f t="array" ref="AE52">XLOOKUP(DECKS!$F52,HISTORICO!$N$292:$N$759,HISTORICO!$P$292:$P$759,0,0)</f>
        <v>4</v>
      </c>
      <c r="AF52" s="109">
        <f>IFERROR(DECKS!$AE52/DECKS!$AD52,0)</f>
        <v>0.5714285714</v>
      </c>
      <c r="AG52" s="108">
        <f>DECKS!$Y52+DECKS!$AA52+DECKS!$AD52</f>
        <v>28</v>
      </c>
      <c r="AH52" s="109">
        <f>IFERROR((DECKS!$Z52+DECKS!$AB52+DECKS!$AE52)/DECKS!$AG52,0)</f>
        <v>0.3571428571</v>
      </c>
      <c r="AI52" s="115">
        <f>IFERROR(AVERAGEIF(REG!$D$2:$D$124,DECKS!$F52,REG!$C$2:$C$124),"-")</f>
        <v>9.75</v>
      </c>
      <c r="AJ52" s="108">
        <f>DECKS!$M52+DECKS!$O52+DECKS!$Q52+DECKS!$S52+DECKS!$U52+DECKS!$W52+DECKS!$Y52+DECKS!$AA52+DECKS!$AD52</f>
        <v>28</v>
      </c>
      <c r="AK52" s="109">
        <f>IFERROR((DECKS!$N52+DECKS!$P52+DECKS!$R52+DECKS!$T52+DECKS!$V52+DECKS!$X52+DECKS!$Z52+DECKS!$AB52+DECKS!$AE52)/DECKS!$AJ52,0)</f>
        <v>0.3571428571</v>
      </c>
      <c r="AL52" s="107" t="s">
        <v>190</v>
      </c>
      <c r="AM52" s="107">
        <f>SUMIF(HISTORICO!N:N,DECKS!$F52,HISTORICO!X:X)</f>
        <v>2</v>
      </c>
      <c r="AN52" s="107">
        <f>SUMIF(HISTORICO!N:N,DECKS!$F52,HISTORICO!Y:Y)</f>
        <v>0</v>
      </c>
      <c r="AO52" s="107">
        <f>SUMIF(HISTORICO!N:N,DECKS!$F52,HISTORICO!Z:Z)</f>
        <v>20</v>
      </c>
      <c r="AP52" s="107">
        <f>SUMIF(HISTORICO!N:N,DECKS!$F52,HISTORICO!AA:AA)</f>
        <v>1</v>
      </c>
      <c r="AQ52" s="111">
        <f>IFERROR(SUM(DECKS!$AM52:$AP52)/((DECKS!$AG52)),0)</f>
        <v>0.8214285714</v>
      </c>
      <c r="AR52" s="112">
        <f>IFERROR(DECKS!$AM52/SUM(DECKS!$AM52:$AP52),0)</f>
        <v>0.08695652174</v>
      </c>
      <c r="AS52" s="112">
        <f>IFERROR(DECKS!$AN52/SUM(DECKS!$AM52:$AP52),0)</f>
        <v>0</v>
      </c>
      <c r="AT52" s="112">
        <f>IFERROR(DECKS!$AO52/SUM(DECKS!$AM52:$AP52),0)</f>
        <v>0.8695652174</v>
      </c>
      <c r="AU52" s="112">
        <f>IFERROR(DECKS!$AP52/SUM(DECKS!$AM52:$AP52),0)</f>
        <v>0.04347826087</v>
      </c>
      <c r="AV52" s="107">
        <f t="array" ref="AV52">XLOOKUP(DECKS!$F52,HISTORICO!$N$4:$N$100,HISTORICO!$AH$4:$AH$100,0)</f>
        <v>0</v>
      </c>
      <c r="AW52" s="107">
        <f>DECKS!$AV52+DECKS!$AM52+1.5*DECKS!$AN52+2*DECKS!$AO52+2.5*DECKS!$AP52</f>
        <v>44.5</v>
      </c>
      <c r="AX52" s="110">
        <f>IFERROR(DECKS!$AW52/DECKS!$AG52,"-")</f>
        <v>1.589285714</v>
      </c>
      <c r="AY52" s="107" t="str">
        <f t="array" ref="AY52">XLOOKUP(DECKS!$AX52,REF!$F$64:$F$68,REF!$D$64:$D$68,"-",-1,1)</f>
        <v>C</v>
      </c>
      <c r="AZ52" s="116" t="s">
        <v>413</v>
      </c>
      <c r="BA52" s="114">
        <v>319.48</v>
      </c>
      <c r="BB52" s="107">
        <v>2.94</v>
      </c>
      <c r="BC52" s="107">
        <v>39.58</v>
      </c>
    </row>
    <row r="53" ht="18.75" customHeight="1">
      <c r="A53" s="88"/>
      <c r="B53" s="105" t="s">
        <v>312</v>
      </c>
      <c r="C53" s="107" t="s">
        <v>271</v>
      </c>
      <c r="D53" s="107">
        <v>5.0</v>
      </c>
      <c r="E53" s="105" t="str">
        <f t="array" ref="E53">XLOOKUP(B53,REF!$C$3:$C$34,REF!$B$3:$B$34,"-",0,1)</f>
        <v>Grixis</v>
      </c>
      <c r="F53" s="108" t="s">
        <v>37</v>
      </c>
      <c r="G53" s="107" t="str">
        <f t="shared" si="1"/>
        <v>0</v>
      </c>
      <c r="H53" s="107" t="str">
        <f t="shared" si="2"/>
        <v>1</v>
      </c>
      <c r="I53" s="107" t="str">
        <f t="shared" si="3"/>
        <v>1</v>
      </c>
      <c r="J53" s="107" t="str">
        <f t="shared" si="4"/>
        <v>1</v>
      </c>
      <c r="K53" s="107" t="str">
        <f t="shared" si="5"/>
        <v>0</v>
      </c>
      <c r="L53" s="107">
        <f t="shared" si="6"/>
        <v>3</v>
      </c>
      <c r="M53" s="107">
        <f t="array" ref="M53">XLOOKUP(DECKS!$F53,HISTORICO!$B$4:$B$11,HISTORICO!$C$4:$C$11,0,0)</f>
        <v>0</v>
      </c>
      <c r="N53" s="107">
        <f t="array" ref="N53">XLOOKUP(DECKS!$F53,HISTORICO!$B$4:$B$11,HISTORICO!$D$4:$D$11,0,0)</f>
        <v>0</v>
      </c>
      <c r="O53" s="107">
        <f t="array" ref="O53">XLOOKUP(DECKS!$F53,HISTORICO!$B$15:$B$89,HISTORICO!$C$15:$C$89,0,0)</f>
        <v>0</v>
      </c>
      <c r="P53" s="107">
        <f t="array" ref="P53">XLOOKUP(DECKS!$F53,HISTORICO!$B$15:$B$89,HISTORICO!$D$15:$D$89,0,0)</f>
        <v>0</v>
      </c>
      <c r="Q53" s="107">
        <f t="array" ref="Q53">XLOOKUP(DECKS!$F53,HISTORICO!$B$93:$B$171,HISTORICO!$C$93:$C$171,0,0)</f>
        <v>0</v>
      </c>
      <c r="R53" s="107">
        <f t="array" ref="R53">XLOOKUP(DECKS!$F53,HISTORICO!$B$93:$B$171,HISTORICO!$D$93:$D$171,0,0)</f>
        <v>0</v>
      </c>
      <c r="S53" s="107">
        <f t="array" ref="S53">XLOOKUP(DECKS!$F53,HISTORICO!$B$175:$B$377,HISTORICO!$C$175:$C$377,0,0)</f>
        <v>0</v>
      </c>
      <c r="T53" s="107">
        <f t="array" ref="T53">XLOOKUP(DECKS!$F53,HISTORICO!$B$175:$B$377,HISTORICO!$D$175:$D$377,0,0)</f>
        <v>0</v>
      </c>
      <c r="U53" s="107">
        <f t="array" ref="U53">XLOOKUP(DECKS!$F53,HISTORICO!$B$381:$B$501,HISTORICO!$C$381:$C$501,0,0)</f>
        <v>0</v>
      </c>
      <c r="V53" s="107">
        <f t="array" ref="V53">XLOOKUP(DECKS!$F53,HISTORICO!$B$381:$B$501,HISTORICO!$D$381:$D$501,0,0)</f>
        <v>0</v>
      </c>
      <c r="W53" s="107">
        <f t="array" ref="W53">XLOOKUP(DECKS!$F53,HISTORICO!$B$505:$B$589,HISTORICO!$C$505:$C$589,0,0)</f>
        <v>0</v>
      </c>
      <c r="X53" s="107">
        <f t="array" ref="X53">XLOOKUP(DECKS!$F53,HISTORICO!$B$505:$B$589,HISTORICO!$D$505:$D$589,0,0)</f>
        <v>0</v>
      </c>
      <c r="Y53" s="107">
        <f t="array" ref="Y53">XLOOKUP(DECKS!$F53,HISTORICO!$N$4:$N$100,HISTORICO!$O$4:$O$100,0,0)</f>
        <v>0</v>
      </c>
      <c r="Z53" s="107">
        <f t="array" ref="Z53">XLOOKUP(DECKS!$F53,HISTORICO!$N$4:$N$100,HISTORICO!$P$4:$P$100,0,0)</f>
        <v>0</v>
      </c>
      <c r="AA53" s="107">
        <f t="array" ref="AA53">XLOOKUP(DECKS!$F53,HISTORICO!$N$107:$N$288,HISTORICO!$O$107:$O$288,0,0)</f>
        <v>16</v>
      </c>
      <c r="AB53" s="107">
        <f t="array" ref="AB53">XLOOKUP(DECKS!$F53,HISTORICO!$N$107:$N$288,HISTORICO!$P$107:$P$288,0,0)</f>
        <v>4</v>
      </c>
      <c r="AC53" s="100">
        <f>DECKS!$AB53/DECKS!$AA53</f>
        <v>0.25</v>
      </c>
      <c r="AD53" s="108">
        <f t="array" ref="AD53">XLOOKUP(DECKS!$F53,HISTORICO!$N$292:$N$759,HISTORICO!$O$292:$O$759,0,0)</f>
        <v>7</v>
      </c>
      <c r="AE53" s="107">
        <f t="array" ref="AE53">XLOOKUP(DECKS!$F53,HISTORICO!$N$292:$N$759,HISTORICO!$P$292:$P$759,0,0)</f>
        <v>4</v>
      </c>
      <c r="AF53" s="109">
        <f>IFERROR(DECKS!$AE53/DECKS!$AD53,0)</f>
        <v>0.5714285714</v>
      </c>
      <c r="AG53" s="108">
        <f>DECKS!$Y53+DECKS!$AA53+DECKS!$AD53</f>
        <v>23</v>
      </c>
      <c r="AH53" s="109">
        <f>IFERROR((DECKS!$Z53+DECKS!$AB53+DECKS!$AE53)/DECKS!$AG53,0)</f>
        <v>0.347826087</v>
      </c>
      <c r="AI53" s="115">
        <f>IFERROR(AVERAGEIF(REG!$D$2:$D$124,DECKS!$F53,REG!$C$2:$C$124),"-")</f>
        <v>9.75</v>
      </c>
      <c r="AJ53" s="108">
        <f>DECKS!$M53+DECKS!$O53+DECKS!$Q53+DECKS!$S53+DECKS!$U53+DECKS!$W53+DECKS!$Y53+DECKS!$AA53+DECKS!$AD53</f>
        <v>23</v>
      </c>
      <c r="AK53" s="109">
        <f>IFERROR((DECKS!$N53+DECKS!$P53+DECKS!$R53+DECKS!$T53+DECKS!$V53+DECKS!$X53+DECKS!$Z53+DECKS!$AB53+DECKS!$AE53)/DECKS!$AJ53,0)</f>
        <v>0.347826087</v>
      </c>
      <c r="AL53" s="107" t="s">
        <v>160</v>
      </c>
      <c r="AM53" s="107">
        <f>SUMIF(HISTORICO!N:N,DECKS!$F53,HISTORICO!X:X)</f>
        <v>14</v>
      </c>
      <c r="AN53" s="107">
        <f>SUMIF(HISTORICO!N:N,DECKS!$F53,HISTORICO!Y:Y)</f>
        <v>0</v>
      </c>
      <c r="AO53" s="107">
        <f>SUMIF(HISTORICO!N:N,DECKS!$F53,HISTORICO!Z:Z)</f>
        <v>0</v>
      </c>
      <c r="AP53" s="107">
        <f>SUMIF(HISTORICO!N:N,DECKS!$F53,HISTORICO!AA:AA)</f>
        <v>0</v>
      </c>
      <c r="AQ53" s="111">
        <f>IFERROR(SUM(DECKS!$AM53:$AP53)/((DECKS!$AG53)),0)</f>
        <v>0.6086956522</v>
      </c>
      <c r="AR53" s="112">
        <f>IFERROR(DECKS!$AM53/SUM(DECKS!$AM53:$AP53),0)</f>
        <v>1</v>
      </c>
      <c r="AS53" s="112">
        <f>IFERROR(DECKS!$AN53/SUM(DECKS!$AM53:$AP53),0)</f>
        <v>0</v>
      </c>
      <c r="AT53" s="112">
        <f>IFERROR(DECKS!$AO53/SUM(DECKS!$AM53:$AP53),0)</f>
        <v>0</v>
      </c>
      <c r="AU53" s="112">
        <f>IFERROR(DECKS!$AP53/SUM(DECKS!$AM53:$AP53),0)</f>
        <v>0</v>
      </c>
      <c r="AV53" s="107">
        <f t="array" ref="AV53">XLOOKUP(DECKS!$F53,HISTORICO!$N$4:$N$100,HISTORICO!$AH$4:$AH$100,0)</f>
        <v>0</v>
      </c>
      <c r="AW53" s="107">
        <f>DECKS!$AV53+DECKS!$AM53+1.5*DECKS!$AN53+2*DECKS!$AO53+2.5*DECKS!$AP53</f>
        <v>14</v>
      </c>
      <c r="AX53" s="110">
        <f>IFERROR(DECKS!$AW53/DECKS!$AG53,"-")</f>
        <v>0.6086956522</v>
      </c>
      <c r="AY53" s="107" t="str">
        <f t="array" ref="AY53">XLOOKUP(DECKS!$AX53,REF!$F$64:$F$68,REF!$D$64:$D$68,"-",-1,1)</f>
        <v>D</v>
      </c>
      <c r="AZ53" s="108"/>
      <c r="BA53" s="114"/>
      <c r="BB53" s="107"/>
      <c r="BC53" s="107"/>
    </row>
    <row r="54" ht="18.75" customHeight="1">
      <c r="A54" s="88"/>
      <c r="B54" s="105" t="s">
        <v>336</v>
      </c>
      <c r="C54" s="107" t="s">
        <v>264</v>
      </c>
      <c r="D54" s="107">
        <v>9.0</v>
      </c>
      <c r="E54" s="105" t="str">
        <f t="array" ref="E54">XLOOKUP(B54,REF!$C$3:$C$34,REF!$B$3:$B$34,"-",0,1)</f>
        <v>5 Colors</v>
      </c>
      <c r="F54" s="108" t="s">
        <v>92</v>
      </c>
      <c r="G54" s="107" t="str">
        <f t="shared" si="1"/>
        <v>1</v>
      </c>
      <c r="H54" s="107" t="str">
        <f t="shared" si="2"/>
        <v>1</v>
      </c>
      <c r="I54" s="107" t="str">
        <f t="shared" si="3"/>
        <v>1</v>
      </c>
      <c r="J54" s="107" t="str">
        <f t="shared" si="4"/>
        <v>1</v>
      </c>
      <c r="K54" s="107" t="str">
        <f t="shared" si="5"/>
        <v>1</v>
      </c>
      <c r="L54" s="107">
        <f t="shared" si="6"/>
        <v>5</v>
      </c>
      <c r="M54" s="107">
        <f t="array" ref="M54">XLOOKUP(DECKS!$F54,HISTORICO!$B$4:$B$11,HISTORICO!$C$4:$C$11,0,0)</f>
        <v>4</v>
      </c>
      <c r="N54" s="107">
        <f t="array" ref="N54">XLOOKUP(DECKS!$F54,HISTORICO!$B$4:$B$11,HISTORICO!$D$4:$D$11,0,0)</f>
        <v>1</v>
      </c>
      <c r="O54" s="107">
        <f t="array" ref="O54">XLOOKUP(DECKS!$F54,HISTORICO!$B$15:$B$89,HISTORICO!$C$15:$C$89,0,0)</f>
        <v>23</v>
      </c>
      <c r="P54" s="107">
        <f t="array" ref="P54">XLOOKUP(DECKS!$F54,HISTORICO!$B$15:$B$89,HISTORICO!$D$15:$D$89,0,0)</f>
        <v>8</v>
      </c>
      <c r="Q54" s="107">
        <f t="array" ref="Q54">XLOOKUP(DECKS!$F54,HISTORICO!$B$93:$B$171,HISTORICO!$C$93:$C$171,0,0)</f>
        <v>2</v>
      </c>
      <c r="R54" s="107">
        <f t="array" ref="R54">XLOOKUP(DECKS!$F54,HISTORICO!$B$93:$B$171,HISTORICO!$D$93:$D$171,0,0)</f>
        <v>1</v>
      </c>
      <c r="S54" s="107">
        <f t="array" ref="S54">XLOOKUP(DECKS!$F54,HISTORICO!$B$175:$B$377,HISTORICO!$C$175:$C$377,0,0)</f>
        <v>0</v>
      </c>
      <c r="T54" s="107">
        <f t="array" ref="T54">XLOOKUP(DECKS!$F54,HISTORICO!$B$175:$B$377,HISTORICO!$D$175:$D$377,0,0)</f>
        <v>0</v>
      </c>
      <c r="U54" s="107">
        <f t="array" ref="U54">XLOOKUP(DECKS!$F54,HISTORICO!$B$381:$B$501,HISTORICO!$C$381:$C$501,0,0)</f>
        <v>3</v>
      </c>
      <c r="V54" s="107">
        <f t="array" ref="V54">XLOOKUP(DECKS!$F54,HISTORICO!$B$381:$B$501,HISTORICO!$D$381:$D$501,0,0)</f>
        <v>2</v>
      </c>
      <c r="W54" s="107">
        <f t="array" ref="W54">XLOOKUP(DECKS!$F54,HISTORICO!$B$505:$B$589,HISTORICO!$C$505:$C$589,0,0)</f>
        <v>0</v>
      </c>
      <c r="X54" s="107">
        <f t="array" ref="X54">XLOOKUP(DECKS!$F54,HISTORICO!$B$505:$B$589,HISTORICO!$D$505:$D$589,0,0)</f>
        <v>0</v>
      </c>
      <c r="Y54" s="107">
        <f t="array" ref="Y54">XLOOKUP(DECKS!$F54,HISTORICO!$N$4:$N$100,HISTORICO!$O$4:$O$100,0,0)</f>
        <v>0</v>
      </c>
      <c r="Z54" s="107">
        <f t="array" ref="Z54">XLOOKUP(DECKS!$F54,HISTORICO!$N$4:$N$100,HISTORICO!$P$4:$P$100,0,0)</f>
        <v>0</v>
      </c>
      <c r="AA54" s="107">
        <f t="array" ref="AA54">XLOOKUP(DECKS!$F54,HISTORICO!$N$107:$N$288,HISTORICO!$O$107:$O$288,0,0)</f>
        <v>1</v>
      </c>
      <c r="AB54" s="107">
        <f t="array" ref="AB54">XLOOKUP(DECKS!$F54,HISTORICO!$N$107:$N$288,HISTORICO!$P$107:$P$288,0,0)</f>
        <v>0</v>
      </c>
      <c r="AC54" s="100">
        <f>DECKS!$AB54/DECKS!$AA54</f>
        <v>0</v>
      </c>
      <c r="AD54" s="108">
        <f t="array" ref="AD54">XLOOKUP(DECKS!$F54,HISTORICO!$N$292:$N$759,HISTORICO!$O$292:$O$759,0,0)</f>
        <v>5</v>
      </c>
      <c r="AE54" s="107">
        <f t="array" ref="AE54">XLOOKUP(DECKS!$F54,HISTORICO!$N$292:$N$759,HISTORICO!$P$292:$P$759,0,0)</f>
        <v>2</v>
      </c>
      <c r="AF54" s="109">
        <f>IFERROR(DECKS!$AE54/DECKS!$AD54,0)</f>
        <v>0.4</v>
      </c>
      <c r="AG54" s="108">
        <f>DECKS!$Y54+DECKS!$AA54+DECKS!$AD54</f>
        <v>6</v>
      </c>
      <c r="AH54" s="109">
        <f>IFERROR((DECKS!$Z54+DECKS!$AB54+DECKS!$AE54)/DECKS!$AG54,0)</f>
        <v>0.3333333333</v>
      </c>
      <c r="AI54" s="110">
        <f>IFERROR(AVERAGEIF(REG!$D$2:$D$124,DECKS!$F54,REG!$C$2:$C$124),"-")</f>
        <v>10.5</v>
      </c>
      <c r="AJ54" s="108">
        <f>DECKS!$M54+DECKS!$O54+DECKS!$Q54+DECKS!$S54+DECKS!$U54+DECKS!$W54+DECKS!$Y54+DECKS!$AA54+DECKS!$AD54</f>
        <v>38</v>
      </c>
      <c r="AK54" s="109">
        <f>IFERROR((DECKS!$N54+DECKS!$P54+DECKS!$R54+DECKS!$T54+DECKS!$V54+DECKS!$X54+DECKS!$Z54+DECKS!$AB54+DECKS!$AE54)/DECKS!$AJ54,0)</f>
        <v>0.3684210526</v>
      </c>
      <c r="AL54" s="100" t="s">
        <v>367</v>
      </c>
      <c r="AM54" s="107">
        <f>SUMIF(HISTORICO!N:N,DECKS!$F54,HISTORICO!X:X)</f>
        <v>2</v>
      </c>
      <c r="AN54" s="107">
        <f>SUMIF(HISTORICO!N:N,DECKS!$F54,HISTORICO!Y:Y)</f>
        <v>0</v>
      </c>
      <c r="AO54" s="107">
        <f>SUMIF(HISTORICO!N:N,DECKS!$F54,HISTORICO!Z:Z)</f>
        <v>1</v>
      </c>
      <c r="AP54" s="107">
        <f>SUMIF(HISTORICO!N:N,DECKS!$F54,HISTORICO!AA:AA)</f>
        <v>1</v>
      </c>
      <c r="AQ54" s="111">
        <f>IFERROR(SUM(DECKS!$AM54:$AP54)/((DECKS!$AG54)),0)</f>
        <v>0.6666666667</v>
      </c>
      <c r="AR54" s="112">
        <f>IFERROR(DECKS!$AM54/SUM(DECKS!$AM54:$AP54),0)</f>
        <v>0.5</v>
      </c>
      <c r="AS54" s="112">
        <f>IFERROR(DECKS!$AN54/SUM(DECKS!$AM54:$AP54),0)</f>
        <v>0</v>
      </c>
      <c r="AT54" s="112">
        <f>IFERROR(DECKS!$AO54/SUM(DECKS!$AM54:$AP54),0)</f>
        <v>0.25</v>
      </c>
      <c r="AU54" s="112">
        <f>IFERROR(DECKS!$AP54/SUM(DECKS!$AM54:$AP54),0)</f>
        <v>0.25</v>
      </c>
      <c r="AV54" s="107">
        <f t="array" ref="AV54">XLOOKUP(DECKS!$F54,HISTORICO!$N$4:$N$100,HISTORICO!$AH$4:$AH$100,0)</f>
        <v>0</v>
      </c>
      <c r="AW54" s="107">
        <f>DECKS!$AV54+DECKS!$AM54+1.5*DECKS!$AN54+2*DECKS!$AO54+2.5*DECKS!$AP54</f>
        <v>6.5</v>
      </c>
      <c r="AX54" s="110">
        <f>IFERROR(DECKS!$AW54/DECKS!$AG54,"-")</f>
        <v>1.083333333</v>
      </c>
      <c r="AY54" s="107" t="str">
        <f t="array" ref="AY54">XLOOKUP(DECKS!$AX54,REF!$F$64:$F$68,REF!$D$64:$D$68,"-",-1,1)</f>
        <v>D</v>
      </c>
      <c r="AZ54" s="107"/>
      <c r="BA54" s="114"/>
      <c r="BB54" s="107"/>
      <c r="BC54" s="107"/>
    </row>
    <row r="55" ht="18.75" customHeight="1">
      <c r="A55" s="88"/>
      <c r="B55" s="105" t="s">
        <v>316</v>
      </c>
      <c r="C55" s="107" t="s">
        <v>279</v>
      </c>
      <c r="D55" s="107">
        <v>5.0</v>
      </c>
      <c r="E55" s="105" t="str">
        <f t="array" ref="E55">XLOOKUP(B55,REF!$C$3:$C$34,REF!$B$3:$B$34,"-",0,1)</f>
        <v>Golgari</v>
      </c>
      <c r="F55" s="108" t="s">
        <v>48</v>
      </c>
      <c r="G55" s="107" t="str">
        <f t="shared" si="1"/>
        <v>0</v>
      </c>
      <c r="H55" s="107" t="str">
        <f t="shared" si="2"/>
        <v>0</v>
      </c>
      <c r="I55" s="107" t="str">
        <f t="shared" si="3"/>
        <v>1</v>
      </c>
      <c r="J55" s="107" t="str">
        <f t="shared" si="4"/>
        <v>0</v>
      </c>
      <c r="K55" s="107" t="str">
        <f t="shared" si="5"/>
        <v>1</v>
      </c>
      <c r="L55" s="107">
        <f t="shared" si="6"/>
        <v>2</v>
      </c>
      <c r="M55" s="107">
        <f t="array" ref="M55">XLOOKUP(DECKS!$F55,HISTORICO!$B$4:$B$11,HISTORICO!$C$4:$C$11,0,0)</f>
        <v>0</v>
      </c>
      <c r="N55" s="107">
        <f t="array" ref="N55">XLOOKUP(DECKS!$F55,HISTORICO!$B$4:$B$11,HISTORICO!$D$4:$D$11,0,0)</f>
        <v>0</v>
      </c>
      <c r="O55" s="107">
        <f t="array" ref="O55">XLOOKUP(DECKS!$F55,HISTORICO!$B$15:$B$89,HISTORICO!$C$15:$C$89,0,0)</f>
        <v>0</v>
      </c>
      <c r="P55" s="107">
        <f t="array" ref="P55">XLOOKUP(DECKS!$F55,HISTORICO!$B$15:$B$89,HISTORICO!$D$15:$D$89,0,0)</f>
        <v>0</v>
      </c>
      <c r="Q55" s="107">
        <f t="array" ref="Q55">XLOOKUP(DECKS!$F55,HISTORICO!$B$93:$B$171,HISTORICO!$C$93:$C$171,0,0)</f>
        <v>0</v>
      </c>
      <c r="R55" s="107">
        <f t="array" ref="R55">XLOOKUP(DECKS!$F55,HISTORICO!$B$93:$B$171,HISTORICO!$D$93:$D$171,0,0)</f>
        <v>0</v>
      </c>
      <c r="S55" s="107">
        <f t="array" ref="S55">XLOOKUP(DECKS!$F55,HISTORICO!$B$175:$B$377,HISTORICO!$C$175:$C$377,0,0)</f>
        <v>0</v>
      </c>
      <c r="T55" s="107">
        <f t="array" ref="T55">XLOOKUP(DECKS!$F55,HISTORICO!$B$175:$B$377,HISTORICO!$D$175:$D$377,0,0)</f>
        <v>0</v>
      </c>
      <c r="U55" s="107">
        <f t="array" ref="U55">XLOOKUP(DECKS!$F55,HISTORICO!$B$381:$B$501,HISTORICO!$C$381:$C$501,0,0)</f>
        <v>0</v>
      </c>
      <c r="V55" s="107">
        <f t="array" ref="V55">XLOOKUP(DECKS!$F55,HISTORICO!$B$381:$B$501,HISTORICO!$D$381:$D$501,0,0)</f>
        <v>0</v>
      </c>
      <c r="W55" s="107">
        <f t="array" ref="W55">XLOOKUP(DECKS!$F55,HISTORICO!$B$505:$B$589,HISTORICO!$C$505:$C$589,0,0)</f>
        <v>0</v>
      </c>
      <c r="X55" s="107">
        <f t="array" ref="X55">XLOOKUP(DECKS!$F55,HISTORICO!$B$505:$B$589,HISTORICO!$D$505:$D$589,0,0)</f>
        <v>0</v>
      </c>
      <c r="Y55" s="107">
        <f t="array" ref="Y55">XLOOKUP(DECKS!$F55,HISTORICO!$N$4:$N$100,HISTORICO!$O$4:$O$100,0,0)</f>
        <v>0</v>
      </c>
      <c r="Z55" s="107">
        <f t="array" ref="Z55">XLOOKUP(DECKS!$F55,HISTORICO!$N$4:$N$100,HISTORICO!$P$4:$P$100,0,0)</f>
        <v>0</v>
      </c>
      <c r="AA55" s="107">
        <f t="array" ref="AA55">XLOOKUP(DECKS!$F55,HISTORICO!$N$107:$N$288,HISTORICO!$O$107:$O$288,0,0)</f>
        <v>11</v>
      </c>
      <c r="AB55" s="107">
        <f t="array" ref="AB55">XLOOKUP(DECKS!$F55,HISTORICO!$N$107:$N$288,HISTORICO!$P$107:$P$288,0,0)</f>
        <v>2</v>
      </c>
      <c r="AC55" s="100">
        <f>DECKS!$AB55/DECKS!$AA55</f>
        <v>0.1818181818</v>
      </c>
      <c r="AD55" s="108">
        <f t="array" ref="AD55">XLOOKUP(DECKS!$F55,HISTORICO!$N$292:$N$759,HISTORICO!$O$292:$O$759,0,0)</f>
        <v>4</v>
      </c>
      <c r="AE55" s="107">
        <f t="array" ref="AE55">XLOOKUP(DECKS!$F55,HISTORICO!$N$292:$N$759,HISTORICO!$P$292:$P$759,0,0)</f>
        <v>3</v>
      </c>
      <c r="AF55" s="109">
        <f>IFERROR(DECKS!$AE55/DECKS!$AD55,0)</f>
        <v>0.75</v>
      </c>
      <c r="AG55" s="108">
        <f>DECKS!$Y55+DECKS!$AA55+DECKS!$AD55</f>
        <v>15</v>
      </c>
      <c r="AH55" s="109">
        <f>IFERROR((DECKS!$Z55+DECKS!$AB55+DECKS!$AE55)/DECKS!$AG55,0)</f>
        <v>0.3333333333</v>
      </c>
      <c r="AI55" s="115">
        <f>IFERROR(AVERAGEIF(REG!$D$2:$D$124,DECKS!$F55,REG!$C$2:$C$124),"-")</f>
        <v>9.666666667</v>
      </c>
      <c r="AJ55" s="108">
        <f>DECKS!$M55+DECKS!$O55+DECKS!$Q55+DECKS!$S55+DECKS!$U55+DECKS!$W55+DECKS!$Y55+DECKS!$AA55+DECKS!$AD55</f>
        <v>15</v>
      </c>
      <c r="AK55" s="109">
        <f>IFERROR((DECKS!$N55+DECKS!$P55+DECKS!$R55+DECKS!$T55+DECKS!$V55+DECKS!$X55+DECKS!$Z55+DECKS!$AB55+DECKS!$AE55)/DECKS!$AJ55,0)</f>
        <v>0.3333333333</v>
      </c>
      <c r="AL55" s="107" t="s">
        <v>362</v>
      </c>
      <c r="AM55" s="107">
        <f>SUMIF(HISTORICO!N:N,DECKS!$F55,HISTORICO!X:X)</f>
        <v>7</v>
      </c>
      <c r="AN55" s="107">
        <f>SUMIF(HISTORICO!N:N,DECKS!$F55,HISTORICO!Y:Y)</f>
        <v>0</v>
      </c>
      <c r="AO55" s="107">
        <f>SUMIF(HISTORICO!N:N,DECKS!$F55,HISTORICO!Z:Z)</f>
        <v>1</v>
      </c>
      <c r="AP55" s="107">
        <f>SUMIF(HISTORICO!N:N,DECKS!$F55,HISTORICO!AA:AA)</f>
        <v>0</v>
      </c>
      <c r="AQ55" s="111">
        <f>IFERROR(SUM(DECKS!$AM55:$AP55)/((DECKS!$AG55)),0)</f>
        <v>0.5333333333</v>
      </c>
      <c r="AR55" s="112">
        <f>IFERROR(DECKS!$AM55/SUM(DECKS!$AM55:$AP55),0)</f>
        <v>0.875</v>
      </c>
      <c r="AS55" s="112">
        <f>IFERROR(DECKS!$AN55/SUM(DECKS!$AM55:$AP55),0)</f>
        <v>0</v>
      </c>
      <c r="AT55" s="112">
        <f>IFERROR(DECKS!$AO55/SUM(DECKS!$AM55:$AP55),0)</f>
        <v>0.125</v>
      </c>
      <c r="AU55" s="112">
        <f>IFERROR(DECKS!$AP55/SUM(DECKS!$AM55:$AP55),0)</f>
        <v>0</v>
      </c>
      <c r="AV55" s="107">
        <f t="array" ref="AV55">XLOOKUP(DECKS!$F55,HISTORICO!$N$4:$N$100,HISTORICO!$AH$4:$AH$100,0)</f>
        <v>0</v>
      </c>
      <c r="AW55" s="107">
        <f>DECKS!$AV55+DECKS!$AM55+1.5*DECKS!$AN55+2*DECKS!$AO55+2.5*DECKS!$AP55</f>
        <v>9</v>
      </c>
      <c r="AX55" s="110">
        <f>IFERROR(DECKS!$AW55/DECKS!$AG55,"-")</f>
        <v>0.6</v>
      </c>
      <c r="AY55" s="107" t="str">
        <f t="array" ref="AY55">XLOOKUP(DECKS!$AX55,REF!$F$64:$F$68,REF!$D$64:$D$68,"-",-1,1)</f>
        <v>D</v>
      </c>
      <c r="AZ55" s="107" t="s">
        <v>414</v>
      </c>
      <c r="BA55" s="114">
        <v>357.93</v>
      </c>
      <c r="BB55" s="107">
        <v>2.99</v>
      </c>
      <c r="BC55" s="117">
        <v>28.16</v>
      </c>
    </row>
    <row r="56" ht="18.75" customHeight="1">
      <c r="A56" s="88"/>
      <c r="B56" s="105" t="s">
        <v>342</v>
      </c>
      <c r="C56" s="107" t="s">
        <v>258</v>
      </c>
      <c r="D56" s="107">
        <v>3.0</v>
      </c>
      <c r="E56" s="105" t="str">
        <f t="array" ref="E56">XLOOKUP(B56,REF!$C$3:$C$34,REF!$B$3:$B$34,"-",0,1)</f>
        <v>Mono Green</v>
      </c>
      <c r="F56" s="108" t="s">
        <v>66</v>
      </c>
      <c r="G56" s="107" t="str">
        <f t="shared" si="1"/>
        <v>0</v>
      </c>
      <c r="H56" s="107" t="str">
        <f t="shared" si="2"/>
        <v>0</v>
      </c>
      <c r="I56" s="107" t="str">
        <f t="shared" si="3"/>
        <v>0</v>
      </c>
      <c r="J56" s="107" t="str">
        <f t="shared" si="4"/>
        <v>0</v>
      </c>
      <c r="K56" s="107" t="str">
        <f t="shared" si="5"/>
        <v>1</v>
      </c>
      <c r="L56" s="107">
        <f t="shared" si="6"/>
        <v>1</v>
      </c>
      <c r="M56" s="107">
        <f t="array" ref="M56">XLOOKUP(DECKS!$F56,HISTORICO!$B$4:$B$11,HISTORICO!$C$4:$C$11,0,0)</f>
        <v>0</v>
      </c>
      <c r="N56" s="107">
        <f t="array" ref="N56">XLOOKUP(DECKS!$F56,HISTORICO!$B$4:$B$11,HISTORICO!$D$4:$D$11,0,0)</f>
        <v>0</v>
      </c>
      <c r="O56" s="107">
        <f t="array" ref="O56">XLOOKUP(DECKS!$F56,HISTORICO!$B$15:$B$89,HISTORICO!$C$15:$C$89,0,0)</f>
        <v>0</v>
      </c>
      <c r="P56" s="107">
        <f t="array" ref="P56">XLOOKUP(DECKS!$F56,HISTORICO!$B$15:$B$89,HISTORICO!$D$15:$D$89,0,0)</f>
        <v>0</v>
      </c>
      <c r="Q56" s="107">
        <f t="array" ref="Q56">XLOOKUP(DECKS!$F56,HISTORICO!$B$93:$B$171,HISTORICO!$C$93:$C$171,0,0)</f>
        <v>0</v>
      </c>
      <c r="R56" s="107">
        <f t="array" ref="R56">XLOOKUP(DECKS!$F56,HISTORICO!$B$93:$B$171,HISTORICO!$D$93:$D$171,0,0)</f>
        <v>0</v>
      </c>
      <c r="S56" s="107">
        <f t="array" ref="S56">XLOOKUP(DECKS!$F56,HISTORICO!$B$175:$B$377,HISTORICO!$C$175:$C$377,0,0)</f>
        <v>0</v>
      </c>
      <c r="T56" s="107">
        <f t="array" ref="T56">XLOOKUP(DECKS!$F56,HISTORICO!$B$175:$B$377,HISTORICO!$D$175:$D$377,0,0)</f>
        <v>0</v>
      </c>
      <c r="U56" s="107">
        <f t="array" ref="U56">XLOOKUP(DECKS!$F56,HISTORICO!$B$381:$B$501,HISTORICO!$C$381:$C$501,0,0)</f>
        <v>0</v>
      </c>
      <c r="V56" s="107">
        <f t="array" ref="V56">XLOOKUP(DECKS!$F56,HISTORICO!$B$381:$B$501,HISTORICO!$D$381:$D$501,0,0)</f>
        <v>0</v>
      </c>
      <c r="W56" s="107">
        <f t="array" ref="W56">XLOOKUP(DECKS!$F56,HISTORICO!$B$505:$B$589,HISTORICO!$C$505:$C$589,0,0)</f>
        <v>0</v>
      </c>
      <c r="X56" s="107">
        <f t="array" ref="X56">XLOOKUP(DECKS!$F56,HISTORICO!$B$505:$B$589,HISTORICO!$D$505:$D$589,0,0)</f>
        <v>0</v>
      </c>
      <c r="Y56" s="107">
        <f t="array" ref="Y56">XLOOKUP(DECKS!$F56,HISTORICO!$N$4:$N$100,HISTORICO!$O$4:$O$100,0,0)</f>
        <v>3</v>
      </c>
      <c r="Z56" s="107">
        <f t="array" ref="Z56">XLOOKUP(DECKS!$F56,HISTORICO!$N$4:$N$100,HISTORICO!$P$4:$P$100,0,0)</f>
        <v>2</v>
      </c>
      <c r="AA56" s="107">
        <f t="array" ref="AA56">XLOOKUP(DECKS!$F56,HISTORICO!$N$107:$N$288,HISTORICO!$O$107:$O$288,0,0)</f>
        <v>4</v>
      </c>
      <c r="AB56" s="107">
        <f t="array" ref="AB56">XLOOKUP(DECKS!$F56,HISTORICO!$N$107:$N$288,HISTORICO!$P$107:$P$288,0,0)</f>
        <v>1</v>
      </c>
      <c r="AC56" s="100">
        <f>DECKS!$AB56/DECKS!$AA56</f>
        <v>0.25</v>
      </c>
      <c r="AD56" s="108">
        <f t="array" ref="AD56">XLOOKUP(DECKS!$F56,HISTORICO!$N$292:$N$759,HISTORICO!$O$292:$O$759,0,0)</f>
        <v>2</v>
      </c>
      <c r="AE56" s="107">
        <f t="array" ref="AE56">XLOOKUP(DECKS!$F56,HISTORICO!$N$292:$N$759,HISTORICO!$P$292:$P$759,0,0)</f>
        <v>0</v>
      </c>
      <c r="AF56" s="109">
        <f>IFERROR(DECKS!$AE56/DECKS!$AD56,0)</f>
        <v>0</v>
      </c>
      <c r="AG56" s="108">
        <f>DECKS!$Y56+DECKS!$AA56+DECKS!$AD56</f>
        <v>9</v>
      </c>
      <c r="AH56" s="109">
        <f>IFERROR((DECKS!$Z56+DECKS!$AB56+DECKS!$AE56)/DECKS!$AG56,0)</f>
        <v>0.3333333333</v>
      </c>
      <c r="AI56" s="115" t="str">
        <f>IFERROR(AVERAGEIF(REG!$D$2:$D$124,DECKS!$F56,REG!$C$2:$C$124),"-")</f>
        <v>-</v>
      </c>
      <c r="AJ56" s="108">
        <f>DECKS!$M56+DECKS!$O56+DECKS!$Q56+DECKS!$S56+DECKS!$U56+DECKS!$W56+DECKS!$Y56+DECKS!$AA56+DECKS!$AD56</f>
        <v>9</v>
      </c>
      <c r="AK56" s="109">
        <f>IFERROR((DECKS!$N56+DECKS!$P56+DECKS!$R56+DECKS!$T56+DECKS!$V56+DECKS!$X56+DECKS!$Z56+DECKS!$AB56+DECKS!$AE56)/DECKS!$AJ56,0)</f>
        <v>0.3333333333</v>
      </c>
      <c r="AL56" s="100" t="s">
        <v>190</v>
      </c>
      <c r="AM56" s="107">
        <f>SUMIF(HISTORICO!N:N,DECKS!$F56,HISTORICO!X:X)</f>
        <v>3</v>
      </c>
      <c r="AN56" s="107">
        <f>SUMIF(HISTORICO!N:N,DECKS!$F56,HISTORICO!Y:Y)</f>
        <v>3</v>
      </c>
      <c r="AO56" s="107">
        <f>SUMIF(HISTORICO!N:N,DECKS!$F56,HISTORICO!Z:Z)</f>
        <v>2</v>
      </c>
      <c r="AP56" s="107">
        <f>SUMIF(HISTORICO!N:N,DECKS!$F56,HISTORICO!AA:AA)</f>
        <v>0</v>
      </c>
      <c r="AQ56" s="111">
        <f>IFERROR(SUM(DECKS!$AM56:$AP56)/((DECKS!$AG56)),0)</f>
        <v>0.8888888889</v>
      </c>
      <c r="AR56" s="112">
        <f>IFERROR(DECKS!$AM56/SUM(DECKS!$AM56:$AP56),0)</f>
        <v>0.375</v>
      </c>
      <c r="AS56" s="112">
        <f>IFERROR(DECKS!$AN56/SUM(DECKS!$AM56:$AP56),0)</f>
        <v>0.375</v>
      </c>
      <c r="AT56" s="112">
        <f>IFERROR(DECKS!$AO56/SUM(DECKS!$AM56:$AP56),0)</f>
        <v>0.25</v>
      </c>
      <c r="AU56" s="112">
        <f>IFERROR(DECKS!$AP56/SUM(DECKS!$AM56:$AP56),0)</f>
        <v>0</v>
      </c>
      <c r="AV56" s="107">
        <f t="array" ref="AV56">XLOOKUP(DECKS!$F56,HISTORICO!$N$4:$N$100,HISTORICO!$AH$4:$AH$100,0)</f>
        <v>9</v>
      </c>
      <c r="AW56" s="107">
        <f>DECKS!$AV56+DECKS!$AM56+1.5*DECKS!$AN56+2*DECKS!$AO56+2.5*DECKS!$AP56</f>
        <v>20.5</v>
      </c>
      <c r="AX56" s="110">
        <f>IFERROR(DECKS!$AW56/DECKS!$AG56,"-")</f>
        <v>2.277777778</v>
      </c>
      <c r="AY56" s="107" t="str">
        <f t="array" ref="AY56">XLOOKUP(DECKS!$AX56,REF!$F$64:$F$68,REF!$D$64:$D$68,"-",-1,1)</f>
        <v>B</v>
      </c>
      <c r="AZ56" s="108" t="s">
        <v>415</v>
      </c>
      <c r="BA56" s="114">
        <v>302.26</v>
      </c>
      <c r="BB56" s="107">
        <v>2.55</v>
      </c>
      <c r="BC56" s="117">
        <v>32.8</v>
      </c>
    </row>
    <row r="57" ht="18.75" customHeight="1">
      <c r="A57" s="88"/>
      <c r="B57" s="105" t="s">
        <v>344</v>
      </c>
      <c r="C57" s="107" t="s">
        <v>256</v>
      </c>
      <c r="D57" s="107"/>
      <c r="E57" s="105" t="str">
        <f t="array" ref="E57">XLOOKUP(B57,REF!$C$3:$C$34,REF!$B$3:$B$34,"-",0,1)</f>
        <v>Sultai</v>
      </c>
      <c r="F57" s="108" t="s">
        <v>102</v>
      </c>
      <c r="G57" s="107" t="str">
        <f t="shared" si="1"/>
        <v>0</v>
      </c>
      <c r="H57" s="107" t="str">
        <f t="shared" si="2"/>
        <v>1</v>
      </c>
      <c r="I57" s="107" t="str">
        <f t="shared" si="3"/>
        <v>1</v>
      </c>
      <c r="J57" s="107" t="str">
        <f t="shared" si="4"/>
        <v>0</v>
      </c>
      <c r="K57" s="107" t="str">
        <f t="shared" si="5"/>
        <v>1</v>
      </c>
      <c r="L57" s="107">
        <f t="shared" si="6"/>
        <v>3</v>
      </c>
      <c r="M57" s="107">
        <f t="array" ref="M57">XLOOKUP(DECKS!$F57,HISTORICO!$B$4:$B$11,HISTORICO!$C$4:$C$11,0,0)</f>
        <v>0</v>
      </c>
      <c r="N57" s="107">
        <f t="array" ref="N57">XLOOKUP(DECKS!$F57,HISTORICO!$B$4:$B$11,HISTORICO!$D$4:$D$11,0,0)</f>
        <v>0</v>
      </c>
      <c r="O57" s="107">
        <f t="array" ref="O57">XLOOKUP(DECKS!$F57,HISTORICO!$B$15:$B$89,HISTORICO!$C$15:$C$89,0,0)</f>
        <v>0</v>
      </c>
      <c r="P57" s="107">
        <f t="array" ref="P57">XLOOKUP(DECKS!$F57,HISTORICO!$B$15:$B$89,HISTORICO!$D$15:$D$89,0,0)</f>
        <v>0</v>
      </c>
      <c r="Q57" s="107">
        <f t="array" ref="Q57">XLOOKUP(DECKS!$F57,HISTORICO!$B$93:$B$171,HISTORICO!$C$93:$C$171,0,0)</f>
        <v>0</v>
      </c>
      <c r="R57" s="107">
        <f t="array" ref="R57">XLOOKUP(DECKS!$F57,HISTORICO!$B$93:$B$171,HISTORICO!$D$93:$D$171,0,0)</f>
        <v>0</v>
      </c>
      <c r="S57" s="107">
        <f t="array" ref="S57">XLOOKUP(DECKS!$F57,HISTORICO!$B$175:$B$377,HISTORICO!$C$175:$C$377,0,0)</f>
        <v>0</v>
      </c>
      <c r="T57" s="107">
        <f t="array" ref="T57">XLOOKUP(DECKS!$F57,HISTORICO!$B$175:$B$377,HISTORICO!$D$175:$D$377,0,0)</f>
        <v>0</v>
      </c>
      <c r="U57" s="107">
        <f t="array" ref="U57">XLOOKUP(DECKS!$F57,HISTORICO!$B$381:$B$501,HISTORICO!$C$381:$C$501,0,0)</f>
        <v>0</v>
      </c>
      <c r="V57" s="107">
        <f t="array" ref="V57">XLOOKUP(DECKS!$F57,HISTORICO!$B$381:$B$501,HISTORICO!$D$381:$D$501,0,0)</f>
        <v>0</v>
      </c>
      <c r="W57" s="107">
        <f t="array" ref="W57">XLOOKUP(DECKS!$F57,HISTORICO!$B$505:$B$589,HISTORICO!$C$505:$C$589,0,0)</f>
        <v>0</v>
      </c>
      <c r="X57" s="107">
        <f t="array" ref="X57">XLOOKUP(DECKS!$F57,HISTORICO!$B$505:$B$589,HISTORICO!$D$505:$D$589,0,0)</f>
        <v>0</v>
      </c>
      <c r="Y57" s="107">
        <f t="array" ref="Y57">XLOOKUP(DECKS!$F57,HISTORICO!$N$4:$N$100,HISTORICO!$O$4:$O$100,0,0)</f>
        <v>0</v>
      </c>
      <c r="Z57" s="107">
        <f t="array" ref="Z57">XLOOKUP(DECKS!$F57,HISTORICO!$N$4:$N$100,HISTORICO!$P$4:$P$100,0,0)</f>
        <v>0</v>
      </c>
      <c r="AA57" s="107">
        <f t="array" ref="AA57">XLOOKUP(DECKS!$F57,HISTORICO!$N$107:$N$288,HISTORICO!$O$107:$O$288,0,0)</f>
        <v>0</v>
      </c>
      <c r="AB57" s="107">
        <f t="array" ref="AB57">XLOOKUP(DECKS!$F57,HISTORICO!$N$107:$N$288,HISTORICO!$P$107:$P$288,0,0)</f>
        <v>0</v>
      </c>
      <c r="AC57" s="107" t="str">
        <f>DECKS!$AB57/DECKS!$AA57</f>
        <v>#DIV/0!</v>
      </c>
      <c r="AD57" s="108">
        <f t="array" ref="AD57">XLOOKUP(DECKS!$F57,HISTORICO!$N$292:$N$759,HISTORICO!$O$292:$O$759,0,0)</f>
        <v>6</v>
      </c>
      <c r="AE57" s="107">
        <f t="array" ref="AE57">XLOOKUP(DECKS!$F57,HISTORICO!$N$292:$N$759,HISTORICO!$P$292:$P$759,0,0)</f>
        <v>2</v>
      </c>
      <c r="AF57" s="109">
        <f>IFERROR(DECKS!$AE57/DECKS!$AD57,0)</f>
        <v>0.3333333333</v>
      </c>
      <c r="AG57" s="108">
        <f>DECKS!$Y57+DECKS!$AA57+DECKS!$AD57</f>
        <v>6</v>
      </c>
      <c r="AH57" s="109">
        <f>IFERROR((DECKS!$Z57+DECKS!$AB57+DECKS!$AE57)/DECKS!$AG57,0)</f>
        <v>0.3333333333</v>
      </c>
      <c r="AI57" s="110">
        <f>IFERROR(AVERAGEIF(REG!$D$2:$D$124,DECKS!$F57,REG!$C$2:$C$124),"-")</f>
        <v>8</v>
      </c>
      <c r="AJ57" s="108">
        <f>DECKS!$M57+DECKS!$O57+DECKS!$Q57+DECKS!$S57+DECKS!$U57+DECKS!$W57+DECKS!$Y57+DECKS!$AA57+DECKS!$AD57</f>
        <v>6</v>
      </c>
      <c r="AK57" s="109">
        <f>IFERROR((DECKS!$N57+DECKS!$P57+DECKS!$R57+DECKS!$T57+DECKS!$V57+DECKS!$X57+DECKS!$Z57+DECKS!$AB57+DECKS!$AE57)/DECKS!$AJ57,0)</f>
        <v>0.3333333333</v>
      </c>
      <c r="AL57" s="107"/>
      <c r="AM57" s="107" t="str">
        <f>SUMIF(HISTORICO!N:N,DECKS!$F57,HISTORICO!X:X)</f>
        <v>#ERROR!</v>
      </c>
      <c r="AN57" s="107" t="str">
        <f>SUMIF(HISTORICO!N:N,DECKS!$F57,HISTORICO!Y:Y)</f>
        <v>#ERROR!</v>
      </c>
      <c r="AO57" s="107" t="str">
        <f>SUMIF(HISTORICO!N:N,DECKS!$F57,HISTORICO!Z:Z)</f>
        <v>#ERROR!</v>
      </c>
      <c r="AP57" s="107" t="str">
        <f>SUMIF(HISTORICO!N:N,DECKS!$F57,HISTORICO!AA:AA)</f>
        <v>#ERROR!</v>
      </c>
      <c r="AQ57" s="111">
        <f>IFERROR(SUM(DECKS!$AM57:$AP57)/((DECKS!$AG57)),0)</f>
        <v>0</v>
      </c>
      <c r="AR57" s="112">
        <f>IFERROR(DECKS!$AM57/SUM(DECKS!$AM57:$AP57),0)</f>
        <v>0</v>
      </c>
      <c r="AS57" s="112">
        <f>IFERROR(DECKS!$AN57/SUM(DECKS!$AM57:$AP57),0)</f>
        <v>0</v>
      </c>
      <c r="AT57" s="112">
        <f>IFERROR(DECKS!$AO57/SUM(DECKS!$AM57:$AP57),0)</f>
        <v>0</v>
      </c>
      <c r="AU57" s="112">
        <f>IFERROR(DECKS!$AP57/SUM(DECKS!$AM57:$AP57),0)</f>
        <v>0</v>
      </c>
      <c r="AV57" s="107">
        <f t="array" ref="AV57">XLOOKUP(DECKS!$F57,HISTORICO!$N$4:$N$100,HISTORICO!$AH$4:$AH$100,0)</f>
        <v>0</v>
      </c>
      <c r="AW57" s="107" t="str">
        <f>DECKS!$AV57+DECKS!$AM57+1.5*DECKS!$AN57+2*DECKS!$AO57+2.5*DECKS!$AP57</f>
        <v>#ERROR!</v>
      </c>
      <c r="AX57" s="110" t="str">
        <f>IFERROR(DECKS!$AW57/DECKS!$AG57,"-")</f>
        <v>-</v>
      </c>
      <c r="AY57" s="107" t="str">
        <f t="array" ref="AY57">XLOOKUP(DECKS!$AX57,REF!$F$64:$F$68,REF!$D$64:$D$68,"-",-1,1)</f>
        <v>-</v>
      </c>
      <c r="AZ57" s="107"/>
      <c r="BA57" s="114"/>
      <c r="BB57" s="107"/>
      <c r="BC57" s="107"/>
    </row>
    <row r="58" ht="18.75" hidden="1" customHeight="1">
      <c r="A58" s="88"/>
      <c r="B58" s="105" t="s">
        <v>314</v>
      </c>
      <c r="C58" s="107" t="s">
        <v>264</v>
      </c>
      <c r="D58" s="107">
        <v>4.0</v>
      </c>
      <c r="E58" s="105" t="str">
        <f t="array" ref="E58">XLOOKUP(B58,REF!$C$3:$C$34,REF!$B$3:$B$34,"-",0,1)</f>
        <v>Dimir</v>
      </c>
      <c r="F58" s="108" t="s">
        <v>416</v>
      </c>
      <c r="G58" s="107" t="str">
        <f t="shared" si="1"/>
        <v>0</v>
      </c>
      <c r="H58" s="107" t="str">
        <f t="shared" si="2"/>
        <v>1</v>
      </c>
      <c r="I58" s="107" t="str">
        <f t="shared" si="3"/>
        <v>1</v>
      </c>
      <c r="J58" s="107" t="str">
        <f t="shared" si="4"/>
        <v>0</v>
      </c>
      <c r="K58" s="107" t="str">
        <f t="shared" si="5"/>
        <v>0</v>
      </c>
      <c r="L58" s="107">
        <f t="shared" si="6"/>
        <v>2</v>
      </c>
      <c r="M58" s="107">
        <f t="array" ref="M58">XLOOKUP(DECKS!$F58,HISTORICO!$B$4:$B$11,HISTORICO!$C$4:$C$11,0,0)</f>
        <v>0</v>
      </c>
      <c r="N58" s="107">
        <f t="array" ref="N58">XLOOKUP(DECKS!$F58,HISTORICO!$B$4:$B$11,HISTORICO!$D$4:$D$11,0,0)</f>
        <v>0</v>
      </c>
      <c r="O58" s="107">
        <f t="array" ref="O58">XLOOKUP(DECKS!$F58,HISTORICO!$B$15:$B$89,HISTORICO!$C$15:$C$89,0,0)</f>
        <v>0</v>
      </c>
      <c r="P58" s="107">
        <f t="array" ref="P58">XLOOKUP(DECKS!$F58,HISTORICO!$B$15:$B$89,HISTORICO!$D$15:$D$89,0,0)</f>
        <v>0</v>
      </c>
      <c r="Q58" s="107">
        <f t="array" ref="Q58">XLOOKUP(DECKS!$F58,HISTORICO!$B$93:$B$171,HISTORICO!$C$93:$C$171,0,0)</f>
        <v>0</v>
      </c>
      <c r="R58" s="107">
        <f t="array" ref="R58">XLOOKUP(DECKS!$F58,HISTORICO!$B$93:$B$171,HISTORICO!$D$93:$D$171,0,0)</f>
        <v>0</v>
      </c>
      <c r="S58" s="107">
        <f t="array" ref="S58">XLOOKUP(DECKS!$F58,HISTORICO!$B$175:$B$377,HISTORICO!$C$175:$C$377,0,0)</f>
        <v>0</v>
      </c>
      <c r="T58" s="107">
        <f t="array" ref="T58">XLOOKUP(DECKS!$F58,HISTORICO!$B$175:$B$377,HISTORICO!$D$175:$D$377,0,0)</f>
        <v>0</v>
      </c>
      <c r="U58" s="107">
        <f t="array" ref="U58">XLOOKUP(DECKS!$F58,HISTORICO!$B$381:$B$501,HISTORICO!$C$381:$C$501,0,0)</f>
        <v>4</v>
      </c>
      <c r="V58" s="107">
        <f t="array" ref="V58">XLOOKUP(DECKS!$F58,HISTORICO!$B$381:$B$501,HISTORICO!$D$381:$D$501,0,0)</f>
        <v>2</v>
      </c>
      <c r="W58" s="107">
        <f t="array" ref="W58">XLOOKUP(DECKS!$F58,HISTORICO!$B$505:$B$589,HISTORICO!$C$505:$C$589,0,0)</f>
        <v>10</v>
      </c>
      <c r="X58" s="107">
        <f t="array" ref="X58">XLOOKUP(DECKS!$F58,HISTORICO!$B$505:$B$589,HISTORICO!$D$505:$D$589,0,0)</f>
        <v>4</v>
      </c>
      <c r="Y58" s="107">
        <f t="array" ref="Y58">XLOOKUP(DECKS!$F58,HISTORICO!$N$4:$N$100,HISTORICO!$O$4:$O$100,0,0)</f>
        <v>6</v>
      </c>
      <c r="Z58" s="107">
        <f t="array" ref="Z58">XLOOKUP(DECKS!$F58,HISTORICO!$N$4:$N$100,HISTORICO!$P$4:$P$100,0,0)</f>
        <v>2</v>
      </c>
      <c r="AA58" s="107">
        <f t="array" ref="AA58">XLOOKUP(DECKS!$F58,HISTORICO!$N$107:$N$288,HISTORICO!$O$107:$O$288,0,0)</f>
        <v>3</v>
      </c>
      <c r="AB58" s="107">
        <f t="array" ref="AB58">XLOOKUP(DECKS!$F58,HISTORICO!$N$107:$N$288,HISTORICO!$P$107:$P$288,0,0)</f>
        <v>1</v>
      </c>
      <c r="AC58" s="100">
        <f>DECKS!$AB58/DECKS!$AA58</f>
        <v>0.3333333333</v>
      </c>
      <c r="AD58" s="108">
        <f t="array" ref="AD58">XLOOKUP(DECKS!$F58,HISTORICO!$N$292:$N$759,HISTORICO!$O$292:$O$759,0,0)</f>
        <v>0</v>
      </c>
      <c r="AE58" s="107">
        <f t="array" ref="AE58">XLOOKUP(DECKS!$F58,HISTORICO!$N$292:$N$759,HISTORICO!$P$292:$P$759,0,0)</f>
        <v>0</v>
      </c>
      <c r="AF58" s="109">
        <f>IFERROR(DECKS!$AE58/DECKS!$AD58,0)</f>
        <v>0</v>
      </c>
      <c r="AG58" s="108">
        <f>DECKS!$Y58+DECKS!$AA58+DECKS!$AD58</f>
        <v>9</v>
      </c>
      <c r="AH58" s="109">
        <f>IFERROR((DECKS!$Z58+DECKS!$AB58+DECKS!$AE58)/DECKS!$AG58,0)</f>
        <v>0.3333333333</v>
      </c>
      <c r="AI58" s="110" t="str">
        <f>IFERROR(AVERAGEIF(REG!$D$2:$D$124,DECKS!$F58,REG!$C$2:$C$124),"-")</f>
        <v>-</v>
      </c>
      <c r="AJ58" s="108">
        <f>DECKS!$M58+DECKS!$O58+DECKS!$Q58+DECKS!$S58+DECKS!$U58+DECKS!$W58+DECKS!$Y58+DECKS!$AA58+DECKS!$AD58</f>
        <v>23</v>
      </c>
      <c r="AK58" s="109">
        <f>IFERROR((DECKS!$N58+DECKS!$P58+DECKS!$R58+DECKS!$T58+DECKS!$V58+DECKS!$X58+DECKS!$Z58+DECKS!$AB58+DECKS!$AE58)/DECKS!$AJ58,0)</f>
        <v>0.3913043478</v>
      </c>
      <c r="AL58" s="100" t="s">
        <v>190</v>
      </c>
      <c r="AM58" s="107">
        <f>SUMIF(HISTORICO!N:N,DECKS!$F58,HISTORICO!X:X)</f>
        <v>5</v>
      </c>
      <c r="AN58" s="107">
        <f>SUMIF(HISTORICO!N:N,DECKS!$F58,HISTORICO!Y:Y)</f>
        <v>0</v>
      </c>
      <c r="AO58" s="107">
        <f>SUMIF(HISTORICO!N:N,DECKS!$F58,HISTORICO!Z:Z)</f>
        <v>0</v>
      </c>
      <c r="AP58" s="107">
        <f>SUMIF(HISTORICO!N:N,DECKS!$F58,HISTORICO!AA:AA)</f>
        <v>0</v>
      </c>
      <c r="AQ58" s="111">
        <f>IFERROR(SUM(DECKS!$AM58:$AP58)/((DECKS!$AG58)),0)</f>
        <v>0.5555555556</v>
      </c>
      <c r="AR58" s="112">
        <f>IFERROR(DECKS!$AM58/SUM(DECKS!$AM58:$AP58),0)</f>
        <v>1</v>
      </c>
      <c r="AS58" s="112">
        <f>IFERROR(DECKS!$AN58/SUM(DECKS!$AM58:$AP58),0)</f>
        <v>0</v>
      </c>
      <c r="AT58" s="112">
        <f>IFERROR(DECKS!$AO58/SUM(DECKS!$AM58:$AP58),0)</f>
        <v>0</v>
      </c>
      <c r="AU58" s="112">
        <f>IFERROR(DECKS!$AP58/SUM(DECKS!$AM58:$AP58),0)</f>
        <v>0</v>
      </c>
      <c r="AV58" s="107">
        <f t="array" ref="AV58">XLOOKUP(DECKS!$F58,HISTORICO!$N$4:$N$100,HISTORICO!$AH$4:$AH$100,0)</f>
        <v>13</v>
      </c>
      <c r="AW58" s="107">
        <f>DECKS!$AV58+DECKS!$AM58+1.5*DECKS!$AN58+2*DECKS!$AO58+2.5*DECKS!$AP58</f>
        <v>18</v>
      </c>
      <c r="AX58" s="110">
        <f>IFERROR(DECKS!$AW58/DECKS!$AG58,"-")</f>
        <v>2</v>
      </c>
      <c r="AY58" s="107" t="str">
        <f t="array" ref="AY58">XLOOKUP(DECKS!$AX58,REF!$F$64:$F$68,REF!$D$64:$D$68,"-",-1,1)</f>
        <v>B</v>
      </c>
      <c r="AZ58" s="108"/>
      <c r="BA58" s="114"/>
      <c r="BB58" s="107"/>
      <c r="BC58" s="107"/>
    </row>
    <row r="59" ht="18.75" hidden="1" customHeight="1">
      <c r="A59" s="88"/>
      <c r="B59" s="105" t="s">
        <v>296</v>
      </c>
      <c r="C59" s="107" t="s">
        <v>272</v>
      </c>
      <c r="D59" s="107"/>
      <c r="E59" s="105" t="str">
        <f t="array" ref="E59">XLOOKUP(B59,REF!$C$3:$C$34,REF!$B$3:$B$34,"-",0,1)</f>
        <v>Mono Blue</v>
      </c>
      <c r="F59" s="108" t="s">
        <v>89</v>
      </c>
      <c r="G59" s="107" t="str">
        <f t="shared" si="1"/>
        <v>0</v>
      </c>
      <c r="H59" s="107" t="str">
        <f t="shared" si="2"/>
        <v>1</v>
      </c>
      <c r="I59" s="107" t="str">
        <f t="shared" si="3"/>
        <v>0</v>
      </c>
      <c r="J59" s="107" t="str">
        <f t="shared" si="4"/>
        <v>0</v>
      </c>
      <c r="K59" s="107" t="str">
        <f t="shared" si="5"/>
        <v>0</v>
      </c>
      <c r="L59" s="107">
        <f t="shared" si="6"/>
        <v>1</v>
      </c>
      <c r="M59" s="107">
        <f t="array" ref="M59">XLOOKUP(DECKS!$F59,HISTORICO!$B$4:$B$11,HISTORICO!$C$4:$C$11,0,0)</f>
        <v>0</v>
      </c>
      <c r="N59" s="107">
        <f t="array" ref="N59">XLOOKUP(DECKS!$F59,HISTORICO!$B$4:$B$11,HISTORICO!$D$4:$D$11,0,0)</f>
        <v>0</v>
      </c>
      <c r="O59" s="107">
        <f t="array" ref="O59">XLOOKUP(DECKS!$F59,HISTORICO!$B$15:$B$89,HISTORICO!$C$15:$C$89,0,0)</f>
        <v>0</v>
      </c>
      <c r="P59" s="107">
        <f t="array" ref="P59">XLOOKUP(DECKS!$F59,HISTORICO!$B$15:$B$89,HISTORICO!$D$15:$D$89,0,0)</f>
        <v>0</v>
      </c>
      <c r="Q59" s="107">
        <f t="array" ref="Q59">XLOOKUP(DECKS!$F59,HISTORICO!$B$93:$B$171,HISTORICO!$C$93:$C$171,0,0)</f>
        <v>0</v>
      </c>
      <c r="R59" s="107">
        <f t="array" ref="R59">XLOOKUP(DECKS!$F59,HISTORICO!$B$93:$B$171,HISTORICO!$D$93:$D$171,0,0)</f>
        <v>0</v>
      </c>
      <c r="S59" s="107">
        <f t="array" ref="S59">XLOOKUP(DECKS!$F59,HISTORICO!$B$175:$B$377,HISTORICO!$C$175:$C$377,0,0)</f>
        <v>0</v>
      </c>
      <c r="T59" s="107">
        <f t="array" ref="T59">XLOOKUP(DECKS!$F59,HISTORICO!$B$175:$B$377,HISTORICO!$D$175:$D$377,0,0)</f>
        <v>0</v>
      </c>
      <c r="U59" s="107">
        <f t="array" ref="U59">XLOOKUP(DECKS!$F59,HISTORICO!$B$381:$B$501,HISTORICO!$C$381:$C$501,0,0)</f>
        <v>0</v>
      </c>
      <c r="V59" s="107">
        <f t="array" ref="V59">XLOOKUP(DECKS!$F59,HISTORICO!$B$381:$B$501,HISTORICO!$D$381:$D$501,0,0)</f>
        <v>0</v>
      </c>
      <c r="W59" s="107">
        <f t="array" ref="W59">XLOOKUP(DECKS!$F59,HISTORICO!$B$505:$B$589,HISTORICO!$C$505:$C$589,0,0)</f>
        <v>0</v>
      </c>
      <c r="X59" s="107">
        <f t="array" ref="X59">XLOOKUP(DECKS!$F59,HISTORICO!$B$505:$B$589,HISTORICO!$D$505:$D$589,0,0)</f>
        <v>0</v>
      </c>
      <c r="Y59" s="107">
        <f t="array" ref="Y59">XLOOKUP(DECKS!$F59,HISTORICO!$N$4:$N$100,HISTORICO!$O$4:$O$100,0,0)</f>
        <v>0</v>
      </c>
      <c r="Z59" s="107">
        <f t="array" ref="Z59">XLOOKUP(DECKS!$F59,HISTORICO!$N$4:$N$100,HISTORICO!$P$4:$P$100,0,0)</f>
        <v>0</v>
      </c>
      <c r="AA59" s="107">
        <f t="array" ref="AA59">XLOOKUP(DECKS!$F59,HISTORICO!$N$107:$N$288,HISTORICO!$O$107:$O$288,0,0)</f>
        <v>0</v>
      </c>
      <c r="AB59" s="107">
        <f t="array" ref="AB59">XLOOKUP(DECKS!$F59,HISTORICO!$N$107:$N$288,HISTORICO!$P$107:$P$288,0,0)</f>
        <v>0</v>
      </c>
      <c r="AC59" s="107" t="str">
        <f>DECKS!$AB59/DECKS!$AA59</f>
        <v>#DIV/0!</v>
      </c>
      <c r="AD59" s="108">
        <f t="array" ref="AD59">XLOOKUP(DECKS!$F59,HISTORICO!$N$292:$N$759,HISTORICO!$O$292:$O$759,0,0)</f>
        <v>3</v>
      </c>
      <c r="AE59" s="107">
        <f t="array" ref="AE59">XLOOKUP(DECKS!$F59,HISTORICO!$N$292:$N$759,HISTORICO!$P$292:$P$759,0,0)</f>
        <v>0</v>
      </c>
      <c r="AF59" s="109">
        <f>IFERROR(DECKS!$AE59/DECKS!$AD59,0)</f>
        <v>0</v>
      </c>
      <c r="AG59" s="108">
        <f>DECKS!$Y59+DECKS!$AA59+DECKS!$AD59</f>
        <v>3</v>
      </c>
      <c r="AH59" s="109">
        <f>IFERROR((DECKS!$Z59+DECKS!$AB59+DECKS!$AE59)/DECKS!$AG59,0)</f>
        <v>0</v>
      </c>
      <c r="AI59" s="110" t="str">
        <f>IFERROR(AVERAGEIF(REG!$D$2:$D$124,DECKS!$F59,REG!$C$2:$C$124),"-")</f>
        <v>-</v>
      </c>
      <c r="AJ59" s="108">
        <f>DECKS!$M59+DECKS!$O59+DECKS!$Q59+DECKS!$S59+DECKS!$U59+DECKS!$W59+DECKS!$Y59+DECKS!$AA59+DECKS!$AD59</f>
        <v>3</v>
      </c>
      <c r="AK59" s="109">
        <f>IFERROR((DECKS!$N59+DECKS!$P59+DECKS!$R59+DECKS!$T59+DECKS!$V59+DECKS!$X59+DECKS!$Z59+DECKS!$AB59+DECKS!$AE59)/DECKS!$AJ59,0)</f>
        <v>0</v>
      </c>
      <c r="AL59" s="107"/>
      <c r="AM59" s="107" t="str">
        <f>SUMIF(HISTORICO!N:N,DECKS!$F59,HISTORICO!X:X)</f>
        <v>#ERROR!</v>
      </c>
      <c r="AN59" s="107" t="str">
        <f>SUMIF(HISTORICO!N:N,DECKS!$F59,HISTORICO!Y:Y)</f>
        <v>#ERROR!</v>
      </c>
      <c r="AO59" s="107" t="str">
        <f>SUMIF(HISTORICO!N:N,DECKS!$F59,HISTORICO!Z:Z)</f>
        <v>#ERROR!</v>
      </c>
      <c r="AP59" s="107" t="str">
        <f>SUMIF(HISTORICO!N:N,DECKS!$F59,HISTORICO!AA:AA)</f>
        <v>#ERROR!</v>
      </c>
      <c r="AQ59" s="111">
        <f>IFERROR(SUM(DECKS!$AM59:$AP59)/((DECKS!$AG59)),0)</f>
        <v>0</v>
      </c>
      <c r="AR59" s="112">
        <f>IFERROR(DECKS!$AM59/SUM(DECKS!$AM59:$AP59),0)</f>
        <v>0</v>
      </c>
      <c r="AS59" s="112">
        <f>IFERROR(DECKS!$AN59/SUM(DECKS!$AM59:$AP59),0)</f>
        <v>0</v>
      </c>
      <c r="AT59" s="112">
        <f>IFERROR(DECKS!$AO59/SUM(DECKS!$AM59:$AP59),0)</f>
        <v>0</v>
      </c>
      <c r="AU59" s="112">
        <f>IFERROR(DECKS!$AP59/SUM(DECKS!$AM59:$AP59),0)</f>
        <v>0</v>
      </c>
      <c r="AV59" s="107">
        <f t="array" ref="AV59">XLOOKUP(DECKS!$F59,HISTORICO!$N$4:$N$100,HISTORICO!$AH$4:$AH$100,0)</f>
        <v>0</v>
      </c>
      <c r="AW59" s="107" t="str">
        <f>DECKS!$AV59+DECKS!$AM59+1.5*DECKS!$AN59+2*DECKS!$AO59+2.5*DECKS!$AP59</f>
        <v>#ERROR!</v>
      </c>
      <c r="AX59" s="110" t="str">
        <f>IFERROR(DECKS!$AW59/DECKS!$AG59,"-")</f>
        <v>-</v>
      </c>
      <c r="AY59" s="107" t="str">
        <f t="array" ref="AY59">XLOOKUP(DECKS!$AX59,REF!$F$64:$F$68,REF!$D$64:$D$68,"-",-1,1)</f>
        <v>-</v>
      </c>
      <c r="AZ59" s="107"/>
      <c r="BA59" s="114"/>
      <c r="BB59" s="107"/>
      <c r="BC59" s="107"/>
    </row>
    <row r="60" ht="18.75" hidden="1" customHeight="1">
      <c r="A60" s="88"/>
      <c r="B60" s="105" t="s">
        <v>332</v>
      </c>
      <c r="C60" s="107" t="s">
        <v>275</v>
      </c>
      <c r="D60" s="107">
        <v>4.0</v>
      </c>
      <c r="E60" s="105" t="str">
        <f t="array" ref="E60">XLOOKUP(B60,REF!$C$3:$C$34,REF!$B$3:$B$34,"-",0,1)</f>
        <v>Gruul</v>
      </c>
      <c r="F60" s="108" t="s">
        <v>417</v>
      </c>
      <c r="G60" s="107" t="str">
        <f t="shared" si="1"/>
        <v>0</v>
      </c>
      <c r="H60" s="107" t="str">
        <f t="shared" si="2"/>
        <v>0</v>
      </c>
      <c r="I60" s="107" t="str">
        <f t="shared" si="3"/>
        <v>0</v>
      </c>
      <c r="J60" s="107" t="str">
        <f t="shared" si="4"/>
        <v>1</v>
      </c>
      <c r="K60" s="107" t="str">
        <f t="shared" si="5"/>
        <v>1</v>
      </c>
      <c r="L60" s="107">
        <f t="shared" si="6"/>
        <v>2</v>
      </c>
      <c r="M60" s="107">
        <f t="array" ref="M60">XLOOKUP(DECKS!$F60,HISTORICO!$B$4:$B$11,HISTORICO!$C$4:$C$11,0,0)</f>
        <v>0</v>
      </c>
      <c r="N60" s="107">
        <f t="array" ref="N60">XLOOKUP(DECKS!$F60,HISTORICO!$B$4:$B$11,HISTORICO!$D$4:$D$11,0,0)</f>
        <v>0</v>
      </c>
      <c r="O60" s="107">
        <f t="array" ref="O60">XLOOKUP(DECKS!$F60,HISTORICO!$B$15:$B$89,HISTORICO!$C$15:$C$89,0,0)</f>
        <v>0</v>
      </c>
      <c r="P60" s="107">
        <f t="array" ref="P60">XLOOKUP(DECKS!$F60,HISTORICO!$B$15:$B$89,HISTORICO!$D$15:$D$89,0,0)</f>
        <v>0</v>
      </c>
      <c r="Q60" s="107">
        <f t="array" ref="Q60">XLOOKUP(DECKS!$F60,HISTORICO!$B$93:$B$171,HISTORICO!$C$93:$C$171,0,0)</f>
        <v>0</v>
      </c>
      <c r="R60" s="107">
        <f t="array" ref="R60">XLOOKUP(DECKS!$F60,HISTORICO!$B$93:$B$171,HISTORICO!$D$93:$D$171,0,0)</f>
        <v>0</v>
      </c>
      <c r="S60" s="107">
        <f t="array" ref="S60">XLOOKUP(DECKS!$F60,HISTORICO!$B$175:$B$377,HISTORICO!$C$175:$C$377,0,0)</f>
        <v>0</v>
      </c>
      <c r="T60" s="107">
        <f t="array" ref="T60">XLOOKUP(DECKS!$F60,HISTORICO!$B$175:$B$377,HISTORICO!$D$175:$D$377,0,0)</f>
        <v>0</v>
      </c>
      <c r="U60" s="107">
        <f t="array" ref="U60">XLOOKUP(DECKS!$F60,HISTORICO!$B$381:$B$501,HISTORICO!$C$381:$C$501,0,0)</f>
        <v>0</v>
      </c>
      <c r="V60" s="107">
        <f t="array" ref="V60">XLOOKUP(DECKS!$F60,HISTORICO!$B$381:$B$501,HISTORICO!$D$381:$D$501,0,0)</f>
        <v>0</v>
      </c>
      <c r="W60" s="107">
        <f t="array" ref="W60">XLOOKUP(DECKS!$F60,HISTORICO!$B$505:$B$589,HISTORICO!$C$505:$C$589,0,0)</f>
        <v>0</v>
      </c>
      <c r="X60" s="107">
        <f t="array" ref="X60">XLOOKUP(DECKS!$F60,HISTORICO!$B$505:$B$589,HISTORICO!$D$505:$D$589,0,0)</f>
        <v>0</v>
      </c>
      <c r="Y60" s="107">
        <f t="array" ref="Y60">XLOOKUP(DECKS!$F60,HISTORICO!$N$4:$N$100,HISTORICO!$O$4:$O$100,0,0)</f>
        <v>9</v>
      </c>
      <c r="Z60" s="107">
        <f t="array" ref="Z60">XLOOKUP(DECKS!$F60,HISTORICO!$N$4:$N$100,HISTORICO!$P$4:$P$100,0,0)</f>
        <v>3</v>
      </c>
      <c r="AA60" s="107">
        <f t="array" ref="AA60">XLOOKUP(DECKS!$F60,HISTORICO!$N$107:$N$288,HISTORICO!$O$107:$O$288,0,0)</f>
        <v>0</v>
      </c>
      <c r="AB60" s="107">
        <f t="array" ref="AB60">XLOOKUP(DECKS!$F60,HISTORICO!$N$107:$N$288,HISTORICO!$P$107:$P$288,0,0)</f>
        <v>0</v>
      </c>
      <c r="AC60" s="100" t="str">
        <f>DECKS!$AB60/DECKS!$AA60</f>
        <v>#DIV/0!</v>
      </c>
      <c r="AD60" s="108">
        <f t="array" ref="AD60">XLOOKUP(DECKS!$F60,HISTORICO!$N$292:$N$759,HISTORICO!$O$292:$O$759,0,0)</f>
        <v>0</v>
      </c>
      <c r="AE60" s="107">
        <f t="array" ref="AE60">XLOOKUP(DECKS!$F60,HISTORICO!$N$292:$N$759,HISTORICO!$P$292:$P$759,0,0)</f>
        <v>0</v>
      </c>
      <c r="AF60" s="109">
        <f>IFERROR(DECKS!$AE60/DECKS!$AD60,0)</f>
        <v>0</v>
      </c>
      <c r="AG60" s="108">
        <f>DECKS!$Y60+DECKS!$AA60+DECKS!$AD60</f>
        <v>9</v>
      </c>
      <c r="AH60" s="109">
        <f>IFERROR((DECKS!$Z60+DECKS!$AB60+DECKS!$AE60)/DECKS!$AG60,0)</f>
        <v>0.3333333333</v>
      </c>
      <c r="AI60" s="110" t="str">
        <f>IFERROR(AVERAGEIF(REG!$D$2:$D$124,DECKS!$F60,REG!$C$2:$C$124),"-")</f>
        <v>-</v>
      </c>
      <c r="AJ60" s="108">
        <f>DECKS!$M60+DECKS!$O60+DECKS!$Q60+DECKS!$S60+DECKS!$U60+DECKS!$W60+DECKS!$Y60+DECKS!$AA60+DECKS!$AD60</f>
        <v>9</v>
      </c>
      <c r="AK60" s="109">
        <f>IFERROR((DECKS!$N60+DECKS!$P60+DECKS!$R60+DECKS!$T60+DECKS!$V60+DECKS!$X60+DECKS!$Z60+DECKS!$AB60+DECKS!$AE60)/DECKS!$AJ60,0)</f>
        <v>0.3333333333</v>
      </c>
      <c r="AL60" s="100" t="s">
        <v>190</v>
      </c>
      <c r="AM60" s="107">
        <f>SUMIF(HISTORICO!N:N,DECKS!$F60,HISTORICO!X:X)</f>
        <v>4</v>
      </c>
      <c r="AN60" s="107">
        <f>SUMIF(HISTORICO!N:N,DECKS!$F60,HISTORICO!Y:Y)</f>
        <v>2</v>
      </c>
      <c r="AO60" s="107">
        <f>SUMIF(HISTORICO!N:N,DECKS!$F60,HISTORICO!Z:Z)</f>
        <v>2</v>
      </c>
      <c r="AP60" s="107">
        <f>SUMIF(HISTORICO!N:N,DECKS!$F60,HISTORICO!AA:AA)</f>
        <v>0</v>
      </c>
      <c r="AQ60" s="111">
        <f>IFERROR(SUM(DECKS!$AM60:$AP60)/((DECKS!$AG60)),0)</f>
        <v>0.8888888889</v>
      </c>
      <c r="AR60" s="112">
        <f>IFERROR(DECKS!$AM60/SUM(DECKS!$AM60:$AP60),0)</f>
        <v>0.5</v>
      </c>
      <c r="AS60" s="112">
        <f>IFERROR(DECKS!$AN60/SUM(DECKS!$AM60:$AP60),0)</f>
        <v>0.25</v>
      </c>
      <c r="AT60" s="112">
        <f>IFERROR(DECKS!$AO60/SUM(DECKS!$AM60:$AP60),0)</f>
        <v>0.25</v>
      </c>
      <c r="AU60" s="112">
        <f>IFERROR(DECKS!$AP60/SUM(DECKS!$AM60:$AP60),0)</f>
        <v>0</v>
      </c>
      <c r="AV60" s="107">
        <f t="array" ref="AV60">XLOOKUP(DECKS!$F60,HISTORICO!$N$4:$N$100,HISTORICO!$AH$4:$AH$100,0)</f>
        <v>22</v>
      </c>
      <c r="AW60" s="107">
        <f>DECKS!$AV60+DECKS!$AM60+1.5*DECKS!$AN60+2*DECKS!$AO60+2.5*DECKS!$AP60</f>
        <v>33</v>
      </c>
      <c r="AX60" s="110">
        <f>IFERROR(DECKS!$AW60/DECKS!$AG60,"-")</f>
        <v>3.666666667</v>
      </c>
      <c r="AY60" s="107" t="str">
        <f t="array" ref="AY60">XLOOKUP(DECKS!$AX60,REF!$F$64:$F$68,REF!$D$64:$D$68,"-",-1,1)</f>
        <v>A</v>
      </c>
      <c r="AZ60" s="108"/>
      <c r="BA60" s="114"/>
      <c r="BB60" s="107"/>
      <c r="BC60" s="107"/>
    </row>
    <row r="61" ht="18.75" hidden="1" customHeight="1">
      <c r="A61" s="88"/>
      <c r="B61" s="105" t="s">
        <v>320</v>
      </c>
      <c r="C61" s="107" t="s">
        <v>257</v>
      </c>
      <c r="D61" s="107">
        <v>4.0</v>
      </c>
      <c r="E61" s="105" t="str">
        <f t="array" ref="E61">XLOOKUP(B61,REF!$C$3:$C$34,REF!$B$3:$B$34,"-",0,1)</f>
        <v>Temur</v>
      </c>
      <c r="F61" s="108" t="s">
        <v>418</v>
      </c>
      <c r="G61" s="107" t="str">
        <f t="shared" si="1"/>
        <v>0</v>
      </c>
      <c r="H61" s="107" t="str">
        <f t="shared" si="2"/>
        <v>1</v>
      </c>
      <c r="I61" s="107" t="str">
        <f t="shared" si="3"/>
        <v>0</v>
      </c>
      <c r="J61" s="107" t="str">
        <f t="shared" si="4"/>
        <v>1</v>
      </c>
      <c r="K61" s="107" t="str">
        <f t="shared" si="5"/>
        <v>1</v>
      </c>
      <c r="L61" s="107">
        <f t="shared" si="6"/>
        <v>3</v>
      </c>
      <c r="M61" s="107">
        <f t="array" ref="M61">XLOOKUP(DECKS!$F61,HISTORICO!$B$4:$B$11,HISTORICO!$C$4:$C$11,0,0)</f>
        <v>0</v>
      </c>
      <c r="N61" s="107">
        <f t="array" ref="N61">XLOOKUP(DECKS!$F61,HISTORICO!$B$4:$B$11,HISTORICO!$D$4:$D$11,0,0)</f>
        <v>0</v>
      </c>
      <c r="O61" s="107">
        <f t="array" ref="O61">XLOOKUP(DECKS!$F61,HISTORICO!$B$15:$B$89,HISTORICO!$C$15:$C$89,0,0)</f>
        <v>0</v>
      </c>
      <c r="P61" s="107">
        <f t="array" ref="P61">XLOOKUP(DECKS!$F61,HISTORICO!$B$15:$B$89,HISTORICO!$D$15:$D$89,0,0)</f>
        <v>0</v>
      </c>
      <c r="Q61" s="107">
        <f t="array" ref="Q61">XLOOKUP(DECKS!$F61,HISTORICO!$B$93:$B$171,HISTORICO!$C$93:$C$171,0,0)</f>
        <v>0</v>
      </c>
      <c r="R61" s="107">
        <f t="array" ref="R61">XLOOKUP(DECKS!$F61,HISTORICO!$B$93:$B$171,HISTORICO!$D$93:$D$171,0,0)</f>
        <v>0</v>
      </c>
      <c r="S61" s="107">
        <f t="array" ref="S61">XLOOKUP(DECKS!$F61,HISTORICO!$B$175:$B$377,HISTORICO!$C$175:$C$377,0,0)</f>
        <v>0</v>
      </c>
      <c r="T61" s="107">
        <f t="array" ref="T61">XLOOKUP(DECKS!$F61,HISTORICO!$B$175:$B$377,HISTORICO!$D$175:$D$377,0,0)</f>
        <v>0</v>
      </c>
      <c r="U61" s="107">
        <f t="array" ref="U61">XLOOKUP(DECKS!$F61,HISTORICO!$B$381:$B$501,HISTORICO!$C$381:$C$501,0,0)</f>
        <v>0</v>
      </c>
      <c r="V61" s="107">
        <f t="array" ref="V61">XLOOKUP(DECKS!$F61,HISTORICO!$B$381:$B$501,HISTORICO!$D$381:$D$501,0,0)</f>
        <v>0</v>
      </c>
      <c r="W61" s="107">
        <f t="array" ref="W61">XLOOKUP(DECKS!$F61,HISTORICO!$B$505:$B$589,HISTORICO!$C$505:$C$589,0,0)</f>
        <v>0</v>
      </c>
      <c r="X61" s="107">
        <f t="array" ref="X61">XLOOKUP(DECKS!$F61,HISTORICO!$B$505:$B$589,HISTORICO!$D$505:$D$589,0,0)</f>
        <v>0</v>
      </c>
      <c r="Y61" s="107">
        <f t="array" ref="Y61">XLOOKUP(DECKS!$F61,HISTORICO!$N$4:$N$100,HISTORICO!$O$4:$O$100,0,0)</f>
        <v>0</v>
      </c>
      <c r="Z61" s="107">
        <f t="array" ref="Z61">XLOOKUP(DECKS!$F61,HISTORICO!$N$4:$N$100,HISTORICO!$P$4:$P$100,0,0)</f>
        <v>0</v>
      </c>
      <c r="AA61" s="107">
        <f t="array" ref="AA61">XLOOKUP(DECKS!$F61,HISTORICO!$N$107:$N$288,HISTORICO!$O$107:$O$288,0,0)</f>
        <v>6</v>
      </c>
      <c r="AB61" s="107">
        <f t="array" ref="AB61">XLOOKUP(DECKS!$F61,HISTORICO!$N$107:$N$288,HISTORICO!$P$107:$P$288,0,0)</f>
        <v>2</v>
      </c>
      <c r="AC61" s="100">
        <f>DECKS!$AB61/DECKS!$AA61</f>
        <v>0.3333333333</v>
      </c>
      <c r="AD61" s="108">
        <f t="array" ref="AD61">XLOOKUP(DECKS!$F61,HISTORICO!$N$292:$N$759,HISTORICO!$O$292:$O$759,0,0)</f>
        <v>0</v>
      </c>
      <c r="AE61" s="107">
        <f t="array" ref="AE61">XLOOKUP(DECKS!$F61,HISTORICO!$N$292:$N$759,HISTORICO!$P$292:$P$759,0,0)</f>
        <v>0</v>
      </c>
      <c r="AF61" s="109">
        <f>IFERROR(DECKS!$AE61/DECKS!$AD61,0)</f>
        <v>0</v>
      </c>
      <c r="AG61" s="108">
        <f>DECKS!$Y61+DECKS!$AA61+DECKS!$AD61</f>
        <v>6</v>
      </c>
      <c r="AH61" s="109">
        <f>IFERROR((DECKS!$Z61+DECKS!$AB61+DECKS!$AE61)/DECKS!$AG61,0)</f>
        <v>0.3333333333</v>
      </c>
      <c r="AI61" s="115" t="str">
        <f>IFERROR(AVERAGEIF(REG!$D$2:$D$124,DECKS!$F61,REG!$C$2:$C$124),"-")</f>
        <v>-</v>
      </c>
      <c r="AJ61" s="108">
        <f>DECKS!$M61+DECKS!$O61+DECKS!$Q61+DECKS!$S61+DECKS!$U61+DECKS!$W61+DECKS!$Y61+DECKS!$AA61+DECKS!$AD61</f>
        <v>6</v>
      </c>
      <c r="AK61" s="109">
        <f>IFERROR((DECKS!$N61+DECKS!$P61+DECKS!$R61+DECKS!$T61+DECKS!$V61+DECKS!$X61+DECKS!$Z61+DECKS!$AB61+DECKS!$AE61)/DECKS!$AJ61,0)</f>
        <v>0.3333333333</v>
      </c>
      <c r="AL61" s="100" t="s">
        <v>190</v>
      </c>
      <c r="AM61" s="107">
        <f>SUMIF(HISTORICO!N:N,DECKS!$F61,HISTORICO!X:X)</f>
        <v>0</v>
      </c>
      <c r="AN61" s="107">
        <f>SUMIF(HISTORICO!N:N,DECKS!$F61,HISTORICO!Y:Y)</f>
        <v>1</v>
      </c>
      <c r="AO61" s="107">
        <f>SUMIF(HISTORICO!N:N,DECKS!$F61,HISTORICO!Z:Z)</f>
        <v>3</v>
      </c>
      <c r="AP61" s="107">
        <f>SUMIF(HISTORICO!N:N,DECKS!$F61,HISTORICO!AA:AA)</f>
        <v>0</v>
      </c>
      <c r="AQ61" s="111">
        <f>IFERROR(SUM(DECKS!$AM61:$AP61)/((DECKS!$AG61)),0)</f>
        <v>0.6666666667</v>
      </c>
      <c r="AR61" s="112">
        <f>IFERROR(DECKS!$AM61/SUM(DECKS!$AM61:$AP61),0)</f>
        <v>0</v>
      </c>
      <c r="AS61" s="112">
        <f>IFERROR(DECKS!$AN61/SUM(DECKS!$AM61:$AP61),0)</f>
        <v>0.25</v>
      </c>
      <c r="AT61" s="112">
        <f>IFERROR(DECKS!$AO61/SUM(DECKS!$AM61:$AP61),0)</f>
        <v>0.75</v>
      </c>
      <c r="AU61" s="112">
        <f>IFERROR(DECKS!$AP61/SUM(DECKS!$AM61:$AP61),0)</f>
        <v>0</v>
      </c>
      <c r="AV61" s="107">
        <f t="array" ref="AV61">XLOOKUP(DECKS!$F61,HISTORICO!$N$4:$N$100,HISTORICO!$AH$4:$AH$100,0)</f>
        <v>0</v>
      </c>
      <c r="AW61" s="107">
        <f>DECKS!$AV61+DECKS!$AM61+1.5*DECKS!$AN61+2*DECKS!$AO61+2.5*DECKS!$AP61</f>
        <v>7.5</v>
      </c>
      <c r="AX61" s="110">
        <f>IFERROR(DECKS!$AW61/DECKS!$AG61,"-")</f>
        <v>1.25</v>
      </c>
      <c r="AY61" s="107" t="str">
        <f t="array" ref="AY61">XLOOKUP(DECKS!$AX61,REF!$F$64:$F$68,REF!$D$64:$D$68,"-",-1,1)</f>
        <v>C</v>
      </c>
      <c r="AZ61" s="107" t="s">
        <v>419</v>
      </c>
      <c r="BA61" s="114">
        <v>296.4</v>
      </c>
      <c r="BB61" s="107">
        <v>2.35</v>
      </c>
      <c r="BC61" s="117">
        <v>32.29</v>
      </c>
    </row>
    <row r="62" ht="18.75" hidden="1" customHeight="1">
      <c r="A62" s="88"/>
      <c r="B62" s="105" t="s">
        <v>308</v>
      </c>
      <c r="C62" s="107" t="s">
        <v>278</v>
      </c>
      <c r="D62" s="107"/>
      <c r="E62" s="105" t="str">
        <f t="array" ref="E62">XLOOKUP(B62,REF!$C$3:$C$34,REF!$B$3:$B$34,"-",0,1)</f>
        <v>Rakdos</v>
      </c>
      <c r="F62" s="108" t="s">
        <v>111</v>
      </c>
      <c r="G62" s="107" t="str">
        <f t="shared" si="1"/>
        <v>0</v>
      </c>
      <c r="H62" s="107" t="str">
        <f t="shared" si="2"/>
        <v>0</v>
      </c>
      <c r="I62" s="107" t="str">
        <f t="shared" si="3"/>
        <v>1</v>
      </c>
      <c r="J62" s="107" t="str">
        <f t="shared" si="4"/>
        <v>1</v>
      </c>
      <c r="K62" s="107" t="str">
        <f t="shared" si="5"/>
        <v>0</v>
      </c>
      <c r="L62" s="107">
        <f t="shared" si="6"/>
        <v>2</v>
      </c>
      <c r="M62" s="107">
        <f t="array" ref="M62">XLOOKUP(DECKS!$F62,HISTORICO!$B$4:$B$11,HISTORICO!$C$4:$C$11,0,0)</f>
        <v>0</v>
      </c>
      <c r="N62" s="107">
        <f t="array" ref="N62">XLOOKUP(DECKS!$F62,HISTORICO!$B$4:$B$11,HISTORICO!$D$4:$D$11,0,0)</f>
        <v>0</v>
      </c>
      <c r="O62" s="107">
        <f t="array" ref="O62">XLOOKUP(DECKS!$F62,HISTORICO!$B$15:$B$89,HISTORICO!$C$15:$C$89,0,0)</f>
        <v>0</v>
      </c>
      <c r="P62" s="107">
        <f t="array" ref="P62">XLOOKUP(DECKS!$F62,HISTORICO!$B$15:$B$89,HISTORICO!$D$15:$D$89,0,0)</f>
        <v>0</v>
      </c>
      <c r="Q62" s="107">
        <f t="array" ref="Q62">XLOOKUP(DECKS!$F62,HISTORICO!$B$93:$B$171,HISTORICO!$C$93:$C$171,0,0)</f>
        <v>0</v>
      </c>
      <c r="R62" s="107">
        <f t="array" ref="R62">XLOOKUP(DECKS!$F62,HISTORICO!$B$93:$B$171,HISTORICO!$D$93:$D$171,0,0)</f>
        <v>0</v>
      </c>
      <c r="S62" s="107">
        <f t="array" ref="S62">XLOOKUP(DECKS!$F62,HISTORICO!$B$175:$B$377,HISTORICO!$C$175:$C$377,0,0)</f>
        <v>0</v>
      </c>
      <c r="T62" s="107">
        <f t="array" ref="T62">XLOOKUP(DECKS!$F62,HISTORICO!$B$175:$B$377,HISTORICO!$D$175:$D$377,0,0)</f>
        <v>0</v>
      </c>
      <c r="U62" s="107">
        <f t="array" ref="U62">XLOOKUP(DECKS!$F62,HISTORICO!$B$381:$B$501,HISTORICO!$C$381:$C$501,0,0)</f>
        <v>0</v>
      </c>
      <c r="V62" s="107">
        <f t="array" ref="V62">XLOOKUP(DECKS!$F62,HISTORICO!$B$381:$B$501,HISTORICO!$D$381:$D$501,0,0)</f>
        <v>0</v>
      </c>
      <c r="W62" s="107">
        <f t="array" ref="W62">XLOOKUP(DECKS!$F62,HISTORICO!$B$505:$B$589,HISTORICO!$C$505:$C$589,0,0)</f>
        <v>0</v>
      </c>
      <c r="X62" s="107">
        <f t="array" ref="X62">XLOOKUP(DECKS!$F62,HISTORICO!$B$505:$B$589,HISTORICO!$D$505:$D$589,0,0)</f>
        <v>0</v>
      </c>
      <c r="Y62" s="107">
        <f t="array" ref="Y62">XLOOKUP(DECKS!$F62,HISTORICO!$N$4:$N$100,HISTORICO!$O$4:$O$100,0,0)</f>
        <v>0</v>
      </c>
      <c r="Z62" s="107">
        <f t="array" ref="Z62">XLOOKUP(DECKS!$F62,HISTORICO!$N$4:$N$100,HISTORICO!$P$4:$P$100,0,0)</f>
        <v>0</v>
      </c>
      <c r="AA62" s="107">
        <f t="array" ref="AA62">XLOOKUP(DECKS!$F62,HISTORICO!$N$107:$N$288,HISTORICO!$O$107:$O$288,0,0)</f>
        <v>0</v>
      </c>
      <c r="AB62" s="107">
        <f t="array" ref="AB62">XLOOKUP(DECKS!$F62,HISTORICO!$N$107:$N$288,HISTORICO!$P$107:$P$288,0,0)</f>
        <v>0</v>
      </c>
      <c r="AC62" s="107" t="str">
        <f>DECKS!$AB62/DECKS!$AA62</f>
        <v>#DIV/0!</v>
      </c>
      <c r="AD62" s="108">
        <f t="array" ref="AD62">XLOOKUP(DECKS!$F62,HISTORICO!$N$292:$N$759,HISTORICO!$O$292:$O$759,0,0)</f>
        <v>2</v>
      </c>
      <c r="AE62" s="107">
        <f t="array" ref="AE62">XLOOKUP(DECKS!$F62,HISTORICO!$N$292:$N$759,HISTORICO!$P$292:$P$759,0,0)</f>
        <v>1</v>
      </c>
      <c r="AF62" s="109">
        <f>IFERROR(DECKS!$AE62/DECKS!$AD62,0)</f>
        <v>0.5</v>
      </c>
      <c r="AG62" s="108">
        <f>DECKS!$Y62+DECKS!$AA62+DECKS!$AD62</f>
        <v>2</v>
      </c>
      <c r="AH62" s="109">
        <f>IFERROR((DECKS!$Z62+DECKS!$AB62+DECKS!$AE62)/DECKS!$AG62,0)</f>
        <v>0.5</v>
      </c>
      <c r="AI62" s="110">
        <f>IFERROR(AVERAGEIF(REG!$D$2:$D$124,DECKS!$F62,REG!$C$2:$C$124),"-")</f>
        <v>9</v>
      </c>
      <c r="AJ62" s="108">
        <f>DECKS!$M62+DECKS!$O62+DECKS!$Q62+DECKS!$S62+DECKS!$U62+DECKS!$W62+DECKS!$Y62+DECKS!$AA62+DECKS!$AD62</f>
        <v>2</v>
      </c>
      <c r="AK62" s="109">
        <f>IFERROR((DECKS!$N62+DECKS!$P62+DECKS!$R62+DECKS!$T62+DECKS!$V62+DECKS!$X62+DECKS!$Z62+DECKS!$AB62+DECKS!$AE62)/DECKS!$AJ62,0)</f>
        <v>0.5</v>
      </c>
      <c r="AL62" s="107"/>
      <c r="AM62" s="107" t="str">
        <f>SUMIF(HISTORICO!N:N,DECKS!$F62,HISTORICO!X:X)</f>
        <v>#ERROR!</v>
      </c>
      <c r="AN62" s="107" t="str">
        <f>SUMIF(HISTORICO!N:N,DECKS!$F62,HISTORICO!Y:Y)</f>
        <v>#ERROR!</v>
      </c>
      <c r="AO62" s="107" t="str">
        <f>SUMIF(HISTORICO!N:N,DECKS!$F62,HISTORICO!Z:Z)</f>
        <v>#ERROR!</v>
      </c>
      <c r="AP62" s="107" t="str">
        <f>SUMIF(HISTORICO!N:N,DECKS!$F62,HISTORICO!AA:AA)</f>
        <v>#ERROR!</v>
      </c>
      <c r="AQ62" s="111">
        <f>IFERROR(SUM(DECKS!$AM62:$AP62)/((DECKS!$AG62)),0)</f>
        <v>0</v>
      </c>
      <c r="AR62" s="112">
        <f>IFERROR(DECKS!$AM62/SUM(DECKS!$AM62:$AP62),0)</f>
        <v>0</v>
      </c>
      <c r="AS62" s="112">
        <f>IFERROR(DECKS!$AN62/SUM(DECKS!$AM62:$AP62),0)</f>
        <v>0</v>
      </c>
      <c r="AT62" s="112">
        <f>IFERROR(DECKS!$AO62/SUM(DECKS!$AM62:$AP62),0)</f>
        <v>0</v>
      </c>
      <c r="AU62" s="112">
        <f>IFERROR(DECKS!$AP62/SUM(DECKS!$AM62:$AP62),0)</f>
        <v>0</v>
      </c>
      <c r="AV62" s="107">
        <f t="array" ref="AV62">XLOOKUP(DECKS!$F62,HISTORICO!$N$4:$N$100,HISTORICO!$AH$4:$AH$100,0)</f>
        <v>0</v>
      </c>
      <c r="AW62" s="107" t="str">
        <f>DECKS!$AV62+DECKS!$AM62+1.5*DECKS!$AN62+2*DECKS!$AO62+2.5*DECKS!$AP62</f>
        <v>#ERROR!</v>
      </c>
      <c r="AX62" s="110" t="str">
        <f>IFERROR(DECKS!$AW62/DECKS!$AG62,"-")</f>
        <v>-</v>
      </c>
      <c r="AY62" s="107" t="str">
        <f t="array" ref="AY62">XLOOKUP(DECKS!$AX62,REF!$F$64:$F$68,REF!$D$64:$D$68,"-",-1,1)</f>
        <v>-</v>
      </c>
      <c r="AZ62" s="107"/>
      <c r="BA62" s="114"/>
      <c r="BB62" s="107"/>
      <c r="BC62" s="107"/>
    </row>
    <row r="63" ht="18.75" hidden="1" customHeight="1">
      <c r="A63" s="88"/>
      <c r="B63" s="105" t="s">
        <v>326</v>
      </c>
      <c r="C63" s="107" t="s">
        <v>270</v>
      </c>
      <c r="D63" s="107">
        <v>5.0</v>
      </c>
      <c r="E63" s="105" t="str">
        <f t="array" ref="E63">XLOOKUP(B63,REF!$C$3:$C$34,REF!$B$3:$B$34,"-",0,1)</f>
        <v>Bant</v>
      </c>
      <c r="F63" s="108" t="s">
        <v>420</v>
      </c>
      <c r="G63" s="107" t="str">
        <f t="shared" si="1"/>
        <v>1</v>
      </c>
      <c r="H63" s="107" t="str">
        <f t="shared" si="2"/>
        <v>1</v>
      </c>
      <c r="I63" s="107" t="str">
        <f t="shared" si="3"/>
        <v>0</v>
      </c>
      <c r="J63" s="107" t="str">
        <f t="shared" si="4"/>
        <v>0</v>
      </c>
      <c r="K63" s="107" t="str">
        <f t="shared" si="5"/>
        <v>1</v>
      </c>
      <c r="L63" s="107">
        <f t="shared" si="6"/>
        <v>3</v>
      </c>
      <c r="M63" s="107">
        <f t="array" ref="M63">XLOOKUP(DECKS!$F63,HISTORICO!$B$4:$B$11,HISTORICO!$C$4:$C$11,0,0)</f>
        <v>0</v>
      </c>
      <c r="N63" s="107">
        <f t="array" ref="N63">XLOOKUP(DECKS!$F63,HISTORICO!$B$4:$B$11,HISTORICO!$D$4:$D$11,0,0)</f>
        <v>0</v>
      </c>
      <c r="O63" s="107">
        <f t="array" ref="O63">XLOOKUP(DECKS!$F63,HISTORICO!$B$15:$B$89,HISTORICO!$C$15:$C$89,0,0)</f>
        <v>0</v>
      </c>
      <c r="P63" s="107">
        <f t="array" ref="P63">XLOOKUP(DECKS!$F63,HISTORICO!$B$15:$B$89,HISTORICO!$D$15:$D$89,0,0)</f>
        <v>0</v>
      </c>
      <c r="Q63" s="107">
        <f t="array" ref="Q63">XLOOKUP(DECKS!$F63,HISTORICO!$B$93:$B$171,HISTORICO!$C$93:$C$171,0,0)</f>
        <v>0</v>
      </c>
      <c r="R63" s="107">
        <f t="array" ref="R63">XLOOKUP(DECKS!$F63,HISTORICO!$B$93:$B$171,HISTORICO!$D$93:$D$171,0,0)</f>
        <v>0</v>
      </c>
      <c r="S63" s="107">
        <f t="array" ref="S63">XLOOKUP(DECKS!$F63,HISTORICO!$B$175:$B$377,HISTORICO!$C$175:$C$377,0,0)</f>
        <v>0</v>
      </c>
      <c r="T63" s="107">
        <f t="array" ref="T63">XLOOKUP(DECKS!$F63,HISTORICO!$B$175:$B$377,HISTORICO!$D$175:$D$377,0,0)</f>
        <v>0</v>
      </c>
      <c r="U63" s="107">
        <f t="array" ref="U63">XLOOKUP(DECKS!$F63,HISTORICO!$B$381:$B$501,HISTORICO!$C$381:$C$501,0,0)</f>
        <v>0</v>
      </c>
      <c r="V63" s="107">
        <f t="array" ref="V63">XLOOKUP(DECKS!$F63,HISTORICO!$B$381:$B$501,HISTORICO!$D$381:$D$501,0,0)</f>
        <v>0</v>
      </c>
      <c r="W63" s="107">
        <f t="array" ref="W63">XLOOKUP(DECKS!$F63,HISTORICO!$B$505:$B$589,HISTORICO!$C$505:$C$589,0,0)</f>
        <v>0</v>
      </c>
      <c r="X63" s="107">
        <f t="array" ref="X63">XLOOKUP(DECKS!$F63,HISTORICO!$B$505:$B$589,HISTORICO!$D$505:$D$589,0,0)</f>
        <v>0</v>
      </c>
      <c r="Y63" s="107">
        <f t="array" ref="Y63">XLOOKUP(DECKS!$F63,HISTORICO!$N$4:$N$100,HISTORICO!$O$4:$O$100,0,0)</f>
        <v>3</v>
      </c>
      <c r="Z63" s="107">
        <f t="array" ref="Z63">XLOOKUP(DECKS!$F63,HISTORICO!$N$4:$N$100,HISTORICO!$P$4:$P$100,0,0)</f>
        <v>1</v>
      </c>
      <c r="AA63" s="107">
        <f t="array" ref="AA63">XLOOKUP(DECKS!$F63,HISTORICO!$N$107:$N$288,HISTORICO!$O$107:$O$288,0,0)</f>
        <v>3</v>
      </c>
      <c r="AB63" s="107">
        <f t="array" ref="AB63">XLOOKUP(DECKS!$F63,HISTORICO!$N$107:$N$288,HISTORICO!$P$107:$P$288,0,0)</f>
        <v>1</v>
      </c>
      <c r="AC63" s="100">
        <f>DECKS!$AB63/DECKS!$AA63</f>
        <v>0.3333333333</v>
      </c>
      <c r="AD63" s="108">
        <f t="array" ref="AD63">XLOOKUP(DECKS!$F63,HISTORICO!$N$292:$N$759,HISTORICO!$O$292:$O$759,0,0)</f>
        <v>0</v>
      </c>
      <c r="AE63" s="107">
        <f t="array" ref="AE63">XLOOKUP(DECKS!$F63,HISTORICO!$N$292:$N$759,HISTORICO!$P$292:$P$759,0,0)</f>
        <v>0</v>
      </c>
      <c r="AF63" s="109">
        <f>IFERROR(DECKS!$AE63/DECKS!$AD63,0)</f>
        <v>0</v>
      </c>
      <c r="AG63" s="108">
        <f>DECKS!$Y63+DECKS!$AA63+DECKS!$AD63</f>
        <v>6</v>
      </c>
      <c r="AH63" s="109">
        <f>IFERROR((DECKS!$Z63+DECKS!$AB63+DECKS!$AE63)/DECKS!$AG63,0)</f>
        <v>0.3333333333</v>
      </c>
      <c r="AI63" s="115" t="str">
        <f>IFERROR(AVERAGEIF(REG!$D$2:$D$124,DECKS!$F63,REG!$C$2:$C$124),"-")</f>
        <v>-</v>
      </c>
      <c r="AJ63" s="108">
        <f>DECKS!$M63+DECKS!$O63+DECKS!$Q63+DECKS!$S63+DECKS!$U63+DECKS!$W63+DECKS!$Y63+DECKS!$AA63+DECKS!$AD63</f>
        <v>6</v>
      </c>
      <c r="AK63" s="109">
        <f>IFERROR((DECKS!$N63+DECKS!$P63+DECKS!$R63+DECKS!$T63+DECKS!$V63+DECKS!$X63+DECKS!$Z63+DECKS!$AB63+DECKS!$AE63)/DECKS!$AJ63,0)</f>
        <v>0.3333333333</v>
      </c>
      <c r="AL63" s="100" t="s">
        <v>364</v>
      </c>
      <c r="AM63" s="107">
        <f>SUMIF(HISTORICO!N:N,DECKS!$F63,HISTORICO!X:X)</f>
        <v>2</v>
      </c>
      <c r="AN63" s="107">
        <f>SUMIF(HISTORICO!N:N,DECKS!$F63,HISTORICO!Y:Y)</f>
        <v>0</v>
      </c>
      <c r="AO63" s="107">
        <f>SUMIF(HISTORICO!N:N,DECKS!$F63,HISTORICO!Z:Z)</f>
        <v>0</v>
      </c>
      <c r="AP63" s="107">
        <f>SUMIF(HISTORICO!N:N,DECKS!$F63,HISTORICO!AA:AA)</f>
        <v>2</v>
      </c>
      <c r="AQ63" s="111">
        <f>IFERROR(SUM(DECKS!$AM63:$AP63)/((DECKS!$AG63)),0)</f>
        <v>0.6666666667</v>
      </c>
      <c r="AR63" s="112">
        <f>IFERROR(DECKS!$AM63/SUM(DECKS!$AM63:$AP63),0)</f>
        <v>0.5</v>
      </c>
      <c r="AS63" s="112">
        <f>IFERROR(DECKS!$AN63/SUM(DECKS!$AM63:$AP63),0)</f>
        <v>0</v>
      </c>
      <c r="AT63" s="112">
        <f>IFERROR(DECKS!$AO63/SUM(DECKS!$AM63:$AP63),0)</f>
        <v>0</v>
      </c>
      <c r="AU63" s="112">
        <f>IFERROR(DECKS!$AP63/SUM(DECKS!$AM63:$AP63),0)</f>
        <v>0.5</v>
      </c>
      <c r="AV63" s="107">
        <f t="array" ref="AV63">XLOOKUP(DECKS!$F63,HISTORICO!$N$4:$N$100,HISTORICO!$AH$4:$AH$100,0)</f>
        <v>9</v>
      </c>
      <c r="AW63" s="107">
        <f>DECKS!$AV63+DECKS!$AM63+1.5*DECKS!$AN63+2*DECKS!$AO63+2.5*DECKS!$AP63</f>
        <v>16</v>
      </c>
      <c r="AX63" s="110">
        <f>IFERROR(DECKS!$AW63/DECKS!$AG63,"-")</f>
        <v>2.666666667</v>
      </c>
      <c r="AY63" s="107" t="str">
        <f t="array" ref="AY63">XLOOKUP(DECKS!$AX63,REF!$F$64:$F$68,REF!$D$64:$D$68,"-",-1,1)</f>
        <v>B</v>
      </c>
      <c r="AZ63" s="108" t="s">
        <v>421</v>
      </c>
      <c r="BA63" s="114">
        <v>809.09</v>
      </c>
      <c r="BB63" s="107">
        <v>3.74</v>
      </c>
      <c r="BC63" s="107">
        <v>62.3</v>
      </c>
    </row>
    <row r="64" ht="18.75" hidden="1" customHeight="1">
      <c r="A64" s="88"/>
      <c r="B64" s="105" t="s">
        <v>332</v>
      </c>
      <c r="C64" s="107" t="s">
        <v>265</v>
      </c>
      <c r="D64" s="107">
        <v>3.0</v>
      </c>
      <c r="E64" s="105" t="str">
        <f t="array" ref="E64">XLOOKUP(B64,REF!$C$3:$C$34,REF!$B$3:$B$34,"-",0,1)</f>
        <v>Gruul</v>
      </c>
      <c r="F64" s="108" t="s">
        <v>422</v>
      </c>
      <c r="G64" s="107" t="str">
        <f t="shared" si="1"/>
        <v>0</v>
      </c>
      <c r="H64" s="107" t="str">
        <f t="shared" si="2"/>
        <v>0</v>
      </c>
      <c r="I64" s="107" t="str">
        <f t="shared" si="3"/>
        <v>0</v>
      </c>
      <c r="J64" s="107" t="str">
        <f t="shared" si="4"/>
        <v>1</v>
      </c>
      <c r="K64" s="107" t="str">
        <f t="shared" si="5"/>
        <v>1</v>
      </c>
      <c r="L64" s="107">
        <f t="shared" si="6"/>
        <v>2</v>
      </c>
      <c r="M64" s="107">
        <f t="array" ref="M64">XLOOKUP(DECKS!$F64,HISTORICO!$B$4:$B$11,HISTORICO!$C$4:$C$11,0,0)</f>
        <v>0</v>
      </c>
      <c r="N64" s="107">
        <f t="array" ref="N64">XLOOKUP(DECKS!$F64,HISTORICO!$B$4:$B$11,HISTORICO!$D$4:$D$11,0,0)</f>
        <v>0</v>
      </c>
      <c r="O64" s="107">
        <f t="array" ref="O64">XLOOKUP(DECKS!$F64,HISTORICO!$B$15:$B$89,HISTORICO!$C$15:$C$89,0,0)</f>
        <v>0</v>
      </c>
      <c r="P64" s="107">
        <f t="array" ref="P64">XLOOKUP(DECKS!$F64,HISTORICO!$B$15:$B$89,HISTORICO!$D$15:$D$89,0,0)</f>
        <v>0</v>
      </c>
      <c r="Q64" s="107">
        <f t="array" ref="Q64">XLOOKUP(DECKS!$F64,HISTORICO!$B$93:$B$171,HISTORICO!$C$93:$C$171,0,0)</f>
        <v>0</v>
      </c>
      <c r="R64" s="107">
        <f t="array" ref="R64">XLOOKUP(DECKS!$F64,HISTORICO!$B$93:$B$171,HISTORICO!$D$93:$D$171,0,0)</f>
        <v>0</v>
      </c>
      <c r="S64" s="107">
        <f t="array" ref="S64">XLOOKUP(DECKS!$F64,HISTORICO!$B$175:$B$377,HISTORICO!$C$175:$C$377,0,0)</f>
        <v>0</v>
      </c>
      <c r="T64" s="107">
        <f t="array" ref="T64">XLOOKUP(DECKS!$F64,HISTORICO!$B$175:$B$377,HISTORICO!$D$175:$D$377,0,0)</f>
        <v>0</v>
      </c>
      <c r="U64" s="107">
        <f t="array" ref="U64">XLOOKUP(DECKS!$F64,HISTORICO!$B$381:$B$501,HISTORICO!$C$381:$C$501,0,0)</f>
        <v>0</v>
      </c>
      <c r="V64" s="107">
        <f t="array" ref="V64">XLOOKUP(DECKS!$F64,HISTORICO!$B$381:$B$501,HISTORICO!$D$381:$D$501,0,0)</f>
        <v>0</v>
      </c>
      <c r="W64" s="107">
        <f t="array" ref="W64">XLOOKUP(DECKS!$F64,HISTORICO!$B$505:$B$589,HISTORICO!$C$505:$C$589,0,0)</f>
        <v>8</v>
      </c>
      <c r="X64" s="107">
        <f t="array" ref="X64">XLOOKUP(DECKS!$F64,HISTORICO!$B$505:$B$589,HISTORICO!$D$505:$D$589,0,0)</f>
        <v>2</v>
      </c>
      <c r="Y64" s="107">
        <f t="array" ref="Y64">XLOOKUP(DECKS!$F64,HISTORICO!$N$4:$N$100,HISTORICO!$O$4:$O$100,0,0)</f>
        <v>6</v>
      </c>
      <c r="Z64" s="107">
        <f t="array" ref="Z64">XLOOKUP(DECKS!$F64,HISTORICO!$N$4:$N$100,HISTORICO!$P$4:$P$100,0,0)</f>
        <v>2</v>
      </c>
      <c r="AA64" s="107">
        <f t="array" ref="AA64">XLOOKUP(DECKS!$F64,HISTORICO!$N$107:$N$288,HISTORICO!$O$107:$O$288,0,0)</f>
        <v>0</v>
      </c>
      <c r="AB64" s="107">
        <f t="array" ref="AB64">XLOOKUP(DECKS!$F64,HISTORICO!$N$107:$N$288,HISTORICO!$P$107:$P$288,0,0)</f>
        <v>0</v>
      </c>
      <c r="AC64" s="100" t="str">
        <f>DECKS!$AB64/DECKS!$AA64</f>
        <v>#DIV/0!</v>
      </c>
      <c r="AD64" s="108">
        <f t="array" ref="AD64">XLOOKUP(DECKS!$F64,HISTORICO!$N$292:$N$759,HISTORICO!$O$292:$O$759,0,0)</f>
        <v>0</v>
      </c>
      <c r="AE64" s="107">
        <f t="array" ref="AE64">XLOOKUP(DECKS!$F64,HISTORICO!$N$292:$N$759,HISTORICO!$P$292:$P$759,0,0)</f>
        <v>0</v>
      </c>
      <c r="AF64" s="109">
        <f>IFERROR(DECKS!$AE64/DECKS!$AD64,0)</f>
        <v>0</v>
      </c>
      <c r="AG64" s="108">
        <f>DECKS!$Y64+DECKS!$AA64+DECKS!$AD64</f>
        <v>6</v>
      </c>
      <c r="AH64" s="109">
        <f>IFERROR((DECKS!$Z64+DECKS!$AB64+DECKS!$AE64)/DECKS!$AG64,0)</f>
        <v>0.3333333333</v>
      </c>
      <c r="AI64" s="110" t="str">
        <f>IFERROR(AVERAGEIF(REG!$D$2:$D$124,DECKS!$F64,REG!$C$2:$C$124),"-")</f>
        <v>-</v>
      </c>
      <c r="AJ64" s="108">
        <f>DECKS!$M64+DECKS!$O64+DECKS!$Q64+DECKS!$S64+DECKS!$U64+DECKS!$W64+DECKS!$Y64+DECKS!$AA64+DECKS!$AD64</f>
        <v>14</v>
      </c>
      <c r="AK64" s="109">
        <f>IFERROR((DECKS!$N64+DECKS!$P64+DECKS!$R64+DECKS!$T64+DECKS!$V64+DECKS!$X64+DECKS!$Z64+DECKS!$AB64+DECKS!$AE64)/DECKS!$AJ64,0)</f>
        <v>0.2857142857</v>
      </c>
      <c r="AL64" s="100" t="s">
        <v>190</v>
      </c>
      <c r="AM64" s="107">
        <f>SUMIF(HISTORICO!N:N,DECKS!$F64,HISTORICO!X:X)</f>
        <v>4</v>
      </c>
      <c r="AN64" s="107">
        <f>SUMIF(HISTORICO!N:N,DECKS!$F64,HISTORICO!Y:Y)</f>
        <v>0</v>
      </c>
      <c r="AO64" s="107">
        <f>SUMIF(HISTORICO!N:N,DECKS!$F64,HISTORICO!Z:Z)</f>
        <v>0</v>
      </c>
      <c r="AP64" s="107">
        <f>SUMIF(HISTORICO!N:N,DECKS!$F64,HISTORICO!AA:AA)</f>
        <v>0</v>
      </c>
      <c r="AQ64" s="111">
        <f>IFERROR(SUM(DECKS!$AM64:$AP64)/((DECKS!$AG64)),0)</f>
        <v>0.6666666667</v>
      </c>
      <c r="AR64" s="112">
        <f>IFERROR(DECKS!$AM64/SUM(DECKS!$AM64:$AP64),0)</f>
        <v>1</v>
      </c>
      <c r="AS64" s="112">
        <f>IFERROR(DECKS!$AN64/SUM(DECKS!$AM64:$AP64),0)</f>
        <v>0</v>
      </c>
      <c r="AT64" s="112">
        <f>IFERROR(DECKS!$AO64/SUM(DECKS!$AM64:$AP64),0)</f>
        <v>0</v>
      </c>
      <c r="AU64" s="112">
        <f>IFERROR(DECKS!$AP64/SUM(DECKS!$AM64:$AP64),0)</f>
        <v>0</v>
      </c>
      <c r="AV64" s="107">
        <f t="array" ref="AV64">XLOOKUP(DECKS!$F64,HISTORICO!$N$4:$N$100,HISTORICO!$AH$4:$AH$100,0)</f>
        <v>12</v>
      </c>
      <c r="AW64" s="107">
        <f>DECKS!$AV64+DECKS!$AM64+1.5*DECKS!$AN64+2*DECKS!$AO64+2.5*DECKS!$AP64</f>
        <v>16</v>
      </c>
      <c r="AX64" s="110">
        <f>IFERROR(DECKS!$AW64/DECKS!$AG64,"-")</f>
        <v>2.666666667</v>
      </c>
      <c r="AY64" s="107" t="str">
        <f t="array" ref="AY64">XLOOKUP(DECKS!$AX64,REF!$F$64:$F$68,REF!$D$64:$D$68,"-",-1,1)</f>
        <v>B</v>
      </c>
      <c r="AZ64" s="108"/>
      <c r="BA64" s="114"/>
      <c r="BB64" s="107"/>
      <c r="BC64" s="107"/>
    </row>
    <row r="65" ht="18.75" customHeight="1">
      <c r="A65" s="88"/>
      <c r="B65" s="105" t="s">
        <v>320</v>
      </c>
      <c r="C65" s="107" t="s">
        <v>252</v>
      </c>
      <c r="D65" s="107">
        <v>4.0</v>
      </c>
      <c r="E65" s="105" t="str">
        <f t="array" ref="E65">XLOOKUP(B65,REF!$C$3:$C$34,REF!$B$3:$B$34,"-",0,1)</f>
        <v>Temur</v>
      </c>
      <c r="F65" s="108" t="s">
        <v>117</v>
      </c>
      <c r="G65" s="107" t="str">
        <f t="shared" si="1"/>
        <v>0</v>
      </c>
      <c r="H65" s="107" t="str">
        <f t="shared" si="2"/>
        <v>1</v>
      </c>
      <c r="I65" s="107" t="str">
        <f t="shared" si="3"/>
        <v>0</v>
      </c>
      <c r="J65" s="107" t="str">
        <f t="shared" si="4"/>
        <v>1</v>
      </c>
      <c r="K65" s="107" t="str">
        <f t="shared" si="5"/>
        <v>1</v>
      </c>
      <c r="L65" s="107">
        <f t="shared" si="6"/>
        <v>3</v>
      </c>
      <c r="M65" s="107">
        <f t="array" ref="M65">XLOOKUP(DECKS!$F65,HISTORICO!$B$4:$B$11,HISTORICO!$C$4:$C$11,0,0)</f>
        <v>0</v>
      </c>
      <c r="N65" s="107">
        <f t="array" ref="N65">XLOOKUP(DECKS!$F65,HISTORICO!$B$4:$B$11,HISTORICO!$D$4:$D$11,0,0)</f>
        <v>0</v>
      </c>
      <c r="O65" s="107">
        <f t="array" ref="O65">XLOOKUP(DECKS!$F65,HISTORICO!$B$15:$B$89,HISTORICO!$C$15:$C$89,0,0)</f>
        <v>0</v>
      </c>
      <c r="P65" s="107">
        <f t="array" ref="P65">XLOOKUP(DECKS!$F65,HISTORICO!$B$15:$B$89,HISTORICO!$D$15:$D$89,0,0)</f>
        <v>0</v>
      </c>
      <c r="Q65" s="107">
        <f t="array" ref="Q65">XLOOKUP(DECKS!$F65,HISTORICO!$B$93:$B$171,HISTORICO!$C$93:$C$171,0,0)</f>
        <v>0</v>
      </c>
      <c r="R65" s="107">
        <f t="array" ref="R65">XLOOKUP(DECKS!$F65,HISTORICO!$B$93:$B$171,HISTORICO!$D$93:$D$171,0,0)</f>
        <v>0</v>
      </c>
      <c r="S65" s="107">
        <f t="array" ref="S65">XLOOKUP(DECKS!$F65,HISTORICO!$B$175:$B$377,HISTORICO!$C$175:$C$377,0,0)</f>
        <v>0</v>
      </c>
      <c r="T65" s="107">
        <f t="array" ref="T65">XLOOKUP(DECKS!$F65,HISTORICO!$B$175:$B$377,HISTORICO!$D$175:$D$377,0,0)</f>
        <v>0</v>
      </c>
      <c r="U65" s="107">
        <f t="array" ref="U65">XLOOKUP(DECKS!$F65,HISTORICO!$B$381:$B$501,HISTORICO!$C$381:$C$501,0,0)</f>
        <v>0</v>
      </c>
      <c r="V65" s="107">
        <f t="array" ref="V65">XLOOKUP(DECKS!$F65,HISTORICO!$B$381:$B$501,HISTORICO!$D$381:$D$501,0,0)</f>
        <v>0</v>
      </c>
      <c r="W65" s="107">
        <f t="array" ref="W65">XLOOKUP(DECKS!$F65,HISTORICO!$B$505:$B$589,HISTORICO!$C$505:$C$589,0,0)</f>
        <v>0</v>
      </c>
      <c r="X65" s="107">
        <f t="array" ref="X65">XLOOKUP(DECKS!$F65,HISTORICO!$B$505:$B$589,HISTORICO!$D$505:$D$589,0,0)</f>
        <v>0</v>
      </c>
      <c r="Y65" s="107">
        <f t="array" ref="Y65">XLOOKUP(DECKS!$F65,HISTORICO!$N$4:$N$100,HISTORICO!$O$4:$O$100,0,0)</f>
        <v>12</v>
      </c>
      <c r="Z65" s="107">
        <f t="array" ref="Z65">XLOOKUP(DECKS!$F65,HISTORICO!$N$4:$N$100,HISTORICO!$P$4:$P$100,0,0)</f>
        <v>2</v>
      </c>
      <c r="AA65" s="107">
        <f t="array" ref="AA65">XLOOKUP(DECKS!$F65,HISTORICO!$N$107:$N$288,HISTORICO!$O$107:$O$288,0,0)</f>
        <v>9</v>
      </c>
      <c r="AB65" s="107">
        <f t="array" ref="AB65">XLOOKUP(DECKS!$F65,HISTORICO!$N$107:$N$288,HISTORICO!$P$107:$P$288,0,0)</f>
        <v>5</v>
      </c>
      <c r="AC65" s="100">
        <f>DECKS!$AB65/DECKS!$AA65</f>
        <v>0.5555555556</v>
      </c>
      <c r="AD65" s="108">
        <f t="array" ref="AD65">XLOOKUP(DECKS!$F65,HISTORICO!$N$292:$N$759,HISTORICO!$O$292:$O$759,0,0)</f>
        <v>1</v>
      </c>
      <c r="AE65" s="107">
        <f t="array" ref="AE65">XLOOKUP(DECKS!$F65,HISTORICO!$N$292:$N$759,HISTORICO!$P$292:$P$759,0,0)</f>
        <v>0</v>
      </c>
      <c r="AF65" s="109">
        <f>IFERROR(DECKS!$AE65/DECKS!$AD65,0)</f>
        <v>0</v>
      </c>
      <c r="AG65" s="108">
        <f>DECKS!$Y65+DECKS!$AA65+DECKS!$AD65</f>
        <v>22</v>
      </c>
      <c r="AH65" s="109">
        <f>IFERROR((DECKS!$Z65+DECKS!$AB65+DECKS!$AE65)/DECKS!$AG65,0)</f>
        <v>0.3181818182</v>
      </c>
      <c r="AI65" s="115" t="str">
        <f>IFERROR(AVERAGEIF(REG!$D$2:$D$124,DECKS!$F65,REG!$C$2:$C$124),"-")</f>
        <v>-</v>
      </c>
      <c r="AJ65" s="108">
        <f>DECKS!$M65+DECKS!$O65+DECKS!$Q65+DECKS!$S65+DECKS!$U65+DECKS!$W65+DECKS!$Y65+DECKS!$AA65+DECKS!$AD65</f>
        <v>22</v>
      </c>
      <c r="AK65" s="109">
        <f>IFERROR((DECKS!$N65+DECKS!$P65+DECKS!$R65+DECKS!$T65+DECKS!$V65+DECKS!$X65+DECKS!$Z65+DECKS!$AB65+DECKS!$AE65)/DECKS!$AJ65,0)</f>
        <v>0.3181818182</v>
      </c>
      <c r="AL65" s="100" t="s">
        <v>190</v>
      </c>
      <c r="AM65" s="107">
        <f>SUMIF(HISTORICO!N:N,DECKS!$F65,HISTORICO!X:X)</f>
        <v>20</v>
      </c>
      <c r="AN65" s="107">
        <f>SUMIF(HISTORICO!N:N,DECKS!$F65,HISTORICO!Y:Y)</f>
        <v>0</v>
      </c>
      <c r="AO65" s="107">
        <f>SUMIF(HISTORICO!N:N,DECKS!$F65,HISTORICO!Z:Z)</f>
        <v>0</v>
      </c>
      <c r="AP65" s="107">
        <f>SUMIF(HISTORICO!N:N,DECKS!$F65,HISTORICO!AA:AA)</f>
        <v>0</v>
      </c>
      <c r="AQ65" s="111">
        <f>IFERROR(SUM(DECKS!$AM65:$AP65)/((DECKS!$AG65)),0)</f>
        <v>0.9090909091</v>
      </c>
      <c r="AR65" s="112">
        <f>IFERROR(DECKS!$AM65/SUM(DECKS!$AM65:$AP65),0)</f>
        <v>1</v>
      </c>
      <c r="AS65" s="112">
        <f>IFERROR(DECKS!$AN65/SUM(DECKS!$AM65:$AP65),0)</f>
        <v>0</v>
      </c>
      <c r="AT65" s="112">
        <f>IFERROR(DECKS!$AO65/SUM(DECKS!$AM65:$AP65),0)</f>
        <v>0</v>
      </c>
      <c r="AU65" s="112">
        <f>IFERROR(DECKS!$AP65/SUM(DECKS!$AM65:$AP65),0)</f>
        <v>0</v>
      </c>
      <c r="AV65" s="107">
        <f t="array" ref="AV65">XLOOKUP(DECKS!$F65,HISTORICO!$N$4:$N$100,HISTORICO!$AH$4:$AH$100,0)</f>
        <v>23</v>
      </c>
      <c r="AW65" s="107">
        <f>DECKS!$AV65+DECKS!$AM65+1.5*DECKS!$AN65+2*DECKS!$AO65+2.5*DECKS!$AP65</f>
        <v>43</v>
      </c>
      <c r="AX65" s="110">
        <f>IFERROR(DECKS!$AW65/DECKS!$AG65,"-")</f>
        <v>1.954545455</v>
      </c>
      <c r="AY65" s="107" t="str">
        <f t="array" ref="AY65">XLOOKUP(DECKS!$AX65,REF!$F$64:$F$68,REF!$D$64:$D$68,"-",-1,1)</f>
        <v>C</v>
      </c>
      <c r="AZ65" s="116" t="s">
        <v>423</v>
      </c>
      <c r="BA65" s="114">
        <v>1013.49</v>
      </c>
      <c r="BB65" s="107">
        <v>2.65</v>
      </c>
      <c r="BC65" s="117">
        <v>34.96</v>
      </c>
    </row>
    <row r="66" ht="18.75" customHeight="1">
      <c r="A66" s="88"/>
      <c r="B66" s="105" t="s">
        <v>340</v>
      </c>
      <c r="C66" s="107" t="s">
        <v>275</v>
      </c>
      <c r="D66" s="107">
        <v>4.0</v>
      </c>
      <c r="E66" s="105" t="str">
        <f t="array" ref="E66">XLOOKUP(B66,REF!$C$3:$C$34,REF!$B$3:$B$34,"-",0,1)</f>
        <v>Esper</v>
      </c>
      <c r="F66" s="108" t="s">
        <v>79</v>
      </c>
      <c r="G66" s="107" t="str">
        <f t="shared" si="1"/>
        <v>1</v>
      </c>
      <c r="H66" s="107" t="str">
        <f t="shared" si="2"/>
        <v>1</v>
      </c>
      <c r="I66" s="107" t="str">
        <f t="shared" si="3"/>
        <v>1</v>
      </c>
      <c r="J66" s="107" t="str">
        <f t="shared" si="4"/>
        <v>0</v>
      </c>
      <c r="K66" s="107" t="str">
        <f t="shared" si="5"/>
        <v>0</v>
      </c>
      <c r="L66" s="107">
        <f t="shared" si="6"/>
        <v>3</v>
      </c>
      <c r="M66" s="107">
        <f t="array" ref="M66">XLOOKUP(DECKS!$F66,HISTORICO!$B$4:$B$11,HISTORICO!$C$4:$C$11,0,0)</f>
        <v>0</v>
      </c>
      <c r="N66" s="107">
        <f t="array" ref="N66">XLOOKUP(DECKS!$F66,HISTORICO!$B$4:$B$11,HISTORICO!$D$4:$D$11,0,0)</f>
        <v>0</v>
      </c>
      <c r="O66" s="107">
        <f t="array" ref="O66">XLOOKUP(DECKS!$F66,HISTORICO!$B$15:$B$89,HISTORICO!$C$15:$C$89,0,0)</f>
        <v>0</v>
      </c>
      <c r="P66" s="107">
        <f t="array" ref="P66">XLOOKUP(DECKS!$F66,HISTORICO!$B$15:$B$89,HISTORICO!$D$15:$D$89,0,0)</f>
        <v>0</v>
      </c>
      <c r="Q66" s="107">
        <f t="array" ref="Q66">XLOOKUP(DECKS!$F66,HISTORICO!$B$93:$B$171,HISTORICO!$C$93:$C$171,0,0)</f>
        <v>0</v>
      </c>
      <c r="R66" s="107">
        <f t="array" ref="R66">XLOOKUP(DECKS!$F66,HISTORICO!$B$93:$B$171,HISTORICO!$D$93:$D$171,0,0)</f>
        <v>0</v>
      </c>
      <c r="S66" s="107">
        <f t="array" ref="S66">XLOOKUP(DECKS!$F66,HISTORICO!$B$175:$B$377,HISTORICO!$C$175:$C$377,0,0)</f>
        <v>0</v>
      </c>
      <c r="T66" s="107">
        <f t="array" ref="T66">XLOOKUP(DECKS!$F66,HISTORICO!$B$175:$B$377,HISTORICO!$D$175:$D$377,0,0)</f>
        <v>0</v>
      </c>
      <c r="U66" s="107">
        <f t="array" ref="U66">XLOOKUP(DECKS!$F66,HISTORICO!$B$381:$B$501,HISTORICO!$C$381:$C$501,0,0)</f>
        <v>0</v>
      </c>
      <c r="V66" s="107">
        <f t="array" ref="V66">XLOOKUP(DECKS!$F66,HISTORICO!$B$381:$B$501,HISTORICO!$D$381:$D$501,0,0)</f>
        <v>0</v>
      </c>
      <c r="W66" s="107">
        <f t="array" ref="W66">XLOOKUP(DECKS!$F66,HISTORICO!$B$505:$B$589,HISTORICO!$C$505:$C$589,0,0)</f>
        <v>0</v>
      </c>
      <c r="X66" s="107">
        <f t="array" ref="X66">XLOOKUP(DECKS!$F66,HISTORICO!$B$505:$B$589,HISTORICO!$D$505:$D$589,0,0)</f>
        <v>0</v>
      </c>
      <c r="Y66" s="107">
        <f t="array" ref="Y66">XLOOKUP(DECKS!$F66,HISTORICO!$N$4:$N$100,HISTORICO!$O$4:$O$100,0,0)</f>
        <v>7</v>
      </c>
      <c r="Z66" s="107">
        <f t="array" ref="Z66">XLOOKUP(DECKS!$F66,HISTORICO!$N$4:$N$100,HISTORICO!$P$4:$P$100,0,0)</f>
        <v>3</v>
      </c>
      <c r="AA66" s="107">
        <f t="array" ref="AA66">XLOOKUP(DECKS!$F66,HISTORICO!$N$107:$N$288,HISTORICO!$O$107:$O$288,0,0)</f>
        <v>2</v>
      </c>
      <c r="AB66" s="107">
        <f t="array" ref="AB66">XLOOKUP(DECKS!$F66,HISTORICO!$N$107:$N$288,HISTORICO!$P$107:$P$288,0,0)</f>
        <v>1</v>
      </c>
      <c r="AC66" s="100">
        <f>DECKS!$AB66/DECKS!$AA66</f>
        <v>0.5</v>
      </c>
      <c r="AD66" s="108">
        <f t="array" ref="AD66">XLOOKUP(DECKS!$F66,HISTORICO!$N$292:$N$759,HISTORICO!$O$292:$O$759,0,0)</f>
        <v>4</v>
      </c>
      <c r="AE66" s="107">
        <f t="array" ref="AE66">XLOOKUP(DECKS!$F66,HISTORICO!$N$292:$N$759,HISTORICO!$P$292:$P$759,0,0)</f>
        <v>0</v>
      </c>
      <c r="AF66" s="109">
        <f>IFERROR(DECKS!$AE66/DECKS!$AD66,0)</f>
        <v>0</v>
      </c>
      <c r="AG66" s="108">
        <f>DECKS!$Y66+DECKS!$AA66+DECKS!$AD66</f>
        <v>13</v>
      </c>
      <c r="AH66" s="109">
        <f>IFERROR((DECKS!$Z66+DECKS!$AB66+DECKS!$AE66)/DECKS!$AG66,0)</f>
        <v>0.3076923077</v>
      </c>
      <c r="AI66" s="115" t="str">
        <f>IFERROR(AVERAGEIF(REG!$D$2:$D$124,DECKS!$F66,REG!$C$2:$C$124),"-")</f>
        <v>-</v>
      </c>
      <c r="AJ66" s="108">
        <f>DECKS!$M66+DECKS!$O66+DECKS!$Q66+DECKS!$S66+DECKS!$U66+DECKS!$W66+DECKS!$Y66+DECKS!$AA66+DECKS!$AD66</f>
        <v>13</v>
      </c>
      <c r="AK66" s="109">
        <f>IFERROR((DECKS!$N66+DECKS!$P66+DECKS!$R66+DECKS!$T66+DECKS!$V66+DECKS!$X66+DECKS!$Z66+DECKS!$AB66+DECKS!$AE66)/DECKS!$AJ66,0)</f>
        <v>0.3076923077</v>
      </c>
      <c r="AL66" s="100" t="s">
        <v>190</v>
      </c>
      <c r="AM66" s="107">
        <f>SUMIF(HISTORICO!N:N,DECKS!$F66,HISTORICO!X:X)</f>
        <v>8</v>
      </c>
      <c r="AN66" s="107">
        <f>SUMIF(HISTORICO!N:N,DECKS!$F66,HISTORICO!Y:Y)</f>
        <v>0</v>
      </c>
      <c r="AO66" s="107">
        <f>SUMIF(HISTORICO!N:N,DECKS!$F66,HISTORICO!Z:Z)</f>
        <v>0</v>
      </c>
      <c r="AP66" s="107">
        <f>SUMIF(HISTORICO!N:N,DECKS!$F66,HISTORICO!AA:AA)</f>
        <v>0</v>
      </c>
      <c r="AQ66" s="111">
        <f>IFERROR(SUM(DECKS!$AM66:$AP66)/((DECKS!$AG66)),0)</f>
        <v>0.6153846154</v>
      </c>
      <c r="AR66" s="112">
        <f>IFERROR(DECKS!$AM66/SUM(DECKS!$AM66:$AP66),0)</f>
        <v>1</v>
      </c>
      <c r="AS66" s="112">
        <f>IFERROR(DECKS!$AN66/SUM(DECKS!$AM66:$AP66),0)</f>
        <v>0</v>
      </c>
      <c r="AT66" s="112">
        <f>IFERROR(DECKS!$AO66/SUM(DECKS!$AM66:$AP66),0)</f>
        <v>0</v>
      </c>
      <c r="AU66" s="112">
        <f>IFERROR(DECKS!$AP66/SUM(DECKS!$AM66:$AP66),0)</f>
        <v>0</v>
      </c>
      <c r="AV66" s="107">
        <f t="array" ref="AV66">XLOOKUP(DECKS!$F66,HISTORICO!$N$4:$N$100,HISTORICO!$AH$4:$AH$100,0)</f>
        <v>16</v>
      </c>
      <c r="AW66" s="107">
        <f>DECKS!$AV66+DECKS!$AM66+1.5*DECKS!$AN66+2*DECKS!$AO66+2.5*DECKS!$AP66</f>
        <v>24</v>
      </c>
      <c r="AX66" s="110">
        <f>IFERROR(DECKS!$AW66/DECKS!$AG66,"-")</f>
        <v>1.846153846</v>
      </c>
      <c r="AY66" s="107" t="str">
        <f t="array" ref="AY66">XLOOKUP(DECKS!$AX66,REF!$F$64:$F$68,REF!$D$64:$D$68,"-",-1,1)</f>
        <v>C</v>
      </c>
      <c r="AZ66" s="108"/>
      <c r="BA66" s="114"/>
      <c r="BB66" s="107"/>
      <c r="BC66" s="107"/>
    </row>
    <row r="67" ht="18.75" customHeight="1">
      <c r="A67" s="88"/>
      <c r="B67" s="105" t="s">
        <v>340</v>
      </c>
      <c r="C67" s="107" t="s">
        <v>259</v>
      </c>
      <c r="D67" s="107">
        <v>5.0</v>
      </c>
      <c r="E67" s="105" t="str">
        <f t="array" ref="E67">XLOOKUP(B67,REF!$C$3:$C$34,REF!$B$3:$B$34,"-",0,1)</f>
        <v>Esper</v>
      </c>
      <c r="F67" s="120" t="s">
        <v>83</v>
      </c>
      <c r="G67" s="107" t="str">
        <f t="shared" si="1"/>
        <v>1</v>
      </c>
      <c r="H67" s="107" t="str">
        <f t="shared" si="2"/>
        <v>1</v>
      </c>
      <c r="I67" s="107" t="str">
        <f t="shared" si="3"/>
        <v>1</v>
      </c>
      <c r="J67" s="107" t="str">
        <f t="shared" si="4"/>
        <v>0</v>
      </c>
      <c r="K67" s="107" t="str">
        <f t="shared" si="5"/>
        <v>0</v>
      </c>
      <c r="L67" s="107">
        <f t="shared" si="6"/>
        <v>3</v>
      </c>
      <c r="M67" s="107">
        <f t="array" ref="M67">XLOOKUP(DECKS!$F67,HISTORICO!$B$4:$B$11,HISTORICO!$C$4:$C$11,0,0)</f>
        <v>0</v>
      </c>
      <c r="N67" s="107">
        <f t="array" ref="N67">XLOOKUP(DECKS!$F67,HISTORICO!$B$4:$B$11,HISTORICO!$D$4:$D$11,0,0)</f>
        <v>0</v>
      </c>
      <c r="O67" s="107">
        <f t="array" ref="O67">XLOOKUP(DECKS!$F67,HISTORICO!$B$15:$B$89,HISTORICO!$C$15:$C$89,0,0)</f>
        <v>0</v>
      </c>
      <c r="P67" s="107">
        <f t="array" ref="P67">XLOOKUP(DECKS!$F67,HISTORICO!$B$15:$B$89,HISTORICO!$D$15:$D$89,0,0)</f>
        <v>0</v>
      </c>
      <c r="Q67" s="107">
        <f t="array" ref="Q67">XLOOKUP(DECKS!$F67,HISTORICO!$B$93:$B$171,HISTORICO!$C$93:$C$171,0,0)</f>
        <v>0</v>
      </c>
      <c r="R67" s="107">
        <f t="array" ref="R67">XLOOKUP(DECKS!$F67,HISTORICO!$B$93:$B$171,HISTORICO!$D$93:$D$171,0,0)</f>
        <v>0</v>
      </c>
      <c r="S67" s="107">
        <f t="array" ref="S67">XLOOKUP(DECKS!$F67,HISTORICO!$B$175:$B$377,HISTORICO!$C$175:$C$377,0,0)</f>
        <v>0</v>
      </c>
      <c r="T67" s="107">
        <f t="array" ref="T67">XLOOKUP(DECKS!$F67,HISTORICO!$B$175:$B$377,HISTORICO!$D$175:$D$377,0,0)</f>
        <v>0</v>
      </c>
      <c r="U67" s="107">
        <f t="array" ref="U67">XLOOKUP(DECKS!$F67,HISTORICO!$B$381:$B$501,HISTORICO!$C$381:$C$501,0,0)</f>
        <v>0</v>
      </c>
      <c r="V67" s="107">
        <f t="array" ref="V67">XLOOKUP(DECKS!$F67,HISTORICO!$B$381:$B$501,HISTORICO!$D$381:$D$501,0,0)</f>
        <v>0</v>
      </c>
      <c r="W67" s="107">
        <f t="array" ref="W67">XLOOKUP(DECKS!$F67,HISTORICO!$B$505:$B$589,HISTORICO!$C$505:$C$589,0,0)</f>
        <v>0</v>
      </c>
      <c r="X67" s="107">
        <f t="array" ref="X67">XLOOKUP(DECKS!$F67,HISTORICO!$B$505:$B$589,HISTORICO!$D$505:$D$589,0,0)</f>
        <v>0</v>
      </c>
      <c r="Y67" s="107">
        <f t="array" ref="Y67">XLOOKUP(DECKS!$F67,HISTORICO!$N$4:$N$100,HISTORICO!$O$4:$O$100,0,0)</f>
        <v>0</v>
      </c>
      <c r="Z67" s="107">
        <f t="array" ref="Z67">XLOOKUP(DECKS!$F67,HISTORICO!$N$4:$N$100,HISTORICO!$P$4:$P$100,0,0)</f>
        <v>0</v>
      </c>
      <c r="AA67" s="107">
        <f t="array" ref="AA67">XLOOKUP(DECKS!$F67,HISTORICO!$N$107:$N$288,HISTORICO!$O$107:$O$288,0,0)</f>
        <v>11</v>
      </c>
      <c r="AB67" s="107">
        <f t="array" ref="AB67">XLOOKUP(DECKS!$F67,HISTORICO!$N$107:$N$288,HISTORICO!$P$107:$P$288,0,0)</f>
        <v>4</v>
      </c>
      <c r="AC67" s="100">
        <f>DECKS!$AB67/DECKS!$AA67</f>
        <v>0.3636363636</v>
      </c>
      <c r="AD67" s="108">
        <f t="array" ref="AD67">XLOOKUP(DECKS!$F67,HISTORICO!$N$292:$N$759,HISTORICO!$O$292:$O$759,0,0)</f>
        <v>2</v>
      </c>
      <c r="AE67" s="107">
        <f t="array" ref="AE67">XLOOKUP(DECKS!$F67,HISTORICO!$N$292:$N$759,HISTORICO!$P$292:$P$759,0,0)</f>
        <v>0</v>
      </c>
      <c r="AF67" s="109">
        <f>IFERROR(DECKS!$AE67/DECKS!$AD67,0)</f>
        <v>0</v>
      </c>
      <c r="AG67" s="108">
        <f>DECKS!$Y67+DECKS!$AA67+DECKS!$AD67</f>
        <v>13</v>
      </c>
      <c r="AH67" s="109">
        <f>IFERROR((DECKS!$Z67+DECKS!$AB67+DECKS!$AE67)/DECKS!$AG67,0)</f>
        <v>0.3076923077</v>
      </c>
      <c r="AI67" s="115" t="str">
        <f>IFERROR(AVERAGEIF(REG!$D$2:$D$124,DECKS!$F67,REG!$C$2:$C$124),"-")</f>
        <v>-</v>
      </c>
      <c r="AJ67" s="108">
        <f>DECKS!$M67+DECKS!$O67+DECKS!$Q67+DECKS!$S67+DECKS!$U67+DECKS!$W67+DECKS!$Y67+DECKS!$AA67+DECKS!$AD67</f>
        <v>13</v>
      </c>
      <c r="AK67" s="109">
        <f>IFERROR((DECKS!$N67+DECKS!$P67+DECKS!$R67+DECKS!$T67+DECKS!$V67+DECKS!$X67+DECKS!$Z67+DECKS!$AB67+DECKS!$AE67)/DECKS!$AJ67,0)</f>
        <v>0.3076923077</v>
      </c>
      <c r="AL67" s="107" t="s">
        <v>364</v>
      </c>
      <c r="AM67" s="107">
        <f>SUMIF(HISTORICO!N:N,DECKS!$F67,HISTORICO!X:X)</f>
        <v>3</v>
      </c>
      <c r="AN67" s="107">
        <f>SUMIF(HISTORICO!N:N,DECKS!$F67,HISTORICO!Y:Y)</f>
        <v>7</v>
      </c>
      <c r="AO67" s="107">
        <f>SUMIF(HISTORICO!N:N,DECKS!$F67,HISTORICO!Z:Z)</f>
        <v>0</v>
      </c>
      <c r="AP67" s="107">
        <f>SUMIF(HISTORICO!N:N,DECKS!$F67,HISTORICO!AA:AA)</f>
        <v>1</v>
      </c>
      <c r="AQ67" s="111">
        <f>IFERROR(SUM(DECKS!$AM67:$AP67)/((DECKS!$AG67)),0)</f>
        <v>0.8461538462</v>
      </c>
      <c r="AR67" s="112">
        <f>IFERROR(DECKS!$AM67/SUM(DECKS!$AM67:$AP67),0)</f>
        <v>0.2727272727</v>
      </c>
      <c r="AS67" s="112">
        <f>IFERROR(DECKS!$AN67/SUM(DECKS!$AM67:$AP67),0)</f>
        <v>0.6363636364</v>
      </c>
      <c r="AT67" s="112">
        <f>IFERROR(DECKS!$AO67/SUM(DECKS!$AM67:$AP67),0)</f>
        <v>0</v>
      </c>
      <c r="AU67" s="112">
        <f>IFERROR(DECKS!$AP67/SUM(DECKS!$AM67:$AP67),0)</f>
        <v>0.09090909091</v>
      </c>
      <c r="AV67" s="107">
        <f t="array" ref="AV67">XLOOKUP(DECKS!$F67,HISTORICO!$N$4:$N$100,HISTORICO!$AH$4:$AH$100,0)</f>
        <v>0</v>
      </c>
      <c r="AW67" s="107">
        <f>DECKS!$AV67+DECKS!$AM67+1.5*DECKS!$AN67+2*DECKS!$AO67+2.5*DECKS!$AP67</f>
        <v>16</v>
      </c>
      <c r="AX67" s="110">
        <f>IFERROR(DECKS!$AW67/DECKS!$AG67,"-")</f>
        <v>1.230769231</v>
      </c>
      <c r="AY67" s="107" t="str">
        <f t="array" ref="AY67">XLOOKUP(DECKS!$AX67,REF!$F$64:$F$68,REF!$D$64:$D$68,"-",-1,1)</f>
        <v>C</v>
      </c>
      <c r="AZ67" s="116" t="s">
        <v>424</v>
      </c>
      <c r="BA67" s="114">
        <v>807.87</v>
      </c>
      <c r="BB67" s="107">
        <v>2.58</v>
      </c>
      <c r="BC67" s="107">
        <v>42.9</v>
      </c>
    </row>
    <row r="68" ht="18.75" customHeight="1">
      <c r="A68" s="88"/>
      <c r="B68" s="105" t="s">
        <v>306</v>
      </c>
      <c r="C68" s="107" t="s">
        <v>275</v>
      </c>
      <c r="D68" s="107">
        <v>5.0</v>
      </c>
      <c r="E68" s="105" t="str">
        <f t="array" ref="E68">XLOOKUP(B68,REF!$C$3:$C$34,REF!$B$3:$B$34,"-",0,1)</f>
        <v>Mono White</v>
      </c>
      <c r="F68" s="108" t="s">
        <v>90</v>
      </c>
      <c r="G68" s="107" t="str">
        <f t="shared" si="1"/>
        <v>1</v>
      </c>
      <c r="H68" s="107" t="str">
        <f t="shared" si="2"/>
        <v>0</v>
      </c>
      <c r="I68" s="107" t="str">
        <f t="shared" si="3"/>
        <v>0</v>
      </c>
      <c r="J68" s="107" t="str">
        <f t="shared" si="4"/>
        <v>0</v>
      </c>
      <c r="K68" s="107" t="str">
        <f t="shared" si="5"/>
        <v>0</v>
      </c>
      <c r="L68" s="107">
        <f t="shared" si="6"/>
        <v>1</v>
      </c>
      <c r="M68" s="107">
        <f t="array" ref="M68">XLOOKUP(DECKS!$F68,HISTORICO!$B$4:$B$11,HISTORICO!$C$4:$C$11,0,0)</f>
        <v>0</v>
      </c>
      <c r="N68" s="107">
        <f t="array" ref="N68">XLOOKUP(DECKS!$F68,HISTORICO!$B$4:$B$11,HISTORICO!$D$4:$D$11,0,0)</f>
        <v>0</v>
      </c>
      <c r="O68" s="107">
        <f t="array" ref="O68">XLOOKUP(DECKS!$F68,HISTORICO!$B$15:$B$89,HISTORICO!$C$15:$C$89,0,0)</f>
        <v>38</v>
      </c>
      <c r="P68" s="107">
        <f t="array" ref="P68">XLOOKUP(DECKS!$F68,HISTORICO!$B$15:$B$89,HISTORICO!$D$15:$D$89,0,0)</f>
        <v>15</v>
      </c>
      <c r="Q68" s="107">
        <f t="array" ref="Q68">XLOOKUP(DECKS!$F68,HISTORICO!$B$93:$B$171,HISTORICO!$C$93:$C$171,0,0)</f>
        <v>23</v>
      </c>
      <c r="R68" s="107">
        <f t="array" ref="R68">XLOOKUP(DECKS!$F68,HISTORICO!$B$93:$B$171,HISTORICO!$D$93:$D$171,0,0)</f>
        <v>7</v>
      </c>
      <c r="S68" s="107">
        <f t="array" ref="S68">XLOOKUP(DECKS!$F68,HISTORICO!$B$175:$B$377,HISTORICO!$C$175:$C$377,0,0)</f>
        <v>0</v>
      </c>
      <c r="T68" s="107">
        <f t="array" ref="T68">XLOOKUP(DECKS!$F68,HISTORICO!$B$175:$B$377,HISTORICO!$D$175:$D$377,0,0)</f>
        <v>0</v>
      </c>
      <c r="U68" s="107">
        <f t="array" ref="U68">XLOOKUP(DECKS!$F68,HISTORICO!$B$381:$B$501,HISTORICO!$C$381:$C$501,0,0)</f>
        <v>3</v>
      </c>
      <c r="V68" s="107">
        <f t="array" ref="V68">XLOOKUP(DECKS!$F68,HISTORICO!$B$381:$B$501,HISTORICO!$D$381:$D$501,0,0)</f>
        <v>0</v>
      </c>
      <c r="W68" s="107">
        <f t="array" ref="W68">XLOOKUP(DECKS!$F68,HISTORICO!$B$505:$B$589,HISTORICO!$C$505:$C$589,0,0)</f>
        <v>11</v>
      </c>
      <c r="X68" s="107">
        <f t="array" ref="X68">XLOOKUP(DECKS!$F68,HISTORICO!$B$505:$B$589,HISTORICO!$D$505:$D$589,0,0)</f>
        <v>4</v>
      </c>
      <c r="Y68" s="107">
        <f t="array" ref="Y68">XLOOKUP(DECKS!$F68,HISTORICO!$N$4:$N$100,HISTORICO!$O$4:$O$100,0,0)</f>
        <v>17</v>
      </c>
      <c r="Z68" s="107">
        <f t="array" ref="Z68">XLOOKUP(DECKS!$F68,HISTORICO!$N$4:$N$100,HISTORICO!$P$4:$P$100,0,0)</f>
        <v>4</v>
      </c>
      <c r="AA68" s="107">
        <f t="array" ref="AA68">XLOOKUP(DECKS!$F68,HISTORICO!$N$107:$N$288,HISTORICO!$O$107:$O$288,0,0)</f>
        <v>14</v>
      </c>
      <c r="AB68" s="107">
        <f t="array" ref="AB68">XLOOKUP(DECKS!$F68,HISTORICO!$N$107:$N$288,HISTORICO!$P$107:$P$288,0,0)</f>
        <v>4</v>
      </c>
      <c r="AC68" s="100">
        <f>DECKS!$AB68/DECKS!$AA68</f>
        <v>0.2857142857</v>
      </c>
      <c r="AD68" s="108">
        <f t="array" ref="AD68">XLOOKUP(DECKS!$F68,HISTORICO!$N$292:$N$759,HISTORICO!$O$292:$O$759,0,0)</f>
        <v>5</v>
      </c>
      <c r="AE68" s="107">
        <f t="array" ref="AE68">XLOOKUP(DECKS!$F68,HISTORICO!$N$292:$N$759,HISTORICO!$P$292:$P$759,0,0)</f>
        <v>3</v>
      </c>
      <c r="AF68" s="109">
        <f>IFERROR(DECKS!$AE68/DECKS!$AD68,0)</f>
        <v>0.6</v>
      </c>
      <c r="AG68" s="108">
        <f>DECKS!$Y68+DECKS!$AA68+DECKS!$AD68</f>
        <v>36</v>
      </c>
      <c r="AH68" s="109">
        <f>IFERROR((DECKS!$Z68+DECKS!$AB68+DECKS!$AE68)/DECKS!$AG68,0)</f>
        <v>0.3055555556</v>
      </c>
      <c r="AI68" s="115">
        <f>IFERROR(AVERAGEIF(REG!$D$2:$D$124,DECKS!$F68,REG!$C$2:$C$124),"-")</f>
        <v>11.33333333</v>
      </c>
      <c r="AJ68" s="108">
        <f>DECKS!$M68+DECKS!$O68+DECKS!$Q68+DECKS!$S68+DECKS!$U68+DECKS!$W68+DECKS!$Y68+DECKS!$AA68+DECKS!$AD68</f>
        <v>111</v>
      </c>
      <c r="AK68" s="109">
        <f>IFERROR((DECKS!$N68+DECKS!$P68+DECKS!$R68+DECKS!$T68+DECKS!$V68+DECKS!$X68+DECKS!$Z68+DECKS!$AB68+DECKS!$AE68)/DECKS!$AJ68,0)</f>
        <v>0.3333333333</v>
      </c>
      <c r="AL68" s="100" t="s">
        <v>190</v>
      </c>
      <c r="AM68" s="107">
        <f>SUMIF(HISTORICO!N:N,DECKS!$F68,HISTORICO!X:X)</f>
        <v>19</v>
      </c>
      <c r="AN68" s="107">
        <f>SUMIF(HISTORICO!N:N,DECKS!$F68,HISTORICO!Y:Y)</f>
        <v>2</v>
      </c>
      <c r="AO68" s="107">
        <f>SUMIF(HISTORICO!N:N,DECKS!$F68,HISTORICO!Z:Z)</f>
        <v>0</v>
      </c>
      <c r="AP68" s="107">
        <f>SUMIF(HISTORICO!N:N,DECKS!$F68,HISTORICO!AA:AA)</f>
        <v>4</v>
      </c>
      <c r="AQ68" s="111">
        <f>IFERROR(SUM(DECKS!$AM68:$AP68)/((DECKS!$AG68)),0)</f>
        <v>0.6944444444</v>
      </c>
      <c r="AR68" s="112">
        <f>IFERROR(DECKS!$AM68/SUM(DECKS!$AM68:$AP68),0)</f>
        <v>0.76</v>
      </c>
      <c r="AS68" s="112">
        <f>IFERROR(DECKS!$AN68/SUM(DECKS!$AM68:$AP68),0)</f>
        <v>0.08</v>
      </c>
      <c r="AT68" s="112">
        <f>IFERROR(DECKS!$AO68/SUM(DECKS!$AM68:$AP68),0)</f>
        <v>0</v>
      </c>
      <c r="AU68" s="112">
        <f>IFERROR(DECKS!$AP68/SUM(DECKS!$AM68:$AP68),0)</f>
        <v>0.16</v>
      </c>
      <c r="AV68" s="107">
        <f t="array" ref="AV68">XLOOKUP(DECKS!$F68,HISTORICO!$N$4:$N$100,HISTORICO!$AH$4:$AH$100,0)</f>
        <v>33</v>
      </c>
      <c r="AW68" s="107">
        <f>DECKS!$AV68+DECKS!$AM68+1.5*DECKS!$AN68+2*DECKS!$AO68+2.5*DECKS!$AP68</f>
        <v>65</v>
      </c>
      <c r="AX68" s="110">
        <f>IFERROR(DECKS!$AW68/DECKS!$AG68,"-")</f>
        <v>1.805555556</v>
      </c>
      <c r="AY68" s="107" t="str">
        <f t="array" ref="AY68">XLOOKUP(DECKS!$AX68,REF!$F$64:$F$68,REF!$D$64:$D$68,"-",-1,1)</f>
        <v>C</v>
      </c>
      <c r="AZ68" s="116" t="s">
        <v>425</v>
      </c>
      <c r="BA68" s="114">
        <v>779.35</v>
      </c>
      <c r="BB68" s="107">
        <v>3.4</v>
      </c>
      <c r="BC68" s="107">
        <v>46.86</v>
      </c>
    </row>
    <row r="69" ht="18.75" customHeight="1">
      <c r="A69" s="88"/>
      <c r="B69" s="105" t="s">
        <v>298</v>
      </c>
      <c r="C69" s="107" t="s">
        <v>259</v>
      </c>
      <c r="D69" s="107">
        <v>6.0</v>
      </c>
      <c r="E69" s="105" t="str">
        <f t="array" ref="E69">XLOOKUP(B69,REF!$C$3:$C$34,REF!$B$3:$B$34,"-",0,1)</f>
        <v>Boros</v>
      </c>
      <c r="F69" s="108" t="s">
        <v>82</v>
      </c>
      <c r="G69" s="107" t="str">
        <f t="shared" si="1"/>
        <v>1</v>
      </c>
      <c r="H69" s="107" t="str">
        <f t="shared" si="2"/>
        <v>0</v>
      </c>
      <c r="I69" s="107" t="str">
        <f t="shared" si="3"/>
        <v>0</v>
      </c>
      <c r="J69" s="107" t="str">
        <f t="shared" si="4"/>
        <v>1</v>
      </c>
      <c r="K69" s="107" t="str">
        <f t="shared" si="5"/>
        <v>0</v>
      </c>
      <c r="L69" s="107">
        <f t="shared" si="6"/>
        <v>2</v>
      </c>
      <c r="M69" s="107">
        <f t="array" ref="M69">XLOOKUP(DECKS!$F69,HISTORICO!$B$4:$B$11,HISTORICO!$C$4:$C$11,0,0)</f>
        <v>0</v>
      </c>
      <c r="N69" s="107">
        <f t="array" ref="N69">XLOOKUP(DECKS!$F69,HISTORICO!$B$4:$B$11,HISTORICO!$D$4:$D$11,0,0)</f>
        <v>0</v>
      </c>
      <c r="O69" s="107">
        <f t="array" ref="O69">XLOOKUP(DECKS!$F69,HISTORICO!$B$15:$B$89,HISTORICO!$C$15:$C$89,0,0)</f>
        <v>0</v>
      </c>
      <c r="P69" s="107">
        <f t="array" ref="P69">XLOOKUP(DECKS!$F69,HISTORICO!$B$15:$B$89,HISTORICO!$D$15:$D$89,0,0)</f>
        <v>0</v>
      </c>
      <c r="Q69" s="107">
        <f t="array" ref="Q69">XLOOKUP(DECKS!$F69,HISTORICO!$B$93:$B$171,HISTORICO!$C$93:$C$171,0,0)</f>
        <v>0</v>
      </c>
      <c r="R69" s="107">
        <f t="array" ref="R69">XLOOKUP(DECKS!$F69,HISTORICO!$B$93:$B$171,HISTORICO!$D$93:$D$171,0,0)</f>
        <v>0</v>
      </c>
      <c r="S69" s="107">
        <f t="array" ref="S69">XLOOKUP(DECKS!$F69,HISTORICO!$B$175:$B$377,HISTORICO!$C$175:$C$377,0,0)</f>
        <v>0</v>
      </c>
      <c r="T69" s="107">
        <f t="array" ref="T69">XLOOKUP(DECKS!$F69,HISTORICO!$B$175:$B$377,HISTORICO!$D$175:$D$377,0,0)</f>
        <v>0</v>
      </c>
      <c r="U69" s="107">
        <f t="array" ref="U69">XLOOKUP(DECKS!$F69,HISTORICO!$B$381:$B$501,HISTORICO!$C$381:$C$501,0,0)</f>
        <v>0</v>
      </c>
      <c r="V69" s="107">
        <f t="array" ref="V69">XLOOKUP(DECKS!$F69,HISTORICO!$B$381:$B$501,HISTORICO!$D$381:$D$501,0,0)</f>
        <v>0</v>
      </c>
      <c r="W69" s="107">
        <f t="array" ref="W69">XLOOKUP(DECKS!$F69,HISTORICO!$B$505:$B$589,HISTORICO!$C$505:$C$589,0,0)</f>
        <v>0</v>
      </c>
      <c r="X69" s="107">
        <f t="array" ref="X69">XLOOKUP(DECKS!$F69,HISTORICO!$B$505:$B$589,HISTORICO!$D$505:$D$589,0,0)</f>
        <v>0</v>
      </c>
      <c r="Y69" s="107">
        <f t="array" ref="Y69">XLOOKUP(DECKS!$F69,HISTORICO!$N$4:$N$100,HISTORICO!$O$4:$O$100,0,0)</f>
        <v>17</v>
      </c>
      <c r="Z69" s="107">
        <f t="array" ref="Z69">XLOOKUP(DECKS!$F69,HISTORICO!$N$4:$N$100,HISTORICO!$P$4:$P$100,0,0)</f>
        <v>5</v>
      </c>
      <c r="AA69" s="107">
        <f t="array" ref="AA69">XLOOKUP(DECKS!$F69,HISTORICO!$N$107:$N$288,HISTORICO!$O$107:$O$288,0,0)</f>
        <v>11</v>
      </c>
      <c r="AB69" s="107">
        <f t="array" ref="AB69">XLOOKUP(DECKS!$F69,HISTORICO!$N$107:$N$288,HISTORICO!$P$107:$P$288,0,0)</f>
        <v>4</v>
      </c>
      <c r="AC69" s="100">
        <f>DECKS!$AB69/DECKS!$AA69</f>
        <v>0.3636363636</v>
      </c>
      <c r="AD69" s="108">
        <f t="array" ref="AD69">XLOOKUP(DECKS!$F69,HISTORICO!$N$292:$N$759,HISTORICO!$O$292:$O$759,0,0)</f>
        <v>2</v>
      </c>
      <c r="AE69" s="107">
        <f t="array" ref="AE69">XLOOKUP(DECKS!$F69,HISTORICO!$N$292:$N$759,HISTORICO!$P$292:$P$759,0,0)</f>
        <v>0</v>
      </c>
      <c r="AF69" s="109">
        <f>IFERROR(DECKS!$AE69/DECKS!$AD69,0)</f>
        <v>0</v>
      </c>
      <c r="AG69" s="108">
        <f>DECKS!$Y69+DECKS!$AA69+DECKS!$AD69</f>
        <v>30</v>
      </c>
      <c r="AH69" s="109">
        <f>IFERROR((DECKS!$Z69+DECKS!$AB69+DECKS!$AE69)/DECKS!$AG69,0)</f>
        <v>0.3</v>
      </c>
      <c r="AI69" s="115" t="str">
        <f>IFERROR(AVERAGEIF(REG!$D$2:$D$124,DECKS!$F69,REG!$C$2:$C$124),"-")</f>
        <v>-</v>
      </c>
      <c r="AJ69" s="108">
        <f>DECKS!$M69+DECKS!$O69+DECKS!$Q69+DECKS!$S69+DECKS!$U69+DECKS!$W69+DECKS!$Y69+DECKS!$AA69+DECKS!$AD69</f>
        <v>30</v>
      </c>
      <c r="AK69" s="109">
        <f>IFERROR((DECKS!$N69+DECKS!$P69+DECKS!$R69+DECKS!$T69+DECKS!$V69+DECKS!$X69+DECKS!$Z69+DECKS!$AB69+DECKS!$AE69)/DECKS!$AJ69,0)</f>
        <v>0.3</v>
      </c>
      <c r="AL69" s="100" t="s">
        <v>190</v>
      </c>
      <c r="AM69" s="107">
        <f>SUMIF(HISTORICO!N:N,DECKS!$F69,HISTORICO!X:X)</f>
        <v>13</v>
      </c>
      <c r="AN69" s="107">
        <f>SUMIF(HISTORICO!N:N,DECKS!$F69,HISTORICO!Y:Y)</f>
        <v>8</v>
      </c>
      <c r="AO69" s="107">
        <f>SUMIF(HISTORICO!N:N,DECKS!$F69,HISTORICO!Z:Z)</f>
        <v>1</v>
      </c>
      <c r="AP69" s="107">
        <f>SUMIF(HISTORICO!N:N,DECKS!$F69,HISTORICO!AA:AA)</f>
        <v>0</v>
      </c>
      <c r="AQ69" s="111">
        <f>IFERROR(SUM(DECKS!$AM69:$AP69)/((DECKS!$AG69)),0)</f>
        <v>0.7333333333</v>
      </c>
      <c r="AR69" s="112">
        <f>IFERROR(DECKS!$AM69/SUM(DECKS!$AM69:$AP69),0)</f>
        <v>0.5909090909</v>
      </c>
      <c r="AS69" s="112">
        <f>IFERROR(DECKS!$AN69/SUM(DECKS!$AM69:$AP69),0)</f>
        <v>0.3636363636</v>
      </c>
      <c r="AT69" s="112">
        <f>IFERROR(DECKS!$AO69/SUM(DECKS!$AM69:$AP69),0)</f>
        <v>0.04545454545</v>
      </c>
      <c r="AU69" s="112">
        <f>IFERROR(DECKS!$AP69/SUM(DECKS!$AM69:$AP69),0)</f>
        <v>0</v>
      </c>
      <c r="AV69" s="107">
        <f t="array" ref="AV69">XLOOKUP(DECKS!$F69,HISTORICO!$N$4:$N$100,HISTORICO!$AH$4:$AH$100,0)</f>
        <v>42</v>
      </c>
      <c r="AW69" s="107">
        <f>DECKS!$AV69+DECKS!$AM69+1.5*DECKS!$AN69+2*DECKS!$AO69+2.5*DECKS!$AP69</f>
        <v>69</v>
      </c>
      <c r="AX69" s="110">
        <f>IFERROR(DECKS!$AW69/DECKS!$AG69,"-")</f>
        <v>2.3</v>
      </c>
      <c r="AY69" s="107" t="str">
        <f t="array" ref="AY69">XLOOKUP(DECKS!$AX69,REF!$F$64:$F$68,REF!$D$64:$D$68,"-",-1,1)</f>
        <v>B</v>
      </c>
      <c r="AZ69" s="116" t="s">
        <v>426</v>
      </c>
      <c r="BA69" s="114">
        <v>537.2</v>
      </c>
      <c r="BB69" s="107">
        <v>2.91</v>
      </c>
      <c r="BC69" s="117">
        <v>33.27</v>
      </c>
    </row>
    <row r="70" ht="18.75" customHeight="1">
      <c r="A70" s="88"/>
      <c r="B70" s="105" t="s">
        <v>334</v>
      </c>
      <c r="C70" s="107" t="s">
        <v>257</v>
      </c>
      <c r="D70" s="107"/>
      <c r="E70" s="105" t="str">
        <f t="array" ref="E70">XLOOKUP(B70,REF!$C$3:$C$34,REF!$B$3:$B$34,"-",0,1)</f>
        <v>Jeskai</v>
      </c>
      <c r="F70" s="108" t="s">
        <v>107</v>
      </c>
      <c r="G70" s="107" t="str">
        <f t="shared" si="1"/>
        <v>1</v>
      </c>
      <c r="H70" s="107" t="str">
        <f t="shared" si="2"/>
        <v>1</v>
      </c>
      <c r="I70" s="107" t="str">
        <f t="shared" si="3"/>
        <v>0</v>
      </c>
      <c r="J70" s="107" t="str">
        <f t="shared" si="4"/>
        <v>1</v>
      </c>
      <c r="K70" s="107" t="str">
        <f t="shared" si="5"/>
        <v>0</v>
      </c>
      <c r="L70" s="107">
        <f t="shared" si="6"/>
        <v>3</v>
      </c>
      <c r="M70" s="107">
        <f t="array" ref="M70">XLOOKUP(DECKS!$F70,HISTORICO!$B$4:$B$11,HISTORICO!$C$4:$C$11,0,0)</f>
        <v>0</v>
      </c>
      <c r="N70" s="107">
        <f t="array" ref="N70">XLOOKUP(DECKS!$F70,HISTORICO!$B$4:$B$11,HISTORICO!$D$4:$D$11,0,0)</f>
        <v>0</v>
      </c>
      <c r="O70" s="107">
        <f t="array" ref="O70">XLOOKUP(DECKS!$F70,HISTORICO!$B$15:$B$89,HISTORICO!$C$15:$C$89,0,0)</f>
        <v>0</v>
      </c>
      <c r="P70" s="107">
        <f t="array" ref="P70">XLOOKUP(DECKS!$F70,HISTORICO!$B$15:$B$89,HISTORICO!$D$15:$D$89,0,0)</f>
        <v>0</v>
      </c>
      <c r="Q70" s="107">
        <f t="array" ref="Q70">XLOOKUP(DECKS!$F70,HISTORICO!$B$93:$B$171,HISTORICO!$C$93:$C$171,0,0)</f>
        <v>0</v>
      </c>
      <c r="R70" s="107">
        <f t="array" ref="R70">XLOOKUP(DECKS!$F70,HISTORICO!$B$93:$B$171,HISTORICO!$D$93:$D$171,0,0)</f>
        <v>0</v>
      </c>
      <c r="S70" s="107">
        <f t="array" ref="S70">XLOOKUP(DECKS!$F70,HISTORICO!$B$175:$B$377,HISTORICO!$C$175:$C$377,0,0)</f>
        <v>0</v>
      </c>
      <c r="T70" s="107">
        <f t="array" ref="T70">XLOOKUP(DECKS!$F70,HISTORICO!$B$175:$B$377,HISTORICO!$D$175:$D$377,0,0)</f>
        <v>0</v>
      </c>
      <c r="U70" s="107">
        <f t="array" ref="U70">XLOOKUP(DECKS!$F70,HISTORICO!$B$381:$B$501,HISTORICO!$C$381:$C$501,0,0)</f>
        <v>0</v>
      </c>
      <c r="V70" s="107">
        <f t="array" ref="V70">XLOOKUP(DECKS!$F70,HISTORICO!$B$381:$B$501,HISTORICO!$D$381:$D$501,0,0)</f>
        <v>0</v>
      </c>
      <c r="W70" s="107">
        <f t="array" ref="W70">XLOOKUP(DECKS!$F70,HISTORICO!$B$505:$B$589,HISTORICO!$C$505:$C$589,0,0)</f>
        <v>0</v>
      </c>
      <c r="X70" s="107">
        <f t="array" ref="X70">XLOOKUP(DECKS!$F70,HISTORICO!$B$505:$B$589,HISTORICO!$D$505:$D$589,0,0)</f>
        <v>0</v>
      </c>
      <c r="Y70" s="107">
        <f t="array" ref="Y70">XLOOKUP(DECKS!$F70,HISTORICO!$N$4:$N$100,HISTORICO!$O$4:$O$100,0,0)</f>
        <v>0</v>
      </c>
      <c r="Z70" s="107">
        <f t="array" ref="Z70">XLOOKUP(DECKS!$F70,HISTORICO!$N$4:$N$100,HISTORICO!$P$4:$P$100,0,0)</f>
        <v>0</v>
      </c>
      <c r="AA70" s="107">
        <f t="array" ref="AA70">XLOOKUP(DECKS!$F70,HISTORICO!$N$107:$N$288,HISTORICO!$O$107:$O$288,0,0)</f>
        <v>0</v>
      </c>
      <c r="AB70" s="107">
        <f t="array" ref="AB70">XLOOKUP(DECKS!$F70,HISTORICO!$N$107:$N$288,HISTORICO!$P$107:$P$288,0,0)</f>
        <v>0</v>
      </c>
      <c r="AC70" s="107" t="str">
        <f>DECKS!$AB70/DECKS!$AA70</f>
        <v>#DIV/0!</v>
      </c>
      <c r="AD70" s="108">
        <f t="array" ref="AD70">XLOOKUP(DECKS!$F70,HISTORICO!$N$292:$N$759,HISTORICO!$O$292:$O$759,0,0)</f>
        <v>10</v>
      </c>
      <c r="AE70" s="107">
        <f t="array" ref="AE70">XLOOKUP(DECKS!$F70,HISTORICO!$N$292:$N$759,HISTORICO!$P$292:$P$759,0,0)</f>
        <v>3</v>
      </c>
      <c r="AF70" s="109">
        <f>IFERROR(DECKS!$AE70/DECKS!$AD70,0)</f>
        <v>0.3</v>
      </c>
      <c r="AG70" s="108">
        <f>DECKS!$Y70+DECKS!$AA70+DECKS!$AD70</f>
        <v>10</v>
      </c>
      <c r="AH70" s="109">
        <f>IFERROR((DECKS!$Z70+DECKS!$AB70+DECKS!$AE70)/DECKS!$AG70,0)</f>
        <v>0.3</v>
      </c>
      <c r="AI70" s="110">
        <f>IFERROR(AVERAGEIF(REG!$D$2:$D$124,DECKS!$F70,REG!$C$2:$C$124),"-")</f>
        <v>11.66666667</v>
      </c>
      <c r="AJ70" s="108">
        <f>DECKS!$M70+DECKS!$O70+DECKS!$Q70+DECKS!$S70+DECKS!$U70+DECKS!$W70+DECKS!$Y70+DECKS!$AA70+DECKS!$AD70</f>
        <v>10</v>
      </c>
      <c r="AK70" s="109">
        <f>IFERROR((DECKS!$N70+DECKS!$P70+DECKS!$R70+DECKS!$T70+DECKS!$V70+DECKS!$X70+DECKS!$Z70+DECKS!$AB70+DECKS!$AE70)/DECKS!$AJ70,0)</f>
        <v>0.3</v>
      </c>
      <c r="AL70" s="107"/>
      <c r="AM70" s="107" t="str">
        <f>SUMIF(HISTORICO!N:N,DECKS!$F70,HISTORICO!X:X)</f>
        <v>#ERROR!</v>
      </c>
      <c r="AN70" s="107" t="str">
        <f>SUMIF(HISTORICO!N:N,DECKS!$F70,HISTORICO!Y:Y)</f>
        <v>#ERROR!</v>
      </c>
      <c r="AO70" s="107" t="str">
        <f>SUMIF(HISTORICO!N:N,DECKS!$F70,HISTORICO!Z:Z)</f>
        <v>#ERROR!</v>
      </c>
      <c r="AP70" s="107" t="str">
        <f>SUMIF(HISTORICO!N:N,DECKS!$F70,HISTORICO!AA:AA)</f>
        <v>#ERROR!</v>
      </c>
      <c r="AQ70" s="111">
        <f>IFERROR(SUM(DECKS!$AM70:$AP70)/((DECKS!$AG70)),0)</f>
        <v>0</v>
      </c>
      <c r="AR70" s="112">
        <f>IFERROR(DECKS!$AM70/SUM(DECKS!$AM70:$AP70),0)</f>
        <v>0</v>
      </c>
      <c r="AS70" s="112">
        <f>IFERROR(DECKS!$AN70/SUM(DECKS!$AM70:$AP70),0)</f>
        <v>0</v>
      </c>
      <c r="AT70" s="112">
        <f>IFERROR(DECKS!$AO70/SUM(DECKS!$AM70:$AP70),0)</f>
        <v>0</v>
      </c>
      <c r="AU70" s="112">
        <f>IFERROR(DECKS!$AP70/SUM(DECKS!$AM70:$AP70),0)</f>
        <v>0</v>
      </c>
      <c r="AV70" s="107">
        <f t="array" ref="AV70">XLOOKUP(DECKS!$F70,HISTORICO!$N$4:$N$100,HISTORICO!$AH$4:$AH$100,0)</f>
        <v>0</v>
      </c>
      <c r="AW70" s="107" t="str">
        <f>DECKS!$AV70+DECKS!$AM70+1.5*DECKS!$AN70+2*DECKS!$AO70+2.5*DECKS!$AP70</f>
        <v>#ERROR!</v>
      </c>
      <c r="AX70" s="110" t="str">
        <f>IFERROR(DECKS!$AW70/DECKS!$AG70,"-")</f>
        <v>-</v>
      </c>
      <c r="AY70" s="107" t="str">
        <f t="array" ref="AY70">XLOOKUP(DECKS!$AX70,REF!$F$64:$F$68,REF!$D$64:$D$68,"-",-1,1)</f>
        <v>-</v>
      </c>
      <c r="AZ70" s="107"/>
      <c r="BA70" s="114"/>
      <c r="BB70" s="107"/>
      <c r="BC70" s="107"/>
    </row>
    <row r="71" ht="18.75" customHeight="1">
      <c r="A71" s="88"/>
      <c r="B71" s="105" t="s">
        <v>298</v>
      </c>
      <c r="C71" s="107" t="s">
        <v>262</v>
      </c>
      <c r="D71" s="107">
        <v>4.0</v>
      </c>
      <c r="E71" s="105" t="str">
        <f t="array" ref="E71">XLOOKUP(B71,REF!$C$3:$C$34,REF!$B$3:$B$34,"-",0,1)</f>
        <v>Boros</v>
      </c>
      <c r="F71" s="108" t="s">
        <v>95</v>
      </c>
      <c r="G71" s="107" t="str">
        <f t="shared" si="1"/>
        <v>1</v>
      </c>
      <c r="H71" s="107" t="str">
        <f t="shared" si="2"/>
        <v>0</v>
      </c>
      <c r="I71" s="107" t="str">
        <f t="shared" si="3"/>
        <v>0</v>
      </c>
      <c r="J71" s="107" t="str">
        <f t="shared" si="4"/>
        <v>1</v>
      </c>
      <c r="K71" s="107" t="str">
        <f t="shared" si="5"/>
        <v>0</v>
      </c>
      <c r="L71" s="107">
        <f t="shared" si="6"/>
        <v>2</v>
      </c>
      <c r="M71" s="107">
        <f t="array" ref="M71">XLOOKUP(DECKS!$F71,HISTORICO!$B$4:$B$11,HISTORICO!$C$4:$C$11,0,0)</f>
        <v>0</v>
      </c>
      <c r="N71" s="107">
        <f t="array" ref="N71">XLOOKUP(DECKS!$F71,HISTORICO!$B$4:$B$11,HISTORICO!$D$4:$D$11,0,0)</f>
        <v>0</v>
      </c>
      <c r="O71" s="107">
        <f t="array" ref="O71">XLOOKUP(DECKS!$F71,HISTORICO!$B$15:$B$89,HISTORICO!$C$15:$C$89,0,0)</f>
        <v>0</v>
      </c>
      <c r="P71" s="107">
        <f t="array" ref="P71">XLOOKUP(DECKS!$F71,HISTORICO!$B$15:$B$89,HISTORICO!$D$15:$D$89,0,0)</f>
        <v>0</v>
      </c>
      <c r="Q71" s="107">
        <f t="array" ref="Q71">XLOOKUP(DECKS!$F71,HISTORICO!$B$93:$B$171,HISTORICO!$C$93:$C$171,0,0)</f>
        <v>0</v>
      </c>
      <c r="R71" s="107">
        <f t="array" ref="R71">XLOOKUP(DECKS!$F71,HISTORICO!$B$93:$B$171,HISTORICO!$D$93:$D$171,0,0)</f>
        <v>0</v>
      </c>
      <c r="S71" s="107">
        <f t="array" ref="S71">XLOOKUP(DECKS!$F71,HISTORICO!$B$175:$B$377,HISTORICO!$C$175:$C$377,0,0)</f>
        <v>0</v>
      </c>
      <c r="T71" s="107">
        <f t="array" ref="T71">XLOOKUP(DECKS!$F71,HISTORICO!$B$175:$B$377,HISTORICO!$D$175:$D$377,0,0)</f>
        <v>0</v>
      </c>
      <c r="U71" s="107">
        <f t="array" ref="U71">XLOOKUP(DECKS!$F71,HISTORICO!$B$381:$B$501,HISTORICO!$C$381:$C$501,0,0)</f>
        <v>0</v>
      </c>
      <c r="V71" s="107">
        <f t="array" ref="V71">XLOOKUP(DECKS!$F71,HISTORICO!$B$381:$B$501,HISTORICO!$D$381:$D$501,0,0)</f>
        <v>0</v>
      </c>
      <c r="W71" s="107">
        <f t="array" ref="W71">XLOOKUP(DECKS!$F71,HISTORICO!$B$505:$B$589,HISTORICO!$C$505:$C$589,0,0)</f>
        <v>0</v>
      </c>
      <c r="X71" s="107">
        <f t="array" ref="X71">XLOOKUP(DECKS!$F71,HISTORICO!$B$505:$B$589,HISTORICO!$D$505:$D$589,0,0)</f>
        <v>0</v>
      </c>
      <c r="Y71" s="107">
        <f t="array" ref="Y71">XLOOKUP(DECKS!$F71,HISTORICO!$N$4:$N$100,HISTORICO!$O$4:$O$100,0,0)</f>
        <v>0</v>
      </c>
      <c r="Z71" s="107">
        <f t="array" ref="Z71">XLOOKUP(DECKS!$F71,HISTORICO!$N$4:$N$100,HISTORICO!$P$4:$P$100,0,0)</f>
        <v>0</v>
      </c>
      <c r="AA71" s="107">
        <f t="array" ref="AA71">XLOOKUP(DECKS!$F71,HISTORICO!$N$107:$N$288,HISTORICO!$O$107:$O$288,0,0)</f>
        <v>8</v>
      </c>
      <c r="AB71" s="107">
        <f t="array" ref="AB71">XLOOKUP(DECKS!$F71,HISTORICO!$N$107:$N$288,HISTORICO!$P$107:$P$288,0,0)</f>
        <v>3</v>
      </c>
      <c r="AC71" s="100">
        <f>DECKS!$AB71/DECKS!$AA71</f>
        <v>0.375</v>
      </c>
      <c r="AD71" s="108">
        <f t="array" ref="AD71">XLOOKUP(DECKS!$F71,HISTORICO!$N$292:$N$759,HISTORICO!$O$292:$O$759,0,0)</f>
        <v>2</v>
      </c>
      <c r="AE71" s="107">
        <f t="array" ref="AE71">XLOOKUP(DECKS!$F71,HISTORICO!$N$292:$N$759,HISTORICO!$P$292:$P$759,0,0)</f>
        <v>0</v>
      </c>
      <c r="AF71" s="109">
        <f>IFERROR(DECKS!$AE71/DECKS!$AD71,0)</f>
        <v>0</v>
      </c>
      <c r="AG71" s="108">
        <f>DECKS!$Y71+DECKS!$AA71+DECKS!$AD71</f>
        <v>10</v>
      </c>
      <c r="AH71" s="109">
        <f>IFERROR((DECKS!$Z71+DECKS!$AB71+DECKS!$AE71)/DECKS!$AG71,0)</f>
        <v>0.3</v>
      </c>
      <c r="AI71" s="115" t="str">
        <f>IFERROR(AVERAGEIF(REG!$D$2:$D$124,DECKS!$F71,REG!$C$2:$C$124),"-")</f>
        <v>-</v>
      </c>
      <c r="AJ71" s="108">
        <f>DECKS!$M71+DECKS!$O71+DECKS!$Q71+DECKS!$S71+DECKS!$U71+DECKS!$W71+DECKS!$Y71+DECKS!$AA71+DECKS!$AD71</f>
        <v>10</v>
      </c>
      <c r="AK71" s="109">
        <f>IFERROR((DECKS!$N71+DECKS!$P71+DECKS!$R71+DECKS!$T71+DECKS!$V71+DECKS!$X71+DECKS!$Z71+DECKS!$AB71+DECKS!$AE71)/DECKS!$AJ71,0)</f>
        <v>0.3</v>
      </c>
      <c r="AL71" s="107" t="s">
        <v>190</v>
      </c>
      <c r="AM71" s="107">
        <f>SUMIF(HISTORICO!N:N,DECKS!$F71,HISTORICO!X:X)</f>
        <v>5</v>
      </c>
      <c r="AN71" s="107">
        <f>SUMIF(HISTORICO!N:N,DECKS!$F71,HISTORICO!Y:Y)</f>
        <v>1</v>
      </c>
      <c r="AO71" s="107">
        <f>SUMIF(HISTORICO!N:N,DECKS!$F71,HISTORICO!Z:Z)</f>
        <v>0</v>
      </c>
      <c r="AP71" s="107">
        <f>SUMIF(HISTORICO!N:N,DECKS!$F71,HISTORICO!AA:AA)</f>
        <v>0</v>
      </c>
      <c r="AQ71" s="111">
        <f>IFERROR(SUM(DECKS!$AM71:$AP71)/((DECKS!$AG71)),0)</f>
        <v>0.6</v>
      </c>
      <c r="AR71" s="112">
        <f>IFERROR(DECKS!$AM71/SUM(DECKS!$AM71:$AP71),0)</f>
        <v>0.8333333333</v>
      </c>
      <c r="AS71" s="112">
        <f>IFERROR(DECKS!$AN71/SUM(DECKS!$AM71:$AP71),0)</f>
        <v>0.1666666667</v>
      </c>
      <c r="AT71" s="112">
        <f>IFERROR(DECKS!$AO71/SUM(DECKS!$AM71:$AP71),0)</f>
        <v>0</v>
      </c>
      <c r="AU71" s="112">
        <f>IFERROR(DECKS!$AP71/SUM(DECKS!$AM71:$AP71),0)</f>
        <v>0</v>
      </c>
      <c r="AV71" s="107">
        <f t="array" ref="AV71">XLOOKUP(DECKS!$F71,HISTORICO!$N$4:$N$100,HISTORICO!$AH$4:$AH$100,0)</f>
        <v>0</v>
      </c>
      <c r="AW71" s="107">
        <f>DECKS!$AV71+DECKS!$AM71+1.5*DECKS!$AN71+2*DECKS!$AO71+2.5*DECKS!$AP71</f>
        <v>6.5</v>
      </c>
      <c r="AX71" s="110">
        <f>IFERROR(DECKS!$AW71/DECKS!$AG71,"-")</f>
        <v>0.65</v>
      </c>
      <c r="AY71" s="107" t="str">
        <f t="array" ref="AY71">XLOOKUP(DECKS!$AX71,REF!$F$64:$F$68,REF!$D$64:$D$68,"-",-1,1)</f>
        <v>D</v>
      </c>
      <c r="AZ71" s="107" t="s">
        <v>427</v>
      </c>
      <c r="BA71" s="114">
        <v>398.23</v>
      </c>
      <c r="BB71" s="107">
        <v>3.59</v>
      </c>
      <c r="BC71" s="117">
        <v>30.47</v>
      </c>
    </row>
    <row r="72" ht="18.75" hidden="1" customHeight="1">
      <c r="A72" s="88"/>
      <c r="B72" s="105" t="s">
        <v>332</v>
      </c>
      <c r="C72" s="107" t="s">
        <v>275</v>
      </c>
      <c r="D72" s="107">
        <v>4.0</v>
      </c>
      <c r="E72" s="105" t="str">
        <f t="array" ref="E72">XLOOKUP(B72,REF!$C$3:$C$34,REF!$B$3:$B$34,"-",0,1)</f>
        <v>Gruul</v>
      </c>
      <c r="F72" s="108" t="s">
        <v>428</v>
      </c>
      <c r="G72" s="107" t="str">
        <f t="shared" si="1"/>
        <v>0</v>
      </c>
      <c r="H72" s="107" t="str">
        <f t="shared" si="2"/>
        <v>0</v>
      </c>
      <c r="I72" s="107" t="str">
        <f t="shared" si="3"/>
        <v>0</v>
      </c>
      <c r="J72" s="107" t="str">
        <f t="shared" si="4"/>
        <v>1</v>
      </c>
      <c r="K72" s="107" t="str">
        <f t="shared" si="5"/>
        <v>1</v>
      </c>
      <c r="L72" s="107">
        <f t="shared" si="6"/>
        <v>2</v>
      </c>
      <c r="M72" s="107">
        <f t="array" ref="M72">XLOOKUP(DECKS!$F72,HISTORICO!$B$4:$B$11,HISTORICO!$C$4:$C$11,0,0)</f>
        <v>0</v>
      </c>
      <c r="N72" s="107">
        <f t="array" ref="N72">XLOOKUP(DECKS!$F72,HISTORICO!$B$4:$B$11,HISTORICO!$D$4:$D$11,0,0)</f>
        <v>0</v>
      </c>
      <c r="O72" s="107">
        <f t="array" ref="O72">XLOOKUP(DECKS!$F72,HISTORICO!$B$15:$B$89,HISTORICO!$C$15:$C$89,0,0)</f>
        <v>0</v>
      </c>
      <c r="P72" s="107">
        <f t="array" ref="P72">XLOOKUP(DECKS!$F72,HISTORICO!$B$15:$B$89,HISTORICO!$D$15:$D$89,0,0)</f>
        <v>0</v>
      </c>
      <c r="Q72" s="107">
        <f t="array" ref="Q72">XLOOKUP(DECKS!$F72,HISTORICO!$B$93:$B$171,HISTORICO!$C$93:$C$171,0,0)</f>
        <v>0</v>
      </c>
      <c r="R72" s="107">
        <f t="array" ref="R72">XLOOKUP(DECKS!$F72,HISTORICO!$B$93:$B$171,HISTORICO!$D$93:$D$171,0,0)</f>
        <v>0</v>
      </c>
      <c r="S72" s="107">
        <f t="array" ref="S72">XLOOKUP(DECKS!$F72,HISTORICO!$B$175:$B$377,HISTORICO!$C$175:$C$377,0,0)</f>
        <v>0</v>
      </c>
      <c r="T72" s="107">
        <f t="array" ref="T72">XLOOKUP(DECKS!$F72,HISTORICO!$B$175:$B$377,HISTORICO!$D$175:$D$377,0,0)</f>
        <v>0</v>
      </c>
      <c r="U72" s="107">
        <f t="array" ref="U72">XLOOKUP(DECKS!$F72,HISTORICO!$B$381:$B$501,HISTORICO!$C$381:$C$501,0,0)</f>
        <v>0</v>
      </c>
      <c r="V72" s="107">
        <f t="array" ref="V72">XLOOKUP(DECKS!$F72,HISTORICO!$B$381:$B$501,HISTORICO!$D$381:$D$501,0,0)</f>
        <v>0</v>
      </c>
      <c r="W72" s="107">
        <f t="array" ref="W72">XLOOKUP(DECKS!$F72,HISTORICO!$B$505:$B$589,HISTORICO!$C$505:$C$589,0,0)</f>
        <v>0</v>
      </c>
      <c r="X72" s="107">
        <f t="array" ref="X72">XLOOKUP(DECKS!$F72,HISTORICO!$B$505:$B$589,HISTORICO!$D$505:$D$589,0,0)</f>
        <v>0</v>
      </c>
      <c r="Y72" s="107">
        <f t="array" ref="Y72">XLOOKUP(DECKS!$F72,HISTORICO!$N$4:$N$100,HISTORICO!$O$4:$O$100,0,0)</f>
        <v>0</v>
      </c>
      <c r="Z72" s="107">
        <f t="array" ref="Z72">XLOOKUP(DECKS!$F72,HISTORICO!$N$4:$N$100,HISTORICO!$P$4:$P$100,0,0)</f>
        <v>0</v>
      </c>
      <c r="AA72" s="107">
        <f t="array" ref="AA72">XLOOKUP(DECKS!$F72,HISTORICO!$N$107:$N$288,HISTORICO!$O$107:$O$288,0,0)</f>
        <v>10</v>
      </c>
      <c r="AB72" s="107">
        <f t="array" ref="AB72">XLOOKUP(DECKS!$F72,HISTORICO!$N$107:$N$288,HISTORICO!$P$107:$P$288,0,0)</f>
        <v>3</v>
      </c>
      <c r="AC72" s="100">
        <f>DECKS!$AB72/DECKS!$AA72</f>
        <v>0.3</v>
      </c>
      <c r="AD72" s="108">
        <f t="array" ref="AD72">XLOOKUP(DECKS!$F72,HISTORICO!$N$292:$N$759,HISTORICO!$O$292:$O$759,0,0)</f>
        <v>0</v>
      </c>
      <c r="AE72" s="107">
        <f t="array" ref="AE72">XLOOKUP(DECKS!$F72,HISTORICO!$N$292:$N$759,HISTORICO!$P$292:$P$759,0,0)</f>
        <v>0</v>
      </c>
      <c r="AF72" s="109">
        <f>IFERROR(DECKS!$AE72/DECKS!$AD72,0)</f>
        <v>0</v>
      </c>
      <c r="AG72" s="108">
        <f>DECKS!$Y72+DECKS!$AA72+DECKS!$AD72</f>
        <v>10</v>
      </c>
      <c r="AH72" s="109">
        <f>IFERROR((DECKS!$Z72+DECKS!$AB72+DECKS!$AE72)/DECKS!$AG72,0)</f>
        <v>0.3</v>
      </c>
      <c r="AI72" s="115" t="str">
        <f>IFERROR(AVERAGEIF(REG!$D$2:$D$124,DECKS!$F72,REG!$C$2:$C$124),"-")</f>
        <v>-</v>
      </c>
      <c r="AJ72" s="108">
        <f>DECKS!$M72+DECKS!$O72+DECKS!$Q72+DECKS!$S72+DECKS!$U72+DECKS!$W72+DECKS!$Y72+DECKS!$AA72+DECKS!$AD72</f>
        <v>10</v>
      </c>
      <c r="AK72" s="109">
        <f>IFERROR((DECKS!$N72+DECKS!$P72+DECKS!$R72+DECKS!$T72+DECKS!$V72+DECKS!$X72+DECKS!$Z72+DECKS!$AB72+DECKS!$AE72)/DECKS!$AJ72,0)</f>
        <v>0.3</v>
      </c>
      <c r="AL72" s="107" t="s">
        <v>190</v>
      </c>
      <c r="AM72" s="107">
        <f>SUMIF(HISTORICO!N:N,DECKS!$F72,HISTORICO!X:X)</f>
        <v>3</v>
      </c>
      <c r="AN72" s="107">
        <f>SUMIF(HISTORICO!N:N,DECKS!$F72,HISTORICO!Y:Y)</f>
        <v>2</v>
      </c>
      <c r="AO72" s="107">
        <f>SUMIF(HISTORICO!N:N,DECKS!$F72,HISTORICO!Z:Z)</f>
        <v>1</v>
      </c>
      <c r="AP72" s="107">
        <f>SUMIF(HISTORICO!N:N,DECKS!$F72,HISTORICO!AA:AA)</f>
        <v>0</v>
      </c>
      <c r="AQ72" s="111">
        <f>IFERROR(SUM(DECKS!$AM72:$AP72)/((DECKS!$AG72)),0)</f>
        <v>0.6</v>
      </c>
      <c r="AR72" s="112">
        <f>IFERROR(DECKS!$AM72/SUM(DECKS!$AM72:$AP72),0)</f>
        <v>0.5</v>
      </c>
      <c r="AS72" s="112">
        <f>IFERROR(DECKS!$AN72/SUM(DECKS!$AM72:$AP72),0)</f>
        <v>0.3333333333</v>
      </c>
      <c r="AT72" s="112">
        <f>IFERROR(DECKS!$AO72/SUM(DECKS!$AM72:$AP72),0)</f>
        <v>0.1666666667</v>
      </c>
      <c r="AU72" s="112">
        <f>IFERROR(DECKS!$AP72/SUM(DECKS!$AM72:$AP72),0)</f>
        <v>0</v>
      </c>
      <c r="AV72" s="107">
        <f t="array" ref="AV72">XLOOKUP(DECKS!$F72,HISTORICO!$N$4:$N$100,HISTORICO!$AH$4:$AH$100,0)</f>
        <v>0</v>
      </c>
      <c r="AW72" s="107">
        <f>DECKS!$AV72+DECKS!$AM72+1.5*DECKS!$AN72+2*DECKS!$AO72+2.5*DECKS!$AP72</f>
        <v>8</v>
      </c>
      <c r="AX72" s="110">
        <f>IFERROR(DECKS!$AW72/DECKS!$AG72,"-")</f>
        <v>0.8</v>
      </c>
      <c r="AY72" s="107" t="str">
        <f t="array" ref="AY72">XLOOKUP(DECKS!$AX72,REF!$F$64:$F$68,REF!$D$64:$D$68,"-",-1,1)</f>
        <v>D</v>
      </c>
      <c r="AZ72" s="108"/>
      <c r="BA72" s="114"/>
      <c r="BB72" s="107"/>
      <c r="BC72" s="107"/>
    </row>
    <row r="73" ht="18.75" hidden="1" customHeight="1">
      <c r="A73" s="88"/>
      <c r="B73" s="105" t="s">
        <v>314</v>
      </c>
      <c r="C73" s="107" t="s">
        <v>263</v>
      </c>
      <c r="D73" s="107">
        <v>3.0</v>
      </c>
      <c r="E73" s="105" t="str">
        <f t="array" ref="E73">XLOOKUP(B73,REF!$C$3:$C$34,REF!$B$3:$B$34,"-",0,1)</f>
        <v>Dimir</v>
      </c>
      <c r="F73" s="108" t="s">
        <v>70</v>
      </c>
      <c r="G73" s="107" t="str">
        <f t="shared" si="1"/>
        <v>0</v>
      </c>
      <c r="H73" s="107" t="str">
        <f t="shared" si="2"/>
        <v>1</v>
      </c>
      <c r="I73" s="107" t="str">
        <f t="shared" si="3"/>
        <v>1</v>
      </c>
      <c r="J73" s="107" t="str">
        <f t="shared" si="4"/>
        <v>0</v>
      </c>
      <c r="K73" s="107" t="str">
        <f t="shared" si="5"/>
        <v>0</v>
      </c>
      <c r="L73" s="107">
        <f t="shared" si="6"/>
        <v>2</v>
      </c>
      <c r="M73" s="107">
        <f t="array" ref="M73">XLOOKUP(DECKS!$F73,HISTORICO!$B$4:$B$11,HISTORICO!$C$4:$C$11,0,0)</f>
        <v>0</v>
      </c>
      <c r="N73" s="107">
        <f t="array" ref="N73">XLOOKUP(DECKS!$F73,HISTORICO!$B$4:$B$11,HISTORICO!$D$4:$D$11,0,0)</f>
        <v>0</v>
      </c>
      <c r="O73" s="107">
        <f t="array" ref="O73">XLOOKUP(DECKS!$F73,HISTORICO!$B$15:$B$89,HISTORICO!$C$15:$C$89,0,0)</f>
        <v>25</v>
      </c>
      <c r="P73" s="107">
        <f t="array" ref="P73">XLOOKUP(DECKS!$F73,HISTORICO!$B$15:$B$89,HISTORICO!$D$15:$D$89,0,0)</f>
        <v>8</v>
      </c>
      <c r="Q73" s="107">
        <f t="array" ref="Q73">XLOOKUP(DECKS!$F73,HISTORICO!$B$93:$B$171,HISTORICO!$C$93:$C$171,0,0)</f>
        <v>13</v>
      </c>
      <c r="R73" s="107">
        <f t="array" ref="R73">XLOOKUP(DECKS!$F73,HISTORICO!$B$93:$B$171,HISTORICO!$D$93:$D$171,0,0)</f>
        <v>3</v>
      </c>
      <c r="S73" s="107">
        <f t="array" ref="S73">XLOOKUP(DECKS!$F73,HISTORICO!$B$175:$B$377,HISTORICO!$C$175:$C$377,0,0)</f>
        <v>6</v>
      </c>
      <c r="T73" s="107">
        <f t="array" ref="T73">XLOOKUP(DECKS!$F73,HISTORICO!$B$175:$B$377,HISTORICO!$D$175:$D$377,0,0)</f>
        <v>3</v>
      </c>
      <c r="U73" s="107">
        <f t="array" ref="U73">XLOOKUP(DECKS!$F73,HISTORICO!$B$381:$B$501,HISTORICO!$C$381:$C$501,0,0)</f>
        <v>0</v>
      </c>
      <c r="V73" s="107">
        <f t="array" ref="V73">XLOOKUP(DECKS!$F73,HISTORICO!$B$381:$B$501,HISTORICO!$D$381:$D$501,0,0)</f>
        <v>0</v>
      </c>
      <c r="W73" s="107">
        <f t="array" ref="W73">XLOOKUP(DECKS!$F73,HISTORICO!$B$505:$B$589,HISTORICO!$C$505:$C$589,0,0)</f>
        <v>1</v>
      </c>
      <c r="X73" s="107">
        <f t="array" ref="X73">XLOOKUP(DECKS!$F73,HISTORICO!$B$505:$B$589,HISTORICO!$D$505:$D$589,0,0)</f>
        <v>0</v>
      </c>
      <c r="Y73" s="107">
        <f t="array" ref="Y73">XLOOKUP(DECKS!$F73,HISTORICO!$N$4:$N$100,HISTORICO!$O$4:$O$100,0,0)</f>
        <v>0</v>
      </c>
      <c r="Z73" s="107">
        <f t="array" ref="Z73">XLOOKUP(DECKS!$F73,HISTORICO!$N$4:$N$100,HISTORICO!$P$4:$P$100,0,0)</f>
        <v>0</v>
      </c>
      <c r="AA73" s="107">
        <f t="array" ref="AA73">XLOOKUP(DECKS!$F73,HISTORICO!$N$107:$N$288,HISTORICO!$O$107:$O$288,0,0)</f>
        <v>2</v>
      </c>
      <c r="AB73" s="107">
        <f t="array" ref="AB73">XLOOKUP(DECKS!$F73,HISTORICO!$N$107:$N$288,HISTORICO!$P$107:$P$288,0,0)</f>
        <v>0</v>
      </c>
      <c r="AC73" s="100">
        <f>DECKS!$AB73/DECKS!$AA73</f>
        <v>0</v>
      </c>
      <c r="AD73" s="108">
        <f t="array" ref="AD73">XLOOKUP(DECKS!$F73,HISTORICO!$N$292:$N$759,HISTORICO!$O$292:$O$759,0,0)</f>
        <v>2</v>
      </c>
      <c r="AE73" s="107">
        <f t="array" ref="AE73">XLOOKUP(DECKS!$F73,HISTORICO!$N$292:$N$759,HISTORICO!$P$292:$P$759,0,0)</f>
        <v>0</v>
      </c>
      <c r="AF73" s="109">
        <f>IFERROR(DECKS!$AE73/DECKS!$AD73,0)</f>
        <v>0</v>
      </c>
      <c r="AG73" s="108">
        <f>DECKS!$Y73+DECKS!$AA73+DECKS!$AD73</f>
        <v>4</v>
      </c>
      <c r="AH73" s="109">
        <f>IFERROR((DECKS!$Z73+DECKS!$AB73+DECKS!$AE73)/DECKS!$AG73,0)</f>
        <v>0</v>
      </c>
      <c r="AI73" s="110" t="str">
        <f>IFERROR(AVERAGEIF(REG!$D$2:$D$124,DECKS!$F73,REG!$C$2:$C$124),"-")</f>
        <v>-</v>
      </c>
      <c r="AJ73" s="108">
        <f>DECKS!$M73+DECKS!$O73+DECKS!$Q73+DECKS!$S73+DECKS!$U73+DECKS!$W73+DECKS!$Y73+DECKS!$AA73+DECKS!$AD73</f>
        <v>49</v>
      </c>
      <c r="AK73" s="109">
        <f>IFERROR((DECKS!$N73+DECKS!$P73+DECKS!$R73+DECKS!$T73+DECKS!$V73+DECKS!$X73+DECKS!$Z73+DECKS!$AB73+DECKS!$AE73)/DECKS!$AJ73,0)</f>
        <v>0.2857142857</v>
      </c>
      <c r="AL73" s="100" t="s">
        <v>367</v>
      </c>
      <c r="AM73" s="107">
        <f>SUMIF(HISTORICO!N:N,DECKS!$F73,HISTORICO!X:X)</f>
        <v>0</v>
      </c>
      <c r="AN73" s="107">
        <f>SUMIF(HISTORICO!N:N,DECKS!$F73,HISTORICO!Y:Y)</f>
        <v>0</v>
      </c>
      <c r="AO73" s="107">
        <f>SUMIF(HISTORICO!N:N,DECKS!$F73,HISTORICO!Z:Z)</f>
        <v>0</v>
      </c>
      <c r="AP73" s="107">
        <f>SUMIF(HISTORICO!N:N,DECKS!$F73,HISTORICO!AA:AA)</f>
        <v>0</v>
      </c>
      <c r="AQ73" s="111">
        <f>IFERROR(SUM(DECKS!$AM73:$AP73)/((DECKS!$AG73)),0)</f>
        <v>0</v>
      </c>
      <c r="AR73" s="112">
        <f>IFERROR(DECKS!$AM73/SUM(DECKS!$AM73:$AP73),0)</f>
        <v>0</v>
      </c>
      <c r="AS73" s="112">
        <f>IFERROR(DECKS!$AN73/SUM(DECKS!$AM73:$AP73),0)</f>
        <v>0</v>
      </c>
      <c r="AT73" s="112">
        <f>IFERROR(DECKS!$AO73/SUM(DECKS!$AM73:$AP73),0)</f>
        <v>0</v>
      </c>
      <c r="AU73" s="112">
        <f>IFERROR(DECKS!$AP73/SUM(DECKS!$AM73:$AP73),0)</f>
        <v>0</v>
      </c>
      <c r="AV73" s="107">
        <f t="array" ref="AV73">XLOOKUP(DECKS!$F73,HISTORICO!$N$4:$N$100,HISTORICO!$AH$4:$AH$100,0)</f>
        <v>0</v>
      </c>
      <c r="AW73" s="107">
        <f>DECKS!$AV73+DECKS!$AM73+1.5*DECKS!$AN73+2*DECKS!$AO73+2.5*DECKS!$AP73</f>
        <v>0</v>
      </c>
      <c r="AX73" s="110">
        <f>IFERROR(DECKS!$AW73/DECKS!$AG73,"-")</f>
        <v>0</v>
      </c>
      <c r="AY73" s="107" t="str">
        <f t="array" ref="AY73">XLOOKUP(DECKS!$AX73,REF!$F$64:$F$68,REF!$D$64:$D$68,"-",-1,1)</f>
        <v>E</v>
      </c>
      <c r="AZ73" s="107"/>
      <c r="BA73" s="114"/>
      <c r="BB73" s="107"/>
      <c r="BC73" s="107"/>
    </row>
    <row r="74" ht="18.75" hidden="1" customHeight="1">
      <c r="A74" s="88"/>
      <c r="B74" s="105" t="s">
        <v>314</v>
      </c>
      <c r="C74" s="107" t="s">
        <v>264</v>
      </c>
      <c r="D74" s="107"/>
      <c r="E74" s="105" t="str">
        <f t="array" ref="E74">XLOOKUP(B74,REF!$C$3:$C$34,REF!$B$3:$B$34,"-",0,1)</f>
        <v>Dimir</v>
      </c>
      <c r="F74" s="108" t="s">
        <v>76</v>
      </c>
      <c r="G74" s="107" t="str">
        <f t="shared" si="1"/>
        <v>0</v>
      </c>
      <c r="H74" s="107" t="str">
        <f t="shared" si="2"/>
        <v>1</v>
      </c>
      <c r="I74" s="107" t="str">
        <f t="shared" si="3"/>
        <v>1</v>
      </c>
      <c r="J74" s="107" t="str">
        <f t="shared" si="4"/>
        <v>0</v>
      </c>
      <c r="K74" s="107" t="str">
        <f t="shared" si="5"/>
        <v>0</v>
      </c>
      <c r="L74" s="107">
        <f t="shared" si="6"/>
        <v>2</v>
      </c>
      <c r="M74" s="107">
        <f t="array" ref="M74">XLOOKUP(DECKS!$F74,HISTORICO!$B$4:$B$11,HISTORICO!$C$4:$C$11,0,0)</f>
        <v>0</v>
      </c>
      <c r="N74" s="107">
        <f t="array" ref="N74">XLOOKUP(DECKS!$F74,HISTORICO!$B$4:$B$11,HISTORICO!$D$4:$D$11,0,0)</f>
        <v>0</v>
      </c>
      <c r="O74" s="107">
        <f t="array" ref="O74">XLOOKUP(DECKS!$F74,HISTORICO!$B$15:$B$89,HISTORICO!$C$15:$C$89,0,0)</f>
        <v>0</v>
      </c>
      <c r="P74" s="107">
        <f t="array" ref="P74">XLOOKUP(DECKS!$F74,HISTORICO!$B$15:$B$89,HISTORICO!$D$15:$D$89,0,0)</f>
        <v>0</v>
      </c>
      <c r="Q74" s="107">
        <f t="array" ref="Q74">XLOOKUP(DECKS!$F74,HISTORICO!$B$93:$B$171,HISTORICO!$C$93:$C$171,0,0)</f>
        <v>0</v>
      </c>
      <c r="R74" s="107">
        <f t="array" ref="R74">XLOOKUP(DECKS!$F74,HISTORICO!$B$93:$B$171,HISTORICO!$D$93:$D$171,0,0)</f>
        <v>0</v>
      </c>
      <c r="S74" s="107">
        <f t="array" ref="S74">XLOOKUP(DECKS!$F74,HISTORICO!$B$175:$B$377,HISTORICO!$C$175:$C$377,0,0)</f>
        <v>0</v>
      </c>
      <c r="T74" s="107">
        <f t="array" ref="T74">XLOOKUP(DECKS!$F74,HISTORICO!$B$175:$B$377,HISTORICO!$D$175:$D$377,0,0)</f>
        <v>0</v>
      </c>
      <c r="U74" s="107">
        <f t="array" ref="U74">XLOOKUP(DECKS!$F74,HISTORICO!$B$381:$B$501,HISTORICO!$C$381:$C$501,0,0)</f>
        <v>0</v>
      </c>
      <c r="V74" s="107">
        <f t="array" ref="V74">XLOOKUP(DECKS!$F74,HISTORICO!$B$381:$B$501,HISTORICO!$D$381:$D$501,0,0)</f>
        <v>0</v>
      </c>
      <c r="W74" s="107">
        <f t="array" ref="W74">XLOOKUP(DECKS!$F74,HISTORICO!$B$505:$B$589,HISTORICO!$C$505:$C$589,0,0)</f>
        <v>0</v>
      </c>
      <c r="X74" s="107">
        <f t="array" ref="X74">XLOOKUP(DECKS!$F74,HISTORICO!$B$505:$B$589,HISTORICO!$D$505:$D$589,0,0)</f>
        <v>0</v>
      </c>
      <c r="Y74" s="107">
        <f t="array" ref="Y74">XLOOKUP(DECKS!$F74,HISTORICO!$N$4:$N$100,HISTORICO!$O$4:$O$100,0,0)</f>
        <v>0</v>
      </c>
      <c r="Z74" s="107">
        <f t="array" ref="Z74">XLOOKUP(DECKS!$F74,HISTORICO!$N$4:$N$100,HISTORICO!$P$4:$P$100,0,0)</f>
        <v>0</v>
      </c>
      <c r="AA74" s="107">
        <f t="array" ref="AA74">XLOOKUP(DECKS!$F74,HISTORICO!$N$107:$N$288,HISTORICO!$O$107:$O$288,0,0)</f>
        <v>2</v>
      </c>
      <c r="AB74" s="107">
        <f t="array" ref="AB74">XLOOKUP(DECKS!$F74,HISTORICO!$N$107:$N$288,HISTORICO!$P$107:$P$288,0,0)</f>
        <v>0</v>
      </c>
      <c r="AC74" s="100">
        <f>DECKS!$AB74/DECKS!$AA74</f>
        <v>0</v>
      </c>
      <c r="AD74" s="108">
        <f t="array" ref="AD74">XLOOKUP(DECKS!$F74,HISTORICO!$N$292:$N$759,HISTORICO!$O$292:$O$759,0,0)</f>
        <v>2</v>
      </c>
      <c r="AE74" s="107">
        <f t="array" ref="AE74">XLOOKUP(DECKS!$F74,HISTORICO!$N$292:$N$759,HISTORICO!$P$292:$P$759,0,0)</f>
        <v>0</v>
      </c>
      <c r="AF74" s="109">
        <f>IFERROR(DECKS!$AE74/DECKS!$AD74,0)</f>
        <v>0</v>
      </c>
      <c r="AG74" s="108">
        <f>DECKS!$Y74+DECKS!$AA74+DECKS!$AD74</f>
        <v>4</v>
      </c>
      <c r="AH74" s="109">
        <f>IFERROR((DECKS!$Z74+DECKS!$AB74+DECKS!$AE74)/DECKS!$AG74,0)</f>
        <v>0</v>
      </c>
      <c r="AI74" s="110" t="str">
        <f>IFERROR(AVERAGEIF(REG!$D$2:$D$124,DECKS!$F74,REG!$C$2:$C$124),"-")</f>
        <v>-</v>
      </c>
      <c r="AJ74" s="108">
        <f>DECKS!$M74+DECKS!$O74+DECKS!$Q74+DECKS!$S74+DECKS!$U74+DECKS!$W74+DECKS!$Y74+DECKS!$AA74+DECKS!$AD74</f>
        <v>4</v>
      </c>
      <c r="AK74" s="109">
        <f>IFERROR((DECKS!$N74+DECKS!$P74+DECKS!$R74+DECKS!$T74+DECKS!$V74+DECKS!$X74+DECKS!$Z74+DECKS!$AB74+DECKS!$AE74)/DECKS!$AJ74,0)</f>
        <v>0</v>
      </c>
      <c r="AL74" s="107" t="s">
        <v>362</v>
      </c>
      <c r="AM74" s="107">
        <f>SUMIF(HISTORICO!N:N,DECKS!$F74,HISTORICO!X:X)</f>
        <v>1</v>
      </c>
      <c r="AN74" s="107">
        <f>SUMIF(HISTORICO!N:N,DECKS!$F74,HISTORICO!Y:Y)</f>
        <v>0</v>
      </c>
      <c r="AO74" s="107">
        <f>SUMIF(HISTORICO!N:N,DECKS!$F74,HISTORICO!Z:Z)</f>
        <v>0</v>
      </c>
      <c r="AP74" s="107">
        <f>SUMIF(HISTORICO!N:N,DECKS!$F74,HISTORICO!AA:AA)</f>
        <v>0</v>
      </c>
      <c r="AQ74" s="111">
        <f>IFERROR(SUM(DECKS!$AM74:$AP74)/((DECKS!$AG74)),0)</f>
        <v>0.25</v>
      </c>
      <c r="AR74" s="112">
        <f>IFERROR(DECKS!$AM74/SUM(DECKS!$AM74:$AP74),0)</f>
        <v>1</v>
      </c>
      <c r="AS74" s="112">
        <f>IFERROR(DECKS!$AN74/SUM(DECKS!$AM74:$AP74),0)</f>
        <v>0</v>
      </c>
      <c r="AT74" s="112">
        <f>IFERROR(DECKS!$AO74/SUM(DECKS!$AM74:$AP74),0)</f>
        <v>0</v>
      </c>
      <c r="AU74" s="112">
        <f>IFERROR(DECKS!$AP74/SUM(DECKS!$AM74:$AP74),0)</f>
        <v>0</v>
      </c>
      <c r="AV74" s="107">
        <f t="array" ref="AV74">XLOOKUP(DECKS!$F74,HISTORICO!$N$4:$N$100,HISTORICO!$AH$4:$AH$100,0)</f>
        <v>0</v>
      </c>
      <c r="AW74" s="107">
        <f>DECKS!$AV74+DECKS!$AM74+1.5*DECKS!$AN74+2*DECKS!$AO74+2.5*DECKS!$AP74</f>
        <v>1</v>
      </c>
      <c r="AX74" s="110">
        <f>IFERROR(DECKS!$AW74/DECKS!$AG74,"-")</f>
        <v>0.25</v>
      </c>
      <c r="AY74" s="107" t="str">
        <f t="array" ref="AY74">XLOOKUP(DECKS!$AX74,REF!$F$64:$F$68,REF!$D$64:$D$68,"-",-1,1)</f>
        <v>E</v>
      </c>
      <c r="AZ74" s="107"/>
      <c r="BA74" s="114"/>
      <c r="BB74" s="107"/>
      <c r="BC74" s="107"/>
    </row>
    <row r="75" ht="18.75" hidden="1" customHeight="1">
      <c r="A75" s="88"/>
      <c r="B75" s="105" t="s">
        <v>304</v>
      </c>
      <c r="C75" s="107" t="s">
        <v>279</v>
      </c>
      <c r="D75" s="107"/>
      <c r="E75" s="105" t="str">
        <f t="array" ref="E75">XLOOKUP(B75,REF!$C$3:$C$34,REF!$B$3:$B$34,"-",0,1)</f>
        <v>Izzet</v>
      </c>
      <c r="F75" s="108" t="s">
        <v>78</v>
      </c>
      <c r="G75" s="107" t="str">
        <f t="shared" si="1"/>
        <v>0</v>
      </c>
      <c r="H75" s="107" t="str">
        <f t="shared" si="2"/>
        <v>1</v>
      </c>
      <c r="I75" s="107" t="str">
        <f t="shared" si="3"/>
        <v>0</v>
      </c>
      <c r="J75" s="107" t="str">
        <f t="shared" si="4"/>
        <v>1</v>
      </c>
      <c r="K75" s="107" t="str">
        <f t="shared" si="5"/>
        <v>0</v>
      </c>
      <c r="L75" s="107">
        <f t="shared" si="6"/>
        <v>2</v>
      </c>
      <c r="M75" s="107">
        <f t="array" ref="M75">XLOOKUP(DECKS!$F75,HISTORICO!$B$4:$B$11,HISTORICO!$C$4:$C$11,0,0)</f>
        <v>0</v>
      </c>
      <c r="N75" s="107">
        <f t="array" ref="N75">XLOOKUP(DECKS!$F75,HISTORICO!$B$4:$B$11,HISTORICO!$D$4:$D$11,0,0)</f>
        <v>0</v>
      </c>
      <c r="O75" s="107">
        <f t="array" ref="O75">XLOOKUP(DECKS!$F75,HISTORICO!$B$15:$B$89,HISTORICO!$C$15:$C$89,0,0)</f>
        <v>0</v>
      </c>
      <c r="P75" s="107">
        <f t="array" ref="P75">XLOOKUP(DECKS!$F75,HISTORICO!$B$15:$B$89,HISTORICO!$D$15:$D$89,0,0)</f>
        <v>0</v>
      </c>
      <c r="Q75" s="107">
        <f t="array" ref="Q75">XLOOKUP(DECKS!$F75,HISTORICO!$B$93:$B$171,HISTORICO!$C$93:$C$171,0,0)</f>
        <v>0</v>
      </c>
      <c r="R75" s="107">
        <f t="array" ref="R75">XLOOKUP(DECKS!$F75,HISTORICO!$B$93:$B$171,HISTORICO!$D$93:$D$171,0,0)</f>
        <v>0</v>
      </c>
      <c r="S75" s="107">
        <f t="array" ref="S75">XLOOKUP(DECKS!$F75,HISTORICO!$B$175:$B$377,HISTORICO!$C$175:$C$377,0,0)</f>
        <v>0</v>
      </c>
      <c r="T75" s="107">
        <f t="array" ref="T75">XLOOKUP(DECKS!$F75,HISTORICO!$B$175:$B$377,HISTORICO!$D$175:$D$377,0,0)</f>
        <v>0</v>
      </c>
      <c r="U75" s="107">
        <f t="array" ref="U75">XLOOKUP(DECKS!$F75,HISTORICO!$B$381:$B$501,HISTORICO!$C$381:$C$501,0,0)</f>
        <v>0</v>
      </c>
      <c r="V75" s="107">
        <f t="array" ref="V75">XLOOKUP(DECKS!$F75,HISTORICO!$B$381:$B$501,HISTORICO!$D$381:$D$501,0,0)</f>
        <v>0</v>
      </c>
      <c r="W75" s="107">
        <f t="array" ref="W75">XLOOKUP(DECKS!$F75,HISTORICO!$B$505:$B$589,HISTORICO!$C$505:$C$589,0,0)</f>
        <v>0</v>
      </c>
      <c r="X75" s="107">
        <f t="array" ref="X75">XLOOKUP(DECKS!$F75,HISTORICO!$B$505:$B$589,HISTORICO!$D$505:$D$589,0,0)</f>
        <v>0</v>
      </c>
      <c r="Y75" s="107">
        <f t="array" ref="Y75">XLOOKUP(DECKS!$F75,HISTORICO!$N$4:$N$100,HISTORICO!$O$4:$O$100,0,0)</f>
        <v>0</v>
      </c>
      <c r="Z75" s="107">
        <f t="array" ref="Z75">XLOOKUP(DECKS!$F75,HISTORICO!$N$4:$N$100,HISTORICO!$P$4:$P$100,0,0)</f>
        <v>0</v>
      </c>
      <c r="AA75" s="107">
        <f t="array" ref="AA75">XLOOKUP(DECKS!$F75,HISTORICO!$N$107:$N$288,HISTORICO!$O$107:$O$288,0,0)</f>
        <v>0</v>
      </c>
      <c r="AB75" s="107">
        <f t="array" ref="AB75">XLOOKUP(DECKS!$F75,HISTORICO!$N$107:$N$288,HISTORICO!$P$107:$P$288,0,0)</f>
        <v>0</v>
      </c>
      <c r="AC75" s="107" t="str">
        <f>DECKS!$AB75/DECKS!$AA75</f>
        <v>#DIV/0!</v>
      </c>
      <c r="AD75" s="108">
        <f t="array" ref="AD75">XLOOKUP(DECKS!$F75,HISTORICO!$N$292:$N$759,HISTORICO!$O$292:$O$759,0,0)</f>
        <v>2</v>
      </c>
      <c r="AE75" s="107">
        <f t="array" ref="AE75">XLOOKUP(DECKS!$F75,HISTORICO!$N$292:$N$759,HISTORICO!$P$292:$P$759,0,0)</f>
        <v>0</v>
      </c>
      <c r="AF75" s="109">
        <f>IFERROR(DECKS!$AE75/DECKS!$AD75,0)</f>
        <v>0</v>
      </c>
      <c r="AG75" s="108">
        <f>DECKS!$Y75+DECKS!$AA75+DECKS!$AD75</f>
        <v>2</v>
      </c>
      <c r="AH75" s="109">
        <f>IFERROR((DECKS!$Z75+DECKS!$AB75+DECKS!$AE75)/DECKS!$AG75,0)</f>
        <v>0</v>
      </c>
      <c r="AI75" s="110" t="str">
        <f>IFERROR(AVERAGEIF(REG!$D$2:$D$124,DECKS!$F75,REG!$C$2:$C$124),"-")</f>
        <v>-</v>
      </c>
      <c r="AJ75" s="108">
        <f>DECKS!$M75+DECKS!$O75+DECKS!$Q75+DECKS!$S75+DECKS!$U75+DECKS!$W75+DECKS!$Y75+DECKS!$AA75+DECKS!$AD75</f>
        <v>2</v>
      </c>
      <c r="AK75" s="109">
        <f>IFERROR((DECKS!$N75+DECKS!$P75+DECKS!$R75+DECKS!$T75+DECKS!$V75+DECKS!$X75+DECKS!$Z75+DECKS!$AB75+DECKS!$AE75)/DECKS!$AJ75,0)</f>
        <v>0</v>
      </c>
      <c r="AL75" s="107"/>
      <c r="AM75" s="107">
        <f>SUMIF(HISTORICO!N:N,DECKS!$F75,HISTORICO!X:X)</f>
        <v>0</v>
      </c>
      <c r="AN75" s="107">
        <f>SUMIF(HISTORICO!N:N,DECKS!$F75,HISTORICO!Y:Y)</f>
        <v>0</v>
      </c>
      <c r="AO75" s="107">
        <f>SUMIF(HISTORICO!N:N,DECKS!$F75,HISTORICO!Z:Z)</f>
        <v>0</v>
      </c>
      <c r="AP75" s="107">
        <f>SUMIF(HISTORICO!N:N,DECKS!$F75,HISTORICO!AA:AA)</f>
        <v>0</v>
      </c>
      <c r="AQ75" s="111">
        <f>IFERROR(SUM(DECKS!$AM75:$AP75)/((DECKS!$AG75)),0)</f>
        <v>0</v>
      </c>
      <c r="AR75" s="112">
        <f>IFERROR(DECKS!$AM75/SUM(DECKS!$AM75:$AP75),0)</f>
        <v>0</v>
      </c>
      <c r="AS75" s="112">
        <f>IFERROR(DECKS!$AN75/SUM(DECKS!$AM75:$AP75),0)</f>
        <v>0</v>
      </c>
      <c r="AT75" s="112">
        <f>IFERROR(DECKS!$AO75/SUM(DECKS!$AM75:$AP75),0)</f>
        <v>0</v>
      </c>
      <c r="AU75" s="112">
        <f>IFERROR(DECKS!$AP75/SUM(DECKS!$AM75:$AP75),0)</f>
        <v>0</v>
      </c>
      <c r="AV75" s="107">
        <f t="array" ref="AV75">XLOOKUP(DECKS!$F75,HISTORICO!$N$4:$N$100,HISTORICO!$AH$4:$AH$100,0)</f>
        <v>0</v>
      </c>
      <c r="AW75" s="107">
        <f>DECKS!$AV75+DECKS!$AM75+1.5*DECKS!$AN75+2*DECKS!$AO75+2.5*DECKS!$AP75</f>
        <v>0</v>
      </c>
      <c r="AX75" s="110">
        <f>IFERROR(DECKS!$AW75/DECKS!$AG75,"-")</f>
        <v>0</v>
      </c>
      <c r="AY75" s="107" t="str">
        <f t="array" ref="AY75">XLOOKUP(DECKS!$AX75,REF!$F$64:$F$68,REF!$D$64:$D$68,"-",-1,1)</f>
        <v>E</v>
      </c>
      <c r="AZ75" s="107"/>
      <c r="BA75" s="114"/>
      <c r="BB75" s="107"/>
      <c r="BC75" s="107"/>
    </row>
    <row r="76" ht="18.75" hidden="1" customHeight="1">
      <c r="A76" s="88"/>
      <c r="B76" s="105" t="s">
        <v>312</v>
      </c>
      <c r="C76" s="107" t="s">
        <v>263</v>
      </c>
      <c r="D76" s="107"/>
      <c r="E76" s="105" t="str">
        <f t="array" ref="E76">XLOOKUP(B76,REF!$C$3:$C$34,REF!$B$3:$B$34,"-",0,1)</f>
        <v>Grixis</v>
      </c>
      <c r="F76" s="108" t="s">
        <v>77</v>
      </c>
      <c r="G76" s="107" t="str">
        <f t="shared" si="1"/>
        <v>0</v>
      </c>
      <c r="H76" s="107" t="str">
        <f t="shared" si="2"/>
        <v>1</v>
      </c>
      <c r="I76" s="107" t="str">
        <f t="shared" si="3"/>
        <v>1</v>
      </c>
      <c r="J76" s="107" t="str">
        <f t="shared" si="4"/>
        <v>1</v>
      </c>
      <c r="K76" s="107" t="str">
        <f t="shared" si="5"/>
        <v>0</v>
      </c>
      <c r="L76" s="107">
        <f t="shared" si="6"/>
        <v>3</v>
      </c>
      <c r="M76" s="107">
        <f t="array" ref="M76">XLOOKUP(DECKS!$F76,HISTORICO!$B$4:$B$11,HISTORICO!$C$4:$C$11,0,0)</f>
        <v>0</v>
      </c>
      <c r="N76" s="107">
        <f t="array" ref="N76">XLOOKUP(DECKS!$F76,HISTORICO!$B$4:$B$11,HISTORICO!$D$4:$D$11,0,0)</f>
        <v>0</v>
      </c>
      <c r="O76" s="107">
        <f t="array" ref="O76">XLOOKUP(DECKS!$F76,HISTORICO!$B$15:$B$89,HISTORICO!$C$15:$C$89,0,0)</f>
        <v>0</v>
      </c>
      <c r="P76" s="107">
        <f t="array" ref="P76">XLOOKUP(DECKS!$F76,HISTORICO!$B$15:$B$89,HISTORICO!$D$15:$D$89,0,0)</f>
        <v>0</v>
      </c>
      <c r="Q76" s="107">
        <f t="array" ref="Q76">XLOOKUP(DECKS!$F76,HISTORICO!$B$93:$B$171,HISTORICO!$C$93:$C$171,0,0)</f>
        <v>0</v>
      </c>
      <c r="R76" s="107">
        <f t="array" ref="R76">XLOOKUP(DECKS!$F76,HISTORICO!$B$93:$B$171,HISTORICO!$D$93:$D$171,0,0)</f>
        <v>0</v>
      </c>
      <c r="S76" s="107">
        <f t="array" ref="S76">XLOOKUP(DECKS!$F76,HISTORICO!$B$175:$B$377,HISTORICO!$C$175:$C$377,0,0)</f>
        <v>0</v>
      </c>
      <c r="T76" s="107">
        <f t="array" ref="T76">XLOOKUP(DECKS!$F76,HISTORICO!$B$175:$B$377,HISTORICO!$D$175:$D$377,0,0)</f>
        <v>0</v>
      </c>
      <c r="U76" s="107">
        <f t="array" ref="U76">XLOOKUP(DECKS!$F76,HISTORICO!$B$381:$B$501,HISTORICO!$C$381:$C$501,0,0)</f>
        <v>0</v>
      </c>
      <c r="V76" s="107">
        <f t="array" ref="V76">XLOOKUP(DECKS!$F76,HISTORICO!$B$381:$B$501,HISTORICO!$D$381:$D$501,0,0)</f>
        <v>0</v>
      </c>
      <c r="W76" s="107">
        <f t="array" ref="W76">XLOOKUP(DECKS!$F76,HISTORICO!$B$505:$B$589,HISTORICO!$C$505:$C$589,0,0)</f>
        <v>0</v>
      </c>
      <c r="X76" s="107">
        <f t="array" ref="X76">XLOOKUP(DECKS!$F76,HISTORICO!$B$505:$B$589,HISTORICO!$D$505:$D$589,0,0)</f>
        <v>0</v>
      </c>
      <c r="Y76" s="107">
        <f t="array" ref="Y76">XLOOKUP(DECKS!$F76,HISTORICO!$N$4:$N$100,HISTORICO!$O$4:$O$100,0,0)</f>
        <v>0</v>
      </c>
      <c r="Z76" s="107">
        <f t="array" ref="Z76">XLOOKUP(DECKS!$F76,HISTORICO!$N$4:$N$100,HISTORICO!$P$4:$P$100,0,0)</f>
        <v>0</v>
      </c>
      <c r="AA76" s="107">
        <f t="array" ref="AA76">XLOOKUP(DECKS!$F76,HISTORICO!$N$107:$N$288,HISTORICO!$O$107:$O$288,0,0)</f>
        <v>0</v>
      </c>
      <c r="AB76" s="107">
        <f t="array" ref="AB76">XLOOKUP(DECKS!$F76,HISTORICO!$N$107:$N$288,HISTORICO!$P$107:$P$288,0,0)</f>
        <v>0</v>
      </c>
      <c r="AC76" s="107" t="str">
        <f>DECKS!$AB76/DECKS!$AA76</f>
        <v>#DIV/0!</v>
      </c>
      <c r="AD76" s="108">
        <f t="array" ref="AD76">XLOOKUP(DECKS!$F76,HISTORICO!$N$292:$N$759,HISTORICO!$O$292:$O$759,0,0)</f>
        <v>2</v>
      </c>
      <c r="AE76" s="107">
        <f t="array" ref="AE76">XLOOKUP(DECKS!$F76,HISTORICO!$N$292:$N$759,HISTORICO!$P$292:$P$759,0,0)</f>
        <v>0</v>
      </c>
      <c r="AF76" s="109">
        <f>IFERROR(DECKS!$AE76/DECKS!$AD76,0)</f>
        <v>0</v>
      </c>
      <c r="AG76" s="108">
        <f>DECKS!$Y76+DECKS!$AA76+DECKS!$AD76</f>
        <v>2</v>
      </c>
      <c r="AH76" s="109">
        <f>IFERROR((DECKS!$Z76+DECKS!$AB76+DECKS!$AE76)/DECKS!$AG76,0)</f>
        <v>0</v>
      </c>
      <c r="AI76" s="110" t="str">
        <f>IFERROR(AVERAGEIF(REG!$D$2:$D$124,DECKS!$F76,REG!$C$2:$C$124),"-")</f>
        <v>-</v>
      </c>
      <c r="AJ76" s="108">
        <f>DECKS!$M76+DECKS!$O76+DECKS!$Q76+DECKS!$S76+DECKS!$U76+DECKS!$W76+DECKS!$Y76+DECKS!$AA76+DECKS!$AD76</f>
        <v>2</v>
      </c>
      <c r="AK76" s="109">
        <f>IFERROR((DECKS!$N76+DECKS!$P76+DECKS!$R76+DECKS!$T76+DECKS!$V76+DECKS!$X76+DECKS!$Z76+DECKS!$AB76+DECKS!$AE76)/DECKS!$AJ76,0)</f>
        <v>0</v>
      </c>
      <c r="AL76" s="107"/>
      <c r="AM76" s="107">
        <f>SUMIF(HISTORICO!N:N,DECKS!$F76,HISTORICO!X:X)</f>
        <v>0</v>
      </c>
      <c r="AN76" s="107">
        <f>SUMIF(HISTORICO!N:N,DECKS!$F76,HISTORICO!Y:Y)</f>
        <v>0</v>
      </c>
      <c r="AO76" s="107">
        <f>SUMIF(HISTORICO!N:N,DECKS!$F76,HISTORICO!Z:Z)</f>
        <v>0</v>
      </c>
      <c r="AP76" s="107">
        <f>SUMIF(HISTORICO!N:N,DECKS!$F76,HISTORICO!AA:AA)</f>
        <v>0</v>
      </c>
      <c r="AQ76" s="111">
        <f>IFERROR(SUM(DECKS!$AM76:$AP76)/((DECKS!$AG76)),0)</f>
        <v>0</v>
      </c>
      <c r="AR76" s="112">
        <f>IFERROR(DECKS!$AM76/SUM(DECKS!$AM76:$AP76),0)</f>
        <v>0</v>
      </c>
      <c r="AS76" s="112">
        <f>IFERROR(DECKS!$AN76/SUM(DECKS!$AM76:$AP76),0)</f>
        <v>0</v>
      </c>
      <c r="AT76" s="112">
        <f>IFERROR(DECKS!$AO76/SUM(DECKS!$AM76:$AP76),0)</f>
        <v>0</v>
      </c>
      <c r="AU76" s="112">
        <f>IFERROR(DECKS!$AP76/SUM(DECKS!$AM76:$AP76),0)</f>
        <v>0</v>
      </c>
      <c r="AV76" s="107">
        <f t="array" ref="AV76">XLOOKUP(DECKS!$F76,HISTORICO!$N$4:$N$100,HISTORICO!$AH$4:$AH$100,0)</f>
        <v>0</v>
      </c>
      <c r="AW76" s="107">
        <f>DECKS!$AV76+DECKS!$AM76+1.5*DECKS!$AN76+2*DECKS!$AO76+2.5*DECKS!$AP76</f>
        <v>0</v>
      </c>
      <c r="AX76" s="110">
        <f>IFERROR(DECKS!$AW76/DECKS!$AG76,"-")</f>
        <v>0</v>
      </c>
      <c r="AY76" s="107" t="str">
        <f t="array" ref="AY76">XLOOKUP(DECKS!$AX76,REF!$F$64:$F$68,REF!$D$64:$D$68,"-",-1,1)</f>
        <v>E</v>
      </c>
      <c r="AZ76" s="107"/>
      <c r="BA76" s="114"/>
      <c r="BB76" s="107"/>
      <c r="BC76" s="107"/>
    </row>
    <row r="77" ht="18.75" hidden="1" customHeight="1">
      <c r="A77" s="88"/>
      <c r="B77" s="105" t="s">
        <v>310</v>
      </c>
      <c r="C77" s="107" t="s">
        <v>277</v>
      </c>
      <c r="D77" s="107"/>
      <c r="E77" s="105" t="str">
        <f t="array" ref="E77">XLOOKUP(B77,REF!$C$3:$C$34,REF!$B$3:$B$34,"-",0,1)</f>
        <v>Mono Black</v>
      </c>
      <c r="F77" s="108" t="s">
        <v>109</v>
      </c>
      <c r="G77" s="107" t="str">
        <f t="shared" si="1"/>
        <v>0</v>
      </c>
      <c r="H77" s="107" t="str">
        <f t="shared" si="2"/>
        <v>0</v>
      </c>
      <c r="I77" s="107" t="str">
        <f t="shared" si="3"/>
        <v>1</v>
      </c>
      <c r="J77" s="107" t="str">
        <f t="shared" si="4"/>
        <v>0</v>
      </c>
      <c r="K77" s="107" t="str">
        <f t="shared" si="5"/>
        <v>0</v>
      </c>
      <c r="L77" s="107">
        <f t="shared" si="6"/>
        <v>1</v>
      </c>
      <c r="M77" s="107">
        <f t="array" ref="M77">XLOOKUP(DECKS!$F77,HISTORICO!$B$4:$B$11,HISTORICO!$C$4:$C$11,0,0)</f>
        <v>0</v>
      </c>
      <c r="N77" s="107">
        <f t="array" ref="N77">XLOOKUP(DECKS!$F77,HISTORICO!$B$4:$B$11,HISTORICO!$D$4:$D$11,0,0)</f>
        <v>0</v>
      </c>
      <c r="O77" s="107">
        <f t="array" ref="O77">XLOOKUP(DECKS!$F77,HISTORICO!$B$15:$B$89,HISTORICO!$C$15:$C$89,0,0)</f>
        <v>0</v>
      </c>
      <c r="P77" s="107">
        <f t="array" ref="P77">XLOOKUP(DECKS!$F77,HISTORICO!$B$15:$B$89,HISTORICO!$D$15:$D$89,0,0)</f>
        <v>0</v>
      </c>
      <c r="Q77" s="107">
        <f t="array" ref="Q77">XLOOKUP(DECKS!$F77,HISTORICO!$B$93:$B$171,HISTORICO!$C$93:$C$171,0,0)</f>
        <v>0</v>
      </c>
      <c r="R77" s="107">
        <f t="array" ref="R77">XLOOKUP(DECKS!$F77,HISTORICO!$B$93:$B$171,HISTORICO!$D$93:$D$171,0,0)</f>
        <v>0</v>
      </c>
      <c r="S77" s="107">
        <f t="array" ref="S77">XLOOKUP(DECKS!$F77,HISTORICO!$B$175:$B$377,HISTORICO!$C$175:$C$377,0,0)</f>
        <v>0</v>
      </c>
      <c r="T77" s="107">
        <f t="array" ref="T77">XLOOKUP(DECKS!$F77,HISTORICO!$B$175:$B$377,HISTORICO!$D$175:$D$377,0,0)</f>
        <v>0</v>
      </c>
      <c r="U77" s="107">
        <f t="array" ref="U77">XLOOKUP(DECKS!$F77,HISTORICO!$B$381:$B$501,HISTORICO!$C$381:$C$501,0,0)</f>
        <v>0</v>
      </c>
      <c r="V77" s="107">
        <f t="array" ref="V77">XLOOKUP(DECKS!$F77,HISTORICO!$B$381:$B$501,HISTORICO!$D$381:$D$501,0,0)</f>
        <v>0</v>
      </c>
      <c r="W77" s="107">
        <f t="array" ref="W77">XLOOKUP(DECKS!$F77,HISTORICO!$B$505:$B$589,HISTORICO!$C$505:$C$589,0,0)</f>
        <v>0</v>
      </c>
      <c r="X77" s="107">
        <f t="array" ref="X77">XLOOKUP(DECKS!$F77,HISTORICO!$B$505:$B$589,HISTORICO!$D$505:$D$589,0,0)</f>
        <v>0</v>
      </c>
      <c r="Y77" s="107">
        <f t="array" ref="Y77">XLOOKUP(DECKS!$F77,HISTORICO!$N$4:$N$100,HISTORICO!$O$4:$O$100,0,0)</f>
        <v>0</v>
      </c>
      <c r="Z77" s="107">
        <f t="array" ref="Z77">XLOOKUP(DECKS!$F77,HISTORICO!$N$4:$N$100,HISTORICO!$P$4:$P$100,0,0)</f>
        <v>0</v>
      </c>
      <c r="AA77" s="107">
        <f t="array" ref="AA77">XLOOKUP(DECKS!$F77,HISTORICO!$N$107:$N$288,HISTORICO!$O$107:$O$288,0,0)</f>
        <v>0</v>
      </c>
      <c r="AB77" s="107">
        <f t="array" ref="AB77">XLOOKUP(DECKS!$F77,HISTORICO!$N$107:$N$288,HISTORICO!$P$107:$P$288,0,0)</f>
        <v>0</v>
      </c>
      <c r="AC77" s="107" t="str">
        <f>DECKS!$AB77/DECKS!$AA77</f>
        <v>#DIV/0!</v>
      </c>
      <c r="AD77" s="108">
        <f t="array" ref="AD77">XLOOKUP(DECKS!$F77,HISTORICO!$N$292:$N$759,HISTORICO!$O$292:$O$759,0,0)</f>
        <v>2</v>
      </c>
      <c r="AE77" s="107">
        <f t="array" ref="AE77">XLOOKUP(DECKS!$F77,HISTORICO!$N$292:$N$759,HISTORICO!$P$292:$P$759,0,0)</f>
        <v>0</v>
      </c>
      <c r="AF77" s="109">
        <f>IFERROR(DECKS!$AE77/DECKS!$AD77,0)</f>
        <v>0</v>
      </c>
      <c r="AG77" s="108">
        <f>DECKS!$Y77+DECKS!$AA77+DECKS!$AD77</f>
        <v>2</v>
      </c>
      <c r="AH77" s="109">
        <f>IFERROR((DECKS!$Z77+DECKS!$AB77+DECKS!$AE77)/DECKS!$AG77,0)</f>
        <v>0</v>
      </c>
      <c r="AI77" s="110" t="str">
        <f>IFERROR(AVERAGEIF(REG!$D$2:$D$124,DECKS!$F77,REG!$C$2:$C$124),"-")</f>
        <v>-</v>
      </c>
      <c r="AJ77" s="108">
        <f>DECKS!$M77+DECKS!$O77+DECKS!$Q77+DECKS!$S77+DECKS!$U77+DECKS!$W77+DECKS!$Y77+DECKS!$AA77+DECKS!$AD77</f>
        <v>2</v>
      </c>
      <c r="AK77" s="109">
        <f>IFERROR((DECKS!$N77+DECKS!$P77+DECKS!$R77+DECKS!$T77+DECKS!$V77+DECKS!$X77+DECKS!$Z77+DECKS!$AB77+DECKS!$AE77)/DECKS!$AJ77,0)</f>
        <v>0</v>
      </c>
      <c r="AL77" s="107"/>
      <c r="AM77" s="107" t="str">
        <f>SUMIF(HISTORICO!N:N,DECKS!$F77,HISTORICO!X:X)</f>
        <v>#ERROR!</v>
      </c>
      <c r="AN77" s="107" t="str">
        <f>SUMIF(HISTORICO!N:N,DECKS!$F77,HISTORICO!Y:Y)</f>
        <v>#ERROR!</v>
      </c>
      <c r="AO77" s="107" t="str">
        <f>SUMIF(HISTORICO!N:N,DECKS!$F77,HISTORICO!Z:Z)</f>
        <v>#ERROR!</v>
      </c>
      <c r="AP77" s="107" t="str">
        <f>SUMIF(HISTORICO!N:N,DECKS!$F77,HISTORICO!AA:AA)</f>
        <v>#ERROR!</v>
      </c>
      <c r="AQ77" s="111">
        <f>IFERROR(SUM(DECKS!$AM77:$AP77)/((DECKS!$AG77)),0)</f>
        <v>0</v>
      </c>
      <c r="AR77" s="112">
        <f>IFERROR(DECKS!$AM77/SUM(DECKS!$AM77:$AP77),0)</f>
        <v>0</v>
      </c>
      <c r="AS77" s="112">
        <f>IFERROR(DECKS!$AN77/SUM(DECKS!$AM77:$AP77),0)</f>
        <v>0</v>
      </c>
      <c r="AT77" s="112">
        <f>IFERROR(DECKS!$AO77/SUM(DECKS!$AM77:$AP77),0)</f>
        <v>0</v>
      </c>
      <c r="AU77" s="112">
        <f>IFERROR(DECKS!$AP77/SUM(DECKS!$AM77:$AP77),0)</f>
        <v>0</v>
      </c>
      <c r="AV77" s="107">
        <f t="array" ref="AV77">XLOOKUP(DECKS!$F77,HISTORICO!$N$4:$N$100,HISTORICO!$AH$4:$AH$100,0)</f>
        <v>0</v>
      </c>
      <c r="AW77" s="107" t="str">
        <f>DECKS!$AV77+DECKS!$AM77+1.5*DECKS!$AN77+2*DECKS!$AO77+2.5*DECKS!$AP77</f>
        <v>#ERROR!</v>
      </c>
      <c r="AX77" s="110" t="str">
        <f>IFERROR(DECKS!$AW77/DECKS!$AG77,"-")</f>
        <v>-</v>
      </c>
      <c r="AY77" s="107" t="str">
        <f t="array" ref="AY77">XLOOKUP(DECKS!$AX77,REF!$F$64:$F$68,REF!$D$64:$D$68,"-",-1,1)</f>
        <v>-</v>
      </c>
      <c r="AZ77" s="107"/>
      <c r="BA77" s="114"/>
      <c r="BB77" s="107"/>
      <c r="BC77" s="107"/>
    </row>
    <row r="78" ht="18.75" hidden="1" customHeight="1">
      <c r="A78" s="88"/>
      <c r="B78" s="105" t="s">
        <v>298</v>
      </c>
      <c r="C78" s="107" t="s">
        <v>262</v>
      </c>
      <c r="D78" s="107">
        <v>4.0</v>
      </c>
      <c r="E78" s="105" t="str">
        <f t="array" ref="E78">XLOOKUP(B78,REF!$C$3:$C$34,REF!$B$3:$B$34,"-",0,1)</f>
        <v>Boros</v>
      </c>
      <c r="F78" s="108" t="s">
        <v>115</v>
      </c>
      <c r="G78" s="107" t="str">
        <f t="shared" si="1"/>
        <v>1</v>
      </c>
      <c r="H78" s="107" t="str">
        <f t="shared" si="2"/>
        <v>0</v>
      </c>
      <c r="I78" s="107" t="str">
        <f t="shared" si="3"/>
        <v>0</v>
      </c>
      <c r="J78" s="107" t="str">
        <f t="shared" si="4"/>
        <v>1</v>
      </c>
      <c r="K78" s="107" t="str">
        <f t="shared" si="5"/>
        <v>0</v>
      </c>
      <c r="L78" s="107">
        <f t="shared" si="6"/>
        <v>2</v>
      </c>
      <c r="M78" s="107">
        <f t="array" ref="M78">XLOOKUP(DECKS!$F78,HISTORICO!$B$4:$B$11,HISTORICO!$C$4:$C$11,0,0)</f>
        <v>0</v>
      </c>
      <c r="N78" s="107">
        <f t="array" ref="N78">XLOOKUP(DECKS!$F78,HISTORICO!$B$4:$B$11,HISTORICO!$D$4:$D$11,0,0)</f>
        <v>0</v>
      </c>
      <c r="O78" s="107">
        <f t="array" ref="O78">XLOOKUP(DECKS!$F78,HISTORICO!$B$15:$B$89,HISTORICO!$C$15:$C$89,0,0)</f>
        <v>0</v>
      </c>
      <c r="P78" s="107">
        <f t="array" ref="P78">XLOOKUP(DECKS!$F78,HISTORICO!$B$15:$B$89,HISTORICO!$D$15:$D$89,0,0)</f>
        <v>0</v>
      </c>
      <c r="Q78" s="107">
        <f t="array" ref="Q78">XLOOKUP(DECKS!$F78,HISTORICO!$B$93:$B$171,HISTORICO!$C$93:$C$171,0,0)</f>
        <v>0</v>
      </c>
      <c r="R78" s="107">
        <f t="array" ref="R78">XLOOKUP(DECKS!$F78,HISTORICO!$B$93:$B$171,HISTORICO!$D$93:$D$171,0,0)</f>
        <v>0</v>
      </c>
      <c r="S78" s="107">
        <f t="array" ref="S78">XLOOKUP(DECKS!$F78,HISTORICO!$B$175:$B$377,HISTORICO!$C$175:$C$377,0,0)</f>
        <v>0</v>
      </c>
      <c r="T78" s="107">
        <f t="array" ref="T78">XLOOKUP(DECKS!$F78,HISTORICO!$B$175:$B$377,HISTORICO!$D$175:$D$377,0,0)</f>
        <v>0</v>
      </c>
      <c r="U78" s="107">
        <f t="array" ref="U78">XLOOKUP(DECKS!$F78,HISTORICO!$B$381:$B$501,HISTORICO!$C$381:$C$501,0,0)</f>
        <v>0</v>
      </c>
      <c r="V78" s="107">
        <f t="array" ref="V78">XLOOKUP(DECKS!$F78,HISTORICO!$B$381:$B$501,HISTORICO!$D$381:$D$501,0,0)</f>
        <v>0</v>
      </c>
      <c r="W78" s="107">
        <f t="array" ref="W78">XLOOKUP(DECKS!$F78,HISTORICO!$B$505:$B$589,HISTORICO!$C$505:$C$589,0,0)</f>
        <v>0</v>
      </c>
      <c r="X78" s="107">
        <f t="array" ref="X78">XLOOKUP(DECKS!$F78,HISTORICO!$B$505:$B$589,HISTORICO!$D$505:$D$589,0,0)</f>
        <v>0</v>
      </c>
      <c r="Y78" s="107">
        <f t="array" ref="Y78">XLOOKUP(DECKS!$F78,HISTORICO!$N$4:$N$100,HISTORICO!$O$4:$O$100,0,0)</f>
        <v>0</v>
      </c>
      <c r="Z78" s="107">
        <f t="array" ref="Z78">XLOOKUP(DECKS!$F78,HISTORICO!$N$4:$N$100,HISTORICO!$P$4:$P$100,0,0)</f>
        <v>0</v>
      </c>
      <c r="AA78" s="107">
        <f t="array" ref="AA78">XLOOKUP(DECKS!$F78,HISTORICO!$N$107:$N$288,HISTORICO!$O$107:$O$288,0,0)</f>
        <v>2</v>
      </c>
      <c r="AB78" s="107">
        <f t="array" ref="AB78">XLOOKUP(DECKS!$F78,HISTORICO!$N$107:$N$288,HISTORICO!$P$107:$P$288,0,0)</f>
        <v>2</v>
      </c>
      <c r="AC78" s="100">
        <f>DECKS!$AB78/DECKS!$AA78</f>
        <v>1</v>
      </c>
      <c r="AD78" s="108">
        <f t="array" ref="AD78">XLOOKUP(DECKS!$F78,HISTORICO!$N$292:$N$759,HISTORICO!$O$292:$O$759,0,0)</f>
        <v>1</v>
      </c>
      <c r="AE78" s="107">
        <f t="array" ref="AE78">XLOOKUP(DECKS!$F78,HISTORICO!$N$292:$N$759,HISTORICO!$P$292:$P$759,0,0)</f>
        <v>1</v>
      </c>
      <c r="AF78" s="109">
        <f>IFERROR(DECKS!$AE78/DECKS!$AD78,0)</f>
        <v>1</v>
      </c>
      <c r="AG78" s="108">
        <f>DECKS!$Y78+DECKS!$AA78+DECKS!$AD78</f>
        <v>3</v>
      </c>
      <c r="AH78" s="109">
        <f>IFERROR((DECKS!$Z78+DECKS!$AB78+DECKS!$AE78)/DECKS!$AG78,0)</f>
        <v>1</v>
      </c>
      <c r="AI78" s="110">
        <f>IFERROR(AVERAGEIF(REG!$D$2:$D$124,DECKS!$F78,REG!$C$2:$C$124),"-")</f>
        <v>18</v>
      </c>
      <c r="AJ78" s="108">
        <f>DECKS!$M78+DECKS!$O78+DECKS!$Q78+DECKS!$S78+DECKS!$U78+DECKS!$W78+DECKS!$Y78+DECKS!$AA78+DECKS!$AD78</f>
        <v>3</v>
      </c>
      <c r="AK78" s="109">
        <f>IFERROR((DECKS!$N78+DECKS!$P78+DECKS!$R78+DECKS!$T78+DECKS!$V78+DECKS!$X78+DECKS!$Z78+DECKS!$AB78+DECKS!$AE78)/DECKS!$AJ78,0)</f>
        <v>1</v>
      </c>
      <c r="AL78" s="107" t="s">
        <v>362</v>
      </c>
      <c r="AM78" s="107">
        <f>SUMIF(HISTORICO!N:N,DECKS!$F78,HISTORICO!X:X)</f>
        <v>3</v>
      </c>
      <c r="AN78" s="107">
        <f>SUMIF(HISTORICO!N:N,DECKS!$F78,HISTORICO!Y:Y)</f>
        <v>0</v>
      </c>
      <c r="AO78" s="107">
        <f>SUMIF(HISTORICO!N:N,DECKS!$F78,HISTORICO!Z:Z)</f>
        <v>2</v>
      </c>
      <c r="AP78" s="107">
        <f>SUMIF(HISTORICO!N:N,DECKS!$F78,HISTORICO!AA:AA)</f>
        <v>0</v>
      </c>
      <c r="AQ78" s="111">
        <f>IFERROR(SUM(DECKS!$AM78:$AP78)/((DECKS!$AG78)),0)</f>
        <v>1.666666667</v>
      </c>
      <c r="AR78" s="112">
        <f>IFERROR(DECKS!$AM78/SUM(DECKS!$AM78:$AP78),0)</f>
        <v>0.6</v>
      </c>
      <c r="AS78" s="112">
        <f>IFERROR(DECKS!$AN78/SUM(DECKS!$AM78:$AP78),0)</f>
        <v>0</v>
      </c>
      <c r="AT78" s="112">
        <f>IFERROR(DECKS!$AO78/SUM(DECKS!$AM78:$AP78),0)</f>
        <v>0.4</v>
      </c>
      <c r="AU78" s="112">
        <f>IFERROR(DECKS!$AP78/SUM(DECKS!$AM78:$AP78),0)</f>
        <v>0</v>
      </c>
      <c r="AV78" s="107">
        <f t="array" ref="AV78">XLOOKUP(DECKS!$F78,HISTORICO!$N$4:$N$100,HISTORICO!$AH$4:$AH$100,0)</f>
        <v>0</v>
      </c>
      <c r="AW78" s="107">
        <f>DECKS!$AV78+DECKS!$AM78+1.5*DECKS!$AN78+2*DECKS!$AO78+2.5*DECKS!$AP78</f>
        <v>7</v>
      </c>
      <c r="AX78" s="110">
        <f>IFERROR(DECKS!$AW78/DECKS!$AG78,"-")</f>
        <v>2.333333333</v>
      </c>
      <c r="AY78" s="107" t="str">
        <f t="array" ref="AY78">XLOOKUP(DECKS!$AX78,REF!$F$64:$F$68,REF!$D$64:$D$68,"-",-1,1)</f>
        <v>B</v>
      </c>
      <c r="AZ78" s="107"/>
      <c r="BA78" s="114"/>
      <c r="BB78" s="107"/>
      <c r="BC78" s="107"/>
    </row>
    <row r="79" ht="18.75" customHeight="1">
      <c r="A79" s="88"/>
      <c r="B79" s="105" t="s">
        <v>334</v>
      </c>
      <c r="C79" s="107" t="s">
        <v>258</v>
      </c>
      <c r="D79" s="107">
        <v>5.0</v>
      </c>
      <c r="E79" s="105" t="str">
        <f t="array" ref="E79">XLOOKUP(B79,REF!$C$3:$C$34,REF!$B$3:$B$34,"-",0,1)</f>
        <v>Jeskai</v>
      </c>
      <c r="F79" s="108" t="s">
        <v>42</v>
      </c>
      <c r="G79" s="107" t="str">
        <f t="shared" si="1"/>
        <v>1</v>
      </c>
      <c r="H79" s="107" t="str">
        <f t="shared" si="2"/>
        <v>1</v>
      </c>
      <c r="I79" s="107" t="str">
        <f t="shared" si="3"/>
        <v>0</v>
      </c>
      <c r="J79" s="107" t="str">
        <f t="shared" si="4"/>
        <v>1</v>
      </c>
      <c r="K79" s="107" t="str">
        <f t="shared" si="5"/>
        <v>0</v>
      </c>
      <c r="L79" s="107">
        <f t="shared" si="6"/>
        <v>3</v>
      </c>
      <c r="M79" s="107">
        <f t="array" ref="M79">XLOOKUP(DECKS!$F79,HISTORICO!$B$4:$B$11,HISTORICO!$C$4:$C$11,0,0)</f>
        <v>0</v>
      </c>
      <c r="N79" s="107">
        <f t="array" ref="N79">XLOOKUP(DECKS!$F79,HISTORICO!$B$4:$B$11,HISTORICO!$D$4:$D$11,0,0)</f>
        <v>0</v>
      </c>
      <c r="O79" s="107">
        <f t="array" ref="O79">XLOOKUP(DECKS!$F79,HISTORICO!$B$15:$B$89,HISTORICO!$C$15:$C$89,0,0)</f>
        <v>0</v>
      </c>
      <c r="P79" s="107">
        <f t="array" ref="P79">XLOOKUP(DECKS!$F79,HISTORICO!$B$15:$B$89,HISTORICO!$D$15:$D$89,0,0)</f>
        <v>0</v>
      </c>
      <c r="Q79" s="107">
        <f t="array" ref="Q79">XLOOKUP(DECKS!$F79,HISTORICO!$B$93:$B$171,HISTORICO!$C$93:$C$171,0,0)</f>
        <v>5</v>
      </c>
      <c r="R79" s="107">
        <f t="array" ref="R79">XLOOKUP(DECKS!$F79,HISTORICO!$B$93:$B$171,HISTORICO!$D$93:$D$171,0,0)</f>
        <v>1</v>
      </c>
      <c r="S79" s="107">
        <f t="array" ref="S79">XLOOKUP(DECKS!$F79,HISTORICO!$B$175:$B$377,HISTORICO!$C$175:$C$377,0,0)</f>
        <v>25</v>
      </c>
      <c r="T79" s="107">
        <f t="array" ref="T79">XLOOKUP(DECKS!$F79,HISTORICO!$B$175:$B$377,HISTORICO!$D$175:$D$377,0,0)</f>
        <v>8</v>
      </c>
      <c r="U79" s="107">
        <f t="array" ref="U79">XLOOKUP(DECKS!$F79,HISTORICO!$B$381:$B$501,HISTORICO!$C$381:$C$501,0,0)</f>
        <v>9</v>
      </c>
      <c r="V79" s="107">
        <f t="array" ref="V79">XLOOKUP(DECKS!$F79,HISTORICO!$B$381:$B$501,HISTORICO!$D$381:$D$501,0,0)</f>
        <v>1</v>
      </c>
      <c r="W79" s="107">
        <f t="array" ref="W79">XLOOKUP(DECKS!$F79,HISTORICO!$B$505:$B$589,HISTORICO!$C$505:$C$589,0,0)</f>
        <v>2</v>
      </c>
      <c r="X79" s="107">
        <f t="array" ref="X79">XLOOKUP(DECKS!$F79,HISTORICO!$B$505:$B$589,HISTORICO!$D$505:$D$589,0,0)</f>
        <v>0</v>
      </c>
      <c r="Y79" s="107">
        <f t="array" ref="Y79">XLOOKUP(DECKS!$F79,HISTORICO!$N$4:$N$100,HISTORICO!$O$4:$O$100,0,0)</f>
        <v>4</v>
      </c>
      <c r="Z79" s="107">
        <f t="array" ref="Z79">XLOOKUP(DECKS!$F79,HISTORICO!$N$4:$N$100,HISTORICO!$P$4:$P$100,0,0)</f>
        <v>0</v>
      </c>
      <c r="AA79" s="107">
        <f t="array" ref="AA79">XLOOKUP(DECKS!$F79,HISTORICO!$N$107:$N$288,HISTORICO!$O$107:$O$288,0,0)</f>
        <v>7</v>
      </c>
      <c r="AB79" s="107">
        <f t="array" ref="AB79">XLOOKUP(DECKS!$F79,HISTORICO!$N$107:$N$288,HISTORICO!$P$107:$P$288,0,0)</f>
        <v>3</v>
      </c>
      <c r="AC79" s="100">
        <f>DECKS!$AB79/DECKS!$AA79</f>
        <v>0.4285714286</v>
      </c>
      <c r="AD79" s="108">
        <f t="array" ref="AD79">XLOOKUP(DECKS!$F79,HISTORICO!$N$292:$N$759,HISTORICO!$O$292:$O$759,0,0)</f>
        <v>6</v>
      </c>
      <c r="AE79" s="107">
        <f t="array" ref="AE79">XLOOKUP(DECKS!$F79,HISTORICO!$N$292:$N$759,HISTORICO!$P$292:$P$759,0,0)</f>
        <v>2</v>
      </c>
      <c r="AF79" s="109">
        <f>IFERROR(DECKS!$AE79/DECKS!$AD79,0)</f>
        <v>0.3333333333</v>
      </c>
      <c r="AG79" s="108">
        <f>DECKS!$Y79+DECKS!$AA79+DECKS!$AD79</f>
        <v>17</v>
      </c>
      <c r="AH79" s="109">
        <f>IFERROR((DECKS!$Z79+DECKS!$AB79+DECKS!$AE79)/DECKS!$AG79,0)</f>
        <v>0.2941176471</v>
      </c>
      <c r="AI79" s="115">
        <f>IFERROR(AVERAGEIF(REG!$D$2:$D$124,DECKS!$F79,REG!$C$2:$C$124),"-")</f>
        <v>9</v>
      </c>
      <c r="AJ79" s="108">
        <f>DECKS!$M79+DECKS!$O79+DECKS!$Q79+DECKS!$S79+DECKS!$U79+DECKS!$W79+DECKS!$Y79+DECKS!$AA79+DECKS!$AD79</f>
        <v>58</v>
      </c>
      <c r="AK79" s="109">
        <f>IFERROR((DECKS!$N79+DECKS!$P79+DECKS!$R79+DECKS!$T79+DECKS!$V79+DECKS!$X79+DECKS!$Z79+DECKS!$AB79+DECKS!$AE79)/DECKS!$AJ79,0)</f>
        <v>0.2586206897</v>
      </c>
      <c r="AL79" s="100" t="s">
        <v>160</v>
      </c>
      <c r="AM79" s="107">
        <f>SUMIF(HISTORICO!N:N,DECKS!$F79,HISTORICO!X:X)</f>
        <v>4</v>
      </c>
      <c r="AN79" s="107">
        <f>SUMIF(HISTORICO!N:N,DECKS!$F79,HISTORICO!Y:Y)</f>
        <v>5</v>
      </c>
      <c r="AO79" s="107">
        <f>SUMIF(HISTORICO!N:N,DECKS!$F79,HISTORICO!Z:Z)</f>
        <v>0</v>
      </c>
      <c r="AP79" s="107">
        <f>SUMIF(HISTORICO!N:N,DECKS!$F79,HISTORICO!AA:AA)</f>
        <v>0</v>
      </c>
      <c r="AQ79" s="111">
        <f>IFERROR(SUM(DECKS!$AM79:$AP79)/((DECKS!$AG79)),0)</f>
        <v>0.5294117647</v>
      </c>
      <c r="AR79" s="112">
        <f>IFERROR(DECKS!$AM79/SUM(DECKS!$AM79:$AP79),0)</f>
        <v>0.4444444444</v>
      </c>
      <c r="AS79" s="112">
        <f>IFERROR(DECKS!$AN79/SUM(DECKS!$AM79:$AP79),0)</f>
        <v>0.5555555556</v>
      </c>
      <c r="AT79" s="112">
        <f>IFERROR(DECKS!$AO79/SUM(DECKS!$AM79:$AP79),0)</f>
        <v>0</v>
      </c>
      <c r="AU79" s="112">
        <f>IFERROR(DECKS!$AP79/SUM(DECKS!$AM79:$AP79),0)</f>
        <v>0</v>
      </c>
      <c r="AV79" s="107">
        <f t="array" ref="AV79">XLOOKUP(DECKS!$F79,HISTORICO!$N$4:$N$100,HISTORICO!$AH$4:$AH$100,0)</f>
        <v>11</v>
      </c>
      <c r="AW79" s="107">
        <f>DECKS!$AV79+DECKS!$AM79+1.5*DECKS!$AN79+2*DECKS!$AO79+2.5*DECKS!$AP79</f>
        <v>22.5</v>
      </c>
      <c r="AX79" s="110">
        <f>IFERROR(DECKS!$AW79/DECKS!$AG79,"-")</f>
        <v>1.323529412</v>
      </c>
      <c r="AY79" s="107" t="str">
        <f t="array" ref="AY79">XLOOKUP(DECKS!$AX79,REF!$F$64:$F$68,REF!$D$64:$D$68,"-",-1,1)</f>
        <v>C</v>
      </c>
      <c r="AZ79" s="108" t="s">
        <v>429</v>
      </c>
      <c r="BA79" s="114">
        <v>246.43</v>
      </c>
      <c r="BB79" s="107">
        <v>2.5</v>
      </c>
      <c r="BC79" s="107">
        <v>35.23</v>
      </c>
    </row>
    <row r="80" ht="18.75" hidden="1" customHeight="1">
      <c r="A80" s="88"/>
      <c r="B80" s="105" t="s">
        <v>348</v>
      </c>
      <c r="C80" s="107" t="s">
        <v>276</v>
      </c>
      <c r="D80" s="107">
        <v>7.0</v>
      </c>
      <c r="E80" s="105" t="str">
        <f t="array" ref="E80">XLOOKUP(B80,REF!$C$3:$C$34,REF!$B$3:$B$34,"-",0,1)</f>
        <v>Abzan</v>
      </c>
      <c r="F80" s="108" t="s">
        <v>430</v>
      </c>
      <c r="G80" s="107" t="str">
        <f t="shared" si="1"/>
        <v>1</v>
      </c>
      <c r="H80" s="107" t="str">
        <f t="shared" si="2"/>
        <v>0</v>
      </c>
      <c r="I80" s="107" t="str">
        <f t="shared" si="3"/>
        <v>1</v>
      </c>
      <c r="J80" s="107" t="str">
        <f t="shared" si="4"/>
        <v>0</v>
      </c>
      <c r="K80" s="107" t="str">
        <f t="shared" si="5"/>
        <v>1</v>
      </c>
      <c r="L80" s="107">
        <f t="shared" si="6"/>
        <v>3</v>
      </c>
      <c r="M80" s="107">
        <f t="array" ref="M80">XLOOKUP(DECKS!$F80,HISTORICO!$B$4:$B$11,HISTORICO!$C$4:$C$11,0,0)</f>
        <v>0</v>
      </c>
      <c r="N80" s="107">
        <f t="array" ref="N80">XLOOKUP(DECKS!$F80,HISTORICO!$B$4:$B$11,HISTORICO!$D$4:$D$11,0,0)</f>
        <v>0</v>
      </c>
      <c r="O80" s="107">
        <f t="array" ref="O80">XLOOKUP(DECKS!$F80,HISTORICO!$B$15:$B$89,HISTORICO!$C$15:$C$89,0,0)</f>
        <v>0</v>
      </c>
      <c r="P80" s="107">
        <f t="array" ref="P80">XLOOKUP(DECKS!$F80,HISTORICO!$B$15:$B$89,HISTORICO!$D$15:$D$89,0,0)</f>
        <v>0</v>
      </c>
      <c r="Q80" s="107">
        <f t="array" ref="Q80">XLOOKUP(DECKS!$F80,HISTORICO!$B$93:$B$171,HISTORICO!$C$93:$C$171,0,0)</f>
        <v>0</v>
      </c>
      <c r="R80" s="107">
        <f t="array" ref="R80">XLOOKUP(DECKS!$F80,HISTORICO!$B$93:$B$171,HISTORICO!$D$93:$D$171,0,0)</f>
        <v>0</v>
      </c>
      <c r="S80" s="107">
        <f t="array" ref="S80">XLOOKUP(DECKS!$F80,HISTORICO!$B$175:$B$377,HISTORICO!$C$175:$C$377,0,0)</f>
        <v>0</v>
      </c>
      <c r="T80" s="107">
        <f t="array" ref="T80">XLOOKUP(DECKS!$F80,HISTORICO!$B$175:$B$377,HISTORICO!$D$175:$D$377,0,0)</f>
        <v>0</v>
      </c>
      <c r="U80" s="107">
        <f t="array" ref="U80">XLOOKUP(DECKS!$F80,HISTORICO!$B$381:$B$501,HISTORICO!$C$381:$C$501,0,0)</f>
        <v>0</v>
      </c>
      <c r="V80" s="107">
        <f t="array" ref="V80">XLOOKUP(DECKS!$F80,HISTORICO!$B$381:$B$501,HISTORICO!$D$381:$D$501,0,0)</f>
        <v>0</v>
      </c>
      <c r="W80" s="107">
        <f t="array" ref="W80">XLOOKUP(DECKS!$F80,HISTORICO!$B$505:$B$589,HISTORICO!$C$505:$C$589,0,0)</f>
        <v>0</v>
      </c>
      <c r="X80" s="107">
        <f t="array" ref="X80">XLOOKUP(DECKS!$F80,HISTORICO!$B$505:$B$589,HISTORICO!$D$505:$D$589,0,0)</f>
        <v>0</v>
      </c>
      <c r="Y80" s="107">
        <f t="array" ref="Y80">XLOOKUP(DECKS!$F80,HISTORICO!$N$4:$N$100,HISTORICO!$O$4:$O$100,0,0)</f>
        <v>11</v>
      </c>
      <c r="Z80" s="107">
        <f t="array" ref="Z80">XLOOKUP(DECKS!$F80,HISTORICO!$N$4:$N$100,HISTORICO!$P$4:$P$100,0,0)</f>
        <v>4</v>
      </c>
      <c r="AA80" s="107">
        <f t="array" ref="AA80">XLOOKUP(DECKS!$F80,HISTORICO!$N$107:$N$288,HISTORICO!$O$107:$O$288,0,0)</f>
        <v>3</v>
      </c>
      <c r="AB80" s="107">
        <f t="array" ref="AB80">XLOOKUP(DECKS!$F80,HISTORICO!$N$107:$N$288,HISTORICO!$P$107:$P$288,0,0)</f>
        <v>0</v>
      </c>
      <c r="AC80" s="100">
        <f>DECKS!$AB80/DECKS!$AA80</f>
        <v>0</v>
      </c>
      <c r="AD80" s="108">
        <f t="array" ref="AD80">XLOOKUP(DECKS!$F80,HISTORICO!$N$292:$N$759,HISTORICO!$O$292:$O$759,0,0)</f>
        <v>0</v>
      </c>
      <c r="AE80" s="107">
        <f t="array" ref="AE80">XLOOKUP(DECKS!$F80,HISTORICO!$N$292:$N$759,HISTORICO!$P$292:$P$759,0,0)</f>
        <v>0</v>
      </c>
      <c r="AF80" s="109">
        <f>IFERROR(DECKS!$AE80/DECKS!$AD80,0)</f>
        <v>0</v>
      </c>
      <c r="AG80" s="108">
        <f>DECKS!$Y80+DECKS!$AA80+DECKS!$AD80</f>
        <v>14</v>
      </c>
      <c r="AH80" s="109">
        <f>IFERROR((DECKS!$Z80+DECKS!$AB80+DECKS!$AE80)/DECKS!$AG80,0)</f>
        <v>0.2857142857</v>
      </c>
      <c r="AI80" s="115" t="str">
        <f>IFERROR(AVERAGEIF(REG!$D$2:$D$124,DECKS!$F80,REG!$C$2:$C$124),"-")</f>
        <v>-</v>
      </c>
      <c r="AJ80" s="108">
        <f>DECKS!$M80+DECKS!$O80+DECKS!$Q80+DECKS!$S80+DECKS!$U80+DECKS!$W80+DECKS!$Y80+DECKS!$AA80+DECKS!$AD80</f>
        <v>14</v>
      </c>
      <c r="AK80" s="109">
        <f>IFERROR((DECKS!$N80+DECKS!$P80+DECKS!$R80+DECKS!$T80+DECKS!$V80+DECKS!$X80+DECKS!$Z80+DECKS!$AB80+DECKS!$AE80)/DECKS!$AJ80,0)</f>
        <v>0.2857142857</v>
      </c>
      <c r="AL80" s="100" t="s">
        <v>190</v>
      </c>
      <c r="AM80" s="107">
        <f>SUMIF(HISTORICO!N:N,DECKS!$F80,HISTORICO!X:X)</f>
        <v>0</v>
      </c>
      <c r="AN80" s="107">
        <f>SUMIF(HISTORICO!N:N,DECKS!$F80,HISTORICO!Y:Y)</f>
        <v>0</v>
      </c>
      <c r="AO80" s="107">
        <f>SUMIF(HISTORICO!N:N,DECKS!$F80,HISTORICO!Z:Z)</f>
        <v>9</v>
      </c>
      <c r="AP80" s="107">
        <f>SUMIF(HISTORICO!N:N,DECKS!$F80,HISTORICO!AA:AA)</f>
        <v>0</v>
      </c>
      <c r="AQ80" s="111">
        <f>IFERROR(SUM(DECKS!$AM80:$AP80)/((DECKS!$AG80)),0)</f>
        <v>0.6428571429</v>
      </c>
      <c r="AR80" s="112">
        <f>IFERROR(DECKS!$AM80/SUM(DECKS!$AM80:$AP80),0)</f>
        <v>0</v>
      </c>
      <c r="AS80" s="112">
        <f>IFERROR(DECKS!$AN80/SUM(DECKS!$AM80:$AP80),0)</f>
        <v>0</v>
      </c>
      <c r="AT80" s="112">
        <f>IFERROR(DECKS!$AO80/SUM(DECKS!$AM80:$AP80),0)</f>
        <v>1</v>
      </c>
      <c r="AU80" s="112">
        <f>IFERROR(DECKS!$AP80/SUM(DECKS!$AM80:$AP80),0)</f>
        <v>0</v>
      </c>
      <c r="AV80" s="107">
        <f t="array" ref="AV80">XLOOKUP(DECKS!$F80,HISTORICO!$N$4:$N$100,HISTORICO!$AH$4:$AH$100,0)</f>
        <v>32</v>
      </c>
      <c r="AW80" s="107">
        <f>DECKS!$AV80+DECKS!$AM80+1.5*DECKS!$AN80+2*DECKS!$AO80+2.5*DECKS!$AP80</f>
        <v>50</v>
      </c>
      <c r="AX80" s="110">
        <f>IFERROR(DECKS!$AW80/DECKS!$AG80,"-")</f>
        <v>3.571428571</v>
      </c>
      <c r="AY80" s="107" t="str">
        <f t="array" ref="AY80">XLOOKUP(DECKS!$AX80,REF!$F$64:$F$68,REF!$D$64:$D$68,"-",-1,1)</f>
        <v>A</v>
      </c>
      <c r="AZ80" s="108"/>
      <c r="BA80" s="114"/>
      <c r="BB80" s="107"/>
      <c r="BC80" s="107"/>
    </row>
    <row r="81" ht="18.75" hidden="1" customHeight="1">
      <c r="A81" s="88"/>
      <c r="B81" s="105" t="s">
        <v>318</v>
      </c>
      <c r="C81" s="107" t="s">
        <v>277</v>
      </c>
      <c r="D81" s="107">
        <v>5.0</v>
      </c>
      <c r="E81" s="105" t="str">
        <f t="array" ref="E81">XLOOKUP(B81,REF!$C$3:$C$34,REF!$B$3:$B$34,"-",0,1)</f>
        <v>Jund</v>
      </c>
      <c r="F81" s="108" t="s">
        <v>431</v>
      </c>
      <c r="G81" s="107" t="str">
        <f t="shared" si="1"/>
        <v>0</v>
      </c>
      <c r="H81" s="107" t="str">
        <f t="shared" si="2"/>
        <v>0</v>
      </c>
      <c r="I81" s="107" t="str">
        <f t="shared" si="3"/>
        <v>1</v>
      </c>
      <c r="J81" s="107" t="str">
        <f t="shared" si="4"/>
        <v>1</v>
      </c>
      <c r="K81" s="107" t="str">
        <f t="shared" si="5"/>
        <v>1</v>
      </c>
      <c r="L81" s="107">
        <f t="shared" si="6"/>
        <v>3</v>
      </c>
      <c r="M81" s="107">
        <f t="array" ref="M81">XLOOKUP(DECKS!$F81,HISTORICO!$B$4:$B$11,HISTORICO!$C$4:$C$11,0,0)</f>
        <v>0</v>
      </c>
      <c r="N81" s="107">
        <f t="array" ref="N81">XLOOKUP(DECKS!$F81,HISTORICO!$B$4:$B$11,HISTORICO!$D$4:$D$11,0,0)</f>
        <v>0</v>
      </c>
      <c r="O81" s="107">
        <f t="array" ref="O81">XLOOKUP(DECKS!$F81,HISTORICO!$B$15:$B$89,HISTORICO!$C$15:$C$89,0,0)</f>
        <v>0</v>
      </c>
      <c r="P81" s="107">
        <f t="array" ref="P81">XLOOKUP(DECKS!$F81,HISTORICO!$B$15:$B$89,HISTORICO!$D$15:$D$89,0,0)</f>
        <v>0</v>
      </c>
      <c r="Q81" s="107">
        <f t="array" ref="Q81">XLOOKUP(DECKS!$F81,HISTORICO!$B$93:$B$171,HISTORICO!$C$93:$C$171,0,0)</f>
        <v>0</v>
      </c>
      <c r="R81" s="107">
        <f t="array" ref="R81">XLOOKUP(DECKS!$F81,HISTORICO!$B$93:$B$171,HISTORICO!$D$93:$D$171,0,0)</f>
        <v>0</v>
      </c>
      <c r="S81" s="107">
        <f t="array" ref="S81">XLOOKUP(DECKS!$F81,HISTORICO!$B$175:$B$377,HISTORICO!$C$175:$C$377,0,0)</f>
        <v>0</v>
      </c>
      <c r="T81" s="107">
        <f t="array" ref="T81">XLOOKUP(DECKS!$F81,HISTORICO!$B$175:$B$377,HISTORICO!$D$175:$D$377,0,0)</f>
        <v>0</v>
      </c>
      <c r="U81" s="107">
        <f t="array" ref="U81">XLOOKUP(DECKS!$F81,HISTORICO!$B$381:$B$501,HISTORICO!$C$381:$C$501,0,0)</f>
        <v>0</v>
      </c>
      <c r="V81" s="107">
        <f t="array" ref="V81">XLOOKUP(DECKS!$F81,HISTORICO!$B$381:$B$501,HISTORICO!$D$381:$D$501,0,0)</f>
        <v>0</v>
      </c>
      <c r="W81" s="107">
        <f t="array" ref="W81">XLOOKUP(DECKS!$F81,HISTORICO!$B$505:$B$589,HISTORICO!$C$505:$C$589,0,0)</f>
        <v>0</v>
      </c>
      <c r="X81" s="107">
        <f t="array" ref="X81">XLOOKUP(DECKS!$F81,HISTORICO!$B$505:$B$589,HISTORICO!$D$505:$D$589,0,0)</f>
        <v>0</v>
      </c>
      <c r="Y81" s="107">
        <f t="array" ref="Y81">XLOOKUP(DECKS!$F81,HISTORICO!$N$4:$N$100,HISTORICO!$O$4:$O$100,0,0)</f>
        <v>7</v>
      </c>
      <c r="Z81" s="107">
        <f t="array" ref="Z81">XLOOKUP(DECKS!$F81,HISTORICO!$N$4:$N$100,HISTORICO!$P$4:$P$100,0,0)</f>
        <v>2</v>
      </c>
      <c r="AA81" s="107">
        <f t="array" ref="AA81">XLOOKUP(DECKS!$F81,HISTORICO!$N$107:$N$288,HISTORICO!$O$107:$O$288,0,0)</f>
        <v>0</v>
      </c>
      <c r="AB81" s="107">
        <f t="array" ref="AB81">XLOOKUP(DECKS!$F81,HISTORICO!$N$107:$N$288,HISTORICO!$P$107:$P$288,0,0)</f>
        <v>0</v>
      </c>
      <c r="AC81" s="100" t="str">
        <f>DECKS!$AB81/DECKS!$AA81</f>
        <v>#DIV/0!</v>
      </c>
      <c r="AD81" s="108">
        <f t="array" ref="AD81">XLOOKUP(DECKS!$F81,HISTORICO!$N$292:$N$759,HISTORICO!$O$292:$O$759,0,0)</f>
        <v>0</v>
      </c>
      <c r="AE81" s="107">
        <f t="array" ref="AE81">XLOOKUP(DECKS!$F81,HISTORICO!$N$292:$N$759,HISTORICO!$P$292:$P$759,0,0)</f>
        <v>0</v>
      </c>
      <c r="AF81" s="109">
        <f>IFERROR(DECKS!$AE81/DECKS!$AD81,0)</f>
        <v>0</v>
      </c>
      <c r="AG81" s="108">
        <f>DECKS!$Y81+DECKS!$AA81+DECKS!$AD81</f>
        <v>7</v>
      </c>
      <c r="AH81" s="109">
        <f>IFERROR((DECKS!$Z81+DECKS!$AB81+DECKS!$AE81)/DECKS!$AG81,0)</f>
        <v>0.2857142857</v>
      </c>
      <c r="AI81" s="110" t="str">
        <f>IFERROR(AVERAGEIF(REG!$D$2:$D$124,DECKS!$F81,REG!$C$2:$C$124),"-")</f>
        <v>-</v>
      </c>
      <c r="AJ81" s="108">
        <f>DECKS!$M81+DECKS!$O81+DECKS!$Q81+DECKS!$S81+DECKS!$U81+DECKS!$W81+DECKS!$Y81+DECKS!$AA81+DECKS!$AD81</f>
        <v>7</v>
      </c>
      <c r="AK81" s="109">
        <f>IFERROR((DECKS!$N81+DECKS!$P81+DECKS!$R81+DECKS!$T81+DECKS!$V81+DECKS!$X81+DECKS!$Z81+DECKS!$AB81+DECKS!$AE81)/DECKS!$AJ81,0)</f>
        <v>0.2857142857</v>
      </c>
      <c r="AL81" s="100" t="s">
        <v>367</v>
      </c>
      <c r="AM81" s="107">
        <f>SUMIF(HISTORICO!N:N,DECKS!$F81,HISTORICO!X:X)</f>
        <v>0</v>
      </c>
      <c r="AN81" s="107">
        <f>SUMIF(HISTORICO!N:N,DECKS!$F81,HISTORICO!Y:Y)</f>
        <v>2</v>
      </c>
      <c r="AO81" s="107">
        <f>SUMIF(HISTORICO!N:N,DECKS!$F81,HISTORICO!Z:Z)</f>
        <v>5</v>
      </c>
      <c r="AP81" s="107">
        <f>SUMIF(HISTORICO!N:N,DECKS!$F81,HISTORICO!AA:AA)</f>
        <v>0</v>
      </c>
      <c r="AQ81" s="111">
        <f>IFERROR(SUM(DECKS!$AM81:$AP81)/((DECKS!$AG81)),0)</f>
        <v>1</v>
      </c>
      <c r="AR81" s="112">
        <f>IFERROR(DECKS!$AM81/SUM(DECKS!$AM81:$AP81),0)</f>
        <v>0</v>
      </c>
      <c r="AS81" s="112">
        <f>IFERROR(DECKS!$AN81/SUM(DECKS!$AM81:$AP81),0)</f>
        <v>0.2857142857</v>
      </c>
      <c r="AT81" s="112">
        <f>IFERROR(DECKS!$AO81/SUM(DECKS!$AM81:$AP81),0)</f>
        <v>0.7142857143</v>
      </c>
      <c r="AU81" s="112">
        <f>IFERROR(DECKS!$AP81/SUM(DECKS!$AM81:$AP81),0)</f>
        <v>0</v>
      </c>
      <c r="AV81" s="107">
        <f t="array" ref="AV81">XLOOKUP(DECKS!$F81,HISTORICO!$N$4:$N$100,HISTORICO!$AH$4:$AH$100,0)</f>
        <v>15</v>
      </c>
      <c r="AW81" s="107">
        <f>DECKS!$AV81+DECKS!$AM81+1.5*DECKS!$AN81+2*DECKS!$AO81+2.5*DECKS!$AP81</f>
        <v>28</v>
      </c>
      <c r="AX81" s="110">
        <f>IFERROR(DECKS!$AW81/DECKS!$AG81,"-")</f>
        <v>4</v>
      </c>
      <c r="AY81" s="107" t="str">
        <f t="array" ref="AY81">XLOOKUP(DECKS!$AX81,REF!$F$64:$F$68,REF!$D$64:$D$68,"-",-1,1)</f>
        <v>A</v>
      </c>
      <c r="AZ81" s="108"/>
      <c r="BA81" s="114"/>
      <c r="BB81" s="107"/>
      <c r="BC81" s="107"/>
    </row>
    <row r="82" ht="18.75" customHeight="1">
      <c r="A82" s="88"/>
      <c r="B82" s="105" t="s">
        <v>318</v>
      </c>
      <c r="C82" s="107" t="s">
        <v>253</v>
      </c>
      <c r="D82" s="107">
        <v>3.0</v>
      </c>
      <c r="E82" s="105" t="str">
        <f t="array" ref="E82">XLOOKUP(B82,REF!$C$3:$C$34,REF!$B$3:$B$34,"-",0,1)</f>
        <v>Jund</v>
      </c>
      <c r="F82" s="108" t="s">
        <v>52</v>
      </c>
      <c r="G82" s="107" t="str">
        <f t="shared" si="1"/>
        <v>0</v>
      </c>
      <c r="H82" s="107" t="str">
        <f t="shared" si="2"/>
        <v>0</v>
      </c>
      <c r="I82" s="107" t="str">
        <f t="shared" si="3"/>
        <v>1</v>
      </c>
      <c r="J82" s="107" t="str">
        <f t="shared" si="4"/>
        <v>1</v>
      </c>
      <c r="K82" s="107" t="str">
        <f t="shared" si="5"/>
        <v>1</v>
      </c>
      <c r="L82" s="107">
        <f t="shared" si="6"/>
        <v>3</v>
      </c>
      <c r="M82" s="107">
        <f t="array" ref="M82">XLOOKUP(DECKS!$F82,HISTORICO!$B$4:$B$11,HISTORICO!$C$4:$C$11,0,0)</f>
        <v>0</v>
      </c>
      <c r="N82" s="107">
        <f t="array" ref="N82">XLOOKUP(DECKS!$F82,HISTORICO!$B$4:$B$11,HISTORICO!$D$4:$D$11,0,0)</f>
        <v>0</v>
      </c>
      <c r="O82" s="107">
        <f t="array" ref="O82">XLOOKUP(DECKS!$F82,HISTORICO!$B$15:$B$89,HISTORICO!$C$15:$C$89,0,0)</f>
        <v>0</v>
      </c>
      <c r="P82" s="107">
        <f t="array" ref="P82">XLOOKUP(DECKS!$F82,HISTORICO!$B$15:$B$89,HISTORICO!$D$15:$D$89,0,0)</f>
        <v>0</v>
      </c>
      <c r="Q82" s="107">
        <f t="array" ref="Q82">XLOOKUP(DECKS!$F82,HISTORICO!$B$93:$B$171,HISTORICO!$C$93:$C$171,0,0)</f>
        <v>0</v>
      </c>
      <c r="R82" s="107">
        <f t="array" ref="R82">XLOOKUP(DECKS!$F82,HISTORICO!$B$93:$B$171,HISTORICO!$D$93:$D$171,0,0)</f>
        <v>0</v>
      </c>
      <c r="S82" s="107">
        <f t="array" ref="S82">XLOOKUP(DECKS!$F82,HISTORICO!$B$175:$B$377,HISTORICO!$C$175:$C$377,0,0)</f>
        <v>0</v>
      </c>
      <c r="T82" s="107">
        <f t="array" ref="T82">XLOOKUP(DECKS!$F82,HISTORICO!$B$175:$B$377,HISTORICO!$D$175:$D$377,0,0)</f>
        <v>0</v>
      </c>
      <c r="U82" s="107">
        <f t="array" ref="U82">XLOOKUP(DECKS!$F82,HISTORICO!$B$381:$B$501,HISTORICO!$C$381:$C$501,0,0)</f>
        <v>0</v>
      </c>
      <c r="V82" s="107">
        <f t="array" ref="V82">XLOOKUP(DECKS!$F82,HISTORICO!$B$381:$B$501,HISTORICO!$D$381:$D$501,0,0)</f>
        <v>0</v>
      </c>
      <c r="W82" s="107">
        <f t="array" ref="W82">XLOOKUP(DECKS!$F82,HISTORICO!$B$505:$B$589,HISTORICO!$C$505:$C$589,0,0)</f>
        <v>0</v>
      </c>
      <c r="X82" s="107">
        <f t="array" ref="X82">XLOOKUP(DECKS!$F82,HISTORICO!$B$505:$B$589,HISTORICO!$D$505:$D$589,0,0)</f>
        <v>0</v>
      </c>
      <c r="Y82" s="107">
        <f t="array" ref="Y82">XLOOKUP(DECKS!$F82,HISTORICO!$N$4:$N$100,HISTORICO!$O$4:$O$100,0,0)</f>
        <v>0</v>
      </c>
      <c r="Z82" s="107">
        <f t="array" ref="Z82">XLOOKUP(DECKS!$F82,HISTORICO!$N$4:$N$100,HISTORICO!$P$4:$P$100,0,0)</f>
        <v>0</v>
      </c>
      <c r="AA82" s="107">
        <f t="array" ref="AA82">XLOOKUP(DECKS!$F82,HISTORICO!$N$107:$N$288,HISTORICO!$O$107:$O$288,0,0)</f>
        <v>7</v>
      </c>
      <c r="AB82" s="107">
        <f t="array" ref="AB82">XLOOKUP(DECKS!$F82,HISTORICO!$N$107:$N$288,HISTORICO!$P$107:$P$288,0,0)</f>
        <v>2</v>
      </c>
      <c r="AC82" s="100">
        <f>DECKS!$AB82/DECKS!$AA82</f>
        <v>0.2857142857</v>
      </c>
      <c r="AD82" s="108">
        <f t="array" ref="AD82">XLOOKUP(DECKS!$F82,HISTORICO!$N$292:$N$759,HISTORICO!$O$292:$O$759,0,0)</f>
        <v>4</v>
      </c>
      <c r="AE82" s="107">
        <f t="array" ref="AE82">XLOOKUP(DECKS!$F82,HISTORICO!$N$292:$N$759,HISTORICO!$P$292:$P$759,0,0)</f>
        <v>1</v>
      </c>
      <c r="AF82" s="109">
        <f>IFERROR(DECKS!$AE82/DECKS!$AD82,0)</f>
        <v>0.25</v>
      </c>
      <c r="AG82" s="108">
        <f>DECKS!$Y82+DECKS!$AA82+DECKS!$AD82</f>
        <v>11</v>
      </c>
      <c r="AH82" s="109">
        <f>IFERROR((DECKS!$Z82+DECKS!$AB82+DECKS!$AE82)/DECKS!$AG82,0)</f>
        <v>0.2727272727</v>
      </c>
      <c r="AI82" s="115">
        <f>IFERROR(AVERAGEIF(REG!$D$2:$D$124,DECKS!$F82,REG!$C$2:$C$124),"-")</f>
        <v>11</v>
      </c>
      <c r="AJ82" s="108">
        <f>DECKS!$M82+DECKS!$O82+DECKS!$Q82+DECKS!$S82+DECKS!$U82+DECKS!$W82+DECKS!$Y82+DECKS!$AA82+DECKS!$AD82</f>
        <v>11</v>
      </c>
      <c r="AK82" s="109">
        <f>IFERROR((DECKS!$N82+DECKS!$P82+DECKS!$R82+DECKS!$T82+DECKS!$V82+DECKS!$X82+DECKS!$Z82+DECKS!$AB82+DECKS!$AE82)/DECKS!$AJ82,0)</f>
        <v>0.2727272727</v>
      </c>
      <c r="AL82" s="107" t="s">
        <v>190</v>
      </c>
      <c r="AM82" s="107">
        <f>SUMIF(HISTORICO!N:N,DECKS!$F82,HISTORICO!X:X)</f>
        <v>2</v>
      </c>
      <c r="AN82" s="107">
        <f>SUMIF(HISTORICO!N:N,DECKS!$F82,HISTORICO!Y:Y)</f>
        <v>0</v>
      </c>
      <c r="AO82" s="107">
        <f>SUMIF(HISTORICO!N:N,DECKS!$F82,HISTORICO!Z:Z)</f>
        <v>3</v>
      </c>
      <c r="AP82" s="107">
        <f>SUMIF(HISTORICO!N:N,DECKS!$F82,HISTORICO!AA:AA)</f>
        <v>0</v>
      </c>
      <c r="AQ82" s="111">
        <f>IFERROR(SUM(DECKS!$AM82:$AP82)/((DECKS!$AG82)),0)</f>
        <v>0.4545454545</v>
      </c>
      <c r="AR82" s="112">
        <f>IFERROR(DECKS!$AM82/SUM(DECKS!$AM82:$AP82),0)</f>
        <v>0.4</v>
      </c>
      <c r="AS82" s="112">
        <f>IFERROR(DECKS!$AN82/SUM(DECKS!$AM82:$AP82),0)</f>
        <v>0</v>
      </c>
      <c r="AT82" s="112">
        <f>IFERROR(DECKS!$AO82/SUM(DECKS!$AM82:$AP82),0)</f>
        <v>0.6</v>
      </c>
      <c r="AU82" s="112">
        <f>IFERROR(DECKS!$AP82/SUM(DECKS!$AM82:$AP82),0)</f>
        <v>0</v>
      </c>
      <c r="AV82" s="107">
        <f t="array" ref="AV82">XLOOKUP(DECKS!$F82,HISTORICO!$N$4:$N$100,HISTORICO!$AH$4:$AH$100,0)</f>
        <v>0</v>
      </c>
      <c r="AW82" s="107">
        <f>DECKS!$AV82+DECKS!$AM82+1.5*DECKS!$AN82+2*DECKS!$AO82+2.5*DECKS!$AP82</f>
        <v>8</v>
      </c>
      <c r="AX82" s="110">
        <f>IFERROR(DECKS!$AW82/DECKS!$AG82,"-")</f>
        <v>0.7272727273</v>
      </c>
      <c r="AY82" s="107" t="str">
        <f t="array" ref="AY82">XLOOKUP(DECKS!$AX82,REF!$F$64:$F$68,REF!$D$64:$D$68,"-",-1,1)</f>
        <v>D</v>
      </c>
      <c r="AZ82" s="107" t="s">
        <v>432</v>
      </c>
      <c r="BA82" s="114">
        <v>427.12</v>
      </c>
      <c r="BB82" s="107">
        <v>4.06</v>
      </c>
      <c r="BC82" s="107">
        <v>35.15</v>
      </c>
    </row>
    <row r="83" ht="18.75" customHeight="1">
      <c r="A83" s="88"/>
      <c r="B83" s="105" t="s">
        <v>336</v>
      </c>
      <c r="C83" s="107" t="s">
        <v>276</v>
      </c>
      <c r="D83" s="107">
        <v>5.0</v>
      </c>
      <c r="E83" s="105" t="str">
        <f t="array" ref="E83">XLOOKUP(B83,REF!$C$3:$C$34,REF!$B$3:$B$34,"-",0,1)</f>
        <v>5 Colors</v>
      </c>
      <c r="F83" s="108" t="s">
        <v>75</v>
      </c>
      <c r="G83" s="107" t="str">
        <f t="shared" si="1"/>
        <v>1</v>
      </c>
      <c r="H83" s="107" t="str">
        <f t="shared" si="2"/>
        <v>1</v>
      </c>
      <c r="I83" s="107" t="str">
        <f t="shared" si="3"/>
        <v>1</v>
      </c>
      <c r="J83" s="107" t="str">
        <f t="shared" si="4"/>
        <v>1</v>
      </c>
      <c r="K83" s="107" t="str">
        <f t="shared" si="5"/>
        <v>1</v>
      </c>
      <c r="L83" s="107">
        <f t="shared" si="6"/>
        <v>5</v>
      </c>
      <c r="M83" s="107">
        <f t="array" ref="M83">XLOOKUP(DECKS!$F83,HISTORICO!$B$4:$B$11,HISTORICO!$C$4:$C$11,0,0)</f>
        <v>0</v>
      </c>
      <c r="N83" s="107">
        <f t="array" ref="N83">XLOOKUP(DECKS!$F83,HISTORICO!$B$4:$B$11,HISTORICO!$D$4:$D$11,0,0)</f>
        <v>0</v>
      </c>
      <c r="O83" s="107">
        <f t="array" ref="O83">XLOOKUP(DECKS!$F83,HISTORICO!$B$15:$B$89,HISTORICO!$C$15:$C$89,0,0)</f>
        <v>0</v>
      </c>
      <c r="P83" s="107">
        <f t="array" ref="P83">XLOOKUP(DECKS!$F83,HISTORICO!$B$15:$B$89,HISTORICO!$D$15:$D$89,0,0)</f>
        <v>0</v>
      </c>
      <c r="Q83" s="107">
        <f t="array" ref="Q83">XLOOKUP(DECKS!$F83,HISTORICO!$B$93:$B$171,HISTORICO!$C$93:$C$171,0,0)</f>
        <v>0</v>
      </c>
      <c r="R83" s="107">
        <f t="array" ref="R83">XLOOKUP(DECKS!$F83,HISTORICO!$B$93:$B$171,HISTORICO!$D$93:$D$171,0,0)</f>
        <v>0</v>
      </c>
      <c r="S83" s="107">
        <f t="array" ref="S83">XLOOKUP(DECKS!$F83,HISTORICO!$B$175:$B$377,HISTORICO!$C$175:$C$377,0,0)</f>
        <v>0</v>
      </c>
      <c r="T83" s="107">
        <f t="array" ref="T83">XLOOKUP(DECKS!$F83,HISTORICO!$B$175:$B$377,HISTORICO!$D$175:$D$377,0,0)</f>
        <v>0</v>
      </c>
      <c r="U83" s="107">
        <f t="array" ref="U83">XLOOKUP(DECKS!$F83,HISTORICO!$B$381:$B$501,HISTORICO!$C$381:$C$501,0,0)</f>
        <v>0</v>
      </c>
      <c r="V83" s="107">
        <f t="array" ref="V83">XLOOKUP(DECKS!$F83,HISTORICO!$B$381:$B$501,HISTORICO!$D$381:$D$501,0,0)</f>
        <v>0</v>
      </c>
      <c r="W83" s="107">
        <f t="array" ref="W83">XLOOKUP(DECKS!$F83,HISTORICO!$B$505:$B$589,HISTORICO!$C$505:$C$589,0,0)</f>
        <v>0</v>
      </c>
      <c r="X83" s="107">
        <f t="array" ref="X83">XLOOKUP(DECKS!$F83,HISTORICO!$B$505:$B$589,HISTORICO!$D$505:$D$589,0,0)</f>
        <v>0</v>
      </c>
      <c r="Y83" s="107">
        <f t="array" ref="Y83">XLOOKUP(DECKS!$F83,HISTORICO!$N$4:$N$100,HISTORICO!$O$4:$O$100,0,0)</f>
        <v>0</v>
      </c>
      <c r="Z83" s="107">
        <f t="array" ref="Z83">XLOOKUP(DECKS!$F83,HISTORICO!$N$4:$N$100,HISTORICO!$P$4:$P$100,0,0)</f>
        <v>0</v>
      </c>
      <c r="AA83" s="107">
        <f t="array" ref="AA83">XLOOKUP(DECKS!$F83,HISTORICO!$N$107:$N$288,HISTORICO!$O$107:$O$288,0,0)</f>
        <v>16</v>
      </c>
      <c r="AB83" s="107">
        <f t="array" ref="AB83">XLOOKUP(DECKS!$F83,HISTORICO!$N$107:$N$288,HISTORICO!$P$107:$P$288,0,0)</f>
        <v>3</v>
      </c>
      <c r="AC83" s="100">
        <f>DECKS!$AB83/DECKS!$AA83</f>
        <v>0.1875</v>
      </c>
      <c r="AD83" s="108">
        <f t="array" ref="AD83">XLOOKUP(DECKS!$F83,HISTORICO!$N$292:$N$759,HISTORICO!$O$292:$O$759,0,0)</f>
        <v>3</v>
      </c>
      <c r="AE83" s="107">
        <f t="array" ref="AE83">XLOOKUP(DECKS!$F83,HISTORICO!$N$292:$N$759,HISTORICO!$P$292:$P$759,0,0)</f>
        <v>2</v>
      </c>
      <c r="AF83" s="109">
        <f>IFERROR(DECKS!$AE83/DECKS!$AD83,0)</f>
        <v>0.6666666667</v>
      </c>
      <c r="AG83" s="108">
        <f>DECKS!$Y83+DECKS!$AA83+DECKS!$AD83</f>
        <v>19</v>
      </c>
      <c r="AH83" s="109">
        <f>IFERROR((DECKS!$Z83+DECKS!$AB83+DECKS!$AE83)/DECKS!$AG83,0)</f>
        <v>0.2631578947</v>
      </c>
      <c r="AI83" s="115">
        <f>IFERROR(AVERAGEIF(REG!$D$2:$D$124,DECKS!$F83,REG!$C$2:$C$124),"-")</f>
        <v>8</v>
      </c>
      <c r="AJ83" s="108">
        <f>DECKS!$M83+DECKS!$O83+DECKS!$Q83+DECKS!$S83+DECKS!$U83+DECKS!$W83+DECKS!$Y83+DECKS!$AA83+DECKS!$AD83</f>
        <v>19</v>
      </c>
      <c r="AK83" s="109">
        <f>IFERROR((DECKS!$N83+DECKS!$P83+DECKS!$R83+DECKS!$T83+DECKS!$V83+DECKS!$X83+DECKS!$Z83+DECKS!$AB83+DECKS!$AE83)/DECKS!$AJ83,0)</f>
        <v>0.2631578947</v>
      </c>
      <c r="AL83" s="107" t="s">
        <v>160</v>
      </c>
      <c r="AM83" s="107">
        <f>SUMIF(HISTORICO!N:N,DECKS!$F83,HISTORICO!X:X)</f>
        <v>9</v>
      </c>
      <c r="AN83" s="107">
        <f>SUMIF(HISTORICO!N:N,DECKS!$F83,HISTORICO!Y:Y)</f>
        <v>1</v>
      </c>
      <c r="AO83" s="107">
        <f>SUMIF(HISTORICO!N:N,DECKS!$F83,HISTORICO!Z:Z)</f>
        <v>1</v>
      </c>
      <c r="AP83" s="107">
        <f>SUMIF(HISTORICO!N:N,DECKS!$F83,HISTORICO!AA:AA)</f>
        <v>0</v>
      </c>
      <c r="AQ83" s="111">
        <f>IFERROR(SUM(DECKS!$AM83:$AP83)/((DECKS!$AG83)),0)</f>
        <v>0.5789473684</v>
      </c>
      <c r="AR83" s="112">
        <f>IFERROR(DECKS!$AM83/SUM(DECKS!$AM83:$AP83),0)</f>
        <v>0.8181818182</v>
      </c>
      <c r="AS83" s="112">
        <f>IFERROR(DECKS!$AN83/SUM(DECKS!$AM83:$AP83),0)</f>
        <v>0.09090909091</v>
      </c>
      <c r="AT83" s="112">
        <f>IFERROR(DECKS!$AO83/SUM(DECKS!$AM83:$AP83),0)</f>
        <v>0.09090909091</v>
      </c>
      <c r="AU83" s="112">
        <f>IFERROR(DECKS!$AP83/SUM(DECKS!$AM83:$AP83),0)</f>
        <v>0</v>
      </c>
      <c r="AV83" s="107">
        <f t="array" ref="AV83">XLOOKUP(DECKS!$F83,HISTORICO!$N$4:$N$100,HISTORICO!$AH$4:$AH$100,0)</f>
        <v>0</v>
      </c>
      <c r="AW83" s="107">
        <f>DECKS!$AV83+DECKS!$AM83+1.5*DECKS!$AN83+2*DECKS!$AO83+2.5*DECKS!$AP83</f>
        <v>12.5</v>
      </c>
      <c r="AX83" s="110">
        <f>IFERROR(DECKS!$AW83/DECKS!$AG83,"-")</f>
        <v>0.6578947368</v>
      </c>
      <c r="AY83" s="107" t="str">
        <f t="array" ref="AY83">XLOOKUP(DECKS!$AX83,REF!$F$64:$F$68,REF!$D$64:$D$68,"-",-1,1)</f>
        <v>D</v>
      </c>
      <c r="AZ83" s="116" t="s">
        <v>433</v>
      </c>
      <c r="BA83" s="114">
        <v>521.42</v>
      </c>
      <c r="BB83" s="107">
        <v>3.35</v>
      </c>
      <c r="BC83" s="117">
        <v>30.51</v>
      </c>
    </row>
    <row r="84" ht="18.75" customHeight="1">
      <c r="A84" s="88"/>
      <c r="B84" s="105" t="s">
        <v>306</v>
      </c>
      <c r="C84" s="107" t="s">
        <v>274</v>
      </c>
      <c r="D84" s="107">
        <v>6.0</v>
      </c>
      <c r="E84" s="105" t="str">
        <f t="array" ref="E84">XLOOKUP(B84,REF!$C$3:$C$34,REF!$B$3:$B$34,"-",0,1)</f>
        <v>Mono White</v>
      </c>
      <c r="F84" s="108" t="s">
        <v>53</v>
      </c>
      <c r="G84" s="107" t="str">
        <f t="shared" si="1"/>
        <v>1</v>
      </c>
      <c r="H84" s="107" t="str">
        <f t="shared" si="2"/>
        <v>0</v>
      </c>
      <c r="I84" s="107" t="str">
        <f t="shared" si="3"/>
        <v>0</v>
      </c>
      <c r="J84" s="107" t="str">
        <f t="shared" si="4"/>
        <v>0</v>
      </c>
      <c r="K84" s="107" t="str">
        <f t="shared" si="5"/>
        <v>0</v>
      </c>
      <c r="L84" s="107">
        <f t="shared" si="6"/>
        <v>1</v>
      </c>
      <c r="M84" s="107">
        <f t="array" ref="M84">XLOOKUP(DECKS!$F84,HISTORICO!$B$4:$B$11,HISTORICO!$C$4:$C$11,0,0)</f>
        <v>0</v>
      </c>
      <c r="N84" s="107">
        <f t="array" ref="N84">XLOOKUP(DECKS!$F84,HISTORICO!$B$4:$B$11,HISTORICO!$D$4:$D$11,0,0)</f>
        <v>0</v>
      </c>
      <c r="O84" s="107">
        <f t="array" ref="O84">XLOOKUP(DECKS!$F84,HISTORICO!$B$15:$B$89,HISTORICO!$C$15:$C$89,0,0)</f>
        <v>0</v>
      </c>
      <c r="P84" s="107">
        <f t="array" ref="P84">XLOOKUP(DECKS!$F84,HISTORICO!$B$15:$B$89,HISTORICO!$D$15:$D$89,0,0)</f>
        <v>0</v>
      </c>
      <c r="Q84" s="107">
        <f t="array" ref="Q84">XLOOKUP(DECKS!$F84,HISTORICO!$B$93:$B$171,HISTORICO!$C$93:$C$171,0,0)</f>
        <v>0</v>
      </c>
      <c r="R84" s="107">
        <f t="array" ref="R84">XLOOKUP(DECKS!$F84,HISTORICO!$B$93:$B$171,HISTORICO!$D$93:$D$171,0,0)</f>
        <v>0</v>
      </c>
      <c r="S84" s="107">
        <f t="array" ref="S84">XLOOKUP(DECKS!$F84,HISTORICO!$B$175:$B$377,HISTORICO!$C$175:$C$377,0,0)</f>
        <v>0</v>
      </c>
      <c r="T84" s="107">
        <f t="array" ref="T84">XLOOKUP(DECKS!$F84,HISTORICO!$B$175:$B$377,HISTORICO!$D$175:$D$377,0,0)</f>
        <v>0</v>
      </c>
      <c r="U84" s="107">
        <f t="array" ref="U84">XLOOKUP(DECKS!$F84,HISTORICO!$B$381:$B$501,HISTORICO!$C$381:$C$501,0,0)</f>
        <v>21</v>
      </c>
      <c r="V84" s="107">
        <f t="array" ref="V84">XLOOKUP(DECKS!$F84,HISTORICO!$B$381:$B$501,HISTORICO!$D$381:$D$501,0,0)</f>
        <v>8</v>
      </c>
      <c r="W84" s="107">
        <f t="array" ref="W84">XLOOKUP(DECKS!$F84,HISTORICO!$B$505:$B$589,HISTORICO!$C$505:$C$589,0,0)</f>
        <v>25</v>
      </c>
      <c r="X84" s="107">
        <f t="array" ref="X84">XLOOKUP(DECKS!$F84,HISTORICO!$B$505:$B$589,HISTORICO!$D$505:$D$589,0,0)</f>
        <v>7</v>
      </c>
      <c r="Y84" s="107">
        <f t="array" ref="Y84">XLOOKUP(DECKS!$F84,HISTORICO!$N$4:$N$100,HISTORICO!$O$4:$O$100,0,0)</f>
        <v>15</v>
      </c>
      <c r="Z84" s="107">
        <f t="array" ref="Z84">XLOOKUP(DECKS!$F84,HISTORICO!$N$4:$N$100,HISTORICO!$P$4:$P$100,0,0)</f>
        <v>3</v>
      </c>
      <c r="AA84" s="107">
        <f t="array" ref="AA84">XLOOKUP(DECKS!$F84,HISTORICO!$N$107:$N$288,HISTORICO!$O$107:$O$288,0,0)</f>
        <v>11</v>
      </c>
      <c r="AB84" s="107">
        <f t="array" ref="AB84">XLOOKUP(DECKS!$F84,HISTORICO!$N$107:$N$288,HISTORICO!$P$107:$P$288,0,0)</f>
        <v>3</v>
      </c>
      <c r="AC84" s="100">
        <f>DECKS!$AB84/DECKS!$AA84</f>
        <v>0.2727272727</v>
      </c>
      <c r="AD84" s="108">
        <f t="array" ref="AD84">XLOOKUP(DECKS!$F84,HISTORICO!$N$292:$N$759,HISTORICO!$O$292:$O$759,0,0)</f>
        <v>6</v>
      </c>
      <c r="AE84" s="107">
        <f t="array" ref="AE84">XLOOKUP(DECKS!$F84,HISTORICO!$N$292:$N$759,HISTORICO!$P$292:$P$759,0,0)</f>
        <v>2</v>
      </c>
      <c r="AF84" s="109">
        <f>IFERROR(DECKS!$AE84/DECKS!$AD84,0)</f>
        <v>0.3333333333</v>
      </c>
      <c r="AG84" s="108">
        <f>DECKS!$Y84+DECKS!$AA84+DECKS!$AD84</f>
        <v>32</v>
      </c>
      <c r="AH84" s="109">
        <f>IFERROR((DECKS!$Z84+DECKS!$AB84+DECKS!$AE84)/DECKS!$AG84,0)</f>
        <v>0.25</v>
      </c>
      <c r="AI84" s="115">
        <f>IFERROR(AVERAGEIF(REG!$D$2:$D$124,DECKS!$F84,REG!$C$2:$C$124),"-")</f>
        <v>8.5</v>
      </c>
      <c r="AJ84" s="108">
        <f>DECKS!$M84+DECKS!$O84+DECKS!$Q84+DECKS!$S84+DECKS!$U84+DECKS!$W84+DECKS!$Y84+DECKS!$AA84+DECKS!$AD84</f>
        <v>78</v>
      </c>
      <c r="AK84" s="109">
        <f>IFERROR((DECKS!$N84+DECKS!$P84+DECKS!$R84+DECKS!$T84+DECKS!$V84+DECKS!$X84+DECKS!$Z84+DECKS!$AB84+DECKS!$AE84)/DECKS!$AJ84,0)</f>
        <v>0.2948717949</v>
      </c>
      <c r="AL84" s="100" t="s">
        <v>190</v>
      </c>
      <c r="AM84" s="107">
        <f>SUMIF(HISTORICO!N:N,DECKS!$F84,HISTORICO!X:X)</f>
        <v>18</v>
      </c>
      <c r="AN84" s="107">
        <f>SUMIF(HISTORICO!N:N,DECKS!$F84,HISTORICO!Y:Y)</f>
        <v>1</v>
      </c>
      <c r="AO84" s="107">
        <f>SUMIF(HISTORICO!N:N,DECKS!$F84,HISTORICO!Z:Z)</f>
        <v>2</v>
      </c>
      <c r="AP84" s="107">
        <f>SUMIF(HISTORICO!N:N,DECKS!$F84,HISTORICO!AA:AA)</f>
        <v>0</v>
      </c>
      <c r="AQ84" s="111">
        <f>IFERROR(SUM(DECKS!$AM84:$AP84)/((DECKS!$AG84)),0)</f>
        <v>0.65625</v>
      </c>
      <c r="AR84" s="112">
        <f>IFERROR(DECKS!$AM84/SUM(DECKS!$AM84:$AP84),0)</f>
        <v>0.8571428571</v>
      </c>
      <c r="AS84" s="112">
        <f>IFERROR(DECKS!$AN84/SUM(DECKS!$AM84:$AP84),0)</f>
        <v>0.04761904762</v>
      </c>
      <c r="AT84" s="112">
        <f>IFERROR(DECKS!$AO84/SUM(DECKS!$AM84:$AP84),0)</f>
        <v>0.09523809524</v>
      </c>
      <c r="AU84" s="112">
        <f>IFERROR(DECKS!$AP84/SUM(DECKS!$AM84:$AP84),0)</f>
        <v>0</v>
      </c>
      <c r="AV84" s="107">
        <f t="array" ref="AV84">XLOOKUP(DECKS!$F84,HISTORICO!$N$4:$N$100,HISTORICO!$AH$4:$AH$100,0)</f>
        <v>38</v>
      </c>
      <c r="AW84" s="107">
        <f>DECKS!$AV84+DECKS!$AM84+1.5*DECKS!$AN84+2*DECKS!$AO84+2.5*DECKS!$AP84</f>
        <v>61.5</v>
      </c>
      <c r="AX84" s="110">
        <f>IFERROR(DECKS!$AW84/DECKS!$AG84,"-")</f>
        <v>1.921875</v>
      </c>
      <c r="AY84" s="107" t="str">
        <f t="array" ref="AY84">XLOOKUP(DECKS!$AX84,REF!$F$64:$F$68,REF!$D$64:$D$68,"-",-1,1)</f>
        <v>C</v>
      </c>
      <c r="AZ84" s="116" t="s">
        <v>434</v>
      </c>
      <c r="BA84" s="114">
        <v>525.56</v>
      </c>
      <c r="BB84" s="107">
        <v>3.48</v>
      </c>
      <c r="BC84" s="107">
        <v>40.54</v>
      </c>
    </row>
    <row r="85" ht="18.75" hidden="1" customHeight="1">
      <c r="A85" s="88"/>
      <c r="B85" s="105" t="s">
        <v>310</v>
      </c>
      <c r="C85" s="107" t="s">
        <v>277</v>
      </c>
      <c r="D85" s="107"/>
      <c r="E85" s="105" t="str">
        <f t="array" ref="E85">XLOOKUP(B85,REF!$C$3:$C$34,REF!$B$3:$B$34,"-",0,1)</f>
        <v>Mono Black</v>
      </c>
      <c r="F85" s="108" t="s">
        <v>62</v>
      </c>
      <c r="G85" s="107" t="str">
        <f t="shared" si="1"/>
        <v>0</v>
      </c>
      <c r="H85" s="107" t="str">
        <f t="shared" si="2"/>
        <v>0</v>
      </c>
      <c r="I85" s="107" t="str">
        <f t="shared" si="3"/>
        <v>1</v>
      </c>
      <c r="J85" s="107" t="str">
        <f t="shared" si="4"/>
        <v>0</v>
      </c>
      <c r="K85" s="107" t="str">
        <f t="shared" si="5"/>
        <v>0</v>
      </c>
      <c r="L85" s="107">
        <f t="shared" si="6"/>
        <v>1</v>
      </c>
      <c r="M85" s="107">
        <f t="array" ref="M85">XLOOKUP(DECKS!$F85,HISTORICO!$B$4:$B$11,HISTORICO!$C$4:$C$11,0,0)</f>
        <v>0</v>
      </c>
      <c r="N85" s="107">
        <f t="array" ref="N85">XLOOKUP(DECKS!$F85,HISTORICO!$B$4:$B$11,HISTORICO!$D$4:$D$11,0,0)</f>
        <v>0</v>
      </c>
      <c r="O85" s="107">
        <f t="array" ref="O85">XLOOKUP(DECKS!$F85,HISTORICO!$B$15:$B$89,HISTORICO!$C$15:$C$89,0,0)</f>
        <v>0</v>
      </c>
      <c r="P85" s="107">
        <f t="array" ref="P85">XLOOKUP(DECKS!$F85,HISTORICO!$B$15:$B$89,HISTORICO!$D$15:$D$89,0,0)</f>
        <v>0</v>
      </c>
      <c r="Q85" s="107">
        <f t="array" ref="Q85">XLOOKUP(DECKS!$F85,HISTORICO!$B$93:$B$171,HISTORICO!$C$93:$C$171,0,0)</f>
        <v>0</v>
      </c>
      <c r="R85" s="107">
        <f t="array" ref="R85">XLOOKUP(DECKS!$F85,HISTORICO!$B$93:$B$171,HISTORICO!$D$93:$D$171,0,0)</f>
        <v>0</v>
      </c>
      <c r="S85" s="107">
        <f t="array" ref="S85">XLOOKUP(DECKS!$F85,HISTORICO!$B$175:$B$377,HISTORICO!$C$175:$C$377,0,0)</f>
        <v>0</v>
      </c>
      <c r="T85" s="107">
        <f t="array" ref="T85">XLOOKUP(DECKS!$F85,HISTORICO!$B$175:$B$377,HISTORICO!$D$175:$D$377,0,0)</f>
        <v>0</v>
      </c>
      <c r="U85" s="107">
        <f t="array" ref="U85">XLOOKUP(DECKS!$F85,HISTORICO!$B$381:$B$501,HISTORICO!$C$381:$C$501,0,0)</f>
        <v>0</v>
      </c>
      <c r="V85" s="107">
        <f t="array" ref="V85">XLOOKUP(DECKS!$F85,HISTORICO!$B$381:$B$501,HISTORICO!$D$381:$D$501,0,0)</f>
        <v>0</v>
      </c>
      <c r="W85" s="107">
        <f t="array" ref="W85">XLOOKUP(DECKS!$F85,HISTORICO!$B$505:$B$589,HISTORICO!$C$505:$C$589,0,0)</f>
        <v>0</v>
      </c>
      <c r="X85" s="107">
        <f t="array" ref="X85">XLOOKUP(DECKS!$F85,HISTORICO!$B$505:$B$589,HISTORICO!$D$505:$D$589,0,0)</f>
        <v>0</v>
      </c>
      <c r="Y85" s="107">
        <f t="array" ref="Y85">XLOOKUP(DECKS!$F85,HISTORICO!$N$4:$N$100,HISTORICO!$O$4:$O$100,0,0)</f>
        <v>0</v>
      </c>
      <c r="Z85" s="107">
        <f t="array" ref="Z85">XLOOKUP(DECKS!$F85,HISTORICO!$N$4:$N$100,HISTORICO!$P$4:$P$100,0,0)</f>
        <v>0</v>
      </c>
      <c r="AA85" s="107">
        <f t="array" ref="AA85">XLOOKUP(DECKS!$F85,HISTORICO!$N$107:$N$288,HISTORICO!$O$107:$O$288,0,0)</f>
        <v>0</v>
      </c>
      <c r="AB85" s="107">
        <f t="array" ref="AB85">XLOOKUP(DECKS!$F85,HISTORICO!$N$107:$N$288,HISTORICO!$P$107:$P$288,0,0)</f>
        <v>0</v>
      </c>
      <c r="AC85" s="107" t="str">
        <f>DECKS!$AB85/DECKS!$AA85</f>
        <v>#DIV/0!</v>
      </c>
      <c r="AD85" s="108">
        <f t="array" ref="AD85">XLOOKUP(DECKS!$F85,HISTORICO!$N$292:$N$759,HISTORICO!$O$292:$O$759,0,0)</f>
        <v>1</v>
      </c>
      <c r="AE85" s="107">
        <f t="array" ref="AE85">XLOOKUP(DECKS!$F85,HISTORICO!$N$292:$N$759,HISTORICO!$P$292:$P$759,0,0)</f>
        <v>0</v>
      </c>
      <c r="AF85" s="109">
        <f>IFERROR(DECKS!$AE85/DECKS!$AD85,0)</f>
        <v>0</v>
      </c>
      <c r="AG85" s="108">
        <f>DECKS!$Y85+DECKS!$AA85+DECKS!$AD85</f>
        <v>1</v>
      </c>
      <c r="AH85" s="109">
        <f>IFERROR((DECKS!$Z85+DECKS!$AB85+DECKS!$AE85)/DECKS!$AG85,0)</f>
        <v>0</v>
      </c>
      <c r="AI85" s="110" t="str">
        <f>IFERROR(AVERAGEIF(REG!$D$2:$D$124,DECKS!$F85,REG!$C$2:$C$124),"-")</f>
        <v>-</v>
      </c>
      <c r="AJ85" s="108">
        <f>DECKS!$M85+DECKS!$O85+DECKS!$Q85+DECKS!$S85+DECKS!$U85+DECKS!$W85+DECKS!$Y85+DECKS!$AA85+DECKS!$AD85</f>
        <v>1</v>
      </c>
      <c r="AK85" s="109">
        <f>IFERROR((DECKS!$N85+DECKS!$P85+DECKS!$R85+DECKS!$T85+DECKS!$V85+DECKS!$X85+DECKS!$Z85+DECKS!$AB85+DECKS!$AE85)/DECKS!$AJ85,0)</f>
        <v>0</v>
      </c>
      <c r="AL85" s="107"/>
      <c r="AM85" s="107">
        <f>SUMIF(HISTORICO!N:N,DECKS!$F85,HISTORICO!X:X)</f>
        <v>0</v>
      </c>
      <c r="AN85" s="107">
        <f>SUMIF(HISTORICO!N:N,DECKS!$F85,HISTORICO!Y:Y)</f>
        <v>0</v>
      </c>
      <c r="AO85" s="107">
        <f>SUMIF(HISTORICO!N:N,DECKS!$F85,HISTORICO!Z:Z)</f>
        <v>0</v>
      </c>
      <c r="AP85" s="107">
        <f>SUMIF(HISTORICO!N:N,DECKS!$F85,HISTORICO!AA:AA)</f>
        <v>0</v>
      </c>
      <c r="AQ85" s="111">
        <f>IFERROR(SUM(DECKS!$AM85:$AP85)/((DECKS!$AG85)),0)</f>
        <v>0</v>
      </c>
      <c r="AR85" s="112">
        <f>IFERROR(DECKS!$AM85/SUM(DECKS!$AM85:$AP85),0)</f>
        <v>0</v>
      </c>
      <c r="AS85" s="112">
        <f>IFERROR(DECKS!$AN85/SUM(DECKS!$AM85:$AP85),0)</f>
        <v>0</v>
      </c>
      <c r="AT85" s="112">
        <f>IFERROR(DECKS!$AO85/SUM(DECKS!$AM85:$AP85),0)</f>
        <v>0</v>
      </c>
      <c r="AU85" s="112">
        <f>IFERROR(DECKS!$AP85/SUM(DECKS!$AM85:$AP85),0)</f>
        <v>0</v>
      </c>
      <c r="AV85" s="107">
        <f t="array" ref="AV85">XLOOKUP(DECKS!$F85,HISTORICO!$N$4:$N$100,HISTORICO!$AH$4:$AH$100,0)</f>
        <v>0</v>
      </c>
      <c r="AW85" s="107">
        <f>DECKS!$AV85+DECKS!$AM85+1.5*DECKS!$AN85+2*DECKS!$AO85+2.5*DECKS!$AP85</f>
        <v>0</v>
      </c>
      <c r="AX85" s="110">
        <f>IFERROR(DECKS!$AW85/DECKS!$AG85,"-")</f>
        <v>0</v>
      </c>
      <c r="AY85" s="107" t="str">
        <f t="array" ref="AY85">XLOOKUP(DECKS!$AX85,REF!$F$64:$F$68,REF!$D$64:$D$68,"-",-1,1)</f>
        <v>E</v>
      </c>
      <c r="AZ85" s="107"/>
      <c r="BA85" s="114"/>
      <c r="BB85" s="107"/>
      <c r="BC85" s="107"/>
    </row>
    <row r="86" ht="18.75" hidden="1" customHeight="1">
      <c r="A86" s="88"/>
      <c r="B86" s="105" t="s">
        <v>328</v>
      </c>
      <c r="C86" s="107" t="s">
        <v>257</v>
      </c>
      <c r="D86" s="107">
        <v>4.0</v>
      </c>
      <c r="E86" s="105" t="str">
        <f t="array" ref="E86">XLOOKUP(B86,REF!$C$3:$C$34,REF!$B$3:$B$34,"-",0,1)</f>
        <v>Mono Red</v>
      </c>
      <c r="F86" s="108" t="s">
        <v>108</v>
      </c>
      <c r="G86" s="107" t="str">
        <f t="shared" si="1"/>
        <v>0</v>
      </c>
      <c r="H86" s="107" t="str">
        <f t="shared" si="2"/>
        <v>0</v>
      </c>
      <c r="I86" s="107" t="str">
        <f t="shared" si="3"/>
        <v>0</v>
      </c>
      <c r="J86" s="107" t="str">
        <f t="shared" si="4"/>
        <v>1</v>
      </c>
      <c r="K86" s="107" t="str">
        <f t="shared" si="5"/>
        <v>0</v>
      </c>
      <c r="L86" s="107">
        <f t="shared" si="6"/>
        <v>1</v>
      </c>
      <c r="M86" s="107">
        <f t="array" ref="M86">XLOOKUP(DECKS!$F86,HISTORICO!$B$4:$B$11,HISTORICO!$C$4:$C$11,0,0)</f>
        <v>0</v>
      </c>
      <c r="N86" s="107">
        <f t="array" ref="N86">XLOOKUP(DECKS!$F86,HISTORICO!$B$4:$B$11,HISTORICO!$D$4:$D$11,0,0)</f>
        <v>0</v>
      </c>
      <c r="O86" s="107">
        <f t="array" ref="O86">XLOOKUP(DECKS!$F86,HISTORICO!$B$15:$B$89,HISTORICO!$C$15:$C$89,0,0)</f>
        <v>0</v>
      </c>
      <c r="P86" s="107">
        <f t="array" ref="P86">XLOOKUP(DECKS!$F86,HISTORICO!$B$15:$B$89,HISTORICO!$D$15:$D$89,0,0)</f>
        <v>0</v>
      </c>
      <c r="Q86" s="107">
        <f t="array" ref="Q86">XLOOKUP(DECKS!$F86,HISTORICO!$B$93:$B$171,HISTORICO!$C$93:$C$171,0,0)</f>
        <v>0</v>
      </c>
      <c r="R86" s="107">
        <f t="array" ref="R86">XLOOKUP(DECKS!$F86,HISTORICO!$B$93:$B$171,HISTORICO!$D$93:$D$171,0,0)</f>
        <v>0</v>
      </c>
      <c r="S86" s="107">
        <f t="array" ref="S86">XLOOKUP(DECKS!$F86,HISTORICO!$B$175:$B$377,HISTORICO!$C$175:$C$377,0,0)</f>
        <v>0</v>
      </c>
      <c r="T86" s="107">
        <f t="array" ref="T86">XLOOKUP(DECKS!$F86,HISTORICO!$B$175:$B$377,HISTORICO!$D$175:$D$377,0,0)</f>
        <v>0</v>
      </c>
      <c r="U86" s="107">
        <f t="array" ref="U86">XLOOKUP(DECKS!$F86,HISTORICO!$B$381:$B$501,HISTORICO!$C$381:$C$501,0,0)</f>
        <v>0</v>
      </c>
      <c r="V86" s="107">
        <f t="array" ref="V86">XLOOKUP(DECKS!$F86,HISTORICO!$B$381:$B$501,HISTORICO!$D$381:$D$501,0,0)</f>
        <v>0</v>
      </c>
      <c r="W86" s="107">
        <f t="array" ref="W86">XLOOKUP(DECKS!$F86,HISTORICO!$B$505:$B$589,HISTORICO!$C$505:$C$589,0,0)</f>
        <v>0</v>
      </c>
      <c r="X86" s="107">
        <f t="array" ref="X86">XLOOKUP(DECKS!$F86,HISTORICO!$B$505:$B$589,HISTORICO!$D$505:$D$589,0,0)</f>
        <v>0</v>
      </c>
      <c r="Y86" s="107">
        <f t="array" ref="Y86">XLOOKUP(DECKS!$F86,HISTORICO!$N$4:$N$100,HISTORICO!$O$4:$O$100,0,0)</f>
        <v>0</v>
      </c>
      <c r="Z86" s="107">
        <f t="array" ref="Z86">XLOOKUP(DECKS!$F86,HISTORICO!$N$4:$N$100,HISTORICO!$P$4:$P$100,0,0)</f>
        <v>0</v>
      </c>
      <c r="AA86" s="107">
        <f t="array" ref="AA86">XLOOKUP(DECKS!$F86,HISTORICO!$N$107:$N$288,HISTORICO!$O$107:$O$288,0,0)</f>
        <v>2</v>
      </c>
      <c r="AB86" s="107">
        <f t="array" ref="AB86">XLOOKUP(DECKS!$F86,HISTORICO!$N$107:$N$288,HISTORICO!$P$107:$P$288,0,0)</f>
        <v>0</v>
      </c>
      <c r="AC86" s="100">
        <f>DECKS!$AB86/DECKS!$AA86</f>
        <v>0</v>
      </c>
      <c r="AD86" s="108">
        <f t="array" ref="AD86">XLOOKUP(DECKS!$F86,HISTORICO!$N$292:$N$759,HISTORICO!$O$292:$O$759,0,0)</f>
        <v>1</v>
      </c>
      <c r="AE86" s="107">
        <f t="array" ref="AE86">XLOOKUP(DECKS!$F86,HISTORICO!$N$292:$N$759,HISTORICO!$P$292:$P$759,0,0)</f>
        <v>0</v>
      </c>
      <c r="AF86" s="109">
        <f>IFERROR(DECKS!$AE86/DECKS!$AD86,0)</f>
        <v>0</v>
      </c>
      <c r="AG86" s="108">
        <f>DECKS!$Y86+DECKS!$AA86+DECKS!$AD86</f>
        <v>3</v>
      </c>
      <c r="AH86" s="109">
        <f>IFERROR((DECKS!$Z86+DECKS!$AB86+DECKS!$AE86)/DECKS!$AG86,0)</f>
        <v>0</v>
      </c>
      <c r="AI86" s="110" t="str">
        <f>IFERROR(AVERAGEIF(REG!$D$2:$D$124,DECKS!$F86,REG!$C$2:$C$124),"-")</f>
        <v>-</v>
      </c>
      <c r="AJ86" s="108">
        <f>DECKS!$M86+DECKS!$O86+DECKS!$Q86+DECKS!$S86+DECKS!$U86+DECKS!$W86+DECKS!$Y86+DECKS!$AA86+DECKS!$AD86</f>
        <v>3</v>
      </c>
      <c r="AK86" s="109">
        <f>IFERROR((DECKS!$N86+DECKS!$P86+DECKS!$R86+DECKS!$T86+DECKS!$V86+DECKS!$X86+DECKS!$Z86+DECKS!$AB86+DECKS!$AE86)/DECKS!$AJ86,0)</f>
        <v>0</v>
      </c>
      <c r="AL86" s="107" t="s">
        <v>160</v>
      </c>
      <c r="AM86" s="107">
        <f>SUMIF(HISTORICO!N:N,DECKS!$F86,HISTORICO!X:X)</f>
        <v>0</v>
      </c>
      <c r="AN86" s="107">
        <f>SUMIF(HISTORICO!N:N,DECKS!$F86,HISTORICO!Y:Y)</f>
        <v>0</v>
      </c>
      <c r="AO86" s="107">
        <f>SUMIF(HISTORICO!N:N,DECKS!$F86,HISTORICO!Z:Z)</f>
        <v>0</v>
      </c>
      <c r="AP86" s="107">
        <f>SUMIF(HISTORICO!N:N,DECKS!$F86,HISTORICO!AA:AA)</f>
        <v>0</v>
      </c>
      <c r="AQ86" s="111">
        <f>IFERROR(SUM(DECKS!$AM86:$AP86)/((DECKS!$AG86)),0)</f>
        <v>0</v>
      </c>
      <c r="AR86" s="112">
        <f>IFERROR(DECKS!$AM86/SUM(DECKS!$AM86:$AP86),0)</f>
        <v>0</v>
      </c>
      <c r="AS86" s="112">
        <f>IFERROR(DECKS!$AN86/SUM(DECKS!$AM86:$AP86),0)</f>
        <v>0</v>
      </c>
      <c r="AT86" s="112">
        <f>IFERROR(DECKS!$AO86/SUM(DECKS!$AM86:$AP86),0)</f>
        <v>0</v>
      </c>
      <c r="AU86" s="112">
        <f>IFERROR(DECKS!$AP86/SUM(DECKS!$AM86:$AP86),0)</f>
        <v>0</v>
      </c>
      <c r="AV86" s="107">
        <f t="array" ref="AV86">XLOOKUP(DECKS!$F86,HISTORICO!$N$4:$N$100,HISTORICO!$AH$4:$AH$100,0)</f>
        <v>0</v>
      </c>
      <c r="AW86" s="107">
        <f>DECKS!$AV86+DECKS!$AM86+1.5*DECKS!$AN86+2*DECKS!$AO86+2.5*DECKS!$AP86</f>
        <v>0</v>
      </c>
      <c r="AX86" s="110">
        <f>IFERROR(DECKS!$AW86/DECKS!$AG86,"-")</f>
        <v>0</v>
      </c>
      <c r="AY86" s="107" t="str">
        <f t="array" ref="AY86">XLOOKUP(DECKS!$AX86,REF!$F$64:$F$68,REF!$D$64:$D$68,"-",-1,1)</f>
        <v>E</v>
      </c>
      <c r="AZ86" s="107"/>
      <c r="BA86" s="114"/>
      <c r="BB86" s="107"/>
      <c r="BC86" s="107"/>
    </row>
    <row r="87" ht="18.75" hidden="1" customHeight="1">
      <c r="A87" s="88"/>
      <c r="B87" s="105" t="s">
        <v>308</v>
      </c>
      <c r="C87" s="107" t="s">
        <v>278</v>
      </c>
      <c r="D87" s="107"/>
      <c r="E87" s="105" t="str">
        <f t="array" ref="E87">XLOOKUP(B87,REF!$C$3:$C$34,REF!$B$3:$B$34,"-",0,1)</f>
        <v>Rakdos</v>
      </c>
      <c r="F87" s="108" t="s">
        <v>94</v>
      </c>
      <c r="G87" s="107" t="str">
        <f t="shared" si="1"/>
        <v>0</v>
      </c>
      <c r="H87" s="107" t="str">
        <f t="shared" si="2"/>
        <v>0</v>
      </c>
      <c r="I87" s="107" t="str">
        <f t="shared" si="3"/>
        <v>1</v>
      </c>
      <c r="J87" s="107" t="str">
        <f t="shared" si="4"/>
        <v>1</v>
      </c>
      <c r="K87" s="107" t="str">
        <f t="shared" si="5"/>
        <v>0</v>
      </c>
      <c r="L87" s="107">
        <f t="shared" si="6"/>
        <v>2</v>
      </c>
      <c r="M87" s="107">
        <f t="array" ref="M87">XLOOKUP(DECKS!$F87,HISTORICO!$B$4:$B$11,HISTORICO!$C$4:$C$11,0,0)</f>
        <v>0</v>
      </c>
      <c r="N87" s="107">
        <f t="array" ref="N87">XLOOKUP(DECKS!$F87,HISTORICO!$B$4:$B$11,HISTORICO!$D$4:$D$11,0,0)</f>
        <v>0</v>
      </c>
      <c r="O87" s="107">
        <f t="array" ref="O87">XLOOKUP(DECKS!$F87,HISTORICO!$B$15:$B$89,HISTORICO!$C$15:$C$89,0,0)</f>
        <v>0</v>
      </c>
      <c r="P87" s="107">
        <f t="array" ref="P87">XLOOKUP(DECKS!$F87,HISTORICO!$B$15:$B$89,HISTORICO!$D$15:$D$89,0,0)</f>
        <v>0</v>
      </c>
      <c r="Q87" s="107">
        <f t="array" ref="Q87">XLOOKUP(DECKS!$F87,HISTORICO!$B$93:$B$171,HISTORICO!$C$93:$C$171,0,0)</f>
        <v>0</v>
      </c>
      <c r="R87" s="107">
        <f t="array" ref="R87">XLOOKUP(DECKS!$F87,HISTORICO!$B$93:$B$171,HISTORICO!$D$93:$D$171,0,0)</f>
        <v>0</v>
      </c>
      <c r="S87" s="107">
        <f t="array" ref="S87">XLOOKUP(DECKS!$F87,HISTORICO!$B$175:$B$377,HISTORICO!$C$175:$C$377,0,0)</f>
        <v>0</v>
      </c>
      <c r="T87" s="107">
        <f t="array" ref="T87">XLOOKUP(DECKS!$F87,HISTORICO!$B$175:$B$377,HISTORICO!$D$175:$D$377,0,0)</f>
        <v>0</v>
      </c>
      <c r="U87" s="107">
        <f t="array" ref="U87">XLOOKUP(DECKS!$F87,HISTORICO!$B$381:$B$501,HISTORICO!$C$381:$C$501,0,0)</f>
        <v>0</v>
      </c>
      <c r="V87" s="107">
        <f t="array" ref="V87">XLOOKUP(DECKS!$F87,HISTORICO!$B$381:$B$501,HISTORICO!$D$381:$D$501,0,0)</f>
        <v>0</v>
      </c>
      <c r="W87" s="107">
        <f t="array" ref="W87">XLOOKUP(DECKS!$F87,HISTORICO!$B$505:$B$589,HISTORICO!$C$505:$C$589,0,0)</f>
        <v>0</v>
      </c>
      <c r="X87" s="107">
        <f t="array" ref="X87">XLOOKUP(DECKS!$F87,HISTORICO!$B$505:$B$589,HISTORICO!$D$505:$D$589,0,0)</f>
        <v>0</v>
      </c>
      <c r="Y87" s="107">
        <f t="array" ref="Y87">XLOOKUP(DECKS!$F87,HISTORICO!$N$4:$N$100,HISTORICO!$O$4:$O$100,0,0)</f>
        <v>0</v>
      </c>
      <c r="Z87" s="107">
        <f t="array" ref="Z87">XLOOKUP(DECKS!$F87,HISTORICO!$N$4:$N$100,HISTORICO!$P$4:$P$100,0,0)</f>
        <v>0</v>
      </c>
      <c r="AA87" s="107">
        <f t="array" ref="AA87">XLOOKUP(DECKS!$F87,HISTORICO!$N$107:$N$288,HISTORICO!$O$107:$O$288,0,0)</f>
        <v>0</v>
      </c>
      <c r="AB87" s="107">
        <f t="array" ref="AB87">XLOOKUP(DECKS!$F87,HISTORICO!$N$107:$N$288,HISTORICO!$P$107:$P$288,0,0)</f>
        <v>0</v>
      </c>
      <c r="AC87" s="107" t="str">
        <f>DECKS!$AB87/DECKS!$AA87</f>
        <v>#DIV/0!</v>
      </c>
      <c r="AD87" s="108">
        <f t="array" ref="AD87">XLOOKUP(DECKS!$F87,HISTORICO!$N$292:$N$759,HISTORICO!$O$292:$O$759,0,0)</f>
        <v>1</v>
      </c>
      <c r="AE87" s="107">
        <f t="array" ref="AE87">XLOOKUP(DECKS!$F87,HISTORICO!$N$292:$N$759,HISTORICO!$P$292:$P$759,0,0)</f>
        <v>0</v>
      </c>
      <c r="AF87" s="109">
        <f>IFERROR(DECKS!$AE87/DECKS!$AD87,0)</f>
        <v>0</v>
      </c>
      <c r="AG87" s="108">
        <f>DECKS!$Y87+DECKS!$AA87+DECKS!$AD87</f>
        <v>1</v>
      </c>
      <c r="AH87" s="109">
        <f>IFERROR((DECKS!$Z87+DECKS!$AB87+DECKS!$AE87)/DECKS!$AG87,0)</f>
        <v>0</v>
      </c>
      <c r="AI87" s="110" t="str">
        <f>IFERROR(AVERAGEIF(REG!$D$2:$D$124,DECKS!$F87,REG!$C$2:$C$124),"-")</f>
        <v>-</v>
      </c>
      <c r="AJ87" s="108">
        <f>DECKS!$M87+DECKS!$O87+DECKS!$Q87+DECKS!$S87+DECKS!$U87+DECKS!$W87+DECKS!$Y87+DECKS!$AA87+DECKS!$AD87</f>
        <v>1</v>
      </c>
      <c r="AK87" s="109">
        <f>IFERROR((DECKS!$N87+DECKS!$P87+DECKS!$R87+DECKS!$T87+DECKS!$V87+DECKS!$X87+DECKS!$Z87+DECKS!$AB87+DECKS!$AE87)/DECKS!$AJ87,0)</f>
        <v>0</v>
      </c>
      <c r="AL87" s="107"/>
      <c r="AM87" s="107" t="str">
        <f>SUMIF(HISTORICO!N:N,DECKS!$F87,HISTORICO!X:X)</f>
        <v>#ERROR!</v>
      </c>
      <c r="AN87" s="107" t="str">
        <f>SUMIF(HISTORICO!N:N,DECKS!$F87,HISTORICO!Y:Y)</f>
        <v>#ERROR!</v>
      </c>
      <c r="AO87" s="107" t="str">
        <f>SUMIF(HISTORICO!N:N,DECKS!$F87,HISTORICO!Z:Z)</f>
        <v>#ERROR!</v>
      </c>
      <c r="AP87" s="107" t="str">
        <f>SUMIF(HISTORICO!N:N,DECKS!$F87,HISTORICO!AA:AA)</f>
        <v>#ERROR!</v>
      </c>
      <c r="AQ87" s="111">
        <f>IFERROR(SUM(DECKS!$AM87:$AP87)/((DECKS!$AG87)),0)</f>
        <v>0</v>
      </c>
      <c r="AR87" s="112">
        <f>IFERROR(DECKS!$AM87/SUM(DECKS!$AM87:$AP87),0)</f>
        <v>0</v>
      </c>
      <c r="AS87" s="112">
        <f>IFERROR(DECKS!$AN87/SUM(DECKS!$AM87:$AP87),0)</f>
        <v>0</v>
      </c>
      <c r="AT87" s="112">
        <f>IFERROR(DECKS!$AO87/SUM(DECKS!$AM87:$AP87),0)</f>
        <v>0</v>
      </c>
      <c r="AU87" s="112">
        <f>IFERROR(DECKS!$AP87/SUM(DECKS!$AM87:$AP87),0)</f>
        <v>0</v>
      </c>
      <c r="AV87" s="107">
        <f t="array" ref="AV87">XLOOKUP(DECKS!$F87,HISTORICO!$N$4:$N$100,HISTORICO!$AH$4:$AH$100,0)</f>
        <v>0</v>
      </c>
      <c r="AW87" s="107" t="str">
        <f>DECKS!$AV87+DECKS!$AM87+1.5*DECKS!$AN87+2*DECKS!$AO87+2.5*DECKS!$AP87</f>
        <v>#ERROR!</v>
      </c>
      <c r="AX87" s="110" t="str">
        <f>IFERROR(DECKS!$AW87/DECKS!$AG87,"-")</f>
        <v>-</v>
      </c>
      <c r="AY87" s="107" t="str">
        <f t="array" ref="AY87">XLOOKUP(DECKS!$AX87,REF!$F$64:$F$68,REF!$D$64:$D$68,"-",-1,1)</f>
        <v>-</v>
      </c>
      <c r="AZ87" s="107"/>
      <c r="BA87" s="114"/>
      <c r="BB87" s="107"/>
      <c r="BC87" s="107"/>
    </row>
    <row r="88" ht="18.75" hidden="1" customHeight="1">
      <c r="A88" s="88"/>
      <c r="B88" s="105" t="s">
        <v>348</v>
      </c>
      <c r="C88" s="107" t="s">
        <v>274</v>
      </c>
      <c r="D88" s="107"/>
      <c r="E88" s="105" t="str">
        <f t="array" ref="E88">XLOOKUP(B88,REF!$C$3:$C$34,REF!$B$3:$B$34,"-",0,1)</f>
        <v>Abzan</v>
      </c>
      <c r="F88" s="108" t="s">
        <v>118</v>
      </c>
      <c r="G88" s="107" t="str">
        <f t="shared" si="1"/>
        <v>1</v>
      </c>
      <c r="H88" s="107" t="str">
        <f t="shared" si="2"/>
        <v>0</v>
      </c>
      <c r="I88" s="107" t="str">
        <f t="shared" si="3"/>
        <v>1</v>
      </c>
      <c r="J88" s="107" t="str">
        <f t="shared" si="4"/>
        <v>0</v>
      </c>
      <c r="K88" s="107" t="str">
        <f t="shared" si="5"/>
        <v>1</v>
      </c>
      <c r="L88" s="107">
        <f t="shared" si="6"/>
        <v>3</v>
      </c>
      <c r="M88" s="107">
        <f t="array" ref="M88">XLOOKUP(DECKS!$F88,HISTORICO!$B$4:$B$11,HISTORICO!$C$4:$C$11,0,0)</f>
        <v>0</v>
      </c>
      <c r="N88" s="107">
        <f t="array" ref="N88">XLOOKUP(DECKS!$F88,HISTORICO!$B$4:$B$11,HISTORICO!$D$4:$D$11,0,0)</f>
        <v>0</v>
      </c>
      <c r="O88" s="107">
        <f t="array" ref="O88">XLOOKUP(DECKS!$F88,HISTORICO!$B$15:$B$89,HISTORICO!$C$15:$C$89,0,0)</f>
        <v>0</v>
      </c>
      <c r="P88" s="107">
        <f t="array" ref="P88">XLOOKUP(DECKS!$F88,HISTORICO!$B$15:$B$89,HISTORICO!$D$15:$D$89,0,0)</f>
        <v>0</v>
      </c>
      <c r="Q88" s="107">
        <f t="array" ref="Q88">XLOOKUP(DECKS!$F88,HISTORICO!$B$93:$B$171,HISTORICO!$C$93:$C$171,0,0)</f>
        <v>0</v>
      </c>
      <c r="R88" s="107">
        <f t="array" ref="R88">XLOOKUP(DECKS!$F88,HISTORICO!$B$93:$B$171,HISTORICO!$D$93:$D$171,0,0)</f>
        <v>0</v>
      </c>
      <c r="S88" s="107">
        <f t="array" ref="S88">XLOOKUP(DECKS!$F88,HISTORICO!$B$175:$B$377,HISTORICO!$C$175:$C$377,0,0)</f>
        <v>0</v>
      </c>
      <c r="T88" s="107">
        <f t="array" ref="T88">XLOOKUP(DECKS!$F88,HISTORICO!$B$175:$B$377,HISTORICO!$D$175:$D$377,0,0)</f>
        <v>0</v>
      </c>
      <c r="U88" s="107">
        <f t="array" ref="U88">XLOOKUP(DECKS!$F88,HISTORICO!$B$381:$B$501,HISTORICO!$C$381:$C$501,0,0)</f>
        <v>0</v>
      </c>
      <c r="V88" s="107">
        <f t="array" ref="V88">XLOOKUP(DECKS!$F88,HISTORICO!$B$381:$B$501,HISTORICO!$D$381:$D$501,0,0)</f>
        <v>0</v>
      </c>
      <c r="W88" s="107">
        <f t="array" ref="W88">XLOOKUP(DECKS!$F88,HISTORICO!$B$505:$B$589,HISTORICO!$C$505:$C$589,0,0)</f>
        <v>0</v>
      </c>
      <c r="X88" s="107">
        <f t="array" ref="X88">XLOOKUP(DECKS!$F88,HISTORICO!$B$505:$B$589,HISTORICO!$D$505:$D$589,0,0)</f>
        <v>0</v>
      </c>
      <c r="Y88" s="107">
        <f t="array" ref="Y88">XLOOKUP(DECKS!$F88,HISTORICO!$N$4:$N$100,HISTORICO!$O$4:$O$100,0,0)</f>
        <v>0</v>
      </c>
      <c r="Z88" s="107">
        <f t="array" ref="Z88">XLOOKUP(DECKS!$F88,HISTORICO!$N$4:$N$100,HISTORICO!$P$4:$P$100,0,0)</f>
        <v>0</v>
      </c>
      <c r="AA88" s="107">
        <f t="array" ref="AA88">XLOOKUP(DECKS!$F88,HISTORICO!$N$107:$N$288,HISTORICO!$O$107:$O$288,0,0)</f>
        <v>0</v>
      </c>
      <c r="AB88" s="107">
        <f t="array" ref="AB88">XLOOKUP(DECKS!$F88,HISTORICO!$N$107:$N$288,HISTORICO!$P$107:$P$288,0,0)</f>
        <v>0</v>
      </c>
      <c r="AC88" s="107" t="str">
        <f>DECKS!$AB88/DECKS!$AA88</f>
        <v>#DIV/0!</v>
      </c>
      <c r="AD88" s="108">
        <f t="array" ref="AD88">XLOOKUP(DECKS!$F88,HISTORICO!$N$292:$N$759,HISTORICO!$O$292:$O$759,0,0)</f>
        <v>1</v>
      </c>
      <c r="AE88" s="107">
        <f t="array" ref="AE88">XLOOKUP(DECKS!$F88,HISTORICO!$N$292:$N$759,HISTORICO!$P$292:$P$759,0,0)</f>
        <v>0</v>
      </c>
      <c r="AF88" s="109">
        <f>IFERROR(DECKS!$AE88/DECKS!$AD88,0)</f>
        <v>0</v>
      </c>
      <c r="AG88" s="108">
        <f>DECKS!$Y88+DECKS!$AA88+DECKS!$AD88</f>
        <v>1</v>
      </c>
      <c r="AH88" s="109">
        <f>IFERROR((DECKS!$Z88+DECKS!$AB88+DECKS!$AE88)/DECKS!$AG88,0)</f>
        <v>0</v>
      </c>
      <c r="AI88" s="110" t="str">
        <f>IFERROR(AVERAGEIF(REG!$D$2:$D$124,DECKS!$F88,REG!$C$2:$C$124),"-")</f>
        <v>-</v>
      </c>
      <c r="AJ88" s="108">
        <f>DECKS!$M88+DECKS!$O88+DECKS!$Q88+DECKS!$S88+DECKS!$U88+DECKS!$W88+DECKS!$Y88+DECKS!$AA88+DECKS!$AD88</f>
        <v>1</v>
      </c>
      <c r="AK88" s="109">
        <f>IFERROR((DECKS!$N88+DECKS!$P88+DECKS!$R88+DECKS!$T88+DECKS!$V88+DECKS!$X88+DECKS!$Z88+DECKS!$AB88+DECKS!$AE88)/DECKS!$AJ88,0)</f>
        <v>0</v>
      </c>
      <c r="AL88" s="107"/>
      <c r="AM88" s="107" t="str">
        <f>SUMIF(HISTORICO!N:N,DECKS!$F88,HISTORICO!X:X)</f>
        <v>#ERROR!</v>
      </c>
      <c r="AN88" s="107" t="str">
        <f>SUMIF(HISTORICO!N:N,DECKS!$F88,HISTORICO!Y:Y)</f>
        <v>#ERROR!</v>
      </c>
      <c r="AO88" s="107" t="str">
        <f>SUMIF(HISTORICO!N:N,DECKS!$F88,HISTORICO!Z:Z)</f>
        <v>#ERROR!</v>
      </c>
      <c r="AP88" s="107" t="str">
        <f>SUMIF(HISTORICO!N:N,DECKS!$F88,HISTORICO!AA:AA)</f>
        <v>#ERROR!</v>
      </c>
      <c r="AQ88" s="111">
        <f>IFERROR(SUM(DECKS!$AM88:$AP88)/((DECKS!$AG88)),0)</f>
        <v>0</v>
      </c>
      <c r="AR88" s="112">
        <f>IFERROR(DECKS!$AM88/SUM(DECKS!$AM88:$AP88),0)</f>
        <v>0</v>
      </c>
      <c r="AS88" s="112">
        <f>IFERROR(DECKS!$AN88/SUM(DECKS!$AM88:$AP88),0)</f>
        <v>0</v>
      </c>
      <c r="AT88" s="112">
        <f>IFERROR(DECKS!$AO88/SUM(DECKS!$AM88:$AP88),0)</f>
        <v>0</v>
      </c>
      <c r="AU88" s="112">
        <f>IFERROR(DECKS!$AP88/SUM(DECKS!$AM88:$AP88),0)</f>
        <v>0</v>
      </c>
      <c r="AV88" s="107">
        <f t="array" ref="AV88">XLOOKUP(DECKS!$F88,HISTORICO!$N$4:$N$100,HISTORICO!$AH$4:$AH$100,0)</f>
        <v>0</v>
      </c>
      <c r="AW88" s="107" t="str">
        <f>DECKS!$AV88+DECKS!$AM88+1.5*DECKS!$AN88+2*DECKS!$AO88+2.5*DECKS!$AP88</f>
        <v>#ERROR!</v>
      </c>
      <c r="AX88" s="110" t="str">
        <f>IFERROR(DECKS!$AW88/DECKS!$AG88,"-")</f>
        <v>-</v>
      </c>
      <c r="AY88" s="107" t="str">
        <f t="array" ref="AY88">XLOOKUP(DECKS!$AX88,REF!$F$64:$F$68,REF!$D$64:$D$68,"-",-1,1)</f>
        <v>-</v>
      </c>
      <c r="AZ88" s="107"/>
      <c r="BA88" s="114"/>
      <c r="BB88" s="107"/>
      <c r="BC88" s="107"/>
    </row>
    <row r="89" ht="18.75" hidden="1" customHeight="1">
      <c r="A89" s="88"/>
      <c r="B89" s="105" t="s">
        <v>344</v>
      </c>
      <c r="C89" s="107" t="s">
        <v>267</v>
      </c>
      <c r="D89" s="107"/>
      <c r="E89" s="105" t="str">
        <f t="array" ref="E89">XLOOKUP(B89,REF!$C$3:$C$34,REF!$B$3:$B$34,"-",0,1)</f>
        <v>Sultai</v>
      </c>
      <c r="F89" s="108" t="s">
        <v>119</v>
      </c>
      <c r="G89" s="107" t="str">
        <f t="shared" si="1"/>
        <v>0</v>
      </c>
      <c r="H89" s="107" t="str">
        <f t="shared" si="2"/>
        <v>1</v>
      </c>
      <c r="I89" s="107" t="str">
        <f t="shared" si="3"/>
        <v>1</v>
      </c>
      <c r="J89" s="107" t="str">
        <f t="shared" si="4"/>
        <v>0</v>
      </c>
      <c r="K89" s="107" t="str">
        <f t="shared" si="5"/>
        <v>1</v>
      </c>
      <c r="L89" s="107">
        <f t="shared" si="6"/>
        <v>3</v>
      </c>
      <c r="M89" s="107">
        <f t="array" ref="M89">XLOOKUP(DECKS!$F89,HISTORICO!$B$4:$B$11,HISTORICO!$C$4:$C$11,0,0)</f>
        <v>0</v>
      </c>
      <c r="N89" s="107">
        <f t="array" ref="N89">XLOOKUP(DECKS!$F89,HISTORICO!$B$4:$B$11,HISTORICO!$D$4:$D$11,0,0)</f>
        <v>0</v>
      </c>
      <c r="O89" s="107">
        <f t="array" ref="O89">XLOOKUP(DECKS!$F89,HISTORICO!$B$15:$B$89,HISTORICO!$C$15:$C$89,0,0)</f>
        <v>0</v>
      </c>
      <c r="P89" s="107">
        <f t="array" ref="P89">XLOOKUP(DECKS!$F89,HISTORICO!$B$15:$B$89,HISTORICO!$D$15:$D$89,0,0)</f>
        <v>0</v>
      </c>
      <c r="Q89" s="107">
        <f t="array" ref="Q89">XLOOKUP(DECKS!$F89,HISTORICO!$B$93:$B$171,HISTORICO!$C$93:$C$171,0,0)</f>
        <v>0</v>
      </c>
      <c r="R89" s="107">
        <f t="array" ref="R89">XLOOKUP(DECKS!$F89,HISTORICO!$B$93:$B$171,HISTORICO!$D$93:$D$171,0,0)</f>
        <v>0</v>
      </c>
      <c r="S89" s="107">
        <f t="array" ref="S89">XLOOKUP(DECKS!$F89,HISTORICO!$B$175:$B$377,HISTORICO!$C$175:$C$377,0,0)</f>
        <v>0</v>
      </c>
      <c r="T89" s="107">
        <f t="array" ref="T89">XLOOKUP(DECKS!$F89,HISTORICO!$B$175:$B$377,HISTORICO!$D$175:$D$377,0,0)</f>
        <v>0</v>
      </c>
      <c r="U89" s="107">
        <f t="array" ref="U89">XLOOKUP(DECKS!$F89,HISTORICO!$B$381:$B$501,HISTORICO!$C$381:$C$501,0,0)</f>
        <v>0</v>
      </c>
      <c r="V89" s="107">
        <f t="array" ref="V89">XLOOKUP(DECKS!$F89,HISTORICO!$B$381:$B$501,HISTORICO!$D$381:$D$501,0,0)</f>
        <v>0</v>
      </c>
      <c r="W89" s="107">
        <f t="array" ref="W89">XLOOKUP(DECKS!$F89,HISTORICO!$B$505:$B$589,HISTORICO!$C$505:$C$589,0,0)</f>
        <v>0</v>
      </c>
      <c r="X89" s="107">
        <f t="array" ref="X89">XLOOKUP(DECKS!$F89,HISTORICO!$B$505:$B$589,HISTORICO!$D$505:$D$589,0,0)</f>
        <v>0</v>
      </c>
      <c r="Y89" s="107">
        <f t="array" ref="Y89">XLOOKUP(DECKS!$F89,HISTORICO!$N$4:$N$100,HISTORICO!$O$4:$O$100,0,0)</f>
        <v>0</v>
      </c>
      <c r="Z89" s="107">
        <f t="array" ref="Z89">XLOOKUP(DECKS!$F89,HISTORICO!$N$4:$N$100,HISTORICO!$P$4:$P$100,0,0)</f>
        <v>0</v>
      </c>
      <c r="AA89" s="107">
        <f t="array" ref="AA89">XLOOKUP(DECKS!$F89,HISTORICO!$N$107:$N$288,HISTORICO!$O$107:$O$288,0,0)</f>
        <v>0</v>
      </c>
      <c r="AB89" s="107">
        <f t="array" ref="AB89">XLOOKUP(DECKS!$F89,HISTORICO!$N$107:$N$288,HISTORICO!$P$107:$P$288,0,0)</f>
        <v>0</v>
      </c>
      <c r="AC89" s="107" t="str">
        <f>DECKS!$AB89/DECKS!$AA89</f>
        <v>#DIV/0!</v>
      </c>
      <c r="AD89" s="108">
        <f t="array" ref="AD89">XLOOKUP(DECKS!$F89,HISTORICO!$N$292:$N$759,HISTORICO!$O$292:$O$759,0,0)</f>
        <v>1</v>
      </c>
      <c r="AE89" s="107">
        <f t="array" ref="AE89">XLOOKUP(DECKS!$F89,HISTORICO!$N$292:$N$759,HISTORICO!$P$292:$P$759,0,0)</f>
        <v>0</v>
      </c>
      <c r="AF89" s="109">
        <f>IFERROR(DECKS!$AE89/DECKS!$AD89,0)</f>
        <v>0</v>
      </c>
      <c r="AG89" s="108">
        <f>DECKS!$Y89+DECKS!$AA89+DECKS!$AD89</f>
        <v>1</v>
      </c>
      <c r="AH89" s="109">
        <f>IFERROR((DECKS!$Z89+DECKS!$AB89+DECKS!$AE89)/DECKS!$AG89,0)</f>
        <v>0</v>
      </c>
      <c r="AI89" s="110" t="str">
        <f>IFERROR(AVERAGEIF(REG!$D$2:$D$124,DECKS!$F89,REG!$C$2:$C$124),"-")</f>
        <v>-</v>
      </c>
      <c r="AJ89" s="108">
        <f>DECKS!$M89+DECKS!$O89+DECKS!$Q89+DECKS!$S89+DECKS!$U89+DECKS!$W89+DECKS!$Y89+DECKS!$AA89+DECKS!$AD89</f>
        <v>1</v>
      </c>
      <c r="AK89" s="109">
        <f>IFERROR((DECKS!$N89+DECKS!$P89+DECKS!$R89+DECKS!$T89+DECKS!$V89+DECKS!$X89+DECKS!$Z89+DECKS!$AB89+DECKS!$AE89)/DECKS!$AJ89,0)</f>
        <v>0</v>
      </c>
      <c r="AL89" s="107"/>
      <c r="AM89" s="107" t="str">
        <f>SUMIF(HISTORICO!N:N,DECKS!$F89,HISTORICO!X:X)</f>
        <v>#ERROR!</v>
      </c>
      <c r="AN89" s="107" t="str">
        <f>SUMIF(HISTORICO!N:N,DECKS!$F89,HISTORICO!Y:Y)</f>
        <v>#ERROR!</v>
      </c>
      <c r="AO89" s="107" t="str">
        <f>SUMIF(HISTORICO!N:N,DECKS!$F89,HISTORICO!Z:Z)</f>
        <v>#ERROR!</v>
      </c>
      <c r="AP89" s="107" t="str">
        <f>SUMIF(HISTORICO!N:N,DECKS!$F89,HISTORICO!AA:AA)</f>
        <v>#ERROR!</v>
      </c>
      <c r="AQ89" s="111">
        <f>IFERROR(SUM(DECKS!$AM89:$AP89)/((DECKS!$AG89)),0)</f>
        <v>0</v>
      </c>
      <c r="AR89" s="112">
        <f>IFERROR(DECKS!$AM89/SUM(DECKS!$AM89:$AP89),0)</f>
        <v>0</v>
      </c>
      <c r="AS89" s="112">
        <f>IFERROR(DECKS!$AN89/SUM(DECKS!$AM89:$AP89),0)</f>
        <v>0</v>
      </c>
      <c r="AT89" s="112">
        <f>IFERROR(DECKS!$AO89/SUM(DECKS!$AM89:$AP89),0)</f>
        <v>0</v>
      </c>
      <c r="AU89" s="112">
        <f>IFERROR(DECKS!$AP89/SUM(DECKS!$AM89:$AP89),0)</f>
        <v>0</v>
      </c>
      <c r="AV89" s="107">
        <f t="array" ref="AV89">XLOOKUP(DECKS!$F89,HISTORICO!$N$4:$N$100,HISTORICO!$AH$4:$AH$100,0)</f>
        <v>0</v>
      </c>
      <c r="AW89" s="107" t="str">
        <f>DECKS!$AV89+DECKS!$AM89+1.5*DECKS!$AN89+2*DECKS!$AO89+2.5*DECKS!$AP89</f>
        <v>#ERROR!</v>
      </c>
      <c r="AX89" s="110" t="str">
        <f>IFERROR(DECKS!$AW89/DECKS!$AG89,"-")</f>
        <v>-</v>
      </c>
      <c r="AY89" s="107" t="str">
        <f t="array" ref="AY89">XLOOKUP(DECKS!$AX89,REF!$F$64:$F$68,REF!$D$64:$D$68,"-",-1,1)</f>
        <v>-</v>
      </c>
      <c r="AZ89" s="107"/>
      <c r="BA89" s="114"/>
      <c r="BB89" s="107"/>
      <c r="BC89" s="107"/>
    </row>
    <row r="90" ht="18.75" hidden="1" customHeight="1">
      <c r="A90" s="88"/>
      <c r="B90" s="105" t="s">
        <v>324</v>
      </c>
      <c r="C90" s="107" t="s">
        <v>264</v>
      </c>
      <c r="D90" s="107">
        <v>4.0</v>
      </c>
      <c r="E90" s="105" t="str">
        <f t="array" ref="E90">XLOOKUP(B90,REF!$C$3:$C$34,REF!$B$3:$B$34,"-",0,1)</f>
        <v>Simic</v>
      </c>
      <c r="F90" s="108" t="s">
        <v>435</v>
      </c>
      <c r="G90" s="107" t="str">
        <f t="shared" si="1"/>
        <v>0</v>
      </c>
      <c r="H90" s="107" t="str">
        <f t="shared" si="2"/>
        <v>1</v>
      </c>
      <c r="I90" s="107" t="str">
        <f t="shared" si="3"/>
        <v>0</v>
      </c>
      <c r="J90" s="107" t="str">
        <f t="shared" si="4"/>
        <v>0</v>
      </c>
      <c r="K90" s="107" t="str">
        <f t="shared" si="5"/>
        <v>1</v>
      </c>
      <c r="L90" s="107">
        <f t="shared" si="6"/>
        <v>2</v>
      </c>
      <c r="M90" s="107">
        <f t="array" ref="M90">XLOOKUP(DECKS!$F90,HISTORICO!$B$4:$B$11,HISTORICO!$C$4:$C$11,0,0)</f>
        <v>0</v>
      </c>
      <c r="N90" s="107">
        <f t="array" ref="N90">XLOOKUP(DECKS!$F90,HISTORICO!$B$4:$B$11,HISTORICO!$D$4:$D$11,0,0)</f>
        <v>0</v>
      </c>
      <c r="O90" s="107">
        <f t="array" ref="O90">XLOOKUP(DECKS!$F90,HISTORICO!$B$15:$B$89,HISTORICO!$C$15:$C$89,0,0)</f>
        <v>0</v>
      </c>
      <c r="P90" s="107">
        <f t="array" ref="P90">XLOOKUP(DECKS!$F90,HISTORICO!$B$15:$B$89,HISTORICO!$D$15:$D$89,0,0)</f>
        <v>0</v>
      </c>
      <c r="Q90" s="107">
        <f t="array" ref="Q90">XLOOKUP(DECKS!$F90,HISTORICO!$B$93:$B$171,HISTORICO!$C$93:$C$171,0,0)</f>
        <v>0</v>
      </c>
      <c r="R90" s="107">
        <f t="array" ref="R90">XLOOKUP(DECKS!$F90,HISTORICO!$B$93:$B$171,HISTORICO!$D$93:$D$171,0,0)</f>
        <v>0</v>
      </c>
      <c r="S90" s="107">
        <f t="array" ref="S90">XLOOKUP(DECKS!$F90,HISTORICO!$B$175:$B$377,HISTORICO!$C$175:$C$377,0,0)</f>
        <v>0</v>
      </c>
      <c r="T90" s="107">
        <f t="array" ref="T90">XLOOKUP(DECKS!$F90,HISTORICO!$B$175:$B$377,HISTORICO!$D$175:$D$377,0,0)</f>
        <v>0</v>
      </c>
      <c r="U90" s="107">
        <f t="array" ref="U90">XLOOKUP(DECKS!$F90,HISTORICO!$B$381:$B$501,HISTORICO!$C$381:$C$501,0,0)</f>
        <v>0</v>
      </c>
      <c r="V90" s="107">
        <f t="array" ref="V90">XLOOKUP(DECKS!$F90,HISTORICO!$B$381:$B$501,HISTORICO!$D$381:$D$501,0,0)</f>
        <v>0</v>
      </c>
      <c r="W90" s="107">
        <f t="array" ref="W90">XLOOKUP(DECKS!$F90,HISTORICO!$B$505:$B$589,HISTORICO!$C$505:$C$589,0,0)</f>
        <v>0</v>
      </c>
      <c r="X90" s="107">
        <f t="array" ref="X90">XLOOKUP(DECKS!$F90,HISTORICO!$B$505:$B$589,HISTORICO!$D$505:$D$589,0,0)</f>
        <v>0</v>
      </c>
      <c r="Y90" s="107">
        <f t="array" ref="Y90">XLOOKUP(DECKS!$F90,HISTORICO!$N$4:$N$100,HISTORICO!$O$4:$O$100,0,0)</f>
        <v>2</v>
      </c>
      <c r="Z90" s="107">
        <f t="array" ref="Z90">XLOOKUP(DECKS!$F90,HISTORICO!$N$4:$N$100,HISTORICO!$P$4:$P$100,0,0)</f>
        <v>2</v>
      </c>
      <c r="AA90" s="107">
        <f t="array" ref="AA90">XLOOKUP(DECKS!$F90,HISTORICO!$N$107:$N$288,HISTORICO!$O$107:$O$288,0,0)</f>
        <v>0</v>
      </c>
      <c r="AB90" s="107">
        <f t="array" ref="AB90">XLOOKUP(DECKS!$F90,HISTORICO!$N$107:$N$288,HISTORICO!$P$107:$P$288,0,0)</f>
        <v>0</v>
      </c>
      <c r="AC90" s="100" t="str">
        <f>DECKS!$AB90/DECKS!$AA90</f>
        <v>#DIV/0!</v>
      </c>
      <c r="AD90" s="108">
        <f t="array" ref="AD90">XLOOKUP(DECKS!$F90,HISTORICO!$N$292:$N$759,HISTORICO!$O$292:$O$759,0,0)</f>
        <v>0</v>
      </c>
      <c r="AE90" s="107">
        <f t="array" ref="AE90">XLOOKUP(DECKS!$F90,HISTORICO!$N$292:$N$759,HISTORICO!$P$292:$P$759,0,0)</f>
        <v>0</v>
      </c>
      <c r="AF90" s="109">
        <f>IFERROR(DECKS!$AE90/DECKS!$AD90,0)</f>
        <v>0</v>
      </c>
      <c r="AG90" s="108">
        <f>DECKS!$Y90+DECKS!$AA90+DECKS!$AD90</f>
        <v>2</v>
      </c>
      <c r="AH90" s="109">
        <f>IFERROR((DECKS!$Z90+DECKS!$AB90+DECKS!$AE90)/DECKS!$AG90,0)</f>
        <v>1</v>
      </c>
      <c r="AI90" s="110" t="str">
        <f>IFERROR(AVERAGEIF(REG!$D$2:$D$124,DECKS!$F90,REG!$C$2:$C$124),"-")</f>
        <v>-</v>
      </c>
      <c r="AJ90" s="108">
        <f>DECKS!$M90+DECKS!$O90+DECKS!$Q90+DECKS!$S90+DECKS!$U90+DECKS!$W90+DECKS!$Y90+DECKS!$AA90+DECKS!$AD90</f>
        <v>2</v>
      </c>
      <c r="AK90" s="109">
        <f>IFERROR((DECKS!$N90+DECKS!$P90+DECKS!$R90+DECKS!$T90+DECKS!$V90+DECKS!$X90+DECKS!$Z90+DECKS!$AB90+DECKS!$AE90)/DECKS!$AJ90,0)</f>
        <v>1</v>
      </c>
      <c r="AL90" s="100" t="s">
        <v>190</v>
      </c>
      <c r="AM90" s="107">
        <f>SUMIF(HISTORICO!N:N,DECKS!$F90,HISTORICO!X:X)</f>
        <v>4</v>
      </c>
      <c r="AN90" s="107">
        <f>SUMIF(HISTORICO!N:N,DECKS!$F90,HISTORICO!Y:Y)</f>
        <v>1</v>
      </c>
      <c r="AO90" s="107">
        <f>SUMIF(HISTORICO!N:N,DECKS!$F90,HISTORICO!Z:Z)</f>
        <v>0</v>
      </c>
      <c r="AP90" s="107">
        <f>SUMIF(HISTORICO!N:N,DECKS!$F90,HISTORICO!AA:AA)</f>
        <v>0</v>
      </c>
      <c r="AQ90" s="111">
        <f>IFERROR(SUM(DECKS!$AM90:$AP90)/((DECKS!$AG90)),0)</f>
        <v>2.5</v>
      </c>
      <c r="AR90" s="112">
        <f>IFERROR(DECKS!$AM90/SUM(DECKS!$AM90:$AP90),0)</f>
        <v>0.8</v>
      </c>
      <c r="AS90" s="112">
        <f>IFERROR(DECKS!$AN90/SUM(DECKS!$AM90:$AP90),0)</f>
        <v>0.2</v>
      </c>
      <c r="AT90" s="112">
        <f>IFERROR(DECKS!$AO90/SUM(DECKS!$AM90:$AP90),0)</f>
        <v>0</v>
      </c>
      <c r="AU90" s="112">
        <f>IFERROR(DECKS!$AP90/SUM(DECKS!$AM90:$AP90),0)</f>
        <v>0</v>
      </c>
      <c r="AV90" s="107">
        <f t="array" ref="AV90">XLOOKUP(DECKS!$F90,HISTORICO!$N$4:$N$100,HISTORICO!$AH$4:$AH$100,0)</f>
        <v>7</v>
      </c>
      <c r="AW90" s="107">
        <f>DECKS!$AV90+DECKS!$AM90+1.5*DECKS!$AN90+2*DECKS!$AO90+2.5*DECKS!$AP90</f>
        <v>12.5</v>
      </c>
      <c r="AX90" s="110">
        <f>IFERROR(DECKS!$AW90/DECKS!$AG90,"-")</f>
        <v>6.25</v>
      </c>
      <c r="AY90" s="107" t="str">
        <f t="array" ref="AY90">XLOOKUP(DECKS!$AX90,REF!$F$64:$F$68,REF!$D$64:$D$68,"-",-1,1)</f>
        <v>A</v>
      </c>
      <c r="AZ90" s="107"/>
      <c r="BA90" s="114"/>
      <c r="BB90" s="107"/>
      <c r="BC90" s="107"/>
    </row>
    <row r="91" ht="18.75" hidden="1" customHeight="1">
      <c r="A91" s="88"/>
      <c r="B91" s="105" t="s">
        <v>286</v>
      </c>
      <c r="C91" s="107" t="s">
        <v>272</v>
      </c>
      <c r="D91" s="107">
        <v>4.0</v>
      </c>
      <c r="E91" s="105" t="str">
        <f t="array" ref="E91">XLOOKUP(B91,REF!$C$3:$C$34,REF!$B$3:$B$34,"-",0,1)</f>
        <v>Not-Green</v>
      </c>
      <c r="F91" s="108" t="s">
        <v>436</v>
      </c>
      <c r="G91" s="107" t="str">
        <f t="shared" si="1"/>
        <v>1</v>
      </c>
      <c r="H91" s="107" t="str">
        <f t="shared" si="2"/>
        <v>1</v>
      </c>
      <c r="I91" s="107" t="str">
        <f t="shared" si="3"/>
        <v>1</v>
      </c>
      <c r="J91" s="107" t="str">
        <f t="shared" si="4"/>
        <v>1</v>
      </c>
      <c r="K91" s="107" t="str">
        <f t="shared" si="5"/>
        <v>0</v>
      </c>
      <c r="L91" s="107">
        <f t="shared" si="6"/>
        <v>4</v>
      </c>
      <c r="M91" s="107">
        <f t="array" ref="M91">XLOOKUP(DECKS!$F91,HISTORICO!$B$4:$B$11,HISTORICO!$C$4:$C$11,0,0)</f>
        <v>0</v>
      </c>
      <c r="N91" s="107">
        <f t="array" ref="N91">XLOOKUP(DECKS!$F91,HISTORICO!$B$4:$B$11,HISTORICO!$D$4:$D$11,0,0)</f>
        <v>0</v>
      </c>
      <c r="O91" s="107">
        <f t="array" ref="O91">XLOOKUP(DECKS!$F91,HISTORICO!$B$15:$B$89,HISTORICO!$C$15:$C$89,0,0)</f>
        <v>0</v>
      </c>
      <c r="P91" s="107">
        <f t="array" ref="P91">XLOOKUP(DECKS!$F91,HISTORICO!$B$15:$B$89,HISTORICO!$D$15:$D$89,0,0)</f>
        <v>0</v>
      </c>
      <c r="Q91" s="107">
        <f t="array" ref="Q91">XLOOKUP(DECKS!$F91,HISTORICO!$B$93:$B$171,HISTORICO!$C$93:$C$171,0,0)</f>
        <v>4</v>
      </c>
      <c r="R91" s="107">
        <f t="array" ref="R91">XLOOKUP(DECKS!$F91,HISTORICO!$B$93:$B$171,HISTORICO!$D$93:$D$171,0,0)</f>
        <v>3</v>
      </c>
      <c r="S91" s="107">
        <f t="array" ref="S91">XLOOKUP(DECKS!$F91,HISTORICO!$B$175:$B$377,HISTORICO!$C$175:$C$377,0,0)</f>
        <v>7</v>
      </c>
      <c r="T91" s="107">
        <f t="array" ref="T91">XLOOKUP(DECKS!$F91,HISTORICO!$B$175:$B$377,HISTORICO!$D$175:$D$377,0,0)</f>
        <v>3</v>
      </c>
      <c r="U91" s="107">
        <f t="array" ref="U91">XLOOKUP(DECKS!$F91,HISTORICO!$B$381:$B$501,HISTORICO!$C$381:$C$501,0,0)</f>
        <v>0</v>
      </c>
      <c r="V91" s="107">
        <f t="array" ref="V91">XLOOKUP(DECKS!$F91,HISTORICO!$B$381:$B$501,HISTORICO!$D$381:$D$501,0,0)</f>
        <v>0</v>
      </c>
      <c r="W91" s="107">
        <f t="array" ref="W91">XLOOKUP(DECKS!$F91,HISTORICO!$B$505:$B$589,HISTORICO!$C$505:$C$589,0,0)</f>
        <v>2</v>
      </c>
      <c r="X91" s="107">
        <f t="array" ref="X91">XLOOKUP(DECKS!$F91,HISTORICO!$B$505:$B$589,HISTORICO!$D$505:$D$589,0,0)</f>
        <v>1</v>
      </c>
      <c r="Y91" s="107">
        <f t="array" ref="Y91">XLOOKUP(DECKS!$F91,HISTORICO!$N$4:$N$100,HISTORICO!$O$4:$O$100,0,0)</f>
        <v>1</v>
      </c>
      <c r="Z91" s="107">
        <f t="array" ref="Z91">XLOOKUP(DECKS!$F91,HISTORICO!$N$4:$N$100,HISTORICO!$P$4:$P$100,0,0)</f>
        <v>1</v>
      </c>
      <c r="AA91" s="107">
        <f t="array" ref="AA91">XLOOKUP(DECKS!$F91,HISTORICO!$N$107:$N$288,HISTORICO!$O$107:$O$288,0,0)</f>
        <v>1</v>
      </c>
      <c r="AB91" s="107">
        <f t="array" ref="AB91">XLOOKUP(DECKS!$F91,HISTORICO!$N$107:$N$288,HISTORICO!$P$107:$P$288,0,0)</f>
        <v>1</v>
      </c>
      <c r="AC91" s="100">
        <f>DECKS!$AB91/DECKS!$AA91</f>
        <v>1</v>
      </c>
      <c r="AD91" s="108">
        <f t="array" ref="AD91">XLOOKUP(DECKS!$F91,HISTORICO!$N$292:$N$759,HISTORICO!$O$292:$O$759,0,0)</f>
        <v>0</v>
      </c>
      <c r="AE91" s="107">
        <f t="array" ref="AE91">XLOOKUP(DECKS!$F91,HISTORICO!$N$292:$N$759,HISTORICO!$P$292:$P$759,0,0)</f>
        <v>0</v>
      </c>
      <c r="AF91" s="109">
        <f>IFERROR(DECKS!$AE91/DECKS!$AD91,0)</f>
        <v>0</v>
      </c>
      <c r="AG91" s="108">
        <f>DECKS!$Y91+DECKS!$AA91+DECKS!$AD91</f>
        <v>2</v>
      </c>
      <c r="AH91" s="109">
        <f>IFERROR((DECKS!$Z91+DECKS!$AB91+DECKS!$AE91)/DECKS!$AG91,0)</f>
        <v>1</v>
      </c>
      <c r="AI91" s="110" t="str">
        <f>IFERROR(AVERAGEIF(REG!$D$2:$D$124,DECKS!$F91,REG!$C$2:$C$124),"-")</f>
        <v>-</v>
      </c>
      <c r="AJ91" s="108">
        <f>DECKS!$M91+DECKS!$O91+DECKS!$Q91+DECKS!$S91+DECKS!$U91+DECKS!$W91+DECKS!$Y91+DECKS!$AA91+DECKS!$AD91</f>
        <v>15</v>
      </c>
      <c r="AK91" s="109">
        <f>IFERROR((DECKS!$N91+DECKS!$P91+DECKS!$R91+DECKS!$T91+DECKS!$V91+DECKS!$X91+DECKS!$Z91+DECKS!$AB91+DECKS!$AE91)/DECKS!$AJ91,0)</f>
        <v>0.6</v>
      </c>
      <c r="AL91" s="100" t="s">
        <v>367</v>
      </c>
      <c r="AM91" s="107">
        <f>SUMIF(HISTORICO!N:N,DECKS!$F91,HISTORICO!X:X)</f>
        <v>3</v>
      </c>
      <c r="AN91" s="107">
        <f>SUMIF(HISTORICO!N:N,DECKS!$F91,HISTORICO!Y:Y)</f>
        <v>0</v>
      </c>
      <c r="AO91" s="107">
        <f>SUMIF(HISTORICO!N:N,DECKS!$F91,HISTORICO!Z:Z)</f>
        <v>1</v>
      </c>
      <c r="AP91" s="107">
        <f>SUMIF(HISTORICO!N:N,DECKS!$F91,HISTORICO!AA:AA)</f>
        <v>0</v>
      </c>
      <c r="AQ91" s="111">
        <f>IFERROR(SUM(DECKS!$AM91:$AP91)/((DECKS!$AG91)),0)</f>
        <v>2</v>
      </c>
      <c r="AR91" s="112">
        <f>IFERROR(DECKS!$AM91/SUM(DECKS!$AM91:$AP91),0)</f>
        <v>0.75</v>
      </c>
      <c r="AS91" s="112">
        <f>IFERROR(DECKS!$AN91/SUM(DECKS!$AM91:$AP91),0)</f>
        <v>0</v>
      </c>
      <c r="AT91" s="112">
        <f>IFERROR(DECKS!$AO91/SUM(DECKS!$AM91:$AP91),0)</f>
        <v>0.25</v>
      </c>
      <c r="AU91" s="112">
        <f>IFERROR(DECKS!$AP91/SUM(DECKS!$AM91:$AP91),0)</f>
        <v>0</v>
      </c>
      <c r="AV91" s="107">
        <f t="array" ref="AV91">XLOOKUP(DECKS!$F91,HISTORICO!$N$4:$N$100,HISTORICO!$AH$4:$AH$100,0)</f>
        <v>4</v>
      </c>
      <c r="AW91" s="107">
        <f>DECKS!$AV91+DECKS!$AM91+1.5*DECKS!$AN91+2*DECKS!$AO91+2.5*DECKS!$AP91</f>
        <v>9</v>
      </c>
      <c r="AX91" s="110">
        <f>IFERROR(DECKS!$AW91/DECKS!$AG91,"-")</f>
        <v>4.5</v>
      </c>
      <c r="AY91" s="107" t="str">
        <f t="array" ref="AY91">XLOOKUP(DECKS!$AX91,REF!$F$64:$F$68,REF!$D$64:$D$68,"-",-1,1)</f>
        <v>A</v>
      </c>
      <c r="AZ91" s="107"/>
      <c r="BA91" s="114"/>
      <c r="BB91" s="107"/>
      <c r="BC91" s="107"/>
    </row>
    <row r="92" ht="18.75" hidden="1" customHeight="1">
      <c r="A92" s="88"/>
      <c r="B92" s="105" t="s">
        <v>312</v>
      </c>
      <c r="C92" s="107" t="s">
        <v>276</v>
      </c>
      <c r="D92" s="107">
        <v>4.0</v>
      </c>
      <c r="E92" s="105" t="str">
        <f t="array" ref="E92">XLOOKUP(B92,REF!$C$3:$C$34,REF!$B$3:$B$34,"-",0,1)</f>
        <v>Grixis</v>
      </c>
      <c r="F92" s="108" t="s">
        <v>437</v>
      </c>
      <c r="G92" s="107" t="str">
        <f t="shared" si="1"/>
        <v>0</v>
      </c>
      <c r="H92" s="107" t="str">
        <f t="shared" si="2"/>
        <v>1</v>
      </c>
      <c r="I92" s="107" t="str">
        <f t="shared" si="3"/>
        <v>1</v>
      </c>
      <c r="J92" s="107" t="str">
        <f t="shared" si="4"/>
        <v>1</v>
      </c>
      <c r="K92" s="107" t="str">
        <f t="shared" si="5"/>
        <v>0</v>
      </c>
      <c r="L92" s="107">
        <f t="shared" si="6"/>
        <v>3</v>
      </c>
      <c r="M92" s="107">
        <f t="array" ref="M92">XLOOKUP(DECKS!$F92,HISTORICO!$B$4:$B$11,HISTORICO!$C$4:$C$11,0,0)</f>
        <v>0</v>
      </c>
      <c r="N92" s="107">
        <f t="array" ref="N92">XLOOKUP(DECKS!$F92,HISTORICO!$B$4:$B$11,HISTORICO!$D$4:$D$11,0,0)</f>
        <v>0</v>
      </c>
      <c r="O92" s="107">
        <f t="array" ref="O92">XLOOKUP(DECKS!$F92,HISTORICO!$B$15:$B$89,HISTORICO!$C$15:$C$89,0,0)</f>
        <v>0</v>
      </c>
      <c r="P92" s="107">
        <f t="array" ref="P92">XLOOKUP(DECKS!$F92,HISTORICO!$B$15:$B$89,HISTORICO!$D$15:$D$89,0,0)</f>
        <v>0</v>
      </c>
      <c r="Q92" s="107">
        <f t="array" ref="Q92">XLOOKUP(DECKS!$F92,HISTORICO!$B$93:$B$171,HISTORICO!$C$93:$C$171,0,0)</f>
        <v>0</v>
      </c>
      <c r="R92" s="107">
        <f t="array" ref="R92">XLOOKUP(DECKS!$F92,HISTORICO!$B$93:$B$171,HISTORICO!$D$93:$D$171,0,0)</f>
        <v>0</v>
      </c>
      <c r="S92" s="107">
        <f t="array" ref="S92">XLOOKUP(DECKS!$F92,HISTORICO!$B$175:$B$377,HISTORICO!$C$175:$C$377,0,0)</f>
        <v>0</v>
      </c>
      <c r="T92" s="107">
        <f t="array" ref="T92">XLOOKUP(DECKS!$F92,HISTORICO!$B$175:$B$377,HISTORICO!$D$175:$D$377,0,0)</f>
        <v>0</v>
      </c>
      <c r="U92" s="107">
        <f t="array" ref="U92">XLOOKUP(DECKS!$F92,HISTORICO!$B$381:$B$501,HISTORICO!$C$381:$C$501,0,0)</f>
        <v>6</v>
      </c>
      <c r="V92" s="107">
        <f t="array" ref="V92">XLOOKUP(DECKS!$F92,HISTORICO!$B$381:$B$501,HISTORICO!$D$381:$D$501,0,0)</f>
        <v>1</v>
      </c>
      <c r="W92" s="107">
        <f t="array" ref="W92">XLOOKUP(DECKS!$F92,HISTORICO!$B$505:$B$589,HISTORICO!$C$505:$C$589,0,0)</f>
        <v>10</v>
      </c>
      <c r="X92" s="107">
        <f t="array" ref="X92">XLOOKUP(DECKS!$F92,HISTORICO!$B$505:$B$589,HISTORICO!$D$505:$D$589,0,0)</f>
        <v>1</v>
      </c>
      <c r="Y92" s="107">
        <f t="array" ref="Y92">XLOOKUP(DECKS!$F92,HISTORICO!$N$4:$N$100,HISTORICO!$O$4:$O$100,0,0)</f>
        <v>2</v>
      </c>
      <c r="Z92" s="107">
        <f t="array" ref="Z92">XLOOKUP(DECKS!$F92,HISTORICO!$N$4:$N$100,HISTORICO!$P$4:$P$100,0,0)</f>
        <v>2</v>
      </c>
      <c r="AA92" s="107">
        <f t="array" ref="AA92">XLOOKUP(DECKS!$F92,HISTORICO!$N$107:$N$288,HISTORICO!$O$107:$O$288,0,0)</f>
        <v>0</v>
      </c>
      <c r="AB92" s="107">
        <f t="array" ref="AB92">XLOOKUP(DECKS!$F92,HISTORICO!$N$107:$N$288,HISTORICO!$P$107:$P$288,0,0)</f>
        <v>0</v>
      </c>
      <c r="AC92" s="100" t="str">
        <f>DECKS!$AB92/DECKS!$AA92</f>
        <v>#DIV/0!</v>
      </c>
      <c r="AD92" s="108">
        <f t="array" ref="AD92">XLOOKUP(DECKS!$F92,HISTORICO!$N$292:$N$759,HISTORICO!$O$292:$O$759,0,0)</f>
        <v>0</v>
      </c>
      <c r="AE92" s="107">
        <f t="array" ref="AE92">XLOOKUP(DECKS!$F92,HISTORICO!$N$292:$N$759,HISTORICO!$P$292:$P$759,0,0)</f>
        <v>0</v>
      </c>
      <c r="AF92" s="109">
        <f>IFERROR(DECKS!$AE92/DECKS!$AD92,0)</f>
        <v>0</v>
      </c>
      <c r="AG92" s="108">
        <f>DECKS!$Y92+DECKS!$AA92+DECKS!$AD92</f>
        <v>2</v>
      </c>
      <c r="AH92" s="109">
        <f>IFERROR((DECKS!$Z92+DECKS!$AB92+DECKS!$AE92)/DECKS!$AG92,0)</f>
        <v>1</v>
      </c>
      <c r="AI92" s="110" t="str">
        <f>IFERROR(AVERAGEIF(REG!$D$2:$D$124,DECKS!$F92,REG!$C$2:$C$124),"-")</f>
        <v>-</v>
      </c>
      <c r="AJ92" s="108">
        <f>DECKS!$M92+DECKS!$O92+DECKS!$Q92+DECKS!$S92+DECKS!$U92+DECKS!$W92+DECKS!$Y92+DECKS!$AA92+DECKS!$AD92</f>
        <v>18</v>
      </c>
      <c r="AK92" s="109">
        <f>IFERROR((DECKS!$N92+DECKS!$P92+DECKS!$R92+DECKS!$T92+DECKS!$V92+DECKS!$X92+DECKS!$Z92+DECKS!$AB92+DECKS!$AE92)/DECKS!$AJ92,0)</f>
        <v>0.2222222222</v>
      </c>
      <c r="AL92" s="100" t="s">
        <v>161</v>
      </c>
      <c r="AM92" s="107">
        <f>SUMIF(HISTORICO!N:N,DECKS!$F92,HISTORICO!X:X)</f>
        <v>0</v>
      </c>
      <c r="AN92" s="107">
        <f>SUMIF(HISTORICO!N:N,DECKS!$F92,HISTORICO!Y:Y)</f>
        <v>0</v>
      </c>
      <c r="AO92" s="107">
        <f>SUMIF(HISTORICO!N:N,DECKS!$F92,HISTORICO!Z:Z)</f>
        <v>2</v>
      </c>
      <c r="AP92" s="107">
        <f>SUMIF(HISTORICO!N:N,DECKS!$F92,HISTORICO!AA:AA)</f>
        <v>1</v>
      </c>
      <c r="AQ92" s="111">
        <f>IFERROR(SUM(DECKS!$AM92:$AP92)/((DECKS!$AG92)),0)</f>
        <v>1.5</v>
      </c>
      <c r="AR92" s="112">
        <f>IFERROR(DECKS!$AM92/SUM(DECKS!$AM92:$AP92),0)</f>
        <v>0</v>
      </c>
      <c r="AS92" s="112">
        <f>IFERROR(DECKS!$AN92/SUM(DECKS!$AM92:$AP92),0)</f>
        <v>0</v>
      </c>
      <c r="AT92" s="112">
        <f>IFERROR(DECKS!$AO92/SUM(DECKS!$AM92:$AP92),0)</f>
        <v>0.6666666667</v>
      </c>
      <c r="AU92" s="112">
        <f>IFERROR(DECKS!$AP92/SUM(DECKS!$AM92:$AP92),0)</f>
        <v>0.3333333333</v>
      </c>
      <c r="AV92" s="107">
        <f t="array" ref="AV92">XLOOKUP(DECKS!$F92,HISTORICO!$N$4:$N$100,HISTORICO!$AH$4:$AH$100,0)</f>
        <v>6</v>
      </c>
      <c r="AW92" s="107">
        <f>DECKS!$AV92+DECKS!$AM92+1.5*DECKS!$AN92+2*DECKS!$AO92+2.5*DECKS!$AP92</f>
        <v>12.5</v>
      </c>
      <c r="AX92" s="110">
        <f>IFERROR(DECKS!$AW92/DECKS!$AG92,"-")</f>
        <v>6.25</v>
      </c>
      <c r="AY92" s="107" t="str">
        <f t="array" ref="AY92">XLOOKUP(DECKS!$AX92,REF!$F$64:$F$68,REF!$D$64:$D$68,"-",-1,1)</f>
        <v>A</v>
      </c>
      <c r="AZ92" s="107"/>
      <c r="BA92" s="114"/>
      <c r="BB92" s="107"/>
      <c r="BC92" s="107"/>
    </row>
    <row r="93" ht="18.75" hidden="1" customHeight="1">
      <c r="A93" s="88"/>
      <c r="B93" s="105" t="s">
        <v>316</v>
      </c>
      <c r="C93" s="107" t="s">
        <v>275</v>
      </c>
      <c r="D93" s="107">
        <v>5.0</v>
      </c>
      <c r="E93" s="105" t="str">
        <f t="array" ref="E93">XLOOKUP(B93,REF!$C$3:$C$34,REF!$B$3:$B$34,"-",0,1)</f>
        <v>Golgari</v>
      </c>
      <c r="F93" s="108" t="s">
        <v>438</v>
      </c>
      <c r="G93" s="107" t="str">
        <f t="shared" si="1"/>
        <v>0</v>
      </c>
      <c r="H93" s="107" t="str">
        <f t="shared" si="2"/>
        <v>0</v>
      </c>
      <c r="I93" s="107" t="str">
        <f t="shared" si="3"/>
        <v>1</v>
      </c>
      <c r="J93" s="107" t="str">
        <f t="shared" si="4"/>
        <v>0</v>
      </c>
      <c r="K93" s="107" t="str">
        <f t="shared" si="5"/>
        <v>1</v>
      </c>
      <c r="L93" s="107">
        <f t="shared" si="6"/>
        <v>2</v>
      </c>
      <c r="M93" s="107">
        <f t="array" ref="M93">XLOOKUP(DECKS!$F93,HISTORICO!$B$4:$B$11,HISTORICO!$C$4:$C$11,0,0)</f>
        <v>0</v>
      </c>
      <c r="N93" s="107">
        <f t="array" ref="N93">XLOOKUP(DECKS!$F93,HISTORICO!$B$4:$B$11,HISTORICO!$D$4:$D$11,0,0)</f>
        <v>0</v>
      </c>
      <c r="O93" s="107">
        <f t="array" ref="O93">XLOOKUP(DECKS!$F93,HISTORICO!$B$15:$B$89,HISTORICO!$C$15:$C$89,0,0)</f>
        <v>0</v>
      </c>
      <c r="P93" s="107">
        <f t="array" ref="P93">XLOOKUP(DECKS!$F93,HISTORICO!$B$15:$B$89,HISTORICO!$D$15:$D$89,0,0)</f>
        <v>0</v>
      </c>
      <c r="Q93" s="107">
        <f t="array" ref="Q93">XLOOKUP(DECKS!$F93,HISTORICO!$B$93:$B$171,HISTORICO!$C$93:$C$171,0,0)</f>
        <v>0</v>
      </c>
      <c r="R93" s="107">
        <f t="array" ref="R93">XLOOKUP(DECKS!$F93,HISTORICO!$B$93:$B$171,HISTORICO!$D$93:$D$171,0,0)</f>
        <v>0</v>
      </c>
      <c r="S93" s="107">
        <f t="array" ref="S93">XLOOKUP(DECKS!$F93,HISTORICO!$B$175:$B$377,HISTORICO!$C$175:$C$377,0,0)</f>
        <v>0</v>
      </c>
      <c r="T93" s="107">
        <f t="array" ref="T93">XLOOKUP(DECKS!$F93,HISTORICO!$B$175:$B$377,HISTORICO!$D$175:$D$377,0,0)</f>
        <v>0</v>
      </c>
      <c r="U93" s="107">
        <f t="array" ref="U93">XLOOKUP(DECKS!$F93,HISTORICO!$B$381:$B$501,HISTORICO!$C$381:$C$501,0,0)</f>
        <v>0</v>
      </c>
      <c r="V93" s="107">
        <f t="array" ref="V93">XLOOKUP(DECKS!$F93,HISTORICO!$B$381:$B$501,HISTORICO!$D$381:$D$501,0,0)</f>
        <v>0</v>
      </c>
      <c r="W93" s="107">
        <f t="array" ref="W93">XLOOKUP(DECKS!$F93,HISTORICO!$B$505:$B$589,HISTORICO!$C$505:$C$589,0,0)</f>
        <v>0</v>
      </c>
      <c r="X93" s="107">
        <f t="array" ref="X93">XLOOKUP(DECKS!$F93,HISTORICO!$B$505:$B$589,HISTORICO!$D$505:$D$589,0,0)</f>
        <v>0</v>
      </c>
      <c r="Y93" s="107">
        <f t="array" ref="Y93">XLOOKUP(DECKS!$F93,HISTORICO!$N$4:$N$100,HISTORICO!$O$4:$O$100,0,0)</f>
        <v>0</v>
      </c>
      <c r="Z93" s="107">
        <f t="array" ref="Z93">XLOOKUP(DECKS!$F93,HISTORICO!$N$4:$N$100,HISTORICO!$P$4:$P$100,0,0)</f>
        <v>0</v>
      </c>
      <c r="AA93" s="107">
        <f t="array" ref="AA93">XLOOKUP(DECKS!$F93,HISTORICO!$N$107:$N$288,HISTORICO!$O$107:$O$288,0,0)</f>
        <v>1</v>
      </c>
      <c r="AB93" s="107">
        <f t="array" ref="AB93">XLOOKUP(DECKS!$F93,HISTORICO!$N$107:$N$288,HISTORICO!$P$107:$P$288,0,0)</f>
        <v>1</v>
      </c>
      <c r="AC93" s="100">
        <f>DECKS!$AB93/DECKS!$AA93</f>
        <v>1</v>
      </c>
      <c r="AD93" s="108">
        <f t="array" ref="AD93">XLOOKUP(DECKS!$F93,HISTORICO!$N$292:$N$759,HISTORICO!$O$292:$O$759,0,0)</f>
        <v>0</v>
      </c>
      <c r="AE93" s="107">
        <f t="array" ref="AE93">XLOOKUP(DECKS!$F93,HISTORICO!$N$292:$N$759,HISTORICO!$P$292:$P$759,0,0)</f>
        <v>0</v>
      </c>
      <c r="AF93" s="109">
        <f>IFERROR(DECKS!$AE93/DECKS!$AD93,0)</f>
        <v>0</v>
      </c>
      <c r="AG93" s="108">
        <f>DECKS!$Y93+DECKS!$AA93+DECKS!$AD93</f>
        <v>1</v>
      </c>
      <c r="AH93" s="109">
        <f>IFERROR((DECKS!$Z93+DECKS!$AB93+DECKS!$AE93)/DECKS!$AG93,0)</f>
        <v>1</v>
      </c>
      <c r="AI93" s="110" t="str">
        <f>IFERROR(AVERAGEIF(REG!$D$2:$D$124,DECKS!$F93,REG!$C$2:$C$124),"-")</f>
        <v>-</v>
      </c>
      <c r="AJ93" s="108">
        <f>DECKS!$M93+DECKS!$O93+DECKS!$Q93+DECKS!$S93+DECKS!$U93+DECKS!$W93+DECKS!$Y93+DECKS!$AA93+DECKS!$AD93</f>
        <v>1</v>
      </c>
      <c r="AK93" s="109">
        <f>IFERROR((DECKS!$N93+DECKS!$P93+DECKS!$R93+DECKS!$T93+DECKS!$V93+DECKS!$X93+DECKS!$Z93+DECKS!$AB93+DECKS!$AE93)/DECKS!$AJ93,0)</f>
        <v>1</v>
      </c>
      <c r="AL93" s="107" t="s">
        <v>362</v>
      </c>
      <c r="AM93" s="107">
        <f>SUMIF(HISTORICO!N:N,DECKS!$F93,HISTORICO!X:X)</f>
        <v>0</v>
      </c>
      <c r="AN93" s="107">
        <f>SUMIF(HISTORICO!N:N,DECKS!$F93,HISTORICO!Y:Y)</f>
        <v>6</v>
      </c>
      <c r="AO93" s="107">
        <f>SUMIF(HISTORICO!N:N,DECKS!$F93,HISTORICO!Z:Z)</f>
        <v>0</v>
      </c>
      <c r="AP93" s="107">
        <f>SUMIF(HISTORICO!N:N,DECKS!$F93,HISTORICO!AA:AA)</f>
        <v>0</v>
      </c>
      <c r="AQ93" s="111">
        <f>IFERROR(SUM(DECKS!$AM93:$AP93)/((DECKS!$AG93)),0)</f>
        <v>6</v>
      </c>
      <c r="AR93" s="112">
        <f>IFERROR(DECKS!$AM93/SUM(DECKS!$AM93:$AP93),0)</f>
        <v>0</v>
      </c>
      <c r="AS93" s="112">
        <f>IFERROR(DECKS!$AN93/SUM(DECKS!$AM93:$AP93),0)</f>
        <v>1</v>
      </c>
      <c r="AT93" s="112">
        <f>IFERROR(DECKS!$AO93/SUM(DECKS!$AM93:$AP93),0)</f>
        <v>0</v>
      </c>
      <c r="AU93" s="112">
        <f>IFERROR(DECKS!$AP93/SUM(DECKS!$AM93:$AP93),0)</f>
        <v>0</v>
      </c>
      <c r="AV93" s="107">
        <f t="array" ref="AV93">XLOOKUP(DECKS!$F93,HISTORICO!$N$4:$N$100,HISTORICO!$AH$4:$AH$100,0)</f>
        <v>0</v>
      </c>
      <c r="AW93" s="107">
        <f>DECKS!$AV93+DECKS!$AM93+1.5*DECKS!$AN93+2*DECKS!$AO93+2.5*DECKS!$AP93</f>
        <v>9</v>
      </c>
      <c r="AX93" s="110">
        <f>IFERROR(DECKS!$AW93/DECKS!$AG93,"-")</f>
        <v>9</v>
      </c>
      <c r="AY93" s="107" t="str">
        <f t="array" ref="AY93">XLOOKUP(DECKS!$AX93,REF!$F$64:$F$68,REF!$D$64:$D$68,"-",-1,1)</f>
        <v>A</v>
      </c>
      <c r="AZ93" s="107"/>
      <c r="BA93" s="114"/>
      <c r="BB93" s="107"/>
      <c r="BC93" s="107"/>
    </row>
    <row r="94" ht="18.75" hidden="1" customHeight="1">
      <c r="A94" s="88"/>
      <c r="B94" s="105" t="s">
        <v>300</v>
      </c>
      <c r="C94" s="107" t="s">
        <v>275</v>
      </c>
      <c r="D94" s="107">
        <v>4.0</v>
      </c>
      <c r="E94" s="105" t="str">
        <f t="array" ref="E94">XLOOKUP(B94,REF!$C$3:$C$34,REF!$B$3:$B$34,"-",0,1)</f>
        <v>Naya</v>
      </c>
      <c r="F94" s="108" t="s">
        <v>439</v>
      </c>
      <c r="G94" s="107" t="str">
        <f t="shared" si="1"/>
        <v>1</v>
      </c>
      <c r="H94" s="107" t="str">
        <f t="shared" si="2"/>
        <v>0</v>
      </c>
      <c r="I94" s="107" t="str">
        <f t="shared" si="3"/>
        <v>0</v>
      </c>
      <c r="J94" s="107" t="str">
        <f t="shared" si="4"/>
        <v>1</v>
      </c>
      <c r="K94" s="107" t="str">
        <f t="shared" si="5"/>
        <v>1</v>
      </c>
      <c r="L94" s="107">
        <f t="shared" si="6"/>
        <v>3</v>
      </c>
      <c r="M94" s="107">
        <f t="array" ref="M94">XLOOKUP(DECKS!$F94,HISTORICO!$B$4:$B$11,HISTORICO!$C$4:$C$11,0,0)</f>
        <v>0</v>
      </c>
      <c r="N94" s="107">
        <f t="array" ref="N94">XLOOKUP(DECKS!$F94,HISTORICO!$B$4:$B$11,HISTORICO!$D$4:$D$11,0,0)</f>
        <v>0</v>
      </c>
      <c r="O94" s="107">
        <f t="array" ref="O94">XLOOKUP(DECKS!$F94,HISTORICO!$B$15:$B$89,HISTORICO!$C$15:$C$89,0,0)</f>
        <v>0</v>
      </c>
      <c r="P94" s="107">
        <f t="array" ref="P94">XLOOKUP(DECKS!$F94,HISTORICO!$B$15:$B$89,HISTORICO!$D$15:$D$89,0,0)</f>
        <v>0</v>
      </c>
      <c r="Q94" s="107">
        <f t="array" ref="Q94">XLOOKUP(DECKS!$F94,HISTORICO!$B$93:$B$171,HISTORICO!$C$93:$C$171,0,0)</f>
        <v>0</v>
      </c>
      <c r="R94" s="107">
        <f t="array" ref="R94">XLOOKUP(DECKS!$F94,HISTORICO!$B$93:$B$171,HISTORICO!$D$93:$D$171,0,0)</f>
        <v>0</v>
      </c>
      <c r="S94" s="107">
        <f t="array" ref="S94">XLOOKUP(DECKS!$F94,HISTORICO!$B$175:$B$377,HISTORICO!$C$175:$C$377,0,0)</f>
        <v>0</v>
      </c>
      <c r="T94" s="107">
        <f t="array" ref="T94">XLOOKUP(DECKS!$F94,HISTORICO!$B$175:$B$377,HISTORICO!$D$175:$D$377,0,0)</f>
        <v>0</v>
      </c>
      <c r="U94" s="107">
        <f t="array" ref="U94">XLOOKUP(DECKS!$F94,HISTORICO!$B$381:$B$501,HISTORICO!$C$381:$C$501,0,0)</f>
        <v>0</v>
      </c>
      <c r="V94" s="107">
        <f t="array" ref="V94">XLOOKUP(DECKS!$F94,HISTORICO!$B$381:$B$501,HISTORICO!$D$381:$D$501,0,0)</f>
        <v>0</v>
      </c>
      <c r="W94" s="107">
        <f t="array" ref="W94">XLOOKUP(DECKS!$F94,HISTORICO!$B$505:$B$589,HISTORICO!$C$505:$C$589,0,0)</f>
        <v>0</v>
      </c>
      <c r="X94" s="107">
        <f t="array" ref="X94">XLOOKUP(DECKS!$F94,HISTORICO!$B$505:$B$589,HISTORICO!$D$505:$D$589,0,0)</f>
        <v>0</v>
      </c>
      <c r="Y94" s="107">
        <f t="array" ref="Y94">XLOOKUP(DECKS!$F94,HISTORICO!$N$4:$N$100,HISTORICO!$O$4:$O$100,0,0)</f>
        <v>0</v>
      </c>
      <c r="Z94" s="107">
        <f t="array" ref="Z94">XLOOKUP(DECKS!$F94,HISTORICO!$N$4:$N$100,HISTORICO!$P$4:$P$100,0,0)</f>
        <v>0</v>
      </c>
      <c r="AA94" s="107">
        <f t="array" ref="AA94">XLOOKUP(DECKS!$F94,HISTORICO!$N$107:$N$288,HISTORICO!$O$107:$O$288,0,0)</f>
        <v>1</v>
      </c>
      <c r="AB94" s="107">
        <f t="array" ref="AB94">XLOOKUP(DECKS!$F94,HISTORICO!$N$107:$N$288,HISTORICO!$P$107:$P$288,0,0)</f>
        <v>1</v>
      </c>
      <c r="AC94" s="100">
        <f>DECKS!$AB94/DECKS!$AA94</f>
        <v>1</v>
      </c>
      <c r="AD94" s="108">
        <f t="array" ref="AD94">XLOOKUP(DECKS!$F94,HISTORICO!$N$292:$N$759,HISTORICO!$O$292:$O$759,0,0)</f>
        <v>0</v>
      </c>
      <c r="AE94" s="107">
        <f t="array" ref="AE94">XLOOKUP(DECKS!$F94,HISTORICO!$N$292:$N$759,HISTORICO!$P$292:$P$759,0,0)</f>
        <v>0</v>
      </c>
      <c r="AF94" s="109">
        <f>IFERROR(DECKS!$AE94/DECKS!$AD94,0)</f>
        <v>0</v>
      </c>
      <c r="AG94" s="108">
        <f>DECKS!$Y94+DECKS!$AA94+DECKS!$AD94</f>
        <v>1</v>
      </c>
      <c r="AH94" s="109">
        <f>IFERROR((DECKS!$Z94+DECKS!$AB94+DECKS!$AE94)/DECKS!$AG94,0)</f>
        <v>1</v>
      </c>
      <c r="AI94" s="110" t="str">
        <f>IFERROR(AVERAGEIF(REG!$D$2:$D$124,DECKS!$F94,REG!$C$2:$C$124),"-")</f>
        <v>-</v>
      </c>
      <c r="AJ94" s="108">
        <f>DECKS!$M94+DECKS!$O94+DECKS!$Q94+DECKS!$S94+DECKS!$U94+DECKS!$W94+DECKS!$Y94+DECKS!$AA94+DECKS!$AD94</f>
        <v>1</v>
      </c>
      <c r="AK94" s="109">
        <f>IFERROR((DECKS!$N94+DECKS!$P94+DECKS!$R94+DECKS!$T94+DECKS!$V94+DECKS!$X94+DECKS!$Z94+DECKS!$AB94+DECKS!$AE94)/DECKS!$AJ94,0)</f>
        <v>1</v>
      </c>
      <c r="AL94" s="107" t="s">
        <v>362</v>
      </c>
      <c r="AM94" s="107">
        <f>SUMIF(HISTORICO!N:N,DECKS!$F94,HISTORICO!X:X)</f>
        <v>0</v>
      </c>
      <c r="AN94" s="107">
        <f>SUMIF(HISTORICO!N:N,DECKS!$F94,HISTORICO!Y:Y)</f>
        <v>0</v>
      </c>
      <c r="AO94" s="107">
        <f>SUMIF(HISTORICO!N:N,DECKS!$F94,HISTORICO!Z:Z)</f>
        <v>0</v>
      </c>
      <c r="AP94" s="107">
        <f>SUMIF(HISTORICO!N:N,DECKS!$F94,HISTORICO!AA:AA)</f>
        <v>4</v>
      </c>
      <c r="AQ94" s="111">
        <f>IFERROR(SUM(DECKS!$AM94:$AP94)/((DECKS!$AG94)),0)</f>
        <v>4</v>
      </c>
      <c r="AR94" s="112">
        <f>IFERROR(DECKS!$AM94/SUM(DECKS!$AM94:$AP94),0)</f>
        <v>0</v>
      </c>
      <c r="AS94" s="112">
        <f>IFERROR(DECKS!$AN94/SUM(DECKS!$AM94:$AP94),0)</f>
        <v>0</v>
      </c>
      <c r="AT94" s="112">
        <f>IFERROR(DECKS!$AO94/SUM(DECKS!$AM94:$AP94),0)</f>
        <v>0</v>
      </c>
      <c r="AU94" s="112">
        <f>IFERROR(DECKS!$AP94/SUM(DECKS!$AM94:$AP94),0)</f>
        <v>1</v>
      </c>
      <c r="AV94" s="107">
        <f t="array" ref="AV94">XLOOKUP(DECKS!$F94,HISTORICO!$N$4:$N$100,HISTORICO!$AH$4:$AH$100,0)</f>
        <v>0</v>
      </c>
      <c r="AW94" s="107">
        <f>DECKS!$AV94+DECKS!$AM94+1.5*DECKS!$AN94+2*DECKS!$AO94+2.5*DECKS!$AP94</f>
        <v>10</v>
      </c>
      <c r="AX94" s="110">
        <f>IFERROR(DECKS!$AW94/DECKS!$AG94,"-")</f>
        <v>10</v>
      </c>
      <c r="AY94" s="107" t="str">
        <f t="array" ref="AY94">XLOOKUP(DECKS!$AX94,REF!$F$64:$F$68,REF!$D$64:$D$68,"-",-1,1)</f>
        <v>A</v>
      </c>
      <c r="AZ94" s="107"/>
      <c r="BA94" s="114"/>
      <c r="BB94" s="107"/>
      <c r="BC94" s="107"/>
    </row>
    <row r="95" ht="18.75" hidden="1" customHeight="1">
      <c r="A95" s="88"/>
      <c r="B95" s="105" t="s">
        <v>302</v>
      </c>
      <c r="C95" s="107" t="s">
        <v>264</v>
      </c>
      <c r="D95" s="107">
        <v>6.0</v>
      </c>
      <c r="E95" s="105" t="str">
        <f t="array" ref="E95">XLOOKUP(B95,REF!$C$3:$C$34,REF!$B$3:$B$34,"-",0,1)</f>
        <v>Mardu</v>
      </c>
      <c r="F95" s="108" t="s">
        <v>440</v>
      </c>
      <c r="G95" s="107" t="str">
        <f t="shared" si="1"/>
        <v>1</v>
      </c>
      <c r="H95" s="107" t="str">
        <f t="shared" si="2"/>
        <v>0</v>
      </c>
      <c r="I95" s="107" t="str">
        <f t="shared" si="3"/>
        <v>1</v>
      </c>
      <c r="J95" s="107" t="str">
        <f t="shared" si="4"/>
        <v>1</v>
      </c>
      <c r="K95" s="107" t="str">
        <f t="shared" si="5"/>
        <v>0</v>
      </c>
      <c r="L95" s="107">
        <f t="shared" si="6"/>
        <v>3</v>
      </c>
      <c r="M95" s="107">
        <f t="array" ref="M95">XLOOKUP(DECKS!$F95,HISTORICO!$B$4:$B$11,HISTORICO!$C$4:$C$11,0,0)</f>
        <v>0</v>
      </c>
      <c r="N95" s="107">
        <f t="array" ref="N95">XLOOKUP(DECKS!$F95,HISTORICO!$B$4:$B$11,HISTORICO!$D$4:$D$11,0,0)</f>
        <v>0</v>
      </c>
      <c r="O95" s="107">
        <f t="array" ref="O95">XLOOKUP(DECKS!$F95,HISTORICO!$B$15:$B$89,HISTORICO!$C$15:$C$89,0,0)</f>
        <v>0</v>
      </c>
      <c r="P95" s="107">
        <f t="array" ref="P95">XLOOKUP(DECKS!$F95,HISTORICO!$B$15:$B$89,HISTORICO!$D$15:$D$89,0,0)</f>
        <v>0</v>
      </c>
      <c r="Q95" s="107">
        <f t="array" ref="Q95">XLOOKUP(DECKS!$F95,HISTORICO!$B$93:$B$171,HISTORICO!$C$93:$C$171,0,0)</f>
        <v>0</v>
      </c>
      <c r="R95" s="107">
        <f t="array" ref="R95">XLOOKUP(DECKS!$F95,HISTORICO!$B$93:$B$171,HISTORICO!$D$93:$D$171,0,0)</f>
        <v>0</v>
      </c>
      <c r="S95" s="107">
        <f t="array" ref="S95">XLOOKUP(DECKS!$F95,HISTORICO!$B$175:$B$377,HISTORICO!$C$175:$C$377,0,0)</f>
        <v>0</v>
      </c>
      <c r="T95" s="107">
        <f t="array" ref="T95">XLOOKUP(DECKS!$F95,HISTORICO!$B$175:$B$377,HISTORICO!$D$175:$D$377,0,0)</f>
        <v>0</v>
      </c>
      <c r="U95" s="107">
        <f t="array" ref="U95">XLOOKUP(DECKS!$F95,HISTORICO!$B$381:$B$501,HISTORICO!$C$381:$C$501,0,0)</f>
        <v>0</v>
      </c>
      <c r="V95" s="107">
        <f t="array" ref="V95">XLOOKUP(DECKS!$F95,HISTORICO!$B$381:$B$501,HISTORICO!$D$381:$D$501,0,0)</f>
        <v>0</v>
      </c>
      <c r="W95" s="107">
        <f t="array" ref="W95">XLOOKUP(DECKS!$F95,HISTORICO!$B$505:$B$589,HISTORICO!$C$505:$C$589,0,0)</f>
        <v>0</v>
      </c>
      <c r="X95" s="107">
        <f t="array" ref="X95">XLOOKUP(DECKS!$F95,HISTORICO!$B$505:$B$589,HISTORICO!$D$505:$D$589,0,0)</f>
        <v>0</v>
      </c>
      <c r="Y95" s="107">
        <f t="array" ref="Y95">XLOOKUP(DECKS!$F95,HISTORICO!$N$4:$N$100,HISTORICO!$O$4:$O$100,0,0)</f>
        <v>0</v>
      </c>
      <c r="Z95" s="107">
        <f t="array" ref="Z95">XLOOKUP(DECKS!$F95,HISTORICO!$N$4:$N$100,HISTORICO!$P$4:$P$100,0,0)</f>
        <v>0</v>
      </c>
      <c r="AA95" s="107">
        <f t="array" ref="AA95">XLOOKUP(DECKS!$F95,HISTORICO!$N$107:$N$288,HISTORICO!$O$107:$O$288,0,0)</f>
        <v>1</v>
      </c>
      <c r="AB95" s="107">
        <f t="array" ref="AB95">XLOOKUP(DECKS!$F95,HISTORICO!$N$107:$N$288,HISTORICO!$P$107:$P$288,0,0)</f>
        <v>1</v>
      </c>
      <c r="AC95" s="100">
        <f>DECKS!$AB95/DECKS!$AA95</f>
        <v>1</v>
      </c>
      <c r="AD95" s="108">
        <f t="array" ref="AD95">XLOOKUP(DECKS!$F95,HISTORICO!$N$292:$N$759,HISTORICO!$O$292:$O$759,0,0)</f>
        <v>0</v>
      </c>
      <c r="AE95" s="107">
        <f t="array" ref="AE95">XLOOKUP(DECKS!$F95,HISTORICO!$N$292:$N$759,HISTORICO!$P$292:$P$759,0,0)</f>
        <v>0</v>
      </c>
      <c r="AF95" s="109">
        <f>IFERROR(DECKS!$AE95/DECKS!$AD95,0)</f>
        <v>0</v>
      </c>
      <c r="AG95" s="108">
        <f>DECKS!$Y95+DECKS!$AA95+DECKS!$AD95</f>
        <v>1</v>
      </c>
      <c r="AH95" s="109">
        <f>IFERROR((DECKS!$Z95+DECKS!$AB95+DECKS!$AE95)/DECKS!$AG95,0)</f>
        <v>1</v>
      </c>
      <c r="AI95" s="110" t="str">
        <f>IFERROR(AVERAGEIF(REG!$D$2:$D$124,DECKS!$F95,REG!$C$2:$C$124),"-")</f>
        <v>-</v>
      </c>
      <c r="AJ95" s="108">
        <f>DECKS!$M95+DECKS!$O95+DECKS!$Q95+DECKS!$S95+DECKS!$U95+DECKS!$W95+DECKS!$Y95+DECKS!$AA95+DECKS!$AD95</f>
        <v>1</v>
      </c>
      <c r="AK95" s="109">
        <f>IFERROR((DECKS!$N95+DECKS!$P95+DECKS!$R95+DECKS!$T95+DECKS!$V95+DECKS!$X95+DECKS!$Z95+DECKS!$AB95+DECKS!$AE95)/DECKS!$AJ95,0)</f>
        <v>1</v>
      </c>
      <c r="AL95" s="107"/>
      <c r="AM95" s="107">
        <f>SUMIF(HISTORICO!N:N,DECKS!$F95,HISTORICO!X:X)</f>
        <v>1</v>
      </c>
      <c r="AN95" s="107">
        <f>SUMIF(HISTORICO!N:N,DECKS!$F95,HISTORICO!Y:Y)</f>
        <v>0</v>
      </c>
      <c r="AO95" s="107">
        <f>SUMIF(HISTORICO!N:N,DECKS!$F95,HISTORICO!Z:Z)</f>
        <v>0</v>
      </c>
      <c r="AP95" s="107">
        <f>SUMIF(HISTORICO!N:N,DECKS!$F95,HISTORICO!AA:AA)</f>
        <v>0</v>
      </c>
      <c r="AQ95" s="111">
        <f>IFERROR(SUM(DECKS!$AM95:$AP95)/((DECKS!$AG95)),0)</f>
        <v>1</v>
      </c>
      <c r="AR95" s="112">
        <f>IFERROR(DECKS!$AM95/SUM(DECKS!$AM95:$AP95),0)</f>
        <v>1</v>
      </c>
      <c r="AS95" s="112">
        <f>IFERROR(DECKS!$AN95/SUM(DECKS!$AM95:$AP95),0)</f>
        <v>0</v>
      </c>
      <c r="AT95" s="112">
        <f>IFERROR(DECKS!$AO95/SUM(DECKS!$AM95:$AP95),0)</f>
        <v>0</v>
      </c>
      <c r="AU95" s="112">
        <f>IFERROR(DECKS!$AP95/SUM(DECKS!$AM95:$AP95),0)</f>
        <v>0</v>
      </c>
      <c r="AV95" s="107">
        <f t="array" ref="AV95">XLOOKUP(DECKS!$F95,HISTORICO!$N$4:$N$100,HISTORICO!$AH$4:$AH$100,0)</f>
        <v>0</v>
      </c>
      <c r="AW95" s="107">
        <f>DECKS!$AV95+DECKS!$AM95+1.5*DECKS!$AN95+2*DECKS!$AO95+2.5*DECKS!$AP95</f>
        <v>1</v>
      </c>
      <c r="AX95" s="110">
        <f>IFERROR(DECKS!$AW95/DECKS!$AG95,"-")</f>
        <v>1</v>
      </c>
      <c r="AY95" s="107" t="str">
        <f t="array" ref="AY95">XLOOKUP(DECKS!$AX95,REF!$F$64:$F$68,REF!$D$64:$D$68,"-",-1,1)</f>
        <v>D</v>
      </c>
      <c r="AZ95" s="107"/>
      <c r="BA95" s="114"/>
      <c r="BB95" s="107"/>
      <c r="BC95" s="107"/>
    </row>
    <row r="96" ht="18.75" hidden="1" customHeight="1">
      <c r="A96" s="88"/>
      <c r="B96" s="105" t="s">
        <v>312</v>
      </c>
      <c r="C96" s="107" t="s">
        <v>278</v>
      </c>
      <c r="D96" s="107">
        <v>6.0</v>
      </c>
      <c r="E96" s="105" t="str">
        <f t="array" ref="E96">XLOOKUP(B96,REF!$C$3:$C$34,REF!$B$3:$B$34,"-",0,1)</f>
        <v>Grixis</v>
      </c>
      <c r="F96" s="108" t="s">
        <v>441</v>
      </c>
      <c r="G96" s="107" t="str">
        <f t="shared" si="1"/>
        <v>0</v>
      </c>
      <c r="H96" s="107" t="str">
        <f t="shared" si="2"/>
        <v>1</v>
      </c>
      <c r="I96" s="107" t="str">
        <f t="shared" si="3"/>
        <v>1</v>
      </c>
      <c r="J96" s="107" t="str">
        <f t="shared" si="4"/>
        <v>1</v>
      </c>
      <c r="K96" s="107" t="str">
        <f t="shared" si="5"/>
        <v>0</v>
      </c>
      <c r="L96" s="107">
        <f t="shared" si="6"/>
        <v>3</v>
      </c>
      <c r="M96" s="107">
        <f t="array" ref="M96">XLOOKUP(DECKS!$F96,HISTORICO!$B$4:$B$11,HISTORICO!$C$4:$C$11,0,0)</f>
        <v>0</v>
      </c>
      <c r="N96" s="107">
        <f t="array" ref="N96">XLOOKUP(DECKS!$F96,HISTORICO!$B$4:$B$11,HISTORICO!$D$4:$D$11,0,0)</f>
        <v>0</v>
      </c>
      <c r="O96" s="107">
        <f t="array" ref="O96">XLOOKUP(DECKS!$F96,HISTORICO!$B$15:$B$89,HISTORICO!$C$15:$C$89,0,0)</f>
        <v>0</v>
      </c>
      <c r="P96" s="107">
        <f t="array" ref="P96">XLOOKUP(DECKS!$F96,HISTORICO!$B$15:$B$89,HISTORICO!$D$15:$D$89,0,0)</f>
        <v>0</v>
      </c>
      <c r="Q96" s="107">
        <f t="array" ref="Q96">XLOOKUP(DECKS!$F96,HISTORICO!$B$93:$B$171,HISTORICO!$C$93:$C$171,0,0)</f>
        <v>0</v>
      </c>
      <c r="R96" s="107">
        <f t="array" ref="R96">XLOOKUP(DECKS!$F96,HISTORICO!$B$93:$B$171,HISTORICO!$D$93:$D$171,0,0)</f>
        <v>0</v>
      </c>
      <c r="S96" s="107">
        <f t="array" ref="S96">XLOOKUP(DECKS!$F96,HISTORICO!$B$175:$B$377,HISTORICO!$C$175:$C$377,0,0)</f>
        <v>0</v>
      </c>
      <c r="T96" s="107">
        <f t="array" ref="T96">XLOOKUP(DECKS!$F96,HISTORICO!$B$175:$B$377,HISTORICO!$D$175:$D$377,0,0)</f>
        <v>0</v>
      </c>
      <c r="U96" s="107">
        <f t="array" ref="U96">XLOOKUP(DECKS!$F96,HISTORICO!$B$381:$B$501,HISTORICO!$C$381:$C$501,0,0)</f>
        <v>0</v>
      </c>
      <c r="V96" s="107">
        <f t="array" ref="V96">XLOOKUP(DECKS!$F96,HISTORICO!$B$381:$B$501,HISTORICO!$D$381:$D$501,0,0)</f>
        <v>0</v>
      </c>
      <c r="W96" s="107">
        <f t="array" ref="W96">XLOOKUP(DECKS!$F96,HISTORICO!$B$505:$B$589,HISTORICO!$C$505:$C$589,0,0)</f>
        <v>0</v>
      </c>
      <c r="X96" s="107">
        <f t="array" ref="X96">XLOOKUP(DECKS!$F96,HISTORICO!$B$505:$B$589,HISTORICO!$D$505:$D$589,0,0)</f>
        <v>0</v>
      </c>
      <c r="Y96" s="107">
        <f t="array" ref="Y96">XLOOKUP(DECKS!$F96,HISTORICO!$N$4:$N$100,HISTORICO!$O$4:$O$100,0,0)</f>
        <v>0</v>
      </c>
      <c r="Z96" s="107">
        <f t="array" ref="Z96">XLOOKUP(DECKS!$F96,HISTORICO!$N$4:$N$100,HISTORICO!$P$4:$P$100,0,0)</f>
        <v>0</v>
      </c>
      <c r="AA96" s="107">
        <f t="array" ref="AA96">XLOOKUP(DECKS!$F96,HISTORICO!$N$107:$N$288,HISTORICO!$O$107:$O$288,0,0)</f>
        <v>1</v>
      </c>
      <c r="AB96" s="107">
        <f t="array" ref="AB96">XLOOKUP(DECKS!$F96,HISTORICO!$N$107:$N$288,HISTORICO!$P$107:$P$288,0,0)</f>
        <v>1</v>
      </c>
      <c r="AC96" s="100">
        <f>DECKS!$AB96/DECKS!$AA96</f>
        <v>1</v>
      </c>
      <c r="AD96" s="108">
        <f t="array" ref="AD96">XLOOKUP(DECKS!$F96,HISTORICO!$N$292:$N$759,HISTORICO!$O$292:$O$759,0,0)</f>
        <v>0</v>
      </c>
      <c r="AE96" s="107">
        <f t="array" ref="AE96">XLOOKUP(DECKS!$F96,HISTORICO!$N$292:$N$759,HISTORICO!$P$292:$P$759,0,0)</f>
        <v>0</v>
      </c>
      <c r="AF96" s="109">
        <f>IFERROR(DECKS!$AE96/DECKS!$AD96,0)</f>
        <v>0</v>
      </c>
      <c r="AG96" s="108">
        <f>DECKS!$Y96+DECKS!$AA96+DECKS!$AD96</f>
        <v>1</v>
      </c>
      <c r="AH96" s="109">
        <f>IFERROR((DECKS!$Z96+DECKS!$AB96+DECKS!$AE96)/DECKS!$AG96,0)</f>
        <v>1</v>
      </c>
      <c r="AI96" s="110" t="str">
        <f>IFERROR(AVERAGEIF(REG!$D$2:$D$124,DECKS!$F96,REG!$C$2:$C$124),"-")</f>
        <v>-</v>
      </c>
      <c r="AJ96" s="108">
        <f>DECKS!$M96+DECKS!$O96+DECKS!$Q96+DECKS!$S96+DECKS!$U96+DECKS!$W96+DECKS!$Y96+DECKS!$AA96+DECKS!$AD96</f>
        <v>1</v>
      </c>
      <c r="AK96" s="109">
        <f>IFERROR((DECKS!$N96+DECKS!$P96+DECKS!$R96+DECKS!$T96+DECKS!$V96+DECKS!$X96+DECKS!$Z96+DECKS!$AB96+DECKS!$AE96)/DECKS!$AJ96,0)</f>
        <v>1</v>
      </c>
      <c r="AL96" s="107"/>
      <c r="AM96" s="107">
        <f>SUMIF(HISTORICO!N:N,DECKS!$F96,HISTORICO!X:X)</f>
        <v>0</v>
      </c>
      <c r="AN96" s="107">
        <f>SUMIF(HISTORICO!N:N,DECKS!$F96,HISTORICO!Y:Y)</f>
        <v>0</v>
      </c>
      <c r="AO96" s="107">
        <f>SUMIF(HISTORICO!N:N,DECKS!$F96,HISTORICO!Z:Z)</f>
        <v>1</v>
      </c>
      <c r="AP96" s="107">
        <f>SUMIF(HISTORICO!N:N,DECKS!$F96,HISTORICO!AA:AA)</f>
        <v>0</v>
      </c>
      <c r="AQ96" s="111">
        <f>IFERROR(SUM(DECKS!$AM96:$AP96)/((DECKS!$AG96)),0)</f>
        <v>1</v>
      </c>
      <c r="AR96" s="112">
        <f>IFERROR(DECKS!$AM96/SUM(DECKS!$AM96:$AP96),0)</f>
        <v>0</v>
      </c>
      <c r="AS96" s="112">
        <f>IFERROR(DECKS!$AN96/SUM(DECKS!$AM96:$AP96),0)</f>
        <v>0</v>
      </c>
      <c r="AT96" s="112">
        <f>IFERROR(DECKS!$AO96/SUM(DECKS!$AM96:$AP96),0)</f>
        <v>1</v>
      </c>
      <c r="AU96" s="112">
        <f>IFERROR(DECKS!$AP96/SUM(DECKS!$AM96:$AP96),0)</f>
        <v>0</v>
      </c>
      <c r="AV96" s="107">
        <f t="array" ref="AV96">XLOOKUP(DECKS!$F96,HISTORICO!$N$4:$N$100,HISTORICO!$AH$4:$AH$100,0)</f>
        <v>0</v>
      </c>
      <c r="AW96" s="107">
        <f>DECKS!$AV96+DECKS!$AM96+1.5*DECKS!$AN96+2*DECKS!$AO96+2.5*DECKS!$AP96</f>
        <v>2</v>
      </c>
      <c r="AX96" s="110">
        <f>IFERROR(DECKS!$AW96/DECKS!$AG96,"-")</f>
        <v>2</v>
      </c>
      <c r="AY96" s="107" t="str">
        <f t="array" ref="AY96">XLOOKUP(DECKS!$AX96,REF!$F$64:$F$68,REF!$D$64:$D$68,"-",-1,1)</f>
        <v>B</v>
      </c>
      <c r="AZ96" s="107"/>
      <c r="BA96" s="114"/>
      <c r="BB96" s="107"/>
      <c r="BC96" s="107"/>
    </row>
    <row r="97" ht="18.75" hidden="1" customHeight="1">
      <c r="A97" s="88"/>
      <c r="B97" s="105" t="s">
        <v>348</v>
      </c>
      <c r="C97" s="107" t="s">
        <v>280</v>
      </c>
      <c r="D97" s="107">
        <v>3.0</v>
      </c>
      <c r="E97" s="105" t="str">
        <f t="array" ref="E97">XLOOKUP(B97,REF!$C$3:$C$34,REF!$B$3:$B$34,"-",0,1)</f>
        <v>Abzan</v>
      </c>
      <c r="F97" s="108" t="s">
        <v>442</v>
      </c>
      <c r="G97" s="107" t="str">
        <f t="shared" si="1"/>
        <v>1</v>
      </c>
      <c r="H97" s="107" t="str">
        <f t="shared" si="2"/>
        <v>0</v>
      </c>
      <c r="I97" s="107" t="str">
        <f t="shared" si="3"/>
        <v>1</v>
      </c>
      <c r="J97" s="107" t="str">
        <f t="shared" si="4"/>
        <v>0</v>
      </c>
      <c r="K97" s="107" t="str">
        <f t="shared" si="5"/>
        <v>1</v>
      </c>
      <c r="L97" s="107">
        <f t="shared" si="6"/>
        <v>3</v>
      </c>
      <c r="M97" s="107">
        <f t="array" ref="M97">XLOOKUP(DECKS!$F97,HISTORICO!$B$4:$B$11,HISTORICO!$C$4:$C$11,0,0)</f>
        <v>0</v>
      </c>
      <c r="N97" s="107">
        <f t="array" ref="N97">XLOOKUP(DECKS!$F97,HISTORICO!$B$4:$B$11,HISTORICO!$D$4:$D$11,0,0)</f>
        <v>0</v>
      </c>
      <c r="O97" s="107">
        <f t="array" ref="O97">XLOOKUP(DECKS!$F97,HISTORICO!$B$15:$B$89,HISTORICO!$C$15:$C$89,0,0)</f>
        <v>0</v>
      </c>
      <c r="P97" s="107">
        <f t="array" ref="P97">XLOOKUP(DECKS!$F97,HISTORICO!$B$15:$B$89,HISTORICO!$D$15:$D$89,0,0)</f>
        <v>0</v>
      </c>
      <c r="Q97" s="107">
        <f t="array" ref="Q97">XLOOKUP(DECKS!$F97,HISTORICO!$B$93:$B$171,HISTORICO!$C$93:$C$171,0,0)</f>
        <v>0</v>
      </c>
      <c r="R97" s="107">
        <f t="array" ref="R97">XLOOKUP(DECKS!$F97,HISTORICO!$B$93:$B$171,HISTORICO!$D$93:$D$171,0,0)</f>
        <v>0</v>
      </c>
      <c r="S97" s="107">
        <f t="array" ref="S97">XLOOKUP(DECKS!$F97,HISTORICO!$B$175:$B$377,HISTORICO!$C$175:$C$377,0,0)</f>
        <v>0</v>
      </c>
      <c r="T97" s="107">
        <f t="array" ref="T97">XLOOKUP(DECKS!$F97,HISTORICO!$B$175:$B$377,HISTORICO!$D$175:$D$377,0,0)</f>
        <v>0</v>
      </c>
      <c r="U97" s="107">
        <f t="array" ref="U97">XLOOKUP(DECKS!$F97,HISTORICO!$B$381:$B$501,HISTORICO!$C$381:$C$501,0,0)</f>
        <v>0</v>
      </c>
      <c r="V97" s="107">
        <f t="array" ref="V97">XLOOKUP(DECKS!$F97,HISTORICO!$B$381:$B$501,HISTORICO!$D$381:$D$501,0,0)</f>
        <v>0</v>
      </c>
      <c r="W97" s="107">
        <f t="array" ref="W97">XLOOKUP(DECKS!$F97,HISTORICO!$B$505:$B$589,HISTORICO!$C$505:$C$589,0,0)</f>
        <v>0</v>
      </c>
      <c r="X97" s="107">
        <f t="array" ref="X97">XLOOKUP(DECKS!$F97,HISTORICO!$B$505:$B$589,HISTORICO!$D$505:$D$589,0,0)</f>
        <v>0</v>
      </c>
      <c r="Y97" s="107">
        <f t="array" ref="Y97">XLOOKUP(DECKS!$F97,HISTORICO!$N$4:$N$100,HISTORICO!$O$4:$O$100,0,0)</f>
        <v>1</v>
      </c>
      <c r="Z97" s="107">
        <f t="array" ref="Z97">XLOOKUP(DECKS!$F97,HISTORICO!$N$4:$N$100,HISTORICO!$P$4:$P$100,0,0)</f>
        <v>1</v>
      </c>
      <c r="AA97" s="107">
        <f t="array" ref="AA97">XLOOKUP(DECKS!$F97,HISTORICO!$N$107:$N$288,HISTORICO!$O$107:$O$288,0,0)</f>
        <v>0</v>
      </c>
      <c r="AB97" s="107">
        <f t="array" ref="AB97">XLOOKUP(DECKS!$F97,HISTORICO!$N$107:$N$288,HISTORICO!$P$107:$P$288,0,0)</f>
        <v>0</v>
      </c>
      <c r="AC97" s="100" t="str">
        <f>DECKS!$AB97/DECKS!$AA97</f>
        <v>#DIV/0!</v>
      </c>
      <c r="AD97" s="108">
        <f t="array" ref="AD97">XLOOKUP(DECKS!$F97,HISTORICO!$N$292:$N$759,HISTORICO!$O$292:$O$759,0,0)</f>
        <v>0</v>
      </c>
      <c r="AE97" s="107">
        <f t="array" ref="AE97">XLOOKUP(DECKS!$F97,HISTORICO!$N$292:$N$759,HISTORICO!$P$292:$P$759,0,0)</f>
        <v>0</v>
      </c>
      <c r="AF97" s="109">
        <f>IFERROR(DECKS!$AE97/DECKS!$AD97,0)</f>
        <v>0</v>
      </c>
      <c r="AG97" s="108">
        <f>DECKS!$Y97+DECKS!$AA97+DECKS!$AD97</f>
        <v>1</v>
      </c>
      <c r="AH97" s="109">
        <f>IFERROR((DECKS!$Z97+DECKS!$AB97+DECKS!$AE97)/DECKS!$AG97,0)</f>
        <v>1</v>
      </c>
      <c r="AI97" s="110" t="str">
        <f>IFERROR(AVERAGEIF(REG!$D$2:$D$124,DECKS!$F97,REG!$C$2:$C$124),"-")</f>
        <v>-</v>
      </c>
      <c r="AJ97" s="108">
        <f>DECKS!$M97+DECKS!$O97+DECKS!$Q97+DECKS!$S97+DECKS!$U97+DECKS!$W97+DECKS!$Y97+DECKS!$AA97+DECKS!$AD97</f>
        <v>1</v>
      </c>
      <c r="AK97" s="109">
        <f>IFERROR((DECKS!$N97+DECKS!$P97+DECKS!$R97+DECKS!$T97+DECKS!$V97+DECKS!$X97+DECKS!$Z97+DECKS!$AB97+DECKS!$AE97)/DECKS!$AJ97,0)</f>
        <v>1</v>
      </c>
      <c r="AL97" s="100" t="s">
        <v>362</v>
      </c>
      <c r="AM97" s="107">
        <f>SUMIF(HISTORICO!N:N,DECKS!$F97,HISTORICO!X:X)</f>
        <v>0</v>
      </c>
      <c r="AN97" s="107">
        <f>SUMIF(HISTORICO!N:N,DECKS!$F97,HISTORICO!Y:Y)</f>
        <v>0</v>
      </c>
      <c r="AO97" s="107">
        <f>SUMIF(HISTORICO!N:N,DECKS!$F97,HISTORICO!Z:Z)</f>
        <v>0</v>
      </c>
      <c r="AP97" s="107">
        <f>SUMIF(HISTORICO!N:N,DECKS!$F97,HISTORICO!AA:AA)</f>
        <v>2</v>
      </c>
      <c r="AQ97" s="111">
        <f>IFERROR(SUM(DECKS!$AM97:$AP97)/((DECKS!$AG97)),0)</f>
        <v>2</v>
      </c>
      <c r="AR97" s="112">
        <f>IFERROR(DECKS!$AM97/SUM(DECKS!$AM97:$AP97),0)</f>
        <v>0</v>
      </c>
      <c r="AS97" s="112">
        <f>IFERROR(DECKS!$AN97/SUM(DECKS!$AM97:$AP97),0)</f>
        <v>0</v>
      </c>
      <c r="AT97" s="112">
        <f>IFERROR(DECKS!$AO97/SUM(DECKS!$AM97:$AP97),0)</f>
        <v>0</v>
      </c>
      <c r="AU97" s="112">
        <f>IFERROR(DECKS!$AP97/SUM(DECKS!$AM97:$AP97),0)</f>
        <v>1</v>
      </c>
      <c r="AV97" s="107">
        <f t="array" ref="AV97">XLOOKUP(DECKS!$F97,HISTORICO!$N$4:$N$100,HISTORICO!$AH$4:$AH$100,0)</f>
        <v>3</v>
      </c>
      <c r="AW97" s="107">
        <f>DECKS!$AV97+DECKS!$AM97+1.5*DECKS!$AN97+2*DECKS!$AO97+2.5*DECKS!$AP97</f>
        <v>8</v>
      </c>
      <c r="AX97" s="110">
        <f>IFERROR(DECKS!$AW97/DECKS!$AG97,"-")</f>
        <v>8</v>
      </c>
      <c r="AY97" s="107" t="str">
        <f t="array" ref="AY97">XLOOKUP(DECKS!$AX97,REF!$F$64:$F$68,REF!$D$64:$D$68,"-",-1,1)</f>
        <v>A</v>
      </c>
      <c r="AZ97" s="107"/>
      <c r="BA97" s="114"/>
      <c r="BB97" s="107"/>
      <c r="BC97" s="107"/>
    </row>
    <row r="98" ht="18.75" hidden="1" customHeight="1">
      <c r="A98" s="88"/>
      <c r="B98" s="105" t="s">
        <v>304</v>
      </c>
      <c r="C98" s="107" t="s">
        <v>279</v>
      </c>
      <c r="D98" s="107">
        <v>5.0</v>
      </c>
      <c r="E98" s="105" t="str">
        <f t="array" ref="E98">XLOOKUP(B98,REF!$C$3:$C$34,REF!$B$3:$B$34,"-",0,1)</f>
        <v>Izzet</v>
      </c>
      <c r="F98" s="108" t="s">
        <v>443</v>
      </c>
      <c r="G98" s="107" t="str">
        <f t="shared" si="1"/>
        <v>0</v>
      </c>
      <c r="H98" s="107" t="str">
        <f t="shared" si="2"/>
        <v>1</v>
      </c>
      <c r="I98" s="107" t="str">
        <f t="shared" si="3"/>
        <v>0</v>
      </c>
      <c r="J98" s="107" t="str">
        <f t="shared" si="4"/>
        <v>1</v>
      </c>
      <c r="K98" s="107" t="str">
        <f t="shared" si="5"/>
        <v>0</v>
      </c>
      <c r="L98" s="107">
        <f t="shared" si="6"/>
        <v>2</v>
      </c>
      <c r="M98" s="107">
        <f t="array" ref="M98">XLOOKUP(DECKS!$F98,HISTORICO!$B$4:$B$11,HISTORICO!$C$4:$C$11,0,0)</f>
        <v>0</v>
      </c>
      <c r="N98" s="107">
        <f t="array" ref="N98">XLOOKUP(DECKS!$F98,HISTORICO!$B$4:$B$11,HISTORICO!$D$4:$D$11,0,0)</f>
        <v>0</v>
      </c>
      <c r="O98" s="107">
        <f t="array" ref="O98">XLOOKUP(DECKS!$F98,HISTORICO!$B$15:$B$89,HISTORICO!$C$15:$C$89,0,0)</f>
        <v>0</v>
      </c>
      <c r="P98" s="107">
        <f t="array" ref="P98">XLOOKUP(DECKS!$F98,HISTORICO!$B$15:$B$89,HISTORICO!$D$15:$D$89,0,0)</f>
        <v>0</v>
      </c>
      <c r="Q98" s="107">
        <f t="array" ref="Q98">XLOOKUP(DECKS!$F98,HISTORICO!$B$93:$B$171,HISTORICO!$C$93:$C$171,0,0)</f>
        <v>0</v>
      </c>
      <c r="R98" s="107">
        <f t="array" ref="R98">XLOOKUP(DECKS!$F98,HISTORICO!$B$93:$B$171,HISTORICO!$D$93:$D$171,0,0)</f>
        <v>0</v>
      </c>
      <c r="S98" s="107">
        <f t="array" ref="S98">XLOOKUP(DECKS!$F98,HISTORICO!$B$175:$B$377,HISTORICO!$C$175:$C$377,0,0)</f>
        <v>0</v>
      </c>
      <c r="T98" s="107">
        <f t="array" ref="T98">XLOOKUP(DECKS!$F98,HISTORICO!$B$175:$B$377,HISTORICO!$D$175:$D$377,0,0)</f>
        <v>0</v>
      </c>
      <c r="U98" s="107">
        <f t="array" ref="U98">XLOOKUP(DECKS!$F98,HISTORICO!$B$381:$B$501,HISTORICO!$C$381:$C$501,0,0)</f>
        <v>0</v>
      </c>
      <c r="V98" s="107">
        <f t="array" ref="V98">XLOOKUP(DECKS!$F98,HISTORICO!$B$381:$B$501,HISTORICO!$D$381:$D$501,0,0)</f>
        <v>0</v>
      </c>
      <c r="W98" s="107">
        <f t="array" ref="W98">XLOOKUP(DECKS!$F98,HISTORICO!$B$505:$B$589,HISTORICO!$C$505:$C$589,0,0)</f>
        <v>0</v>
      </c>
      <c r="X98" s="107">
        <f t="array" ref="X98">XLOOKUP(DECKS!$F98,HISTORICO!$B$505:$B$589,HISTORICO!$D$505:$D$589,0,0)</f>
        <v>0</v>
      </c>
      <c r="Y98" s="107">
        <f t="array" ref="Y98">XLOOKUP(DECKS!$F98,HISTORICO!$N$4:$N$100,HISTORICO!$O$4:$O$100,0,0)</f>
        <v>1</v>
      </c>
      <c r="Z98" s="107">
        <f t="array" ref="Z98">XLOOKUP(DECKS!$F98,HISTORICO!$N$4:$N$100,HISTORICO!$P$4:$P$100,0,0)</f>
        <v>1</v>
      </c>
      <c r="AA98" s="107">
        <f t="array" ref="AA98">XLOOKUP(DECKS!$F98,HISTORICO!$N$107:$N$288,HISTORICO!$O$107:$O$288,0,0)</f>
        <v>0</v>
      </c>
      <c r="AB98" s="107">
        <f t="array" ref="AB98">XLOOKUP(DECKS!$F98,HISTORICO!$N$107:$N$288,HISTORICO!$P$107:$P$288,0,0)</f>
        <v>0</v>
      </c>
      <c r="AC98" s="100" t="str">
        <f>DECKS!$AB98/DECKS!$AA98</f>
        <v>#DIV/0!</v>
      </c>
      <c r="AD98" s="108">
        <f t="array" ref="AD98">XLOOKUP(DECKS!$F98,HISTORICO!$N$292:$N$759,HISTORICO!$O$292:$O$759,0,0)</f>
        <v>0</v>
      </c>
      <c r="AE98" s="107">
        <f t="array" ref="AE98">XLOOKUP(DECKS!$F98,HISTORICO!$N$292:$N$759,HISTORICO!$P$292:$P$759,0,0)</f>
        <v>0</v>
      </c>
      <c r="AF98" s="109">
        <f>IFERROR(DECKS!$AE98/DECKS!$AD98,0)</f>
        <v>0</v>
      </c>
      <c r="AG98" s="108">
        <f>DECKS!$Y98+DECKS!$AA98+DECKS!$AD98</f>
        <v>1</v>
      </c>
      <c r="AH98" s="109">
        <f>IFERROR((DECKS!$Z98+DECKS!$AB98+DECKS!$AE98)/DECKS!$AG98,0)</f>
        <v>1</v>
      </c>
      <c r="AI98" s="110" t="str">
        <f>IFERROR(AVERAGEIF(REG!$D$2:$D$124,DECKS!$F98,REG!$C$2:$C$124),"-")</f>
        <v>-</v>
      </c>
      <c r="AJ98" s="108">
        <f>DECKS!$M98+DECKS!$O98+DECKS!$Q98+DECKS!$S98+DECKS!$U98+DECKS!$W98+DECKS!$Y98+DECKS!$AA98+DECKS!$AD98</f>
        <v>1</v>
      </c>
      <c r="AK98" s="109">
        <f>IFERROR((DECKS!$N98+DECKS!$P98+DECKS!$R98+DECKS!$T98+DECKS!$V98+DECKS!$X98+DECKS!$Z98+DECKS!$AB98+DECKS!$AE98)/DECKS!$AJ98,0)</f>
        <v>1</v>
      </c>
      <c r="AL98" s="100" t="s">
        <v>160</v>
      </c>
      <c r="AM98" s="107">
        <f>SUMIF(HISTORICO!N:N,DECKS!$F98,HISTORICO!X:X)</f>
        <v>2</v>
      </c>
      <c r="AN98" s="107">
        <f>SUMIF(HISTORICO!N:N,DECKS!$F98,HISTORICO!Y:Y)</f>
        <v>0</v>
      </c>
      <c r="AO98" s="107">
        <f>SUMIF(HISTORICO!N:N,DECKS!$F98,HISTORICO!Z:Z)</f>
        <v>0</v>
      </c>
      <c r="AP98" s="107">
        <f>SUMIF(HISTORICO!N:N,DECKS!$F98,HISTORICO!AA:AA)</f>
        <v>0</v>
      </c>
      <c r="AQ98" s="111">
        <f>IFERROR(SUM(DECKS!$AM98:$AP98)/((DECKS!$AG98)),0)</f>
        <v>2</v>
      </c>
      <c r="AR98" s="112">
        <f>IFERROR(DECKS!$AM98/SUM(DECKS!$AM98:$AP98),0)</f>
        <v>1</v>
      </c>
      <c r="AS98" s="112">
        <f>IFERROR(DECKS!$AN98/SUM(DECKS!$AM98:$AP98),0)</f>
        <v>0</v>
      </c>
      <c r="AT98" s="112">
        <f>IFERROR(DECKS!$AO98/SUM(DECKS!$AM98:$AP98),0)</f>
        <v>0</v>
      </c>
      <c r="AU98" s="112">
        <f>IFERROR(DECKS!$AP98/SUM(DECKS!$AM98:$AP98),0)</f>
        <v>0</v>
      </c>
      <c r="AV98" s="107">
        <f t="array" ref="AV98">XLOOKUP(DECKS!$F98,HISTORICO!$N$4:$N$100,HISTORICO!$AH$4:$AH$100,0)</f>
        <v>3</v>
      </c>
      <c r="AW98" s="107">
        <f>DECKS!$AV98+DECKS!$AM98+1.5*DECKS!$AN98+2*DECKS!$AO98+2.5*DECKS!$AP98</f>
        <v>5</v>
      </c>
      <c r="AX98" s="110">
        <f>IFERROR(DECKS!$AW98/DECKS!$AG98,"-")</f>
        <v>5</v>
      </c>
      <c r="AY98" s="107" t="str">
        <f t="array" ref="AY98">XLOOKUP(DECKS!$AX98,REF!$F$64:$F$68,REF!$D$64:$D$68,"-",-1,1)</f>
        <v>A</v>
      </c>
      <c r="AZ98" s="107"/>
      <c r="BA98" s="114"/>
      <c r="BB98" s="107"/>
      <c r="BC98" s="107"/>
    </row>
    <row r="99" ht="18.75" hidden="1" customHeight="1">
      <c r="A99" s="88"/>
      <c r="B99" s="105" t="s">
        <v>334</v>
      </c>
      <c r="C99" s="107" t="s">
        <v>255</v>
      </c>
      <c r="D99" s="107">
        <v>6.0</v>
      </c>
      <c r="E99" s="105" t="str">
        <f t="array" ref="E99">XLOOKUP(B99,REF!$C$3:$C$34,REF!$B$3:$B$34,"-",0,1)</f>
        <v>Jeskai</v>
      </c>
      <c r="F99" s="108" t="s">
        <v>444</v>
      </c>
      <c r="G99" s="107" t="str">
        <f t="shared" si="1"/>
        <v>1</v>
      </c>
      <c r="H99" s="107" t="str">
        <f t="shared" si="2"/>
        <v>1</v>
      </c>
      <c r="I99" s="107" t="str">
        <f t="shared" si="3"/>
        <v>0</v>
      </c>
      <c r="J99" s="107" t="str">
        <f t="shared" si="4"/>
        <v>1</v>
      </c>
      <c r="K99" s="107" t="str">
        <f t="shared" si="5"/>
        <v>0</v>
      </c>
      <c r="L99" s="107">
        <f t="shared" si="6"/>
        <v>3</v>
      </c>
      <c r="M99" s="107">
        <f t="array" ref="M99">XLOOKUP(DECKS!$F99,HISTORICO!$B$4:$B$11,HISTORICO!$C$4:$C$11,0,0)</f>
        <v>0</v>
      </c>
      <c r="N99" s="107">
        <f t="array" ref="N99">XLOOKUP(DECKS!$F99,HISTORICO!$B$4:$B$11,HISTORICO!$D$4:$D$11,0,0)</f>
        <v>0</v>
      </c>
      <c r="O99" s="107">
        <f t="array" ref="O99">XLOOKUP(DECKS!$F99,HISTORICO!$B$15:$B$89,HISTORICO!$C$15:$C$89,0,0)</f>
        <v>0</v>
      </c>
      <c r="P99" s="107">
        <f t="array" ref="P99">XLOOKUP(DECKS!$F99,HISTORICO!$B$15:$B$89,HISTORICO!$D$15:$D$89,0,0)</f>
        <v>0</v>
      </c>
      <c r="Q99" s="107">
        <f t="array" ref="Q99">XLOOKUP(DECKS!$F99,HISTORICO!$B$93:$B$171,HISTORICO!$C$93:$C$171,0,0)</f>
        <v>0</v>
      </c>
      <c r="R99" s="107">
        <f t="array" ref="R99">XLOOKUP(DECKS!$F99,HISTORICO!$B$93:$B$171,HISTORICO!$D$93:$D$171,0,0)</f>
        <v>0</v>
      </c>
      <c r="S99" s="107">
        <f t="array" ref="S99">XLOOKUP(DECKS!$F99,HISTORICO!$B$175:$B$377,HISTORICO!$C$175:$C$377,0,0)</f>
        <v>16</v>
      </c>
      <c r="T99" s="107">
        <f t="array" ref="T99">XLOOKUP(DECKS!$F99,HISTORICO!$B$175:$B$377,HISTORICO!$D$175:$D$377,0,0)</f>
        <v>7</v>
      </c>
      <c r="U99" s="107">
        <f t="array" ref="U99">XLOOKUP(DECKS!$F99,HISTORICO!$B$381:$B$501,HISTORICO!$C$381:$C$501,0,0)</f>
        <v>1</v>
      </c>
      <c r="V99" s="107">
        <f t="array" ref="V99">XLOOKUP(DECKS!$F99,HISTORICO!$B$381:$B$501,HISTORICO!$D$381:$D$501,0,0)</f>
        <v>1</v>
      </c>
      <c r="W99" s="107">
        <f t="array" ref="W99">XLOOKUP(DECKS!$F99,HISTORICO!$B$505:$B$589,HISTORICO!$C$505:$C$589,0,0)</f>
        <v>2</v>
      </c>
      <c r="X99" s="107">
        <f t="array" ref="X99">XLOOKUP(DECKS!$F99,HISTORICO!$B$505:$B$589,HISTORICO!$D$505:$D$589,0,0)</f>
        <v>1</v>
      </c>
      <c r="Y99" s="107">
        <f t="array" ref="Y99">XLOOKUP(DECKS!$F99,HISTORICO!$N$4:$N$100,HISTORICO!$O$4:$O$100,0,0)</f>
        <v>1</v>
      </c>
      <c r="Z99" s="107">
        <f t="array" ref="Z99">XLOOKUP(DECKS!$F99,HISTORICO!$N$4:$N$100,HISTORICO!$P$4:$P$100,0,0)</f>
        <v>1</v>
      </c>
      <c r="AA99" s="107">
        <f t="array" ref="AA99">XLOOKUP(DECKS!$F99,HISTORICO!$N$107:$N$288,HISTORICO!$O$107:$O$288,0,0)</f>
        <v>0</v>
      </c>
      <c r="AB99" s="107">
        <f t="array" ref="AB99">XLOOKUP(DECKS!$F99,HISTORICO!$N$107:$N$288,HISTORICO!$P$107:$P$288,0,0)</f>
        <v>0</v>
      </c>
      <c r="AC99" s="100" t="str">
        <f>DECKS!$AB99/DECKS!$AA99</f>
        <v>#DIV/0!</v>
      </c>
      <c r="AD99" s="108">
        <f t="array" ref="AD99">XLOOKUP(DECKS!$F99,HISTORICO!$N$292:$N$759,HISTORICO!$O$292:$O$759,0,0)</f>
        <v>0</v>
      </c>
      <c r="AE99" s="107">
        <f t="array" ref="AE99">XLOOKUP(DECKS!$F99,HISTORICO!$N$292:$N$759,HISTORICO!$P$292:$P$759,0,0)</f>
        <v>0</v>
      </c>
      <c r="AF99" s="109">
        <f>IFERROR(DECKS!$AE99/DECKS!$AD99,0)</f>
        <v>0</v>
      </c>
      <c r="AG99" s="108">
        <f>DECKS!$Y99+DECKS!$AA99+DECKS!$AD99</f>
        <v>1</v>
      </c>
      <c r="AH99" s="109">
        <f>IFERROR((DECKS!$Z99+DECKS!$AB99+DECKS!$AE99)/DECKS!$AG99,0)</f>
        <v>1</v>
      </c>
      <c r="AI99" s="110" t="str">
        <f>IFERROR(AVERAGEIF(REG!$D$2:$D$124,DECKS!$F99,REG!$C$2:$C$124),"-")</f>
        <v>-</v>
      </c>
      <c r="AJ99" s="108">
        <f>DECKS!$M99+DECKS!$O99+DECKS!$Q99+DECKS!$S99+DECKS!$U99+DECKS!$W99+DECKS!$Y99+DECKS!$AA99+DECKS!$AD99</f>
        <v>20</v>
      </c>
      <c r="AK99" s="109">
        <f>IFERROR((DECKS!$N99+DECKS!$P99+DECKS!$R99+DECKS!$T99+DECKS!$V99+DECKS!$X99+DECKS!$Z99+DECKS!$AB99+DECKS!$AE99)/DECKS!$AJ99,0)</f>
        <v>0.5</v>
      </c>
      <c r="AL99" s="100" t="s">
        <v>364</v>
      </c>
      <c r="AM99" s="107">
        <f>SUMIF(HISTORICO!N:N,DECKS!$F99,HISTORICO!X:X)</f>
        <v>0</v>
      </c>
      <c r="AN99" s="107">
        <f>SUMIF(HISTORICO!N:N,DECKS!$F99,HISTORICO!Y:Y)</f>
        <v>0</v>
      </c>
      <c r="AO99" s="107">
        <f>SUMIF(HISTORICO!N:N,DECKS!$F99,HISTORICO!Z:Z)</f>
        <v>0</v>
      </c>
      <c r="AP99" s="107">
        <f>SUMIF(HISTORICO!N:N,DECKS!$F99,HISTORICO!AA:AA)</f>
        <v>3</v>
      </c>
      <c r="AQ99" s="111">
        <f>IFERROR(SUM(DECKS!$AM99:$AP99)/((DECKS!$AG99)),0)</f>
        <v>3</v>
      </c>
      <c r="AR99" s="112">
        <f>IFERROR(DECKS!$AM99/SUM(DECKS!$AM99:$AP99),0)</f>
        <v>0</v>
      </c>
      <c r="AS99" s="112">
        <f>IFERROR(DECKS!$AN99/SUM(DECKS!$AM99:$AP99),0)</f>
        <v>0</v>
      </c>
      <c r="AT99" s="112">
        <f>IFERROR(DECKS!$AO99/SUM(DECKS!$AM99:$AP99),0)</f>
        <v>0</v>
      </c>
      <c r="AU99" s="112">
        <f>IFERROR(DECKS!$AP99/SUM(DECKS!$AM99:$AP99),0)</f>
        <v>1</v>
      </c>
      <c r="AV99" s="107">
        <f t="array" ref="AV99">XLOOKUP(DECKS!$F99,HISTORICO!$N$4:$N$100,HISTORICO!$AH$4:$AH$100,0)</f>
        <v>3</v>
      </c>
      <c r="AW99" s="107">
        <f>DECKS!$AV99+DECKS!$AM99+1.5*DECKS!$AN99+2*DECKS!$AO99+2.5*DECKS!$AP99</f>
        <v>10.5</v>
      </c>
      <c r="AX99" s="110">
        <f>IFERROR(DECKS!$AW99/DECKS!$AG99,"-")</f>
        <v>10.5</v>
      </c>
      <c r="AY99" s="107" t="str">
        <f t="array" ref="AY99">XLOOKUP(DECKS!$AX99,REF!$F$64:$F$68,REF!$D$64:$D$68,"-",-1,1)</f>
        <v>A</v>
      </c>
      <c r="AZ99" s="107"/>
      <c r="BA99" s="114"/>
      <c r="BB99" s="107"/>
      <c r="BC99" s="107"/>
    </row>
    <row r="100" ht="18.75" hidden="1" customHeight="1">
      <c r="A100" s="88"/>
      <c r="B100" s="105" t="s">
        <v>324</v>
      </c>
      <c r="C100" s="107" t="s">
        <v>270</v>
      </c>
      <c r="D100" s="107">
        <v>4.0</v>
      </c>
      <c r="E100" s="105" t="str">
        <f t="array" ref="E100">XLOOKUP(B100,REF!$C$3:$C$34,REF!$B$3:$B$34,"-",0,1)</f>
        <v>Simic</v>
      </c>
      <c r="F100" s="108" t="s">
        <v>445</v>
      </c>
      <c r="G100" s="107" t="str">
        <f t="shared" si="1"/>
        <v>0</v>
      </c>
      <c r="H100" s="107" t="str">
        <f t="shared" si="2"/>
        <v>1</v>
      </c>
      <c r="I100" s="107" t="str">
        <f t="shared" si="3"/>
        <v>0</v>
      </c>
      <c r="J100" s="107" t="str">
        <f t="shared" si="4"/>
        <v>0</v>
      </c>
      <c r="K100" s="107" t="str">
        <f t="shared" si="5"/>
        <v>1</v>
      </c>
      <c r="L100" s="107">
        <f t="shared" si="6"/>
        <v>2</v>
      </c>
      <c r="M100" s="107">
        <f t="array" ref="M100">XLOOKUP(DECKS!$F100,HISTORICO!$B$4:$B$11,HISTORICO!$C$4:$C$11,0,0)</f>
        <v>0</v>
      </c>
      <c r="N100" s="107">
        <f t="array" ref="N100">XLOOKUP(DECKS!$F100,HISTORICO!$B$4:$B$11,HISTORICO!$D$4:$D$11,0,0)</f>
        <v>0</v>
      </c>
      <c r="O100" s="107">
        <f t="array" ref="O100">XLOOKUP(DECKS!$F100,HISTORICO!$B$15:$B$89,HISTORICO!$C$15:$C$89,0,0)</f>
        <v>0</v>
      </c>
      <c r="P100" s="107">
        <f t="array" ref="P100">XLOOKUP(DECKS!$F100,HISTORICO!$B$15:$B$89,HISTORICO!$D$15:$D$89,0,0)</f>
        <v>0</v>
      </c>
      <c r="Q100" s="107">
        <f t="array" ref="Q100">XLOOKUP(DECKS!$F100,HISTORICO!$B$93:$B$171,HISTORICO!$C$93:$C$171,0,0)</f>
        <v>2</v>
      </c>
      <c r="R100" s="107">
        <f t="array" ref="R100">XLOOKUP(DECKS!$F100,HISTORICO!$B$93:$B$171,HISTORICO!$D$93:$D$171,0,0)</f>
        <v>1</v>
      </c>
      <c r="S100" s="107">
        <f t="array" ref="S100">XLOOKUP(DECKS!$F100,HISTORICO!$B$175:$B$377,HISTORICO!$C$175:$C$377,0,0)</f>
        <v>9</v>
      </c>
      <c r="T100" s="107">
        <f t="array" ref="T100">XLOOKUP(DECKS!$F100,HISTORICO!$B$175:$B$377,HISTORICO!$D$175:$D$377,0,0)</f>
        <v>3</v>
      </c>
      <c r="U100" s="107">
        <f t="array" ref="U100">XLOOKUP(DECKS!$F100,HISTORICO!$B$381:$B$501,HISTORICO!$C$381:$C$501,0,0)</f>
        <v>3</v>
      </c>
      <c r="V100" s="107">
        <f t="array" ref="V100">XLOOKUP(DECKS!$F100,HISTORICO!$B$381:$B$501,HISTORICO!$D$381:$D$501,0,0)</f>
        <v>1</v>
      </c>
      <c r="W100" s="107">
        <f t="array" ref="W100">XLOOKUP(DECKS!$F100,HISTORICO!$B$505:$B$589,HISTORICO!$C$505:$C$589,0,0)</f>
        <v>0</v>
      </c>
      <c r="X100" s="107">
        <f t="array" ref="X100">XLOOKUP(DECKS!$F100,HISTORICO!$B$505:$B$589,HISTORICO!$D$505:$D$589,0,0)</f>
        <v>0</v>
      </c>
      <c r="Y100" s="107">
        <f t="array" ref="Y100">XLOOKUP(DECKS!$F100,HISTORICO!$N$4:$N$100,HISTORICO!$O$4:$O$100,0,0)</f>
        <v>0</v>
      </c>
      <c r="Z100" s="107">
        <f t="array" ref="Z100">XLOOKUP(DECKS!$F100,HISTORICO!$N$4:$N$100,HISTORICO!$P$4:$P$100,0,0)</f>
        <v>0</v>
      </c>
      <c r="AA100" s="107">
        <f t="array" ref="AA100">XLOOKUP(DECKS!$F100,HISTORICO!$N$107:$N$288,HISTORICO!$O$107:$O$288,0,0)</f>
        <v>1</v>
      </c>
      <c r="AB100" s="107">
        <f t="array" ref="AB100">XLOOKUP(DECKS!$F100,HISTORICO!$N$107:$N$288,HISTORICO!$P$107:$P$288,0,0)</f>
        <v>1</v>
      </c>
      <c r="AC100" s="100">
        <f>DECKS!$AB100/DECKS!$AA100</f>
        <v>1</v>
      </c>
      <c r="AD100" s="108">
        <f t="array" ref="AD100">XLOOKUP(DECKS!$F100,HISTORICO!$N$292:$N$759,HISTORICO!$O$292:$O$759,0,0)</f>
        <v>0</v>
      </c>
      <c r="AE100" s="107">
        <f t="array" ref="AE100">XLOOKUP(DECKS!$F100,HISTORICO!$N$292:$N$759,HISTORICO!$P$292:$P$759,0,0)</f>
        <v>0</v>
      </c>
      <c r="AF100" s="109">
        <f>IFERROR(DECKS!$AE100/DECKS!$AD100,0)</f>
        <v>0</v>
      </c>
      <c r="AG100" s="108">
        <f>DECKS!$Y100+DECKS!$AA100+DECKS!$AD100</f>
        <v>1</v>
      </c>
      <c r="AH100" s="109">
        <f>IFERROR((DECKS!$Z100+DECKS!$AB100+DECKS!$AE100)/DECKS!$AG100,0)</f>
        <v>1</v>
      </c>
      <c r="AI100" s="110" t="str">
        <f>IFERROR(AVERAGEIF(REG!$D$2:$D$124,DECKS!$F100,REG!$C$2:$C$124),"-")</f>
        <v>-</v>
      </c>
      <c r="AJ100" s="108">
        <f>DECKS!$M100+DECKS!$O100+DECKS!$Q100+DECKS!$S100+DECKS!$U100+DECKS!$W100+DECKS!$Y100+DECKS!$AA100+DECKS!$AD100</f>
        <v>15</v>
      </c>
      <c r="AK100" s="109">
        <f>IFERROR((DECKS!$N100+DECKS!$P100+DECKS!$R100+DECKS!$T100+DECKS!$V100+DECKS!$X100+DECKS!$Z100+DECKS!$AB100+DECKS!$AE100)/DECKS!$AJ100,0)</f>
        <v>0.4</v>
      </c>
      <c r="AL100" s="100" t="s">
        <v>364</v>
      </c>
      <c r="AM100" s="107">
        <f>SUMIF(HISTORICO!N:N,DECKS!$F100,HISTORICO!X:X)</f>
        <v>0</v>
      </c>
      <c r="AN100" s="107">
        <f>SUMIF(HISTORICO!N:N,DECKS!$F100,HISTORICO!Y:Y)</f>
        <v>0</v>
      </c>
      <c r="AO100" s="107">
        <f>SUMIF(HISTORICO!N:N,DECKS!$F100,HISTORICO!Z:Z)</f>
        <v>0</v>
      </c>
      <c r="AP100" s="107">
        <f>SUMIF(HISTORICO!N:N,DECKS!$F100,HISTORICO!AA:AA)</f>
        <v>2</v>
      </c>
      <c r="AQ100" s="111">
        <f>IFERROR(SUM(DECKS!$AM100:$AP100)/((DECKS!$AG100)),0)</f>
        <v>2</v>
      </c>
      <c r="AR100" s="112">
        <f>IFERROR(DECKS!$AM100/SUM(DECKS!$AM100:$AP100),0)</f>
        <v>0</v>
      </c>
      <c r="AS100" s="112">
        <f>IFERROR(DECKS!$AN100/SUM(DECKS!$AM100:$AP100),0)</f>
        <v>0</v>
      </c>
      <c r="AT100" s="112">
        <f>IFERROR(DECKS!$AO100/SUM(DECKS!$AM100:$AP100),0)</f>
        <v>0</v>
      </c>
      <c r="AU100" s="112">
        <f>IFERROR(DECKS!$AP100/SUM(DECKS!$AM100:$AP100),0)</f>
        <v>1</v>
      </c>
      <c r="AV100" s="107">
        <f t="array" ref="AV100">XLOOKUP(DECKS!$F100,HISTORICO!$N$4:$N$100,HISTORICO!$AH$4:$AH$100,0)</f>
        <v>0</v>
      </c>
      <c r="AW100" s="107">
        <f>DECKS!$AV100+DECKS!$AM100+1.5*DECKS!$AN100+2*DECKS!$AO100+2.5*DECKS!$AP100</f>
        <v>5</v>
      </c>
      <c r="AX100" s="110">
        <f>IFERROR(DECKS!$AW100/DECKS!$AG100,"-")</f>
        <v>5</v>
      </c>
      <c r="AY100" s="107" t="str">
        <f t="array" ref="AY100">XLOOKUP(DECKS!$AX100,REF!$F$64:$F$68,REF!$D$64:$D$68,"-",-1,1)</f>
        <v>A</v>
      </c>
      <c r="AZ100" s="107"/>
      <c r="BA100" s="114"/>
      <c r="BB100" s="107"/>
      <c r="BC100" s="107"/>
    </row>
    <row r="101" ht="18.75" hidden="1" customHeight="1">
      <c r="A101" s="88"/>
      <c r="B101" s="105" t="s">
        <v>296</v>
      </c>
      <c r="C101" s="107" t="s">
        <v>263</v>
      </c>
      <c r="D101" s="107">
        <v>4.0</v>
      </c>
      <c r="E101" s="105" t="str">
        <f t="array" ref="E101">XLOOKUP(B101,REF!$C$3:$C$34,REF!$B$3:$B$34,"-",0,1)</f>
        <v>Mono Blue</v>
      </c>
      <c r="F101" s="108" t="s">
        <v>446</v>
      </c>
      <c r="G101" s="107" t="str">
        <f t="shared" si="1"/>
        <v>0</v>
      </c>
      <c r="H101" s="107" t="str">
        <f t="shared" si="2"/>
        <v>1</v>
      </c>
      <c r="I101" s="107" t="str">
        <f t="shared" si="3"/>
        <v>0</v>
      </c>
      <c r="J101" s="107" t="str">
        <f t="shared" si="4"/>
        <v>0</v>
      </c>
      <c r="K101" s="107" t="str">
        <f t="shared" si="5"/>
        <v>0</v>
      </c>
      <c r="L101" s="107">
        <f t="shared" si="6"/>
        <v>1</v>
      </c>
      <c r="M101" s="107">
        <f t="array" ref="M101">XLOOKUP(DECKS!$F101,HISTORICO!$B$4:$B$11,HISTORICO!$C$4:$C$11,0,0)</f>
        <v>0</v>
      </c>
      <c r="N101" s="107">
        <f t="array" ref="N101">XLOOKUP(DECKS!$F101,HISTORICO!$B$4:$B$11,HISTORICO!$D$4:$D$11,0,0)</f>
        <v>0</v>
      </c>
      <c r="O101" s="107">
        <f t="array" ref="O101">XLOOKUP(DECKS!$F101,HISTORICO!$B$15:$B$89,HISTORICO!$C$15:$C$89,0,0)</f>
        <v>28</v>
      </c>
      <c r="P101" s="107">
        <f t="array" ref="P101">XLOOKUP(DECKS!$F101,HISTORICO!$B$15:$B$89,HISTORICO!$D$15:$D$89,0,0)</f>
        <v>9</v>
      </c>
      <c r="Q101" s="107">
        <f t="array" ref="Q101">XLOOKUP(DECKS!$F101,HISTORICO!$B$93:$B$171,HISTORICO!$C$93:$C$171,0,0)</f>
        <v>3</v>
      </c>
      <c r="R101" s="107">
        <f t="array" ref="R101">XLOOKUP(DECKS!$F101,HISTORICO!$B$93:$B$171,HISTORICO!$D$93:$D$171,0,0)</f>
        <v>1</v>
      </c>
      <c r="S101" s="107">
        <f t="array" ref="S101">XLOOKUP(DECKS!$F101,HISTORICO!$B$175:$B$377,HISTORICO!$C$175:$C$377,0,0)</f>
        <v>6</v>
      </c>
      <c r="T101" s="107">
        <f t="array" ref="T101">XLOOKUP(DECKS!$F101,HISTORICO!$B$175:$B$377,HISTORICO!$D$175:$D$377,0,0)</f>
        <v>1</v>
      </c>
      <c r="U101" s="107">
        <f t="array" ref="U101">XLOOKUP(DECKS!$F101,HISTORICO!$B$381:$B$501,HISTORICO!$C$381:$C$501,0,0)</f>
        <v>0</v>
      </c>
      <c r="V101" s="107">
        <f t="array" ref="V101">XLOOKUP(DECKS!$F101,HISTORICO!$B$381:$B$501,HISTORICO!$D$381:$D$501,0,0)</f>
        <v>0</v>
      </c>
      <c r="W101" s="107">
        <f t="array" ref="W101">XLOOKUP(DECKS!$F101,HISTORICO!$B$505:$B$589,HISTORICO!$C$505:$C$589,0,0)</f>
        <v>0</v>
      </c>
      <c r="X101" s="107">
        <f t="array" ref="X101">XLOOKUP(DECKS!$F101,HISTORICO!$B$505:$B$589,HISTORICO!$D$505:$D$589,0,0)</f>
        <v>0</v>
      </c>
      <c r="Y101" s="107">
        <f t="array" ref="Y101">XLOOKUP(DECKS!$F101,HISTORICO!$N$4:$N$100,HISTORICO!$O$4:$O$100,0,0)</f>
        <v>1</v>
      </c>
      <c r="Z101" s="107">
        <f t="array" ref="Z101">XLOOKUP(DECKS!$F101,HISTORICO!$N$4:$N$100,HISTORICO!$P$4:$P$100,0,0)</f>
        <v>1</v>
      </c>
      <c r="AA101" s="107">
        <f t="array" ref="AA101">XLOOKUP(DECKS!$F101,HISTORICO!$N$107:$N$288,HISTORICO!$O$107:$O$288,0,0)</f>
        <v>0</v>
      </c>
      <c r="AB101" s="107">
        <f t="array" ref="AB101">XLOOKUP(DECKS!$F101,HISTORICO!$N$107:$N$288,HISTORICO!$P$107:$P$288,0,0)</f>
        <v>0</v>
      </c>
      <c r="AC101" s="100" t="str">
        <f>DECKS!$AB101/DECKS!$AA101</f>
        <v>#DIV/0!</v>
      </c>
      <c r="AD101" s="108">
        <f t="array" ref="AD101">XLOOKUP(DECKS!$F101,HISTORICO!$N$292:$N$759,HISTORICO!$O$292:$O$759,0,0)</f>
        <v>0</v>
      </c>
      <c r="AE101" s="107">
        <f t="array" ref="AE101">XLOOKUP(DECKS!$F101,HISTORICO!$N$292:$N$759,HISTORICO!$P$292:$P$759,0,0)</f>
        <v>0</v>
      </c>
      <c r="AF101" s="109">
        <f>IFERROR(DECKS!$AE101/DECKS!$AD101,0)</f>
        <v>0</v>
      </c>
      <c r="AG101" s="108">
        <f>DECKS!$Y101+DECKS!$AA101+DECKS!$AD101</f>
        <v>1</v>
      </c>
      <c r="AH101" s="109">
        <f>IFERROR((DECKS!$Z101+DECKS!$AB101+DECKS!$AE101)/DECKS!$AG101,0)</f>
        <v>1</v>
      </c>
      <c r="AI101" s="110" t="str">
        <f>IFERROR(AVERAGEIF(REG!$D$2:$D$124,DECKS!$F101,REG!$C$2:$C$124),"-")</f>
        <v>-</v>
      </c>
      <c r="AJ101" s="108">
        <f>DECKS!$M101+DECKS!$O101+DECKS!$Q101+DECKS!$S101+DECKS!$U101+DECKS!$W101+DECKS!$Y101+DECKS!$AA101+DECKS!$AD101</f>
        <v>38</v>
      </c>
      <c r="AK101" s="109">
        <f>IFERROR((DECKS!$N101+DECKS!$P101+DECKS!$R101+DECKS!$T101+DECKS!$V101+DECKS!$X101+DECKS!$Z101+DECKS!$AB101+DECKS!$AE101)/DECKS!$AJ101,0)</f>
        <v>0.3157894737</v>
      </c>
      <c r="AL101" s="100" t="s">
        <v>362</v>
      </c>
      <c r="AM101" s="107">
        <f>SUMIF(HISTORICO!N:N,DECKS!$F101,HISTORICO!X:X)</f>
        <v>1</v>
      </c>
      <c r="AN101" s="107">
        <f>SUMIF(HISTORICO!N:N,DECKS!$F101,HISTORICO!Y:Y)</f>
        <v>0</v>
      </c>
      <c r="AO101" s="107">
        <f>SUMIF(HISTORICO!N:N,DECKS!$F101,HISTORICO!Z:Z)</f>
        <v>0</v>
      </c>
      <c r="AP101" s="107">
        <f>SUMIF(HISTORICO!N:N,DECKS!$F101,HISTORICO!AA:AA)</f>
        <v>1</v>
      </c>
      <c r="AQ101" s="111">
        <f>IFERROR(SUM(DECKS!$AM101:$AP101)/((DECKS!$AG101)),0)</f>
        <v>2</v>
      </c>
      <c r="AR101" s="112">
        <f>IFERROR(DECKS!$AM101/SUM(DECKS!$AM101:$AP101),0)</f>
        <v>0.5</v>
      </c>
      <c r="AS101" s="112">
        <f>IFERROR(DECKS!$AN101/SUM(DECKS!$AM101:$AP101),0)</f>
        <v>0</v>
      </c>
      <c r="AT101" s="112">
        <f>IFERROR(DECKS!$AO101/SUM(DECKS!$AM101:$AP101),0)</f>
        <v>0</v>
      </c>
      <c r="AU101" s="112">
        <f>IFERROR(DECKS!$AP101/SUM(DECKS!$AM101:$AP101),0)</f>
        <v>0.5</v>
      </c>
      <c r="AV101" s="107">
        <f t="array" ref="AV101">XLOOKUP(DECKS!$F101,HISTORICO!$N$4:$N$100,HISTORICO!$AH$4:$AH$100,0)</f>
        <v>3</v>
      </c>
      <c r="AW101" s="107">
        <f>DECKS!$AV101+DECKS!$AM101+1.5*DECKS!$AN101+2*DECKS!$AO101+2.5*DECKS!$AP101</f>
        <v>6.5</v>
      </c>
      <c r="AX101" s="110">
        <f>IFERROR(DECKS!$AW101/DECKS!$AG101,"-")</f>
        <v>6.5</v>
      </c>
      <c r="AY101" s="107" t="str">
        <f t="array" ref="AY101">XLOOKUP(DECKS!$AX101,REF!$F$64:$F$68,REF!$D$64:$D$68,"-",-1,1)</f>
        <v>A</v>
      </c>
      <c r="AZ101" s="107"/>
      <c r="BA101" s="114"/>
      <c r="BB101" s="107"/>
      <c r="BC101" s="107"/>
    </row>
    <row r="102" ht="18.75" hidden="1" customHeight="1">
      <c r="A102" s="88"/>
      <c r="B102" s="105" t="s">
        <v>330</v>
      </c>
      <c r="C102" s="107" t="s">
        <v>274</v>
      </c>
      <c r="D102" s="107">
        <v>5.0</v>
      </c>
      <c r="E102" s="105" t="str">
        <f t="array" ref="E102">XLOOKUP(B102,REF!$C$3:$C$34,REF!$B$3:$B$34,"-",0,1)</f>
        <v>Orzhov</v>
      </c>
      <c r="F102" s="108" t="s">
        <v>447</v>
      </c>
      <c r="G102" s="107" t="str">
        <f t="shared" si="1"/>
        <v>1</v>
      </c>
      <c r="H102" s="107" t="str">
        <f t="shared" si="2"/>
        <v>0</v>
      </c>
      <c r="I102" s="107" t="str">
        <f t="shared" si="3"/>
        <v>1</v>
      </c>
      <c r="J102" s="107" t="str">
        <f t="shared" si="4"/>
        <v>0</v>
      </c>
      <c r="K102" s="107" t="str">
        <f t="shared" si="5"/>
        <v>0</v>
      </c>
      <c r="L102" s="107">
        <f t="shared" si="6"/>
        <v>2</v>
      </c>
      <c r="M102" s="107">
        <f t="array" ref="M102">XLOOKUP(DECKS!$F102,HISTORICO!$B$4:$B$11,HISTORICO!$C$4:$C$11,0,0)</f>
        <v>0</v>
      </c>
      <c r="N102" s="107">
        <f t="array" ref="N102">XLOOKUP(DECKS!$F102,HISTORICO!$B$4:$B$11,HISTORICO!$D$4:$D$11,0,0)</f>
        <v>0</v>
      </c>
      <c r="O102" s="107">
        <f t="array" ref="O102">XLOOKUP(DECKS!$F102,HISTORICO!$B$15:$B$89,HISTORICO!$C$15:$C$89,0,0)</f>
        <v>0</v>
      </c>
      <c r="P102" s="107">
        <f t="array" ref="P102">XLOOKUP(DECKS!$F102,HISTORICO!$B$15:$B$89,HISTORICO!$D$15:$D$89,0,0)</f>
        <v>0</v>
      </c>
      <c r="Q102" s="107">
        <f t="array" ref="Q102">XLOOKUP(DECKS!$F102,HISTORICO!$B$93:$B$171,HISTORICO!$C$93:$C$171,0,0)</f>
        <v>0</v>
      </c>
      <c r="R102" s="107">
        <f t="array" ref="R102">XLOOKUP(DECKS!$F102,HISTORICO!$B$93:$B$171,HISTORICO!$D$93:$D$171,0,0)</f>
        <v>0</v>
      </c>
      <c r="S102" s="107">
        <f t="array" ref="S102">XLOOKUP(DECKS!$F102,HISTORICO!$B$175:$B$377,HISTORICO!$C$175:$C$377,0,0)</f>
        <v>0</v>
      </c>
      <c r="T102" s="107">
        <f t="array" ref="T102">XLOOKUP(DECKS!$F102,HISTORICO!$B$175:$B$377,HISTORICO!$D$175:$D$377,0,0)</f>
        <v>0</v>
      </c>
      <c r="U102" s="107">
        <f t="array" ref="U102">XLOOKUP(DECKS!$F102,HISTORICO!$B$381:$B$501,HISTORICO!$C$381:$C$501,0,0)</f>
        <v>0</v>
      </c>
      <c r="V102" s="107">
        <f t="array" ref="V102">XLOOKUP(DECKS!$F102,HISTORICO!$B$381:$B$501,HISTORICO!$D$381:$D$501,0,0)</f>
        <v>0</v>
      </c>
      <c r="W102" s="107">
        <f t="array" ref="W102">XLOOKUP(DECKS!$F102,HISTORICO!$B$505:$B$589,HISTORICO!$C$505:$C$589,0,0)</f>
        <v>0</v>
      </c>
      <c r="X102" s="107">
        <f t="array" ref="X102">XLOOKUP(DECKS!$F102,HISTORICO!$B$505:$B$589,HISTORICO!$D$505:$D$589,0,0)</f>
        <v>0</v>
      </c>
      <c r="Y102" s="107">
        <f t="array" ref="Y102">XLOOKUP(DECKS!$F102,HISTORICO!$N$4:$N$100,HISTORICO!$O$4:$O$100,0,0)</f>
        <v>0</v>
      </c>
      <c r="Z102" s="107">
        <f t="array" ref="Z102">XLOOKUP(DECKS!$F102,HISTORICO!$N$4:$N$100,HISTORICO!$P$4:$P$100,0,0)</f>
        <v>0</v>
      </c>
      <c r="AA102" s="107">
        <f t="array" ref="AA102">XLOOKUP(DECKS!$F102,HISTORICO!$N$107:$N$288,HISTORICO!$O$107:$O$288,0,0)</f>
        <v>4</v>
      </c>
      <c r="AB102" s="107">
        <f t="array" ref="AB102">XLOOKUP(DECKS!$F102,HISTORICO!$N$107:$N$288,HISTORICO!$P$107:$P$288,0,0)</f>
        <v>3</v>
      </c>
      <c r="AC102" s="100">
        <f>DECKS!$AB102/DECKS!$AA102</f>
        <v>0.75</v>
      </c>
      <c r="AD102" s="108">
        <f t="array" ref="AD102">XLOOKUP(DECKS!$F102,HISTORICO!$N$292:$N$759,HISTORICO!$O$292:$O$759,0,0)</f>
        <v>0</v>
      </c>
      <c r="AE102" s="107">
        <f t="array" ref="AE102">XLOOKUP(DECKS!$F102,HISTORICO!$N$292:$N$759,HISTORICO!$P$292:$P$759,0,0)</f>
        <v>0</v>
      </c>
      <c r="AF102" s="109">
        <f>IFERROR(DECKS!$AE102/DECKS!$AD102,0)</f>
        <v>0</v>
      </c>
      <c r="AG102" s="108">
        <f>DECKS!$Y102+DECKS!$AA102+DECKS!$AD102</f>
        <v>4</v>
      </c>
      <c r="AH102" s="109">
        <f>IFERROR((DECKS!$Z102+DECKS!$AB102+DECKS!$AE102)/DECKS!$AG102,0)</f>
        <v>0.75</v>
      </c>
      <c r="AI102" s="110" t="str">
        <f>IFERROR(AVERAGEIF(REG!$D$2:$D$124,DECKS!$F102,REG!$C$2:$C$124),"-")</f>
        <v>-</v>
      </c>
      <c r="AJ102" s="108">
        <f>DECKS!$M102+DECKS!$O102+DECKS!$Q102+DECKS!$S102+DECKS!$U102+DECKS!$W102+DECKS!$Y102+DECKS!$AA102+DECKS!$AD102</f>
        <v>4</v>
      </c>
      <c r="AK102" s="109">
        <f>IFERROR((DECKS!$N102+DECKS!$P102+DECKS!$R102+DECKS!$T102+DECKS!$V102+DECKS!$X102+DECKS!$Z102+DECKS!$AB102+DECKS!$AE102)/DECKS!$AJ102,0)</f>
        <v>0.75</v>
      </c>
      <c r="AL102" s="107"/>
      <c r="AM102" s="107">
        <f>SUMIF(HISTORICO!N:N,DECKS!$F102,HISTORICO!X:X)</f>
        <v>0</v>
      </c>
      <c r="AN102" s="107">
        <f>SUMIF(HISTORICO!N:N,DECKS!$F102,HISTORICO!Y:Y)</f>
        <v>2</v>
      </c>
      <c r="AO102" s="107">
        <f>SUMIF(HISTORICO!N:N,DECKS!$F102,HISTORICO!Z:Z)</f>
        <v>4</v>
      </c>
      <c r="AP102" s="107">
        <f>SUMIF(HISTORICO!N:N,DECKS!$F102,HISTORICO!AA:AA)</f>
        <v>0</v>
      </c>
      <c r="AQ102" s="111">
        <f>IFERROR(SUM(DECKS!$AM102:$AP102)/((DECKS!$AG102)),0)</f>
        <v>1.5</v>
      </c>
      <c r="AR102" s="112">
        <f>IFERROR(DECKS!$AM102/SUM(DECKS!$AM102:$AP102),0)</f>
        <v>0</v>
      </c>
      <c r="AS102" s="112">
        <f>IFERROR(DECKS!$AN102/SUM(DECKS!$AM102:$AP102),0)</f>
        <v>0.3333333333</v>
      </c>
      <c r="AT102" s="112">
        <f>IFERROR(DECKS!$AO102/SUM(DECKS!$AM102:$AP102),0)</f>
        <v>0.6666666667</v>
      </c>
      <c r="AU102" s="112">
        <f>IFERROR(DECKS!$AP102/SUM(DECKS!$AM102:$AP102),0)</f>
        <v>0</v>
      </c>
      <c r="AV102" s="107">
        <f t="array" ref="AV102">XLOOKUP(DECKS!$F102,HISTORICO!$N$4:$N$100,HISTORICO!$AH$4:$AH$100,0)</f>
        <v>0</v>
      </c>
      <c r="AW102" s="107">
        <f>DECKS!$AV102+DECKS!$AM102+1.5*DECKS!$AN102+2*DECKS!$AO102+2.5*DECKS!$AP102</f>
        <v>11</v>
      </c>
      <c r="AX102" s="110">
        <f>IFERROR(DECKS!$AW102/DECKS!$AG102,"-")</f>
        <v>2.75</v>
      </c>
      <c r="AY102" s="107" t="str">
        <f t="array" ref="AY102">XLOOKUP(DECKS!$AX102,REF!$F$64:$F$68,REF!$D$64:$D$68,"-",-1,1)</f>
        <v>B</v>
      </c>
      <c r="AZ102" s="107"/>
      <c r="BA102" s="114"/>
      <c r="BB102" s="107"/>
      <c r="BC102" s="107"/>
    </row>
    <row r="103" ht="18.75" customHeight="1">
      <c r="A103" s="88"/>
      <c r="B103" s="105" t="s">
        <v>306</v>
      </c>
      <c r="C103" s="107" t="s">
        <v>264</v>
      </c>
      <c r="D103" s="107">
        <v>4.0</v>
      </c>
      <c r="E103" s="105" t="str">
        <f t="array" ref="E103">XLOOKUP(B103,REF!$C$3:$C$34,REF!$B$3:$B$34,"-",0,1)</f>
        <v>Mono White</v>
      </c>
      <c r="F103" s="108" t="s">
        <v>69</v>
      </c>
      <c r="G103" s="107" t="str">
        <f t="shared" si="1"/>
        <v>1</v>
      </c>
      <c r="H103" s="107" t="str">
        <f t="shared" si="2"/>
        <v>0</v>
      </c>
      <c r="I103" s="107" t="str">
        <f t="shared" si="3"/>
        <v>0</v>
      </c>
      <c r="J103" s="107" t="str">
        <f t="shared" si="4"/>
        <v>0</v>
      </c>
      <c r="K103" s="107" t="str">
        <f t="shared" si="5"/>
        <v>0</v>
      </c>
      <c r="L103" s="107">
        <f t="shared" si="6"/>
        <v>1</v>
      </c>
      <c r="M103" s="107">
        <f t="array" ref="M103">XLOOKUP(DECKS!$F103,HISTORICO!$B$4:$B$11,HISTORICO!$C$4:$C$11,0,0)</f>
        <v>0</v>
      </c>
      <c r="N103" s="107">
        <f t="array" ref="N103">XLOOKUP(DECKS!$F103,HISTORICO!$B$4:$B$11,HISTORICO!$D$4:$D$11,0,0)</f>
        <v>0</v>
      </c>
      <c r="O103" s="107">
        <f t="array" ref="O103">XLOOKUP(DECKS!$F103,HISTORICO!$B$15:$B$89,HISTORICO!$C$15:$C$89,0,0)</f>
        <v>0</v>
      </c>
      <c r="P103" s="107">
        <f t="array" ref="P103">XLOOKUP(DECKS!$F103,HISTORICO!$B$15:$B$89,HISTORICO!$D$15:$D$89,0,0)</f>
        <v>0</v>
      </c>
      <c r="Q103" s="107">
        <f t="array" ref="Q103">XLOOKUP(DECKS!$F103,HISTORICO!$B$93:$B$171,HISTORICO!$C$93:$C$171,0,0)</f>
        <v>0</v>
      </c>
      <c r="R103" s="107">
        <f t="array" ref="R103">XLOOKUP(DECKS!$F103,HISTORICO!$B$93:$B$171,HISTORICO!$D$93:$D$171,0,0)</f>
        <v>0</v>
      </c>
      <c r="S103" s="107">
        <f t="array" ref="S103">XLOOKUP(DECKS!$F103,HISTORICO!$B$175:$B$377,HISTORICO!$C$175:$C$377,0,0)</f>
        <v>0</v>
      </c>
      <c r="T103" s="107">
        <f t="array" ref="T103">XLOOKUP(DECKS!$F103,HISTORICO!$B$175:$B$377,HISTORICO!$D$175:$D$377,0,0)</f>
        <v>0</v>
      </c>
      <c r="U103" s="107">
        <f t="array" ref="U103">XLOOKUP(DECKS!$F103,HISTORICO!$B$381:$B$501,HISTORICO!$C$381:$C$501,0,0)</f>
        <v>0</v>
      </c>
      <c r="V103" s="107">
        <f t="array" ref="V103">XLOOKUP(DECKS!$F103,HISTORICO!$B$381:$B$501,HISTORICO!$D$381:$D$501,0,0)</f>
        <v>0</v>
      </c>
      <c r="W103" s="107">
        <f t="array" ref="W103">XLOOKUP(DECKS!$F103,HISTORICO!$B$505:$B$589,HISTORICO!$C$505:$C$589,0,0)</f>
        <v>0</v>
      </c>
      <c r="X103" s="107">
        <f t="array" ref="X103">XLOOKUP(DECKS!$F103,HISTORICO!$B$505:$B$589,HISTORICO!$D$505:$D$589,0,0)</f>
        <v>0</v>
      </c>
      <c r="Y103" s="107">
        <f t="array" ref="Y103">XLOOKUP(DECKS!$F103,HISTORICO!$N$4:$N$100,HISTORICO!$O$4:$O$100,0,0)</f>
        <v>6</v>
      </c>
      <c r="Z103" s="107">
        <f t="array" ref="Z103">XLOOKUP(DECKS!$F103,HISTORICO!$N$4:$N$100,HISTORICO!$P$4:$P$100,0,0)</f>
        <v>1</v>
      </c>
      <c r="AA103" s="107">
        <f t="array" ref="AA103">XLOOKUP(DECKS!$F103,HISTORICO!$N$107:$N$288,HISTORICO!$O$107:$O$288,0,0)</f>
        <v>8</v>
      </c>
      <c r="AB103" s="107">
        <f t="array" ref="AB103">XLOOKUP(DECKS!$F103,HISTORICO!$N$107:$N$288,HISTORICO!$P$107:$P$288,0,0)</f>
        <v>3</v>
      </c>
      <c r="AC103" s="100">
        <f>DECKS!$AB103/DECKS!$AA103</f>
        <v>0.375</v>
      </c>
      <c r="AD103" s="108">
        <f t="array" ref="AD103">XLOOKUP(DECKS!$F103,HISTORICO!$N$292:$N$759,HISTORICO!$O$292:$O$759,0,0)</f>
        <v>2</v>
      </c>
      <c r="AE103" s="107">
        <f t="array" ref="AE103">XLOOKUP(DECKS!$F103,HISTORICO!$N$292:$N$759,HISTORICO!$P$292:$P$759,0,0)</f>
        <v>0</v>
      </c>
      <c r="AF103" s="109">
        <f>IFERROR(DECKS!$AE103/DECKS!$AD103,0)</f>
        <v>0</v>
      </c>
      <c r="AG103" s="108">
        <f>DECKS!$Y103+DECKS!$AA103+DECKS!$AD103</f>
        <v>16</v>
      </c>
      <c r="AH103" s="109">
        <f>IFERROR((DECKS!$Z103+DECKS!$AB103+DECKS!$AE103)/DECKS!$AG103,0)</f>
        <v>0.25</v>
      </c>
      <c r="AI103" s="115" t="str">
        <f>IFERROR(AVERAGEIF(REG!$D$2:$D$124,DECKS!$F103,REG!$C$2:$C$124),"-")</f>
        <v>-</v>
      </c>
      <c r="AJ103" s="108">
        <f>DECKS!$M103+DECKS!$O103+DECKS!$Q103+DECKS!$S103+DECKS!$U103+DECKS!$W103+DECKS!$Y103+DECKS!$AA103+DECKS!$AD103</f>
        <v>16</v>
      </c>
      <c r="AK103" s="109">
        <f>IFERROR((DECKS!$N103+DECKS!$P103+DECKS!$R103+DECKS!$T103+DECKS!$V103+DECKS!$X103+DECKS!$Z103+DECKS!$AB103+DECKS!$AE103)/DECKS!$AJ103,0)</f>
        <v>0.25</v>
      </c>
      <c r="AL103" s="100" t="s">
        <v>160</v>
      </c>
      <c r="AM103" s="107">
        <f>SUMIF(HISTORICO!N:N,DECKS!$F103,HISTORICO!X:X)</f>
        <v>11</v>
      </c>
      <c r="AN103" s="107">
        <f>SUMIF(HISTORICO!N:N,DECKS!$F103,HISTORICO!Y:Y)</f>
        <v>0</v>
      </c>
      <c r="AO103" s="107">
        <f>SUMIF(HISTORICO!N:N,DECKS!$F103,HISTORICO!Z:Z)</f>
        <v>0</v>
      </c>
      <c r="AP103" s="107">
        <f>SUMIF(HISTORICO!N:N,DECKS!$F103,HISTORICO!AA:AA)</f>
        <v>0</v>
      </c>
      <c r="AQ103" s="111">
        <f>IFERROR(SUM(DECKS!$AM103:$AP103)/((DECKS!$AG103)),0)</f>
        <v>0.6875</v>
      </c>
      <c r="AR103" s="112">
        <f>IFERROR(DECKS!$AM103/SUM(DECKS!$AM103:$AP103),0)</f>
        <v>1</v>
      </c>
      <c r="AS103" s="112">
        <f>IFERROR(DECKS!$AN103/SUM(DECKS!$AM103:$AP103),0)</f>
        <v>0</v>
      </c>
      <c r="AT103" s="112">
        <f>IFERROR(DECKS!$AO103/SUM(DECKS!$AM103:$AP103),0)</f>
        <v>0</v>
      </c>
      <c r="AU103" s="112">
        <f>IFERROR(DECKS!$AP103/SUM(DECKS!$AM103:$AP103),0)</f>
        <v>0</v>
      </c>
      <c r="AV103" s="107">
        <f t="array" ref="AV103">XLOOKUP(DECKS!$F103,HISTORICO!$N$4:$N$100,HISTORICO!$AH$4:$AH$100,0)</f>
        <v>14</v>
      </c>
      <c r="AW103" s="107">
        <f>DECKS!$AV103+DECKS!$AM103+1.5*DECKS!$AN103+2*DECKS!$AO103+2.5*DECKS!$AP103</f>
        <v>25</v>
      </c>
      <c r="AX103" s="110">
        <f>IFERROR(DECKS!$AW103/DECKS!$AG103,"-")</f>
        <v>1.5625</v>
      </c>
      <c r="AY103" s="107" t="str">
        <f t="array" ref="AY103">XLOOKUP(DECKS!$AX103,REF!$F$64:$F$68,REF!$D$64:$D$68,"-",-1,1)</f>
        <v>C</v>
      </c>
      <c r="AZ103" s="108"/>
      <c r="BA103" s="114"/>
      <c r="BB103" s="107"/>
      <c r="BC103" s="107"/>
    </row>
    <row r="104" ht="18.75" hidden="1" customHeight="1">
      <c r="A104" s="88"/>
      <c r="B104" s="105" t="s">
        <v>338</v>
      </c>
      <c r="C104" s="107" t="s">
        <v>271</v>
      </c>
      <c r="D104" s="107"/>
      <c r="E104" s="105" t="str">
        <f t="array" ref="E104">XLOOKUP(B104,REF!$C$3:$C$34,REF!$B$3:$B$34,"-",0,1)</f>
        <v>Selesnya</v>
      </c>
      <c r="F104" s="108" t="s">
        <v>448</v>
      </c>
      <c r="G104" s="107" t="str">
        <f t="shared" si="1"/>
        <v>1</v>
      </c>
      <c r="H104" s="107" t="str">
        <f t="shared" si="2"/>
        <v>0</v>
      </c>
      <c r="I104" s="107" t="str">
        <f t="shared" si="3"/>
        <v>0</v>
      </c>
      <c r="J104" s="107" t="str">
        <f t="shared" si="4"/>
        <v>0</v>
      </c>
      <c r="K104" s="107" t="str">
        <f t="shared" si="5"/>
        <v>1</v>
      </c>
      <c r="L104" s="107">
        <f t="shared" si="6"/>
        <v>2</v>
      </c>
      <c r="M104" s="107">
        <f t="array" ref="M104">XLOOKUP(DECKS!$F104,HISTORICO!$B$4:$B$11,HISTORICO!$C$4:$C$11,0,0)</f>
        <v>0</v>
      </c>
      <c r="N104" s="107">
        <f t="array" ref="N104">XLOOKUP(DECKS!$F104,HISTORICO!$B$4:$B$11,HISTORICO!$D$4:$D$11,0,0)</f>
        <v>0</v>
      </c>
      <c r="O104" s="107">
        <f t="array" ref="O104">XLOOKUP(DECKS!$F104,HISTORICO!$B$15:$B$89,HISTORICO!$C$15:$C$89,0,0)</f>
        <v>0</v>
      </c>
      <c r="P104" s="107">
        <f t="array" ref="P104">XLOOKUP(DECKS!$F104,HISTORICO!$B$15:$B$89,HISTORICO!$D$15:$D$89,0,0)</f>
        <v>0</v>
      </c>
      <c r="Q104" s="107">
        <f t="array" ref="Q104">XLOOKUP(DECKS!$F104,HISTORICO!$B$93:$B$171,HISTORICO!$C$93:$C$171,0,0)</f>
        <v>0</v>
      </c>
      <c r="R104" s="107">
        <f t="array" ref="R104">XLOOKUP(DECKS!$F104,HISTORICO!$B$93:$B$171,HISTORICO!$D$93:$D$171,0,0)</f>
        <v>0</v>
      </c>
      <c r="S104" s="107">
        <f t="array" ref="S104">XLOOKUP(DECKS!$F104,HISTORICO!$B$175:$B$377,HISTORICO!$C$175:$C$377,0,0)</f>
        <v>0</v>
      </c>
      <c r="T104" s="107">
        <f t="array" ref="T104">XLOOKUP(DECKS!$F104,HISTORICO!$B$175:$B$377,HISTORICO!$D$175:$D$377,0,0)</f>
        <v>0</v>
      </c>
      <c r="U104" s="107">
        <f t="array" ref="U104">XLOOKUP(DECKS!$F104,HISTORICO!$B$381:$B$501,HISTORICO!$C$381:$C$501,0,0)</f>
        <v>0</v>
      </c>
      <c r="V104" s="107">
        <f t="array" ref="V104">XLOOKUP(DECKS!$F104,HISTORICO!$B$381:$B$501,HISTORICO!$D$381:$D$501,0,0)</f>
        <v>0</v>
      </c>
      <c r="W104" s="107">
        <f t="array" ref="W104">XLOOKUP(DECKS!$F104,HISTORICO!$B$505:$B$589,HISTORICO!$C$505:$C$589,0,0)</f>
        <v>0</v>
      </c>
      <c r="X104" s="107">
        <f t="array" ref="X104">XLOOKUP(DECKS!$F104,HISTORICO!$B$505:$B$589,HISTORICO!$D$505:$D$589,0,0)</f>
        <v>0</v>
      </c>
      <c r="Y104" s="107">
        <f t="array" ref="Y104">XLOOKUP(DECKS!$F104,HISTORICO!$N$4:$N$100,HISTORICO!$O$4:$O$100,0,0)</f>
        <v>0</v>
      </c>
      <c r="Z104" s="107">
        <f t="array" ref="Z104">XLOOKUP(DECKS!$F104,HISTORICO!$N$4:$N$100,HISTORICO!$P$4:$P$100,0,0)</f>
        <v>0</v>
      </c>
      <c r="AA104" s="107">
        <f t="array" ref="AA104">XLOOKUP(DECKS!$F104,HISTORICO!$N$107:$N$288,HISTORICO!$O$107:$O$288,0,0)</f>
        <v>3</v>
      </c>
      <c r="AB104" s="107">
        <f t="array" ref="AB104">XLOOKUP(DECKS!$F104,HISTORICO!$N$107:$N$288,HISTORICO!$P$107:$P$288,0,0)</f>
        <v>2</v>
      </c>
      <c r="AC104" s="100">
        <f>DECKS!$AB104/DECKS!$AA104</f>
        <v>0.6666666667</v>
      </c>
      <c r="AD104" s="108">
        <f t="array" ref="AD104">XLOOKUP(DECKS!$F104,HISTORICO!$N$292:$N$759,HISTORICO!$O$292:$O$759,0,0)</f>
        <v>0</v>
      </c>
      <c r="AE104" s="107">
        <f t="array" ref="AE104">XLOOKUP(DECKS!$F104,HISTORICO!$N$292:$N$759,HISTORICO!$P$292:$P$759,0,0)</f>
        <v>0</v>
      </c>
      <c r="AF104" s="109">
        <f>IFERROR(DECKS!$AE104/DECKS!$AD104,0)</f>
        <v>0</v>
      </c>
      <c r="AG104" s="108">
        <f>DECKS!$Y104+DECKS!$AA104+DECKS!$AD104</f>
        <v>3</v>
      </c>
      <c r="AH104" s="109">
        <f>IFERROR((DECKS!$Z104+DECKS!$AB104+DECKS!$AE104)/DECKS!$AG104,0)</f>
        <v>0.6666666667</v>
      </c>
      <c r="AI104" s="110" t="str">
        <f>IFERROR(AVERAGEIF(REG!$D$2:$D$124,DECKS!$F104,REG!$C$2:$C$124),"-")</f>
        <v>-</v>
      </c>
      <c r="AJ104" s="108">
        <f>DECKS!$M104+DECKS!$O104+DECKS!$Q104+DECKS!$S104+DECKS!$U104+DECKS!$W104+DECKS!$Y104+DECKS!$AA104+DECKS!$AD104</f>
        <v>3</v>
      </c>
      <c r="AK104" s="109">
        <f>IFERROR((DECKS!$N104+DECKS!$P104+DECKS!$R104+DECKS!$T104+DECKS!$V104+DECKS!$X104+DECKS!$Z104+DECKS!$AB104+DECKS!$AE104)/DECKS!$AJ104,0)</f>
        <v>0.6666666667</v>
      </c>
      <c r="AL104" s="107" t="s">
        <v>362</v>
      </c>
      <c r="AM104" s="107">
        <f>SUMIF(HISTORICO!N:N,DECKS!$F104,HISTORICO!X:X)</f>
        <v>8</v>
      </c>
      <c r="AN104" s="107">
        <f>SUMIF(HISTORICO!N:N,DECKS!$F104,HISTORICO!Y:Y)</f>
        <v>0</v>
      </c>
      <c r="AO104" s="107">
        <f>SUMIF(HISTORICO!N:N,DECKS!$F104,HISTORICO!Z:Z)</f>
        <v>0</v>
      </c>
      <c r="AP104" s="107">
        <f>SUMIF(HISTORICO!N:N,DECKS!$F104,HISTORICO!AA:AA)</f>
        <v>0</v>
      </c>
      <c r="AQ104" s="111">
        <f>IFERROR(SUM(DECKS!$AM104:$AP104)/((DECKS!$AG104)),0)</f>
        <v>2.666666667</v>
      </c>
      <c r="AR104" s="112">
        <f>IFERROR(DECKS!$AM104/SUM(DECKS!$AM104:$AP104),0)</f>
        <v>1</v>
      </c>
      <c r="AS104" s="112">
        <f>IFERROR(DECKS!$AN104/SUM(DECKS!$AM104:$AP104),0)</f>
        <v>0</v>
      </c>
      <c r="AT104" s="112">
        <f>IFERROR(DECKS!$AO104/SUM(DECKS!$AM104:$AP104),0)</f>
        <v>0</v>
      </c>
      <c r="AU104" s="112">
        <f>IFERROR(DECKS!$AP104/SUM(DECKS!$AM104:$AP104),0)</f>
        <v>0</v>
      </c>
      <c r="AV104" s="107">
        <f t="array" ref="AV104">XLOOKUP(DECKS!$F104,HISTORICO!$N$4:$N$100,HISTORICO!$AH$4:$AH$100,0)</f>
        <v>0</v>
      </c>
      <c r="AW104" s="107">
        <f>DECKS!$AV104+DECKS!$AM104+1.5*DECKS!$AN104+2*DECKS!$AO104+2.5*DECKS!$AP104</f>
        <v>8</v>
      </c>
      <c r="AX104" s="110">
        <f>IFERROR(DECKS!$AW104/DECKS!$AG104,"-")</f>
        <v>2.666666667</v>
      </c>
      <c r="AY104" s="107" t="str">
        <f t="array" ref="AY104">XLOOKUP(DECKS!$AX104,REF!$F$64:$F$68,REF!$D$64:$D$68,"-",-1,1)</f>
        <v>B</v>
      </c>
      <c r="AZ104" s="107"/>
      <c r="BA104" s="114"/>
      <c r="BB104" s="107"/>
      <c r="BC104" s="107"/>
    </row>
    <row r="105" ht="18.75" hidden="1" customHeight="1">
      <c r="A105" s="88"/>
      <c r="B105" s="105" t="s">
        <v>320</v>
      </c>
      <c r="C105" s="107" t="s">
        <v>252</v>
      </c>
      <c r="D105" s="107">
        <v>4.0</v>
      </c>
      <c r="E105" s="105" t="str">
        <f t="array" ref="E105">XLOOKUP(B105,REF!$C$3:$C$34,REF!$B$3:$B$34,"-",0,1)</f>
        <v>Temur</v>
      </c>
      <c r="F105" s="108" t="s">
        <v>449</v>
      </c>
      <c r="G105" s="107" t="str">
        <f t="shared" si="1"/>
        <v>0</v>
      </c>
      <c r="H105" s="107" t="str">
        <f t="shared" si="2"/>
        <v>1</v>
      </c>
      <c r="I105" s="107" t="str">
        <f t="shared" si="3"/>
        <v>0</v>
      </c>
      <c r="J105" s="107" t="str">
        <f t="shared" si="4"/>
        <v>1</v>
      </c>
      <c r="K105" s="107" t="str">
        <f t="shared" si="5"/>
        <v>1</v>
      </c>
      <c r="L105" s="107">
        <f t="shared" si="6"/>
        <v>3</v>
      </c>
      <c r="M105" s="107">
        <f t="array" ref="M105">XLOOKUP(DECKS!$F105,HISTORICO!$B$4:$B$11,HISTORICO!$C$4:$C$11,0,0)</f>
        <v>0</v>
      </c>
      <c r="N105" s="107">
        <f t="array" ref="N105">XLOOKUP(DECKS!$F105,HISTORICO!$B$4:$B$11,HISTORICO!$D$4:$D$11,0,0)</f>
        <v>0</v>
      </c>
      <c r="O105" s="107">
        <f t="array" ref="O105">XLOOKUP(DECKS!$F105,HISTORICO!$B$15:$B$89,HISTORICO!$C$15:$C$89,0,0)</f>
        <v>0</v>
      </c>
      <c r="P105" s="107">
        <f t="array" ref="P105">XLOOKUP(DECKS!$F105,HISTORICO!$B$15:$B$89,HISTORICO!$D$15:$D$89,0,0)</f>
        <v>0</v>
      </c>
      <c r="Q105" s="107">
        <f t="array" ref="Q105">XLOOKUP(DECKS!$F105,HISTORICO!$B$93:$B$171,HISTORICO!$C$93:$C$171,0,0)</f>
        <v>0</v>
      </c>
      <c r="R105" s="107">
        <f t="array" ref="R105">XLOOKUP(DECKS!$F105,HISTORICO!$B$93:$B$171,HISTORICO!$D$93:$D$171,0,0)</f>
        <v>0</v>
      </c>
      <c r="S105" s="107">
        <f t="array" ref="S105">XLOOKUP(DECKS!$F105,HISTORICO!$B$175:$B$377,HISTORICO!$C$175:$C$377,0,0)</f>
        <v>0</v>
      </c>
      <c r="T105" s="107">
        <f t="array" ref="T105">XLOOKUP(DECKS!$F105,HISTORICO!$B$175:$B$377,HISTORICO!$D$175:$D$377,0,0)</f>
        <v>0</v>
      </c>
      <c r="U105" s="107">
        <f t="array" ref="U105">XLOOKUP(DECKS!$F105,HISTORICO!$B$381:$B$501,HISTORICO!$C$381:$C$501,0,0)</f>
        <v>0</v>
      </c>
      <c r="V105" s="107">
        <f t="array" ref="V105">XLOOKUP(DECKS!$F105,HISTORICO!$B$381:$B$501,HISTORICO!$D$381:$D$501,0,0)</f>
        <v>0</v>
      </c>
      <c r="W105" s="107">
        <f t="array" ref="W105">XLOOKUP(DECKS!$F105,HISTORICO!$B$505:$B$589,HISTORICO!$C$505:$C$589,0,0)</f>
        <v>0</v>
      </c>
      <c r="X105" s="107">
        <f t="array" ref="X105">XLOOKUP(DECKS!$F105,HISTORICO!$B$505:$B$589,HISTORICO!$D$505:$D$589,0,0)</f>
        <v>0</v>
      </c>
      <c r="Y105" s="107">
        <f t="array" ref="Y105">XLOOKUP(DECKS!$F105,HISTORICO!$N$4:$N$100,HISTORICO!$O$4:$O$100,0,0)</f>
        <v>2</v>
      </c>
      <c r="Z105" s="107">
        <f t="array" ref="Z105">XLOOKUP(DECKS!$F105,HISTORICO!$N$4:$N$100,HISTORICO!$P$4:$P$100,0,0)</f>
        <v>2</v>
      </c>
      <c r="AA105" s="107">
        <f t="array" ref="AA105">XLOOKUP(DECKS!$F105,HISTORICO!$N$107:$N$288,HISTORICO!$O$107:$O$288,0,0)</f>
        <v>1</v>
      </c>
      <c r="AB105" s="107">
        <f t="array" ref="AB105">XLOOKUP(DECKS!$F105,HISTORICO!$N$107:$N$288,HISTORICO!$P$107:$P$288,0,0)</f>
        <v>0</v>
      </c>
      <c r="AC105" s="100">
        <f>DECKS!$AB105/DECKS!$AA105</f>
        <v>0</v>
      </c>
      <c r="AD105" s="108">
        <f t="array" ref="AD105">XLOOKUP(DECKS!$F105,HISTORICO!$N$292:$N$759,HISTORICO!$O$292:$O$759,0,0)</f>
        <v>0</v>
      </c>
      <c r="AE105" s="107">
        <f t="array" ref="AE105">XLOOKUP(DECKS!$F105,HISTORICO!$N$292:$N$759,HISTORICO!$P$292:$P$759,0,0)</f>
        <v>0</v>
      </c>
      <c r="AF105" s="109">
        <f>IFERROR(DECKS!$AE105/DECKS!$AD105,0)</f>
        <v>0</v>
      </c>
      <c r="AG105" s="108">
        <f>DECKS!$Y105+DECKS!$AA105+DECKS!$AD105</f>
        <v>3</v>
      </c>
      <c r="AH105" s="109">
        <f>IFERROR((DECKS!$Z105+DECKS!$AB105+DECKS!$AE105)/DECKS!$AG105,0)</f>
        <v>0.6666666667</v>
      </c>
      <c r="AI105" s="110" t="str">
        <f>IFERROR(AVERAGEIF(REG!$D$2:$D$124,DECKS!$F105,REG!$C$2:$C$124),"-")</f>
        <v>-</v>
      </c>
      <c r="AJ105" s="108">
        <f>DECKS!$M105+DECKS!$O105+DECKS!$Q105+DECKS!$S105+DECKS!$U105+DECKS!$W105+DECKS!$Y105+DECKS!$AA105+DECKS!$AD105</f>
        <v>3</v>
      </c>
      <c r="AK105" s="109">
        <f>IFERROR((DECKS!$N105+DECKS!$P105+DECKS!$R105+DECKS!$T105+DECKS!$V105+DECKS!$X105+DECKS!$Z105+DECKS!$AB105+DECKS!$AE105)/DECKS!$AJ105,0)</f>
        <v>0.6666666667</v>
      </c>
      <c r="AL105" s="100" t="s">
        <v>190</v>
      </c>
      <c r="AM105" s="107">
        <f>SUMIF(HISTORICO!N:N,DECKS!$F105,HISTORICO!X:X)</f>
        <v>7</v>
      </c>
      <c r="AN105" s="107">
        <f>SUMIF(HISTORICO!N:N,DECKS!$F105,HISTORICO!Y:Y)</f>
        <v>0</v>
      </c>
      <c r="AO105" s="107">
        <f>SUMIF(HISTORICO!N:N,DECKS!$F105,HISTORICO!Z:Z)</f>
        <v>0</v>
      </c>
      <c r="AP105" s="107">
        <f>SUMIF(HISTORICO!N:N,DECKS!$F105,HISTORICO!AA:AA)</f>
        <v>0</v>
      </c>
      <c r="AQ105" s="111">
        <f>IFERROR(SUM(DECKS!$AM105:$AP105)/((DECKS!$AG105)),0)</f>
        <v>2.333333333</v>
      </c>
      <c r="AR105" s="112">
        <f>IFERROR(DECKS!$AM105/SUM(DECKS!$AM105:$AP105),0)</f>
        <v>1</v>
      </c>
      <c r="AS105" s="112">
        <f>IFERROR(DECKS!$AN105/SUM(DECKS!$AM105:$AP105),0)</f>
        <v>0</v>
      </c>
      <c r="AT105" s="112">
        <f>IFERROR(DECKS!$AO105/SUM(DECKS!$AM105:$AP105),0)</f>
        <v>0</v>
      </c>
      <c r="AU105" s="112">
        <f>IFERROR(DECKS!$AP105/SUM(DECKS!$AM105:$AP105),0)</f>
        <v>0</v>
      </c>
      <c r="AV105" s="107">
        <f t="array" ref="AV105">XLOOKUP(DECKS!$F105,HISTORICO!$N$4:$N$100,HISTORICO!$AH$4:$AH$100,0)</f>
        <v>7</v>
      </c>
      <c r="AW105" s="107">
        <f>DECKS!$AV105+DECKS!$AM105+1.5*DECKS!$AN105+2*DECKS!$AO105+2.5*DECKS!$AP105</f>
        <v>14</v>
      </c>
      <c r="AX105" s="110">
        <f>IFERROR(DECKS!$AW105/DECKS!$AG105,"-")</f>
        <v>4.666666667</v>
      </c>
      <c r="AY105" s="107" t="str">
        <f t="array" ref="AY105">XLOOKUP(DECKS!$AX105,REF!$F$64:$F$68,REF!$D$64:$D$68,"-",-1,1)</f>
        <v>A</v>
      </c>
      <c r="AZ105" s="107"/>
      <c r="BA105" s="114"/>
      <c r="BB105" s="107"/>
      <c r="BC105" s="107"/>
    </row>
    <row r="106" ht="18.75" hidden="1" customHeight="1">
      <c r="A106" s="88"/>
      <c r="B106" s="105" t="s">
        <v>288</v>
      </c>
      <c r="C106" s="107" t="s">
        <v>268</v>
      </c>
      <c r="D106" s="107">
        <v>4.0</v>
      </c>
      <c r="E106" s="105" t="str">
        <f t="array" ref="E106">XLOOKUP(B106,REF!$C$3:$C$34,REF!$B$3:$B$34,"-",0,1)</f>
        <v>Not-Black</v>
      </c>
      <c r="F106" s="108" t="s">
        <v>450</v>
      </c>
      <c r="G106" s="107" t="str">
        <f t="shared" si="1"/>
        <v>1</v>
      </c>
      <c r="H106" s="107" t="str">
        <f t="shared" si="2"/>
        <v>1</v>
      </c>
      <c r="I106" s="107" t="str">
        <f t="shared" si="3"/>
        <v>0</v>
      </c>
      <c r="J106" s="107" t="str">
        <f t="shared" si="4"/>
        <v>1</v>
      </c>
      <c r="K106" s="107" t="str">
        <f t="shared" si="5"/>
        <v>1</v>
      </c>
      <c r="L106" s="107">
        <f t="shared" si="6"/>
        <v>4</v>
      </c>
      <c r="M106" s="107">
        <f t="array" ref="M106">XLOOKUP(DECKS!$F106,HISTORICO!$B$4:$B$11,HISTORICO!$C$4:$C$11,0,0)</f>
        <v>0</v>
      </c>
      <c r="N106" s="107">
        <f t="array" ref="N106">XLOOKUP(DECKS!$F106,HISTORICO!$B$4:$B$11,HISTORICO!$D$4:$D$11,0,0)</f>
        <v>0</v>
      </c>
      <c r="O106" s="107">
        <f t="array" ref="O106">XLOOKUP(DECKS!$F106,HISTORICO!$B$15:$B$89,HISTORICO!$C$15:$C$89,0,0)</f>
        <v>27</v>
      </c>
      <c r="P106" s="107">
        <f t="array" ref="P106">XLOOKUP(DECKS!$F106,HISTORICO!$B$15:$B$89,HISTORICO!$D$15:$D$89,0,0)</f>
        <v>8</v>
      </c>
      <c r="Q106" s="107">
        <f t="array" ref="Q106">XLOOKUP(DECKS!$F106,HISTORICO!$B$93:$B$171,HISTORICO!$C$93:$C$171,0,0)</f>
        <v>4</v>
      </c>
      <c r="R106" s="107">
        <f t="array" ref="R106">XLOOKUP(DECKS!$F106,HISTORICO!$B$93:$B$171,HISTORICO!$D$93:$D$171,0,0)</f>
        <v>2</v>
      </c>
      <c r="S106" s="107">
        <f t="array" ref="S106">XLOOKUP(DECKS!$F106,HISTORICO!$B$175:$B$377,HISTORICO!$C$175:$C$377,0,0)</f>
        <v>7</v>
      </c>
      <c r="T106" s="107">
        <f t="array" ref="T106">XLOOKUP(DECKS!$F106,HISTORICO!$B$175:$B$377,HISTORICO!$D$175:$D$377,0,0)</f>
        <v>6</v>
      </c>
      <c r="U106" s="107">
        <f t="array" ref="U106">XLOOKUP(DECKS!$F106,HISTORICO!$B$381:$B$501,HISTORICO!$C$381:$C$501,0,0)</f>
        <v>3</v>
      </c>
      <c r="V106" s="107">
        <f t="array" ref="V106">XLOOKUP(DECKS!$F106,HISTORICO!$B$381:$B$501,HISTORICO!$D$381:$D$501,0,0)</f>
        <v>1</v>
      </c>
      <c r="W106" s="107">
        <f t="array" ref="W106">XLOOKUP(DECKS!$F106,HISTORICO!$B$505:$B$589,HISTORICO!$C$505:$C$589,0,0)</f>
        <v>4</v>
      </c>
      <c r="X106" s="107">
        <f t="array" ref="X106">XLOOKUP(DECKS!$F106,HISTORICO!$B$505:$B$589,HISTORICO!$D$505:$D$589,0,0)</f>
        <v>1</v>
      </c>
      <c r="Y106" s="107">
        <f t="array" ref="Y106">XLOOKUP(DECKS!$F106,HISTORICO!$N$4:$N$100,HISTORICO!$O$4:$O$100,0,0)</f>
        <v>2</v>
      </c>
      <c r="Z106" s="107">
        <f t="array" ref="Z106">XLOOKUP(DECKS!$F106,HISTORICO!$N$4:$N$100,HISTORICO!$P$4:$P$100,0,0)</f>
        <v>2</v>
      </c>
      <c r="AA106" s="107">
        <f t="array" ref="AA106">XLOOKUP(DECKS!$F106,HISTORICO!$N$107:$N$288,HISTORICO!$O$107:$O$288,0,0)</f>
        <v>1</v>
      </c>
      <c r="AB106" s="107">
        <f t="array" ref="AB106">XLOOKUP(DECKS!$F106,HISTORICO!$N$107:$N$288,HISTORICO!$P$107:$P$288,0,0)</f>
        <v>0</v>
      </c>
      <c r="AC106" s="100">
        <f>DECKS!$AB106/DECKS!$AA106</f>
        <v>0</v>
      </c>
      <c r="AD106" s="108">
        <f t="array" ref="AD106">XLOOKUP(DECKS!$F106,HISTORICO!$N$292:$N$759,HISTORICO!$O$292:$O$759,0,0)</f>
        <v>0</v>
      </c>
      <c r="AE106" s="107">
        <f t="array" ref="AE106">XLOOKUP(DECKS!$F106,HISTORICO!$N$292:$N$759,HISTORICO!$P$292:$P$759,0,0)</f>
        <v>0</v>
      </c>
      <c r="AF106" s="109">
        <f>IFERROR(DECKS!$AE106/DECKS!$AD106,0)</f>
        <v>0</v>
      </c>
      <c r="AG106" s="108">
        <f>DECKS!$Y106+DECKS!$AA106+DECKS!$AD106</f>
        <v>3</v>
      </c>
      <c r="AH106" s="109">
        <f>IFERROR((DECKS!$Z106+DECKS!$AB106+DECKS!$AE106)/DECKS!$AG106,0)</f>
        <v>0.6666666667</v>
      </c>
      <c r="AI106" s="115" t="str">
        <f>IFERROR(AVERAGEIF(REG!$D$2:$D$124,DECKS!$F106,REG!$C$2:$C$124),"-")</f>
        <v>-</v>
      </c>
      <c r="AJ106" s="108">
        <f>DECKS!$M106+DECKS!$O106+DECKS!$Q106+DECKS!$S106+DECKS!$U106+DECKS!$W106+DECKS!$Y106+DECKS!$AA106+DECKS!$AD106</f>
        <v>48</v>
      </c>
      <c r="AK106" s="109">
        <f>IFERROR((DECKS!$N106+DECKS!$P106+DECKS!$R106+DECKS!$T106+DECKS!$V106+DECKS!$X106+DECKS!$Z106+DECKS!$AB106+DECKS!$AE106)/DECKS!$AJ106,0)</f>
        <v>0.4166666667</v>
      </c>
      <c r="AL106" s="100" t="s">
        <v>160</v>
      </c>
      <c r="AM106" s="107">
        <f>SUMIF(HISTORICO!N:N,DECKS!$F106,HISTORICO!X:X)</f>
        <v>5</v>
      </c>
      <c r="AN106" s="107">
        <f>SUMIF(HISTORICO!N:N,DECKS!$F106,HISTORICO!Y:Y)</f>
        <v>0</v>
      </c>
      <c r="AO106" s="107">
        <f>SUMIF(HISTORICO!N:N,DECKS!$F106,HISTORICO!Z:Z)</f>
        <v>0</v>
      </c>
      <c r="AP106" s="107">
        <f>SUMIF(HISTORICO!N:N,DECKS!$F106,HISTORICO!AA:AA)</f>
        <v>0</v>
      </c>
      <c r="AQ106" s="111">
        <f>IFERROR(SUM(DECKS!$AM106:$AP106)/((DECKS!$AG106)),0)</f>
        <v>1.666666667</v>
      </c>
      <c r="AR106" s="112">
        <f>IFERROR(DECKS!$AM106/SUM(DECKS!$AM106:$AP106),0)</f>
        <v>1</v>
      </c>
      <c r="AS106" s="112">
        <f>IFERROR(DECKS!$AN106/SUM(DECKS!$AM106:$AP106),0)</f>
        <v>0</v>
      </c>
      <c r="AT106" s="112">
        <f>IFERROR(DECKS!$AO106/SUM(DECKS!$AM106:$AP106),0)</f>
        <v>0</v>
      </c>
      <c r="AU106" s="112">
        <f>IFERROR(DECKS!$AP106/SUM(DECKS!$AM106:$AP106),0)</f>
        <v>0</v>
      </c>
      <c r="AV106" s="107">
        <f t="array" ref="AV106">XLOOKUP(DECKS!$F106,HISTORICO!$N$4:$N$100,HISTORICO!$AH$4:$AH$100,0)</f>
        <v>7</v>
      </c>
      <c r="AW106" s="107">
        <f>DECKS!$AV106+DECKS!$AM106+1.5*DECKS!$AN106+2*DECKS!$AO106+2.5*DECKS!$AP106</f>
        <v>12</v>
      </c>
      <c r="AX106" s="110">
        <f>IFERROR(DECKS!$AW106/DECKS!$AG106,"-")</f>
        <v>4</v>
      </c>
      <c r="AY106" s="107" t="str">
        <f t="array" ref="AY106">XLOOKUP(DECKS!$AX106,REF!$F$64:$F$68,REF!$D$64:$D$68,"-",-1,1)</f>
        <v>A</v>
      </c>
      <c r="AZ106" s="107" t="s">
        <v>451</v>
      </c>
      <c r="BA106" s="114">
        <v>752.16</v>
      </c>
      <c r="BB106" s="107">
        <v>3.17</v>
      </c>
      <c r="BC106" s="107">
        <v>42.25</v>
      </c>
    </row>
    <row r="107" ht="18.75" customHeight="1">
      <c r="A107" s="88"/>
      <c r="B107" s="105" t="s">
        <v>302</v>
      </c>
      <c r="C107" s="107" t="s">
        <v>254</v>
      </c>
      <c r="D107" s="107"/>
      <c r="E107" s="105" t="str">
        <f t="array" ref="E107">XLOOKUP(B107,REF!$C$3:$C$34,REF!$B$3:$B$34,"-",0,1)</f>
        <v>Mardu</v>
      </c>
      <c r="F107" s="108" t="s">
        <v>99</v>
      </c>
      <c r="G107" s="107" t="str">
        <f t="shared" si="1"/>
        <v>1</v>
      </c>
      <c r="H107" s="107" t="str">
        <f t="shared" si="2"/>
        <v>0</v>
      </c>
      <c r="I107" s="107" t="str">
        <f t="shared" si="3"/>
        <v>1</v>
      </c>
      <c r="J107" s="107" t="str">
        <f t="shared" si="4"/>
        <v>1</v>
      </c>
      <c r="K107" s="107" t="str">
        <f t="shared" si="5"/>
        <v>0</v>
      </c>
      <c r="L107" s="107">
        <f t="shared" si="6"/>
        <v>3</v>
      </c>
      <c r="M107" s="107">
        <f t="array" ref="M107">XLOOKUP(DECKS!$F107,HISTORICO!$B$4:$B$11,HISTORICO!$C$4:$C$11,0,0)</f>
        <v>0</v>
      </c>
      <c r="N107" s="107">
        <f t="array" ref="N107">XLOOKUP(DECKS!$F107,HISTORICO!$B$4:$B$11,HISTORICO!$D$4:$D$11,0,0)</f>
        <v>0</v>
      </c>
      <c r="O107" s="107">
        <f t="array" ref="O107">XLOOKUP(DECKS!$F107,HISTORICO!$B$15:$B$89,HISTORICO!$C$15:$C$89,0,0)</f>
        <v>0</v>
      </c>
      <c r="P107" s="107">
        <f t="array" ref="P107">XLOOKUP(DECKS!$F107,HISTORICO!$B$15:$B$89,HISTORICO!$D$15:$D$89,0,0)</f>
        <v>0</v>
      </c>
      <c r="Q107" s="107">
        <f t="array" ref="Q107">XLOOKUP(DECKS!$F107,HISTORICO!$B$93:$B$171,HISTORICO!$C$93:$C$171,0,0)</f>
        <v>0</v>
      </c>
      <c r="R107" s="107">
        <f t="array" ref="R107">XLOOKUP(DECKS!$F107,HISTORICO!$B$93:$B$171,HISTORICO!$D$93:$D$171,0,0)</f>
        <v>0</v>
      </c>
      <c r="S107" s="107">
        <f t="array" ref="S107">XLOOKUP(DECKS!$F107,HISTORICO!$B$175:$B$377,HISTORICO!$C$175:$C$377,0,0)</f>
        <v>0</v>
      </c>
      <c r="T107" s="107">
        <f t="array" ref="T107">XLOOKUP(DECKS!$F107,HISTORICO!$B$175:$B$377,HISTORICO!$D$175:$D$377,0,0)</f>
        <v>0</v>
      </c>
      <c r="U107" s="107">
        <f t="array" ref="U107">XLOOKUP(DECKS!$F107,HISTORICO!$B$381:$B$501,HISTORICO!$C$381:$C$501,0,0)</f>
        <v>0</v>
      </c>
      <c r="V107" s="107">
        <f t="array" ref="V107">XLOOKUP(DECKS!$F107,HISTORICO!$B$381:$B$501,HISTORICO!$D$381:$D$501,0,0)</f>
        <v>0</v>
      </c>
      <c r="W107" s="107">
        <f t="array" ref="W107">XLOOKUP(DECKS!$F107,HISTORICO!$B$505:$B$589,HISTORICO!$C$505:$C$589,0,0)</f>
        <v>0</v>
      </c>
      <c r="X107" s="107">
        <f t="array" ref="X107">XLOOKUP(DECKS!$F107,HISTORICO!$B$505:$B$589,HISTORICO!$D$505:$D$589,0,0)</f>
        <v>0</v>
      </c>
      <c r="Y107" s="107">
        <f t="array" ref="Y107">XLOOKUP(DECKS!$F107,HISTORICO!$N$4:$N$100,HISTORICO!$O$4:$O$100,0,0)</f>
        <v>0</v>
      </c>
      <c r="Z107" s="107">
        <f t="array" ref="Z107">XLOOKUP(DECKS!$F107,HISTORICO!$N$4:$N$100,HISTORICO!$P$4:$P$100,0,0)</f>
        <v>0</v>
      </c>
      <c r="AA107" s="107">
        <f t="array" ref="AA107">XLOOKUP(DECKS!$F107,HISTORICO!$N$107:$N$288,HISTORICO!$O$107:$O$288,0,0)</f>
        <v>0</v>
      </c>
      <c r="AB107" s="107">
        <f t="array" ref="AB107">XLOOKUP(DECKS!$F107,HISTORICO!$N$107:$N$288,HISTORICO!$P$107:$P$288,0,0)</f>
        <v>0</v>
      </c>
      <c r="AC107" s="107" t="str">
        <f>DECKS!$AB107/DECKS!$AA107</f>
        <v>#DIV/0!</v>
      </c>
      <c r="AD107" s="108">
        <f t="array" ref="AD107">XLOOKUP(DECKS!$F107,HISTORICO!$N$292:$N$759,HISTORICO!$O$292:$O$759,0,0)</f>
        <v>8</v>
      </c>
      <c r="AE107" s="107">
        <f t="array" ref="AE107">XLOOKUP(DECKS!$F107,HISTORICO!$N$292:$N$759,HISTORICO!$P$292:$P$759,0,0)</f>
        <v>2</v>
      </c>
      <c r="AF107" s="109">
        <f>IFERROR(DECKS!$AE107/DECKS!$AD107,0)</f>
        <v>0.25</v>
      </c>
      <c r="AG107" s="108">
        <f>DECKS!$Y107+DECKS!$AA107+DECKS!$AD107</f>
        <v>8</v>
      </c>
      <c r="AH107" s="109">
        <f>IFERROR((DECKS!$Z107+DECKS!$AB107+DECKS!$AE107)/DECKS!$AG107,0)</f>
        <v>0.25</v>
      </c>
      <c r="AI107" s="110">
        <f>IFERROR(AVERAGEIF(REG!$D$2:$D$124,DECKS!$F107,REG!$C$2:$C$124),"-")</f>
        <v>8</v>
      </c>
      <c r="AJ107" s="108">
        <f>DECKS!$M107+DECKS!$O107+DECKS!$Q107+DECKS!$S107+DECKS!$U107+DECKS!$W107+DECKS!$Y107+DECKS!$AA107+DECKS!$AD107</f>
        <v>8</v>
      </c>
      <c r="AK107" s="109">
        <f>IFERROR((DECKS!$N107+DECKS!$P107+DECKS!$R107+DECKS!$T107+DECKS!$V107+DECKS!$X107+DECKS!$Z107+DECKS!$AB107+DECKS!$AE107)/DECKS!$AJ107,0)</f>
        <v>0.25</v>
      </c>
      <c r="AL107" s="107"/>
      <c r="AM107" s="107" t="str">
        <f>SUMIF(HISTORICO!N:N,DECKS!$F107,HISTORICO!X:X)</f>
        <v>#ERROR!</v>
      </c>
      <c r="AN107" s="107" t="str">
        <f>SUMIF(HISTORICO!N:N,DECKS!$F107,HISTORICO!Y:Y)</f>
        <v>#ERROR!</v>
      </c>
      <c r="AO107" s="107" t="str">
        <f>SUMIF(HISTORICO!N:N,DECKS!$F107,HISTORICO!Z:Z)</f>
        <v>#ERROR!</v>
      </c>
      <c r="AP107" s="107" t="str">
        <f>SUMIF(HISTORICO!N:N,DECKS!$F107,HISTORICO!AA:AA)</f>
        <v>#ERROR!</v>
      </c>
      <c r="AQ107" s="111">
        <f>IFERROR(SUM(DECKS!$AM107:$AP107)/((DECKS!$AG107)),0)</f>
        <v>0</v>
      </c>
      <c r="AR107" s="112">
        <f>IFERROR(DECKS!$AM107/SUM(DECKS!$AM107:$AP107),0)</f>
        <v>0</v>
      </c>
      <c r="AS107" s="112">
        <f>IFERROR(DECKS!$AN107/SUM(DECKS!$AM107:$AP107),0)</f>
        <v>0</v>
      </c>
      <c r="AT107" s="112">
        <f>IFERROR(DECKS!$AO107/SUM(DECKS!$AM107:$AP107),0)</f>
        <v>0</v>
      </c>
      <c r="AU107" s="112">
        <f>IFERROR(DECKS!$AP107/SUM(DECKS!$AM107:$AP107),0)</f>
        <v>0</v>
      </c>
      <c r="AV107" s="107">
        <f t="array" ref="AV107">XLOOKUP(DECKS!$F107,HISTORICO!$N$4:$N$100,HISTORICO!$AH$4:$AH$100,0)</f>
        <v>0</v>
      </c>
      <c r="AW107" s="107" t="str">
        <f>DECKS!$AV107+DECKS!$AM107+1.5*DECKS!$AN107+2*DECKS!$AO107+2.5*DECKS!$AP107</f>
        <v>#ERROR!</v>
      </c>
      <c r="AX107" s="110" t="str">
        <f>IFERROR(DECKS!$AW107/DECKS!$AG107,"-")</f>
        <v>-</v>
      </c>
      <c r="AY107" s="107" t="str">
        <f t="array" ref="AY107">XLOOKUP(DECKS!$AX107,REF!$F$64:$F$68,REF!$D$64:$D$68,"-",-1,1)</f>
        <v>-</v>
      </c>
      <c r="AZ107" s="107"/>
      <c r="BA107" s="114"/>
      <c r="BB107" s="107"/>
      <c r="BC107" s="107"/>
    </row>
    <row r="108" ht="18.75" customHeight="1">
      <c r="A108" s="88"/>
      <c r="B108" s="105" t="s">
        <v>312</v>
      </c>
      <c r="C108" s="107" t="s">
        <v>264</v>
      </c>
      <c r="D108" s="107"/>
      <c r="E108" s="105" t="str">
        <f t="array" ref="E108">XLOOKUP(B108,REF!$C$3:$C$34,REF!$B$3:$B$34,"-",0,1)</f>
        <v>Grixis</v>
      </c>
      <c r="F108" s="108" t="s">
        <v>98</v>
      </c>
      <c r="G108" s="107" t="str">
        <f t="shared" si="1"/>
        <v>0</v>
      </c>
      <c r="H108" s="107" t="str">
        <f t="shared" si="2"/>
        <v>1</v>
      </c>
      <c r="I108" s="107" t="str">
        <f t="shared" si="3"/>
        <v>1</v>
      </c>
      <c r="J108" s="107" t="str">
        <f t="shared" si="4"/>
        <v>1</v>
      </c>
      <c r="K108" s="107" t="str">
        <f t="shared" si="5"/>
        <v>0</v>
      </c>
      <c r="L108" s="107">
        <f t="shared" si="6"/>
        <v>3</v>
      </c>
      <c r="M108" s="107">
        <f t="array" ref="M108">XLOOKUP(DECKS!$F108,HISTORICO!$B$4:$B$11,HISTORICO!$C$4:$C$11,0,0)</f>
        <v>0</v>
      </c>
      <c r="N108" s="107">
        <f t="array" ref="N108">XLOOKUP(DECKS!$F108,HISTORICO!$B$4:$B$11,HISTORICO!$D$4:$D$11,0,0)</f>
        <v>0</v>
      </c>
      <c r="O108" s="107">
        <f t="array" ref="O108">XLOOKUP(DECKS!$F108,HISTORICO!$B$15:$B$89,HISTORICO!$C$15:$C$89,0,0)</f>
        <v>0</v>
      </c>
      <c r="P108" s="107">
        <f t="array" ref="P108">XLOOKUP(DECKS!$F108,HISTORICO!$B$15:$B$89,HISTORICO!$D$15:$D$89,0,0)</f>
        <v>0</v>
      </c>
      <c r="Q108" s="107">
        <f t="array" ref="Q108">XLOOKUP(DECKS!$F108,HISTORICO!$B$93:$B$171,HISTORICO!$C$93:$C$171,0,0)</f>
        <v>0</v>
      </c>
      <c r="R108" s="107">
        <f t="array" ref="R108">XLOOKUP(DECKS!$F108,HISTORICO!$B$93:$B$171,HISTORICO!$D$93:$D$171,0,0)</f>
        <v>0</v>
      </c>
      <c r="S108" s="107">
        <f t="array" ref="S108">XLOOKUP(DECKS!$F108,HISTORICO!$B$175:$B$377,HISTORICO!$C$175:$C$377,0,0)</f>
        <v>0</v>
      </c>
      <c r="T108" s="107">
        <f t="array" ref="T108">XLOOKUP(DECKS!$F108,HISTORICO!$B$175:$B$377,HISTORICO!$D$175:$D$377,0,0)</f>
        <v>0</v>
      </c>
      <c r="U108" s="107">
        <f t="array" ref="U108">XLOOKUP(DECKS!$F108,HISTORICO!$B$381:$B$501,HISTORICO!$C$381:$C$501,0,0)</f>
        <v>0</v>
      </c>
      <c r="V108" s="107">
        <f t="array" ref="V108">XLOOKUP(DECKS!$F108,HISTORICO!$B$381:$B$501,HISTORICO!$D$381:$D$501,0,0)</f>
        <v>0</v>
      </c>
      <c r="W108" s="107">
        <f t="array" ref="W108">XLOOKUP(DECKS!$F108,HISTORICO!$B$505:$B$589,HISTORICO!$C$505:$C$589,0,0)</f>
        <v>0</v>
      </c>
      <c r="X108" s="107">
        <f t="array" ref="X108">XLOOKUP(DECKS!$F108,HISTORICO!$B$505:$B$589,HISTORICO!$D$505:$D$589,0,0)</f>
        <v>0</v>
      </c>
      <c r="Y108" s="107">
        <f t="array" ref="Y108">XLOOKUP(DECKS!$F108,HISTORICO!$N$4:$N$100,HISTORICO!$O$4:$O$100,0,0)</f>
        <v>0</v>
      </c>
      <c r="Z108" s="107">
        <f t="array" ref="Z108">XLOOKUP(DECKS!$F108,HISTORICO!$N$4:$N$100,HISTORICO!$P$4:$P$100,0,0)</f>
        <v>0</v>
      </c>
      <c r="AA108" s="107">
        <f t="array" ref="AA108">XLOOKUP(DECKS!$F108,HISTORICO!$N$107:$N$288,HISTORICO!$O$107:$O$288,0,0)</f>
        <v>0</v>
      </c>
      <c r="AB108" s="107">
        <f t="array" ref="AB108">XLOOKUP(DECKS!$F108,HISTORICO!$N$107:$N$288,HISTORICO!$P$107:$P$288,0,0)</f>
        <v>0</v>
      </c>
      <c r="AC108" s="107" t="str">
        <f>DECKS!$AB108/DECKS!$AA108</f>
        <v>#DIV/0!</v>
      </c>
      <c r="AD108" s="108">
        <f t="array" ref="AD108">XLOOKUP(DECKS!$F108,HISTORICO!$N$292:$N$759,HISTORICO!$O$292:$O$759,0,0)</f>
        <v>8</v>
      </c>
      <c r="AE108" s="107">
        <f t="array" ref="AE108">XLOOKUP(DECKS!$F108,HISTORICO!$N$292:$N$759,HISTORICO!$P$292:$P$759,0,0)</f>
        <v>2</v>
      </c>
      <c r="AF108" s="109">
        <f>IFERROR(DECKS!$AE108/DECKS!$AD108,0)</f>
        <v>0.25</v>
      </c>
      <c r="AG108" s="108">
        <f>DECKS!$Y108+DECKS!$AA108+DECKS!$AD108</f>
        <v>8</v>
      </c>
      <c r="AH108" s="109">
        <f>IFERROR((DECKS!$Z108+DECKS!$AB108+DECKS!$AE108)/DECKS!$AG108,0)</f>
        <v>0.25</v>
      </c>
      <c r="AI108" s="110">
        <f>IFERROR(AVERAGEIF(REG!$D$2:$D$124,DECKS!$F108,REG!$C$2:$C$124),"-")</f>
        <v>9.5</v>
      </c>
      <c r="AJ108" s="108">
        <f>DECKS!$M108+DECKS!$O108+DECKS!$Q108+DECKS!$S108+DECKS!$U108+DECKS!$W108+DECKS!$Y108+DECKS!$AA108+DECKS!$AD108</f>
        <v>8</v>
      </c>
      <c r="AK108" s="109">
        <f>IFERROR((DECKS!$N108+DECKS!$P108+DECKS!$R108+DECKS!$T108+DECKS!$V108+DECKS!$X108+DECKS!$Z108+DECKS!$AB108+DECKS!$AE108)/DECKS!$AJ108,0)</f>
        <v>0.25</v>
      </c>
      <c r="AL108" s="107"/>
      <c r="AM108" s="107" t="str">
        <f>SUMIF(HISTORICO!N:N,DECKS!$F108,HISTORICO!X:X)</f>
        <v>#ERROR!</v>
      </c>
      <c r="AN108" s="107" t="str">
        <f>SUMIF(HISTORICO!N:N,DECKS!$F108,HISTORICO!Y:Y)</f>
        <v>#ERROR!</v>
      </c>
      <c r="AO108" s="107" t="str">
        <f>SUMIF(HISTORICO!N:N,DECKS!$F108,HISTORICO!Z:Z)</f>
        <v>#ERROR!</v>
      </c>
      <c r="AP108" s="107" t="str">
        <f>SUMIF(HISTORICO!N:N,DECKS!$F108,HISTORICO!AA:AA)</f>
        <v>#ERROR!</v>
      </c>
      <c r="AQ108" s="111">
        <f>IFERROR(SUM(DECKS!$AM108:$AP108)/((DECKS!$AG108)),0)</f>
        <v>0</v>
      </c>
      <c r="AR108" s="112">
        <f>IFERROR(DECKS!$AM108/SUM(DECKS!$AM108:$AP108),0)</f>
        <v>0</v>
      </c>
      <c r="AS108" s="112">
        <f>IFERROR(DECKS!$AN108/SUM(DECKS!$AM108:$AP108),0)</f>
        <v>0</v>
      </c>
      <c r="AT108" s="112">
        <f>IFERROR(DECKS!$AO108/SUM(DECKS!$AM108:$AP108),0)</f>
        <v>0</v>
      </c>
      <c r="AU108" s="112">
        <f>IFERROR(DECKS!$AP108/SUM(DECKS!$AM108:$AP108),0)</f>
        <v>0</v>
      </c>
      <c r="AV108" s="107">
        <f t="array" ref="AV108">XLOOKUP(DECKS!$F108,HISTORICO!$N$4:$N$100,HISTORICO!$AH$4:$AH$100,0)</f>
        <v>0</v>
      </c>
      <c r="AW108" s="107" t="str">
        <f>DECKS!$AV108+DECKS!$AM108+1.5*DECKS!$AN108+2*DECKS!$AO108+2.5*DECKS!$AP108</f>
        <v>#ERROR!</v>
      </c>
      <c r="AX108" s="110" t="str">
        <f>IFERROR(DECKS!$AW108/DECKS!$AG108,"-")</f>
        <v>-</v>
      </c>
      <c r="AY108" s="107" t="str">
        <f t="array" ref="AY108">XLOOKUP(DECKS!$AX108,REF!$F$64:$F$68,REF!$D$64:$D$68,"-",-1,1)</f>
        <v>-</v>
      </c>
      <c r="AZ108" s="107"/>
      <c r="BA108" s="114"/>
      <c r="BB108" s="107"/>
      <c r="BC108" s="107"/>
    </row>
    <row r="109" ht="18.75" customHeight="1">
      <c r="A109" s="88"/>
      <c r="B109" s="105" t="s">
        <v>326</v>
      </c>
      <c r="C109" s="107" t="s">
        <v>254</v>
      </c>
      <c r="D109" s="107">
        <v>5.0</v>
      </c>
      <c r="E109" s="105" t="str">
        <f t="array" ref="E109">XLOOKUP(B109,REF!$C$3:$C$34,REF!$B$3:$B$34,"-",0,1)</f>
        <v>Bant</v>
      </c>
      <c r="F109" s="108" t="s">
        <v>55</v>
      </c>
      <c r="G109" s="107" t="str">
        <f t="shared" si="1"/>
        <v>1</v>
      </c>
      <c r="H109" s="107" t="str">
        <f t="shared" si="2"/>
        <v>1</v>
      </c>
      <c r="I109" s="107" t="str">
        <f t="shared" si="3"/>
        <v>0</v>
      </c>
      <c r="J109" s="107" t="str">
        <f t="shared" si="4"/>
        <v>0</v>
      </c>
      <c r="K109" s="107" t="str">
        <f t="shared" si="5"/>
        <v>1</v>
      </c>
      <c r="L109" s="107">
        <f t="shared" si="6"/>
        <v>3</v>
      </c>
      <c r="M109" s="107">
        <f t="array" ref="M109">XLOOKUP(DECKS!$F109,HISTORICO!$B$4:$B$11,HISTORICO!$C$4:$C$11,0,0)</f>
        <v>0</v>
      </c>
      <c r="N109" s="107">
        <f t="array" ref="N109">XLOOKUP(DECKS!$F109,HISTORICO!$B$4:$B$11,HISTORICO!$D$4:$D$11,0,0)</f>
        <v>0</v>
      </c>
      <c r="O109" s="107">
        <f t="array" ref="O109">XLOOKUP(DECKS!$F109,HISTORICO!$B$15:$B$89,HISTORICO!$C$15:$C$89,0,0)</f>
        <v>0</v>
      </c>
      <c r="P109" s="107">
        <f t="array" ref="P109">XLOOKUP(DECKS!$F109,HISTORICO!$B$15:$B$89,HISTORICO!$D$15:$D$89,0,0)</f>
        <v>0</v>
      </c>
      <c r="Q109" s="107">
        <f t="array" ref="Q109">XLOOKUP(DECKS!$F109,HISTORICO!$B$93:$B$171,HISTORICO!$C$93:$C$171,0,0)</f>
        <v>0</v>
      </c>
      <c r="R109" s="107">
        <f t="array" ref="R109">XLOOKUP(DECKS!$F109,HISTORICO!$B$93:$B$171,HISTORICO!$D$93:$D$171,0,0)</f>
        <v>0</v>
      </c>
      <c r="S109" s="107">
        <f t="array" ref="S109">XLOOKUP(DECKS!$F109,HISTORICO!$B$175:$B$377,HISTORICO!$C$175:$C$377,0,0)</f>
        <v>0</v>
      </c>
      <c r="T109" s="107">
        <f t="array" ref="T109">XLOOKUP(DECKS!$F109,HISTORICO!$B$175:$B$377,HISTORICO!$D$175:$D$377,0,0)</f>
        <v>0</v>
      </c>
      <c r="U109" s="107">
        <f t="array" ref="U109">XLOOKUP(DECKS!$F109,HISTORICO!$B$381:$B$501,HISTORICO!$C$381:$C$501,0,0)</f>
        <v>0</v>
      </c>
      <c r="V109" s="107">
        <f t="array" ref="V109">XLOOKUP(DECKS!$F109,HISTORICO!$B$381:$B$501,HISTORICO!$D$381:$D$501,0,0)</f>
        <v>0</v>
      </c>
      <c r="W109" s="107">
        <f t="array" ref="W109">XLOOKUP(DECKS!$F109,HISTORICO!$B$505:$B$589,HISTORICO!$C$505:$C$589,0,0)</f>
        <v>0</v>
      </c>
      <c r="X109" s="107">
        <f t="array" ref="X109">XLOOKUP(DECKS!$F109,HISTORICO!$B$505:$B$589,HISTORICO!$D$505:$D$589,0,0)</f>
        <v>0</v>
      </c>
      <c r="Y109" s="107">
        <f t="array" ref="Y109">XLOOKUP(DECKS!$F109,HISTORICO!$N$4:$N$100,HISTORICO!$O$4:$O$100,0,0)</f>
        <v>0</v>
      </c>
      <c r="Z109" s="107">
        <f t="array" ref="Z109">XLOOKUP(DECKS!$F109,HISTORICO!$N$4:$N$100,HISTORICO!$P$4:$P$100,0,0)</f>
        <v>0</v>
      </c>
      <c r="AA109" s="107">
        <f t="array" ref="AA109">XLOOKUP(DECKS!$F109,HISTORICO!$N$107:$N$288,HISTORICO!$O$107:$O$288,0,0)</f>
        <v>4</v>
      </c>
      <c r="AB109" s="107">
        <f t="array" ref="AB109">XLOOKUP(DECKS!$F109,HISTORICO!$N$107:$N$288,HISTORICO!$P$107:$P$288,0,0)</f>
        <v>2</v>
      </c>
      <c r="AC109" s="100">
        <f>DECKS!$AB109/DECKS!$AA109</f>
        <v>0.5</v>
      </c>
      <c r="AD109" s="108">
        <f t="array" ref="AD109">XLOOKUP(DECKS!$F109,HISTORICO!$N$292:$N$759,HISTORICO!$O$292:$O$759,0,0)</f>
        <v>4</v>
      </c>
      <c r="AE109" s="107">
        <f t="array" ref="AE109">XLOOKUP(DECKS!$F109,HISTORICO!$N$292:$N$759,HISTORICO!$P$292:$P$759,0,0)</f>
        <v>0</v>
      </c>
      <c r="AF109" s="109">
        <f>IFERROR(DECKS!$AE109/DECKS!$AD109,0)</f>
        <v>0</v>
      </c>
      <c r="AG109" s="108">
        <f>DECKS!$Y109+DECKS!$AA109+DECKS!$AD109</f>
        <v>8</v>
      </c>
      <c r="AH109" s="109">
        <f>IFERROR((DECKS!$Z109+DECKS!$AB109+DECKS!$AE109)/DECKS!$AG109,0)</f>
        <v>0.25</v>
      </c>
      <c r="AI109" s="110" t="str">
        <f>IFERROR(AVERAGEIF(REG!$D$2:$D$124,DECKS!$F109,REG!$C$2:$C$124),"-")</f>
        <v>-</v>
      </c>
      <c r="AJ109" s="108">
        <f>DECKS!$M109+DECKS!$O109+DECKS!$Q109+DECKS!$S109+DECKS!$U109+DECKS!$W109+DECKS!$Y109+DECKS!$AA109+DECKS!$AD109</f>
        <v>8</v>
      </c>
      <c r="AK109" s="109">
        <f>IFERROR((DECKS!$N109+DECKS!$P109+DECKS!$R109+DECKS!$T109+DECKS!$V109+DECKS!$X109+DECKS!$Z109+DECKS!$AB109+DECKS!$AE109)/DECKS!$AJ109,0)</f>
        <v>0.25</v>
      </c>
      <c r="AL109" s="107" t="s">
        <v>160</v>
      </c>
      <c r="AM109" s="107">
        <f>SUMIF(HISTORICO!N:N,DECKS!$F109,HISTORICO!X:X)</f>
        <v>5</v>
      </c>
      <c r="AN109" s="107">
        <f>SUMIF(HISTORICO!N:N,DECKS!$F109,HISTORICO!Y:Y)</f>
        <v>0</v>
      </c>
      <c r="AO109" s="107">
        <f>SUMIF(HISTORICO!N:N,DECKS!$F109,HISTORICO!Z:Z)</f>
        <v>0</v>
      </c>
      <c r="AP109" s="107">
        <f>SUMIF(HISTORICO!N:N,DECKS!$F109,HISTORICO!AA:AA)</f>
        <v>0</v>
      </c>
      <c r="AQ109" s="111">
        <f>IFERROR(SUM(DECKS!$AM109:$AP109)/((DECKS!$AG109)),0)</f>
        <v>0.625</v>
      </c>
      <c r="AR109" s="112">
        <f>IFERROR(DECKS!$AM109/SUM(DECKS!$AM109:$AP109),0)</f>
        <v>1</v>
      </c>
      <c r="AS109" s="112">
        <f>IFERROR(DECKS!$AN109/SUM(DECKS!$AM109:$AP109),0)</f>
        <v>0</v>
      </c>
      <c r="AT109" s="112">
        <f>IFERROR(DECKS!$AO109/SUM(DECKS!$AM109:$AP109),0)</f>
        <v>0</v>
      </c>
      <c r="AU109" s="112">
        <f>IFERROR(DECKS!$AP109/SUM(DECKS!$AM109:$AP109),0)</f>
        <v>0</v>
      </c>
      <c r="AV109" s="107">
        <f t="array" ref="AV109">XLOOKUP(DECKS!$F109,HISTORICO!$N$4:$N$100,HISTORICO!$AH$4:$AH$100,0)</f>
        <v>0</v>
      </c>
      <c r="AW109" s="107">
        <f>DECKS!$AV109+DECKS!$AM109+1.5*DECKS!$AN109+2*DECKS!$AO109+2.5*DECKS!$AP109</f>
        <v>5</v>
      </c>
      <c r="AX109" s="110">
        <f>IFERROR(DECKS!$AW109/DECKS!$AG109,"-")</f>
        <v>0.625</v>
      </c>
      <c r="AY109" s="107" t="str">
        <f t="array" ref="AY109">XLOOKUP(DECKS!$AX109,REF!$F$64:$F$68,REF!$D$64:$D$68,"-",-1,1)</f>
        <v>D</v>
      </c>
      <c r="AZ109" s="107"/>
      <c r="BA109" s="114"/>
      <c r="BB109" s="107"/>
      <c r="BC109" s="107"/>
    </row>
    <row r="110" ht="18.75" hidden="1" customHeight="1">
      <c r="A110" s="88"/>
      <c r="B110" s="105" t="s">
        <v>292</v>
      </c>
      <c r="C110" s="107" t="s">
        <v>255</v>
      </c>
      <c r="D110" s="107">
        <v>4.0</v>
      </c>
      <c r="E110" s="105" t="str">
        <f t="array" ref="E110">XLOOKUP(B110,REF!$C$3:$C$34,REF!$B$3:$B$34,"-",0,1)</f>
        <v>Not-Red</v>
      </c>
      <c r="F110" s="108" t="s">
        <v>452</v>
      </c>
      <c r="G110" s="107" t="str">
        <f t="shared" si="1"/>
        <v>1</v>
      </c>
      <c r="H110" s="107" t="str">
        <f t="shared" si="2"/>
        <v>1</v>
      </c>
      <c r="I110" s="107" t="str">
        <f t="shared" si="3"/>
        <v>1</v>
      </c>
      <c r="J110" s="107" t="str">
        <f t="shared" si="4"/>
        <v>0</v>
      </c>
      <c r="K110" s="107" t="str">
        <f t="shared" si="5"/>
        <v>1</v>
      </c>
      <c r="L110" s="107">
        <f t="shared" si="6"/>
        <v>4</v>
      </c>
      <c r="M110" s="107">
        <f t="array" ref="M110">XLOOKUP(DECKS!$F110,HISTORICO!$B$4:$B$11,HISTORICO!$C$4:$C$11,0,0)</f>
        <v>0</v>
      </c>
      <c r="N110" s="107">
        <f t="array" ref="N110">XLOOKUP(DECKS!$F110,HISTORICO!$B$4:$B$11,HISTORICO!$D$4:$D$11,0,0)</f>
        <v>0</v>
      </c>
      <c r="O110" s="107">
        <f t="array" ref="O110">XLOOKUP(DECKS!$F110,HISTORICO!$B$15:$B$89,HISTORICO!$C$15:$C$89,0,0)</f>
        <v>21</v>
      </c>
      <c r="P110" s="107">
        <f t="array" ref="P110">XLOOKUP(DECKS!$F110,HISTORICO!$B$15:$B$89,HISTORICO!$D$15:$D$89,0,0)</f>
        <v>9</v>
      </c>
      <c r="Q110" s="107">
        <f t="array" ref="Q110">XLOOKUP(DECKS!$F110,HISTORICO!$B$93:$B$171,HISTORICO!$C$93:$C$171,0,0)</f>
        <v>5</v>
      </c>
      <c r="R110" s="107">
        <f t="array" ref="R110">XLOOKUP(DECKS!$F110,HISTORICO!$B$93:$B$171,HISTORICO!$D$93:$D$171,0,0)</f>
        <v>2</v>
      </c>
      <c r="S110" s="107">
        <f t="array" ref="S110">XLOOKUP(DECKS!$F110,HISTORICO!$B$175:$B$377,HISTORICO!$C$175:$C$377,0,0)</f>
        <v>8</v>
      </c>
      <c r="T110" s="107">
        <f t="array" ref="T110">XLOOKUP(DECKS!$F110,HISTORICO!$B$175:$B$377,HISTORICO!$D$175:$D$377,0,0)</f>
        <v>4</v>
      </c>
      <c r="U110" s="107">
        <f t="array" ref="U110">XLOOKUP(DECKS!$F110,HISTORICO!$B$381:$B$501,HISTORICO!$C$381:$C$501,0,0)</f>
        <v>0</v>
      </c>
      <c r="V110" s="107">
        <f t="array" ref="V110">XLOOKUP(DECKS!$F110,HISTORICO!$B$381:$B$501,HISTORICO!$D$381:$D$501,0,0)</f>
        <v>0</v>
      </c>
      <c r="W110" s="107">
        <f t="array" ref="W110">XLOOKUP(DECKS!$F110,HISTORICO!$B$505:$B$589,HISTORICO!$C$505:$C$589,0,0)</f>
        <v>0</v>
      </c>
      <c r="X110" s="107">
        <f t="array" ref="X110">XLOOKUP(DECKS!$F110,HISTORICO!$B$505:$B$589,HISTORICO!$D$505:$D$589,0,0)</f>
        <v>0</v>
      </c>
      <c r="Y110" s="107">
        <f t="array" ref="Y110">XLOOKUP(DECKS!$F110,HISTORICO!$N$4:$N$100,HISTORICO!$O$4:$O$100,0,0)</f>
        <v>3</v>
      </c>
      <c r="Z110" s="107">
        <f t="array" ref="Z110">XLOOKUP(DECKS!$F110,HISTORICO!$N$4:$N$100,HISTORICO!$P$4:$P$100,0,0)</f>
        <v>1</v>
      </c>
      <c r="AA110" s="107">
        <f t="array" ref="AA110">XLOOKUP(DECKS!$F110,HISTORICO!$N$107:$N$288,HISTORICO!$O$107:$O$288,0,0)</f>
        <v>5</v>
      </c>
      <c r="AB110" s="107">
        <f t="array" ref="AB110">XLOOKUP(DECKS!$F110,HISTORICO!$N$107:$N$288,HISTORICO!$P$107:$P$288,0,0)</f>
        <v>1</v>
      </c>
      <c r="AC110" s="100">
        <f>DECKS!$AB110/DECKS!$AA110</f>
        <v>0.2</v>
      </c>
      <c r="AD110" s="108">
        <f t="array" ref="AD110">XLOOKUP(DECKS!$F110,HISTORICO!$N$292:$N$759,HISTORICO!$O$292:$O$759,0,0)</f>
        <v>0</v>
      </c>
      <c r="AE110" s="107">
        <f t="array" ref="AE110">XLOOKUP(DECKS!$F110,HISTORICO!$N$292:$N$759,HISTORICO!$P$292:$P$759,0,0)</f>
        <v>0</v>
      </c>
      <c r="AF110" s="109">
        <f>IFERROR(DECKS!$AE110/DECKS!$AD110,0)</f>
        <v>0</v>
      </c>
      <c r="AG110" s="108">
        <f>DECKS!$Y110+DECKS!$AA110+DECKS!$AD110</f>
        <v>8</v>
      </c>
      <c r="AH110" s="109">
        <f>IFERROR((DECKS!$Z110+DECKS!$AB110+DECKS!$AE110)/DECKS!$AG110,0)</f>
        <v>0.25</v>
      </c>
      <c r="AI110" s="115" t="str">
        <f>IFERROR(AVERAGEIF(REG!$D$2:$D$124,DECKS!$F110,REG!$C$2:$C$124),"-")</f>
        <v>-</v>
      </c>
      <c r="AJ110" s="108">
        <f>DECKS!$M110+DECKS!$O110+DECKS!$Q110+DECKS!$S110+DECKS!$U110+DECKS!$W110+DECKS!$Y110+DECKS!$AA110+DECKS!$AD110</f>
        <v>42</v>
      </c>
      <c r="AK110" s="109">
        <f>IFERROR((DECKS!$N110+DECKS!$P110+DECKS!$R110+DECKS!$T110+DECKS!$V110+DECKS!$X110+DECKS!$Z110+DECKS!$AB110+DECKS!$AE110)/DECKS!$AJ110,0)</f>
        <v>0.4047619048</v>
      </c>
      <c r="AL110" s="100" t="s">
        <v>367</v>
      </c>
      <c r="AM110" s="107">
        <f>SUMIF(HISTORICO!N:N,DECKS!$F110,HISTORICO!X:X)</f>
        <v>0</v>
      </c>
      <c r="AN110" s="107">
        <f>SUMIF(HISTORICO!N:N,DECKS!$F110,HISTORICO!Y:Y)</f>
        <v>0</v>
      </c>
      <c r="AO110" s="107">
        <f>SUMIF(HISTORICO!N:N,DECKS!$F110,HISTORICO!Z:Z)</f>
        <v>0</v>
      </c>
      <c r="AP110" s="107">
        <f>SUMIF(HISTORICO!N:N,DECKS!$F110,HISTORICO!AA:AA)</f>
        <v>4</v>
      </c>
      <c r="AQ110" s="111">
        <f>IFERROR(SUM(DECKS!$AM110:$AP110)/((DECKS!$AG110)),0)</f>
        <v>0.5</v>
      </c>
      <c r="AR110" s="112">
        <f>IFERROR(DECKS!$AM110/SUM(DECKS!$AM110:$AP110),0)</f>
        <v>0</v>
      </c>
      <c r="AS110" s="112">
        <f>IFERROR(DECKS!$AN110/SUM(DECKS!$AM110:$AP110),0)</f>
        <v>0</v>
      </c>
      <c r="AT110" s="112">
        <f>IFERROR(DECKS!$AO110/SUM(DECKS!$AM110:$AP110),0)</f>
        <v>0</v>
      </c>
      <c r="AU110" s="112">
        <f>IFERROR(DECKS!$AP110/SUM(DECKS!$AM110:$AP110),0)</f>
        <v>1</v>
      </c>
      <c r="AV110" s="107">
        <f t="array" ref="AV110">XLOOKUP(DECKS!$F110,HISTORICO!$N$4:$N$100,HISTORICO!$AH$4:$AH$100,0)</f>
        <v>9</v>
      </c>
      <c r="AW110" s="107">
        <f>DECKS!$AV110+DECKS!$AM110+1.5*DECKS!$AN110+2*DECKS!$AO110+2.5*DECKS!$AP110</f>
        <v>19</v>
      </c>
      <c r="AX110" s="110">
        <f>IFERROR(DECKS!$AW110/DECKS!$AG110,"-")</f>
        <v>2.375</v>
      </c>
      <c r="AY110" s="107" t="str">
        <f t="array" ref="AY110">XLOOKUP(DECKS!$AX110,REF!$F$64:$F$68,REF!$D$64:$D$68,"-",-1,1)</f>
        <v>B</v>
      </c>
      <c r="AZ110" s="108"/>
      <c r="BA110" s="114"/>
      <c r="BB110" s="107"/>
      <c r="BC110" s="107"/>
    </row>
    <row r="111" ht="18.75" hidden="1" customHeight="1">
      <c r="A111" s="88"/>
      <c r="B111" s="105" t="s">
        <v>304</v>
      </c>
      <c r="C111" s="107" t="s">
        <v>279</v>
      </c>
      <c r="D111" s="107">
        <v>5.0</v>
      </c>
      <c r="E111" s="105" t="str">
        <f t="array" ref="E111">XLOOKUP(B111,REF!$C$3:$C$34,REF!$B$3:$B$34,"-",0,1)</f>
        <v>Izzet</v>
      </c>
      <c r="F111" s="108" t="s">
        <v>453</v>
      </c>
      <c r="G111" s="107" t="str">
        <f t="shared" si="1"/>
        <v>0</v>
      </c>
      <c r="H111" s="107" t="str">
        <f t="shared" si="2"/>
        <v>1</v>
      </c>
      <c r="I111" s="107" t="str">
        <f t="shared" si="3"/>
        <v>0</v>
      </c>
      <c r="J111" s="107" t="str">
        <f t="shared" si="4"/>
        <v>1</v>
      </c>
      <c r="K111" s="107" t="str">
        <f t="shared" si="5"/>
        <v>0</v>
      </c>
      <c r="L111" s="107">
        <f t="shared" si="6"/>
        <v>2</v>
      </c>
      <c r="M111" s="107">
        <f t="array" ref="M111">XLOOKUP(DECKS!$F111,HISTORICO!$B$4:$B$11,HISTORICO!$C$4:$C$11,0,0)</f>
        <v>0</v>
      </c>
      <c r="N111" s="107">
        <f t="array" ref="N111">XLOOKUP(DECKS!$F111,HISTORICO!$B$4:$B$11,HISTORICO!$D$4:$D$11,0,0)</f>
        <v>0</v>
      </c>
      <c r="O111" s="107">
        <f t="array" ref="O111">XLOOKUP(DECKS!$F111,HISTORICO!$B$15:$B$89,HISTORICO!$C$15:$C$89,0,0)</f>
        <v>0</v>
      </c>
      <c r="P111" s="107">
        <f t="array" ref="P111">XLOOKUP(DECKS!$F111,HISTORICO!$B$15:$B$89,HISTORICO!$D$15:$D$89,0,0)</f>
        <v>0</v>
      </c>
      <c r="Q111" s="107">
        <f t="array" ref="Q111">XLOOKUP(DECKS!$F111,HISTORICO!$B$93:$B$171,HISTORICO!$C$93:$C$171,0,0)</f>
        <v>0</v>
      </c>
      <c r="R111" s="107">
        <f t="array" ref="R111">XLOOKUP(DECKS!$F111,HISTORICO!$B$93:$B$171,HISTORICO!$D$93:$D$171,0,0)</f>
        <v>0</v>
      </c>
      <c r="S111" s="107">
        <f t="array" ref="S111">XLOOKUP(DECKS!$F111,HISTORICO!$B$175:$B$377,HISTORICO!$C$175:$C$377,0,0)</f>
        <v>0</v>
      </c>
      <c r="T111" s="107">
        <f t="array" ref="T111">XLOOKUP(DECKS!$F111,HISTORICO!$B$175:$B$377,HISTORICO!$D$175:$D$377,0,0)</f>
        <v>0</v>
      </c>
      <c r="U111" s="107">
        <f t="array" ref="U111">XLOOKUP(DECKS!$F111,HISTORICO!$B$381:$B$501,HISTORICO!$C$381:$C$501,0,0)</f>
        <v>0</v>
      </c>
      <c r="V111" s="107">
        <f t="array" ref="V111">XLOOKUP(DECKS!$F111,HISTORICO!$B$381:$B$501,HISTORICO!$D$381:$D$501,0,0)</f>
        <v>0</v>
      </c>
      <c r="W111" s="107">
        <f t="array" ref="W111">XLOOKUP(DECKS!$F111,HISTORICO!$B$505:$B$589,HISTORICO!$C$505:$C$589,0,0)</f>
        <v>0</v>
      </c>
      <c r="X111" s="107">
        <f t="array" ref="X111">XLOOKUP(DECKS!$F111,HISTORICO!$B$505:$B$589,HISTORICO!$D$505:$D$589,0,0)</f>
        <v>0</v>
      </c>
      <c r="Y111" s="107">
        <f t="array" ref="Y111">XLOOKUP(DECKS!$F111,HISTORICO!$N$4:$N$100,HISTORICO!$O$4:$O$100,0,0)</f>
        <v>0</v>
      </c>
      <c r="Z111" s="107">
        <f t="array" ref="Z111">XLOOKUP(DECKS!$F111,HISTORICO!$N$4:$N$100,HISTORICO!$P$4:$P$100,0,0)</f>
        <v>0</v>
      </c>
      <c r="AA111" s="107">
        <f t="array" ref="AA111">XLOOKUP(DECKS!$F111,HISTORICO!$N$107:$N$288,HISTORICO!$O$107:$O$288,0,0)</f>
        <v>8</v>
      </c>
      <c r="AB111" s="107">
        <f t="array" ref="AB111">XLOOKUP(DECKS!$F111,HISTORICO!$N$107:$N$288,HISTORICO!$P$107:$P$288,0,0)</f>
        <v>2</v>
      </c>
      <c r="AC111" s="100">
        <f>DECKS!$AB111/DECKS!$AA111</f>
        <v>0.25</v>
      </c>
      <c r="AD111" s="108">
        <f t="array" ref="AD111">XLOOKUP(DECKS!$F111,HISTORICO!$N$292:$N$759,HISTORICO!$O$292:$O$759,0,0)</f>
        <v>0</v>
      </c>
      <c r="AE111" s="107">
        <f t="array" ref="AE111">XLOOKUP(DECKS!$F111,HISTORICO!$N$292:$N$759,HISTORICO!$P$292:$P$759,0,0)</f>
        <v>0</v>
      </c>
      <c r="AF111" s="109">
        <f>IFERROR(DECKS!$AE111/DECKS!$AD111,0)</f>
        <v>0</v>
      </c>
      <c r="AG111" s="108">
        <f>DECKS!$Y111+DECKS!$AA111+DECKS!$AD111</f>
        <v>8</v>
      </c>
      <c r="AH111" s="109">
        <f>IFERROR((DECKS!$Z111+DECKS!$AB111+DECKS!$AE111)/DECKS!$AG111,0)</f>
        <v>0.25</v>
      </c>
      <c r="AI111" s="115" t="str">
        <f>IFERROR(AVERAGEIF(REG!$D$2:$D$124,DECKS!$F111,REG!$C$2:$C$124),"-")</f>
        <v>-</v>
      </c>
      <c r="AJ111" s="108">
        <f>DECKS!$M111+DECKS!$O111+DECKS!$Q111+DECKS!$S111+DECKS!$U111+DECKS!$W111+DECKS!$Y111+DECKS!$AA111+DECKS!$AD111</f>
        <v>8</v>
      </c>
      <c r="AK111" s="109">
        <f>IFERROR((DECKS!$N111+DECKS!$P111+DECKS!$R111+DECKS!$T111+DECKS!$V111+DECKS!$X111+DECKS!$Z111+DECKS!$AB111+DECKS!$AE111)/DECKS!$AJ111,0)</f>
        <v>0.25</v>
      </c>
      <c r="AL111" s="107" t="s">
        <v>160</v>
      </c>
      <c r="AM111" s="107">
        <f>SUMIF(HISTORICO!N:N,DECKS!$F111,HISTORICO!X:X)</f>
        <v>6</v>
      </c>
      <c r="AN111" s="107">
        <f>SUMIF(HISTORICO!N:N,DECKS!$F111,HISTORICO!Y:Y)</f>
        <v>0</v>
      </c>
      <c r="AO111" s="107">
        <f>SUMIF(HISTORICO!N:N,DECKS!$F111,HISTORICO!Z:Z)</f>
        <v>0</v>
      </c>
      <c r="AP111" s="107">
        <f>SUMIF(HISTORICO!N:N,DECKS!$F111,HISTORICO!AA:AA)</f>
        <v>0</v>
      </c>
      <c r="AQ111" s="111">
        <f>IFERROR(SUM(DECKS!$AM111:$AP111)/((DECKS!$AG111)),0)</f>
        <v>0.75</v>
      </c>
      <c r="AR111" s="112">
        <f>IFERROR(DECKS!$AM111/SUM(DECKS!$AM111:$AP111),0)</f>
        <v>1</v>
      </c>
      <c r="AS111" s="112">
        <f>IFERROR(DECKS!$AN111/SUM(DECKS!$AM111:$AP111),0)</f>
        <v>0</v>
      </c>
      <c r="AT111" s="112">
        <f>IFERROR(DECKS!$AO111/SUM(DECKS!$AM111:$AP111),0)</f>
        <v>0</v>
      </c>
      <c r="AU111" s="112">
        <f>IFERROR(DECKS!$AP111/SUM(DECKS!$AM111:$AP111),0)</f>
        <v>0</v>
      </c>
      <c r="AV111" s="107">
        <f t="array" ref="AV111">XLOOKUP(DECKS!$F111,HISTORICO!$N$4:$N$100,HISTORICO!$AH$4:$AH$100,0)</f>
        <v>0</v>
      </c>
      <c r="AW111" s="107">
        <f>DECKS!$AV111+DECKS!$AM111+1.5*DECKS!$AN111+2*DECKS!$AO111+2.5*DECKS!$AP111</f>
        <v>6</v>
      </c>
      <c r="AX111" s="110">
        <f>IFERROR(DECKS!$AW111/DECKS!$AG111,"-")</f>
        <v>0.75</v>
      </c>
      <c r="AY111" s="107" t="str">
        <f t="array" ref="AY111">XLOOKUP(DECKS!$AX111,REF!$F$64:$F$68,REF!$D$64:$D$68,"-",-1,1)</f>
        <v>D</v>
      </c>
      <c r="AZ111" s="108"/>
      <c r="BA111" s="114"/>
      <c r="BB111" s="107"/>
      <c r="BC111" s="107"/>
    </row>
    <row r="112" ht="18.75" customHeight="1">
      <c r="A112" s="88"/>
      <c r="B112" s="105" t="s">
        <v>334</v>
      </c>
      <c r="C112" s="107" t="s">
        <v>275</v>
      </c>
      <c r="D112" s="107">
        <v>3.0</v>
      </c>
      <c r="E112" s="105" t="str">
        <f t="array" ref="E112">XLOOKUP(B112,REF!$C$3:$C$34,REF!$B$3:$B$34,"-",0,1)</f>
        <v>Jeskai</v>
      </c>
      <c r="F112" s="108" t="s">
        <v>60</v>
      </c>
      <c r="G112" s="107" t="str">
        <f t="shared" si="1"/>
        <v>1</v>
      </c>
      <c r="H112" s="107" t="str">
        <f t="shared" si="2"/>
        <v>1</v>
      </c>
      <c r="I112" s="107" t="str">
        <f t="shared" si="3"/>
        <v>0</v>
      </c>
      <c r="J112" s="107" t="str">
        <f t="shared" si="4"/>
        <v>1</v>
      </c>
      <c r="K112" s="107" t="str">
        <f t="shared" si="5"/>
        <v>0</v>
      </c>
      <c r="L112" s="107">
        <f t="shared" si="6"/>
        <v>3</v>
      </c>
      <c r="M112" s="107">
        <f t="array" ref="M112">XLOOKUP(DECKS!$F112,HISTORICO!$B$4:$B$11,HISTORICO!$C$4:$C$11,0,0)</f>
        <v>0</v>
      </c>
      <c r="N112" s="107">
        <f t="array" ref="N112">XLOOKUP(DECKS!$F112,HISTORICO!$B$4:$B$11,HISTORICO!$D$4:$D$11,0,0)</f>
        <v>0</v>
      </c>
      <c r="O112" s="107">
        <f t="array" ref="O112">XLOOKUP(DECKS!$F112,HISTORICO!$B$15:$B$89,HISTORICO!$C$15:$C$89,0,0)</f>
        <v>0</v>
      </c>
      <c r="P112" s="107">
        <f t="array" ref="P112">XLOOKUP(DECKS!$F112,HISTORICO!$B$15:$B$89,HISTORICO!$D$15:$D$89,0,0)</f>
        <v>0</v>
      </c>
      <c r="Q112" s="107">
        <f t="array" ref="Q112">XLOOKUP(DECKS!$F112,HISTORICO!$B$93:$B$171,HISTORICO!$C$93:$C$171,0,0)</f>
        <v>0</v>
      </c>
      <c r="R112" s="107">
        <f t="array" ref="R112">XLOOKUP(DECKS!$F112,HISTORICO!$B$93:$B$171,HISTORICO!$D$93:$D$171,0,0)</f>
        <v>0</v>
      </c>
      <c r="S112" s="107">
        <f t="array" ref="S112">XLOOKUP(DECKS!$F112,HISTORICO!$B$175:$B$377,HISTORICO!$C$175:$C$377,0,0)</f>
        <v>0</v>
      </c>
      <c r="T112" s="107">
        <f t="array" ref="T112">XLOOKUP(DECKS!$F112,HISTORICO!$B$175:$B$377,HISTORICO!$D$175:$D$377,0,0)</f>
        <v>0</v>
      </c>
      <c r="U112" s="107">
        <f t="array" ref="U112">XLOOKUP(DECKS!$F112,HISTORICO!$B$381:$B$501,HISTORICO!$C$381:$C$501,0,0)</f>
        <v>0</v>
      </c>
      <c r="V112" s="107">
        <f t="array" ref="V112">XLOOKUP(DECKS!$F112,HISTORICO!$B$381:$B$501,HISTORICO!$D$381:$D$501,0,0)</f>
        <v>0</v>
      </c>
      <c r="W112" s="107">
        <f t="array" ref="W112">XLOOKUP(DECKS!$F112,HISTORICO!$B$505:$B$589,HISTORICO!$C$505:$C$589,0,0)</f>
        <v>0</v>
      </c>
      <c r="X112" s="107">
        <f t="array" ref="X112">XLOOKUP(DECKS!$F112,HISTORICO!$B$505:$B$589,HISTORICO!$D$505:$D$589,0,0)</f>
        <v>0</v>
      </c>
      <c r="Y112" s="107">
        <f t="array" ref="Y112">XLOOKUP(DECKS!$F112,HISTORICO!$N$4:$N$100,HISTORICO!$O$4:$O$100,0,0)</f>
        <v>0</v>
      </c>
      <c r="Z112" s="107">
        <f t="array" ref="Z112">XLOOKUP(DECKS!$F112,HISTORICO!$N$4:$N$100,HISTORICO!$P$4:$P$100,0,0)</f>
        <v>0</v>
      </c>
      <c r="AA112" s="107">
        <f t="array" ref="AA112">XLOOKUP(DECKS!$F112,HISTORICO!$N$107:$N$288,HISTORICO!$O$107:$O$288,0,0)</f>
        <v>11</v>
      </c>
      <c r="AB112" s="107">
        <f t="array" ref="AB112">XLOOKUP(DECKS!$F112,HISTORICO!$N$107:$N$288,HISTORICO!$P$107:$P$288,0,0)</f>
        <v>3</v>
      </c>
      <c r="AC112" s="100">
        <f>DECKS!$AB112/DECKS!$AA112</f>
        <v>0.2727272727</v>
      </c>
      <c r="AD112" s="108">
        <f t="array" ref="AD112">XLOOKUP(DECKS!$F112,HISTORICO!$N$292:$N$759,HISTORICO!$O$292:$O$759,0,0)</f>
        <v>2</v>
      </c>
      <c r="AE112" s="107">
        <f t="array" ref="AE112">XLOOKUP(DECKS!$F112,HISTORICO!$N$292:$N$759,HISTORICO!$P$292:$P$759,0,0)</f>
        <v>0</v>
      </c>
      <c r="AF112" s="109">
        <f>IFERROR(DECKS!$AE112/DECKS!$AD112,0)</f>
        <v>0</v>
      </c>
      <c r="AG112" s="108">
        <f>DECKS!$Y112+DECKS!$AA112+DECKS!$AD112</f>
        <v>13</v>
      </c>
      <c r="AH112" s="109">
        <f>IFERROR((DECKS!$Z112+DECKS!$AB112+DECKS!$AE112)/DECKS!$AG112,0)</f>
        <v>0.2307692308</v>
      </c>
      <c r="AI112" s="115" t="str">
        <f>IFERROR(AVERAGEIF(REG!$D$2:$D$124,DECKS!$F112,REG!$C$2:$C$124),"-")</f>
        <v>-</v>
      </c>
      <c r="AJ112" s="108">
        <f>DECKS!$M112+DECKS!$O112+DECKS!$Q112+DECKS!$S112+DECKS!$U112+DECKS!$W112+DECKS!$Y112+DECKS!$AA112+DECKS!$AD112</f>
        <v>13</v>
      </c>
      <c r="AK112" s="109">
        <f>IFERROR((DECKS!$N112+DECKS!$P112+DECKS!$R112+DECKS!$T112+DECKS!$V112+DECKS!$X112+DECKS!$Z112+DECKS!$AB112+DECKS!$AE112)/DECKS!$AJ112,0)</f>
        <v>0.2307692308</v>
      </c>
      <c r="AL112" s="107" t="s">
        <v>190</v>
      </c>
      <c r="AM112" s="107">
        <f>SUMIF(HISTORICO!N:N,DECKS!$F112,HISTORICO!X:X)</f>
        <v>4</v>
      </c>
      <c r="AN112" s="107">
        <f>SUMIF(HISTORICO!N:N,DECKS!$F112,HISTORICO!Y:Y)</f>
        <v>1</v>
      </c>
      <c r="AO112" s="107">
        <f>SUMIF(HISTORICO!N:N,DECKS!$F112,HISTORICO!Z:Z)</f>
        <v>9</v>
      </c>
      <c r="AP112" s="107">
        <f>SUMIF(HISTORICO!N:N,DECKS!$F112,HISTORICO!AA:AA)</f>
        <v>0</v>
      </c>
      <c r="AQ112" s="111">
        <f>IFERROR(SUM(DECKS!$AM112:$AP112)/((DECKS!$AG112)),0)</f>
        <v>1.076923077</v>
      </c>
      <c r="AR112" s="112">
        <f>IFERROR(DECKS!$AM112/SUM(DECKS!$AM112:$AP112),0)</f>
        <v>0.2857142857</v>
      </c>
      <c r="AS112" s="112">
        <f>IFERROR(DECKS!$AN112/SUM(DECKS!$AM112:$AP112),0)</f>
        <v>0.07142857143</v>
      </c>
      <c r="AT112" s="112">
        <f>IFERROR(DECKS!$AO112/SUM(DECKS!$AM112:$AP112),0)</f>
        <v>0.6428571429</v>
      </c>
      <c r="AU112" s="112">
        <f>IFERROR(DECKS!$AP112/SUM(DECKS!$AM112:$AP112),0)</f>
        <v>0</v>
      </c>
      <c r="AV112" s="107">
        <f t="array" ref="AV112">XLOOKUP(DECKS!$F112,HISTORICO!$N$4:$N$100,HISTORICO!$AH$4:$AH$100,0)</f>
        <v>0</v>
      </c>
      <c r="AW112" s="107">
        <f>DECKS!$AV112+DECKS!$AM112+1.5*DECKS!$AN112+2*DECKS!$AO112+2.5*DECKS!$AP112</f>
        <v>23.5</v>
      </c>
      <c r="AX112" s="110">
        <f>IFERROR(DECKS!$AW112/DECKS!$AG112,"-")</f>
        <v>1.807692308</v>
      </c>
      <c r="AY112" s="107" t="str">
        <f t="array" ref="AY112">XLOOKUP(DECKS!$AX112,REF!$F$64:$F$68,REF!$D$64:$D$68,"-",-1,1)</f>
        <v>C</v>
      </c>
      <c r="AZ112" s="107" t="s">
        <v>454</v>
      </c>
      <c r="BA112" s="114">
        <v>653.38</v>
      </c>
      <c r="BB112" s="107">
        <v>3.35</v>
      </c>
      <c r="BC112" s="107">
        <v>39.65</v>
      </c>
    </row>
    <row r="113" ht="18.75" hidden="1" customHeight="1">
      <c r="A113" s="88"/>
      <c r="B113" s="105" t="s">
        <v>330</v>
      </c>
      <c r="C113" s="107" t="s">
        <v>264</v>
      </c>
      <c r="D113" s="107">
        <v>3.0</v>
      </c>
      <c r="E113" s="105" t="str">
        <f t="array" ref="E113">XLOOKUP(B113,REF!$C$3:$C$34,REF!$B$3:$B$34,"-",0,1)</f>
        <v>Orzhov</v>
      </c>
      <c r="F113" s="108" t="s">
        <v>455</v>
      </c>
      <c r="G113" s="107" t="str">
        <f t="shared" si="1"/>
        <v>1</v>
      </c>
      <c r="H113" s="107" t="str">
        <f t="shared" si="2"/>
        <v>0</v>
      </c>
      <c r="I113" s="107" t="str">
        <f t="shared" si="3"/>
        <v>1</v>
      </c>
      <c r="J113" s="107" t="str">
        <f t="shared" si="4"/>
        <v>0</v>
      </c>
      <c r="K113" s="107" t="str">
        <f t="shared" si="5"/>
        <v>0</v>
      </c>
      <c r="L113" s="107">
        <f t="shared" si="6"/>
        <v>2</v>
      </c>
      <c r="M113" s="107">
        <f t="array" ref="M113">XLOOKUP(DECKS!$F113,HISTORICO!$B$4:$B$11,HISTORICO!$C$4:$C$11,0,0)</f>
        <v>0</v>
      </c>
      <c r="N113" s="107">
        <f t="array" ref="N113">XLOOKUP(DECKS!$F113,HISTORICO!$B$4:$B$11,HISTORICO!$D$4:$D$11,0,0)</f>
        <v>0</v>
      </c>
      <c r="O113" s="107">
        <f t="array" ref="O113">XLOOKUP(DECKS!$F113,HISTORICO!$B$15:$B$89,HISTORICO!$C$15:$C$89,0,0)</f>
        <v>0</v>
      </c>
      <c r="P113" s="107">
        <f t="array" ref="P113">XLOOKUP(DECKS!$F113,HISTORICO!$B$15:$B$89,HISTORICO!$D$15:$D$89,0,0)</f>
        <v>0</v>
      </c>
      <c r="Q113" s="107">
        <f t="array" ref="Q113">XLOOKUP(DECKS!$F113,HISTORICO!$B$93:$B$171,HISTORICO!$C$93:$C$171,0,0)</f>
        <v>0</v>
      </c>
      <c r="R113" s="107">
        <f t="array" ref="R113">XLOOKUP(DECKS!$F113,HISTORICO!$B$93:$B$171,HISTORICO!$D$93:$D$171,0,0)</f>
        <v>0</v>
      </c>
      <c r="S113" s="107">
        <f t="array" ref="S113">XLOOKUP(DECKS!$F113,HISTORICO!$B$175:$B$377,HISTORICO!$C$175:$C$377,0,0)</f>
        <v>0</v>
      </c>
      <c r="T113" s="107">
        <f t="array" ref="T113">XLOOKUP(DECKS!$F113,HISTORICO!$B$175:$B$377,HISTORICO!$D$175:$D$377,0,0)</f>
        <v>0</v>
      </c>
      <c r="U113" s="107">
        <f t="array" ref="U113">XLOOKUP(DECKS!$F113,HISTORICO!$B$381:$B$501,HISTORICO!$C$381:$C$501,0,0)</f>
        <v>0</v>
      </c>
      <c r="V113" s="107">
        <f t="array" ref="V113">XLOOKUP(DECKS!$F113,HISTORICO!$B$381:$B$501,HISTORICO!$D$381:$D$501,0,0)</f>
        <v>0</v>
      </c>
      <c r="W113" s="107">
        <f t="array" ref="W113">XLOOKUP(DECKS!$F113,HISTORICO!$B$505:$B$589,HISTORICO!$C$505:$C$589,0,0)</f>
        <v>0</v>
      </c>
      <c r="X113" s="107">
        <f t="array" ref="X113">XLOOKUP(DECKS!$F113,HISTORICO!$B$505:$B$589,HISTORICO!$D$505:$D$589,0,0)</f>
        <v>0</v>
      </c>
      <c r="Y113" s="107">
        <f t="array" ref="Y113">XLOOKUP(DECKS!$F113,HISTORICO!$N$4:$N$100,HISTORICO!$O$4:$O$100,0,0)</f>
        <v>0</v>
      </c>
      <c r="Z113" s="107">
        <f t="array" ref="Z113">XLOOKUP(DECKS!$F113,HISTORICO!$N$4:$N$100,HISTORICO!$P$4:$P$100,0,0)</f>
        <v>0</v>
      </c>
      <c r="AA113" s="107">
        <f t="array" ref="AA113">XLOOKUP(DECKS!$F113,HISTORICO!$N$107:$N$288,HISTORICO!$O$107:$O$288,0,0)</f>
        <v>4</v>
      </c>
      <c r="AB113" s="107">
        <f t="array" ref="AB113">XLOOKUP(DECKS!$F113,HISTORICO!$N$107:$N$288,HISTORICO!$P$107:$P$288,0,0)</f>
        <v>2</v>
      </c>
      <c r="AC113" s="100">
        <f>DECKS!$AB113/DECKS!$AA113</f>
        <v>0.5</v>
      </c>
      <c r="AD113" s="108">
        <f t="array" ref="AD113">XLOOKUP(DECKS!$F113,HISTORICO!$N$292:$N$759,HISTORICO!$O$292:$O$759,0,0)</f>
        <v>0</v>
      </c>
      <c r="AE113" s="107">
        <f t="array" ref="AE113">XLOOKUP(DECKS!$F113,HISTORICO!$N$292:$N$759,HISTORICO!$P$292:$P$759,0,0)</f>
        <v>0</v>
      </c>
      <c r="AF113" s="109">
        <f>IFERROR(DECKS!$AE113/DECKS!$AD113,0)</f>
        <v>0</v>
      </c>
      <c r="AG113" s="108">
        <f>DECKS!$Y113+DECKS!$AA113+DECKS!$AD113</f>
        <v>4</v>
      </c>
      <c r="AH113" s="109">
        <f>IFERROR((DECKS!$Z113+DECKS!$AB113+DECKS!$AE113)/DECKS!$AG113,0)</f>
        <v>0.5</v>
      </c>
      <c r="AI113" s="110" t="str">
        <f>IFERROR(AVERAGEIF(REG!$D$2:$D$124,DECKS!$F113,REG!$C$2:$C$124),"-")</f>
        <v>-</v>
      </c>
      <c r="AJ113" s="108">
        <f>DECKS!$M113+DECKS!$O113+DECKS!$Q113+DECKS!$S113+DECKS!$U113+DECKS!$W113+DECKS!$Y113+DECKS!$AA113+DECKS!$AD113</f>
        <v>4</v>
      </c>
      <c r="AK113" s="109">
        <f>IFERROR((DECKS!$N113+DECKS!$P113+DECKS!$R113+DECKS!$T113+DECKS!$V113+DECKS!$X113+DECKS!$Z113+DECKS!$AB113+DECKS!$AE113)/DECKS!$AJ113,0)</f>
        <v>0.5</v>
      </c>
      <c r="AL113" s="107" t="s">
        <v>362</v>
      </c>
      <c r="AM113" s="107">
        <f>SUMIF(HISTORICO!N:N,DECKS!$F113,HISTORICO!X:X)</f>
        <v>4</v>
      </c>
      <c r="AN113" s="107">
        <f>SUMIF(HISTORICO!N:N,DECKS!$F113,HISTORICO!Y:Y)</f>
        <v>0</v>
      </c>
      <c r="AO113" s="107">
        <f>SUMIF(HISTORICO!N:N,DECKS!$F113,HISTORICO!Z:Z)</f>
        <v>0</v>
      </c>
      <c r="AP113" s="107">
        <f>SUMIF(HISTORICO!N:N,DECKS!$F113,HISTORICO!AA:AA)</f>
        <v>0</v>
      </c>
      <c r="AQ113" s="111">
        <f>IFERROR(SUM(DECKS!$AM113:$AP113)/((DECKS!$AG113)),0)</f>
        <v>1</v>
      </c>
      <c r="AR113" s="112">
        <f>IFERROR(DECKS!$AM113/SUM(DECKS!$AM113:$AP113),0)</f>
        <v>1</v>
      </c>
      <c r="AS113" s="112">
        <f>IFERROR(DECKS!$AN113/SUM(DECKS!$AM113:$AP113),0)</f>
        <v>0</v>
      </c>
      <c r="AT113" s="112">
        <f>IFERROR(DECKS!$AO113/SUM(DECKS!$AM113:$AP113),0)</f>
        <v>0</v>
      </c>
      <c r="AU113" s="112">
        <f>IFERROR(DECKS!$AP113/SUM(DECKS!$AM113:$AP113),0)</f>
        <v>0</v>
      </c>
      <c r="AV113" s="107">
        <f t="array" ref="AV113">XLOOKUP(DECKS!$F113,HISTORICO!$N$4:$N$100,HISTORICO!$AH$4:$AH$100,0)</f>
        <v>0</v>
      </c>
      <c r="AW113" s="107">
        <f>DECKS!$AV113+DECKS!$AM113+1.5*DECKS!$AN113+2*DECKS!$AO113+2.5*DECKS!$AP113</f>
        <v>4</v>
      </c>
      <c r="AX113" s="110">
        <f>IFERROR(DECKS!$AW113/DECKS!$AG113,"-")</f>
        <v>1</v>
      </c>
      <c r="AY113" s="107" t="str">
        <f t="array" ref="AY113">XLOOKUP(DECKS!$AX113,REF!$F$64:$F$68,REF!$D$64:$D$68,"-",-1,1)</f>
        <v>D</v>
      </c>
      <c r="AZ113" s="107"/>
      <c r="BA113" s="114"/>
      <c r="BB113" s="107"/>
      <c r="BC113" s="107"/>
    </row>
    <row r="114" ht="18.75" hidden="1" customHeight="1">
      <c r="A114" s="88"/>
      <c r="B114" s="105" t="s">
        <v>342</v>
      </c>
      <c r="C114" s="107" t="s">
        <v>264</v>
      </c>
      <c r="D114" s="107">
        <v>3.0</v>
      </c>
      <c r="E114" s="105" t="str">
        <f t="array" ref="E114">XLOOKUP(B114,REF!$C$3:$C$34,REF!$B$3:$B$34,"-",0,1)</f>
        <v>Mono Green</v>
      </c>
      <c r="F114" s="108" t="s">
        <v>456</v>
      </c>
      <c r="G114" s="107" t="str">
        <f t="shared" si="1"/>
        <v>0</v>
      </c>
      <c r="H114" s="107" t="str">
        <f t="shared" si="2"/>
        <v>0</v>
      </c>
      <c r="I114" s="107" t="str">
        <f t="shared" si="3"/>
        <v>0</v>
      </c>
      <c r="J114" s="107" t="str">
        <f t="shared" si="4"/>
        <v>0</v>
      </c>
      <c r="K114" s="107" t="str">
        <f t="shared" si="5"/>
        <v>1</v>
      </c>
      <c r="L114" s="107">
        <f t="shared" si="6"/>
        <v>1</v>
      </c>
      <c r="M114" s="107">
        <f t="array" ref="M114">XLOOKUP(DECKS!$F114,HISTORICO!$B$4:$B$11,HISTORICO!$C$4:$C$11,0,0)</f>
        <v>0</v>
      </c>
      <c r="N114" s="107">
        <f t="array" ref="N114">XLOOKUP(DECKS!$F114,HISTORICO!$B$4:$B$11,HISTORICO!$D$4:$D$11,0,0)</f>
        <v>0</v>
      </c>
      <c r="O114" s="107">
        <f t="array" ref="O114">XLOOKUP(DECKS!$F114,HISTORICO!$B$15:$B$89,HISTORICO!$C$15:$C$89,0,0)</f>
        <v>0</v>
      </c>
      <c r="P114" s="107">
        <f t="array" ref="P114">XLOOKUP(DECKS!$F114,HISTORICO!$B$15:$B$89,HISTORICO!$D$15:$D$89,0,0)</f>
        <v>0</v>
      </c>
      <c r="Q114" s="107">
        <f t="array" ref="Q114">XLOOKUP(DECKS!$F114,HISTORICO!$B$93:$B$171,HISTORICO!$C$93:$C$171,0,0)</f>
        <v>0</v>
      </c>
      <c r="R114" s="107">
        <f t="array" ref="R114">XLOOKUP(DECKS!$F114,HISTORICO!$B$93:$B$171,HISTORICO!$D$93:$D$171,0,0)</f>
        <v>0</v>
      </c>
      <c r="S114" s="107">
        <f t="array" ref="S114">XLOOKUP(DECKS!$F114,HISTORICO!$B$175:$B$377,HISTORICO!$C$175:$C$377,0,0)</f>
        <v>8</v>
      </c>
      <c r="T114" s="107">
        <f t="array" ref="T114">XLOOKUP(DECKS!$F114,HISTORICO!$B$175:$B$377,HISTORICO!$D$175:$D$377,0,0)</f>
        <v>5</v>
      </c>
      <c r="U114" s="107">
        <f t="array" ref="U114">XLOOKUP(DECKS!$F114,HISTORICO!$B$381:$B$501,HISTORICO!$C$381:$C$501,0,0)</f>
        <v>0</v>
      </c>
      <c r="V114" s="107">
        <f t="array" ref="V114">XLOOKUP(DECKS!$F114,HISTORICO!$B$381:$B$501,HISTORICO!$D$381:$D$501,0,0)</f>
        <v>0</v>
      </c>
      <c r="W114" s="107">
        <f t="array" ref="W114">XLOOKUP(DECKS!$F114,HISTORICO!$B$505:$B$589,HISTORICO!$C$505:$C$589,0,0)</f>
        <v>0</v>
      </c>
      <c r="X114" s="107">
        <f t="array" ref="X114">XLOOKUP(DECKS!$F114,HISTORICO!$B$505:$B$589,HISTORICO!$D$505:$D$589,0,0)</f>
        <v>0</v>
      </c>
      <c r="Y114" s="107">
        <f t="array" ref="Y114">XLOOKUP(DECKS!$F114,HISTORICO!$N$4:$N$100,HISTORICO!$O$4:$O$100,0,0)</f>
        <v>0</v>
      </c>
      <c r="Z114" s="107">
        <f t="array" ref="Z114">XLOOKUP(DECKS!$F114,HISTORICO!$N$4:$N$100,HISTORICO!$P$4:$P$100,0,0)</f>
        <v>0</v>
      </c>
      <c r="AA114" s="107">
        <f t="array" ref="AA114">XLOOKUP(DECKS!$F114,HISTORICO!$N$107:$N$288,HISTORICO!$O$107:$O$288,0,0)</f>
        <v>2</v>
      </c>
      <c r="AB114" s="107">
        <f t="array" ref="AB114">XLOOKUP(DECKS!$F114,HISTORICO!$N$107:$N$288,HISTORICO!$P$107:$P$288,0,0)</f>
        <v>1</v>
      </c>
      <c r="AC114" s="100">
        <f>DECKS!$AB114/DECKS!$AA114</f>
        <v>0.5</v>
      </c>
      <c r="AD114" s="108">
        <f t="array" ref="AD114">XLOOKUP(DECKS!$F114,HISTORICO!$N$292:$N$759,HISTORICO!$O$292:$O$759,0,0)</f>
        <v>0</v>
      </c>
      <c r="AE114" s="107">
        <f t="array" ref="AE114">XLOOKUP(DECKS!$F114,HISTORICO!$N$292:$N$759,HISTORICO!$P$292:$P$759,0,0)</f>
        <v>0</v>
      </c>
      <c r="AF114" s="109">
        <f>IFERROR(DECKS!$AE114/DECKS!$AD114,0)</f>
        <v>0</v>
      </c>
      <c r="AG114" s="108">
        <f>DECKS!$Y114+DECKS!$AA114+DECKS!$AD114</f>
        <v>2</v>
      </c>
      <c r="AH114" s="109">
        <f>IFERROR((DECKS!$Z114+DECKS!$AB114+DECKS!$AE114)/DECKS!$AG114,0)</f>
        <v>0.5</v>
      </c>
      <c r="AI114" s="110" t="str">
        <f>IFERROR(AVERAGEIF(REG!$D$2:$D$124,DECKS!$F114,REG!$C$2:$C$124),"-")</f>
        <v>-</v>
      </c>
      <c r="AJ114" s="108">
        <f>DECKS!$M114+DECKS!$O114+DECKS!$Q114+DECKS!$S114+DECKS!$U114+DECKS!$W114+DECKS!$Y114+DECKS!$AA114+DECKS!$AD114</f>
        <v>10</v>
      </c>
      <c r="AK114" s="109">
        <f>IFERROR((DECKS!$N114+DECKS!$P114+DECKS!$R114+DECKS!$T114+DECKS!$V114+DECKS!$X114+DECKS!$Z114+DECKS!$AB114+DECKS!$AE114)/DECKS!$AJ114,0)</f>
        <v>0.6</v>
      </c>
      <c r="AL114" s="100" t="s">
        <v>362</v>
      </c>
      <c r="AM114" s="107">
        <f>SUMIF(HISTORICO!N:N,DECKS!$F114,HISTORICO!X:X)</f>
        <v>2</v>
      </c>
      <c r="AN114" s="107">
        <f>SUMIF(HISTORICO!N:N,DECKS!$F114,HISTORICO!Y:Y)</f>
        <v>1</v>
      </c>
      <c r="AO114" s="107">
        <f>SUMIF(HISTORICO!N:N,DECKS!$F114,HISTORICO!Z:Z)</f>
        <v>0</v>
      </c>
      <c r="AP114" s="107">
        <f>SUMIF(HISTORICO!N:N,DECKS!$F114,HISTORICO!AA:AA)</f>
        <v>0</v>
      </c>
      <c r="AQ114" s="111">
        <f>IFERROR(SUM(DECKS!$AM114:$AP114)/((DECKS!$AG114)),0)</f>
        <v>1.5</v>
      </c>
      <c r="AR114" s="112">
        <f>IFERROR(DECKS!$AM114/SUM(DECKS!$AM114:$AP114),0)</f>
        <v>0.6666666667</v>
      </c>
      <c r="AS114" s="112">
        <f>IFERROR(DECKS!$AN114/SUM(DECKS!$AM114:$AP114),0)</f>
        <v>0.3333333333</v>
      </c>
      <c r="AT114" s="112">
        <f>IFERROR(DECKS!$AO114/SUM(DECKS!$AM114:$AP114),0)</f>
        <v>0</v>
      </c>
      <c r="AU114" s="112">
        <f>IFERROR(DECKS!$AP114/SUM(DECKS!$AM114:$AP114),0)</f>
        <v>0</v>
      </c>
      <c r="AV114" s="107">
        <f t="array" ref="AV114">XLOOKUP(DECKS!$F114,HISTORICO!$N$4:$N$100,HISTORICO!$AH$4:$AH$100,0)</f>
        <v>0</v>
      </c>
      <c r="AW114" s="107">
        <f>DECKS!$AV114+DECKS!$AM114+1.5*DECKS!$AN114+2*DECKS!$AO114+2.5*DECKS!$AP114</f>
        <v>3.5</v>
      </c>
      <c r="AX114" s="110">
        <f>IFERROR(DECKS!$AW114/DECKS!$AG114,"-")</f>
        <v>1.75</v>
      </c>
      <c r="AY114" s="107" t="str">
        <f t="array" ref="AY114">XLOOKUP(DECKS!$AX114,REF!$F$64:$F$68,REF!$D$64:$D$68,"-",-1,1)</f>
        <v>C</v>
      </c>
      <c r="AZ114" s="107"/>
      <c r="BA114" s="114"/>
      <c r="BB114" s="107"/>
      <c r="BC114" s="107"/>
    </row>
    <row r="115" ht="18.75" hidden="1" customHeight="1">
      <c r="A115" s="88"/>
      <c r="B115" s="105" t="s">
        <v>312</v>
      </c>
      <c r="C115" s="107" t="s">
        <v>261</v>
      </c>
      <c r="D115" s="107">
        <v>4.0</v>
      </c>
      <c r="E115" s="105" t="str">
        <f t="array" ref="E115">XLOOKUP(B115,REF!$C$3:$C$34,REF!$B$3:$B$34,"-",0,1)</f>
        <v>Grixis</v>
      </c>
      <c r="F115" s="108" t="s">
        <v>457</v>
      </c>
      <c r="G115" s="107" t="str">
        <f t="shared" si="1"/>
        <v>0</v>
      </c>
      <c r="H115" s="107" t="str">
        <f t="shared" si="2"/>
        <v>1</v>
      </c>
      <c r="I115" s="107" t="str">
        <f t="shared" si="3"/>
        <v>1</v>
      </c>
      <c r="J115" s="107" t="str">
        <f t="shared" si="4"/>
        <v>1</v>
      </c>
      <c r="K115" s="107" t="str">
        <f t="shared" si="5"/>
        <v>0</v>
      </c>
      <c r="L115" s="107">
        <f t="shared" si="6"/>
        <v>3</v>
      </c>
      <c r="M115" s="107">
        <f t="array" ref="M115">XLOOKUP(DECKS!$F115,HISTORICO!$B$4:$B$11,HISTORICO!$C$4:$C$11,0,0)</f>
        <v>0</v>
      </c>
      <c r="N115" s="107">
        <f t="array" ref="N115">XLOOKUP(DECKS!$F115,HISTORICO!$B$4:$B$11,HISTORICO!$D$4:$D$11,0,0)</f>
        <v>0</v>
      </c>
      <c r="O115" s="107">
        <f t="array" ref="O115">XLOOKUP(DECKS!$F115,HISTORICO!$B$15:$B$89,HISTORICO!$C$15:$C$89,0,0)</f>
        <v>0</v>
      </c>
      <c r="P115" s="107">
        <f t="array" ref="P115">XLOOKUP(DECKS!$F115,HISTORICO!$B$15:$B$89,HISTORICO!$D$15:$D$89,0,0)</f>
        <v>0</v>
      </c>
      <c r="Q115" s="107">
        <f t="array" ref="Q115">XLOOKUP(DECKS!$F115,HISTORICO!$B$93:$B$171,HISTORICO!$C$93:$C$171,0,0)</f>
        <v>0</v>
      </c>
      <c r="R115" s="107">
        <f t="array" ref="R115">XLOOKUP(DECKS!$F115,HISTORICO!$B$93:$B$171,HISTORICO!$D$93:$D$171,0,0)</f>
        <v>0</v>
      </c>
      <c r="S115" s="107">
        <f t="array" ref="S115">XLOOKUP(DECKS!$F115,HISTORICO!$B$175:$B$377,HISTORICO!$C$175:$C$377,0,0)</f>
        <v>0</v>
      </c>
      <c r="T115" s="107">
        <f t="array" ref="T115">XLOOKUP(DECKS!$F115,HISTORICO!$B$175:$B$377,HISTORICO!$D$175:$D$377,0,0)</f>
        <v>0</v>
      </c>
      <c r="U115" s="107">
        <f t="array" ref="U115">XLOOKUP(DECKS!$F115,HISTORICO!$B$381:$B$501,HISTORICO!$C$381:$C$501,0,0)</f>
        <v>0</v>
      </c>
      <c r="V115" s="107">
        <f t="array" ref="V115">XLOOKUP(DECKS!$F115,HISTORICO!$B$381:$B$501,HISTORICO!$D$381:$D$501,0,0)</f>
        <v>0</v>
      </c>
      <c r="W115" s="107">
        <f t="array" ref="W115">XLOOKUP(DECKS!$F115,HISTORICO!$B$505:$B$589,HISTORICO!$C$505:$C$589,0,0)</f>
        <v>0</v>
      </c>
      <c r="X115" s="107">
        <f t="array" ref="X115">XLOOKUP(DECKS!$F115,HISTORICO!$B$505:$B$589,HISTORICO!$D$505:$D$589,0,0)</f>
        <v>0</v>
      </c>
      <c r="Y115" s="107">
        <f t="array" ref="Y115">XLOOKUP(DECKS!$F115,HISTORICO!$N$4:$N$100,HISTORICO!$O$4:$O$100,0,0)</f>
        <v>0</v>
      </c>
      <c r="Z115" s="107">
        <f t="array" ref="Z115">XLOOKUP(DECKS!$F115,HISTORICO!$N$4:$N$100,HISTORICO!$P$4:$P$100,0,0)</f>
        <v>0</v>
      </c>
      <c r="AA115" s="107">
        <f t="array" ref="AA115">XLOOKUP(DECKS!$F115,HISTORICO!$N$107:$N$288,HISTORICO!$O$107:$O$288,0,0)</f>
        <v>2</v>
      </c>
      <c r="AB115" s="107">
        <f t="array" ref="AB115">XLOOKUP(DECKS!$F115,HISTORICO!$N$107:$N$288,HISTORICO!$P$107:$P$288,0,0)</f>
        <v>1</v>
      </c>
      <c r="AC115" s="100">
        <f>DECKS!$AB115/DECKS!$AA115</f>
        <v>0.5</v>
      </c>
      <c r="AD115" s="108">
        <f t="array" ref="AD115">XLOOKUP(DECKS!$F115,HISTORICO!$N$292:$N$759,HISTORICO!$O$292:$O$759,0,0)</f>
        <v>0</v>
      </c>
      <c r="AE115" s="107">
        <f t="array" ref="AE115">XLOOKUP(DECKS!$F115,HISTORICO!$N$292:$N$759,HISTORICO!$P$292:$P$759,0,0)</f>
        <v>0</v>
      </c>
      <c r="AF115" s="109">
        <f>IFERROR(DECKS!$AE115/DECKS!$AD115,0)</f>
        <v>0</v>
      </c>
      <c r="AG115" s="108">
        <f>DECKS!$Y115+DECKS!$AA115+DECKS!$AD115</f>
        <v>2</v>
      </c>
      <c r="AH115" s="109">
        <f>IFERROR((DECKS!$Z115+DECKS!$AB115+DECKS!$AE115)/DECKS!$AG115,0)</f>
        <v>0.5</v>
      </c>
      <c r="AI115" s="110" t="str">
        <f>IFERROR(AVERAGEIF(REG!$D$2:$D$124,DECKS!$F115,REG!$C$2:$C$124),"-")</f>
        <v>-</v>
      </c>
      <c r="AJ115" s="108">
        <f>DECKS!$M115+DECKS!$O115+DECKS!$Q115+DECKS!$S115+DECKS!$U115+DECKS!$W115+DECKS!$Y115+DECKS!$AA115+DECKS!$AD115</f>
        <v>2</v>
      </c>
      <c r="AK115" s="109">
        <f>IFERROR((DECKS!$N115+DECKS!$P115+DECKS!$R115+DECKS!$T115+DECKS!$V115+DECKS!$X115+DECKS!$Z115+DECKS!$AB115+DECKS!$AE115)/DECKS!$AJ115,0)</f>
        <v>0.5</v>
      </c>
      <c r="AL115" s="107" t="s">
        <v>190</v>
      </c>
      <c r="AM115" s="107">
        <f>SUMIF(HISTORICO!N:N,DECKS!$F115,HISTORICO!X:X)</f>
        <v>1</v>
      </c>
      <c r="AN115" s="107">
        <f>SUMIF(HISTORICO!N:N,DECKS!$F115,HISTORICO!Y:Y)</f>
        <v>0</v>
      </c>
      <c r="AO115" s="107">
        <f>SUMIF(HISTORICO!N:N,DECKS!$F115,HISTORICO!Z:Z)</f>
        <v>1</v>
      </c>
      <c r="AP115" s="107">
        <f>SUMIF(HISTORICO!N:N,DECKS!$F115,HISTORICO!AA:AA)</f>
        <v>0</v>
      </c>
      <c r="AQ115" s="111">
        <f>IFERROR(SUM(DECKS!$AM115:$AP115)/((DECKS!$AG115)),0)</f>
        <v>1</v>
      </c>
      <c r="AR115" s="112">
        <f>IFERROR(DECKS!$AM115/SUM(DECKS!$AM115:$AP115),0)</f>
        <v>0.5</v>
      </c>
      <c r="AS115" s="112">
        <f>IFERROR(DECKS!$AN115/SUM(DECKS!$AM115:$AP115),0)</f>
        <v>0</v>
      </c>
      <c r="AT115" s="112">
        <f>IFERROR(DECKS!$AO115/SUM(DECKS!$AM115:$AP115),0)</f>
        <v>0.5</v>
      </c>
      <c r="AU115" s="112">
        <f>IFERROR(DECKS!$AP115/SUM(DECKS!$AM115:$AP115),0)</f>
        <v>0</v>
      </c>
      <c r="AV115" s="107">
        <f t="array" ref="AV115">XLOOKUP(DECKS!$F115,HISTORICO!$N$4:$N$100,HISTORICO!$AH$4:$AH$100,0)</f>
        <v>0</v>
      </c>
      <c r="AW115" s="107">
        <f>DECKS!$AV115+DECKS!$AM115+1.5*DECKS!$AN115+2*DECKS!$AO115+2.5*DECKS!$AP115</f>
        <v>3</v>
      </c>
      <c r="AX115" s="110">
        <f>IFERROR(DECKS!$AW115/DECKS!$AG115,"-")</f>
        <v>1.5</v>
      </c>
      <c r="AY115" s="107" t="str">
        <f t="array" ref="AY115">XLOOKUP(DECKS!$AX115,REF!$F$64:$F$68,REF!$D$64:$D$68,"-",-1,1)</f>
        <v>C</v>
      </c>
      <c r="AZ115" s="107"/>
      <c r="BA115" s="114"/>
      <c r="BB115" s="107"/>
      <c r="BC115" s="107"/>
    </row>
    <row r="116" ht="18.75" hidden="1" customHeight="1">
      <c r="A116" s="88"/>
      <c r="B116" s="105" t="s">
        <v>328</v>
      </c>
      <c r="C116" s="107" t="s">
        <v>269</v>
      </c>
      <c r="D116" s="107"/>
      <c r="E116" s="105" t="str">
        <f t="array" ref="E116">XLOOKUP(B116,REF!$C$3:$C$34,REF!$B$3:$B$34,"-",0,1)</f>
        <v>Mono Red</v>
      </c>
      <c r="F116" s="108" t="s">
        <v>458</v>
      </c>
      <c r="G116" s="107" t="str">
        <f t="shared" si="1"/>
        <v>0</v>
      </c>
      <c r="H116" s="107" t="str">
        <f t="shared" si="2"/>
        <v>0</v>
      </c>
      <c r="I116" s="107" t="str">
        <f t="shared" si="3"/>
        <v>0</v>
      </c>
      <c r="J116" s="107" t="str">
        <f t="shared" si="4"/>
        <v>1</v>
      </c>
      <c r="K116" s="107" t="str">
        <f t="shared" si="5"/>
        <v>0</v>
      </c>
      <c r="L116" s="107">
        <f t="shared" si="6"/>
        <v>1</v>
      </c>
      <c r="M116" s="107">
        <f t="array" ref="M116">XLOOKUP(DECKS!$F116,HISTORICO!$B$4:$B$11,HISTORICO!$C$4:$C$11,0,0)</f>
        <v>0</v>
      </c>
      <c r="N116" s="107">
        <f t="array" ref="N116">XLOOKUP(DECKS!$F116,HISTORICO!$B$4:$B$11,HISTORICO!$D$4:$D$11,0,0)</f>
        <v>0</v>
      </c>
      <c r="O116" s="107">
        <f t="array" ref="O116">XLOOKUP(DECKS!$F116,HISTORICO!$B$15:$B$89,HISTORICO!$C$15:$C$89,0,0)</f>
        <v>0</v>
      </c>
      <c r="P116" s="107">
        <f t="array" ref="P116">XLOOKUP(DECKS!$F116,HISTORICO!$B$15:$B$89,HISTORICO!$D$15:$D$89,0,0)</f>
        <v>0</v>
      </c>
      <c r="Q116" s="107">
        <f t="array" ref="Q116">XLOOKUP(DECKS!$F116,HISTORICO!$B$93:$B$171,HISTORICO!$C$93:$C$171,0,0)</f>
        <v>0</v>
      </c>
      <c r="R116" s="107">
        <f t="array" ref="R116">XLOOKUP(DECKS!$F116,HISTORICO!$B$93:$B$171,HISTORICO!$D$93:$D$171,0,0)</f>
        <v>0</v>
      </c>
      <c r="S116" s="107">
        <f t="array" ref="S116">XLOOKUP(DECKS!$F116,HISTORICO!$B$175:$B$377,HISTORICO!$C$175:$C$377,0,0)</f>
        <v>0</v>
      </c>
      <c r="T116" s="107">
        <f t="array" ref="T116">XLOOKUP(DECKS!$F116,HISTORICO!$B$175:$B$377,HISTORICO!$D$175:$D$377,0,0)</f>
        <v>0</v>
      </c>
      <c r="U116" s="107">
        <f t="array" ref="U116">XLOOKUP(DECKS!$F116,HISTORICO!$B$381:$B$501,HISTORICO!$C$381:$C$501,0,0)</f>
        <v>0</v>
      </c>
      <c r="V116" s="107">
        <f t="array" ref="V116">XLOOKUP(DECKS!$F116,HISTORICO!$B$381:$B$501,HISTORICO!$D$381:$D$501,0,0)</f>
        <v>0</v>
      </c>
      <c r="W116" s="107">
        <f t="array" ref="W116">XLOOKUP(DECKS!$F116,HISTORICO!$B$505:$B$589,HISTORICO!$C$505:$C$589,0,0)</f>
        <v>0</v>
      </c>
      <c r="X116" s="107">
        <f t="array" ref="X116">XLOOKUP(DECKS!$F116,HISTORICO!$B$505:$B$589,HISTORICO!$D$505:$D$589,0,0)</f>
        <v>0</v>
      </c>
      <c r="Y116" s="107">
        <f t="array" ref="Y116">XLOOKUP(DECKS!$F116,HISTORICO!$N$4:$N$100,HISTORICO!$O$4:$O$100,0,0)</f>
        <v>0</v>
      </c>
      <c r="Z116" s="107">
        <f t="array" ref="Z116">XLOOKUP(DECKS!$F116,HISTORICO!$N$4:$N$100,HISTORICO!$P$4:$P$100,0,0)</f>
        <v>0</v>
      </c>
      <c r="AA116" s="107">
        <f t="array" ref="AA116">XLOOKUP(DECKS!$F116,HISTORICO!$N$107:$N$288,HISTORICO!$O$107:$O$288,0,0)</f>
        <v>2</v>
      </c>
      <c r="AB116" s="107">
        <f t="array" ref="AB116">XLOOKUP(DECKS!$F116,HISTORICO!$N$107:$N$288,HISTORICO!$P$107:$P$288,0,0)</f>
        <v>1</v>
      </c>
      <c r="AC116" s="100">
        <f>DECKS!$AB116/DECKS!$AA116</f>
        <v>0.5</v>
      </c>
      <c r="AD116" s="108">
        <f t="array" ref="AD116">XLOOKUP(DECKS!$F116,HISTORICO!$N$292:$N$759,HISTORICO!$O$292:$O$759,0,0)</f>
        <v>0</v>
      </c>
      <c r="AE116" s="107">
        <f t="array" ref="AE116">XLOOKUP(DECKS!$F116,HISTORICO!$N$292:$N$759,HISTORICO!$P$292:$P$759,0,0)</f>
        <v>0</v>
      </c>
      <c r="AF116" s="109">
        <f>IFERROR(DECKS!$AE116/DECKS!$AD116,0)</f>
        <v>0</v>
      </c>
      <c r="AG116" s="108">
        <f>DECKS!$Y116+DECKS!$AA116+DECKS!$AD116</f>
        <v>2</v>
      </c>
      <c r="AH116" s="109">
        <f>IFERROR((DECKS!$Z116+DECKS!$AB116+DECKS!$AE116)/DECKS!$AG116,0)</f>
        <v>0.5</v>
      </c>
      <c r="AI116" s="110" t="str">
        <f>IFERROR(AVERAGEIF(REG!$D$2:$D$124,DECKS!$F116,REG!$C$2:$C$124),"-")</f>
        <v>-</v>
      </c>
      <c r="AJ116" s="108">
        <f>DECKS!$M116+DECKS!$O116+DECKS!$Q116+DECKS!$S116+DECKS!$U116+DECKS!$W116+DECKS!$Y116+DECKS!$AA116+DECKS!$AD116</f>
        <v>2</v>
      </c>
      <c r="AK116" s="109">
        <f>IFERROR((DECKS!$N116+DECKS!$P116+DECKS!$R116+DECKS!$T116+DECKS!$V116+DECKS!$X116+DECKS!$Z116+DECKS!$AB116+DECKS!$AE116)/DECKS!$AJ116,0)</f>
        <v>0.5</v>
      </c>
      <c r="AL116" s="107" t="s">
        <v>362</v>
      </c>
      <c r="AM116" s="107">
        <f>SUMIF(HISTORICO!N:N,DECKS!$F116,HISTORICO!X:X)</f>
        <v>2</v>
      </c>
      <c r="AN116" s="107">
        <f>SUMIF(HISTORICO!N:N,DECKS!$F116,HISTORICO!Y:Y)</f>
        <v>2</v>
      </c>
      <c r="AO116" s="107">
        <f>SUMIF(HISTORICO!N:N,DECKS!$F116,HISTORICO!Z:Z)</f>
        <v>2</v>
      </c>
      <c r="AP116" s="107">
        <f>SUMIF(HISTORICO!N:N,DECKS!$F116,HISTORICO!AA:AA)</f>
        <v>0</v>
      </c>
      <c r="AQ116" s="111">
        <f>IFERROR(SUM(DECKS!$AM116:$AP116)/((DECKS!$AG116)),0)</f>
        <v>3</v>
      </c>
      <c r="AR116" s="112">
        <f>IFERROR(DECKS!$AM116/SUM(DECKS!$AM116:$AP116),0)</f>
        <v>0.3333333333</v>
      </c>
      <c r="AS116" s="112">
        <f>IFERROR(DECKS!$AN116/SUM(DECKS!$AM116:$AP116),0)</f>
        <v>0.3333333333</v>
      </c>
      <c r="AT116" s="112">
        <f>IFERROR(DECKS!$AO116/SUM(DECKS!$AM116:$AP116),0)</f>
        <v>0.3333333333</v>
      </c>
      <c r="AU116" s="112">
        <f>IFERROR(DECKS!$AP116/SUM(DECKS!$AM116:$AP116),0)</f>
        <v>0</v>
      </c>
      <c r="AV116" s="107">
        <f t="array" ref="AV116">XLOOKUP(DECKS!$F116,HISTORICO!$N$4:$N$100,HISTORICO!$AH$4:$AH$100,0)</f>
        <v>0</v>
      </c>
      <c r="AW116" s="107">
        <f>DECKS!$AV116+DECKS!$AM116+1.5*DECKS!$AN116+2*DECKS!$AO116+2.5*DECKS!$AP116</f>
        <v>9</v>
      </c>
      <c r="AX116" s="110">
        <f>IFERROR(DECKS!$AW116/DECKS!$AG116,"-")</f>
        <v>4.5</v>
      </c>
      <c r="AY116" s="107" t="str">
        <f t="array" ref="AY116">XLOOKUP(DECKS!$AX116,REF!$F$64:$F$68,REF!$D$64:$D$68,"-",-1,1)</f>
        <v>A</v>
      </c>
      <c r="AZ116" s="107"/>
      <c r="BA116" s="114"/>
      <c r="BB116" s="107"/>
      <c r="BC116" s="107"/>
    </row>
    <row r="117" ht="18.75" hidden="1" customHeight="1">
      <c r="A117" s="88"/>
      <c r="B117" s="105" t="s">
        <v>332</v>
      </c>
      <c r="C117" s="107" t="s">
        <v>264</v>
      </c>
      <c r="D117" s="107">
        <v>3.0</v>
      </c>
      <c r="E117" s="105" t="str">
        <f t="array" ref="E117">XLOOKUP(B117,REF!$C$3:$C$34,REF!$B$3:$B$34,"-",0,1)</f>
        <v>Gruul</v>
      </c>
      <c r="F117" s="108" t="s">
        <v>459</v>
      </c>
      <c r="G117" s="107" t="str">
        <f t="shared" si="1"/>
        <v>0</v>
      </c>
      <c r="H117" s="107" t="str">
        <f t="shared" si="2"/>
        <v>0</v>
      </c>
      <c r="I117" s="107" t="str">
        <f t="shared" si="3"/>
        <v>0</v>
      </c>
      <c r="J117" s="107" t="str">
        <f t="shared" si="4"/>
        <v>1</v>
      </c>
      <c r="K117" s="107" t="str">
        <f t="shared" si="5"/>
        <v>1</v>
      </c>
      <c r="L117" s="107">
        <f t="shared" si="6"/>
        <v>2</v>
      </c>
      <c r="M117" s="107">
        <f t="array" ref="M117">XLOOKUP(DECKS!$F117,HISTORICO!$B$4:$B$11,HISTORICO!$C$4:$C$11,0,0)</f>
        <v>0</v>
      </c>
      <c r="N117" s="107">
        <f t="array" ref="N117">XLOOKUP(DECKS!$F117,HISTORICO!$B$4:$B$11,HISTORICO!$D$4:$D$11,0,0)</f>
        <v>0</v>
      </c>
      <c r="O117" s="107">
        <f t="array" ref="O117">XLOOKUP(DECKS!$F117,HISTORICO!$B$15:$B$89,HISTORICO!$C$15:$C$89,0,0)</f>
        <v>0</v>
      </c>
      <c r="P117" s="107">
        <f t="array" ref="P117">XLOOKUP(DECKS!$F117,HISTORICO!$B$15:$B$89,HISTORICO!$D$15:$D$89,0,0)</f>
        <v>0</v>
      </c>
      <c r="Q117" s="107">
        <f t="array" ref="Q117">XLOOKUP(DECKS!$F117,HISTORICO!$B$93:$B$171,HISTORICO!$C$93:$C$171,0,0)</f>
        <v>0</v>
      </c>
      <c r="R117" s="107">
        <f t="array" ref="R117">XLOOKUP(DECKS!$F117,HISTORICO!$B$93:$B$171,HISTORICO!$D$93:$D$171,0,0)</f>
        <v>0</v>
      </c>
      <c r="S117" s="107">
        <f t="array" ref="S117">XLOOKUP(DECKS!$F117,HISTORICO!$B$175:$B$377,HISTORICO!$C$175:$C$377,0,0)</f>
        <v>0</v>
      </c>
      <c r="T117" s="107">
        <f t="array" ref="T117">XLOOKUP(DECKS!$F117,HISTORICO!$B$175:$B$377,HISTORICO!$D$175:$D$377,0,0)</f>
        <v>0</v>
      </c>
      <c r="U117" s="107">
        <f t="array" ref="U117">XLOOKUP(DECKS!$F117,HISTORICO!$B$381:$B$501,HISTORICO!$C$381:$C$501,0,0)</f>
        <v>0</v>
      </c>
      <c r="V117" s="107">
        <f t="array" ref="V117">XLOOKUP(DECKS!$F117,HISTORICO!$B$381:$B$501,HISTORICO!$D$381:$D$501,0,0)</f>
        <v>0</v>
      </c>
      <c r="W117" s="107">
        <f t="array" ref="W117">XLOOKUP(DECKS!$F117,HISTORICO!$B$505:$B$589,HISTORICO!$C$505:$C$589,0,0)</f>
        <v>0</v>
      </c>
      <c r="X117" s="107">
        <f t="array" ref="X117">XLOOKUP(DECKS!$F117,HISTORICO!$B$505:$B$589,HISTORICO!$D$505:$D$589,0,0)</f>
        <v>0</v>
      </c>
      <c r="Y117" s="107">
        <f t="array" ref="Y117">XLOOKUP(DECKS!$F117,HISTORICO!$N$4:$N$100,HISTORICO!$O$4:$O$100,0,0)</f>
        <v>0</v>
      </c>
      <c r="Z117" s="107">
        <f t="array" ref="Z117">XLOOKUP(DECKS!$F117,HISTORICO!$N$4:$N$100,HISTORICO!$P$4:$P$100,0,0)</f>
        <v>0</v>
      </c>
      <c r="AA117" s="107">
        <f t="array" ref="AA117">XLOOKUP(DECKS!$F117,HISTORICO!$N$107:$N$288,HISTORICO!$O$107:$O$288,0,0)</f>
        <v>2</v>
      </c>
      <c r="AB117" s="107">
        <f t="array" ref="AB117">XLOOKUP(DECKS!$F117,HISTORICO!$N$107:$N$288,HISTORICO!$P$107:$P$288,0,0)</f>
        <v>1</v>
      </c>
      <c r="AC117" s="100">
        <f>DECKS!$AB117/DECKS!$AA117</f>
        <v>0.5</v>
      </c>
      <c r="AD117" s="108">
        <f t="array" ref="AD117">XLOOKUP(DECKS!$F117,HISTORICO!$N$292:$N$759,HISTORICO!$O$292:$O$759,0,0)</f>
        <v>0</v>
      </c>
      <c r="AE117" s="107">
        <f t="array" ref="AE117">XLOOKUP(DECKS!$F117,HISTORICO!$N$292:$N$759,HISTORICO!$P$292:$P$759,0,0)</f>
        <v>0</v>
      </c>
      <c r="AF117" s="109">
        <f>IFERROR(DECKS!$AE117/DECKS!$AD117,0)</f>
        <v>0</v>
      </c>
      <c r="AG117" s="108">
        <f>DECKS!$Y117+DECKS!$AA117+DECKS!$AD117</f>
        <v>2</v>
      </c>
      <c r="AH117" s="109">
        <f>IFERROR((DECKS!$Z117+DECKS!$AB117+DECKS!$AE117)/DECKS!$AG117,0)</f>
        <v>0.5</v>
      </c>
      <c r="AI117" s="110" t="str">
        <f>IFERROR(AVERAGEIF(REG!$D$2:$D$124,DECKS!$F117,REG!$C$2:$C$124),"-")</f>
        <v>-</v>
      </c>
      <c r="AJ117" s="108">
        <f>DECKS!$M117+DECKS!$O117+DECKS!$Q117+DECKS!$S117+DECKS!$U117+DECKS!$W117+DECKS!$Y117+DECKS!$AA117+DECKS!$AD117</f>
        <v>2</v>
      </c>
      <c r="AK117" s="109">
        <f>IFERROR((DECKS!$N117+DECKS!$P117+DECKS!$R117+DECKS!$T117+DECKS!$V117+DECKS!$X117+DECKS!$Z117+DECKS!$AB117+DECKS!$AE117)/DECKS!$AJ117,0)</f>
        <v>0.5</v>
      </c>
      <c r="AL117" s="107" t="s">
        <v>362</v>
      </c>
      <c r="AM117" s="107">
        <f>SUMIF(HISTORICO!N:N,DECKS!$F117,HISTORICO!X:X)</f>
        <v>2</v>
      </c>
      <c r="AN117" s="107">
        <f>SUMIF(HISTORICO!N:N,DECKS!$F117,HISTORICO!Y:Y)</f>
        <v>0</v>
      </c>
      <c r="AO117" s="107">
        <f>SUMIF(HISTORICO!N:N,DECKS!$F117,HISTORICO!Z:Z)</f>
        <v>0</v>
      </c>
      <c r="AP117" s="107">
        <f>SUMIF(HISTORICO!N:N,DECKS!$F117,HISTORICO!AA:AA)</f>
        <v>0</v>
      </c>
      <c r="AQ117" s="111">
        <f>IFERROR(SUM(DECKS!$AM117:$AP117)/((DECKS!$AG117)),0)</f>
        <v>1</v>
      </c>
      <c r="AR117" s="112">
        <f>IFERROR(DECKS!$AM117/SUM(DECKS!$AM117:$AP117),0)</f>
        <v>1</v>
      </c>
      <c r="AS117" s="112">
        <f>IFERROR(DECKS!$AN117/SUM(DECKS!$AM117:$AP117),0)</f>
        <v>0</v>
      </c>
      <c r="AT117" s="112">
        <f>IFERROR(DECKS!$AO117/SUM(DECKS!$AM117:$AP117),0)</f>
        <v>0</v>
      </c>
      <c r="AU117" s="112">
        <f>IFERROR(DECKS!$AP117/SUM(DECKS!$AM117:$AP117),0)</f>
        <v>0</v>
      </c>
      <c r="AV117" s="107">
        <f t="array" ref="AV117">XLOOKUP(DECKS!$F117,HISTORICO!$N$4:$N$100,HISTORICO!$AH$4:$AH$100,0)</f>
        <v>0</v>
      </c>
      <c r="AW117" s="107">
        <f>DECKS!$AV117+DECKS!$AM117+1.5*DECKS!$AN117+2*DECKS!$AO117+2.5*DECKS!$AP117</f>
        <v>2</v>
      </c>
      <c r="AX117" s="110">
        <f>IFERROR(DECKS!$AW117/DECKS!$AG117,"-")</f>
        <v>1</v>
      </c>
      <c r="AY117" s="107" t="str">
        <f t="array" ref="AY117">XLOOKUP(DECKS!$AX117,REF!$F$64:$F$68,REF!$D$64:$D$68,"-",-1,1)</f>
        <v>D</v>
      </c>
      <c r="AZ117" s="107"/>
      <c r="BA117" s="114"/>
      <c r="BB117" s="107"/>
      <c r="BC117" s="107"/>
    </row>
    <row r="118" ht="18.75" hidden="1" customHeight="1">
      <c r="A118" s="88"/>
      <c r="B118" s="105" t="s">
        <v>332</v>
      </c>
      <c r="C118" s="107" t="s">
        <v>266</v>
      </c>
      <c r="D118" s="107">
        <v>7.0</v>
      </c>
      <c r="E118" s="105" t="str">
        <f t="array" ref="E118">XLOOKUP(B118,REF!$C$3:$C$34,REF!$B$3:$B$34,"-",0,1)</f>
        <v>Gruul</v>
      </c>
      <c r="F118" s="108" t="s">
        <v>460</v>
      </c>
      <c r="G118" s="107" t="str">
        <f t="shared" si="1"/>
        <v>0</v>
      </c>
      <c r="H118" s="107" t="str">
        <f t="shared" si="2"/>
        <v>0</v>
      </c>
      <c r="I118" s="107" t="str">
        <f t="shared" si="3"/>
        <v>0</v>
      </c>
      <c r="J118" s="107" t="str">
        <f t="shared" si="4"/>
        <v>1</v>
      </c>
      <c r="K118" s="107" t="str">
        <f t="shared" si="5"/>
        <v>1</v>
      </c>
      <c r="L118" s="107">
        <f t="shared" si="6"/>
        <v>2</v>
      </c>
      <c r="M118" s="107">
        <f t="array" ref="M118">XLOOKUP(DECKS!$F118,HISTORICO!$B$4:$B$11,HISTORICO!$C$4:$C$11,0,0)</f>
        <v>0</v>
      </c>
      <c r="N118" s="107">
        <f t="array" ref="N118">XLOOKUP(DECKS!$F118,HISTORICO!$B$4:$B$11,HISTORICO!$D$4:$D$11,0,0)</f>
        <v>0</v>
      </c>
      <c r="O118" s="107">
        <f t="array" ref="O118">XLOOKUP(DECKS!$F118,HISTORICO!$B$15:$B$89,HISTORICO!$C$15:$C$89,0,0)</f>
        <v>0</v>
      </c>
      <c r="P118" s="107">
        <f t="array" ref="P118">XLOOKUP(DECKS!$F118,HISTORICO!$B$15:$B$89,HISTORICO!$D$15:$D$89,0,0)</f>
        <v>0</v>
      </c>
      <c r="Q118" s="107">
        <f t="array" ref="Q118">XLOOKUP(DECKS!$F118,HISTORICO!$B$93:$B$171,HISTORICO!$C$93:$C$171,0,0)</f>
        <v>0</v>
      </c>
      <c r="R118" s="107">
        <f t="array" ref="R118">XLOOKUP(DECKS!$F118,HISTORICO!$B$93:$B$171,HISTORICO!$D$93:$D$171,0,0)</f>
        <v>0</v>
      </c>
      <c r="S118" s="107">
        <f t="array" ref="S118">XLOOKUP(DECKS!$F118,HISTORICO!$B$175:$B$377,HISTORICO!$C$175:$C$377,0,0)</f>
        <v>0</v>
      </c>
      <c r="T118" s="107">
        <f t="array" ref="T118">XLOOKUP(DECKS!$F118,HISTORICO!$B$175:$B$377,HISTORICO!$D$175:$D$377,0,0)</f>
        <v>0</v>
      </c>
      <c r="U118" s="107">
        <f t="array" ref="U118">XLOOKUP(DECKS!$F118,HISTORICO!$B$381:$B$501,HISTORICO!$C$381:$C$501,0,0)</f>
        <v>0</v>
      </c>
      <c r="V118" s="107">
        <f t="array" ref="V118">XLOOKUP(DECKS!$F118,HISTORICO!$B$381:$B$501,HISTORICO!$D$381:$D$501,0,0)</f>
        <v>0</v>
      </c>
      <c r="W118" s="107">
        <f t="array" ref="W118">XLOOKUP(DECKS!$F118,HISTORICO!$B$505:$B$589,HISTORICO!$C$505:$C$589,0,0)</f>
        <v>0</v>
      </c>
      <c r="X118" s="107">
        <f t="array" ref="X118">XLOOKUP(DECKS!$F118,HISTORICO!$B$505:$B$589,HISTORICO!$D$505:$D$589,0,0)</f>
        <v>0</v>
      </c>
      <c r="Y118" s="107">
        <f t="array" ref="Y118">XLOOKUP(DECKS!$F118,HISTORICO!$N$4:$N$100,HISTORICO!$O$4:$O$100,0,0)</f>
        <v>0</v>
      </c>
      <c r="Z118" s="107">
        <f t="array" ref="Z118">XLOOKUP(DECKS!$F118,HISTORICO!$N$4:$N$100,HISTORICO!$P$4:$P$100,0,0)</f>
        <v>0</v>
      </c>
      <c r="AA118" s="107">
        <f t="array" ref="AA118">XLOOKUP(DECKS!$F118,HISTORICO!$N$107:$N$288,HISTORICO!$O$107:$O$288,0,0)</f>
        <v>2</v>
      </c>
      <c r="AB118" s="107">
        <f t="array" ref="AB118">XLOOKUP(DECKS!$F118,HISTORICO!$N$107:$N$288,HISTORICO!$P$107:$P$288,0,0)</f>
        <v>1</v>
      </c>
      <c r="AC118" s="100">
        <f>DECKS!$AB118/DECKS!$AA118</f>
        <v>0.5</v>
      </c>
      <c r="AD118" s="108">
        <f t="array" ref="AD118">XLOOKUP(DECKS!$F118,HISTORICO!$N$292:$N$759,HISTORICO!$O$292:$O$759,0,0)</f>
        <v>0</v>
      </c>
      <c r="AE118" s="107">
        <f t="array" ref="AE118">XLOOKUP(DECKS!$F118,HISTORICO!$N$292:$N$759,HISTORICO!$P$292:$P$759,0,0)</f>
        <v>0</v>
      </c>
      <c r="AF118" s="109">
        <f>IFERROR(DECKS!$AE118/DECKS!$AD118,0)</f>
        <v>0</v>
      </c>
      <c r="AG118" s="108">
        <f>DECKS!$Y118+DECKS!$AA118+DECKS!$AD118</f>
        <v>2</v>
      </c>
      <c r="AH118" s="109">
        <f>IFERROR((DECKS!$Z118+DECKS!$AB118+DECKS!$AE118)/DECKS!$AG118,0)</f>
        <v>0.5</v>
      </c>
      <c r="AI118" s="110" t="str">
        <f>IFERROR(AVERAGEIF(REG!$D$2:$D$124,DECKS!$F118,REG!$C$2:$C$124),"-")</f>
        <v>-</v>
      </c>
      <c r="AJ118" s="108">
        <f>DECKS!$M118+DECKS!$O118+DECKS!$Q118+DECKS!$S118+DECKS!$U118+DECKS!$W118+DECKS!$Y118+DECKS!$AA118+DECKS!$AD118</f>
        <v>2</v>
      </c>
      <c r="AK118" s="109">
        <f>IFERROR((DECKS!$N118+DECKS!$P118+DECKS!$R118+DECKS!$T118+DECKS!$V118+DECKS!$X118+DECKS!$Z118+DECKS!$AB118+DECKS!$AE118)/DECKS!$AJ118,0)</f>
        <v>0.5</v>
      </c>
      <c r="AL118" s="107"/>
      <c r="AM118" s="107">
        <f>SUMIF(HISTORICO!N:N,DECKS!$F118,HISTORICO!X:X)</f>
        <v>0</v>
      </c>
      <c r="AN118" s="107">
        <f>SUMIF(HISTORICO!N:N,DECKS!$F118,HISTORICO!Y:Y)</f>
        <v>0</v>
      </c>
      <c r="AO118" s="107">
        <f>SUMIF(HISTORICO!N:N,DECKS!$F118,HISTORICO!Z:Z)</f>
        <v>1</v>
      </c>
      <c r="AP118" s="107">
        <f>SUMIF(HISTORICO!N:N,DECKS!$F118,HISTORICO!AA:AA)</f>
        <v>0</v>
      </c>
      <c r="AQ118" s="111">
        <f>IFERROR(SUM(DECKS!$AM118:$AP118)/((DECKS!$AG118)),0)</f>
        <v>0.5</v>
      </c>
      <c r="AR118" s="112">
        <f>IFERROR(DECKS!$AM118/SUM(DECKS!$AM118:$AP118),0)</f>
        <v>0</v>
      </c>
      <c r="AS118" s="112">
        <f>IFERROR(DECKS!$AN118/SUM(DECKS!$AM118:$AP118),0)</f>
        <v>0</v>
      </c>
      <c r="AT118" s="112">
        <f>IFERROR(DECKS!$AO118/SUM(DECKS!$AM118:$AP118),0)</f>
        <v>1</v>
      </c>
      <c r="AU118" s="112">
        <f>IFERROR(DECKS!$AP118/SUM(DECKS!$AM118:$AP118),0)</f>
        <v>0</v>
      </c>
      <c r="AV118" s="107">
        <f t="array" ref="AV118">XLOOKUP(DECKS!$F118,HISTORICO!$N$4:$N$100,HISTORICO!$AH$4:$AH$100,0)</f>
        <v>0</v>
      </c>
      <c r="AW118" s="107">
        <f>DECKS!$AV118+DECKS!$AM118+1.5*DECKS!$AN118+2*DECKS!$AO118+2.5*DECKS!$AP118</f>
        <v>2</v>
      </c>
      <c r="AX118" s="110">
        <f>IFERROR(DECKS!$AW118/DECKS!$AG118,"-")</f>
        <v>1</v>
      </c>
      <c r="AY118" s="107" t="str">
        <f t="array" ref="AY118">XLOOKUP(DECKS!$AX118,REF!$F$64:$F$68,REF!$D$64:$D$68,"-",-1,1)</f>
        <v>D</v>
      </c>
      <c r="AZ118" s="107"/>
      <c r="BA118" s="114"/>
      <c r="BB118" s="107"/>
      <c r="BC118" s="107"/>
    </row>
    <row r="119" ht="18.75" hidden="1" customHeight="1">
      <c r="A119" s="88"/>
      <c r="B119" s="105" t="s">
        <v>320</v>
      </c>
      <c r="C119" s="107" t="s">
        <v>264</v>
      </c>
      <c r="D119" s="107">
        <v>6.0</v>
      </c>
      <c r="E119" s="105" t="str">
        <f t="array" ref="E119">XLOOKUP(B119,REF!$C$3:$C$34,REF!$B$3:$B$34,"-",0,1)</f>
        <v>Temur</v>
      </c>
      <c r="F119" s="108" t="s">
        <v>461</v>
      </c>
      <c r="G119" s="107" t="str">
        <f t="shared" si="1"/>
        <v>0</v>
      </c>
      <c r="H119" s="107" t="str">
        <f t="shared" si="2"/>
        <v>1</v>
      </c>
      <c r="I119" s="107" t="str">
        <f t="shared" si="3"/>
        <v>0</v>
      </c>
      <c r="J119" s="107" t="str">
        <f t="shared" si="4"/>
        <v>1</v>
      </c>
      <c r="K119" s="107" t="str">
        <f t="shared" si="5"/>
        <v>1</v>
      </c>
      <c r="L119" s="107">
        <f t="shared" si="6"/>
        <v>3</v>
      </c>
      <c r="M119" s="107">
        <f t="array" ref="M119">XLOOKUP(DECKS!$F119,HISTORICO!$B$4:$B$11,HISTORICO!$C$4:$C$11,0,0)</f>
        <v>0</v>
      </c>
      <c r="N119" s="107">
        <f t="array" ref="N119">XLOOKUP(DECKS!$F119,HISTORICO!$B$4:$B$11,HISTORICO!$D$4:$D$11,0,0)</f>
        <v>0</v>
      </c>
      <c r="O119" s="107">
        <f t="array" ref="O119">XLOOKUP(DECKS!$F119,HISTORICO!$B$15:$B$89,HISTORICO!$C$15:$C$89,0,0)</f>
        <v>0</v>
      </c>
      <c r="P119" s="107">
        <f t="array" ref="P119">XLOOKUP(DECKS!$F119,HISTORICO!$B$15:$B$89,HISTORICO!$D$15:$D$89,0,0)</f>
        <v>0</v>
      </c>
      <c r="Q119" s="107">
        <f t="array" ref="Q119">XLOOKUP(DECKS!$F119,HISTORICO!$B$93:$B$171,HISTORICO!$C$93:$C$171,0,0)</f>
        <v>0</v>
      </c>
      <c r="R119" s="107">
        <f t="array" ref="R119">XLOOKUP(DECKS!$F119,HISTORICO!$B$93:$B$171,HISTORICO!$D$93:$D$171,0,0)</f>
        <v>0</v>
      </c>
      <c r="S119" s="107">
        <f t="array" ref="S119">XLOOKUP(DECKS!$F119,HISTORICO!$B$175:$B$377,HISTORICO!$C$175:$C$377,0,0)</f>
        <v>0</v>
      </c>
      <c r="T119" s="107">
        <f t="array" ref="T119">XLOOKUP(DECKS!$F119,HISTORICO!$B$175:$B$377,HISTORICO!$D$175:$D$377,0,0)</f>
        <v>0</v>
      </c>
      <c r="U119" s="107">
        <f t="array" ref="U119">XLOOKUP(DECKS!$F119,HISTORICO!$B$381:$B$501,HISTORICO!$C$381:$C$501,0,0)</f>
        <v>0</v>
      </c>
      <c r="V119" s="107">
        <f t="array" ref="V119">XLOOKUP(DECKS!$F119,HISTORICO!$B$381:$B$501,HISTORICO!$D$381:$D$501,0,0)</f>
        <v>0</v>
      </c>
      <c r="W119" s="107">
        <f t="array" ref="W119">XLOOKUP(DECKS!$F119,HISTORICO!$B$505:$B$589,HISTORICO!$C$505:$C$589,0,0)</f>
        <v>0</v>
      </c>
      <c r="X119" s="107">
        <f t="array" ref="X119">XLOOKUP(DECKS!$F119,HISTORICO!$B$505:$B$589,HISTORICO!$D$505:$D$589,0,0)</f>
        <v>0</v>
      </c>
      <c r="Y119" s="107">
        <f t="array" ref="Y119">XLOOKUP(DECKS!$F119,HISTORICO!$N$4:$N$100,HISTORICO!$O$4:$O$100,0,0)</f>
        <v>1</v>
      </c>
      <c r="Z119" s="107">
        <f t="array" ref="Z119">XLOOKUP(DECKS!$F119,HISTORICO!$N$4:$N$100,HISTORICO!$P$4:$P$100,0,0)</f>
        <v>1</v>
      </c>
      <c r="AA119" s="107">
        <f t="array" ref="AA119">XLOOKUP(DECKS!$F119,HISTORICO!$N$107:$N$288,HISTORICO!$O$107:$O$288,0,0)</f>
        <v>1</v>
      </c>
      <c r="AB119" s="107">
        <f t="array" ref="AB119">XLOOKUP(DECKS!$F119,HISTORICO!$N$107:$N$288,HISTORICO!$P$107:$P$288,0,0)</f>
        <v>0</v>
      </c>
      <c r="AC119" s="100">
        <f>DECKS!$AB119/DECKS!$AA119</f>
        <v>0</v>
      </c>
      <c r="AD119" s="108">
        <f t="array" ref="AD119">XLOOKUP(DECKS!$F119,HISTORICO!$N$292:$N$759,HISTORICO!$O$292:$O$759,0,0)</f>
        <v>0</v>
      </c>
      <c r="AE119" s="107">
        <f t="array" ref="AE119">XLOOKUP(DECKS!$F119,HISTORICO!$N$292:$N$759,HISTORICO!$P$292:$P$759,0,0)</f>
        <v>0</v>
      </c>
      <c r="AF119" s="109">
        <f>IFERROR(DECKS!$AE119/DECKS!$AD119,0)</f>
        <v>0</v>
      </c>
      <c r="AG119" s="108">
        <f>DECKS!$Y119+DECKS!$AA119+DECKS!$AD119</f>
        <v>2</v>
      </c>
      <c r="AH119" s="109">
        <f>IFERROR((DECKS!$Z119+DECKS!$AB119+DECKS!$AE119)/DECKS!$AG119,0)</f>
        <v>0.5</v>
      </c>
      <c r="AI119" s="110" t="str">
        <f>IFERROR(AVERAGEIF(REG!$D$2:$D$124,DECKS!$F119,REG!$C$2:$C$124),"-")</f>
        <v>-</v>
      </c>
      <c r="AJ119" s="108">
        <f>DECKS!$M119+DECKS!$O119+DECKS!$Q119+DECKS!$S119+DECKS!$U119+DECKS!$W119+DECKS!$Y119+DECKS!$AA119+DECKS!$AD119</f>
        <v>2</v>
      </c>
      <c r="AK119" s="109">
        <f>IFERROR((DECKS!$N119+DECKS!$P119+DECKS!$R119+DECKS!$T119+DECKS!$V119+DECKS!$X119+DECKS!$Z119+DECKS!$AB119+DECKS!$AE119)/DECKS!$AJ119,0)</f>
        <v>0.5</v>
      </c>
      <c r="AL119" s="107" t="s">
        <v>367</v>
      </c>
      <c r="AM119" s="107">
        <f>SUMIF(HISTORICO!N:N,DECKS!$F119,HISTORICO!X:X)</f>
        <v>0</v>
      </c>
      <c r="AN119" s="107">
        <f>SUMIF(HISTORICO!N:N,DECKS!$F119,HISTORICO!Y:Y)</f>
        <v>0</v>
      </c>
      <c r="AO119" s="107">
        <f>SUMIF(HISTORICO!N:N,DECKS!$F119,HISTORICO!Z:Z)</f>
        <v>2</v>
      </c>
      <c r="AP119" s="107">
        <f>SUMIF(HISTORICO!N:N,DECKS!$F119,HISTORICO!AA:AA)</f>
        <v>0</v>
      </c>
      <c r="AQ119" s="111">
        <f>IFERROR(SUM(DECKS!$AM119:$AP119)/((DECKS!$AG119)),0)</f>
        <v>1</v>
      </c>
      <c r="AR119" s="112">
        <f>IFERROR(DECKS!$AM119/SUM(DECKS!$AM119:$AP119),0)</f>
        <v>0</v>
      </c>
      <c r="AS119" s="112">
        <f>IFERROR(DECKS!$AN119/SUM(DECKS!$AM119:$AP119),0)</f>
        <v>0</v>
      </c>
      <c r="AT119" s="112">
        <f>IFERROR(DECKS!$AO119/SUM(DECKS!$AM119:$AP119),0)</f>
        <v>1</v>
      </c>
      <c r="AU119" s="112">
        <f>IFERROR(DECKS!$AP119/SUM(DECKS!$AM119:$AP119),0)</f>
        <v>0</v>
      </c>
      <c r="AV119" s="107">
        <f t="array" ref="AV119">XLOOKUP(DECKS!$F119,HISTORICO!$N$4:$N$100,HISTORICO!$AH$4:$AH$100,0)</f>
        <v>4</v>
      </c>
      <c r="AW119" s="107">
        <f>DECKS!$AV119+DECKS!$AM119+1.5*DECKS!$AN119+2*DECKS!$AO119+2.5*DECKS!$AP119</f>
        <v>8</v>
      </c>
      <c r="AX119" s="110">
        <f>IFERROR(DECKS!$AW119/DECKS!$AG119,"-")</f>
        <v>4</v>
      </c>
      <c r="AY119" s="107" t="str">
        <f t="array" ref="AY119">XLOOKUP(DECKS!$AX119,REF!$F$64:$F$68,REF!$D$64:$D$68,"-",-1,1)</f>
        <v>A</v>
      </c>
      <c r="AZ119" s="107"/>
      <c r="BA119" s="114"/>
      <c r="BB119" s="107"/>
      <c r="BC119" s="107"/>
    </row>
    <row r="120" ht="18.75" hidden="1" customHeight="1">
      <c r="A120" s="88"/>
      <c r="B120" s="105" t="s">
        <v>348</v>
      </c>
      <c r="C120" s="107" t="s">
        <v>260</v>
      </c>
      <c r="D120" s="107">
        <v>4.0</v>
      </c>
      <c r="E120" s="105" t="str">
        <f t="array" ref="E120">XLOOKUP(B120,REF!$C$3:$C$34,REF!$B$3:$B$34,"-",0,1)</f>
        <v>Abzan</v>
      </c>
      <c r="F120" s="108" t="s">
        <v>462</v>
      </c>
      <c r="G120" s="107" t="str">
        <f t="shared" si="1"/>
        <v>1</v>
      </c>
      <c r="H120" s="107" t="str">
        <f t="shared" si="2"/>
        <v>0</v>
      </c>
      <c r="I120" s="107" t="str">
        <f t="shared" si="3"/>
        <v>1</v>
      </c>
      <c r="J120" s="107" t="str">
        <f t="shared" si="4"/>
        <v>0</v>
      </c>
      <c r="K120" s="107" t="str">
        <f t="shared" si="5"/>
        <v>1</v>
      </c>
      <c r="L120" s="107">
        <f t="shared" si="6"/>
        <v>3</v>
      </c>
      <c r="M120" s="107">
        <f t="array" ref="M120">XLOOKUP(DECKS!$F120,HISTORICO!$B$4:$B$11,HISTORICO!$C$4:$C$11,0,0)</f>
        <v>0</v>
      </c>
      <c r="N120" s="107">
        <f t="array" ref="N120">XLOOKUP(DECKS!$F120,HISTORICO!$B$4:$B$11,HISTORICO!$D$4:$D$11,0,0)</f>
        <v>0</v>
      </c>
      <c r="O120" s="107">
        <f t="array" ref="O120">XLOOKUP(DECKS!$F120,HISTORICO!$B$15:$B$89,HISTORICO!$C$15:$C$89,0,0)</f>
        <v>0</v>
      </c>
      <c r="P120" s="107">
        <f t="array" ref="P120">XLOOKUP(DECKS!$F120,HISTORICO!$B$15:$B$89,HISTORICO!$D$15:$D$89,0,0)</f>
        <v>0</v>
      </c>
      <c r="Q120" s="107">
        <f t="array" ref="Q120">XLOOKUP(DECKS!$F120,HISTORICO!$B$93:$B$171,HISTORICO!$C$93:$C$171,0,0)</f>
        <v>0</v>
      </c>
      <c r="R120" s="107">
        <f t="array" ref="R120">XLOOKUP(DECKS!$F120,HISTORICO!$B$93:$B$171,HISTORICO!$D$93:$D$171,0,0)</f>
        <v>0</v>
      </c>
      <c r="S120" s="107">
        <f t="array" ref="S120">XLOOKUP(DECKS!$F120,HISTORICO!$B$175:$B$377,HISTORICO!$C$175:$C$377,0,0)</f>
        <v>0</v>
      </c>
      <c r="T120" s="107">
        <f t="array" ref="T120">XLOOKUP(DECKS!$F120,HISTORICO!$B$175:$B$377,HISTORICO!$D$175:$D$377,0,0)</f>
        <v>0</v>
      </c>
      <c r="U120" s="107">
        <f t="array" ref="U120">XLOOKUP(DECKS!$F120,HISTORICO!$B$381:$B$501,HISTORICO!$C$381:$C$501,0,0)</f>
        <v>0</v>
      </c>
      <c r="V120" s="107">
        <f t="array" ref="V120">XLOOKUP(DECKS!$F120,HISTORICO!$B$381:$B$501,HISTORICO!$D$381:$D$501,0,0)</f>
        <v>0</v>
      </c>
      <c r="W120" s="107">
        <f t="array" ref="W120">XLOOKUP(DECKS!$F120,HISTORICO!$B$505:$B$589,HISTORICO!$C$505:$C$589,0,0)</f>
        <v>0</v>
      </c>
      <c r="X120" s="107">
        <f t="array" ref="X120">XLOOKUP(DECKS!$F120,HISTORICO!$B$505:$B$589,HISTORICO!$D$505:$D$589,0,0)</f>
        <v>0</v>
      </c>
      <c r="Y120" s="107">
        <f t="array" ref="Y120">XLOOKUP(DECKS!$F120,HISTORICO!$N$4:$N$100,HISTORICO!$O$4:$O$100,0,0)</f>
        <v>2</v>
      </c>
      <c r="Z120" s="107">
        <f t="array" ref="Z120">XLOOKUP(DECKS!$F120,HISTORICO!$N$4:$N$100,HISTORICO!$P$4:$P$100,0,0)</f>
        <v>1</v>
      </c>
      <c r="AA120" s="107">
        <f t="array" ref="AA120">XLOOKUP(DECKS!$F120,HISTORICO!$N$107:$N$288,HISTORICO!$O$107:$O$288,0,0)</f>
        <v>0</v>
      </c>
      <c r="AB120" s="107">
        <f t="array" ref="AB120">XLOOKUP(DECKS!$F120,HISTORICO!$N$107:$N$288,HISTORICO!$P$107:$P$288,0,0)</f>
        <v>0</v>
      </c>
      <c r="AC120" s="100" t="str">
        <f>DECKS!$AB120/DECKS!$AA120</f>
        <v>#DIV/0!</v>
      </c>
      <c r="AD120" s="108">
        <f t="array" ref="AD120">XLOOKUP(DECKS!$F120,HISTORICO!$N$292:$N$759,HISTORICO!$O$292:$O$759,0,0)</f>
        <v>0</v>
      </c>
      <c r="AE120" s="107">
        <f t="array" ref="AE120">XLOOKUP(DECKS!$F120,HISTORICO!$N$292:$N$759,HISTORICO!$P$292:$P$759,0,0)</f>
        <v>0</v>
      </c>
      <c r="AF120" s="109">
        <f>IFERROR(DECKS!$AE120/DECKS!$AD120,0)</f>
        <v>0</v>
      </c>
      <c r="AG120" s="108">
        <f>DECKS!$Y120+DECKS!$AA120+DECKS!$AD120</f>
        <v>2</v>
      </c>
      <c r="AH120" s="109">
        <f>IFERROR((DECKS!$Z120+DECKS!$AB120+DECKS!$AE120)/DECKS!$AG120,0)</f>
        <v>0.5</v>
      </c>
      <c r="AI120" s="110" t="str">
        <f>IFERROR(AVERAGEIF(REG!$D$2:$D$124,DECKS!$F120,REG!$C$2:$C$124),"-")</f>
        <v>-</v>
      </c>
      <c r="AJ120" s="108">
        <f>DECKS!$M120+DECKS!$O120+DECKS!$Q120+DECKS!$S120+DECKS!$U120+DECKS!$W120+DECKS!$Y120+DECKS!$AA120+DECKS!$AD120</f>
        <v>2</v>
      </c>
      <c r="AK120" s="109">
        <f>IFERROR((DECKS!$N120+DECKS!$P120+DECKS!$R120+DECKS!$T120+DECKS!$V120+DECKS!$X120+DECKS!$Z120+DECKS!$AB120+DECKS!$AE120)/DECKS!$AJ120,0)</f>
        <v>0.5</v>
      </c>
      <c r="AL120" s="100" t="s">
        <v>362</v>
      </c>
      <c r="AM120" s="107">
        <f>SUMIF(HISTORICO!N:N,DECKS!$F120,HISTORICO!X:X)</f>
        <v>0</v>
      </c>
      <c r="AN120" s="107">
        <f>SUMIF(HISTORICO!N:N,DECKS!$F120,HISTORICO!Y:Y)</f>
        <v>0</v>
      </c>
      <c r="AO120" s="107">
        <f>SUMIF(HISTORICO!N:N,DECKS!$F120,HISTORICO!Z:Z)</f>
        <v>0</v>
      </c>
      <c r="AP120" s="107">
        <f>SUMIF(HISTORICO!N:N,DECKS!$F120,HISTORICO!AA:AA)</f>
        <v>2</v>
      </c>
      <c r="AQ120" s="111">
        <f>IFERROR(SUM(DECKS!$AM120:$AP120)/((DECKS!$AG120)),0)</f>
        <v>1</v>
      </c>
      <c r="AR120" s="112">
        <f>IFERROR(DECKS!$AM120/SUM(DECKS!$AM120:$AP120),0)</f>
        <v>0</v>
      </c>
      <c r="AS120" s="112">
        <f>IFERROR(DECKS!$AN120/SUM(DECKS!$AM120:$AP120),0)</f>
        <v>0</v>
      </c>
      <c r="AT120" s="112">
        <f>IFERROR(DECKS!$AO120/SUM(DECKS!$AM120:$AP120),0)</f>
        <v>0</v>
      </c>
      <c r="AU120" s="112">
        <f>IFERROR(DECKS!$AP120/SUM(DECKS!$AM120:$AP120),0)</f>
        <v>1</v>
      </c>
      <c r="AV120" s="107">
        <f t="array" ref="AV120">XLOOKUP(DECKS!$F120,HISTORICO!$N$4:$N$100,HISTORICO!$AH$4:$AH$100,0)</f>
        <v>5</v>
      </c>
      <c r="AW120" s="107">
        <f>DECKS!$AV120+DECKS!$AM120+1.5*DECKS!$AN120+2*DECKS!$AO120+2.5*DECKS!$AP120</f>
        <v>10</v>
      </c>
      <c r="AX120" s="110">
        <f>IFERROR(DECKS!$AW120/DECKS!$AG120,"-")</f>
        <v>5</v>
      </c>
      <c r="AY120" s="107" t="str">
        <f t="array" ref="AY120">XLOOKUP(DECKS!$AX120,REF!$F$64:$F$68,REF!$D$64:$D$68,"-",-1,1)</f>
        <v>A</v>
      </c>
      <c r="AZ120" s="107"/>
      <c r="BA120" s="114"/>
      <c r="BB120" s="107"/>
      <c r="BC120" s="107"/>
    </row>
    <row r="121" ht="18.75" hidden="1" customHeight="1">
      <c r="A121" s="88"/>
      <c r="B121" s="105" t="s">
        <v>342</v>
      </c>
      <c r="C121" s="107" t="s">
        <v>270</v>
      </c>
      <c r="D121" s="107">
        <v>3.0</v>
      </c>
      <c r="E121" s="105" t="str">
        <f t="array" ref="E121">XLOOKUP(B121,REF!$C$3:$C$34,REF!$B$3:$B$34,"-",0,1)</f>
        <v>Mono Green</v>
      </c>
      <c r="F121" s="108" t="s">
        <v>463</v>
      </c>
      <c r="G121" s="107" t="str">
        <f t="shared" si="1"/>
        <v>0</v>
      </c>
      <c r="H121" s="107" t="str">
        <f t="shared" si="2"/>
        <v>0</v>
      </c>
      <c r="I121" s="107" t="str">
        <f t="shared" si="3"/>
        <v>0</v>
      </c>
      <c r="J121" s="107" t="str">
        <f t="shared" si="4"/>
        <v>0</v>
      </c>
      <c r="K121" s="107" t="str">
        <f t="shared" si="5"/>
        <v>1</v>
      </c>
      <c r="L121" s="107">
        <f t="shared" si="6"/>
        <v>1</v>
      </c>
      <c r="M121" s="107">
        <f t="array" ref="M121">XLOOKUP(DECKS!$F121,HISTORICO!$B$4:$B$11,HISTORICO!$C$4:$C$11,0,0)</f>
        <v>0</v>
      </c>
      <c r="N121" s="107">
        <f t="array" ref="N121">XLOOKUP(DECKS!$F121,HISTORICO!$B$4:$B$11,HISTORICO!$D$4:$D$11,0,0)</f>
        <v>0</v>
      </c>
      <c r="O121" s="107">
        <f t="array" ref="O121">XLOOKUP(DECKS!$F121,HISTORICO!$B$15:$B$89,HISTORICO!$C$15:$C$89,0,0)</f>
        <v>0</v>
      </c>
      <c r="P121" s="107">
        <f t="array" ref="P121">XLOOKUP(DECKS!$F121,HISTORICO!$B$15:$B$89,HISTORICO!$D$15:$D$89,0,0)</f>
        <v>0</v>
      </c>
      <c r="Q121" s="107">
        <f t="array" ref="Q121">XLOOKUP(DECKS!$F121,HISTORICO!$B$93:$B$171,HISTORICO!$C$93:$C$171,0,0)</f>
        <v>2</v>
      </c>
      <c r="R121" s="107">
        <f t="array" ref="R121">XLOOKUP(DECKS!$F121,HISTORICO!$B$93:$B$171,HISTORICO!$D$93:$D$171,0,0)</f>
        <v>1</v>
      </c>
      <c r="S121" s="107">
        <f t="array" ref="S121">XLOOKUP(DECKS!$F121,HISTORICO!$B$175:$B$377,HISTORICO!$C$175:$C$377,0,0)</f>
        <v>2</v>
      </c>
      <c r="T121" s="107">
        <f t="array" ref="T121">XLOOKUP(DECKS!$F121,HISTORICO!$B$175:$B$377,HISTORICO!$D$175:$D$377,0,0)</f>
        <v>1</v>
      </c>
      <c r="U121" s="107">
        <f t="array" ref="U121">XLOOKUP(DECKS!$F121,HISTORICO!$B$381:$B$501,HISTORICO!$C$381:$C$501,0,0)</f>
        <v>1</v>
      </c>
      <c r="V121" s="107">
        <f t="array" ref="V121">XLOOKUP(DECKS!$F121,HISTORICO!$B$381:$B$501,HISTORICO!$D$381:$D$501,0,0)</f>
        <v>1</v>
      </c>
      <c r="W121" s="107">
        <f t="array" ref="W121">XLOOKUP(DECKS!$F121,HISTORICO!$B$505:$B$589,HISTORICO!$C$505:$C$589,0,0)</f>
        <v>0</v>
      </c>
      <c r="X121" s="107">
        <f t="array" ref="X121">XLOOKUP(DECKS!$F121,HISTORICO!$B$505:$B$589,HISTORICO!$D$505:$D$589,0,0)</f>
        <v>0</v>
      </c>
      <c r="Y121" s="107">
        <f t="array" ref="Y121">XLOOKUP(DECKS!$F121,HISTORICO!$N$4:$N$100,HISTORICO!$O$4:$O$100,0,0)</f>
        <v>2</v>
      </c>
      <c r="Z121" s="107">
        <f t="array" ref="Z121">XLOOKUP(DECKS!$F121,HISTORICO!$N$4:$N$100,HISTORICO!$P$4:$P$100,0,0)</f>
        <v>1</v>
      </c>
      <c r="AA121" s="107">
        <f t="array" ref="AA121">XLOOKUP(DECKS!$F121,HISTORICO!$N$107:$N$288,HISTORICO!$O$107:$O$288,0,0)</f>
        <v>0</v>
      </c>
      <c r="AB121" s="107">
        <f t="array" ref="AB121">XLOOKUP(DECKS!$F121,HISTORICO!$N$107:$N$288,HISTORICO!$P$107:$P$288,0,0)</f>
        <v>0</v>
      </c>
      <c r="AC121" s="100" t="str">
        <f>DECKS!$AB121/DECKS!$AA121</f>
        <v>#DIV/0!</v>
      </c>
      <c r="AD121" s="108">
        <f t="array" ref="AD121">XLOOKUP(DECKS!$F121,HISTORICO!$N$292:$N$759,HISTORICO!$O$292:$O$759,0,0)</f>
        <v>0</v>
      </c>
      <c r="AE121" s="107">
        <f t="array" ref="AE121">XLOOKUP(DECKS!$F121,HISTORICO!$N$292:$N$759,HISTORICO!$P$292:$P$759,0,0)</f>
        <v>0</v>
      </c>
      <c r="AF121" s="109">
        <f>IFERROR(DECKS!$AE121/DECKS!$AD121,0)</f>
        <v>0</v>
      </c>
      <c r="AG121" s="108">
        <f>DECKS!$Y121+DECKS!$AA121+DECKS!$AD121</f>
        <v>2</v>
      </c>
      <c r="AH121" s="109">
        <f>IFERROR((DECKS!$Z121+DECKS!$AB121+DECKS!$AE121)/DECKS!$AG121,0)</f>
        <v>0.5</v>
      </c>
      <c r="AI121" s="110" t="str">
        <f>IFERROR(AVERAGEIF(REG!$D$2:$D$124,DECKS!$F121,REG!$C$2:$C$124),"-")</f>
        <v>-</v>
      </c>
      <c r="AJ121" s="108">
        <f>DECKS!$M121+DECKS!$O121+DECKS!$Q121+DECKS!$S121+DECKS!$U121+DECKS!$W121+DECKS!$Y121+DECKS!$AA121+DECKS!$AD121</f>
        <v>7</v>
      </c>
      <c r="AK121" s="109">
        <f>IFERROR((DECKS!$N121+DECKS!$P121+DECKS!$R121+DECKS!$T121+DECKS!$V121+DECKS!$X121+DECKS!$Z121+DECKS!$AB121+DECKS!$AE121)/DECKS!$AJ121,0)</f>
        <v>0.5714285714</v>
      </c>
      <c r="AL121" s="100" t="s">
        <v>362</v>
      </c>
      <c r="AM121" s="107">
        <f>SUMIF(HISTORICO!N:N,DECKS!$F121,HISTORICO!X:X)</f>
        <v>2</v>
      </c>
      <c r="AN121" s="107">
        <f>SUMIF(HISTORICO!N:N,DECKS!$F121,HISTORICO!Y:Y)</f>
        <v>0</v>
      </c>
      <c r="AO121" s="107">
        <f>SUMIF(HISTORICO!N:N,DECKS!$F121,HISTORICO!Z:Z)</f>
        <v>0</v>
      </c>
      <c r="AP121" s="107">
        <f>SUMIF(HISTORICO!N:N,DECKS!$F121,HISTORICO!AA:AA)</f>
        <v>0</v>
      </c>
      <c r="AQ121" s="111">
        <f>IFERROR(SUM(DECKS!$AM121:$AP121)/((DECKS!$AG121)),0)</f>
        <v>1</v>
      </c>
      <c r="AR121" s="112">
        <f>IFERROR(DECKS!$AM121/SUM(DECKS!$AM121:$AP121),0)</f>
        <v>1</v>
      </c>
      <c r="AS121" s="112">
        <f>IFERROR(DECKS!$AN121/SUM(DECKS!$AM121:$AP121),0)</f>
        <v>0</v>
      </c>
      <c r="AT121" s="112">
        <f>IFERROR(DECKS!$AO121/SUM(DECKS!$AM121:$AP121),0)</f>
        <v>0</v>
      </c>
      <c r="AU121" s="112">
        <f>IFERROR(DECKS!$AP121/SUM(DECKS!$AM121:$AP121),0)</f>
        <v>0</v>
      </c>
      <c r="AV121" s="107">
        <f t="array" ref="AV121">XLOOKUP(DECKS!$F121,HISTORICO!$N$4:$N$100,HISTORICO!$AH$4:$AH$100,0)</f>
        <v>4</v>
      </c>
      <c r="AW121" s="107">
        <f>DECKS!$AV121+DECKS!$AM121+1.5*DECKS!$AN121+2*DECKS!$AO121+2.5*DECKS!$AP121</f>
        <v>6</v>
      </c>
      <c r="AX121" s="110">
        <f>IFERROR(DECKS!$AW121/DECKS!$AG121,"-")</f>
        <v>3</v>
      </c>
      <c r="AY121" s="107" t="str">
        <f t="array" ref="AY121">XLOOKUP(DECKS!$AX121,REF!$F$64:$F$68,REF!$D$64:$D$68,"-",-1,1)</f>
        <v>A</v>
      </c>
      <c r="AZ121" s="107"/>
      <c r="BA121" s="114"/>
      <c r="BB121" s="107"/>
      <c r="BC121" s="107"/>
    </row>
    <row r="122" ht="18.75" hidden="1" customHeight="1">
      <c r="A122" s="88"/>
      <c r="B122" s="105" t="s">
        <v>308</v>
      </c>
      <c r="C122" s="107" t="s">
        <v>265</v>
      </c>
      <c r="D122" s="107">
        <v>3.0</v>
      </c>
      <c r="E122" s="105" t="str">
        <f t="array" ref="E122">XLOOKUP(B122,REF!$C$3:$C$34,REF!$B$3:$B$34,"-",0,1)</f>
        <v>Rakdos</v>
      </c>
      <c r="F122" s="108" t="s">
        <v>464</v>
      </c>
      <c r="G122" s="107" t="str">
        <f t="shared" si="1"/>
        <v>0</v>
      </c>
      <c r="H122" s="107" t="str">
        <f t="shared" si="2"/>
        <v>0</v>
      </c>
      <c r="I122" s="107" t="str">
        <f t="shared" si="3"/>
        <v>1</v>
      </c>
      <c r="J122" s="107" t="str">
        <f t="shared" si="4"/>
        <v>1</v>
      </c>
      <c r="K122" s="107" t="str">
        <f t="shared" si="5"/>
        <v>0</v>
      </c>
      <c r="L122" s="107">
        <f t="shared" si="6"/>
        <v>2</v>
      </c>
      <c r="M122" s="107">
        <f t="array" ref="M122">XLOOKUP(DECKS!$F122,HISTORICO!$B$4:$B$11,HISTORICO!$C$4:$C$11,0,0)</f>
        <v>0</v>
      </c>
      <c r="N122" s="107">
        <f t="array" ref="N122">XLOOKUP(DECKS!$F122,HISTORICO!$B$4:$B$11,HISTORICO!$D$4:$D$11,0,0)</f>
        <v>0</v>
      </c>
      <c r="O122" s="107">
        <f t="array" ref="O122">XLOOKUP(DECKS!$F122,HISTORICO!$B$15:$B$89,HISTORICO!$C$15:$C$89,0,0)</f>
        <v>0</v>
      </c>
      <c r="P122" s="107">
        <f t="array" ref="P122">XLOOKUP(DECKS!$F122,HISTORICO!$B$15:$B$89,HISTORICO!$D$15:$D$89,0,0)</f>
        <v>0</v>
      </c>
      <c r="Q122" s="107">
        <f t="array" ref="Q122">XLOOKUP(DECKS!$F122,HISTORICO!$B$93:$B$171,HISTORICO!$C$93:$C$171,0,0)</f>
        <v>0</v>
      </c>
      <c r="R122" s="107">
        <f t="array" ref="R122">XLOOKUP(DECKS!$F122,HISTORICO!$B$93:$B$171,HISTORICO!$D$93:$D$171,0,0)</f>
        <v>0</v>
      </c>
      <c r="S122" s="107">
        <f t="array" ref="S122">XLOOKUP(DECKS!$F122,HISTORICO!$B$175:$B$377,HISTORICO!$C$175:$C$377,0,0)</f>
        <v>0</v>
      </c>
      <c r="T122" s="107">
        <f t="array" ref="T122">XLOOKUP(DECKS!$F122,HISTORICO!$B$175:$B$377,HISTORICO!$D$175:$D$377,0,0)</f>
        <v>0</v>
      </c>
      <c r="U122" s="107">
        <f t="array" ref="U122">XLOOKUP(DECKS!$F122,HISTORICO!$B$381:$B$501,HISTORICO!$C$381:$C$501,0,0)</f>
        <v>17</v>
      </c>
      <c r="V122" s="107">
        <f t="array" ref="V122">XLOOKUP(DECKS!$F122,HISTORICO!$B$381:$B$501,HISTORICO!$D$381:$D$501,0,0)</f>
        <v>8</v>
      </c>
      <c r="W122" s="107">
        <f t="array" ref="W122">XLOOKUP(DECKS!$F122,HISTORICO!$B$505:$B$589,HISTORICO!$C$505:$C$589,0,0)</f>
        <v>0</v>
      </c>
      <c r="X122" s="107">
        <f t="array" ref="X122">XLOOKUP(DECKS!$F122,HISTORICO!$B$505:$B$589,HISTORICO!$D$505:$D$589,0,0)</f>
        <v>0</v>
      </c>
      <c r="Y122" s="107">
        <f t="array" ref="Y122">XLOOKUP(DECKS!$F122,HISTORICO!$N$4:$N$100,HISTORICO!$O$4:$O$100,0,0)</f>
        <v>0</v>
      </c>
      <c r="Z122" s="107">
        <f t="array" ref="Z122">XLOOKUP(DECKS!$F122,HISTORICO!$N$4:$N$100,HISTORICO!$P$4:$P$100,0,0)</f>
        <v>0</v>
      </c>
      <c r="AA122" s="107">
        <f t="array" ref="AA122">XLOOKUP(DECKS!$F122,HISTORICO!$N$107:$N$288,HISTORICO!$O$107:$O$288,0,0)</f>
        <v>2</v>
      </c>
      <c r="AB122" s="107">
        <f t="array" ref="AB122">XLOOKUP(DECKS!$F122,HISTORICO!$N$107:$N$288,HISTORICO!$P$107:$P$288,0,0)</f>
        <v>1</v>
      </c>
      <c r="AC122" s="100">
        <f>DECKS!$AB122/DECKS!$AA122</f>
        <v>0.5</v>
      </c>
      <c r="AD122" s="108">
        <f t="array" ref="AD122">XLOOKUP(DECKS!$F122,HISTORICO!$N$292:$N$759,HISTORICO!$O$292:$O$759,0,0)</f>
        <v>0</v>
      </c>
      <c r="AE122" s="107">
        <f t="array" ref="AE122">XLOOKUP(DECKS!$F122,HISTORICO!$N$292:$N$759,HISTORICO!$P$292:$P$759,0,0)</f>
        <v>0</v>
      </c>
      <c r="AF122" s="109">
        <f>IFERROR(DECKS!$AE122/DECKS!$AD122,0)</f>
        <v>0</v>
      </c>
      <c r="AG122" s="108">
        <f>DECKS!$Y122+DECKS!$AA122+DECKS!$AD122</f>
        <v>2</v>
      </c>
      <c r="AH122" s="109">
        <f>IFERROR((DECKS!$Z122+DECKS!$AB122+DECKS!$AE122)/DECKS!$AG122,0)</f>
        <v>0.5</v>
      </c>
      <c r="AI122" s="110" t="str">
        <f>IFERROR(AVERAGEIF(REG!$D$2:$D$124,DECKS!$F122,REG!$C$2:$C$124),"-")</f>
        <v>-</v>
      </c>
      <c r="AJ122" s="108">
        <f>DECKS!$M122+DECKS!$O122+DECKS!$Q122+DECKS!$S122+DECKS!$U122+DECKS!$W122+DECKS!$Y122+DECKS!$AA122+DECKS!$AD122</f>
        <v>19</v>
      </c>
      <c r="AK122" s="109">
        <f>IFERROR((DECKS!$N122+DECKS!$P122+DECKS!$R122+DECKS!$T122+DECKS!$V122+DECKS!$X122+DECKS!$Z122+DECKS!$AB122+DECKS!$AE122)/DECKS!$AJ122,0)</f>
        <v>0.4736842105</v>
      </c>
      <c r="AL122" s="107" t="s">
        <v>367</v>
      </c>
      <c r="AM122" s="107">
        <f>SUMIF(HISTORICO!N:N,DECKS!$F122,HISTORICO!X:X)</f>
        <v>0</v>
      </c>
      <c r="AN122" s="107">
        <f>SUMIF(HISTORICO!N:N,DECKS!$F122,HISTORICO!Y:Y)</f>
        <v>0</v>
      </c>
      <c r="AO122" s="107">
        <f>SUMIF(HISTORICO!N:N,DECKS!$F122,HISTORICO!Z:Z)</f>
        <v>3</v>
      </c>
      <c r="AP122" s="107">
        <f>SUMIF(HISTORICO!N:N,DECKS!$F122,HISTORICO!AA:AA)</f>
        <v>0</v>
      </c>
      <c r="AQ122" s="111">
        <f>IFERROR(SUM(DECKS!$AM122:$AP122)/((DECKS!$AG122)),0)</f>
        <v>1.5</v>
      </c>
      <c r="AR122" s="112">
        <f>IFERROR(DECKS!$AM122/SUM(DECKS!$AM122:$AP122),0)</f>
        <v>0</v>
      </c>
      <c r="AS122" s="112">
        <f>IFERROR(DECKS!$AN122/SUM(DECKS!$AM122:$AP122),0)</f>
        <v>0</v>
      </c>
      <c r="AT122" s="112">
        <f>IFERROR(DECKS!$AO122/SUM(DECKS!$AM122:$AP122),0)</f>
        <v>1</v>
      </c>
      <c r="AU122" s="112">
        <f>IFERROR(DECKS!$AP122/SUM(DECKS!$AM122:$AP122),0)</f>
        <v>0</v>
      </c>
      <c r="AV122" s="107">
        <f t="array" ref="AV122">XLOOKUP(DECKS!$F122,HISTORICO!$N$4:$N$100,HISTORICO!$AH$4:$AH$100,0)</f>
        <v>0</v>
      </c>
      <c r="AW122" s="107">
        <f>DECKS!$AV122+DECKS!$AM122+1.5*DECKS!$AN122+2*DECKS!$AO122+2.5*DECKS!$AP122</f>
        <v>6</v>
      </c>
      <c r="AX122" s="110">
        <f>IFERROR(DECKS!$AW122/DECKS!$AG122,"-")</f>
        <v>3</v>
      </c>
      <c r="AY122" s="107" t="str">
        <f t="array" ref="AY122">XLOOKUP(DECKS!$AX122,REF!$F$64:$F$68,REF!$D$64:$D$68,"-",-1,1)</f>
        <v>A</v>
      </c>
      <c r="AZ122" s="107"/>
      <c r="BA122" s="114"/>
      <c r="BB122" s="107"/>
      <c r="BC122" s="107"/>
    </row>
    <row r="123" ht="18.75" hidden="1" customHeight="1">
      <c r="A123" s="88"/>
      <c r="B123" s="105" t="s">
        <v>330</v>
      </c>
      <c r="C123" s="107" t="s">
        <v>277</v>
      </c>
      <c r="D123" s="107">
        <v>4.0</v>
      </c>
      <c r="E123" s="105" t="str">
        <f t="array" ref="E123">XLOOKUP(B123,REF!$C$3:$C$34,REF!$B$3:$B$34,"-",0,1)</f>
        <v>Orzhov</v>
      </c>
      <c r="F123" s="108" t="s">
        <v>465</v>
      </c>
      <c r="G123" s="107" t="str">
        <f t="shared" si="1"/>
        <v>1</v>
      </c>
      <c r="H123" s="107" t="str">
        <f t="shared" si="2"/>
        <v>0</v>
      </c>
      <c r="I123" s="107" t="str">
        <f t="shared" si="3"/>
        <v>1</v>
      </c>
      <c r="J123" s="107" t="str">
        <f t="shared" si="4"/>
        <v>0</v>
      </c>
      <c r="K123" s="107" t="str">
        <f t="shared" si="5"/>
        <v>0</v>
      </c>
      <c r="L123" s="107">
        <f t="shared" si="6"/>
        <v>2</v>
      </c>
      <c r="M123" s="107">
        <f t="array" ref="M123">XLOOKUP(DECKS!$F123,HISTORICO!$B$4:$B$11,HISTORICO!$C$4:$C$11,0,0)</f>
        <v>0</v>
      </c>
      <c r="N123" s="107">
        <f t="array" ref="N123">XLOOKUP(DECKS!$F123,HISTORICO!$B$4:$B$11,HISTORICO!$D$4:$D$11,0,0)</f>
        <v>0</v>
      </c>
      <c r="O123" s="107">
        <f t="array" ref="O123">XLOOKUP(DECKS!$F123,HISTORICO!$B$15:$B$89,HISTORICO!$C$15:$C$89,0,0)</f>
        <v>0</v>
      </c>
      <c r="P123" s="107">
        <f t="array" ref="P123">XLOOKUP(DECKS!$F123,HISTORICO!$B$15:$B$89,HISTORICO!$D$15:$D$89,0,0)</f>
        <v>0</v>
      </c>
      <c r="Q123" s="107">
        <f t="array" ref="Q123">XLOOKUP(DECKS!$F123,HISTORICO!$B$93:$B$171,HISTORICO!$C$93:$C$171,0,0)</f>
        <v>0</v>
      </c>
      <c r="R123" s="107">
        <f t="array" ref="R123">XLOOKUP(DECKS!$F123,HISTORICO!$B$93:$B$171,HISTORICO!$D$93:$D$171,0,0)</f>
        <v>0</v>
      </c>
      <c r="S123" s="107">
        <f t="array" ref="S123">XLOOKUP(DECKS!$F123,HISTORICO!$B$175:$B$377,HISTORICO!$C$175:$C$377,0,0)</f>
        <v>5</v>
      </c>
      <c r="T123" s="107">
        <f t="array" ref="T123">XLOOKUP(DECKS!$F123,HISTORICO!$B$175:$B$377,HISTORICO!$D$175:$D$377,0,0)</f>
        <v>2</v>
      </c>
      <c r="U123" s="107">
        <f t="array" ref="U123">XLOOKUP(DECKS!$F123,HISTORICO!$B$381:$B$501,HISTORICO!$C$381:$C$501,0,0)</f>
        <v>1</v>
      </c>
      <c r="V123" s="107">
        <f t="array" ref="V123">XLOOKUP(DECKS!$F123,HISTORICO!$B$381:$B$501,HISTORICO!$D$381:$D$501,0,0)</f>
        <v>0</v>
      </c>
      <c r="W123" s="107">
        <f t="array" ref="W123">XLOOKUP(DECKS!$F123,HISTORICO!$B$505:$B$589,HISTORICO!$C$505:$C$589,0,0)</f>
        <v>0</v>
      </c>
      <c r="X123" s="107">
        <f t="array" ref="X123">XLOOKUP(DECKS!$F123,HISTORICO!$B$505:$B$589,HISTORICO!$D$505:$D$589,0,0)</f>
        <v>0</v>
      </c>
      <c r="Y123" s="107">
        <f t="array" ref="Y123">XLOOKUP(DECKS!$F123,HISTORICO!$N$4:$N$100,HISTORICO!$O$4:$O$100,0,0)</f>
        <v>0</v>
      </c>
      <c r="Z123" s="107">
        <f t="array" ref="Z123">XLOOKUP(DECKS!$F123,HISTORICO!$N$4:$N$100,HISTORICO!$P$4:$P$100,0,0)</f>
        <v>0</v>
      </c>
      <c r="AA123" s="107">
        <f t="array" ref="AA123">XLOOKUP(DECKS!$F123,HISTORICO!$N$107:$N$288,HISTORICO!$O$107:$O$288,0,0)</f>
        <v>2</v>
      </c>
      <c r="AB123" s="107">
        <f t="array" ref="AB123">XLOOKUP(DECKS!$F123,HISTORICO!$N$107:$N$288,HISTORICO!$P$107:$P$288,0,0)</f>
        <v>1</v>
      </c>
      <c r="AC123" s="100">
        <f>DECKS!$AB123/DECKS!$AA123</f>
        <v>0.5</v>
      </c>
      <c r="AD123" s="108">
        <f t="array" ref="AD123">XLOOKUP(DECKS!$F123,HISTORICO!$N$292:$N$759,HISTORICO!$O$292:$O$759,0,0)</f>
        <v>0</v>
      </c>
      <c r="AE123" s="107">
        <f t="array" ref="AE123">XLOOKUP(DECKS!$F123,HISTORICO!$N$292:$N$759,HISTORICO!$P$292:$P$759,0,0)</f>
        <v>0</v>
      </c>
      <c r="AF123" s="109">
        <f>IFERROR(DECKS!$AE123/DECKS!$AD123,0)</f>
        <v>0</v>
      </c>
      <c r="AG123" s="108">
        <f>DECKS!$Y123+DECKS!$AA123+DECKS!$AD123</f>
        <v>2</v>
      </c>
      <c r="AH123" s="109">
        <f>IFERROR((DECKS!$Z123+DECKS!$AB123+DECKS!$AE123)/DECKS!$AG123,0)</f>
        <v>0.5</v>
      </c>
      <c r="AI123" s="110" t="str">
        <f>IFERROR(AVERAGEIF(REG!$D$2:$D$124,DECKS!$F123,REG!$C$2:$C$124),"-")</f>
        <v>-</v>
      </c>
      <c r="AJ123" s="108">
        <f>DECKS!$M123+DECKS!$O123+DECKS!$Q123+DECKS!$S123+DECKS!$U123+DECKS!$W123+DECKS!$Y123+DECKS!$AA123+DECKS!$AD123</f>
        <v>8</v>
      </c>
      <c r="AK123" s="109">
        <f>IFERROR((DECKS!$N123+DECKS!$P123+DECKS!$R123+DECKS!$T123+DECKS!$V123+DECKS!$X123+DECKS!$Z123+DECKS!$AB123+DECKS!$AE123)/DECKS!$AJ123,0)</f>
        <v>0.375</v>
      </c>
      <c r="AL123" s="100" t="s">
        <v>190</v>
      </c>
      <c r="AM123" s="107">
        <f>SUMIF(HISTORICO!N:N,DECKS!$F123,HISTORICO!X:X)</f>
        <v>1</v>
      </c>
      <c r="AN123" s="107">
        <f>SUMIF(HISTORICO!N:N,DECKS!$F123,HISTORICO!Y:Y)</f>
        <v>0</v>
      </c>
      <c r="AO123" s="107">
        <f>SUMIF(HISTORICO!N:N,DECKS!$F123,HISTORICO!Z:Z)</f>
        <v>1</v>
      </c>
      <c r="AP123" s="107">
        <f>SUMIF(HISTORICO!N:N,DECKS!$F123,HISTORICO!AA:AA)</f>
        <v>0</v>
      </c>
      <c r="AQ123" s="111">
        <f>IFERROR(SUM(DECKS!$AM123:$AP123)/((DECKS!$AG123)),0)</f>
        <v>1</v>
      </c>
      <c r="AR123" s="112">
        <f>IFERROR(DECKS!$AM123/SUM(DECKS!$AM123:$AP123),0)</f>
        <v>0.5</v>
      </c>
      <c r="AS123" s="112">
        <f>IFERROR(DECKS!$AN123/SUM(DECKS!$AM123:$AP123),0)</f>
        <v>0</v>
      </c>
      <c r="AT123" s="112">
        <f>IFERROR(DECKS!$AO123/SUM(DECKS!$AM123:$AP123),0)</f>
        <v>0.5</v>
      </c>
      <c r="AU123" s="112">
        <f>IFERROR(DECKS!$AP123/SUM(DECKS!$AM123:$AP123),0)</f>
        <v>0</v>
      </c>
      <c r="AV123" s="107">
        <f t="array" ref="AV123">XLOOKUP(DECKS!$F123,HISTORICO!$N$4:$N$100,HISTORICO!$AH$4:$AH$100,0)</f>
        <v>0</v>
      </c>
      <c r="AW123" s="107">
        <f>DECKS!$AV123+DECKS!$AM123+1.5*DECKS!$AN123+2*DECKS!$AO123+2.5*DECKS!$AP123</f>
        <v>3</v>
      </c>
      <c r="AX123" s="110">
        <f>IFERROR(DECKS!$AW123/DECKS!$AG123,"-")</f>
        <v>1.5</v>
      </c>
      <c r="AY123" s="107" t="str">
        <f t="array" ref="AY123">XLOOKUP(DECKS!$AX123,REF!$F$64:$F$68,REF!$D$64:$D$68,"-",-1,1)</f>
        <v>C</v>
      </c>
      <c r="AZ123" s="107"/>
      <c r="BA123" s="114"/>
      <c r="BB123" s="107"/>
      <c r="BC123" s="107"/>
    </row>
    <row r="124" ht="18.75" hidden="1" customHeight="1">
      <c r="A124" s="88"/>
      <c r="B124" s="105" t="s">
        <v>314</v>
      </c>
      <c r="C124" s="107" t="s">
        <v>264</v>
      </c>
      <c r="D124" s="107">
        <v>4.0</v>
      </c>
      <c r="E124" s="105" t="str">
        <f t="array" ref="E124">XLOOKUP(B124,REF!$C$3:$C$34,REF!$B$3:$B$34,"-",0,1)</f>
        <v>Dimir</v>
      </c>
      <c r="F124" s="108" t="s">
        <v>466</v>
      </c>
      <c r="G124" s="107" t="str">
        <f t="shared" si="1"/>
        <v>0</v>
      </c>
      <c r="H124" s="107" t="str">
        <f t="shared" si="2"/>
        <v>1</v>
      </c>
      <c r="I124" s="107" t="str">
        <f t="shared" si="3"/>
        <v>1</v>
      </c>
      <c r="J124" s="107" t="str">
        <f t="shared" si="4"/>
        <v>0</v>
      </c>
      <c r="K124" s="107" t="str">
        <f t="shared" si="5"/>
        <v>0</v>
      </c>
      <c r="L124" s="107">
        <f t="shared" si="6"/>
        <v>2</v>
      </c>
      <c r="M124" s="107">
        <f t="array" ref="M124">XLOOKUP(DECKS!$F124,HISTORICO!$B$4:$B$11,HISTORICO!$C$4:$C$11,0,0)</f>
        <v>0</v>
      </c>
      <c r="N124" s="107">
        <f t="array" ref="N124">XLOOKUP(DECKS!$F124,HISTORICO!$B$4:$B$11,HISTORICO!$D$4:$D$11,0,0)</f>
        <v>0</v>
      </c>
      <c r="O124" s="107">
        <f t="array" ref="O124">XLOOKUP(DECKS!$F124,HISTORICO!$B$15:$B$89,HISTORICO!$C$15:$C$89,0,0)</f>
        <v>0</v>
      </c>
      <c r="P124" s="107">
        <f t="array" ref="P124">XLOOKUP(DECKS!$F124,HISTORICO!$B$15:$B$89,HISTORICO!$D$15:$D$89,0,0)</f>
        <v>0</v>
      </c>
      <c r="Q124" s="107">
        <f t="array" ref="Q124">XLOOKUP(DECKS!$F124,HISTORICO!$B$93:$B$171,HISTORICO!$C$93:$C$171,0,0)</f>
        <v>0</v>
      </c>
      <c r="R124" s="107">
        <f t="array" ref="R124">XLOOKUP(DECKS!$F124,HISTORICO!$B$93:$B$171,HISTORICO!$D$93:$D$171,0,0)</f>
        <v>0</v>
      </c>
      <c r="S124" s="107">
        <f t="array" ref="S124">XLOOKUP(DECKS!$F124,HISTORICO!$B$175:$B$377,HISTORICO!$C$175:$C$377,0,0)</f>
        <v>0</v>
      </c>
      <c r="T124" s="107">
        <f t="array" ref="T124">XLOOKUP(DECKS!$F124,HISTORICO!$B$175:$B$377,HISTORICO!$D$175:$D$377,0,0)</f>
        <v>0</v>
      </c>
      <c r="U124" s="107">
        <f t="array" ref="U124">XLOOKUP(DECKS!$F124,HISTORICO!$B$381:$B$501,HISTORICO!$C$381:$C$501,0,0)</f>
        <v>0</v>
      </c>
      <c r="V124" s="107">
        <f t="array" ref="V124">XLOOKUP(DECKS!$F124,HISTORICO!$B$381:$B$501,HISTORICO!$D$381:$D$501,0,0)</f>
        <v>0</v>
      </c>
      <c r="W124" s="107">
        <f t="array" ref="W124">XLOOKUP(DECKS!$F124,HISTORICO!$B$505:$B$589,HISTORICO!$C$505:$C$589,0,0)</f>
        <v>5</v>
      </c>
      <c r="X124" s="107">
        <f t="array" ref="X124">XLOOKUP(DECKS!$F124,HISTORICO!$B$505:$B$589,HISTORICO!$D$505:$D$589,0,0)</f>
        <v>1</v>
      </c>
      <c r="Y124" s="107">
        <f t="array" ref="Y124">XLOOKUP(DECKS!$F124,HISTORICO!$N$4:$N$100,HISTORICO!$O$4:$O$100,0,0)</f>
        <v>1</v>
      </c>
      <c r="Z124" s="107">
        <f t="array" ref="Z124">XLOOKUP(DECKS!$F124,HISTORICO!$N$4:$N$100,HISTORICO!$P$4:$P$100,0,0)</f>
        <v>1</v>
      </c>
      <c r="AA124" s="107">
        <f t="array" ref="AA124">XLOOKUP(DECKS!$F124,HISTORICO!$N$107:$N$288,HISTORICO!$O$107:$O$288,0,0)</f>
        <v>1</v>
      </c>
      <c r="AB124" s="107">
        <f t="array" ref="AB124">XLOOKUP(DECKS!$F124,HISTORICO!$N$107:$N$288,HISTORICO!$P$107:$P$288,0,0)</f>
        <v>0</v>
      </c>
      <c r="AC124" s="100">
        <f>DECKS!$AB124/DECKS!$AA124</f>
        <v>0</v>
      </c>
      <c r="AD124" s="108">
        <f t="array" ref="AD124">XLOOKUP(DECKS!$F124,HISTORICO!$N$292:$N$759,HISTORICO!$O$292:$O$759,0,0)</f>
        <v>0</v>
      </c>
      <c r="AE124" s="107">
        <f t="array" ref="AE124">XLOOKUP(DECKS!$F124,HISTORICO!$N$292:$N$759,HISTORICO!$P$292:$P$759,0,0)</f>
        <v>0</v>
      </c>
      <c r="AF124" s="109">
        <f>IFERROR(DECKS!$AE124/DECKS!$AD124,0)</f>
        <v>0</v>
      </c>
      <c r="AG124" s="108">
        <f>DECKS!$Y124+DECKS!$AA124+DECKS!$AD124</f>
        <v>2</v>
      </c>
      <c r="AH124" s="109">
        <f>IFERROR((DECKS!$Z124+DECKS!$AB124+DECKS!$AE124)/DECKS!$AG124,0)</f>
        <v>0.5</v>
      </c>
      <c r="AI124" s="110" t="str">
        <f>IFERROR(AVERAGEIF(REG!$D$2:$D$124,DECKS!$F124,REG!$C$2:$C$124),"-")</f>
        <v>-</v>
      </c>
      <c r="AJ124" s="108">
        <f>DECKS!$M124+DECKS!$O124+DECKS!$Q124+DECKS!$S124+DECKS!$U124+DECKS!$W124+DECKS!$Y124+DECKS!$AA124+DECKS!$AD124</f>
        <v>7</v>
      </c>
      <c r="AK124" s="109">
        <f>IFERROR((DECKS!$N124+DECKS!$P124+DECKS!$R124+DECKS!$T124+DECKS!$V124+DECKS!$X124+DECKS!$Z124+DECKS!$AB124+DECKS!$AE124)/DECKS!$AJ124,0)</f>
        <v>0.2857142857</v>
      </c>
      <c r="AL124" s="100" t="s">
        <v>190</v>
      </c>
      <c r="AM124" s="107">
        <f>SUMIF(HISTORICO!N:N,DECKS!$F124,HISTORICO!X:X)</f>
        <v>0</v>
      </c>
      <c r="AN124" s="107">
        <f>SUMIF(HISTORICO!N:N,DECKS!$F124,HISTORICO!Y:Y)</f>
        <v>0</v>
      </c>
      <c r="AO124" s="107">
        <f>SUMIF(HISTORICO!N:N,DECKS!$F124,HISTORICO!Z:Z)</f>
        <v>2</v>
      </c>
      <c r="AP124" s="107">
        <f>SUMIF(HISTORICO!N:N,DECKS!$F124,HISTORICO!AA:AA)</f>
        <v>0</v>
      </c>
      <c r="AQ124" s="111">
        <f>IFERROR(SUM(DECKS!$AM124:$AP124)/((DECKS!$AG124)),0)</f>
        <v>1</v>
      </c>
      <c r="AR124" s="112">
        <f>IFERROR(DECKS!$AM124/SUM(DECKS!$AM124:$AP124),0)</f>
        <v>0</v>
      </c>
      <c r="AS124" s="112">
        <f>IFERROR(DECKS!$AN124/SUM(DECKS!$AM124:$AP124),0)</f>
        <v>0</v>
      </c>
      <c r="AT124" s="112">
        <f>IFERROR(DECKS!$AO124/SUM(DECKS!$AM124:$AP124),0)</f>
        <v>1</v>
      </c>
      <c r="AU124" s="112">
        <f>IFERROR(DECKS!$AP124/SUM(DECKS!$AM124:$AP124),0)</f>
        <v>0</v>
      </c>
      <c r="AV124" s="107">
        <f t="array" ref="AV124">XLOOKUP(DECKS!$F124,HISTORICO!$N$4:$N$100,HISTORICO!$AH$4:$AH$100,0)</f>
        <v>3</v>
      </c>
      <c r="AW124" s="107">
        <f>DECKS!$AV124+DECKS!$AM124+1.5*DECKS!$AN124+2*DECKS!$AO124+2.5*DECKS!$AP124</f>
        <v>7</v>
      </c>
      <c r="AX124" s="110">
        <f>IFERROR(DECKS!$AW124/DECKS!$AG124,"-")</f>
        <v>3.5</v>
      </c>
      <c r="AY124" s="107" t="str">
        <f t="array" ref="AY124">XLOOKUP(DECKS!$AX124,REF!$F$64:$F$68,REF!$D$64:$D$68,"-",-1,1)</f>
        <v>A</v>
      </c>
      <c r="AZ124" s="107"/>
      <c r="BA124" s="114"/>
      <c r="BB124" s="107"/>
      <c r="BC124" s="107"/>
    </row>
    <row r="125" ht="18.75" hidden="1" customHeight="1">
      <c r="A125" s="88"/>
      <c r="B125" s="105" t="s">
        <v>308</v>
      </c>
      <c r="C125" s="107" t="s">
        <v>264</v>
      </c>
      <c r="D125" s="107">
        <v>5.0</v>
      </c>
      <c r="E125" s="105" t="str">
        <f t="array" ref="E125">XLOOKUP(B125,REF!$C$3:$C$34,REF!$B$3:$B$34,"-",0,1)</f>
        <v>Rakdos</v>
      </c>
      <c r="F125" s="108" t="s">
        <v>467</v>
      </c>
      <c r="G125" s="107" t="str">
        <f t="shared" si="1"/>
        <v>0</v>
      </c>
      <c r="H125" s="107" t="str">
        <f t="shared" si="2"/>
        <v>0</v>
      </c>
      <c r="I125" s="107" t="str">
        <f t="shared" si="3"/>
        <v>1</v>
      </c>
      <c r="J125" s="107" t="str">
        <f t="shared" si="4"/>
        <v>1</v>
      </c>
      <c r="K125" s="107" t="str">
        <f t="shared" si="5"/>
        <v>0</v>
      </c>
      <c r="L125" s="107">
        <f t="shared" si="6"/>
        <v>2</v>
      </c>
      <c r="M125" s="107">
        <f t="array" ref="M125">XLOOKUP(DECKS!$F125,HISTORICO!$B$4:$B$11,HISTORICO!$C$4:$C$11,0,0)</f>
        <v>0</v>
      </c>
      <c r="N125" s="107">
        <f t="array" ref="N125">XLOOKUP(DECKS!$F125,HISTORICO!$B$4:$B$11,HISTORICO!$D$4:$D$11,0,0)</f>
        <v>0</v>
      </c>
      <c r="O125" s="107">
        <f t="array" ref="O125">XLOOKUP(DECKS!$F125,HISTORICO!$B$15:$B$89,HISTORICO!$C$15:$C$89,0,0)</f>
        <v>0</v>
      </c>
      <c r="P125" s="107">
        <f t="array" ref="P125">XLOOKUP(DECKS!$F125,HISTORICO!$B$15:$B$89,HISTORICO!$D$15:$D$89,0,0)</f>
        <v>0</v>
      </c>
      <c r="Q125" s="107">
        <f t="array" ref="Q125">XLOOKUP(DECKS!$F125,HISTORICO!$B$93:$B$171,HISTORICO!$C$93:$C$171,0,0)</f>
        <v>0</v>
      </c>
      <c r="R125" s="107">
        <f t="array" ref="R125">XLOOKUP(DECKS!$F125,HISTORICO!$B$93:$B$171,HISTORICO!$D$93:$D$171,0,0)</f>
        <v>0</v>
      </c>
      <c r="S125" s="107">
        <f t="array" ref="S125">XLOOKUP(DECKS!$F125,HISTORICO!$B$175:$B$377,HISTORICO!$C$175:$C$377,0,0)</f>
        <v>23</v>
      </c>
      <c r="T125" s="107">
        <f t="array" ref="T125">XLOOKUP(DECKS!$F125,HISTORICO!$B$175:$B$377,HISTORICO!$D$175:$D$377,0,0)</f>
        <v>5</v>
      </c>
      <c r="U125" s="107">
        <f t="array" ref="U125">XLOOKUP(DECKS!$F125,HISTORICO!$B$381:$B$501,HISTORICO!$C$381:$C$501,0,0)</f>
        <v>0</v>
      </c>
      <c r="V125" s="107">
        <f t="array" ref="V125">XLOOKUP(DECKS!$F125,HISTORICO!$B$381:$B$501,HISTORICO!$D$381:$D$501,0,0)</f>
        <v>0</v>
      </c>
      <c r="W125" s="107">
        <f t="array" ref="W125">XLOOKUP(DECKS!$F125,HISTORICO!$B$505:$B$589,HISTORICO!$C$505:$C$589,0,0)</f>
        <v>0</v>
      </c>
      <c r="X125" s="107">
        <f t="array" ref="X125">XLOOKUP(DECKS!$F125,HISTORICO!$B$505:$B$589,HISTORICO!$D$505:$D$589,0,0)</f>
        <v>0</v>
      </c>
      <c r="Y125" s="107">
        <f t="array" ref="Y125">XLOOKUP(DECKS!$F125,HISTORICO!$N$4:$N$100,HISTORICO!$O$4:$O$100,0,0)</f>
        <v>0</v>
      </c>
      <c r="Z125" s="107">
        <f t="array" ref="Z125">XLOOKUP(DECKS!$F125,HISTORICO!$N$4:$N$100,HISTORICO!$P$4:$P$100,0,0)</f>
        <v>0</v>
      </c>
      <c r="AA125" s="107">
        <f t="array" ref="AA125">XLOOKUP(DECKS!$F125,HISTORICO!$N$107:$N$288,HISTORICO!$O$107:$O$288,0,0)</f>
        <v>2</v>
      </c>
      <c r="AB125" s="107">
        <f t="array" ref="AB125">XLOOKUP(DECKS!$F125,HISTORICO!$N$107:$N$288,HISTORICO!$P$107:$P$288,0,0)</f>
        <v>1</v>
      </c>
      <c r="AC125" s="100">
        <f>DECKS!$AB125/DECKS!$AA125</f>
        <v>0.5</v>
      </c>
      <c r="AD125" s="108">
        <f t="array" ref="AD125">XLOOKUP(DECKS!$F125,HISTORICO!$N$292:$N$759,HISTORICO!$O$292:$O$759,0,0)</f>
        <v>0</v>
      </c>
      <c r="AE125" s="107">
        <f t="array" ref="AE125">XLOOKUP(DECKS!$F125,HISTORICO!$N$292:$N$759,HISTORICO!$P$292:$P$759,0,0)</f>
        <v>0</v>
      </c>
      <c r="AF125" s="109">
        <f>IFERROR(DECKS!$AE125/DECKS!$AD125,0)</f>
        <v>0</v>
      </c>
      <c r="AG125" s="108">
        <f>DECKS!$Y125+DECKS!$AA125+DECKS!$AD125</f>
        <v>2</v>
      </c>
      <c r="AH125" s="109">
        <f>IFERROR((DECKS!$Z125+DECKS!$AB125+DECKS!$AE125)/DECKS!$AG125,0)</f>
        <v>0.5</v>
      </c>
      <c r="AI125" s="110" t="str">
        <f>IFERROR(AVERAGEIF(REG!$D$2:$D$124,DECKS!$F125,REG!$C$2:$C$124),"-")</f>
        <v>-</v>
      </c>
      <c r="AJ125" s="108">
        <f>DECKS!$M125+DECKS!$O125+DECKS!$Q125+DECKS!$S125+DECKS!$U125+DECKS!$W125+DECKS!$Y125+DECKS!$AA125+DECKS!$AD125</f>
        <v>25</v>
      </c>
      <c r="AK125" s="109">
        <f>IFERROR((DECKS!$N125+DECKS!$P125+DECKS!$R125+DECKS!$T125+DECKS!$V125+DECKS!$X125+DECKS!$Z125+DECKS!$AB125+DECKS!$AE125)/DECKS!$AJ125,0)</f>
        <v>0.24</v>
      </c>
      <c r="AL125" s="100" t="s">
        <v>161</v>
      </c>
      <c r="AM125" s="107">
        <f>SUMIF(HISTORICO!N:N,DECKS!$F125,HISTORICO!X:X)</f>
        <v>3</v>
      </c>
      <c r="AN125" s="107">
        <f>SUMIF(HISTORICO!N:N,DECKS!$F125,HISTORICO!Y:Y)</f>
        <v>0</v>
      </c>
      <c r="AO125" s="107">
        <f>SUMIF(HISTORICO!N:N,DECKS!$F125,HISTORICO!Z:Z)</f>
        <v>0</v>
      </c>
      <c r="AP125" s="107">
        <f>SUMIF(HISTORICO!N:N,DECKS!$F125,HISTORICO!AA:AA)</f>
        <v>0</v>
      </c>
      <c r="AQ125" s="111">
        <f>IFERROR(SUM(DECKS!$AM125:$AP125)/((DECKS!$AG125)),0)</f>
        <v>1.5</v>
      </c>
      <c r="AR125" s="112">
        <f>IFERROR(DECKS!$AM125/SUM(DECKS!$AM125:$AP125),0)</f>
        <v>1</v>
      </c>
      <c r="AS125" s="112">
        <f>IFERROR(DECKS!$AN125/SUM(DECKS!$AM125:$AP125),0)</f>
        <v>0</v>
      </c>
      <c r="AT125" s="112">
        <f>IFERROR(DECKS!$AO125/SUM(DECKS!$AM125:$AP125),0)</f>
        <v>0</v>
      </c>
      <c r="AU125" s="112">
        <f>IFERROR(DECKS!$AP125/SUM(DECKS!$AM125:$AP125),0)</f>
        <v>0</v>
      </c>
      <c r="AV125" s="107">
        <f t="array" ref="AV125">XLOOKUP(DECKS!$F125,HISTORICO!$N$4:$N$100,HISTORICO!$AH$4:$AH$100,0)</f>
        <v>0</v>
      </c>
      <c r="AW125" s="107">
        <f>DECKS!$AV125+DECKS!$AM125+1.5*DECKS!$AN125+2*DECKS!$AO125+2.5*DECKS!$AP125</f>
        <v>3</v>
      </c>
      <c r="AX125" s="110">
        <f>IFERROR(DECKS!$AW125/DECKS!$AG125,"-")</f>
        <v>1.5</v>
      </c>
      <c r="AY125" s="107" t="str">
        <f t="array" ref="AY125">XLOOKUP(DECKS!$AX125,REF!$F$64:$F$68,REF!$D$64:$D$68,"-",-1,1)</f>
        <v>C</v>
      </c>
      <c r="AZ125" s="107" t="s">
        <v>468</v>
      </c>
      <c r="BA125" s="114">
        <v>207.5</v>
      </c>
      <c r="BB125" s="107">
        <v>3.83</v>
      </c>
      <c r="BC125" s="107">
        <v>27.12</v>
      </c>
    </row>
    <row r="126" ht="18.75" hidden="1" customHeight="1">
      <c r="A126" s="88"/>
      <c r="B126" s="105" t="s">
        <v>326</v>
      </c>
      <c r="C126" s="107" t="s">
        <v>260</v>
      </c>
      <c r="D126" s="107">
        <v>4.0</v>
      </c>
      <c r="E126" s="105" t="str">
        <f t="array" ref="E126">XLOOKUP(B126,REF!$C$3:$C$34,REF!$B$3:$B$34,"-",0,1)</f>
        <v>Bant</v>
      </c>
      <c r="F126" s="108" t="s">
        <v>469</v>
      </c>
      <c r="G126" s="107" t="str">
        <f t="shared" si="1"/>
        <v>1</v>
      </c>
      <c r="H126" s="107" t="str">
        <f t="shared" si="2"/>
        <v>1</v>
      </c>
      <c r="I126" s="107" t="str">
        <f t="shared" si="3"/>
        <v>0</v>
      </c>
      <c r="J126" s="107" t="str">
        <f t="shared" si="4"/>
        <v>0</v>
      </c>
      <c r="K126" s="107" t="str">
        <f t="shared" si="5"/>
        <v>1</v>
      </c>
      <c r="L126" s="107">
        <f t="shared" si="6"/>
        <v>3</v>
      </c>
      <c r="M126" s="107">
        <f t="array" ref="M126">XLOOKUP(DECKS!$F126,HISTORICO!$B$4:$B$11,HISTORICO!$C$4:$C$11,0,0)</f>
        <v>0</v>
      </c>
      <c r="N126" s="107">
        <f t="array" ref="N126">XLOOKUP(DECKS!$F126,HISTORICO!$B$4:$B$11,HISTORICO!$D$4:$D$11,0,0)</f>
        <v>0</v>
      </c>
      <c r="O126" s="107">
        <f t="array" ref="O126">XLOOKUP(DECKS!$F126,HISTORICO!$B$15:$B$89,HISTORICO!$C$15:$C$89,0,0)</f>
        <v>0</v>
      </c>
      <c r="P126" s="107">
        <f t="array" ref="P126">XLOOKUP(DECKS!$F126,HISTORICO!$B$15:$B$89,HISTORICO!$D$15:$D$89,0,0)</f>
        <v>0</v>
      </c>
      <c r="Q126" s="107">
        <f t="array" ref="Q126">XLOOKUP(DECKS!$F126,HISTORICO!$B$93:$B$171,HISTORICO!$C$93:$C$171,0,0)</f>
        <v>0</v>
      </c>
      <c r="R126" s="107">
        <f t="array" ref="R126">XLOOKUP(DECKS!$F126,HISTORICO!$B$93:$B$171,HISTORICO!$D$93:$D$171,0,0)</f>
        <v>0</v>
      </c>
      <c r="S126" s="107">
        <f t="array" ref="S126">XLOOKUP(DECKS!$F126,HISTORICO!$B$175:$B$377,HISTORICO!$C$175:$C$377,0,0)</f>
        <v>0</v>
      </c>
      <c r="T126" s="107">
        <f t="array" ref="T126">XLOOKUP(DECKS!$F126,HISTORICO!$B$175:$B$377,HISTORICO!$D$175:$D$377,0,0)</f>
        <v>0</v>
      </c>
      <c r="U126" s="107">
        <f t="array" ref="U126">XLOOKUP(DECKS!$F126,HISTORICO!$B$381:$B$501,HISTORICO!$C$381:$C$501,0,0)</f>
        <v>0</v>
      </c>
      <c r="V126" s="107">
        <f t="array" ref="V126">XLOOKUP(DECKS!$F126,HISTORICO!$B$381:$B$501,HISTORICO!$D$381:$D$501,0,0)</f>
        <v>0</v>
      </c>
      <c r="W126" s="107">
        <f t="array" ref="W126">XLOOKUP(DECKS!$F126,HISTORICO!$B$505:$B$589,HISTORICO!$C$505:$C$589,0,0)</f>
        <v>28</v>
      </c>
      <c r="X126" s="107">
        <f t="array" ref="X126">XLOOKUP(DECKS!$F126,HISTORICO!$B$505:$B$589,HISTORICO!$D$505:$D$589,0,0)</f>
        <v>6</v>
      </c>
      <c r="Y126" s="107">
        <f t="array" ref="Y126">XLOOKUP(DECKS!$F126,HISTORICO!$N$4:$N$100,HISTORICO!$O$4:$O$100,0,0)</f>
        <v>2</v>
      </c>
      <c r="Z126" s="107">
        <f t="array" ref="Z126">XLOOKUP(DECKS!$F126,HISTORICO!$N$4:$N$100,HISTORICO!$P$4:$P$100,0,0)</f>
        <v>1</v>
      </c>
      <c r="AA126" s="107">
        <f t="array" ref="AA126">XLOOKUP(DECKS!$F126,HISTORICO!$N$107:$N$288,HISTORICO!$O$107:$O$288,0,0)</f>
        <v>0</v>
      </c>
      <c r="AB126" s="107">
        <f t="array" ref="AB126">XLOOKUP(DECKS!$F126,HISTORICO!$N$107:$N$288,HISTORICO!$P$107:$P$288,0,0)</f>
        <v>0</v>
      </c>
      <c r="AC126" s="100" t="str">
        <f>DECKS!$AB126/DECKS!$AA126</f>
        <v>#DIV/0!</v>
      </c>
      <c r="AD126" s="108">
        <f t="array" ref="AD126">XLOOKUP(DECKS!$F126,HISTORICO!$N$292:$N$759,HISTORICO!$O$292:$O$759,0,0)</f>
        <v>0</v>
      </c>
      <c r="AE126" s="107">
        <f t="array" ref="AE126">XLOOKUP(DECKS!$F126,HISTORICO!$N$292:$N$759,HISTORICO!$P$292:$P$759,0,0)</f>
        <v>0</v>
      </c>
      <c r="AF126" s="109">
        <f>IFERROR(DECKS!$AE126/DECKS!$AD126,0)</f>
        <v>0</v>
      </c>
      <c r="AG126" s="108">
        <f>DECKS!$Y126+DECKS!$AA126+DECKS!$AD126</f>
        <v>2</v>
      </c>
      <c r="AH126" s="109">
        <f>IFERROR((DECKS!$Z126+DECKS!$AB126+DECKS!$AE126)/DECKS!$AG126,0)</f>
        <v>0.5</v>
      </c>
      <c r="AI126" s="110" t="str">
        <f>IFERROR(AVERAGEIF(REG!$D$2:$D$124,DECKS!$F126,REG!$C$2:$C$124),"-")</f>
        <v>-</v>
      </c>
      <c r="AJ126" s="108">
        <f>DECKS!$M126+DECKS!$O126+DECKS!$Q126+DECKS!$S126+DECKS!$U126+DECKS!$W126+DECKS!$Y126+DECKS!$AA126+DECKS!$AD126</f>
        <v>30</v>
      </c>
      <c r="AK126" s="109">
        <f>IFERROR((DECKS!$N126+DECKS!$P126+DECKS!$R126+DECKS!$T126+DECKS!$V126+DECKS!$X126+DECKS!$Z126+DECKS!$AB126+DECKS!$AE126)/DECKS!$AJ126,0)</f>
        <v>0.2333333333</v>
      </c>
      <c r="AL126" s="100" t="s">
        <v>160</v>
      </c>
      <c r="AM126" s="107">
        <f>SUMIF(HISTORICO!N:N,DECKS!$F126,HISTORICO!X:X)</f>
        <v>3</v>
      </c>
      <c r="AN126" s="107">
        <f>SUMIF(HISTORICO!N:N,DECKS!$F126,HISTORICO!Y:Y)</f>
        <v>0</v>
      </c>
      <c r="AO126" s="107">
        <f>SUMIF(HISTORICO!N:N,DECKS!$F126,HISTORICO!Z:Z)</f>
        <v>0</v>
      </c>
      <c r="AP126" s="107">
        <f>SUMIF(HISTORICO!N:N,DECKS!$F126,HISTORICO!AA:AA)</f>
        <v>1</v>
      </c>
      <c r="AQ126" s="111">
        <f>IFERROR(SUM(DECKS!$AM126:$AP126)/((DECKS!$AG126)),0)</f>
        <v>2</v>
      </c>
      <c r="AR126" s="112">
        <f>IFERROR(DECKS!$AM126/SUM(DECKS!$AM126:$AP126),0)</f>
        <v>0.75</v>
      </c>
      <c r="AS126" s="112">
        <f>IFERROR(DECKS!$AN126/SUM(DECKS!$AM126:$AP126),0)</f>
        <v>0</v>
      </c>
      <c r="AT126" s="112">
        <f>IFERROR(DECKS!$AO126/SUM(DECKS!$AM126:$AP126),0)</f>
        <v>0</v>
      </c>
      <c r="AU126" s="112">
        <f>IFERROR(DECKS!$AP126/SUM(DECKS!$AM126:$AP126),0)</f>
        <v>0.25</v>
      </c>
      <c r="AV126" s="107">
        <f t="array" ref="AV126">XLOOKUP(DECKS!$F126,HISTORICO!$N$4:$N$100,HISTORICO!$AH$4:$AH$100,0)</f>
        <v>8</v>
      </c>
      <c r="AW126" s="107">
        <f>DECKS!$AV126+DECKS!$AM126+1.5*DECKS!$AN126+2*DECKS!$AO126+2.5*DECKS!$AP126</f>
        <v>13.5</v>
      </c>
      <c r="AX126" s="110">
        <f>IFERROR(DECKS!$AW126/DECKS!$AG126,"-")</f>
        <v>6.75</v>
      </c>
      <c r="AY126" s="107" t="str">
        <f t="array" ref="AY126">XLOOKUP(DECKS!$AX126,REF!$F$64:$F$68,REF!$D$64:$D$68,"-",-1,1)</f>
        <v>A</v>
      </c>
      <c r="AZ126" s="107" t="s">
        <v>470</v>
      </c>
      <c r="BA126" s="114">
        <v>389.11</v>
      </c>
      <c r="BB126" s="107">
        <v>3.3</v>
      </c>
      <c r="BC126" s="107">
        <v>39.63</v>
      </c>
    </row>
    <row r="127" ht="18.75" hidden="1" customHeight="1">
      <c r="A127" s="88"/>
      <c r="B127" s="105" t="s">
        <v>298</v>
      </c>
      <c r="C127" s="107" t="s">
        <v>269</v>
      </c>
      <c r="D127" s="107">
        <v>3.0</v>
      </c>
      <c r="E127" s="105" t="str">
        <f t="array" ref="E127">XLOOKUP(B127,REF!$C$3:$C$34,REF!$B$3:$B$34,"-",0,1)</f>
        <v>Boros</v>
      </c>
      <c r="F127" s="108" t="s">
        <v>471</v>
      </c>
      <c r="G127" s="107" t="str">
        <f t="shared" si="1"/>
        <v>1</v>
      </c>
      <c r="H127" s="107" t="str">
        <f t="shared" si="2"/>
        <v>0</v>
      </c>
      <c r="I127" s="107" t="str">
        <f t="shared" si="3"/>
        <v>0</v>
      </c>
      <c r="J127" s="107" t="str">
        <f t="shared" si="4"/>
        <v>1</v>
      </c>
      <c r="K127" s="107" t="str">
        <f t="shared" si="5"/>
        <v>0</v>
      </c>
      <c r="L127" s="107">
        <f t="shared" si="6"/>
        <v>2</v>
      </c>
      <c r="M127" s="107">
        <f t="array" ref="M127">XLOOKUP(DECKS!$F127,HISTORICO!$B$4:$B$11,HISTORICO!$C$4:$C$11,0,0)</f>
        <v>0</v>
      </c>
      <c r="N127" s="107">
        <f t="array" ref="N127">XLOOKUP(DECKS!$F127,HISTORICO!$B$4:$B$11,HISTORICO!$D$4:$D$11,0,0)</f>
        <v>0</v>
      </c>
      <c r="O127" s="107">
        <f t="array" ref="O127">XLOOKUP(DECKS!$F127,HISTORICO!$B$15:$B$89,HISTORICO!$C$15:$C$89,0,0)</f>
        <v>0</v>
      </c>
      <c r="P127" s="107">
        <f t="array" ref="P127">XLOOKUP(DECKS!$F127,HISTORICO!$B$15:$B$89,HISTORICO!$D$15:$D$89,0,0)</f>
        <v>0</v>
      </c>
      <c r="Q127" s="107">
        <f t="array" ref="Q127">XLOOKUP(DECKS!$F127,HISTORICO!$B$93:$B$171,HISTORICO!$C$93:$C$171,0,0)</f>
        <v>0</v>
      </c>
      <c r="R127" s="107">
        <f t="array" ref="R127">XLOOKUP(DECKS!$F127,HISTORICO!$B$93:$B$171,HISTORICO!$D$93:$D$171,0,0)</f>
        <v>0</v>
      </c>
      <c r="S127" s="107">
        <f t="array" ref="S127">XLOOKUP(DECKS!$F127,HISTORICO!$B$175:$B$377,HISTORICO!$C$175:$C$377,0,0)</f>
        <v>0</v>
      </c>
      <c r="T127" s="107">
        <f t="array" ref="T127">XLOOKUP(DECKS!$F127,HISTORICO!$B$175:$B$377,HISTORICO!$D$175:$D$377,0,0)</f>
        <v>0</v>
      </c>
      <c r="U127" s="107">
        <f t="array" ref="U127">XLOOKUP(DECKS!$F127,HISTORICO!$B$381:$B$501,HISTORICO!$C$381:$C$501,0,0)</f>
        <v>0</v>
      </c>
      <c r="V127" s="107">
        <f t="array" ref="V127">XLOOKUP(DECKS!$F127,HISTORICO!$B$381:$B$501,HISTORICO!$D$381:$D$501,0,0)</f>
        <v>0</v>
      </c>
      <c r="W127" s="107">
        <f t="array" ref="W127">XLOOKUP(DECKS!$F127,HISTORICO!$B$505:$B$589,HISTORICO!$C$505:$C$589,0,0)</f>
        <v>0</v>
      </c>
      <c r="X127" s="107">
        <f t="array" ref="X127">XLOOKUP(DECKS!$F127,HISTORICO!$B$505:$B$589,HISTORICO!$D$505:$D$589,0,0)</f>
        <v>0</v>
      </c>
      <c r="Y127" s="107">
        <f t="array" ref="Y127">XLOOKUP(DECKS!$F127,HISTORICO!$N$4:$N$100,HISTORICO!$O$4:$O$100,0,0)</f>
        <v>0</v>
      </c>
      <c r="Z127" s="107">
        <f t="array" ref="Z127">XLOOKUP(DECKS!$F127,HISTORICO!$N$4:$N$100,HISTORICO!$P$4:$P$100,0,0)</f>
        <v>0</v>
      </c>
      <c r="AA127" s="107">
        <f t="array" ref="AA127">XLOOKUP(DECKS!$F127,HISTORICO!$N$107:$N$288,HISTORICO!$O$107:$O$288,0,0)</f>
        <v>13</v>
      </c>
      <c r="AB127" s="107">
        <f t="array" ref="AB127">XLOOKUP(DECKS!$F127,HISTORICO!$N$107:$N$288,HISTORICO!$P$107:$P$288,0,0)</f>
        <v>3</v>
      </c>
      <c r="AC127" s="100">
        <f>DECKS!$AB127/DECKS!$AA127</f>
        <v>0.2307692308</v>
      </c>
      <c r="AD127" s="108">
        <f t="array" ref="AD127">XLOOKUP(DECKS!$F127,HISTORICO!$N$292:$N$759,HISTORICO!$O$292:$O$759,0,0)</f>
        <v>0</v>
      </c>
      <c r="AE127" s="107">
        <f t="array" ref="AE127">XLOOKUP(DECKS!$F127,HISTORICO!$N$292:$N$759,HISTORICO!$P$292:$P$759,0,0)</f>
        <v>0</v>
      </c>
      <c r="AF127" s="109">
        <f>IFERROR(DECKS!$AE127/DECKS!$AD127,0)</f>
        <v>0</v>
      </c>
      <c r="AG127" s="108">
        <f>DECKS!$Y127+DECKS!$AA127+DECKS!$AD127</f>
        <v>13</v>
      </c>
      <c r="AH127" s="109">
        <f>IFERROR((DECKS!$Z127+DECKS!$AB127+DECKS!$AE127)/DECKS!$AG127,0)</f>
        <v>0.2307692308</v>
      </c>
      <c r="AI127" s="115" t="str">
        <f>IFERROR(AVERAGEIF(REG!$D$2:$D$124,DECKS!$F127,REG!$C$2:$C$124),"-")</f>
        <v>-</v>
      </c>
      <c r="AJ127" s="108">
        <f>DECKS!$M127+DECKS!$O127+DECKS!$Q127+DECKS!$S127+DECKS!$U127+DECKS!$W127+DECKS!$Y127+DECKS!$AA127+DECKS!$AD127</f>
        <v>13</v>
      </c>
      <c r="AK127" s="109">
        <f>IFERROR((DECKS!$N127+DECKS!$P127+DECKS!$R127+DECKS!$T127+DECKS!$V127+DECKS!$X127+DECKS!$Z127+DECKS!$AB127+DECKS!$AE127)/DECKS!$AJ127,0)</f>
        <v>0.2307692308</v>
      </c>
      <c r="AL127" s="107" t="s">
        <v>190</v>
      </c>
      <c r="AM127" s="107">
        <f>SUMIF(HISTORICO!N:N,DECKS!$F127,HISTORICO!X:X)</f>
        <v>4</v>
      </c>
      <c r="AN127" s="107">
        <f>SUMIF(HISTORICO!N:N,DECKS!$F127,HISTORICO!Y:Y)</f>
        <v>0</v>
      </c>
      <c r="AO127" s="107">
        <f>SUMIF(HISTORICO!N:N,DECKS!$F127,HISTORICO!Z:Z)</f>
        <v>3</v>
      </c>
      <c r="AP127" s="107">
        <f>SUMIF(HISTORICO!N:N,DECKS!$F127,HISTORICO!AA:AA)</f>
        <v>0</v>
      </c>
      <c r="AQ127" s="111">
        <f>IFERROR(SUM(DECKS!$AM127:$AP127)/((DECKS!$AG127)),0)</f>
        <v>0.5384615385</v>
      </c>
      <c r="AR127" s="112">
        <f>IFERROR(DECKS!$AM127/SUM(DECKS!$AM127:$AP127),0)</f>
        <v>0.5714285714</v>
      </c>
      <c r="AS127" s="112">
        <f>IFERROR(DECKS!$AN127/SUM(DECKS!$AM127:$AP127),0)</f>
        <v>0</v>
      </c>
      <c r="AT127" s="112">
        <f>IFERROR(DECKS!$AO127/SUM(DECKS!$AM127:$AP127),0)</f>
        <v>0.4285714286</v>
      </c>
      <c r="AU127" s="112">
        <f>IFERROR(DECKS!$AP127/SUM(DECKS!$AM127:$AP127),0)</f>
        <v>0</v>
      </c>
      <c r="AV127" s="107">
        <f t="array" ref="AV127">XLOOKUP(DECKS!$F127,HISTORICO!$N$4:$N$100,HISTORICO!$AH$4:$AH$100,0)</f>
        <v>0</v>
      </c>
      <c r="AW127" s="107">
        <f>DECKS!$AV127+DECKS!$AM127+1.5*DECKS!$AN127+2*DECKS!$AO127+2.5*DECKS!$AP127</f>
        <v>10</v>
      </c>
      <c r="AX127" s="110">
        <f>IFERROR(DECKS!$AW127/DECKS!$AG127,"-")</f>
        <v>0.7692307692</v>
      </c>
      <c r="AY127" s="107" t="str">
        <f t="array" ref="AY127">XLOOKUP(DECKS!$AX127,REF!$F$64:$F$68,REF!$D$64:$D$68,"-",-1,1)</f>
        <v>D</v>
      </c>
      <c r="AZ127" s="107"/>
      <c r="BA127" s="114"/>
      <c r="BB127" s="107"/>
      <c r="BC127" s="107"/>
    </row>
    <row r="128" ht="18.75" customHeight="1">
      <c r="A128" s="88"/>
      <c r="B128" s="105" t="s">
        <v>300</v>
      </c>
      <c r="C128" s="107" t="s">
        <v>264</v>
      </c>
      <c r="D128" s="107">
        <v>4.0</v>
      </c>
      <c r="E128" s="105" t="str">
        <f t="array" ref="E128">XLOOKUP(B128,REF!$C$3:$C$34,REF!$B$3:$B$34,"-",0,1)</f>
        <v>Naya</v>
      </c>
      <c r="F128" s="108" t="s">
        <v>56</v>
      </c>
      <c r="G128" s="107" t="str">
        <f t="shared" si="1"/>
        <v>1</v>
      </c>
      <c r="H128" s="107" t="str">
        <f t="shared" si="2"/>
        <v>0</v>
      </c>
      <c r="I128" s="107" t="str">
        <f t="shared" si="3"/>
        <v>0</v>
      </c>
      <c r="J128" s="107" t="str">
        <f t="shared" si="4"/>
        <v>1</v>
      </c>
      <c r="K128" s="107" t="str">
        <f t="shared" si="5"/>
        <v>1</v>
      </c>
      <c r="L128" s="107">
        <f t="shared" si="6"/>
        <v>3</v>
      </c>
      <c r="M128" s="107">
        <f t="array" ref="M128">XLOOKUP(DECKS!$F128,HISTORICO!$B$4:$B$11,HISTORICO!$C$4:$C$11,0,0)</f>
        <v>0</v>
      </c>
      <c r="N128" s="107">
        <f t="array" ref="N128">XLOOKUP(DECKS!$F128,HISTORICO!$B$4:$B$11,HISTORICO!$D$4:$D$11,0,0)</f>
        <v>0</v>
      </c>
      <c r="O128" s="107">
        <f t="array" ref="O128">XLOOKUP(DECKS!$F128,HISTORICO!$B$15:$B$89,HISTORICO!$C$15:$C$89,0,0)</f>
        <v>0</v>
      </c>
      <c r="P128" s="107">
        <f t="array" ref="P128">XLOOKUP(DECKS!$F128,HISTORICO!$B$15:$B$89,HISTORICO!$D$15:$D$89,0,0)</f>
        <v>0</v>
      </c>
      <c r="Q128" s="107">
        <f t="array" ref="Q128">XLOOKUP(DECKS!$F128,HISTORICO!$B$93:$B$171,HISTORICO!$C$93:$C$171,0,0)</f>
        <v>0</v>
      </c>
      <c r="R128" s="107">
        <f t="array" ref="R128">XLOOKUP(DECKS!$F128,HISTORICO!$B$93:$B$171,HISTORICO!$D$93:$D$171,0,0)</f>
        <v>0</v>
      </c>
      <c r="S128" s="107">
        <f t="array" ref="S128">XLOOKUP(DECKS!$F128,HISTORICO!$B$175:$B$377,HISTORICO!$C$175:$C$377,0,0)</f>
        <v>0</v>
      </c>
      <c r="T128" s="107">
        <f t="array" ref="T128">XLOOKUP(DECKS!$F128,HISTORICO!$B$175:$B$377,HISTORICO!$D$175:$D$377,0,0)</f>
        <v>0</v>
      </c>
      <c r="U128" s="107">
        <f t="array" ref="U128">XLOOKUP(DECKS!$F128,HISTORICO!$B$381:$B$501,HISTORICO!$C$381:$C$501,0,0)</f>
        <v>0</v>
      </c>
      <c r="V128" s="107">
        <f t="array" ref="V128">XLOOKUP(DECKS!$F128,HISTORICO!$B$381:$B$501,HISTORICO!$D$381:$D$501,0,0)</f>
        <v>0</v>
      </c>
      <c r="W128" s="107">
        <f t="array" ref="W128">XLOOKUP(DECKS!$F128,HISTORICO!$B$505:$B$589,HISTORICO!$C$505:$C$589,0,0)</f>
        <v>1</v>
      </c>
      <c r="X128" s="107">
        <f t="array" ref="X128">XLOOKUP(DECKS!$F128,HISTORICO!$B$505:$B$589,HISTORICO!$D$505:$D$589,0,0)</f>
        <v>0</v>
      </c>
      <c r="Y128" s="107">
        <f t="array" ref="Y128">XLOOKUP(DECKS!$F128,HISTORICO!$N$4:$N$100,HISTORICO!$O$4:$O$100,0,0)</f>
        <v>21</v>
      </c>
      <c r="Z128" s="107">
        <f t="array" ref="Z128">XLOOKUP(DECKS!$F128,HISTORICO!$N$4:$N$100,HISTORICO!$P$4:$P$100,0,0)</f>
        <v>8</v>
      </c>
      <c r="AA128" s="107">
        <f t="array" ref="AA128">XLOOKUP(DECKS!$F128,HISTORICO!$N$107:$N$288,HISTORICO!$O$107:$O$288,0,0)</f>
        <v>38</v>
      </c>
      <c r="AB128" s="107">
        <f t="array" ref="AB128">XLOOKUP(DECKS!$F128,HISTORICO!$N$107:$N$288,HISTORICO!$P$107:$P$288,0,0)</f>
        <v>4</v>
      </c>
      <c r="AC128" s="100">
        <f>DECKS!$AB128/DECKS!$AA128</f>
        <v>0.1052631579</v>
      </c>
      <c r="AD128" s="108">
        <f t="array" ref="AD128">XLOOKUP(DECKS!$F128,HISTORICO!$N$292:$N$759,HISTORICO!$O$292:$O$759,0,0)</f>
        <v>20</v>
      </c>
      <c r="AE128" s="107">
        <f t="array" ref="AE128">XLOOKUP(DECKS!$F128,HISTORICO!$N$292:$N$759,HISTORICO!$P$292:$P$759,0,0)</f>
        <v>6</v>
      </c>
      <c r="AF128" s="109">
        <f>IFERROR(DECKS!$AE128/DECKS!$AD128,0)</f>
        <v>0.3</v>
      </c>
      <c r="AG128" s="108">
        <f>DECKS!$Y128+DECKS!$AA128+DECKS!$AD128</f>
        <v>79</v>
      </c>
      <c r="AH128" s="109">
        <f>IFERROR((DECKS!$Z128+DECKS!$AB128+DECKS!$AE128)/DECKS!$AG128,0)</f>
        <v>0.2278481013</v>
      </c>
      <c r="AI128" s="115">
        <f>IFERROR(AVERAGEIF(REG!$D$2:$D$124,DECKS!$F128,REG!$C$2:$C$124),"-")</f>
        <v>7.666666667</v>
      </c>
      <c r="AJ128" s="108">
        <f>DECKS!$M128+DECKS!$O128+DECKS!$Q128+DECKS!$S128+DECKS!$U128+DECKS!$W128+DECKS!$Y128+DECKS!$AA128+DECKS!$AD128</f>
        <v>80</v>
      </c>
      <c r="AK128" s="109">
        <f>IFERROR((DECKS!$N128+DECKS!$P128+DECKS!$R128+DECKS!$T128+DECKS!$V128+DECKS!$X128+DECKS!$Z128+DECKS!$AB128+DECKS!$AE128)/DECKS!$AJ128,0)</f>
        <v>0.225</v>
      </c>
      <c r="AL128" s="100" t="s">
        <v>190</v>
      </c>
      <c r="AM128" s="107">
        <f>SUMIF(HISTORICO!N:N,DECKS!$F128,HISTORICO!X:X)</f>
        <v>41</v>
      </c>
      <c r="AN128" s="107">
        <f>SUMIF(HISTORICO!N:N,DECKS!$F128,HISTORICO!Y:Y)</f>
        <v>1</v>
      </c>
      <c r="AO128" s="107">
        <f>SUMIF(HISTORICO!N:N,DECKS!$F128,HISTORICO!Z:Z)</f>
        <v>6</v>
      </c>
      <c r="AP128" s="107">
        <f>SUMIF(HISTORICO!N:N,DECKS!$F128,HISTORICO!AA:AA)</f>
        <v>0</v>
      </c>
      <c r="AQ128" s="111">
        <f>IFERROR(SUM(DECKS!$AM128:$AP128)/((DECKS!$AG128)),0)</f>
        <v>0.6075949367</v>
      </c>
      <c r="AR128" s="112">
        <f>IFERROR(DECKS!$AM128/SUM(DECKS!$AM128:$AP128),0)</f>
        <v>0.8541666667</v>
      </c>
      <c r="AS128" s="112">
        <f>IFERROR(DECKS!$AN128/SUM(DECKS!$AM128:$AP128),0)</f>
        <v>0.02083333333</v>
      </c>
      <c r="AT128" s="112">
        <f>IFERROR(DECKS!$AO128/SUM(DECKS!$AM128:$AP128),0)</f>
        <v>0.125</v>
      </c>
      <c r="AU128" s="112">
        <f>IFERROR(DECKS!$AP128/SUM(DECKS!$AM128:$AP128),0)</f>
        <v>0</v>
      </c>
      <c r="AV128" s="107">
        <f t="array" ref="AV128">XLOOKUP(DECKS!$F128,HISTORICO!$N$4:$N$100,HISTORICO!$AH$4:$AH$100,0)</f>
        <v>51</v>
      </c>
      <c r="AW128" s="107">
        <f>DECKS!$AV128+DECKS!$AM128+1.5*DECKS!$AN128+2*DECKS!$AO128+2.5*DECKS!$AP128</f>
        <v>105.5</v>
      </c>
      <c r="AX128" s="110">
        <f>IFERROR(DECKS!$AW128/DECKS!$AG128,"-")</f>
        <v>1.335443038</v>
      </c>
      <c r="AY128" s="107" t="str">
        <f t="array" ref="AY128">XLOOKUP(DECKS!$AX128,REF!$F$64:$F$68,REF!$D$64:$D$68,"-",-1,1)</f>
        <v>C</v>
      </c>
      <c r="AZ128" s="116" t="s">
        <v>472</v>
      </c>
      <c r="BA128" s="114">
        <v>894.2</v>
      </c>
      <c r="BB128" s="107">
        <v>3.25</v>
      </c>
      <c r="BC128" s="107">
        <v>42.46</v>
      </c>
    </row>
    <row r="129" ht="18.75" customHeight="1">
      <c r="A129" s="88"/>
      <c r="B129" s="105" t="s">
        <v>330</v>
      </c>
      <c r="C129" s="107" t="s">
        <v>280</v>
      </c>
      <c r="D129" s="107">
        <v>4.0</v>
      </c>
      <c r="E129" s="105" t="str">
        <f t="array" ref="E129">XLOOKUP(B129,REF!$C$3:$C$34,REF!$B$3:$B$34,"-",0,1)</f>
        <v>Orzhov</v>
      </c>
      <c r="F129" s="108" t="s">
        <v>114</v>
      </c>
      <c r="G129" s="107" t="str">
        <f t="shared" si="1"/>
        <v>1</v>
      </c>
      <c r="H129" s="107" t="str">
        <f t="shared" si="2"/>
        <v>0</v>
      </c>
      <c r="I129" s="107" t="str">
        <f t="shared" si="3"/>
        <v>1</v>
      </c>
      <c r="J129" s="107" t="str">
        <f t="shared" si="4"/>
        <v>0</v>
      </c>
      <c r="K129" s="107" t="str">
        <f t="shared" si="5"/>
        <v>0</v>
      </c>
      <c r="L129" s="107">
        <f t="shared" si="6"/>
        <v>2</v>
      </c>
      <c r="M129" s="107">
        <f t="array" ref="M129">XLOOKUP(DECKS!$F129,HISTORICO!$B$4:$B$11,HISTORICO!$C$4:$C$11,0,0)</f>
        <v>0</v>
      </c>
      <c r="N129" s="107">
        <f t="array" ref="N129">XLOOKUP(DECKS!$F129,HISTORICO!$B$4:$B$11,HISTORICO!$D$4:$D$11,0,0)</f>
        <v>0</v>
      </c>
      <c r="O129" s="107">
        <f t="array" ref="O129">XLOOKUP(DECKS!$F129,HISTORICO!$B$15:$B$89,HISTORICO!$C$15:$C$89,0,0)</f>
        <v>0</v>
      </c>
      <c r="P129" s="107">
        <f t="array" ref="P129">XLOOKUP(DECKS!$F129,HISTORICO!$B$15:$B$89,HISTORICO!$D$15:$D$89,0,0)</f>
        <v>0</v>
      </c>
      <c r="Q129" s="107">
        <f t="array" ref="Q129">XLOOKUP(DECKS!$F129,HISTORICO!$B$93:$B$171,HISTORICO!$C$93:$C$171,0,0)</f>
        <v>0</v>
      </c>
      <c r="R129" s="107">
        <f t="array" ref="R129">XLOOKUP(DECKS!$F129,HISTORICO!$B$93:$B$171,HISTORICO!$D$93:$D$171,0,0)</f>
        <v>0</v>
      </c>
      <c r="S129" s="107">
        <f t="array" ref="S129">XLOOKUP(DECKS!$F129,HISTORICO!$B$175:$B$377,HISTORICO!$C$175:$C$377,0,0)</f>
        <v>0</v>
      </c>
      <c r="T129" s="107">
        <f t="array" ref="T129">XLOOKUP(DECKS!$F129,HISTORICO!$B$175:$B$377,HISTORICO!$D$175:$D$377,0,0)</f>
        <v>0</v>
      </c>
      <c r="U129" s="107">
        <f t="array" ref="U129">XLOOKUP(DECKS!$F129,HISTORICO!$B$381:$B$501,HISTORICO!$C$381:$C$501,0,0)</f>
        <v>0</v>
      </c>
      <c r="V129" s="107">
        <f t="array" ref="V129">XLOOKUP(DECKS!$F129,HISTORICO!$B$381:$B$501,HISTORICO!$D$381:$D$501,0,0)</f>
        <v>0</v>
      </c>
      <c r="W129" s="107">
        <f t="array" ref="W129">XLOOKUP(DECKS!$F129,HISTORICO!$B$505:$B$589,HISTORICO!$C$505:$C$589,0,0)</f>
        <v>0</v>
      </c>
      <c r="X129" s="107">
        <f t="array" ref="X129">XLOOKUP(DECKS!$F129,HISTORICO!$B$505:$B$589,HISTORICO!$D$505:$D$589,0,0)</f>
        <v>0</v>
      </c>
      <c r="Y129" s="107">
        <f t="array" ref="Y129">XLOOKUP(DECKS!$F129,HISTORICO!$N$4:$N$100,HISTORICO!$O$4:$O$100,0,0)</f>
        <v>15</v>
      </c>
      <c r="Z129" s="107">
        <f t="array" ref="Z129">XLOOKUP(DECKS!$F129,HISTORICO!$N$4:$N$100,HISTORICO!$P$4:$P$100,0,0)</f>
        <v>4</v>
      </c>
      <c r="AA129" s="107">
        <f t="array" ref="AA129">XLOOKUP(DECKS!$F129,HISTORICO!$N$107:$N$288,HISTORICO!$O$107:$O$288,0,0)</f>
        <v>6</v>
      </c>
      <c r="AB129" s="107">
        <f t="array" ref="AB129">XLOOKUP(DECKS!$F129,HISTORICO!$N$107:$N$288,HISTORICO!$P$107:$P$288,0,0)</f>
        <v>1</v>
      </c>
      <c r="AC129" s="100">
        <f>DECKS!$AB129/DECKS!$AA129</f>
        <v>0.1666666667</v>
      </c>
      <c r="AD129" s="108">
        <f t="array" ref="AD129">XLOOKUP(DECKS!$F129,HISTORICO!$N$292:$N$759,HISTORICO!$O$292:$O$759,0,0)</f>
        <v>1</v>
      </c>
      <c r="AE129" s="107">
        <f t="array" ref="AE129">XLOOKUP(DECKS!$F129,HISTORICO!$N$292:$N$759,HISTORICO!$P$292:$P$759,0,0)</f>
        <v>0</v>
      </c>
      <c r="AF129" s="109">
        <f>IFERROR(DECKS!$AE129/DECKS!$AD129,0)</f>
        <v>0</v>
      </c>
      <c r="AG129" s="108">
        <f>DECKS!$Y129+DECKS!$AA129+DECKS!$AD129</f>
        <v>22</v>
      </c>
      <c r="AH129" s="109">
        <f>IFERROR((DECKS!$Z129+DECKS!$AB129+DECKS!$AE129)/DECKS!$AG129,0)</f>
        <v>0.2272727273</v>
      </c>
      <c r="AI129" s="115" t="str">
        <f>IFERROR(AVERAGEIF(REG!$D$2:$D$124,DECKS!$F129,REG!$C$2:$C$124),"-")</f>
        <v>-</v>
      </c>
      <c r="AJ129" s="108">
        <f>DECKS!$M129+DECKS!$O129+DECKS!$Q129+DECKS!$S129+DECKS!$U129+DECKS!$W129+DECKS!$Y129+DECKS!$AA129+DECKS!$AD129</f>
        <v>22</v>
      </c>
      <c r="AK129" s="109">
        <f>IFERROR((DECKS!$N129+DECKS!$P129+DECKS!$R129+DECKS!$T129+DECKS!$V129+DECKS!$X129+DECKS!$Z129+DECKS!$AB129+DECKS!$AE129)/DECKS!$AJ129,0)</f>
        <v>0.2272727273</v>
      </c>
      <c r="AL129" s="100" t="s">
        <v>190</v>
      </c>
      <c r="AM129" s="107">
        <f>SUMIF(HISTORICO!N:N,DECKS!$F129,HISTORICO!X:X)</f>
        <v>6</v>
      </c>
      <c r="AN129" s="107">
        <f>SUMIF(HISTORICO!N:N,DECKS!$F129,HISTORICO!Y:Y)</f>
        <v>0</v>
      </c>
      <c r="AO129" s="107">
        <f>SUMIF(HISTORICO!N:N,DECKS!$F129,HISTORICO!Z:Z)</f>
        <v>4</v>
      </c>
      <c r="AP129" s="107">
        <f>SUMIF(HISTORICO!N:N,DECKS!$F129,HISTORICO!AA:AA)</f>
        <v>0</v>
      </c>
      <c r="AQ129" s="111">
        <f>IFERROR(SUM(DECKS!$AM129:$AP129)/((DECKS!$AG129)),0)</f>
        <v>0.4545454545</v>
      </c>
      <c r="AR129" s="112">
        <f>IFERROR(DECKS!$AM129/SUM(DECKS!$AM129:$AP129),0)</f>
        <v>0.6</v>
      </c>
      <c r="AS129" s="112">
        <f>IFERROR(DECKS!$AN129/SUM(DECKS!$AM129:$AP129),0)</f>
        <v>0</v>
      </c>
      <c r="AT129" s="112">
        <f>IFERROR(DECKS!$AO129/SUM(DECKS!$AM129:$AP129),0)</f>
        <v>0.4</v>
      </c>
      <c r="AU129" s="112">
        <f>IFERROR(DECKS!$AP129/SUM(DECKS!$AM129:$AP129),0)</f>
        <v>0</v>
      </c>
      <c r="AV129" s="107">
        <f t="array" ref="AV129">XLOOKUP(DECKS!$F129,HISTORICO!$N$4:$N$100,HISTORICO!$AH$4:$AH$100,0)</f>
        <v>36</v>
      </c>
      <c r="AW129" s="107">
        <f>DECKS!$AV129+DECKS!$AM129+1.5*DECKS!$AN129+2*DECKS!$AO129+2.5*DECKS!$AP129</f>
        <v>50</v>
      </c>
      <c r="AX129" s="110">
        <f>IFERROR(DECKS!$AW129/DECKS!$AG129,"-")</f>
        <v>2.272727273</v>
      </c>
      <c r="AY129" s="107" t="str">
        <f t="array" ref="AY129">XLOOKUP(DECKS!$AX129,REF!$F$64:$F$68,REF!$D$64:$D$68,"-",-1,1)</f>
        <v>B</v>
      </c>
      <c r="AZ129" s="116" t="s">
        <v>473</v>
      </c>
      <c r="BA129" s="114">
        <v>750.0</v>
      </c>
      <c r="BB129" s="107">
        <v>3.47</v>
      </c>
      <c r="BC129" s="107">
        <v>55.96</v>
      </c>
    </row>
    <row r="130" ht="18.75" customHeight="1">
      <c r="A130" s="88"/>
      <c r="B130" s="105" t="s">
        <v>300</v>
      </c>
      <c r="C130" s="107" t="s">
        <v>264</v>
      </c>
      <c r="D130" s="107">
        <v>8.0</v>
      </c>
      <c r="E130" s="105" t="str">
        <f t="array" ref="E130">XLOOKUP(B130,REF!$C$3:$C$34,REF!$B$3:$B$34,"-",0,1)</f>
        <v>Naya</v>
      </c>
      <c r="F130" s="108" t="s">
        <v>47</v>
      </c>
      <c r="G130" s="107" t="str">
        <f t="shared" si="1"/>
        <v>1</v>
      </c>
      <c r="H130" s="107" t="str">
        <f t="shared" si="2"/>
        <v>0</v>
      </c>
      <c r="I130" s="107" t="str">
        <f t="shared" si="3"/>
        <v>0</v>
      </c>
      <c r="J130" s="107" t="str">
        <f t="shared" si="4"/>
        <v>1</v>
      </c>
      <c r="K130" s="107" t="str">
        <f t="shared" si="5"/>
        <v>1</v>
      </c>
      <c r="L130" s="107">
        <f t="shared" si="6"/>
        <v>3</v>
      </c>
      <c r="M130" s="107">
        <f t="array" ref="M130">XLOOKUP(DECKS!$F130,HISTORICO!$B$4:$B$11,HISTORICO!$C$4:$C$11,0,0)</f>
        <v>0</v>
      </c>
      <c r="N130" s="107">
        <f t="array" ref="N130">XLOOKUP(DECKS!$F130,HISTORICO!$B$4:$B$11,HISTORICO!$D$4:$D$11,0,0)</f>
        <v>0</v>
      </c>
      <c r="O130" s="107">
        <f t="array" ref="O130">XLOOKUP(DECKS!$F130,HISTORICO!$B$15:$B$89,HISTORICO!$C$15:$C$89,0,0)</f>
        <v>66</v>
      </c>
      <c r="P130" s="107">
        <f t="array" ref="P130">XLOOKUP(DECKS!$F130,HISTORICO!$B$15:$B$89,HISTORICO!$D$15:$D$89,0,0)</f>
        <v>21</v>
      </c>
      <c r="Q130" s="107">
        <f t="array" ref="Q130">XLOOKUP(DECKS!$F130,HISTORICO!$B$93:$B$171,HISTORICO!$C$93:$C$171,0,0)</f>
        <v>41</v>
      </c>
      <c r="R130" s="107">
        <f t="array" ref="R130">XLOOKUP(DECKS!$F130,HISTORICO!$B$93:$B$171,HISTORICO!$D$93:$D$171,0,0)</f>
        <v>14</v>
      </c>
      <c r="S130" s="107">
        <f t="array" ref="S130">XLOOKUP(DECKS!$F130,HISTORICO!$B$175:$B$377,HISTORICO!$C$175:$C$377,0,0)</f>
        <v>36</v>
      </c>
      <c r="T130" s="107">
        <f t="array" ref="T130">XLOOKUP(DECKS!$F130,HISTORICO!$B$175:$B$377,HISTORICO!$D$175:$D$377,0,0)</f>
        <v>12</v>
      </c>
      <c r="U130" s="107">
        <f t="array" ref="U130">XLOOKUP(DECKS!$F130,HISTORICO!$B$381:$B$501,HISTORICO!$C$381:$C$501,0,0)</f>
        <v>21</v>
      </c>
      <c r="V130" s="107">
        <f t="array" ref="V130">XLOOKUP(DECKS!$F130,HISTORICO!$B$381:$B$501,HISTORICO!$D$381:$D$501,0,0)</f>
        <v>9</v>
      </c>
      <c r="W130" s="107">
        <f t="array" ref="W130">XLOOKUP(DECKS!$F130,HISTORICO!$B$505:$B$589,HISTORICO!$C$505:$C$589,0,0)</f>
        <v>11</v>
      </c>
      <c r="X130" s="107">
        <f t="array" ref="X130">XLOOKUP(DECKS!$F130,HISTORICO!$B$505:$B$589,HISTORICO!$D$505:$D$589,0,0)</f>
        <v>6</v>
      </c>
      <c r="Y130" s="107">
        <f t="array" ref="Y130">XLOOKUP(DECKS!$F130,HISTORICO!$N$4:$N$100,HISTORICO!$O$4:$O$100,0,0)</f>
        <v>4</v>
      </c>
      <c r="Z130" s="107">
        <f t="array" ref="Z130">XLOOKUP(DECKS!$F130,HISTORICO!$N$4:$N$100,HISTORICO!$P$4:$P$100,0,0)</f>
        <v>1</v>
      </c>
      <c r="AA130" s="107">
        <f t="array" ref="AA130">XLOOKUP(DECKS!$F130,HISTORICO!$N$107:$N$288,HISTORICO!$O$107:$O$288,0,0)</f>
        <v>23</v>
      </c>
      <c r="AB130" s="107">
        <f t="array" ref="AB130">XLOOKUP(DECKS!$F130,HISTORICO!$N$107:$N$288,HISTORICO!$P$107:$P$288,0,0)</f>
        <v>6</v>
      </c>
      <c r="AC130" s="100">
        <f>DECKS!$AB130/DECKS!$AA130</f>
        <v>0.2608695652</v>
      </c>
      <c r="AD130" s="108">
        <f t="array" ref="AD130">XLOOKUP(DECKS!$F130,HISTORICO!$N$292:$N$759,HISTORICO!$O$292:$O$759,0,0)</f>
        <v>10</v>
      </c>
      <c r="AE130" s="107">
        <f t="array" ref="AE130">XLOOKUP(DECKS!$F130,HISTORICO!$N$292:$N$759,HISTORICO!$P$292:$P$759,0,0)</f>
        <v>1</v>
      </c>
      <c r="AF130" s="109">
        <f>IFERROR(DECKS!$AE130/DECKS!$AD130,0)</f>
        <v>0.1</v>
      </c>
      <c r="AG130" s="108">
        <f>DECKS!$Y130+DECKS!$AA130+DECKS!$AD130</f>
        <v>37</v>
      </c>
      <c r="AH130" s="109">
        <f>IFERROR((DECKS!$Z130+DECKS!$AB130+DECKS!$AE130)/DECKS!$AG130,0)</f>
        <v>0.2162162162</v>
      </c>
      <c r="AI130" s="115">
        <f>IFERROR(AVERAGEIF(REG!$D$2:$D$124,DECKS!$F130,REG!$C$2:$C$124),"-")</f>
        <v>8</v>
      </c>
      <c r="AJ130" s="108">
        <f>DECKS!$M130+DECKS!$O130+DECKS!$Q130+DECKS!$S130+DECKS!$U130+DECKS!$W130+DECKS!$Y130+DECKS!$AA130+DECKS!$AD130</f>
        <v>212</v>
      </c>
      <c r="AK130" s="109">
        <f>IFERROR((DECKS!$N130+DECKS!$P130+DECKS!$R130+DECKS!$T130+DECKS!$V130+DECKS!$X130+DECKS!$Z130+DECKS!$AB130+DECKS!$AE130)/DECKS!$AJ130,0)</f>
        <v>0.3301886792</v>
      </c>
      <c r="AL130" s="100" t="s">
        <v>160</v>
      </c>
      <c r="AM130" s="107">
        <f>SUMIF(HISTORICO!N:N,DECKS!$F130,HISTORICO!X:X)</f>
        <v>16</v>
      </c>
      <c r="AN130" s="107">
        <f>SUMIF(HISTORICO!N:N,DECKS!$F130,HISTORICO!Y:Y)</f>
        <v>0</v>
      </c>
      <c r="AO130" s="107">
        <f>SUMIF(HISTORICO!N:N,DECKS!$F130,HISTORICO!Z:Z)</f>
        <v>2</v>
      </c>
      <c r="AP130" s="107">
        <f>SUMIF(HISTORICO!N:N,DECKS!$F130,HISTORICO!AA:AA)</f>
        <v>0</v>
      </c>
      <c r="AQ130" s="111">
        <f>IFERROR(SUM(DECKS!$AM130:$AP130)/((DECKS!$AG130)),0)</f>
        <v>0.4864864865</v>
      </c>
      <c r="AR130" s="112">
        <f>IFERROR(DECKS!$AM130/SUM(DECKS!$AM130:$AP130),0)</f>
        <v>0.8888888889</v>
      </c>
      <c r="AS130" s="112">
        <f>IFERROR(DECKS!$AN130/SUM(DECKS!$AM130:$AP130),0)</f>
        <v>0</v>
      </c>
      <c r="AT130" s="112">
        <f>IFERROR(DECKS!$AO130/SUM(DECKS!$AM130:$AP130),0)</f>
        <v>0.1111111111</v>
      </c>
      <c r="AU130" s="112">
        <f>IFERROR(DECKS!$AP130/SUM(DECKS!$AM130:$AP130),0)</f>
        <v>0</v>
      </c>
      <c r="AV130" s="107">
        <f t="array" ref="AV130">XLOOKUP(DECKS!$F130,HISTORICO!$N$4:$N$100,HISTORICO!$AH$4:$AH$100,0)</f>
        <v>10</v>
      </c>
      <c r="AW130" s="107">
        <f>DECKS!$AV130+DECKS!$AM130+1.5*DECKS!$AN130+2*DECKS!$AO130+2.5*DECKS!$AP130</f>
        <v>30</v>
      </c>
      <c r="AX130" s="110">
        <f>IFERROR(DECKS!$AW130/DECKS!$AG130,"-")</f>
        <v>0.8108108108</v>
      </c>
      <c r="AY130" s="107" t="str">
        <f t="array" ref="AY130">XLOOKUP(DECKS!$AX130,REF!$F$64:$F$68,REF!$D$64:$D$68,"-",-1,1)</f>
        <v>D</v>
      </c>
      <c r="AZ130" s="116" t="s">
        <v>474</v>
      </c>
      <c r="BA130" s="114">
        <v>483.76</v>
      </c>
      <c r="BB130" s="107">
        <v>4.77</v>
      </c>
      <c r="BC130" s="117">
        <v>35.23</v>
      </c>
    </row>
    <row r="131" ht="18.75" customHeight="1">
      <c r="A131" s="88"/>
      <c r="B131" s="105" t="s">
        <v>302</v>
      </c>
      <c r="C131" s="107" t="s">
        <v>264</v>
      </c>
      <c r="D131" s="107">
        <v>6.0</v>
      </c>
      <c r="E131" s="105" t="str">
        <f t="array" ref="E131">XLOOKUP(B131,REF!$C$3:$C$34,REF!$B$3:$B$34,"-",0,1)</f>
        <v>Mardu</v>
      </c>
      <c r="F131" s="108" t="s">
        <v>87</v>
      </c>
      <c r="G131" s="107" t="str">
        <f t="shared" si="1"/>
        <v>1</v>
      </c>
      <c r="H131" s="107" t="str">
        <f t="shared" si="2"/>
        <v>0</v>
      </c>
      <c r="I131" s="107" t="str">
        <f t="shared" si="3"/>
        <v>1</v>
      </c>
      <c r="J131" s="107" t="str">
        <f t="shared" si="4"/>
        <v>1</v>
      </c>
      <c r="K131" s="107" t="str">
        <f t="shared" si="5"/>
        <v>0</v>
      </c>
      <c r="L131" s="107">
        <f t="shared" si="6"/>
        <v>3</v>
      </c>
      <c r="M131" s="107">
        <f t="array" ref="M131">XLOOKUP(DECKS!$F131,HISTORICO!$B$4:$B$11,HISTORICO!$C$4:$C$11,0,0)</f>
        <v>7</v>
      </c>
      <c r="N131" s="107">
        <f t="array" ref="N131">XLOOKUP(DECKS!$F131,HISTORICO!$B$4:$B$11,HISTORICO!$D$4:$D$11,0,0)</f>
        <v>4</v>
      </c>
      <c r="O131" s="107">
        <f t="array" ref="O131">XLOOKUP(DECKS!$F131,HISTORICO!$B$15:$B$89,HISTORICO!$C$15:$C$89,0,0)</f>
        <v>0</v>
      </c>
      <c r="P131" s="107">
        <f t="array" ref="P131">XLOOKUP(DECKS!$F131,HISTORICO!$B$15:$B$89,HISTORICO!$D$15:$D$89,0,0)</f>
        <v>0</v>
      </c>
      <c r="Q131" s="107">
        <f t="array" ref="Q131">XLOOKUP(DECKS!$F131,HISTORICO!$B$93:$B$171,HISTORICO!$C$93:$C$171,0,0)</f>
        <v>9</v>
      </c>
      <c r="R131" s="107">
        <f t="array" ref="R131">XLOOKUP(DECKS!$F131,HISTORICO!$B$93:$B$171,HISTORICO!$D$93:$D$171,0,0)</f>
        <v>3</v>
      </c>
      <c r="S131" s="107">
        <f t="array" ref="S131">XLOOKUP(DECKS!$F131,HISTORICO!$B$175:$B$377,HISTORICO!$C$175:$C$377,0,0)</f>
        <v>5</v>
      </c>
      <c r="T131" s="107">
        <f t="array" ref="T131">XLOOKUP(DECKS!$F131,HISTORICO!$B$175:$B$377,HISTORICO!$D$175:$D$377,0,0)</f>
        <v>1</v>
      </c>
      <c r="U131" s="107">
        <f t="array" ref="U131">XLOOKUP(DECKS!$F131,HISTORICO!$B$381:$B$501,HISTORICO!$C$381:$C$501,0,0)</f>
        <v>0</v>
      </c>
      <c r="V131" s="107">
        <f t="array" ref="V131">XLOOKUP(DECKS!$F131,HISTORICO!$B$381:$B$501,HISTORICO!$D$381:$D$501,0,0)</f>
        <v>0</v>
      </c>
      <c r="W131" s="107">
        <f t="array" ref="W131">XLOOKUP(DECKS!$F131,HISTORICO!$B$505:$B$589,HISTORICO!$C$505:$C$589,0,0)</f>
        <v>0</v>
      </c>
      <c r="X131" s="107">
        <f t="array" ref="X131">XLOOKUP(DECKS!$F131,HISTORICO!$B$505:$B$589,HISTORICO!$D$505:$D$589,0,0)</f>
        <v>0</v>
      </c>
      <c r="Y131" s="107">
        <f t="array" ref="Y131">XLOOKUP(DECKS!$F131,HISTORICO!$N$4:$N$100,HISTORICO!$O$4:$O$100,0,0)</f>
        <v>0</v>
      </c>
      <c r="Z131" s="107">
        <f t="array" ref="Z131">XLOOKUP(DECKS!$F131,HISTORICO!$N$4:$N$100,HISTORICO!$P$4:$P$100,0,0)</f>
        <v>0</v>
      </c>
      <c r="AA131" s="107">
        <f t="array" ref="AA131">XLOOKUP(DECKS!$F131,HISTORICO!$N$107:$N$288,HISTORICO!$O$107:$O$288,0,0)</f>
        <v>11</v>
      </c>
      <c r="AB131" s="107">
        <f t="array" ref="AB131">XLOOKUP(DECKS!$F131,HISTORICO!$N$107:$N$288,HISTORICO!$P$107:$P$288,0,0)</f>
        <v>3</v>
      </c>
      <c r="AC131" s="100">
        <f>DECKS!$AB131/DECKS!$AA131</f>
        <v>0.2727272727</v>
      </c>
      <c r="AD131" s="108">
        <f t="array" ref="AD131">XLOOKUP(DECKS!$F131,HISTORICO!$N$292:$N$759,HISTORICO!$O$292:$O$759,0,0)</f>
        <v>3</v>
      </c>
      <c r="AE131" s="107">
        <f t="array" ref="AE131">XLOOKUP(DECKS!$F131,HISTORICO!$N$292:$N$759,HISTORICO!$P$292:$P$759,0,0)</f>
        <v>0</v>
      </c>
      <c r="AF131" s="109">
        <f>IFERROR(DECKS!$AE131/DECKS!$AD131,0)</f>
        <v>0</v>
      </c>
      <c r="AG131" s="108">
        <f>DECKS!$Y131+DECKS!$AA131+DECKS!$AD131</f>
        <v>14</v>
      </c>
      <c r="AH131" s="109">
        <f>IFERROR((DECKS!$Z131+DECKS!$AB131+DECKS!$AE131)/DECKS!$AG131,0)</f>
        <v>0.2142857143</v>
      </c>
      <c r="AI131" s="115" t="str">
        <f>IFERROR(AVERAGEIF(REG!$D$2:$D$124,DECKS!$F131,REG!$C$2:$C$124),"-")</f>
        <v>-</v>
      </c>
      <c r="AJ131" s="108">
        <f>DECKS!$M131+DECKS!$O131+DECKS!$Q131+DECKS!$S131+DECKS!$U131+DECKS!$W131+DECKS!$Y131+DECKS!$AA131+DECKS!$AD131</f>
        <v>35</v>
      </c>
      <c r="AK131" s="109">
        <f>IFERROR((DECKS!$N131+DECKS!$P131+DECKS!$R131+DECKS!$T131+DECKS!$V131+DECKS!$X131+DECKS!$Z131+DECKS!$AB131+DECKS!$AE131)/DECKS!$AJ131,0)</f>
        <v>0.3142857143</v>
      </c>
      <c r="AL131" s="100" t="s">
        <v>190</v>
      </c>
      <c r="AM131" s="107">
        <f>SUMIF(HISTORICO!N:N,DECKS!$F131,HISTORICO!X:X)</f>
        <v>2</v>
      </c>
      <c r="AN131" s="107">
        <f>SUMIF(HISTORICO!N:N,DECKS!$F131,HISTORICO!Y:Y)</f>
        <v>0</v>
      </c>
      <c r="AO131" s="107">
        <f>SUMIF(HISTORICO!N:N,DECKS!$F131,HISTORICO!Z:Z)</f>
        <v>1</v>
      </c>
      <c r="AP131" s="107">
        <f>SUMIF(HISTORICO!N:N,DECKS!$F131,HISTORICO!AA:AA)</f>
        <v>3</v>
      </c>
      <c r="AQ131" s="111">
        <f>IFERROR(SUM(DECKS!$AM131:$AP131)/((DECKS!$AG131)),0)</f>
        <v>0.4285714286</v>
      </c>
      <c r="AR131" s="112">
        <f>IFERROR(DECKS!$AM131/SUM(DECKS!$AM131:$AP131),0)</f>
        <v>0.3333333333</v>
      </c>
      <c r="AS131" s="112">
        <f>IFERROR(DECKS!$AN131/SUM(DECKS!$AM131:$AP131),0)</f>
        <v>0</v>
      </c>
      <c r="AT131" s="112">
        <f>IFERROR(DECKS!$AO131/SUM(DECKS!$AM131:$AP131),0)</f>
        <v>0.1666666667</v>
      </c>
      <c r="AU131" s="112">
        <f>IFERROR(DECKS!$AP131/SUM(DECKS!$AM131:$AP131),0)</f>
        <v>0.5</v>
      </c>
      <c r="AV131" s="107">
        <f t="array" ref="AV131">XLOOKUP(DECKS!$F131,HISTORICO!$N$4:$N$100,HISTORICO!$AH$4:$AH$100,0)</f>
        <v>0</v>
      </c>
      <c r="AW131" s="107">
        <f>DECKS!$AV131+DECKS!$AM131+1.5*DECKS!$AN131+2*DECKS!$AO131+2.5*DECKS!$AP131</f>
        <v>11.5</v>
      </c>
      <c r="AX131" s="110">
        <f>IFERROR(DECKS!$AW131/DECKS!$AG131,"-")</f>
        <v>0.8214285714</v>
      </c>
      <c r="AY131" s="107" t="str">
        <f t="array" ref="AY131">XLOOKUP(DECKS!$AX131,REF!$F$64:$F$68,REF!$D$64:$D$68,"-",-1,1)</f>
        <v>D</v>
      </c>
      <c r="AZ131" s="108"/>
      <c r="BA131" s="114"/>
      <c r="BB131" s="107"/>
      <c r="BC131" s="107"/>
    </row>
    <row r="132" ht="18.75" customHeight="1">
      <c r="A132" s="88"/>
      <c r="B132" s="105" t="s">
        <v>328</v>
      </c>
      <c r="C132" s="107" t="s">
        <v>257</v>
      </c>
      <c r="D132" s="107">
        <v>5.0</v>
      </c>
      <c r="E132" s="105" t="str">
        <f t="array" ref="E132">XLOOKUP(B132,REF!$C$3:$C$34,REF!$B$3:$B$34,"-",0,1)</f>
        <v>Mono Red</v>
      </c>
      <c r="F132" s="108" t="s">
        <v>71</v>
      </c>
      <c r="G132" s="107" t="str">
        <f t="shared" si="1"/>
        <v>0</v>
      </c>
      <c r="H132" s="107" t="str">
        <f t="shared" si="2"/>
        <v>0</v>
      </c>
      <c r="I132" s="107" t="str">
        <f t="shared" si="3"/>
        <v>0</v>
      </c>
      <c r="J132" s="107" t="str">
        <f t="shared" si="4"/>
        <v>1</v>
      </c>
      <c r="K132" s="107" t="str">
        <f t="shared" si="5"/>
        <v>0</v>
      </c>
      <c r="L132" s="107">
        <f t="shared" si="6"/>
        <v>1</v>
      </c>
      <c r="M132" s="107">
        <f t="array" ref="M132">XLOOKUP(DECKS!$F132,HISTORICO!$B$4:$B$11,HISTORICO!$C$4:$C$11,0,0)</f>
        <v>0</v>
      </c>
      <c r="N132" s="107">
        <f t="array" ref="N132">XLOOKUP(DECKS!$F132,HISTORICO!$B$4:$B$11,HISTORICO!$D$4:$D$11,0,0)</f>
        <v>0</v>
      </c>
      <c r="O132" s="107">
        <f t="array" ref="O132">XLOOKUP(DECKS!$F132,HISTORICO!$B$15:$B$89,HISTORICO!$C$15:$C$89,0,0)</f>
        <v>0</v>
      </c>
      <c r="P132" s="107">
        <f t="array" ref="P132">XLOOKUP(DECKS!$F132,HISTORICO!$B$15:$B$89,HISTORICO!$D$15:$D$89,0,0)</f>
        <v>0</v>
      </c>
      <c r="Q132" s="107">
        <f t="array" ref="Q132">XLOOKUP(DECKS!$F132,HISTORICO!$B$93:$B$171,HISTORICO!$C$93:$C$171,0,0)</f>
        <v>0</v>
      </c>
      <c r="R132" s="107">
        <f t="array" ref="R132">XLOOKUP(DECKS!$F132,HISTORICO!$B$93:$B$171,HISTORICO!$D$93:$D$171,0,0)</f>
        <v>0</v>
      </c>
      <c r="S132" s="107">
        <f t="array" ref="S132">XLOOKUP(DECKS!$F132,HISTORICO!$B$175:$B$377,HISTORICO!$C$175:$C$377,0,0)</f>
        <v>0</v>
      </c>
      <c r="T132" s="107">
        <f t="array" ref="T132">XLOOKUP(DECKS!$F132,HISTORICO!$B$175:$B$377,HISTORICO!$D$175:$D$377,0,0)</f>
        <v>0</v>
      </c>
      <c r="U132" s="107">
        <f t="array" ref="U132">XLOOKUP(DECKS!$F132,HISTORICO!$B$381:$B$501,HISTORICO!$C$381:$C$501,0,0)</f>
        <v>0</v>
      </c>
      <c r="V132" s="107">
        <f t="array" ref="V132">XLOOKUP(DECKS!$F132,HISTORICO!$B$381:$B$501,HISTORICO!$D$381:$D$501,0,0)</f>
        <v>0</v>
      </c>
      <c r="W132" s="107">
        <f t="array" ref="W132">XLOOKUP(DECKS!$F132,HISTORICO!$B$505:$B$589,HISTORICO!$C$505:$C$589,0,0)</f>
        <v>0</v>
      </c>
      <c r="X132" s="107">
        <f t="array" ref="X132">XLOOKUP(DECKS!$F132,HISTORICO!$B$505:$B$589,HISTORICO!$D$505:$D$589,0,0)</f>
        <v>0</v>
      </c>
      <c r="Y132" s="107">
        <f t="array" ref="Y132">XLOOKUP(DECKS!$F132,HISTORICO!$N$4:$N$100,HISTORICO!$O$4:$O$100,0,0)</f>
        <v>8</v>
      </c>
      <c r="Z132" s="107">
        <f t="array" ref="Z132">XLOOKUP(DECKS!$F132,HISTORICO!$N$4:$N$100,HISTORICO!$P$4:$P$100,0,0)</f>
        <v>1</v>
      </c>
      <c r="AA132" s="107">
        <f t="array" ref="AA132">XLOOKUP(DECKS!$F132,HISTORICO!$N$107:$N$288,HISTORICO!$O$107:$O$288,0,0)</f>
        <v>3</v>
      </c>
      <c r="AB132" s="107">
        <f t="array" ref="AB132">XLOOKUP(DECKS!$F132,HISTORICO!$N$107:$N$288,HISTORICO!$P$107:$P$288,0,0)</f>
        <v>1</v>
      </c>
      <c r="AC132" s="100">
        <f>DECKS!$AB132/DECKS!$AA132</f>
        <v>0.3333333333</v>
      </c>
      <c r="AD132" s="108">
        <f t="array" ref="AD132">XLOOKUP(DECKS!$F132,HISTORICO!$N$292:$N$759,HISTORICO!$O$292:$O$759,0,0)</f>
        <v>3</v>
      </c>
      <c r="AE132" s="107">
        <f t="array" ref="AE132">XLOOKUP(DECKS!$F132,HISTORICO!$N$292:$N$759,HISTORICO!$P$292:$P$759,0,0)</f>
        <v>1</v>
      </c>
      <c r="AF132" s="109">
        <f>IFERROR(DECKS!$AE132/DECKS!$AD132,0)</f>
        <v>0.3333333333</v>
      </c>
      <c r="AG132" s="108">
        <f>DECKS!$Y132+DECKS!$AA132+DECKS!$AD132</f>
        <v>14</v>
      </c>
      <c r="AH132" s="109">
        <f>IFERROR((DECKS!$Z132+DECKS!$AB132+DECKS!$AE132)/DECKS!$AG132,0)</f>
        <v>0.2142857143</v>
      </c>
      <c r="AI132" s="115">
        <f>IFERROR(AVERAGEIF(REG!$D$2:$D$124,DECKS!$F132,REG!$C$2:$C$124),"-")</f>
        <v>11</v>
      </c>
      <c r="AJ132" s="108">
        <f>DECKS!$M132+DECKS!$O132+DECKS!$Q132+DECKS!$S132+DECKS!$U132+DECKS!$W132+DECKS!$Y132+DECKS!$AA132+DECKS!$AD132</f>
        <v>14</v>
      </c>
      <c r="AK132" s="109">
        <f>IFERROR((DECKS!$N132+DECKS!$P132+DECKS!$R132+DECKS!$T132+DECKS!$V132+DECKS!$X132+DECKS!$Z132+DECKS!$AB132+DECKS!$AE132)/DECKS!$AJ132,0)</f>
        <v>0.2142857143</v>
      </c>
      <c r="AL132" s="100" t="s">
        <v>367</v>
      </c>
      <c r="AM132" s="107">
        <f>SUMIF(HISTORICO!N:N,DECKS!$F132,HISTORICO!X:X)</f>
        <v>3</v>
      </c>
      <c r="AN132" s="107">
        <f>SUMIF(HISTORICO!N:N,DECKS!$F132,HISTORICO!Y:Y)</f>
        <v>0</v>
      </c>
      <c r="AO132" s="107">
        <f>SUMIF(HISTORICO!N:N,DECKS!$F132,HISTORICO!Z:Z)</f>
        <v>2</v>
      </c>
      <c r="AP132" s="107">
        <f>SUMIF(HISTORICO!N:N,DECKS!$F132,HISTORICO!AA:AA)</f>
        <v>0</v>
      </c>
      <c r="AQ132" s="111">
        <f>IFERROR(SUM(DECKS!$AM132:$AP132)/((DECKS!$AG132)),0)</f>
        <v>0.3571428571</v>
      </c>
      <c r="AR132" s="112">
        <f>IFERROR(DECKS!$AM132/SUM(DECKS!$AM132:$AP132),0)</f>
        <v>0.6</v>
      </c>
      <c r="AS132" s="112">
        <f>IFERROR(DECKS!$AN132/SUM(DECKS!$AM132:$AP132),0)</f>
        <v>0</v>
      </c>
      <c r="AT132" s="112">
        <f>IFERROR(DECKS!$AO132/SUM(DECKS!$AM132:$AP132),0)</f>
        <v>0.4</v>
      </c>
      <c r="AU132" s="112">
        <f>IFERROR(DECKS!$AP132/SUM(DECKS!$AM132:$AP132),0)</f>
        <v>0</v>
      </c>
      <c r="AV132" s="107">
        <f t="array" ref="AV132">XLOOKUP(DECKS!$F132,HISTORICO!$N$4:$N$100,HISTORICO!$AH$4:$AH$100,0)</f>
        <v>15</v>
      </c>
      <c r="AW132" s="107">
        <f>DECKS!$AV132+DECKS!$AM132+1.5*DECKS!$AN132+2*DECKS!$AO132+2.5*DECKS!$AP132</f>
        <v>22</v>
      </c>
      <c r="AX132" s="110">
        <f>IFERROR(DECKS!$AW132/DECKS!$AG132,"-")</f>
        <v>1.571428571</v>
      </c>
      <c r="AY132" s="107" t="str">
        <f t="array" ref="AY132">XLOOKUP(DECKS!$AX132,REF!$F$64:$F$68,REF!$D$64:$D$68,"-",-1,1)</f>
        <v>C</v>
      </c>
      <c r="AZ132" s="116" t="s">
        <v>475</v>
      </c>
      <c r="BA132" s="114">
        <v>489.18</v>
      </c>
      <c r="BB132" s="107">
        <v>2.84</v>
      </c>
      <c r="BC132" s="107">
        <v>49.25</v>
      </c>
    </row>
    <row r="133" ht="18.75" hidden="1" customHeight="1">
      <c r="A133" s="88"/>
      <c r="B133" s="105" t="s">
        <v>300</v>
      </c>
      <c r="C133" s="107" t="s">
        <v>264</v>
      </c>
      <c r="D133" s="107">
        <v>5.0</v>
      </c>
      <c r="E133" s="105" t="str">
        <f t="array" ref="E133">XLOOKUP(B133,REF!$C$3:$C$34,REF!$B$3:$B$34,"-",0,1)</f>
        <v>Naya</v>
      </c>
      <c r="F133" s="108" t="s">
        <v>476</v>
      </c>
      <c r="G133" s="107" t="str">
        <f t="shared" si="1"/>
        <v>1</v>
      </c>
      <c r="H133" s="107" t="str">
        <f t="shared" si="2"/>
        <v>0</v>
      </c>
      <c r="I133" s="107" t="str">
        <f t="shared" si="3"/>
        <v>0</v>
      </c>
      <c r="J133" s="107" t="str">
        <f t="shared" si="4"/>
        <v>1</v>
      </c>
      <c r="K133" s="107" t="str">
        <f t="shared" si="5"/>
        <v>1</v>
      </c>
      <c r="L133" s="107">
        <f t="shared" si="6"/>
        <v>3</v>
      </c>
      <c r="M133" s="107">
        <f t="array" ref="M133">XLOOKUP(DECKS!$F133,HISTORICO!$B$4:$B$11,HISTORICO!$C$4:$C$11,0,0)</f>
        <v>0</v>
      </c>
      <c r="N133" s="107">
        <f t="array" ref="N133">XLOOKUP(DECKS!$F133,HISTORICO!$B$4:$B$11,HISTORICO!$D$4:$D$11,0,0)</f>
        <v>0</v>
      </c>
      <c r="O133" s="107">
        <f t="array" ref="O133">XLOOKUP(DECKS!$F133,HISTORICO!$B$15:$B$89,HISTORICO!$C$15:$C$89,0,0)</f>
        <v>0</v>
      </c>
      <c r="P133" s="107">
        <f t="array" ref="P133">XLOOKUP(DECKS!$F133,HISTORICO!$B$15:$B$89,HISTORICO!$D$15:$D$89,0,0)</f>
        <v>0</v>
      </c>
      <c r="Q133" s="107">
        <f t="array" ref="Q133">XLOOKUP(DECKS!$F133,HISTORICO!$B$93:$B$171,HISTORICO!$C$93:$C$171,0,0)</f>
        <v>0</v>
      </c>
      <c r="R133" s="107">
        <f t="array" ref="R133">XLOOKUP(DECKS!$F133,HISTORICO!$B$93:$B$171,HISTORICO!$D$93:$D$171,0,0)</f>
        <v>0</v>
      </c>
      <c r="S133" s="107">
        <f t="array" ref="S133">XLOOKUP(DECKS!$F133,HISTORICO!$B$175:$B$377,HISTORICO!$C$175:$C$377,0,0)</f>
        <v>0</v>
      </c>
      <c r="T133" s="107">
        <f t="array" ref="T133">XLOOKUP(DECKS!$F133,HISTORICO!$B$175:$B$377,HISTORICO!$D$175:$D$377,0,0)</f>
        <v>0</v>
      </c>
      <c r="U133" s="107">
        <f t="array" ref="U133">XLOOKUP(DECKS!$F133,HISTORICO!$B$381:$B$501,HISTORICO!$C$381:$C$501,0,0)</f>
        <v>0</v>
      </c>
      <c r="V133" s="107">
        <f t="array" ref="V133">XLOOKUP(DECKS!$F133,HISTORICO!$B$381:$B$501,HISTORICO!$D$381:$D$501,0,0)</f>
        <v>0</v>
      </c>
      <c r="W133" s="107">
        <f t="array" ref="W133">XLOOKUP(DECKS!$F133,HISTORICO!$B$505:$B$589,HISTORICO!$C$505:$C$589,0,0)</f>
        <v>0</v>
      </c>
      <c r="X133" s="107">
        <f t="array" ref="X133">XLOOKUP(DECKS!$F133,HISTORICO!$B$505:$B$589,HISTORICO!$D$505:$D$589,0,0)</f>
        <v>0</v>
      </c>
      <c r="Y133" s="107">
        <f t="array" ref="Y133">XLOOKUP(DECKS!$F133,HISTORICO!$N$4:$N$100,HISTORICO!$O$4:$O$100,0,0)</f>
        <v>0</v>
      </c>
      <c r="Z133" s="107">
        <f t="array" ref="Z133">XLOOKUP(DECKS!$F133,HISTORICO!$N$4:$N$100,HISTORICO!$P$4:$P$100,0,0)</f>
        <v>0</v>
      </c>
      <c r="AA133" s="107">
        <f t="array" ref="AA133">XLOOKUP(DECKS!$F133,HISTORICO!$N$107:$N$288,HISTORICO!$O$107:$O$288,0,0)</f>
        <v>14</v>
      </c>
      <c r="AB133" s="107">
        <f t="array" ref="AB133">XLOOKUP(DECKS!$F133,HISTORICO!$N$107:$N$288,HISTORICO!$P$107:$P$288,0,0)</f>
        <v>3</v>
      </c>
      <c r="AC133" s="100">
        <f>DECKS!$AB133/DECKS!$AA133</f>
        <v>0.2142857143</v>
      </c>
      <c r="AD133" s="108">
        <f t="array" ref="AD133">XLOOKUP(DECKS!$F133,HISTORICO!$N$292:$N$759,HISTORICO!$O$292:$O$759,0,0)</f>
        <v>0</v>
      </c>
      <c r="AE133" s="107">
        <f t="array" ref="AE133">XLOOKUP(DECKS!$F133,HISTORICO!$N$292:$N$759,HISTORICO!$P$292:$P$759,0,0)</f>
        <v>0</v>
      </c>
      <c r="AF133" s="109">
        <f>IFERROR(DECKS!$AE133/DECKS!$AD133,0)</f>
        <v>0</v>
      </c>
      <c r="AG133" s="108">
        <f>DECKS!$Y133+DECKS!$AA133+DECKS!$AD133</f>
        <v>14</v>
      </c>
      <c r="AH133" s="109">
        <f>IFERROR((DECKS!$Z133+DECKS!$AB133+DECKS!$AE133)/DECKS!$AG133,0)</f>
        <v>0.2142857143</v>
      </c>
      <c r="AI133" s="115" t="str">
        <f>IFERROR(AVERAGEIF(REG!$D$2:$D$124,DECKS!$F133,REG!$C$2:$C$124),"-")</f>
        <v>-</v>
      </c>
      <c r="AJ133" s="108">
        <f>DECKS!$M133+DECKS!$O133+DECKS!$Q133+DECKS!$S133+DECKS!$U133+DECKS!$W133+DECKS!$Y133+DECKS!$AA133+DECKS!$AD133</f>
        <v>14</v>
      </c>
      <c r="AK133" s="109">
        <f>IFERROR((DECKS!$N133+DECKS!$P133+DECKS!$R133+DECKS!$T133+DECKS!$V133+DECKS!$X133+DECKS!$Z133+DECKS!$AB133+DECKS!$AE133)/DECKS!$AJ133,0)</f>
        <v>0.2142857143</v>
      </c>
      <c r="AL133" s="107" t="s">
        <v>367</v>
      </c>
      <c r="AM133" s="107">
        <f>SUMIF(HISTORICO!N:N,DECKS!$F133,HISTORICO!X:X)</f>
        <v>7</v>
      </c>
      <c r="AN133" s="107">
        <f>SUMIF(HISTORICO!N:N,DECKS!$F133,HISTORICO!Y:Y)</f>
        <v>2</v>
      </c>
      <c r="AO133" s="107">
        <f>SUMIF(HISTORICO!N:N,DECKS!$F133,HISTORICO!Z:Z)</f>
        <v>1</v>
      </c>
      <c r="AP133" s="107">
        <f>SUMIF(HISTORICO!N:N,DECKS!$F133,HISTORICO!AA:AA)</f>
        <v>0</v>
      </c>
      <c r="AQ133" s="111">
        <f>IFERROR(SUM(DECKS!$AM133:$AP133)/((DECKS!$AG133)),0)</f>
        <v>0.7142857143</v>
      </c>
      <c r="AR133" s="112">
        <f>IFERROR(DECKS!$AM133/SUM(DECKS!$AM133:$AP133),0)</f>
        <v>0.7</v>
      </c>
      <c r="AS133" s="112">
        <f>IFERROR(DECKS!$AN133/SUM(DECKS!$AM133:$AP133),0)</f>
        <v>0.2</v>
      </c>
      <c r="AT133" s="112">
        <f>IFERROR(DECKS!$AO133/SUM(DECKS!$AM133:$AP133),0)</f>
        <v>0.1</v>
      </c>
      <c r="AU133" s="112">
        <f>IFERROR(DECKS!$AP133/SUM(DECKS!$AM133:$AP133),0)</f>
        <v>0</v>
      </c>
      <c r="AV133" s="107">
        <f t="array" ref="AV133">XLOOKUP(DECKS!$F133,HISTORICO!$N$4:$N$100,HISTORICO!$AH$4:$AH$100,0)</f>
        <v>0</v>
      </c>
      <c r="AW133" s="107">
        <f>DECKS!$AV133+DECKS!$AM133+1.5*DECKS!$AN133+2*DECKS!$AO133+2.5*DECKS!$AP133</f>
        <v>12</v>
      </c>
      <c r="AX133" s="110">
        <f>IFERROR(DECKS!$AW133/DECKS!$AG133,"-")</f>
        <v>0.8571428571</v>
      </c>
      <c r="AY133" s="107" t="str">
        <f t="array" ref="AY133">XLOOKUP(DECKS!$AX133,REF!$F$64:$F$68,REF!$D$64:$D$68,"-",-1,1)</f>
        <v>D</v>
      </c>
      <c r="AZ133" s="116" t="s">
        <v>477</v>
      </c>
      <c r="BA133" s="114">
        <v>477.67</v>
      </c>
      <c r="BB133" s="107">
        <v>3.39</v>
      </c>
      <c r="BC133" s="107">
        <v>38.06</v>
      </c>
    </row>
    <row r="134" ht="18.75" customHeight="1">
      <c r="A134" s="88"/>
      <c r="B134" s="105" t="s">
        <v>342</v>
      </c>
      <c r="C134" s="107" t="s">
        <v>262</v>
      </c>
      <c r="D134" s="107"/>
      <c r="E134" s="105" t="str">
        <f t="array" ref="E134">XLOOKUP(B134,REF!$C$3:$C$34,REF!$B$3:$B$34,"-",0,1)</f>
        <v>Mono Green</v>
      </c>
      <c r="F134" s="108" t="s">
        <v>100</v>
      </c>
      <c r="G134" s="107" t="str">
        <f t="shared" si="1"/>
        <v>0</v>
      </c>
      <c r="H134" s="107" t="str">
        <f t="shared" si="2"/>
        <v>0</v>
      </c>
      <c r="I134" s="107" t="str">
        <f t="shared" si="3"/>
        <v>0</v>
      </c>
      <c r="J134" s="107" t="str">
        <f t="shared" si="4"/>
        <v>0</v>
      </c>
      <c r="K134" s="107" t="str">
        <f t="shared" si="5"/>
        <v>1</v>
      </c>
      <c r="L134" s="107">
        <f t="shared" si="6"/>
        <v>1</v>
      </c>
      <c r="M134" s="107">
        <f t="array" ref="M134">XLOOKUP(DECKS!$F134,HISTORICO!$B$4:$B$11,HISTORICO!$C$4:$C$11,0,0)</f>
        <v>0</v>
      </c>
      <c r="N134" s="107">
        <f t="array" ref="N134">XLOOKUP(DECKS!$F134,HISTORICO!$B$4:$B$11,HISTORICO!$D$4:$D$11,0,0)</f>
        <v>0</v>
      </c>
      <c r="O134" s="107">
        <f t="array" ref="O134">XLOOKUP(DECKS!$F134,HISTORICO!$B$15:$B$89,HISTORICO!$C$15:$C$89,0,0)</f>
        <v>0</v>
      </c>
      <c r="P134" s="107">
        <f t="array" ref="P134">XLOOKUP(DECKS!$F134,HISTORICO!$B$15:$B$89,HISTORICO!$D$15:$D$89,0,0)</f>
        <v>0</v>
      </c>
      <c r="Q134" s="107">
        <f t="array" ref="Q134">XLOOKUP(DECKS!$F134,HISTORICO!$B$93:$B$171,HISTORICO!$C$93:$C$171,0,0)</f>
        <v>0</v>
      </c>
      <c r="R134" s="107">
        <f t="array" ref="R134">XLOOKUP(DECKS!$F134,HISTORICO!$B$93:$B$171,HISTORICO!$D$93:$D$171,0,0)</f>
        <v>0</v>
      </c>
      <c r="S134" s="107">
        <f t="array" ref="S134">XLOOKUP(DECKS!$F134,HISTORICO!$B$175:$B$377,HISTORICO!$C$175:$C$377,0,0)</f>
        <v>0</v>
      </c>
      <c r="T134" s="107">
        <f t="array" ref="T134">XLOOKUP(DECKS!$F134,HISTORICO!$B$175:$B$377,HISTORICO!$D$175:$D$377,0,0)</f>
        <v>0</v>
      </c>
      <c r="U134" s="107">
        <f t="array" ref="U134">XLOOKUP(DECKS!$F134,HISTORICO!$B$381:$B$501,HISTORICO!$C$381:$C$501,0,0)</f>
        <v>0</v>
      </c>
      <c r="V134" s="107">
        <f t="array" ref="V134">XLOOKUP(DECKS!$F134,HISTORICO!$B$381:$B$501,HISTORICO!$D$381:$D$501,0,0)</f>
        <v>0</v>
      </c>
      <c r="W134" s="107">
        <f t="array" ref="W134">XLOOKUP(DECKS!$F134,HISTORICO!$B$505:$B$589,HISTORICO!$C$505:$C$589,0,0)</f>
        <v>0</v>
      </c>
      <c r="X134" s="107">
        <f t="array" ref="X134">XLOOKUP(DECKS!$F134,HISTORICO!$B$505:$B$589,HISTORICO!$D$505:$D$589,0,0)</f>
        <v>0</v>
      </c>
      <c r="Y134" s="107">
        <f t="array" ref="Y134">XLOOKUP(DECKS!$F134,HISTORICO!$N$4:$N$100,HISTORICO!$O$4:$O$100,0,0)</f>
        <v>0</v>
      </c>
      <c r="Z134" s="107">
        <f t="array" ref="Z134">XLOOKUP(DECKS!$F134,HISTORICO!$N$4:$N$100,HISTORICO!$P$4:$P$100,0,0)</f>
        <v>0</v>
      </c>
      <c r="AA134" s="107">
        <f t="array" ref="AA134">XLOOKUP(DECKS!$F134,HISTORICO!$N$107:$N$288,HISTORICO!$O$107:$O$288,0,0)</f>
        <v>0</v>
      </c>
      <c r="AB134" s="107">
        <f t="array" ref="AB134">XLOOKUP(DECKS!$F134,HISTORICO!$N$107:$N$288,HISTORICO!$P$107:$P$288,0,0)</f>
        <v>0</v>
      </c>
      <c r="AC134" s="107" t="str">
        <f>DECKS!$AB134/DECKS!$AA134</f>
        <v>#DIV/0!</v>
      </c>
      <c r="AD134" s="108">
        <f t="array" ref="AD134">XLOOKUP(DECKS!$F134,HISTORICO!$N$292:$N$759,HISTORICO!$O$292:$O$759,0,0)</f>
        <v>10</v>
      </c>
      <c r="AE134" s="107">
        <f t="array" ref="AE134">XLOOKUP(DECKS!$F134,HISTORICO!$N$292:$N$759,HISTORICO!$P$292:$P$759,0,0)</f>
        <v>2</v>
      </c>
      <c r="AF134" s="109">
        <f>IFERROR(DECKS!$AE134/DECKS!$AD134,0)</f>
        <v>0.2</v>
      </c>
      <c r="AG134" s="108">
        <f>DECKS!$Y134+DECKS!$AA134+DECKS!$AD134</f>
        <v>10</v>
      </c>
      <c r="AH134" s="109">
        <f>IFERROR((DECKS!$Z134+DECKS!$AB134+DECKS!$AE134)/DECKS!$AG134,0)</f>
        <v>0.2</v>
      </c>
      <c r="AI134" s="110">
        <f>IFERROR(AVERAGEIF(REG!$D$2:$D$124,DECKS!$F134,REG!$C$2:$C$124),"-")</f>
        <v>7.5</v>
      </c>
      <c r="AJ134" s="108">
        <f>DECKS!$M134+DECKS!$O134+DECKS!$Q134+DECKS!$S134+DECKS!$U134+DECKS!$W134+DECKS!$Y134+DECKS!$AA134+DECKS!$AD134</f>
        <v>10</v>
      </c>
      <c r="AK134" s="109">
        <f>IFERROR((DECKS!$N134+DECKS!$P134+DECKS!$R134+DECKS!$T134+DECKS!$V134+DECKS!$X134+DECKS!$Z134+DECKS!$AB134+DECKS!$AE134)/DECKS!$AJ134,0)</f>
        <v>0.2</v>
      </c>
      <c r="AL134" s="107"/>
      <c r="AM134" s="107" t="str">
        <f>SUMIF(HISTORICO!N:N,DECKS!$F134,HISTORICO!X:X)</f>
        <v>#ERROR!</v>
      </c>
      <c r="AN134" s="107" t="str">
        <f>SUMIF(HISTORICO!N:N,DECKS!$F134,HISTORICO!Y:Y)</f>
        <v>#ERROR!</v>
      </c>
      <c r="AO134" s="107" t="str">
        <f>SUMIF(HISTORICO!N:N,DECKS!$F134,HISTORICO!Z:Z)</f>
        <v>#ERROR!</v>
      </c>
      <c r="AP134" s="107" t="str">
        <f>SUMIF(HISTORICO!N:N,DECKS!$F134,HISTORICO!AA:AA)</f>
        <v>#ERROR!</v>
      </c>
      <c r="AQ134" s="111">
        <f>IFERROR(SUM(DECKS!$AM134:$AP134)/((DECKS!$AG134)),0)</f>
        <v>0</v>
      </c>
      <c r="AR134" s="112">
        <f>IFERROR(DECKS!$AM134/SUM(DECKS!$AM134:$AP134),0)</f>
        <v>0</v>
      </c>
      <c r="AS134" s="112">
        <f>IFERROR(DECKS!$AN134/SUM(DECKS!$AM134:$AP134),0)</f>
        <v>0</v>
      </c>
      <c r="AT134" s="112">
        <f>IFERROR(DECKS!$AO134/SUM(DECKS!$AM134:$AP134),0)</f>
        <v>0</v>
      </c>
      <c r="AU134" s="112">
        <f>IFERROR(DECKS!$AP134/SUM(DECKS!$AM134:$AP134),0)</f>
        <v>0</v>
      </c>
      <c r="AV134" s="107">
        <f t="array" ref="AV134">XLOOKUP(DECKS!$F134,HISTORICO!$N$4:$N$100,HISTORICO!$AH$4:$AH$100,0)</f>
        <v>0</v>
      </c>
      <c r="AW134" s="107" t="str">
        <f>DECKS!$AV134+DECKS!$AM134+1.5*DECKS!$AN134+2*DECKS!$AO134+2.5*DECKS!$AP134</f>
        <v>#ERROR!</v>
      </c>
      <c r="AX134" s="110" t="str">
        <f>IFERROR(DECKS!$AW134/DECKS!$AG134,"-")</f>
        <v>-</v>
      </c>
      <c r="AY134" s="107" t="str">
        <f t="array" ref="AY134">XLOOKUP(DECKS!$AX134,REF!$F$64:$F$68,REF!$D$64:$D$68,"-",-1,1)</f>
        <v>-</v>
      </c>
      <c r="AZ134" s="107"/>
      <c r="BA134" s="114"/>
      <c r="BB134" s="107"/>
      <c r="BC134" s="107"/>
    </row>
    <row r="135" ht="18.75" customHeight="1">
      <c r="A135" s="88"/>
      <c r="B135" s="105" t="s">
        <v>302</v>
      </c>
      <c r="C135" s="107" t="s">
        <v>275</v>
      </c>
      <c r="D135" s="107">
        <v>3.0</v>
      </c>
      <c r="E135" s="105" t="str">
        <f t="array" ref="E135">XLOOKUP(B135,REF!$C$3:$C$34,REF!$B$3:$B$34,"-",0,1)</f>
        <v>Mardu</v>
      </c>
      <c r="F135" s="120" t="s">
        <v>41</v>
      </c>
      <c r="G135" s="107" t="str">
        <f t="shared" si="1"/>
        <v>1</v>
      </c>
      <c r="H135" s="107" t="str">
        <f t="shared" si="2"/>
        <v>0</v>
      </c>
      <c r="I135" s="107" t="str">
        <f t="shared" si="3"/>
        <v>1</v>
      </c>
      <c r="J135" s="107" t="str">
        <f t="shared" si="4"/>
        <v>1</v>
      </c>
      <c r="K135" s="107" t="str">
        <f t="shared" si="5"/>
        <v>0</v>
      </c>
      <c r="L135" s="107">
        <f t="shared" si="6"/>
        <v>3</v>
      </c>
      <c r="M135" s="107">
        <f t="array" ref="M135">XLOOKUP(DECKS!$F135,HISTORICO!$B$4:$B$11,HISTORICO!$C$4:$C$11,0,0)</f>
        <v>0</v>
      </c>
      <c r="N135" s="107">
        <f t="array" ref="N135">XLOOKUP(DECKS!$F135,HISTORICO!$B$4:$B$11,HISTORICO!$D$4:$D$11,0,0)</f>
        <v>0</v>
      </c>
      <c r="O135" s="107">
        <f t="array" ref="O135">XLOOKUP(DECKS!$F135,HISTORICO!$B$15:$B$89,HISTORICO!$C$15:$C$89,0,0)</f>
        <v>0</v>
      </c>
      <c r="P135" s="107">
        <f t="array" ref="P135">XLOOKUP(DECKS!$F135,HISTORICO!$B$15:$B$89,HISTORICO!$D$15:$D$89,0,0)</f>
        <v>0</v>
      </c>
      <c r="Q135" s="107">
        <f t="array" ref="Q135">XLOOKUP(DECKS!$F135,HISTORICO!$B$93:$B$171,HISTORICO!$C$93:$C$171,0,0)</f>
        <v>0</v>
      </c>
      <c r="R135" s="107">
        <f t="array" ref="R135">XLOOKUP(DECKS!$F135,HISTORICO!$B$93:$B$171,HISTORICO!$D$93:$D$171,0,0)</f>
        <v>0</v>
      </c>
      <c r="S135" s="107">
        <f t="array" ref="S135">XLOOKUP(DECKS!$F135,HISTORICO!$B$175:$B$377,HISTORICO!$C$175:$C$377,0,0)</f>
        <v>0</v>
      </c>
      <c r="T135" s="107">
        <f t="array" ref="T135">XLOOKUP(DECKS!$F135,HISTORICO!$B$175:$B$377,HISTORICO!$D$175:$D$377,0,0)</f>
        <v>0</v>
      </c>
      <c r="U135" s="107">
        <f t="array" ref="U135">XLOOKUP(DECKS!$F135,HISTORICO!$B$381:$B$501,HISTORICO!$C$381:$C$501,0,0)</f>
        <v>0</v>
      </c>
      <c r="V135" s="107">
        <f t="array" ref="V135">XLOOKUP(DECKS!$F135,HISTORICO!$B$381:$B$501,HISTORICO!$D$381:$D$501,0,0)</f>
        <v>0</v>
      </c>
      <c r="W135" s="107">
        <f t="array" ref="W135">XLOOKUP(DECKS!$F135,HISTORICO!$B$505:$B$589,HISTORICO!$C$505:$C$589,0,0)</f>
        <v>0</v>
      </c>
      <c r="X135" s="107">
        <f t="array" ref="X135">XLOOKUP(DECKS!$F135,HISTORICO!$B$505:$B$589,HISTORICO!$D$505:$D$589,0,0)</f>
        <v>0</v>
      </c>
      <c r="Y135" s="107">
        <f t="array" ref="Y135">XLOOKUP(DECKS!$F135,HISTORICO!$N$4:$N$100,HISTORICO!$O$4:$O$100,0,0)</f>
        <v>0</v>
      </c>
      <c r="Z135" s="107">
        <f t="array" ref="Z135">XLOOKUP(DECKS!$F135,HISTORICO!$N$4:$N$100,HISTORICO!$P$4:$P$100,0,0)</f>
        <v>0</v>
      </c>
      <c r="AA135" s="107">
        <f t="array" ref="AA135">XLOOKUP(DECKS!$F135,HISTORICO!$N$107:$N$288,HISTORICO!$O$107:$O$288,0,0)</f>
        <v>1</v>
      </c>
      <c r="AB135" s="107">
        <f t="array" ref="AB135">XLOOKUP(DECKS!$F135,HISTORICO!$N$107:$N$288,HISTORICO!$P$107:$P$288,0,0)</f>
        <v>0</v>
      </c>
      <c r="AC135" s="100">
        <f>DECKS!$AB135/DECKS!$AA135</f>
        <v>0</v>
      </c>
      <c r="AD135" s="108">
        <f t="array" ref="AD135">XLOOKUP(DECKS!$F135,HISTORICO!$N$292:$N$759,HISTORICO!$O$292:$O$759,0,0)</f>
        <v>4</v>
      </c>
      <c r="AE135" s="107">
        <f t="array" ref="AE135">XLOOKUP(DECKS!$F135,HISTORICO!$N$292:$N$759,HISTORICO!$P$292:$P$759,0,0)</f>
        <v>1</v>
      </c>
      <c r="AF135" s="109">
        <f>IFERROR(DECKS!$AE135/DECKS!$AD135,0)</f>
        <v>0.25</v>
      </c>
      <c r="AG135" s="108">
        <f>DECKS!$Y135+DECKS!$AA135+DECKS!$AD135</f>
        <v>5</v>
      </c>
      <c r="AH135" s="109">
        <f>IFERROR((DECKS!$Z135+DECKS!$AB135+DECKS!$AE135)/DECKS!$AG135,0)</f>
        <v>0.2</v>
      </c>
      <c r="AI135" s="110">
        <f>IFERROR(AVERAGEIF(REG!$D$2:$D$124,DECKS!$F135,REG!$C$2:$C$124),"-")</f>
        <v>9</v>
      </c>
      <c r="AJ135" s="108">
        <f>DECKS!$M135+DECKS!$O135+DECKS!$Q135+DECKS!$S135+DECKS!$U135+DECKS!$W135+DECKS!$Y135+DECKS!$AA135+DECKS!$AD135</f>
        <v>5</v>
      </c>
      <c r="AK135" s="109">
        <f>IFERROR((DECKS!$N135+DECKS!$P135+DECKS!$R135+DECKS!$T135+DECKS!$V135+DECKS!$X135+DECKS!$Z135+DECKS!$AB135+DECKS!$AE135)/DECKS!$AJ135,0)</f>
        <v>0.2</v>
      </c>
      <c r="AL135" s="107"/>
      <c r="AM135" s="107">
        <f>SUMIF(HISTORICO!N:N,DECKS!$F135,HISTORICO!X:X)</f>
        <v>0</v>
      </c>
      <c r="AN135" s="107">
        <f>SUMIF(HISTORICO!N:N,DECKS!$F135,HISTORICO!Y:Y)</f>
        <v>0</v>
      </c>
      <c r="AO135" s="107">
        <f>SUMIF(HISTORICO!N:N,DECKS!$F135,HISTORICO!Z:Z)</f>
        <v>2</v>
      </c>
      <c r="AP135" s="107">
        <f>SUMIF(HISTORICO!N:N,DECKS!$F135,HISTORICO!AA:AA)</f>
        <v>0</v>
      </c>
      <c r="AQ135" s="111">
        <f>IFERROR(SUM(DECKS!$AM135:$AP135)/((DECKS!$AG135)),0)</f>
        <v>0.4</v>
      </c>
      <c r="AR135" s="112">
        <f>IFERROR(DECKS!$AM135/SUM(DECKS!$AM135:$AP135),0)</f>
        <v>0</v>
      </c>
      <c r="AS135" s="112">
        <f>IFERROR(DECKS!$AN135/SUM(DECKS!$AM135:$AP135),0)</f>
        <v>0</v>
      </c>
      <c r="AT135" s="112">
        <f>IFERROR(DECKS!$AO135/SUM(DECKS!$AM135:$AP135),0)</f>
        <v>1</v>
      </c>
      <c r="AU135" s="112">
        <f>IFERROR(DECKS!$AP135/SUM(DECKS!$AM135:$AP135),0)</f>
        <v>0</v>
      </c>
      <c r="AV135" s="107">
        <f t="array" ref="AV135">XLOOKUP(DECKS!$F135,HISTORICO!$N$4:$N$100,HISTORICO!$AH$4:$AH$100,0)</f>
        <v>0</v>
      </c>
      <c r="AW135" s="107">
        <f>DECKS!$AV135+DECKS!$AM135+1.5*DECKS!$AN135+2*DECKS!$AO135+2.5*DECKS!$AP135</f>
        <v>4</v>
      </c>
      <c r="AX135" s="110">
        <f>IFERROR(DECKS!$AW135/DECKS!$AG135,"-")</f>
        <v>0.8</v>
      </c>
      <c r="AY135" s="107" t="str">
        <f t="array" ref="AY135">XLOOKUP(DECKS!$AX135,REF!$F$64:$F$68,REF!$D$64:$D$68,"-",-1,1)</f>
        <v>D</v>
      </c>
      <c r="AZ135" s="107"/>
      <c r="BA135" s="114"/>
      <c r="BB135" s="107"/>
      <c r="BC135" s="107"/>
    </row>
    <row r="136" ht="18.75" hidden="1" customHeight="1">
      <c r="A136" s="88"/>
      <c r="B136" s="105" t="s">
        <v>302</v>
      </c>
      <c r="C136" s="107" t="s">
        <v>262</v>
      </c>
      <c r="D136" s="107">
        <v>3.0</v>
      </c>
      <c r="E136" s="105" t="str">
        <f t="array" ref="E136">XLOOKUP(B136,REF!$C$3:$C$34,REF!$B$3:$B$34,"-",0,1)</f>
        <v>Mardu</v>
      </c>
      <c r="F136" s="108" t="s">
        <v>478</v>
      </c>
      <c r="G136" s="107" t="str">
        <f t="shared" si="1"/>
        <v>1</v>
      </c>
      <c r="H136" s="107" t="str">
        <f t="shared" si="2"/>
        <v>0</v>
      </c>
      <c r="I136" s="107" t="str">
        <f t="shared" si="3"/>
        <v>1</v>
      </c>
      <c r="J136" s="107" t="str">
        <f t="shared" si="4"/>
        <v>1</v>
      </c>
      <c r="K136" s="107" t="str">
        <f t="shared" si="5"/>
        <v>0</v>
      </c>
      <c r="L136" s="107">
        <f t="shared" si="6"/>
        <v>3</v>
      </c>
      <c r="M136" s="107">
        <f t="array" ref="M136">XLOOKUP(DECKS!$F136,HISTORICO!$B$4:$B$11,HISTORICO!$C$4:$C$11,0,0)</f>
        <v>0</v>
      </c>
      <c r="N136" s="107">
        <f t="array" ref="N136">XLOOKUP(DECKS!$F136,HISTORICO!$B$4:$B$11,HISTORICO!$D$4:$D$11,0,0)</f>
        <v>0</v>
      </c>
      <c r="O136" s="107">
        <f t="array" ref="O136">XLOOKUP(DECKS!$F136,HISTORICO!$B$15:$B$89,HISTORICO!$C$15:$C$89,0,0)</f>
        <v>0</v>
      </c>
      <c r="P136" s="107">
        <f t="array" ref="P136">XLOOKUP(DECKS!$F136,HISTORICO!$B$15:$B$89,HISTORICO!$D$15:$D$89,0,0)</f>
        <v>0</v>
      </c>
      <c r="Q136" s="107">
        <f t="array" ref="Q136">XLOOKUP(DECKS!$F136,HISTORICO!$B$93:$B$171,HISTORICO!$C$93:$C$171,0,0)</f>
        <v>0</v>
      </c>
      <c r="R136" s="107">
        <f t="array" ref="R136">XLOOKUP(DECKS!$F136,HISTORICO!$B$93:$B$171,HISTORICO!$D$93:$D$171,0,0)</f>
        <v>0</v>
      </c>
      <c r="S136" s="107">
        <f t="array" ref="S136">XLOOKUP(DECKS!$F136,HISTORICO!$B$175:$B$377,HISTORICO!$C$175:$C$377,0,0)</f>
        <v>0</v>
      </c>
      <c r="T136" s="107">
        <f t="array" ref="T136">XLOOKUP(DECKS!$F136,HISTORICO!$B$175:$B$377,HISTORICO!$D$175:$D$377,0,0)</f>
        <v>0</v>
      </c>
      <c r="U136" s="107">
        <f t="array" ref="U136">XLOOKUP(DECKS!$F136,HISTORICO!$B$381:$B$501,HISTORICO!$C$381:$C$501,0,0)</f>
        <v>0</v>
      </c>
      <c r="V136" s="107">
        <f t="array" ref="V136">XLOOKUP(DECKS!$F136,HISTORICO!$B$381:$B$501,HISTORICO!$D$381:$D$501,0,0)</f>
        <v>0</v>
      </c>
      <c r="W136" s="107">
        <f t="array" ref="W136">XLOOKUP(DECKS!$F136,HISTORICO!$B$505:$B$589,HISTORICO!$C$505:$C$589,0,0)</f>
        <v>19</v>
      </c>
      <c r="X136" s="107">
        <f t="array" ref="X136">XLOOKUP(DECKS!$F136,HISTORICO!$B$505:$B$589,HISTORICO!$D$505:$D$589,0,0)</f>
        <v>2</v>
      </c>
      <c r="Y136" s="107">
        <f t="array" ref="Y136">XLOOKUP(DECKS!$F136,HISTORICO!$N$4:$N$100,HISTORICO!$O$4:$O$100,0,0)</f>
        <v>17</v>
      </c>
      <c r="Z136" s="107">
        <f t="array" ref="Z136">XLOOKUP(DECKS!$F136,HISTORICO!$N$4:$N$100,HISTORICO!$P$4:$P$100,0,0)</f>
        <v>4</v>
      </c>
      <c r="AA136" s="107">
        <f t="array" ref="AA136">XLOOKUP(DECKS!$F136,HISTORICO!$N$107:$N$288,HISTORICO!$O$107:$O$288,0,0)</f>
        <v>3</v>
      </c>
      <c r="AB136" s="107">
        <f t="array" ref="AB136">XLOOKUP(DECKS!$F136,HISTORICO!$N$107:$N$288,HISTORICO!$P$107:$P$288,0,0)</f>
        <v>0</v>
      </c>
      <c r="AC136" s="100">
        <f>DECKS!$AB136/DECKS!$AA136</f>
        <v>0</v>
      </c>
      <c r="AD136" s="108">
        <f t="array" ref="AD136">XLOOKUP(DECKS!$F136,HISTORICO!$N$292:$N$759,HISTORICO!$O$292:$O$759,0,0)</f>
        <v>0</v>
      </c>
      <c r="AE136" s="107">
        <f t="array" ref="AE136">XLOOKUP(DECKS!$F136,HISTORICO!$N$292:$N$759,HISTORICO!$P$292:$P$759,0,0)</f>
        <v>0</v>
      </c>
      <c r="AF136" s="109">
        <f>IFERROR(DECKS!$AE136/DECKS!$AD136,0)</f>
        <v>0</v>
      </c>
      <c r="AG136" s="108">
        <f>DECKS!$Y136+DECKS!$AA136+DECKS!$AD136</f>
        <v>20</v>
      </c>
      <c r="AH136" s="109">
        <f>IFERROR((DECKS!$Z136+DECKS!$AB136+DECKS!$AE136)/DECKS!$AG136,0)</f>
        <v>0.2</v>
      </c>
      <c r="AI136" s="115" t="str">
        <f>IFERROR(AVERAGEIF(REG!$D$2:$D$124,DECKS!$F136,REG!$C$2:$C$124),"-")</f>
        <v>-</v>
      </c>
      <c r="AJ136" s="108">
        <f>DECKS!$M136+DECKS!$O136+DECKS!$Q136+DECKS!$S136+DECKS!$U136+DECKS!$W136+DECKS!$Y136+DECKS!$AA136+DECKS!$AD136</f>
        <v>39</v>
      </c>
      <c r="AK136" s="109">
        <f>IFERROR((DECKS!$N136+DECKS!$P136+DECKS!$R136+DECKS!$T136+DECKS!$V136+DECKS!$X136+DECKS!$Z136+DECKS!$AB136+DECKS!$AE136)/DECKS!$AJ136,0)</f>
        <v>0.1538461538</v>
      </c>
      <c r="AL136" s="100" t="s">
        <v>367</v>
      </c>
      <c r="AM136" s="107">
        <f>SUMIF(HISTORICO!N:N,DECKS!$F136,HISTORICO!X:X)</f>
        <v>11</v>
      </c>
      <c r="AN136" s="107">
        <f>SUMIF(HISTORICO!N:N,DECKS!$F136,HISTORICO!Y:Y)</f>
        <v>0</v>
      </c>
      <c r="AO136" s="107">
        <f>SUMIF(HISTORICO!N:N,DECKS!$F136,HISTORICO!Z:Z)</f>
        <v>4</v>
      </c>
      <c r="AP136" s="107">
        <f>SUMIF(HISTORICO!N:N,DECKS!$F136,HISTORICO!AA:AA)</f>
        <v>0</v>
      </c>
      <c r="AQ136" s="111">
        <f>IFERROR(SUM(DECKS!$AM136:$AP136)/((DECKS!$AG136)),0)</f>
        <v>0.75</v>
      </c>
      <c r="AR136" s="112">
        <f>IFERROR(DECKS!$AM136/SUM(DECKS!$AM136:$AP136),0)</f>
        <v>0.7333333333</v>
      </c>
      <c r="AS136" s="112">
        <f>IFERROR(DECKS!$AN136/SUM(DECKS!$AM136:$AP136),0)</f>
        <v>0</v>
      </c>
      <c r="AT136" s="112">
        <f>IFERROR(DECKS!$AO136/SUM(DECKS!$AM136:$AP136),0)</f>
        <v>0.2666666667</v>
      </c>
      <c r="AU136" s="112">
        <f>IFERROR(DECKS!$AP136/SUM(DECKS!$AM136:$AP136),0)</f>
        <v>0</v>
      </c>
      <c r="AV136" s="107">
        <f t="array" ref="AV136">XLOOKUP(DECKS!$F136,HISTORICO!$N$4:$N$100,HISTORICO!$AH$4:$AH$100,0)</f>
        <v>46</v>
      </c>
      <c r="AW136" s="107">
        <f>DECKS!$AV136+DECKS!$AM136+1.5*DECKS!$AN136+2*DECKS!$AO136+2.5*DECKS!$AP136</f>
        <v>65</v>
      </c>
      <c r="AX136" s="110">
        <f>IFERROR(DECKS!$AW136/DECKS!$AG136,"-")</f>
        <v>3.25</v>
      </c>
      <c r="AY136" s="107" t="str">
        <f t="array" ref="AY136">XLOOKUP(DECKS!$AX136,REF!$F$64:$F$68,REF!$D$64:$D$68,"-",-1,1)</f>
        <v>A</v>
      </c>
      <c r="AZ136" s="108" t="s">
        <v>479</v>
      </c>
      <c r="BA136" s="114">
        <v>536.69</v>
      </c>
      <c r="BB136" s="107">
        <v>3.6</v>
      </c>
      <c r="BC136" s="107">
        <v>36.09</v>
      </c>
    </row>
    <row r="137" ht="18.75" hidden="1" customHeight="1">
      <c r="A137" s="88"/>
      <c r="B137" s="105" t="s">
        <v>318</v>
      </c>
      <c r="C137" s="107" t="s">
        <v>277</v>
      </c>
      <c r="D137" s="107">
        <v>3.0</v>
      </c>
      <c r="E137" s="105" t="str">
        <f t="array" ref="E137">XLOOKUP(B137,REF!$C$3:$C$34,REF!$B$3:$B$34,"-",0,1)</f>
        <v>Jund</v>
      </c>
      <c r="F137" s="108" t="s">
        <v>480</v>
      </c>
      <c r="G137" s="107" t="str">
        <f t="shared" si="1"/>
        <v>0</v>
      </c>
      <c r="H137" s="107" t="str">
        <f t="shared" si="2"/>
        <v>0</v>
      </c>
      <c r="I137" s="107" t="str">
        <f t="shared" si="3"/>
        <v>1</v>
      </c>
      <c r="J137" s="107" t="str">
        <f t="shared" si="4"/>
        <v>1</v>
      </c>
      <c r="K137" s="107" t="str">
        <f t="shared" si="5"/>
        <v>1</v>
      </c>
      <c r="L137" s="107">
        <f t="shared" si="6"/>
        <v>3</v>
      </c>
      <c r="M137" s="107">
        <f t="array" ref="M137">XLOOKUP(DECKS!$F137,HISTORICO!$B$4:$B$11,HISTORICO!$C$4:$C$11,0,0)</f>
        <v>0</v>
      </c>
      <c r="N137" s="107">
        <f t="array" ref="N137">XLOOKUP(DECKS!$F137,HISTORICO!$B$4:$B$11,HISTORICO!$D$4:$D$11,0,0)</f>
        <v>0</v>
      </c>
      <c r="O137" s="107">
        <f t="array" ref="O137">XLOOKUP(DECKS!$F137,HISTORICO!$B$15:$B$89,HISTORICO!$C$15:$C$89,0,0)</f>
        <v>0</v>
      </c>
      <c r="P137" s="107">
        <f t="array" ref="P137">XLOOKUP(DECKS!$F137,HISTORICO!$B$15:$B$89,HISTORICO!$D$15:$D$89,0,0)</f>
        <v>0</v>
      </c>
      <c r="Q137" s="107">
        <f t="array" ref="Q137">XLOOKUP(DECKS!$F137,HISTORICO!$B$93:$B$171,HISTORICO!$C$93:$C$171,0,0)</f>
        <v>0</v>
      </c>
      <c r="R137" s="107">
        <f t="array" ref="R137">XLOOKUP(DECKS!$F137,HISTORICO!$B$93:$B$171,HISTORICO!$D$93:$D$171,0,0)</f>
        <v>0</v>
      </c>
      <c r="S137" s="107">
        <f t="array" ref="S137">XLOOKUP(DECKS!$F137,HISTORICO!$B$175:$B$377,HISTORICO!$C$175:$C$377,0,0)</f>
        <v>0</v>
      </c>
      <c r="T137" s="107">
        <f t="array" ref="T137">XLOOKUP(DECKS!$F137,HISTORICO!$B$175:$B$377,HISTORICO!$D$175:$D$377,0,0)</f>
        <v>0</v>
      </c>
      <c r="U137" s="107">
        <f t="array" ref="U137">XLOOKUP(DECKS!$F137,HISTORICO!$B$381:$B$501,HISTORICO!$C$381:$C$501,0,0)</f>
        <v>0</v>
      </c>
      <c r="V137" s="107">
        <f t="array" ref="V137">XLOOKUP(DECKS!$F137,HISTORICO!$B$381:$B$501,HISTORICO!$D$381:$D$501,0,0)</f>
        <v>0</v>
      </c>
      <c r="W137" s="107">
        <f t="array" ref="W137">XLOOKUP(DECKS!$F137,HISTORICO!$B$505:$B$589,HISTORICO!$C$505:$C$589,0,0)</f>
        <v>19</v>
      </c>
      <c r="X137" s="107">
        <f t="array" ref="X137">XLOOKUP(DECKS!$F137,HISTORICO!$B$505:$B$589,HISTORICO!$D$505:$D$589,0,0)</f>
        <v>9</v>
      </c>
      <c r="Y137" s="107">
        <f t="array" ref="Y137">XLOOKUP(DECKS!$F137,HISTORICO!$N$4:$N$100,HISTORICO!$O$4:$O$100,0,0)</f>
        <v>5</v>
      </c>
      <c r="Z137" s="107">
        <f t="array" ref="Z137">XLOOKUP(DECKS!$F137,HISTORICO!$N$4:$N$100,HISTORICO!$P$4:$P$100,0,0)</f>
        <v>1</v>
      </c>
      <c r="AA137" s="107">
        <f t="array" ref="AA137">XLOOKUP(DECKS!$F137,HISTORICO!$N$107:$N$288,HISTORICO!$O$107:$O$288,0,0)</f>
        <v>0</v>
      </c>
      <c r="AB137" s="107">
        <f t="array" ref="AB137">XLOOKUP(DECKS!$F137,HISTORICO!$N$107:$N$288,HISTORICO!$P$107:$P$288,0,0)</f>
        <v>0</v>
      </c>
      <c r="AC137" s="100" t="str">
        <f>DECKS!$AB137/DECKS!$AA137</f>
        <v>#DIV/0!</v>
      </c>
      <c r="AD137" s="108">
        <f t="array" ref="AD137">XLOOKUP(DECKS!$F137,HISTORICO!$N$292:$N$759,HISTORICO!$O$292:$O$759,0,0)</f>
        <v>0</v>
      </c>
      <c r="AE137" s="107">
        <f t="array" ref="AE137">XLOOKUP(DECKS!$F137,HISTORICO!$N$292:$N$759,HISTORICO!$P$292:$P$759,0,0)</f>
        <v>0</v>
      </c>
      <c r="AF137" s="109">
        <f>IFERROR(DECKS!$AE137/DECKS!$AD137,0)</f>
        <v>0</v>
      </c>
      <c r="AG137" s="108">
        <f>DECKS!$Y137+DECKS!$AA137+DECKS!$AD137</f>
        <v>5</v>
      </c>
      <c r="AH137" s="109">
        <f>IFERROR((DECKS!$Z137+DECKS!$AB137+DECKS!$AE137)/DECKS!$AG137,0)</f>
        <v>0.2</v>
      </c>
      <c r="AI137" s="110" t="str">
        <f>IFERROR(AVERAGEIF(REG!$D$2:$D$124,DECKS!$F137,REG!$C$2:$C$124),"-")</f>
        <v>-</v>
      </c>
      <c r="AJ137" s="108">
        <f>DECKS!$M137+DECKS!$O137+DECKS!$Q137+DECKS!$S137+DECKS!$U137+DECKS!$W137+DECKS!$Y137+DECKS!$AA137+DECKS!$AD137</f>
        <v>24</v>
      </c>
      <c r="AK137" s="109">
        <f>IFERROR((DECKS!$N137+DECKS!$P137+DECKS!$R137+DECKS!$T137+DECKS!$V137+DECKS!$X137+DECKS!$Z137+DECKS!$AB137+DECKS!$AE137)/DECKS!$AJ137,0)</f>
        <v>0.4166666667</v>
      </c>
      <c r="AL137" s="100" t="s">
        <v>190</v>
      </c>
      <c r="AM137" s="107">
        <f>SUMIF(HISTORICO!N:N,DECKS!$F137,HISTORICO!X:X)</f>
        <v>1</v>
      </c>
      <c r="AN137" s="107">
        <f>SUMIF(HISTORICO!N:N,DECKS!$F137,HISTORICO!Y:Y)</f>
        <v>0</v>
      </c>
      <c r="AO137" s="107">
        <f>SUMIF(HISTORICO!N:N,DECKS!$F137,HISTORICO!Z:Z)</f>
        <v>1</v>
      </c>
      <c r="AP137" s="107">
        <f>SUMIF(HISTORICO!N:N,DECKS!$F137,HISTORICO!AA:AA)</f>
        <v>0</v>
      </c>
      <c r="AQ137" s="111">
        <f>IFERROR(SUM(DECKS!$AM137:$AP137)/((DECKS!$AG137)),0)</f>
        <v>0.4</v>
      </c>
      <c r="AR137" s="112">
        <f>IFERROR(DECKS!$AM137/SUM(DECKS!$AM137:$AP137),0)</f>
        <v>0.5</v>
      </c>
      <c r="AS137" s="112">
        <f>IFERROR(DECKS!$AN137/SUM(DECKS!$AM137:$AP137),0)</f>
        <v>0</v>
      </c>
      <c r="AT137" s="112">
        <f>IFERROR(DECKS!$AO137/SUM(DECKS!$AM137:$AP137),0)</f>
        <v>0.5</v>
      </c>
      <c r="AU137" s="112">
        <f>IFERROR(DECKS!$AP137/SUM(DECKS!$AM137:$AP137),0)</f>
        <v>0</v>
      </c>
      <c r="AV137" s="107">
        <f t="array" ref="AV137">XLOOKUP(DECKS!$F137,HISTORICO!$N$4:$N$100,HISTORICO!$AH$4:$AH$100,0)</f>
        <v>10</v>
      </c>
      <c r="AW137" s="107">
        <f>DECKS!$AV137+DECKS!$AM137+1.5*DECKS!$AN137+2*DECKS!$AO137+2.5*DECKS!$AP137</f>
        <v>13</v>
      </c>
      <c r="AX137" s="110">
        <f>IFERROR(DECKS!$AW137/DECKS!$AG137,"-")</f>
        <v>2.6</v>
      </c>
      <c r="AY137" s="107" t="str">
        <f t="array" ref="AY137">XLOOKUP(DECKS!$AX137,REF!$F$64:$F$68,REF!$D$64:$D$68,"-",-1,1)</f>
        <v>B</v>
      </c>
      <c r="AZ137" s="108" t="s">
        <v>481</v>
      </c>
      <c r="BA137" s="114">
        <v>444.1</v>
      </c>
      <c r="BB137" s="107">
        <v>4.06</v>
      </c>
      <c r="BC137" s="107">
        <v>30.86</v>
      </c>
    </row>
    <row r="138" ht="18.75" hidden="1" customHeight="1">
      <c r="A138" s="88"/>
      <c r="B138" s="105" t="s">
        <v>342</v>
      </c>
      <c r="C138" s="107" t="s">
        <v>264</v>
      </c>
      <c r="D138" s="107">
        <v>3.0</v>
      </c>
      <c r="E138" s="105" t="str">
        <f t="array" ref="E138">XLOOKUP(B138,REF!$C$3:$C$34,REF!$B$3:$B$34,"-",0,1)</f>
        <v>Mono Green</v>
      </c>
      <c r="F138" s="108" t="s">
        <v>482</v>
      </c>
      <c r="G138" s="107" t="str">
        <f t="shared" si="1"/>
        <v>0</v>
      </c>
      <c r="H138" s="107" t="str">
        <f t="shared" si="2"/>
        <v>0</v>
      </c>
      <c r="I138" s="107" t="str">
        <f t="shared" si="3"/>
        <v>0</v>
      </c>
      <c r="J138" s="107" t="str">
        <f t="shared" si="4"/>
        <v>0</v>
      </c>
      <c r="K138" s="107" t="str">
        <f t="shared" si="5"/>
        <v>1</v>
      </c>
      <c r="L138" s="107">
        <f t="shared" si="6"/>
        <v>1</v>
      </c>
      <c r="M138" s="107">
        <f t="array" ref="M138">XLOOKUP(DECKS!$F138,HISTORICO!$B$4:$B$11,HISTORICO!$C$4:$C$11,0,0)</f>
        <v>0</v>
      </c>
      <c r="N138" s="107">
        <f t="array" ref="N138">XLOOKUP(DECKS!$F138,HISTORICO!$B$4:$B$11,HISTORICO!$D$4:$D$11,0,0)</f>
        <v>0</v>
      </c>
      <c r="O138" s="107">
        <f t="array" ref="O138">XLOOKUP(DECKS!$F138,HISTORICO!$B$15:$B$89,HISTORICO!$C$15:$C$89,0,0)</f>
        <v>0</v>
      </c>
      <c r="P138" s="107">
        <f t="array" ref="P138">XLOOKUP(DECKS!$F138,HISTORICO!$B$15:$B$89,HISTORICO!$D$15:$D$89,0,0)</f>
        <v>0</v>
      </c>
      <c r="Q138" s="107">
        <f t="array" ref="Q138">XLOOKUP(DECKS!$F138,HISTORICO!$B$93:$B$171,HISTORICO!$C$93:$C$171,0,0)</f>
        <v>0</v>
      </c>
      <c r="R138" s="107">
        <f t="array" ref="R138">XLOOKUP(DECKS!$F138,HISTORICO!$B$93:$B$171,HISTORICO!$D$93:$D$171,0,0)</f>
        <v>0</v>
      </c>
      <c r="S138" s="107">
        <f t="array" ref="S138">XLOOKUP(DECKS!$F138,HISTORICO!$B$175:$B$377,HISTORICO!$C$175:$C$377,0,0)</f>
        <v>0</v>
      </c>
      <c r="T138" s="107">
        <f t="array" ref="T138">XLOOKUP(DECKS!$F138,HISTORICO!$B$175:$B$377,HISTORICO!$D$175:$D$377,0,0)</f>
        <v>0</v>
      </c>
      <c r="U138" s="107">
        <f t="array" ref="U138">XLOOKUP(DECKS!$F138,HISTORICO!$B$381:$B$501,HISTORICO!$C$381:$C$501,0,0)</f>
        <v>0</v>
      </c>
      <c r="V138" s="107">
        <f t="array" ref="V138">XLOOKUP(DECKS!$F138,HISTORICO!$B$381:$B$501,HISTORICO!$D$381:$D$501,0,0)</f>
        <v>0</v>
      </c>
      <c r="W138" s="107">
        <f t="array" ref="W138">XLOOKUP(DECKS!$F138,HISTORICO!$B$505:$B$589,HISTORICO!$C$505:$C$589,0,0)</f>
        <v>2</v>
      </c>
      <c r="X138" s="107">
        <f t="array" ref="X138">XLOOKUP(DECKS!$F138,HISTORICO!$B$505:$B$589,HISTORICO!$D$505:$D$589,0,0)</f>
        <v>1</v>
      </c>
      <c r="Y138" s="107">
        <f t="array" ref="Y138">XLOOKUP(DECKS!$F138,HISTORICO!$N$4:$N$100,HISTORICO!$O$4:$O$100,0,0)</f>
        <v>3</v>
      </c>
      <c r="Z138" s="107">
        <f t="array" ref="Z138">XLOOKUP(DECKS!$F138,HISTORICO!$N$4:$N$100,HISTORICO!$P$4:$P$100,0,0)</f>
        <v>1</v>
      </c>
      <c r="AA138" s="107">
        <f t="array" ref="AA138">XLOOKUP(DECKS!$F138,HISTORICO!$N$107:$N$288,HISTORICO!$O$107:$O$288,0,0)</f>
        <v>2</v>
      </c>
      <c r="AB138" s="107">
        <f t="array" ref="AB138">XLOOKUP(DECKS!$F138,HISTORICO!$N$107:$N$288,HISTORICO!$P$107:$P$288,0,0)</f>
        <v>0</v>
      </c>
      <c r="AC138" s="100">
        <f>DECKS!$AB138/DECKS!$AA138</f>
        <v>0</v>
      </c>
      <c r="AD138" s="108">
        <f t="array" ref="AD138">XLOOKUP(DECKS!$F138,HISTORICO!$N$292:$N$759,HISTORICO!$O$292:$O$759,0,0)</f>
        <v>0</v>
      </c>
      <c r="AE138" s="107">
        <f t="array" ref="AE138">XLOOKUP(DECKS!$F138,HISTORICO!$N$292:$N$759,HISTORICO!$P$292:$P$759,0,0)</f>
        <v>0</v>
      </c>
      <c r="AF138" s="109">
        <f>IFERROR(DECKS!$AE138/DECKS!$AD138,0)</f>
        <v>0</v>
      </c>
      <c r="AG138" s="108">
        <f>DECKS!$Y138+DECKS!$AA138+DECKS!$AD138</f>
        <v>5</v>
      </c>
      <c r="AH138" s="109">
        <f>IFERROR((DECKS!$Z138+DECKS!$AB138+DECKS!$AE138)/DECKS!$AG138,0)</f>
        <v>0.2</v>
      </c>
      <c r="AI138" s="115" t="str">
        <f>IFERROR(AVERAGEIF(REG!$D$2:$D$124,DECKS!$F138,REG!$C$2:$C$124),"-")</f>
        <v>-</v>
      </c>
      <c r="AJ138" s="108">
        <f>DECKS!$M138+DECKS!$O138+DECKS!$Q138+DECKS!$S138+DECKS!$U138+DECKS!$W138+DECKS!$Y138+DECKS!$AA138+DECKS!$AD138</f>
        <v>7</v>
      </c>
      <c r="AK138" s="109">
        <f>IFERROR((DECKS!$N138+DECKS!$P138+DECKS!$R138+DECKS!$T138+DECKS!$V138+DECKS!$X138+DECKS!$Z138+DECKS!$AB138+DECKS!$AE138)/DECKS!$AJ138,0)</f>
        <v>0.2857142857</v>
      </c>
      <c r="AL138" s="100" t="s">
        <v>190</v>
      </c>
      <c r="AM138" s="107">
        <f>SUMIF(HISTORICO!N:N,DECKS!$F138,HISTORICO!X:X)</f>
        <v>2</v>
      </c>
      <c r="AN138" s="107">
        <f>SUMIF(HISTORICO!N:N,DECKS!$F138,HISTORICO!Y:Y)</f>
        <v>0</v>
      </c>
      <c r="AO138" s="107">
        <f>SUMIF(HISTORICO!N:N,DECKS!$F138,HISTORICO!Z:Z)</f>
        <v>0</v>
      </c>
      <c r="AP138" s="107">
        <f>SUMIF(HISTORICO!N:N,DECKS!$F138,HISTORICO!AA:AA)</f>
        <v>0</v>
      </c>
      <c r="AQ138" s="111">
        <f>IFERROR(SUM(DECKS!$AM138:$AP138)/((DECKS!$AG138)),0)</f>
        <v>0.4</v>
      </c>
      <c r="AR138" s="112">
        <f>IFERROR(DECKS!$AM138/SUM(DECKS!$AM138:$AP138),0)</f>
        <v>1</v>
      </c>
      <c r="AS138" s="112">
        <f>IFERROR(DECKS!$AN138/SUM(DECKS!$AM138:$AP138),0)</f>
        <v>0</v>
      </c>
      <c r="AT138" s="112">
        <f>IFERROR(DECKS!$AO138/SUM(DECKS!$AM138:$AP138),0)</f>
        <v>0</v>
      </c>
      <c r="AU138" s="112">
        <f>IFERROR(DECKS!$AP138/SUM(DECKS!$AM138:$AP138),0)</f>
        <v>0</v>
      </c>
      <c r="AV138" s="107">
        <f t="array" ref="AV138">XLOOKUP(DECKS!$F138,HISTORICO!$N$4:$N$100,HISTORICO!$AH$4:$AH$100,0)</f>
        <v>7</v>
      </c>
      <c r="AW138" s="107">
        <f>DECKS!$AV138+DECKS!$AM138+1.5*DECKS!$AN138+2*DECKS!$AO138+2.5*DECKS!$AP138</f>
        <v>9</v>
      </c>
      <c r="AX138" s="110">
        <f>IFERROR(DECKS!$AW138/DECKS!$AG138,"-")</f>
        <v>1.8</v>
      </c>
      <c r="AY138" s="107" t="str">
        <f t="array" ref="AY138">XLOOKUP(DECKS!$AX138,REF!$F$64:$F$68,REF!$D$64:$D$68,"-",-1,1)</f>
        <v>C</v>
      </c>
      <c r="AZ138" s="108"/>
      <c r="BA138" s="114"/>
      <c r="BB138" s="107"/>
      <c r="BC138" s="107"/>
    </row>
    <row r="139" ht="18.75" hidden="1" customHeight="1">
      <c r="A139" s="88"/>
      <c r="B139" s="105" t="s">
        <v>314</v>
      </c>
      <c r="C139" s="107" t="s">
        <v>265</v>
      </c>
      <c r="D139" s="107">
        <v>2.0</v>
      </c>
      <c r="E139" s="105" t="str">
        <f t="array" ref="E139">XLOOKUP(B139,REF!$C$3:$C$34,REF!$B$3:$B$34,"-",0,1)</f>
        <v>Dimir</v>
      </c>
      <c r="F139" s="108" t="s">
        <v>483</v>
      </c>
      <c r="G139" s="107" t="str">
        <f t="shared" si="1"/>
        <v>0</v>
      </c>
      <c r="H139" s="107" t="str">
        <f t="shared" si="2"/>
        <v>1</v>
      </c>
      <c r="I139" s="107" t="str">
        <f t="shared" si="3"/>
        <v>1</v>
      </c>
      <c r="J139" s="107" t="str">
        <f t="shared" si="4"/>
        <v>0</v>
      </c>
      <c r="K139" s="107" t="str">
        <f t="shared" si="5"/>
        <v>0</v>
      </c>
      <c r="L139" s="107">
        <f t="shared" si="6"/>
        <v>2</v>
      </c>
      <c r="M139" s="107">
        <f t="array" ref="M139">XLOOKUP(DECKS!$F139,HISTORICO!$B$4:$B$11,HISTORICO!$C$4:$C$11,0,0)</f>
        <v>0</v>
      </c>
      <c r="N139" s="107">
        <f t="array" ref="N139">XLOOKUP(DECKS!$F139,HISTORICO!$B$4:$B$11,HISTORICO!$D$4:$D$11,0,0)</f>
        <v>0</v>
      </c>
      <c r="O139" s="107">
        <f t="array" ref="O139">XLOOKUP(DECKS!$F139,HISTORICO!$B$15:$B$89,HISTORICO!$C$15:$C$89,0,0)</f>
        <v>0</v>
      </c>
      <c r="P139" s="107">
        <f t="array" ref="P139">XLOOKUP(DECKS!$F139,HISTORICO!$B$15:$B$89,HISTORICO!$D$15:$D$89,0,0)</f>
        <v>0</v>
      </c>
      <c r="Q139" s="107">
        <f t="array" ref="Q139">XLOOKUP(DECKS!$F139,HISTORICO!$B$93:$B$171,HISTORICO!$C$93:$C$171,0,0)</f>
        <v>0</v>
      </c>
      <c r="R139" s="107">
        <f t="array" ref="R139">XLOOKUP(DECKS!$F139,HISTORICO!$B$93:$B$171,HISTORICO!$D$93:$D$171,0,0)</f>
        <v>0</v>
      </c>
      <c r="S139" s="107">
        <f t="array" ref="S139">XLOOKUP(DECKS!$F139,HISTORICO!$B$175:$B$377,HISTORICO!$C$175:$C$377,0,0)</f>
        <v>0</v>
      </c>
      <c r="T139" s="107">
        <f t="array" ref="T139">XLOOKUP(DECKS!$F139,HISTORICO!$B$175:$B$377,HISTORICO!$D$175:$D$377,0,0)</f>
        <v>0</v>
      </c>
      <c r="U139" s="107">
        <f t="array" ref="U139">XLOOKUP(DECKS!$F139,HISTORICO!$B$381:$B$501,HISTORICO!$C$381:$C$501,0,0)</f>
        <v>0</v>
      </c>
      <c r="V139" s="107">
        <f t="array" ref="V139">XLOOKUP(DECKS!$F139,HISTORICO!$B$381:$B$501,HISTORICO!$D$381:$D$501,0,0)</f>
        <v>0</v>
      </c>
      <c r="W139" s="107">
        <f t="array" ref="W139">XLOOKUP(DECKS!$F139,HISTORICO!$B$505:$B$589,HISTORICO!$C$505:$C$589,0,0)</f>
        <v>0</v>
      </c>
      <c r="X139" s="107">
        <f t="array" ref="X139">XLOOKUP(DECKS!$F139,HISTORICO!$B$505:$B$589,HISTORICO!$D$505:$D$589,0,0)</f>
        <v>0</v>
      </c>
      <c r="Y139" s="107">
        <f t="array" ref="Y139">XLOOKUP(DECKS!$F139,HISTORICO!$N$4:$N$100,HISTORICO!$O$4:$O$100,0,0)</f>
        <v>0</v>
      </c>
      <c r="Z139" s="107">
        <f t="array" ref="Z139">XLOOKUP(DECKS!$F139,HISTORICO!$N$4:$N$100,HISTORICO!$P$4:$P$100,0,0)</f>
        <v>0</v>
      </c>
      <c r="AA139" s="107">
        <f t="array" ref="AA139">XLOOKUP(DECKS!$F139,HISTORICO!$N$107:$N$288,HISTORICO!$O$107:$O$288,0,0)</f>
        <v>5</v>
      </c>
      <c r="AB139" s="107">
        <f t="array" ref="AB139">XLOOKUP(DECKS!$F139,HISTORICO!$N$107:$N$288,HISTORICO!$P$107:$P$288,0,0)</f>
        <v>1</v>
      </c>
      <c r="AC139" s="100">
        <f>DECKS!$AB139/DECKS!$AA139</f>
        <v>0.2</v>
      </c>
      <c r="AD139" s="108">
        <f t="array" ref="AD139">XLOOKUP(DECKS!$F139,HISTORICO!$N$292:$N$759,HISTORICO!$O$292:$O$759,0,0)</f>
        <v>0</v>
      </c>
      <c r="AE139" s="107">
        <f t="array" ref="AE139">XLOOKUP(DECKS!$F139,HISTORICO!$N$292:$N$759,HISTORICO!$P$292:$P$759,0,0)</f>
        <v>0</v>
      </c>
      <c r="AF139" s="109">
        <f>IFERROR(DECKS!$AE139/DECKS!$AD139,0)</f>
        <v>0</v>
      </c>
      <c r="AG139" s="108">
        <f>DECKS!$Y139+DECKS!$AA139+DECKS!$AD139</f>
        <v>5</v>
      </c>
      <c r="AH139" s="109">
        <f>IFERROR((DECKS!$Z139+DECKS!$AB139+DECKS!$AE139)/DECKS!$AG139,0)</f>
        <v>0.2</v>
      </c>
      <c r="AI139" s="115" t="str">
        <f>IFERROR(AVERAGEIF(REG!$D$2:$D$124,DECKS!$F139,REG!$C$2:$C$124),"-")</f>
        <v>-</v>
      </c>
      <c r="AJ139" s="108">
        <f>DECKS!$M139+DECKS!$O139+DECKS!$Q139+DECKS!$S139+DECKS!$U139+DECKS!$W139+DECKS!$Y139+DECKS!$AA139+DECKS!$AD139</f>
        <v>5</v>
      </c>
      <c r="AK139" s="109">
        <f>IFERROR((DECKS!$N139+DECKS!$P139+DECKS!$R139+DECKS!$T139+DECKS!$V139+DECKS!$X139+DECKS!$Z139+DECKS!$AB139+DECKS!$AE139)/DECKS!$AJ139,0)</f>
        <v>0.2</v>
      </c>
      <c r="AL139" s="107" t="s">
        <v>190</v>
      </c>
      <c r="AM139" s="107">
        <f>SUMIF(HISTORICO!N:N,DECKS!$F139,HISTORICO!X:X)</f>
        <v>1</v>
      </c>
      <c r="AN139" s="107">
        <f>SUMIF(HISTORICO!N:N,DECKS!$F139,HISTORICO!Y:Y)</f>
        <v>0</v>
      </c>
      <c r="AO139" s="107">
        <f>SUMIF(HISTORICO!N:N,DECKS!$F139,HISTORICO!Z:Z)</f>
        <v>2</v>
      </c>
      <c r="AP139" s="107">
        <f>SUMIF(HISTORICO!N:N,DECKS!$F139,HISTORICO!AA:AA)</f>
        <v>0</v>
      </c>
      <c r="AQ139" s="111">
        <f>IFERROR(SUM(DECKS!$AM139:$AP139)/((DECKS!$AG139)),0)</f>
        <v>0.6</v>
      </c>
      <c r="AR139" s="112">
        <f>IFERROR(DECKS!$AM139/SUM(DECKS!$AM139:$AP139),0)</f>
        <v>0.3333333333</v>
      </c>
      <c r="AS139" s="112">
        <f>IFERROR(DECKS!$AN139/SUM(DECKS!$AM139:$AP139),0)</f>
        <v>0</v>
      </c>
      <c r="AT139" s="112">
        <f>IFERROR(DECKS!$AO139/SUM(DECKS!$AM139:$AP139),0)</f>
        <v>0.6666666667</v>
      </c>
      <c r="AU139" s="112">
        <f>IFERROR(DECKS!$AP139/SUM(DECKS!$AM139:$AP139),0)</f>
        <v>0</v>
      </c>
      <c r="AV139" s="107">
        <f t="array" ref="AV139">XLOOKUP(DECKS!$F139,HISTORICO!$N$4:$N$100,HISTORICO!$AH$4:$AH$100,0)</f>
        <v>0</v>
      </c>
      <c r="AW139" s="107">
        <f>DECKS!$AV139+DECKS!$AM139+1.5*DECKS!$AN139+2*DECKS!$AO139+2.5*DECKS!$AP139</f>
        <v>5</v>
      </c>
      <c r="AX139" s="110">
        <f>IFERROR(DECKS!$AW139/DECKS!$AG139,"-")</f>
        <v>1</v>
      </c>
      <c r="AY139" s="107" t="str">
        <f t="array" ref="AY139">XLOOKUP(DECKS!$AX139,REF!$F$64:$F$68,REF!$D$64:$D$68,"-",-1,1)</f>
        <v>D</v>
      </c>
      <c r="AZ139" s="107"/>
      <c r="BA139" s="114"/>
      <c r="BB139" s="107"/>
      <c r="BC139" s="107"/>
    </row>
    <row r="140" ht="18.75" hidden="1" customHeight="1">
      <c r="A140" s="88"/>
      <c r="B140" s="105" t="s">
        <v>330</v>
      </c>
      <c r="C140" s="107" t="s">
        <v>258</v>
      </c>
      <c r="D140" s="107">
        <v>3.0</v>
      </c>
      <c r="E140" s="105" t="str">
        <f t="array" ref="E140">XLOOKUP(B140,REF!$C$3:$C$34,REF!$B$3:$B$34,"-",0,1)</f>
        <v>Orzhov</v>
      </c>
      <c r="F140" s="108" t="s">
        <v>484</v>
      </c>
      <c r="G140" s="107" t="str">
        <f t="shared" si="1"/>
        <v>1</v>
      </c>
      <c r="H140" s="107" t="str">
        <f t="shared" si="2"/>
        <v>0</v>
      </c>
      <c r="I140" s="107" t="str">
        <f t="shared" si="3"/>
        <v>1</v>
      </c>
      <c r="J140" s="107" t="str">
        <f t="shared" si="4"/>
        <v>0</v>
      </c>
      <c r="K140" s="107" t="str">
        <f t="shared" si="5"/>
        <v>0</v>
      </c>
      <c r="L140" s="107">
        <f t="shared" si="6"/>
        <v>2</v>
      </c>
      <c r="M140" s="107">
        <f t="array" ref="M140">XLOOKUP(DECKS!$F140,HISTORICO!$B$4:$B$11,HISTORICO!$C$4:$C$11,0,0)</f>
        <v>0</v>
      </c>
      <c r="N140" s="107">
        <f t="array" ref="N140">XLOOKUP(DECKS!$F140,HISTORICO!$B$4:$B$11,HISTORICO!$D$4:$D$11,0,0)</f>
        <v>0</v>
      </c>
      <c r="O140" s="107">
        <f t="array" ref="O140">XLOOKUP(DECKS!$F140,HISTORICO!$B$15:$B$89,HISTORICO!$C$15:$C$89,0,0)</f>
        <v>0</v>
      </c>
      <c r="P140" s="107">
        <f t="array" ref="P140">XLOOKUP(DECKS!$F140,HISTORICO!$B$15:$B$89,HISTORICO!$D$15:$D$89,0,0)</f>
        <v>0</v>
      </c>
      <c r="Q140" s="107">
        <f t="array" ref="Q140">XLOOKUP(DECKS!$F140,HISTORICO!$B$93:$B$171,HISTORICO!$C$93:$C$171,0,0)</f>
        <v>0</v>
      </c>
      <c r="R140" s="107">
        <f t="array" ref="R140">XLOOKUP(DECKS!$F140,HISTORICO!$B$93:$B$171,HISTORICO!$D$93:$D$171,0,0)</f>
        <v>0</v>
      </c>
      <c r="S140" s="107">
        <f t="array" ref="S140">XLOOKUP(DECKS!$F140,HISTORICO!$B$175:$B$377,HISTORICO!$C$175:$C$377,0,0)</f>
        <v>0</v>
      </c>
      <c r="T140" s="107">
        <f t="array" ref="T140">XLOOKUP(DECKS!$F140,HISTORICO!$B$175:$B$377,HISTORICO!$D$175:$D$377,0,0)</f>
        <v>0</v>
      </c>
      <c r="U140" s="107">
        <f t="array" ref="U140">XLOOKUP(DECKS!$F140,HISTORICO!$B$381:$B$501,HISTORICO!$C$381:$C$501,0,0)</f>
        <v>0</v>
      </c>
      <c r="V140" s="107">
        <f t="array" ref="V140">XLOOKUP(DECKS!$F140,HISTORICO!$B$381:$B$501,HISTORICO!$D$381:$D$501,0,0)</f>
        <v>0</v>
      </c>
      <c r="W140" s="107">
        <f t="array" ref="W140">XLOOKUP(DECKS!$F140,HISTORICO!$B$505:$B$589,HISTORICO!$C$505:$C$589,0,0)</f>
        <v>0</v>
      </c>
      <c r="X140" s="107">
        <f t="array" ref="X140">XLOOKUP(DECKS!$F140,HISTORICO!$B$505:$B$589,HISTORICO!$D$505:$D$589,0,0)</f>
        <v>0</v>
      </c>
      <c r="Y140" s="107">
        <f t="array" ref="Y140">XLOOKUP(DECKS!$F140,HISTORICO!$N$4:$N$100,HISTORICO!$O$4:$O$100,0,0)</f>
        <v>4</v>
      </c>
      <c r="Z140" s="107">
        <f t="array" ref="Z140">XLOOKUP(DECKS!$F140,HISTORICO!$N$4:$N$100,HISTORICO!$P$4:$P$100,0,0)</f>
        <v>1</v>
      </c>
      <c r="AA140" s="107">
        <f t="array" ref="AA140">XLOOKUP(DECKS!$F140,HISTORICO!$N$107:$N$288,HISTORICO!$O$107:$O$288,0,0)</f>
        <v>1</v>
      </c>
      <c r="AB140" s="107">
        <f t="array" ref="AB140">XLOOKUP(DECKS!$F140,HISTORICO!$N$107:$N$288,HISTORICO!$P$107:$P$288,0,0)</f>
        <v>0</v>
      </c>
      <c r="AC140" s="100">
        <f>DECKS!$AB140/DECKS!$AA140</f>
        <v>0</v>
      </c>
      <c r="AD140" s="108">
        <f t="array" ref="AD140">XLOOKUP(DECKS!$F140,HISTORICO!$N$292:$N$759,HISTORICO!$O$292:$O$759,0,0)</f>
        <v>0</v>
      </c>
      <c r="AE140" s="107">
        <f t="array" ref="AE140">XLOOKUP(DECKS!$F140,HISTORICO!$N$292:$N$759,HISTORICO!$P$292:$P$759,0,0)</f>
        <v>0</v>
      </c>
      <c r="AF140" s="109">
        <f>IFERROR(DECKS!$AE140/DECKS!$AD140,0)</f>
        <v>0</v>
      </c>
      <c r="AG140" s="108">
        <f>DECKS!$Y140+DECKS!$AA140+DECKS!$AD140</f>
        <v>5</v>
      </c>
      <c r="AH140" s="109">
        <f>IFERROR((DECKS!$Z140+DECKS!$AB140+DECKS!$AE140)/DECKS!$AG140,0)</f>
        <v>0.2</v>
      </c>
      <c r="AI140" s="115" t="str">
        <f>IFERROR(AVERAGEIF(REG!$D$2:$D$124,DECKS!$F140,REG!$C$2:$C$124),"-")</f>
        <v>-</v>
      </c>
      <c r="AJ140" s="108">
        <f>DECKS!$M140+DECKS!$O140+DECKS!$Q140+DECKS!$S140+DECKS!$U140+DECKS!$W140+DECKS!$Y140+DECKS!$AA140+DECKS!$AD140</f>
        <v>5</v>
      </c>
      <c r="AK140" s="109">
        <f>IFERROR((DECKS!$N140+DECKS!$P140+DECKS!$R140+DECKS!$T140+DECKS!$V140+DECKS!$X140+DECKS!$Z140+DECKS!$AB140+DECKS!$AE140)/DECKS!$AJ140,0)</f>
        <v>0.2</v>
      </c>
      <c r="AL140" s="100" t="s">
        <v>160</v>
      </c>
      <c r="AM140" s="107">
        <f>SUMIF(HISTORICO!N:N,DECKS!$F140,HISTORICO!X:X)</f>
        <v>0</v>
      </c>
      <c r="AN140" s="107">
        <f>SUMIF(HISTORICO!N:N,DECKS!$F140,HISTORICO!Y:Y)</f>
        <v>0</v>
      </c>
      <c r="AO140" s="107">
        <f>SUMIF(HISTORICO!N:N,DECKS!$F140,HISTORICO!Z:Z)</f>
        <v>1</v>
      </c>
      <c r="AP140" s="107">
        <f>SUMIF(HISTORICO!N:N,DECKS!$F140,HISTORICO!AA:AA)</f>
        <v>0</v>
      </c>
      <c r="AQ140" s="111">
        <f>IFERROR(SUM(DECKS!$AM140:$AP140)/((DECKS!$AG140)),0)</f>
        <v>0.2</v>
      </c>
      <c r="AR140" s="112">
        <f>IFERROR(DECKS!$AM140/SUM(DECKS!$AM140:$AP140),0)</f>
        <v>0</v>
      </c>
      <c r="AS140" s="112">
        <f>IFERROR(DECKS!$AN140/SUM(DECKS!$AM140:$AP140),0)</f>
        <v>0</v>
      </c>
      <c r="AT140" s="112">
        <f>IFERROR(DECKS!$AO140/SUM(DECKS!$AM140:$AP140),0)</f>
        <v>1</v>
      </c>
      <c r="AU140" s="112">
        <f>IFERROR(DECKS!$AP140/SUM(DECKS!$AM140:$AP140),0)</f>
        <v>0</v>
      </c>
      <c r="AV140" s="107">
        <f t="array" ref="AV140">XLOOKUP(DECKS!$F140,HISTORICO!$N$4:$N$100,HISTORICO!$AH$4:$AH$100,0)</f>
        <v>9</v>
      </c>
      <c r="AW140" s="107">
        <f>DECKS!$AV140+DECKS!$AM140+1.5*DECKS!$AN140+2*DECKS!$AO140+2.5*DECKS!$AP140</f>
        <v>11</v>
      </c>
      <c r="AX140" s="110">
        <f>IFERROR(DECKS!$AW140/DECKS!$AG140,"-")</f>
        <v>2.2</v>
      </c>
      <c r="AY140" s="107" t="str">
        <f t="array" ref="AY140">XLOOKUP(DECKS!$AX140,REF!$F$64:$F$68,REF!$D$64:$D$68,"-",-1,1)</f>
        <v>B</v>
      </c>
      <c r="AZ140" s="107"/>
      <c r="BA140" s="114"/>
      <c r="BB140" s="107"/>
      <c r="BC140" s="107"/>
    </row>
    <row r="141" ht="18.75" customHeight="1">
      <c r="A141" s="88"/>
      <c r="B141" s="105" t="s">
        <v>320</v>
      </c>
      <c r="C141" s="107" t="s">
        <v>264</v>
      </c>
      <c r="D141" s="107">
        <v>6.0</v>
      </c>
      <c r="E141" s="105" t="str">
        <f t="array" ref="E141">XLOOKUP(B141,REF!$C$3:$C$34,REF!$B$3:$B$34,"-",0,1)</f>
        <v>Temur</v>
      </c>
      <c r="F141" s="108" t="s">
        <v>46</v>
      </c>
      <c r="G141" s="107" t="str">
        <f t="shared" si="1"/>
        <v>0</v>
      </c>
      <c r="H141" s="107" t="str">
        <f t="shared" si="2"/>
        <v>1</v>
      </c>
      <c r="I141" s="107" t="str">
        <f t="shared" si="3"/>
        <v>0</v>
      </c>
      <c r="J141" s="107" t="str">
        <f t="shared" si="4"/>
        <v>1</v>
      </c>
      <c r="K141" s="107" t="str">
        <f t="shared" si="5"/>
        <v>1</v>
      </c>
      <c r="L141" s="107">
        <f t="shared" si="6"/>
        <v>3</v>
      </c>
      <c r="M141" s="107">
        <f t="array" ref="M141">XLOOKUP(DECKS!$F141,HISTORICO!$B$4:$B$11,HISTORICO!$C$4:$C$11,0,0)</f>
        <v>0</v>
      </c>
      <c r="N141" s="107">
        <f t="array" ref="N141">XLOOKUP(DECKS!$F141,HISTORICO!$B$4:$B$11,HISTORICO!$D$4:$D$11,0,0)</f>
        <v>0</v>
      </c>
      <c r="O141" s="107">
        <f t="array" ref="O141">XLOOKUP(DECKS!$F141,HISTORICO!$B$15:$B$89,HISTORICO!$C$15:$C$89,0,0)</f>
        <v>0</v>
      </c>
      <c r="P141" s="107">
        <f t="array" ref="P141">XLOOKUP(DECKS!$F141,HISTORICO!$B$15:$B$89,HISTORICO!$D$15:$D$89,0,0)</f>
        <v>0</v>
      </c>
      <c r="Q141" s="107">
        <f t="array" ref="Q141">XLOOKUP(DECKS!$F141,HISTORICO!$B$93:$B$171,HISTORICO!$C$93:$C$171,0,0)</f>
        <v>0</v>
      </c>
      <c r="R141" s="107">
        <f t="array" ref="R141">XLOOKUP(DECKS!$F141,HISTORICO!$B$93:$B$171,HISTORICO!$D$93:$D$171,0,0)</f>
        <v>0</v>
      </c>
      <c r="S141" s="107">
        <f t="array" ref="S141">XLOOKUP(DECKS!$F141,HISTORICO!$B$175:$B$377,HISTORICO!$C$175:$C$377,0,0)</f>
        <v>0</v>
      </c>
      <c r="T141" s="107">
        <f t="array" ref="T141">XLOOKUP(DECKS!$F141,HISTORICO!$B$175:$B$377,HISTORICO!$D$175:$D$377,0,0)</f>
        <v>0</v>
      </c>
      <c r="U141" s="107">
        <f t="array" ref="U141">XLOOKUP(DECKS!$F141,HISTORICO!$B$381:$B$501,HISTORICO!$C$381:$C$501,0,0)</f>
        <v>0</v>
      </c>
      <c r="V141" s="107">
        <f t="array" ref="V141">XLOOKUP(DECKS!$F141,HISTORICO!$B$381:$B$501,HISTORICO!$D$381:$D$501,0,0)</f>
        <v>0</v>
      </c>
      <c r="W141" s="107">
        <f t="array" ref="W141">XLOOKUP(DECKS!$F141,HISTORICO!$B$505:$B$589,HISTORICO!$C$505:$C$589,0,0)</f>
        <v>15</v>
      </c>
      <c r="X141" s="107">
        <f t="array" ref="X141">XLOOKUP(DECKS!$F141,HISTORICO!$B$505:$B$589,HISTORICO!$D$505:$D$589,0,0)</f>
        <v>5</v>
      </c>
      <c r="Y141" s="107">
        <f t="array" ref="Y141">XLOOKUP(DECKS!$F141,HISTORICO!$N$4:$N$100,HISTORICO!$O$4:$O$100,0,0)</f>
        <v>13</v>
      </c>
      <c r="Z141" s="107">
        <f t="array" ref="Z141">XLOOKUP(DECKS!$F141,HISTORICO!$N$4:$N$100,HISTORICO!$P$4:$P$100,0,0)</f>
        <v>2</v>
      </c>
      <c r="AA141" s="107">
        <f t="array" ref="AA141">XLOOKUP(DECKS!$F141,HISTORICO!$N$107:$N$288,HISTORICO!$O$107:$O$288,0,0)</f>
        <v>22</v>
      </c>
      <c r="AB141" s="107">
        <f t="array" ref="AB141">XLOOKUP(DECKS!$F141,HISTORICO!$N$107:$N$288,HISTORICO!$P$107:$P$288,0,0)</f>
        <v>6</v>
      </c>
      <c r="AC141" s="100">
        <f>DECKS!$AB141/DECKS!$AA141</f>
        <v>0.2727272727</v>
      </c>
      <c r="AD141" s="108">
        <f t="array" ref="AD141">XLOOKUP(DECKS!$F141,HISTORICO!$N$292:$N$759,HISTORICO!$O$292:$O$759,0,0)</f>
        <v>11</v>
      </c>
      <c r="AE141" s="107">
        <f t="array" ref="AE141">XLOOKUP(DECKS!$F141,HISTORICO!$N$292:$N$759,HISTORICO!$P$292:$P$759,0,0)</f>
        <v>1</v>
      </c>
      <c r="AF141" s="109">
        <f>IFERROR(DECKS!$AE141/DECKS!$AD141,0)</f>
        <v>0.09090909091</v>
      </c>
      <c r="AG141" s="108">
        <f>DECKS!$Y141+DECKS!$AA141+DECKS!$AD141</f>
        <v>46</v>
      </c>
      <c r="AH141" s="109">
        <f>IFERROR((DECKS!$Z141+DECKS!$AB141+DECKS!$AE141)/DECKS!$AG141,0)</f>
        <v>0.1956521739</v>
      </c>
      <c r="AI141" s="115">
        <f>IFERROR(AVERAGEIF(REG!$D$2:$D$124,DECKS!$F141,REG!$C$2:$C$124),"-")</f>
        <v>7</v>
      </c>
      <c r="AJ141" s="108">
        <f>DECKS!$M141+DECKS!$O141+DECKS!$Q141+DECKS!$S141+DECKS!$U141+DECKS!$W141+DECKS!$Y141+DECKS!$AA141+DECKS!$AD141</f>
        <v>61</v>
      </c>
      <c r="AK141" s="109">
        <f>IFERROR((DECKS!$N141+DECKS!$P141+DECKS!$R141+DECKS!$T141+DECKS!$V141+DECKS!$X141+DECKS!$Z141+DECKS!$AB141+DECKS!$AE141)/DECKS!$AJ141,0)</f>
        <v>0.2295081967</v>
      </c>
      <c r="AL141" s="100" t="s">
        <v>367</v>
      </c>
      <c r="AM141" s="107">
        <f>SUMIF(HISTORICO!N:N,DECKS!$F141,HISTORICO!X:X)</f>
        <v>14</v>
      </c>
      <c r="AN141" s="107">
        <f>SUMIF(HISTORICO!N:N,DECKS!$F141,HISTORICO!Y:Y)</f>
        <v>0</v>
      </c>
      <c r="AO141" s="107">
        <f>SUMIF(HISTORICO!N:N,DECKS!$F141,HISTORICO!Z:Z)</f>
        <v>15</v>
      </c>
      <c r="AP141" s="107">
        <f>SUMIF(HISTORICO!N:N,DECKS!$F141,HISTORICO!AA:AA)</f>
        <v>0</v>
      </c>
      <c r="AQ141" s="111">
        <f>IFERROR(SUM(DECKS!$AM141:$AP141)/((DECKS!$AG141)),0)</f>
        <v>0.6304347826</v>
      </c>
      <c r="AR141" s="112">
        <f>IFERROR(DECKS!$AM141/SUM(DECKS!$AM141:$AP141),0)</f>
        <v>0.4827586207</v>
      </c>
      <c r="AS141" s="112">
        <f>IFERROR(DECKS!$AN141/SUM(DECKS!$AM141:$AP141),0)</f>
        <v>0</v>
      </c>
      <c r="AT141" s="112">
        <f>IFERROR(DECKS!$AO141/SUM(DECKS!$AM141:$AP141),0)</f>
        <v>0.5172413793</v>
      </c>
      <c r="AU141" s="112">
        <f>IFERROR(DECKS!$AP141/SUM(DECKS!$AM141:$AP141),0)</f>
        <v>0</v>
      </c>
      <c r="AV141" s="107">
        <f t="array" ref="AV141">XLOOKUP(DECKS!$F141,HISTORICO!$N$4:$N$100,HISTORICO!$AH$4:$AH$100,0)</f>
        <v>25</v>
      </c>
      <c r="AW141" s="107">
        <f>DECKS!$AV141+DECKS!$AM141+1.5*DECKS!$AN141+2*DECKS!$AO141+2.5*DECKS!$AP141</f>
        <v>69</v>
      </c>
      <c r="AX141" s="110">
        <f>IFERROR(DECKS!$AW141/DECKS!$AG141,"-")</f>
        <v>1.5</v>
      </c>
      <c r="AY141" s="107" t="str">
        <f t="array" ref="AY141">XLOOKUP(DECKS!$AX141,REF!$F$64:$F$68,REF!$D$64:$D$68,"-",-1,1)</f>
        <v>C</v>
      </c>
      <c r="AZ141" s="116" t="s">
        <v>485</v>
      </c>
      <c r="BA141" s="114">
        <v>418.36</v>
      </c>
      <c r="BB141" s="107">
        <v>4.21</v>
      </c>
      <c r="BC141" s="107">
        <v>39.49</v>
      </c>
    </row>
    <row r="142" ht="18.75" customHeight="1">
      <c r="A142" s="88"/>
      <c r="B142" s="105" t="s">
        <v>298</v>
      </c>
      <c r="C142" s="107" t="s">
        <v>272</v>
      </c>
      <c r="D142" s="107">
        <v>4.0</v>
      </c>
      <c r="E142" s="105" t="str">
        <f t="array" ref="E142">XLOOKUP(B142,REF!$C$3:$C$34,REF!$B$3:$B$34,"-",0,1)</f>
        <v>Boros</v>
      </c>
      <c r="F142" s="108" t="s">
        <v>91</v>
      </c>
      <c r="G142" s="107" t="str">
        <f t="shared" si="1"/>
        <v>1</v>
      </c>
      <c r="H142" s="107" t="str">
        <f t="shared" si="2"/>
        <v>0</v>
      </c>
      <c r="I142" s="107" t="str">
        <f t="shared" si="3"/>
        <v>0</v>
      </c>
      <c r="J142" s="107" t="str">
        <f t="shared" si="4"/>
        <v>1</v>
      </c>
      <c r="K142" s="107" t="str">
        <f t="shared" si="5"/>
        <v>0</v>
      </c>
      <c r="L142" s="107">
        <f t="shared" si="6"/>
        <v>2</v>
      </c>
      <c r="M142" s="107">
        <f t="array" ref="M142">XLOOKUP(DECKS!$F142,HISTORICO!$B$4:$B$11,HISTORICO!$C$4:$C$11,0,0)</f>
        <v>0</v>
      </c>
      <c r="N142" s="107">
        <f t="array" ref="N142">XLOOKUP(DECKS!$F142,HISTORICO!$B$4:$B$11,HISTORICO!$D$4:$D$11,0,0)</f>
        <v>0</v>
      </c>
      <c r="O142" s="107">
        <f t="array" ref="O142">XLOOKUP(DECKS!$F142,HISTORICO!$B$15:$B$89,HISTORICO!$C$15:$C$89,0,0)</f>
        <v>0</v>
      </c>
      <c r="P142" s="107">
        <f t="array" ref="P142">XLOOKUP(DECKS!$F142,HISTORICO!$B$15:$B$89,HISTORICO!$D$15:$D$89,0,0)</f>
        <v>0</v>
      </c>
      <c r="Q142" s="107">
        <f t="array" ref="Q142">XLOOKUP(DECKS!$F142,HISTORICO!$B$93:$B$171,HISTORICO!$C$93:$C$171,0,0)</f>
        <v>0</v>
      </c>
      <c r="R142" s="107">
        <f t="array" ref="R142">XLOOKUP(DECKS!$F142,HISTORICO!$B$93:$B$171,HISTORICO!$D$93:$D$171,0,0)</f>
        <v>0</v>
      </c>
      <c r="S142" s="107">
        <f t="array" ref="S142">XLOOKUP(DECKS!$F142,HISTORICO!$B$175:$B$377,HISTORICO!$C$175:$C$377,0,0)</f>
        <v>0</v>
      </c>
      <c r="T142" s="107">
        <f t="array" ref="T142">XLOOKUP(DECKS!$F142,HISTORICO!$B$175:$B$377,HISTORICO!$D$175:$D$377,0,0)</f>
        <v>0</v>
      </c>
      <c r="U142" s="107">
        <f t="array" ref="U142">XLOOKUP(DECKS!$F142,HISTORICO!$B$381:$B$501,HISTORICO!$C$381:$C$501,0,0)</f>
        <v>8</v>
      </c>
      <c r="V142" s="107">
        <f t="array" ref="V142">XLOOKUP(DECKS!$F142,HISTORICO!$B$381:$B$501,HISTORICO!$D$381:$D$501,0,0)</f>
        <v>3</v>
      </c>
      <c r="W142" s="107">
        <f t="array" ref="W142">XLOOKUP(DECKS!$F142,HISTORICO!$B$505:$B$589,HISTORICO!$C$505:$C$589,0,0)</f>
        <v>7</v>
      </c>
      <c r="X142" s="107">
        <f t="array" ref="X142">XLOOKUP(DECKS!$F142,HISTORICO!$B$505:$B$589,HISTORICO!$D$505:$D$589,0,0)</f>
        <v>2</v>
      </c>
      <c r="Y142" s="107">
        <f t="array" ref="Y142">XLOOKUP(DECKS!$F142,HISTORICO!$N$4:$N$100,HISTORICO!$O$4:$O$100,0,0)</f>
        <v>6</v>
      </c>
      <c r="Z142" s="107">
        <f t="array" ref="Z142">XLOOKUP(DECKS!$F142,HISTORICO!$N$4:$N$100,HISTORICO!$P$4:$P$100,0,0)</f>
        <v>0</v>
      </c>
      <c r="AA142" s="107">
        <f t="array" ref="AA142">XLOOKUP(DECKS!$F142,HISTORICO!$N$107:$N$288,HISTORICO!$O$107:$O$288,0,0)</f>
        <v>13</v>
      </c>
      <c r="AB142" s="107">
        <f t="array" ref="AB142">XLOOKUP(DECKS!$F142,HISTORICO!$N$107:$N$288,HISTORICO!$P$107:$P$288,0,0)</f>
        <v>2</v>
      </c>
      <c r="AC142" s="100">
        <f>DECKS!$AB142/DECKS!$AA142</f>
        <v>0.1538461538</v>
      </c>
      <c r="AD142" s="108">
        <f t="array" ref="AD142">XLOOKUP(DECKS!$F142,HISTORICO!$N$292:$N$759,HISTORICO!$O$292:$O$759,0,0)</f>
        <v>3</v>
      </c>
      <c r="AE142" s="107">
        <f t="array" ref="AE142">XLOOKUP(DECKS!$F142,HISTORICO!$N$292:$N$759,HISTORICO!$P$292:$P$759,0,0)</f>
        <v>2</v>
      </c>
      <c r="AF142" s="109">
        <f>IFERROR(DECKS!$AE142/DECKS!$AD142,0)</f>
        <v>0.6666666667</v>
      </c>
      <c r="AG142" s="108">
        <f>DECKS!$Y142+DECKS!$AA142+DECKS!$AD142</f>
        <v>22</v>
      </c>
      <c r="AH142" s="109">
        <f>IFERROR((DECKS!$Z142+DECKS!$AB142+DECKS!$AE142)/DECKS!$AG142,0)</f>
        <v>0.1818181818</v>
      </c>
      <c r="AI142" s="115">
        <f>IFERROR(AVERAGEIF(REG!$D$2:$D$124,DECKS!$F142,REG!$C$2:$C$124),"-")</f>
        <v>9</v>
      </c>
      <c r="AJ142" s="108">
        <f>DECKS!$M142+DECKS!$O142+DECKS!$Q142+DECKS!$S142+DECKS!$U142+DECKS!$W142+DECKS!$Y142+DECKS!$AA142+DECKS!$AD142</f>
        <v>37</v>
      </c>
      <c r="AK142" s="109">
        <f>IFERROR((DECKS!$N142+DECKS!$P142+DECKS!$R142+DECKS!$T142+DECKS!$V142+DECKS!$X142+DECKS!$Z142+DECKS!$AB142+DECKS!$AE142)/DECKS!$AJ142,0)</f>
        <v>0.2432432432</v>
      </c>
      <c r="AL142" s="100" t="s">
        <v>190</v>
      </c>
      <c r="AM142" s="107">
        <f>SUMIF(HISTORICO!N:N,DECKS!$F142,HISTORICO!X:X)</f>
        <v>10</v>
      </c>
      <c r="AN142" s="107">
        <f>SUMIF(HISTORICO!N:N,DECKS!$F142,HISTORICO!Y:Y)</f>
        <v>0</v>
      </c>
      <c r="AO142" s="107">
        <f>SUMIF(HISTORICO!N:N,DECKS!$F142,HISTORICO!Z:Z)</f>
        <v>1</v>
      </c>
      <c r="AP142" s="107">
        <f>SUMIF(HISTORICO!N:N,DECKS!$F142,HISTORICO!AA:AA)</f>
        <v>0</v>
      </c>
      <c r="AQ142" s="111">
        <f>IFERROR(SUM(DECKS!$AM142:$AP142)/((DECKS!$AG142)),0)</f>
        <v>0.5</v>
      </c>
      <c r="AR142" s="112">
        <f>IFERROR(DECKS!$AM142/SUM(DECKS!$AM142:$AP142),0)</f>
        <v>0.9090909091</v>
      </c>
      <c r="AS142" s="112">
        <f>IFERROR(DECKS!$AN142/SUM(DECKS!$AM142:$AP142),0)</f>
        <v>0</v>
      </c>
      <c r="AT142" s="112">
        <f>IFERROR(DECKS!$AO142/SUM(DECKS!$AM142:$AP142),0)</f>
        <v>0.09090909091</v>
      </c>
      <c r="AU142" s="112">
        <f>IFERROR(DECKS!$AP142/SUM(DECKS!$AM142:$AP142),0)</f>
        <v>0</v>
      </c>
      <c r="AV142" s="107">
        <f t="array" ref="AV142">XLOOKUP(DECKS!$F142,HISTORICO!$N$4:$N$100,HISTORICO!$AH$4:$AH$100,0)</f>
        <v>12</v>
      </c>
      <c r="AW142" s="107">
        <f>DECKS!$AV142+DECKS!$AM142+1.5*DECKS!$AN142+2*DECKS!$AO142+2.5*DECKS!$AP142</f>
        <v>24</v>
      </c>
      <c r="AX142" s="110">
        <f>IFERROR(DECKS!$AW142/DECKS!$AG142,"-")</f>
        <v>1.090909091</v>
      </c>
      <c r="AY142" s="107" t="str">
        <f t="array" ref="AY142">XLOOKUP(DECKS!$AX142,REF!$F$64:$F$68,REF!$D$64:$D$68,"-",-1,1)</f>
        <v>C</v>
      </c>
      <c r="AZ142" s="108"/>
      <c r="BA142" s="114"/>
      <c r="BB142" s="107"/>
      <c r="BC142" s="107"/>
    </row>
    <row r="143" ht="18.75" customHeight="1">
      <c r="A143" s="88"/>
      <c r="B143" s="105" t="s">
        <v>300</v>
      </c>
      <c r="C143" s="107" t="s">
        <v>262</v>
      </c>
      <c r="D143" s="107">
        <v>5.0</v>
      </c>
      <c r="E143" s="105" t="str">
        <f t="array" ref="E143">XLOOKUP(B143,REF!$C$3:$C$34,REF!$B$3:$B$34,"-",0,1)</f>
        <v>Naya</v>
      </c>
      <c r="F143" s="108" t="s">
        <v>39</v>
      </c>
      <c r="G143" s="107" t="str">
        <f t="shared" si="1"/>
        <v>1</v>
      </c>
      <c r="H143" s="107" t="str">
        <f t="shared" si="2"/>
        <v>0</v>
      </c>
      <c r="I143" s="107" t="str">
        <f t="shared" si="3"/>
        <v>0</v>
      </c>
      <c r="J143" s="107" t="str">
        <f t="shared" si="4"/>
        <v>1</v>
      </c>
      <c r="K143" s="107" t="str">
        <f t="shared" si="5"/>
        <v>1</v>
      </c>
      <c r="L143" s="107">
        <f t="shared" si="6"/>
        <v>3</v>
      </c>
      <c r="M143" s="107">
        <f t="array" ref="M143">XLOOKUP(DECKS!$F143,HISTORICO!$B$4:$B$11,HISTORICO!$C$4:$C$11,0,0)</f>
        <v>0</v>
      </c>
      <c r="N143" s="107">
        <f t="array" ref="N143">XLOOKUP(DECKS!$F143,HISTORICO!$B$4:$B$11,HISTORICO!$D$4:$D$11,0,0)</f>
        <v>0</v>
      </c>
      <c r="O143" s="107">
        <f t="array" ref="O143">XLOOKUP(DECKS!$F143,HISTORICO!$B$15:$B$89,HISTORICO!$C$15:$C$89,0,0)</f>
        <v>0</v>
      </c>
      <c r="P143" s="107">
        <f t="array" ref="P143">XLOOKUP(DECKS!$F143,HISTORICO!$B$15:$B$89,HISTORICO!$D$15:$D$89,0,0)</f>
        <v>0</v>
      </c>
      <c r="Q143" s="107">
        <f t="array" ref="Q143">XLOOKUP(DECKS!$F143,HISTORICO!$B$93:$B$171,HISTORICO!$C$93:$C$171,0,0)</f>
        <v>0</v>
      </c>
      <c r="R143" s="107">
        <f t="array" ref="R143">XLOOKUP(DECKS!$F143,HISTORICO!$B$93:$B$171,HISTORICO!$D$93:$D$171,0,0)</f>
        <v>0</v>
      </c>
      <c r="S143" s="107">
        <f t="array" ref="S143">XLOOKUP(DECKS!$F143,HISTORICO!$B$175:$B$377,HISTORICO!$C$175:$C$377,0,0)</f>
        <v>0</v>
      </c>
      <c r="T143" s="107">
        <f t="array" ref="T143">XLOOKUP(DECKS!$F143,HISTORICO!$B$175:$B$377,HISTORICO!$D$175:$D$377,0,0)</f>
        <v>0</v>
      </c>
      <c r="U143" s="107">
        <f t="array" ref="U143">XLOOKUP(DECKS!$F143,HISTORICO!$B$381:$B$501,HISTORICO!$C$381:$C$501,0,0)</f>
        <v>0</v>
      </c>
      <c r="V143" s="107">
        <f t="array" ref="V143">XLOOKUP(DECKS!$F143,HISTORICO!$B$381:$B$501,HISTORICO!$D$381:$D$501,0,0)</f>
        <v>0</v>
      </c>
      <c r="W143" s="107">
        <f t="array" ref="W143">XLOOKUP(DECKS!$F143,HISTORICO!$B$505:$B$589,HISTORICO!$C$505:$C$589,0,0)</f>
        <v>0</v>
      </c>
      <c r="X143" s="107">
        <f t="array" ref="X143">XLOOKUP(DECKS!$F143,HISTORICO!$B$505:$B$589,HISTORICO!$D$505:$D$589,0,0)</f>
        <v>0</v>
      </c>
      <c r="Y143" s="107">
        <f t="array" ref="Y143">XLOOKUP(DECKS!$F143,HISTORICO!$N$4:$N$100,HISTORICO!$O$4:$O$100,0,0)</f>
        <v>0</v>
      </c>
      <c r="Z143" s="107">
        <f t="array" ref="Z143">XLOOKUP(DECKS!$F143,HISTORICO!$N$4:$N$100,HISTORICO!$P$4:$P$100,0,0)</f>
        <v>0</v>
      </c>
      <c r="AA143" s="107">
        <f t="array" ref="AA143">XLOOKUP(DECKS!$F143,HISTORICO!$N$107:$N$288,HISTORICO!$O$107:$O$288,0,0)</f>
        <v>6</v>
      </c>
      <c r="AB143" s="107">
        <f t="array" ref="AB143">XLOOKUP(DECKS!$F143,HISTORICO!$N$107:$N$288,HISTORICO!$P$107:$P$288,0,0)</f>
        <v>1</v>
      </c>
      <c r="AC143" s="100">
        <f>DECKS!$AB143/DECKS!$AA143</f>
        <v>0.1666666667</v>
      </c>
      <c r="AD143" s="108">
        <f t="array" ref="AD143">XLOOKUP(DECKS!$F143,HISTORICO!$N$292:$N$759,HISTORICO!$O$292:$O$759,0,0)</f>
        <v>5</v>
      </c>
      <c r="AE143" s="107">
        <f t="array" ref="AE143">XLOOKUP(DECKS!$F143,HISTORICO!$N$292:$N$759,HISTORICO!$P$292:$P$759,0,0)</f>
        <v>1</v>
      </c>
      <c r="AF143" s="109">
        <f>IFERROR(DECKS!$AE143/DECKS!$AD143,0)</f>
        <v>0.2</v>
      </c>
      <c r="AG143" s="108">
        <f>DECKS!$Y143+DECKS!$AA143+DECKS!$AD143</f>
        <v>11</v>
      </c>
      <c r="AH143" s="109">
        <f>IFERROR((DECKS!$Z143+DECKS!$AB143+DECKS!$AE143)/DECKS!$AG143,0)</f>
        <v>0.1818181818</v>
      </c>
      <c r="AI143" s="115">
        <f>IFERROR(AVERAGEIF(REG!$D$2:$D$124,DECKS!$F143,REG!$C$2:$C$124),"-")</f>
        <v>10</v>
      </c>
      <c r="AJ143" s="108">
        <f>DECKS!$M143+DECKS!$O143+DECKS!$Q143+DECKS!$S143+DECKS!$U143+DECKS!$W143+DECKS!$Y143+DECKS!$AA143+DECKS!$AD143</f>
        <v>11</v>
      </c>
      <c r="AK143" s="109">
        <f>IFERROR((DECKS!$N143+DECKS!$P143+DECKS!$R143+DECKS!$T143+DECKS!$V143+DECKS!$X143+DECKS!$Z143+DECKS!$AB143+DECKS!$AE143)/DECKS!$AJ143,0)</f>
        <v>0.1818181818</v>
      </c>
      <c r="AL143" s="107" t="s">
        <v>190</v>
      </c>
      <c r="AM143" s="107">
        <f>SUMIF(HISTORICO!N:N,DECKS!$F143,HISTORICO!X:X)</f>
        <v>6</v>
      </c>
      <c r="AN143" s="107">
        <f>SUMIF(HISTORICO!N:N,DECKS!$F143,HISTORICO!Y:Y)</f>
        <v>0</v>
      </c>
      <c r="AO143" s="107">
        <f>SUMIF(HISTORICO!N:N,DECKS!$F143,HISTORICO!Z:Z)</f>
        <v>1</v>
      </c>
      <c r="AP143" s="107">
        <f>SUMIF(HISTORICO!N:N,DECKS!$F143,HISTORICO!AA:AA)</f>
        <v>0</v>
      </c>
      <c r="AQ143" s="111">
        <f>IFERROR(SUM(DECKS!$AM143:$AP143)/((DECKS!$AG143)),0)</f>
        <v>0.6363636364</v>
      </c>
      <c r="AR143" s="112">
        <f>IFERROR(DECKS!$AM143/SUM(DECKS!$AM143:$AP143),0)</f>
        <v>0.8571428571</v>
      </c>
      <c r="AS143" s="112">
        <f>IFERROR(DECKS!$AN143/SUM(DECKS!$AM143:$AP143),0)</f>
        <v>0</v>
      </c>
      <c r="AT143" s="112">
        <f>IFERROR(DECKS!$AO143/SUM(DECKS!$AM143:$AP143),0)</f>
        <v>0.1428571429</v>
      </c>
      <c r="AU143" s="112">
        <f>IFERROR(DECKS!$AP143/SUM(DECKS!$AM143:$AP143),0)</f>
        <v>0</v>
      </c>
      <c r="AV143" s="107">
        <f t="array" ref="AV143">XLOOKUP(DECKS!$F143,HISTORICO!$N$4:$N$100,HISTORICO!$AH$4:$AH$100,0)</f>
        <v>0</v>
      </c>
      <c r="AW143" s="107">
        <f>DECKS!$AV143+DECKS!$AM143+1.5*DECKS!$AN143+2*DECKS!$AO143+2.5*DECKS!$AP143</f>
        <v>8</v>
      </c>
      <c r="AX143" s="110">
        <f>IFERROR(DECKS!$AW143/DECKS!$AG143,"-")</f>
        <v>0.7272727273</v>
      </c>
      <c r="AY143" s="107" t="str">
        <f t="array" ref="AY143">XLOOKUP(DECKS!$AX143,REF!$F$64:$F$68,REF!$D$64:$D$68,"-",-1,1)</f>
        <v>D</v>
      </c>
      <c r="AZ143" s="107"/>
      <c r="BA143" s="114"/>
      <c r="BB143" s="107"/>
      <c r="BC143" s="107"/>
    </row>
    <row r="144" ht="18.75" customHeight="1">
      <c r="A144" s="88"/>
      <c r="B144" s="105" t="s">
        <v>312</v>
      </c>
      <c r="C144" s="107" t="s">
        <v>261</v>
      </c>
      <c r="D144" s="107">
        <v>4.0</v>
      </c>
      <c r="E144" s="105" t="str">
        <f t="array" ref="E144">XLOOKUP(B144,REF!$C$3:$C$34,REF!$B$3:$B$34,"-",0,1)</f>
        <v>Grixis</v>
      </c>
      <c r="F144" s="108" t="s">
        <v>63</v>
      </c>
      <c r="G144" s="107" t="str">
        <f t="shared" si="1"/>
        <v>0</v>
      </c>
      <c r="H144" s="107" t="str">
        <f t="shared" si="2"/>
        <v>1</v>
      </c>
      <c r="I144" s="107" t="str">
        <f t="shared" si="3"/>
        <v>1</v>
      </c>
      <c r="J144" s="107" t="str">
        <f t="shared" si="4"/>
        <v>1</v>
      </c>
      <c r="K144" s="107" t="str">
        <f t="shared" si="5"/>
        <v>0</v>
      </c>
      <c r="L144" s="107">
        <f t="shared" si="6"/>
        <v>3</v>
      </c>
      <c r="M144" s="107">
        <f t="array" ref="M144">XLOOKUP(DECKS!$F144,HISTORICO!$B$4:$B$11,HISTORICO!$C$4:$C$11,0,0)</f>
        <v>0</v>
      </c>
      <c r="N144" s="107">
        <f t="array" ref="N144">XLOOKUP(DECKS!$F144,HISTORICO!$B$4:$B$11,HISTORICO!$D$4:$D$11,0,0)</f>
        <v>0</v>
      </c>
      <c r="O144" s="107">
        <f t="array" ref="O144">XLOOKUP(DECKS!$F144,HISTORICO!$B$15:$B$89,HISTORICO!$C$15:$C$89,0,0)</f>
        <v>0</v>
      </c>
      <c r="P144" s="107">
        <f t="array" ref="P144">XLOOKUP(DECKS!$F144,HISTORICO!$B$15:$B$89,HISTORICO!$D$15:$D$89,0,0)</f>
        <v>0</v>
      </c>
      <c r="Q144" s="107">
        <f t="array" ref="Q144">XLOOKUP(DECKS!$F144,HISTORICO!$B$93:$B$171,HISTORICO!$C$93:$C$171,0,0)</f>
        <v>0</v>
      </c>
      <c r="R144" s="107">
        <f t="array" ref="R144">XLOOKUP(DECKS!$F144,HISTORICO!$B$93:$B$171,HISTORICO!$D$93:$D$171,0,0)</f>
        <v>0</v>
      </c>
      <c r="S144" s="107">
        <f t="array" ref="S144">XLOOKUP(DECKS!$F144,HISTORICO!$B$175:$B$377,HISTORICO!$C$175:$C$377,0,0)</f>
        <v>0</v>
      </c>
      <c r="T144" s="107">
        <f t="array" ref="T144">XLOOKUP(DECKS!$F144,HISTORICO!$B$175:$B$377,HISTORICO!$D$175:$D$377,0,0)</f>
        <v>0</v>
      </c>
      <c r="U144" s="107">
        <f t="array" ref="U144">XLOOKUP(DECKS!$F144,HISTORICO!$B$381:$B$501,HISTORICO!$C$381:$C$501,0,0)</f>
        <v>0</v>
      </c>
      <c r="V144" s="107">
        <f t="array" ref="V144">XLOOKUP(DECKS!$F144,HISTORICO!$B$381:$B$501,HISTORICO!$D$381:$D$501,0,0)</f>
        <v>0</v>
      </c>
      <c r="W144" s="107">
        <f t="array" ref="W144">XLOOKUP(DECKS!$F144,HISTORICO!$B$505:$B$589,HISTORICO!$C$505:$C$589,0,0)</f>
        <v>0</v>
      </c>
      <c r="X144" s="107">
        <f t="array" ref="X144">XLOOKUP(DECKS!$F144,HISTORICO!$B$505:$B$589,HISTORICO!$D$505:$D$589,0,0)</f>
        <v>0</v>
      </c>
      <c r="Y144" s="107">
        <f t="array" ref="Y144">XLOOKUP(DECKS!$F144,HISTORICO!$N$4:$N$100,HISTORICO!$O$4:$O$100,0,0)</f>
        <v>0</v>
      </c>
      <c r="Z144" s="107">
        <f t="array" ref="Z144">XLOOKUP(DECKS!$F144,HISTORICO!$N$4:$N$100,HISTORICO!$P$4:$P$100,0,0)</f>
        <v>0</v>
      </c>
      <c r="AA144" s="107">
        <f t="array" ref="AA144">XLOOKUP(DECKS!$F144,HISTORICO!$N$107:$N$288,HISTORICO!$O$107:$O$288,0,0)</f>
        <v>4</v>
      </c>
      <c r="AB144" s="107">
        <f t="array" ref="AB144">XLOOKUP(DECKS!$F144,HISTORICO!$N$107:$N$288,HISTORICO!$P$107:$P$288,0,0)</f>
        <v>0</v>
      </c>
      <c r="AC144" s="100">
        <f>DECKS!$AB144/DECKS!$AA144</f>
        <v>0</v>
      </c>
      <c r="AD144" s="108">
        <f t="array" ref="AD144">XLOOKUP(DECKS!$F144,HISTORICO!$N$292:$N$759,HISTORICO!$O$292:$O$759,0,0)</f>
        <v>8</v>
      </c>
      <c r="AE144" s="107">
        <f t="array" ref="AE144">XLOOKUP(DECKS!$F144,HISTORICO!$N$292:$N$759,HISTORICO!$P$292:$P$759,0,0)</f>
        <v>2</v>
      </c>
      <c r="AF144" s="109">
        <f>IFERROR(DECKS!$AE144/DECKS!$AD144,0)</f>
        <v>0.25</v>
      </c>
      <c r="AG144" s="108">
        <f>DECKS!$Y144+DECKS!$AA144+DECKS!$AD144</f>
        <v>12</v>
      </c>
      <c r="AH144" s="109">
        <f>IFERROR((DECKS!$Z144+DECKS!$AB144+DECKS!$AE144)/DECKS!$AG144,0)</f>
        <v>0.1666666667</v>
      </c>
      <c r="AI144" s="110">
        <f>IFERROR(AVERAGEIF(REG!$D$2:$D$124,DECKS!$F144,REG!$C$2:$C$124),"-")</f>
        <v>10</v>
      </c>
      <c r="AJ144" s="108">
        <f>DECKS!$M144+DECKS!$O144+DECKS!$Q144+DECKS!$S144+DECKS!$U144+DECKS!$W144+DECKS!$Y144+DECKS!$AA144+DECKS!$AD144</f>
        <v>12</v>
      </c>
      <c r="AK144" s="109">
        <f>IFERROR((DECKS!$N144+DECKS!$P144+DECKS!$R144+DECKS!$T144+DECKS!$V144+DECKS!$X144+DECKS!$Z144+DECKS!$AB144+DECKS!$AE144)/DECKS!$AJ144,0)</f>
        <v>0.1666666667</v>
      </c>
      <c r="AL144" s="107" t="s">
        <v>190</v>
      </c>
      <c r="AM144" s="107">
        <f>SUMIF(HISTORICO!N:N,DECKS!$F144,HISTORICO!X:X)</f>
        <v>0</v>
      </c>
      <c r="AN144" s="107">
        <f>SUMIF(HISTORICO!N:N,DECKS!$F144,HISTORICO!Y:Y)</f>
        <v>4</v>
      </c>
      <c r="AO144" s="107">
        <f>SUMIF(HISTORICO!N:N,DECKS!$F144,HISTORICO!Z:Z)</f>
        <v>1</v>
      </c>
      <c r="AP144" s="107">
        <f>SUMIF(HISTORICO!N:N,DECKS!$F144,HISTORICO!AA:AA)</f>
        <v>0</v>
      </c>
      <c r="AQ144" s="111">
        <f>IFERROR(SUM(DECKS!$AM144:$AP144)/((DECKS!$AG144)),0)</f>
        <v>0.4166666667</v>
      </c>
      <c r="AR144" s="112">
        <f>IFERROR(DECKS!$AM144/SUM(DECKS!$AM144:$AP144),0)</f>
        <v>0</v>
      </c>
      <c r="AS144" s="112">
        <f>IFERROR(DECKS!$AN144/SUM(DECKS!$AM144:$AP144),0)</f>
        <v>0.8</v>
      </c>
      <c r="AT144" s="112">
        <f>IFERROR(DECKS!$AO144/SUM(DECKS!$AM144:$AP144),0)</f>
        <v>0.2</v>
      </c>
      <c r="AU144" s="112">
        <f>IFERROR(DECKS!$AP144/SUM(DECKS!$AM144:$AP144),0)</f>
        <v>0</v>
      </c>
      <c r="AV144" s="107">
        <f t="array" ref="AV144">XLOOKUP(DECKS!$F144,HISTORICO!$N$4:$N$100,HISTORICO!$AH$4:$AH$100,0)</f>
        <v>0</v>
      </c>
      <c r="AW144" s="107">
        <f>DECKS!$AV144+DECKS!$AM144+1.5*DECKS!$AN144+2*DECKS!$AO144+2.5*DECKS!$AP144</f>
        <v>8</v>
      </c>
      <c r="AX144" s="110">
        <f>IFERROR(DECKS!$AW144/DECKS!$AG144,"-")</f>
        <v>0.6666666667</v>
      </c>
      <c r="AY144" s="107" t="str">
        <f t="array" ref="AY144">XLOOKUP(DECKS!$AX144,REF!$F$64:$F$68,REF!$D$64:$D$68,"-",-1,1)</f>
        <v>D</v>
      </c>
      <c r="AZ144" s="107"/>
      <c r="BA144" s="114"/>
      <c r="BB144" s="107"/>
      <c r="BC144" s="107"/>
    </row>
    <row r="145" ht="18.75" customHeight="1">
      <c r="A145" s="88"/>
      <c r="B145" s="105" t="s">
        <v>344</v>
      </c>
      <c r="C145" s="107" t="s">
        <v>267</v>
      </c>
      <c r="D145" s="107"/>
      <c r="E145" s="105" t="str">
        <f t="array" ref="E145">XLOOKUP(B145,REF!$C$3:$C$34,REF!$B$3:$B$34,"-",0,1)</f>
        <v>Sultai</v>
      </c>
      <c r="F145" s="108" t="s">
        <v>88</v>
      </c>
      <c r="G145" s="107" t="str">
        <f t="shared" si="1"/>
        <v>0</v>
      </c>
      <c r="H145" s="107" t="str">
        <f t="shared" si="2"/>
        <v>1</v>
      </c>
      <c r="I145" s="107" t="str">
        <f t="shared" si="3"/>
        <v>1</v>
      </c>
      <c r="J145" s="107" t="str">
        <f t="shared" si="4"/>
        <v>0</v>
      </c>
      <c r="K145" s="107" t="str">
        <f t="shared" si="5"/>
        <v>1</v>
      </c>
      <c r="L145" s="107">
        <f t="shared" si="6"/>
        <v>3</v>
      </c>
      <c r="M145" s="107">
        <f t="array" ref="M145">XLOOKUP(DECKS!$F145,HISTORICO!$B$4:$B$11,HISTORICO!$C$4:$C$11,0,0)</f>
        <v>0</v>
      </c>
      <c r="N145" s="107">
        <f t="array" ref="N145">XLOOKUP(DECKS!$F145,HISTORICO!$B$4:$B$11,HISTORICO!$D$4:$D$11,0,0)</f>
        <v>0</v>
      </c>
      <c r="O145" s="107">
        <f t="array" ref="O145">XLOOKUP(DECKS!$F145,HISTORICO!$B$15:$B$89,HISTORICO!$C$15:$C$89,0,0)</f>
        <v>0</v>
      </c>
      <c r="P145" s="107">
        <f t="array" ref="P145">XLOOKUP(DECKS!$F145,HISTORICO!$B$15:$B$89,HISTORICO!$D$15:$D$89,0,0)</f>
        <v>0</v>
      </c>
      <c r="Q145" s="107">
        <f t="array" ref="Q145">XLOOKUP(DECKS!$F145,HISTORICO!$B$93:$B$171,HISTORICO!$C$93:$C$171,0,0)</f>
        <v>0</v>
      </c>
      <c r="R145" s="107">
        <f t="array" ref="R145">XLOOKUP(DECKS!$F145,HISTORICO!$B$93:$B$171,HISTORICO!$D$93:$D$171,0,0)</f>
        <v>0</v>
      </c>
      <c r="S145" s="107">
        <f t="array" ref="S145">XLOOKUP(DECKS!$F145,HISTORICO!$B$175:$B$377,HISTORICO!$C$175:$C$377,0,0)</f>
        <v>0</v>
      </c>
      <c r="T145" s="107">
        <f t="array" ref="T145">XLOOKUP(DECKS!$F145,HISTORICO!$B$175:$B$377,HISTORICO!$D$175:$D$377,0,0)</f>
        <v>0</v>
      </c>
      <c r="U145" s="107">
        <f t="array" ref="U145">XLOOKUP(DECKS!$F145,HISTORICO!$B$381:$B$501,HISTORICO!$C$381:$C$501,0,0)</f>
        <v>0</v>
      </c>
      <c r="V145" s="107">
        <f t="array" ref="V145">XLOOKUP(DECKS!$F145,HISTORICO!$B$381:$B$501,HISTORICO!$D$381:$D$501,0,0)</f>
        <v>0</v>
      </c>
      <c r="W145" s="107">
        <f t="array" ref="W145">XLOOKUP(DECKS!$F145,HISTORICO!$B$505:$B$589,HISTORICO!$C$505:$C$589,0,0)</f>
        <v>0</v>
      </c>
      <c r="X145" s="107">
        <f t="array" ref="X145">XLOOKUP(DECKS!$F145,HISTORICO!$B$505:$B$589,HISTORICO!$D$505:$D$589,0,0)</f>
        <v>0</v>
      </c>
      <c r="Y145" s="107">
        <f t="array" ref="Y145">XLOOKUP(DECKS!$F145,HISTORICO!$N$4:$N$100,HISTORICO!$O$4:$O$100,0,0)</f>
        <v>0</v>
      </c>
      <c r="Z145" s="107">
        <f t="array" ref="Z145">XLOOKUP(DECKS!$F145,HISTORICO!$N$4:$N$100,HISTORICO!$P$4:$P$100,0,0)</f>
        <v>0</v>
      </c>
      <c r="AA145" s="107">
        <f t="array" ref="AA145">XLOOKUP(DECKS!$F145,HISTORICO!$N$107:$N$288,HISTORICO!$O$107:$O$288,0,0)</f>
        <v>0</v>
      </c>
      <c r="AB145" s="107">
        <f t="array" ref="AB145">XLOOKUP(DECKS!$F145,HISTORICO!$N$107:$N$288,HISTORICO!$P$107:$P$288,0,0)</f>
        <v>0</v>
      </c>
      <c r="AC145" s="107" t="str">
        <f>DECKS!$AB145/DECKS!$AA145</f>
        <v>#DIV/0!</v>
      </c>
      <c r="AD145" s="108">
        <f t="array" ref="AD145">XLOOKUP(DECKS!$F145,HISTORICO!$N$292:$N$759,HISTORICO!$O$292:$O$759,0,0)</f>
        <v>6</v>
      </c>
      <c r="AE145" s="107">
        <f t="array" ref="AE145">XLOOKUP(DECKS!$F145,HISTORICO!$N$292:$N$759,HISTORICO!$P$292:$P$759,0,0)</f>
        <v>1</v>
      </c>
      <c r="AF145" s="109">
        <f>IFERROR(DECKS!$AE145/DECKS!$AD145,0)</f>
        <v>0.1666666667</v>
      </c>
      <c r="AG145" s="108">
        <f>DECKS!$Y145+DECKS!$AA145+DECKS!$AD145</f>
        <v>6</v>
      </c>
      <c r="AH145" s="109">
        <f>IFERROR((DECKS!$Z145+DECKS!$AB145+DECKS!$AE145)/DECKS!$AG145,0)</f>
        <v>0.1666666667</v>
      </c>
      <c r="AI145" s="110">
        <f>IFERROR(AVERAGEIF(REG!$D$2:$D$124,DECKS!$F145,REG!$C$2:$C$124),"-")</f>
        <v>8</v>
      </c>
      <c r="AJ145" s="108">
        <f>DECKS!$M145+DECKS!$O145+DECKS!$Q145+DECKS!$S145+DECKS!$U145+DECKS!$W145+DECKS!$Y145+DECKS!$AA145+DECKS!$AD145</f>
        <v>6</v>
      </c>
      <c r="AK145" s="109">
        <f>IFERROR((DECKS!$N145+DECKS!$P145+DECKS!$R145+DECKS!$T145+DECKS!$V145+DECKS!$X145+DECKS!$Z145+DECKS!$AB145+DECKS!$AE145)/DECKS!$AJ145,0)</f>
        <v>0.1666666667</v>
      </c>
      <c r="AL145" s="107"/>
      <c r="AM145" s="107" t="str">
        <f>SUMIF(HISTORICO!N:N,DECKS!$F145,HISTORICO!X:X)</f>
        <v>#ERROR!</v>
      </c>
      <c r="AN145" s="107" t="str">
        <f>SUMIF(HISTORICO!N:N,DECKS!$F145,HISTORICO!Y:Y)</f>
        <v>#ERROR!</v>
      </c>
      <c r="AO145" s="107" t="str">
        <f>SUMIF(HISTORICO!N:N,DECKS!$F145,HISTORICO!Z:Z)</f>
        <v>#ERROR!</v>
      </c>
      <c r="AP145" s="107" t="str">
        <f>SUMIF(HISTORICO!N:N,DECKS!$F145,HISTORICO!AA:AA)</f>
        <v>#ERROR!</v>
      </c>
      <c r="AQ145" s="111">
        <f>IFERROR(SUM(DECKS!$AM145:$AP145)/((DECKS!$AG145)),0)</f>
        <v>0</v>
      </c>
      <c r="AR145" s="112">
        <f>IFERROR(DECKS!$AM145/SUM(DECKS!$AM145:$AP145),0)</f>
        <v>0</v>
      </c>
      <c r="AS145" s="112">
        <f>IFERROR(DECKS!$AN145/SUM(DECKS!$AM145:$AP145),0)</f>
        <v>0</v>
      </c>
      <c r="AT145" s="112">
        <f>IFERROR(DECKS!$AO145/SUM(DECKS!$AM145:$AP145),0)</f>
        <v>0</v>
      </c>
      <c r="AU145" s="112">
        <f>IFERROR(DECKS!$AP145/SUM(DECKS!$AM145:$AP145),0)</f>
        <v>0</v>
      </c>
      <c r="AV145" s="107">
        <f t="array" ref="AV145">XLOOKUP(DECKS!$F145,HISTORICO!$N$4:$N$100,HISTORICO!$AH$4:$AH$100,0)</f>
        <v>0</v>
      </c>
      <c r="AW145" s="107" t="str">
        <f>DECKS!$AV145+DECKS!$AM145+1.5*DECKS!$AN145+2*DECKS!$AO145+2.5*DECKS!$AP145</f>
        <v>#ERROR!</v>
      </c>
      <c r="AX145" s="110" t="str">
        <f>IFERROR(DECKS!$AW145/DECKS!$AG145,"-")</f>
        <v>-</v>
      </c>
      <c r="AY145" s="107" t="str">
        <f t="array" ref="AY145">XLOOKUP(DECKS!$AX145,REF!$F$64:$F$68,REF!$D$64:$D$68,"-",-1,1)</f>
        <v>-</v>
      </c>
      <c r="AZ145" s="107"/>
      <c r="BA145" s="114"/>
      <c r="BB145" s="107"/>
      <c r="BC145" s="107"/>
    </row>
    <row r="146" ht="18.75" customHeight="1">
      <c r="A146" s="88"/>
      <c r="B146" s="105" t="s">
        <v>342</v>
      </c>
      <c r="C146" s="107" t="s">
        <v>260</v>
      </c>
      <c r="D146" s="107"/>
      <c r="E146" s="105" t="str">
        <f t="array" ref="E146">XLOOKUP(B146,REF!$C$3:$C$34,REF!$B$3:$B$34,"-",0,1)</f>
        <v>Mono Green</v>
      </c>
      <c r="F146" s="108" t="s">
        <v>101</v>
      </c>
      <c r="G146" s="107" t="str">
        <f t="shared" si="1"/>
        <v>0</v>
      </c>
      <c r="H146" s="107" t="str">
        <f t="shared" si="2"/>
        <v>0</v>
      </c>
      <c r="I146" s="107" t="str">
        <f t="shared" si="3"/>
        <v>0</v>
      </c>
      <c r="J146" s="107" t="str">
        <f t="shared" si="4"/>
        <v>0</v>
      </c>
      <c r="K146" s="107" t="str">
        <f t="shared" si="5"/>
        <v>1</v>
      </c>
      <c r="L146" s="107">
        <f t="shared" si="6"/>
        <v>1</v>
      </c>
      <c r="M146" s="107">
        <f t="array" ref="M146">XLOOKUP(DECKS!$F146,HISTORICO!$B$4:$B$11,HISTORICO!$C$4:$C$11,0,0)</f>
        <v>0</v>
      </c>
      <c r="N146" s="107">
        <f t="array" ref="N146">XLOOKUP(DECKS!$F146,HISTORICO!$B$4:$B$11,HISTORICO!$D$4:$D$11,0,0)</f>
        <v>0</v>
      </c>
      <c r="O146" s="107">
        <f t="array" ref="O146">XLOOKUP(DECKS!$F146,HISTORICO!$B$15:$B$89,HISTORICO!$C$15:$C$89,0,0)</f>
        <v>0</v>
      </c>
      <c r="P146" s="107">
        <f t="array" ref="P146">XLOOKUP(DECKS!$F146,HISTORICO!$B$15:$B$89,HISTORICO!$D$15:$D$89,0,0)</f>
        <v>0</v>
      </c>
      <c r="Q146" s="107">
        <f t="array" ref="Q146">XLOOKUP(DECKS!$F146,HISTORICO!$B$93:$B$171,HISTORICO!$C$93:$C$171,0,0)</f>
        <v>0</v>
      </c>
      <c r="R146" s="107">
        <f t="array" ref="R146">XLOOKUP(DECKS!$F146,HISTORICO!$B$93:$B$171,HISTORICO!$D$93:$D$171,0,0)</f>
        <v>0</v>
      </c>
      <c r="S146" s="107">
        <f t="array" ref="S146">XLOOKUP(DECKS!$F146,HISTORICO!$B$175:$B$377,HISTORICO!$C$175:$C$377,0,0)</f>
        <v>0</v>
      </c>
      <c r="T146" s="107">
        <f t="array" ref="T146">XLOOKUP(DECKS!$F146,HISTORICO!$B$175:$B$377,HISTORICO!$D$175:$D$377,0,0)</f>
        <v>0</v>
      </c>
      <c r="U146" s="107">
        <f t="array" ref="U146">XLOOKUP(DECKS!$F146,HISTORICO!$B$381:$B$501,HISTORICO!$C$381:$C$501,0,0)</f>
        <v>0</v>
      </c>
      <c r="V146" s="107">
        <f t="array" ref="V146">XLOOKUP(DECKS!$F146,HISTORICO!$B$381:$B$501,HISTORICO!$D$381:$D$501,0,0)</f>
        <v>0</v>
      </c>
      <c r="W146" s="107">
        <f t="array" ref="W146">XLOOKUP(DECKS!$F146,HISTORICO!$B$505:$B$589,HISTORICO!$C$505:$C$589,0,0)</f>
        <v>0</v>
      </c>
      <c r="X146" s="107">
        <f t="array" ref="X146">XLOOKUP(DECKS!$F146,HISTORICO!$B$505:$B$589,HISTORICO!$D$505:$D$589,0,0)</f>
        <v>0</v>
      </c>
      <c r="Y146" s="107">
        <f t="array" ref="Y146">XLOOKUP(DECKS!$F146,HISTORICO!$N$4:$N$100,HISTORICO!$O$4:$O$100,0,0)</f>
        <v>0</v>
      </c>
      <c r="Z146" s="107">
        <f t="array" ref="Z146">XLOOKUP(DECKS!$F146,HISTORICO!$N$4:$N$100,HISTORICO!$P$4:$P$100,0,0)</f>
        <v>0</v>
      </c>
      <c r="AA146" s="107">
        <f t="array" ref="AA146">XLOOKUP(DECKS!$F146,HISTORICO!$N$107:$N$288,HISTORICO!$O$107:$O$288,0,0)</f>
        <v>0</v>
      </c>
      <c r="AB146" s="107">
        <f t="array" ref="AB146">XLOOKUP(DECKS!$F146,HISTORICO!$N$107:$N$288,HISTORICO!$P$107:$P$288,0,0)</f>
        <v>0</v>
      </c>
      <c r="AC146" s="107" t="str">
        <f>DECKS!$AB146/DECKS!$AA146</f>
        <v>#DIV/0!</v>
      </c>
      <c r="AD146" s="108">
        <f t="array" ref="AD146">XLOOKUP(DECKS!$F146,HISTORICO!$N$292:$N$759,HISTORICO!$O$292:$O$759,0,0)</f>
        <v>6</v>
      </c>
      <c r="AE146" s="107">
        <f t="array" ref="AE146">XLOOKUP(DECKS!$F146,HISTORICO!$N$292:$N$759,HISTORICO!$P$292:$P$759,0,0)</f>
        <v>1</v>
      </c>
      <c r="AF146" s="109">
        <f>IFERROR(DECKS!$AE146/DECKS!$AD146,0)</f>
        <v>0.1666666667</v>
      </c>
      <c r="AG146" s="108">
        <f>DECKS!$Y146+DECKS!$AA146+DECKS!$AD146</f>
        <v>6</v>
      </c>
      <c r="AH146" s="109">
        <f>IFERROR((DECKS!$Z146+DECKS!$AB146+DECKS!$AE146)/DECKS!$AG146,0)</f>
        <v>0.1666666667</v>
      </c>
      <c r="AI146" s="110">
        <f>IFERROR(AVERAGEIF(REG!$D$2:$D$124,DECKS!$F146,REG!$C$2:$C$124),"-")</f>
        <v>8</v>
      </c>
      <c r="AJ146" s="108">
        <f>DECKS!$M146+DECKS!$O146+DECKS!$Q146+DECKS!$S146+DECKS!$U146+DECKS!$W146+DECKS!$Y146+DECKS!$AA146+DECKS!$AD146</f>
        <v>6</v>
      </c>
      <c r="AK146" s="109">
        <f>IFERROR((DECKS!$N146+DECKS!$P146+DECKS!$R146+DECKS!$T146+DECKS!$V146+DECKS!$X146+DECKS!$Z146+DECKS!$AB146+DECKS!$AE146)/DECKS!$AJ146,0)</f>
        <v>0.1666666667</v>
      </c>
      <c r="AL146" s="107"/>
      <c r="AM146" s="107" t="str">
        <f>SUMIF(HISTORICO!N:N,DECKS!$F146,HISTORICO!X:X)</f>
        <v>#ERROR!</v>
      </c>
      <c r="AN146" s="107" t="str">
        <f>SUMIF(HISTORICO!N:N,DECKS!$F146,HISTORICO!Y:Y)</f>
        <v>#ERROR!</v>
      </c>
      <c r="AO146" s="107" t="str">
        <f>SUMIF(HISTORICO!N:N,DECKS!$F146,HISTORICO!Z:Z)</f>
        <v>#ERROR!</v>
      </c>
      <c r="AP146" s="107" t="str">
        <f>SUMIF(HISTORICO!N:N,DECKS!$F146,HISTORICO!AA:AA)</f>
        <v>#ERROR!</v>
      </c>
      <c r="AQ146" s="111">
        <f>IFERROR(SUM(DECKS!$AM146:$AP146)/((DECKS!$AG146)),0)</f>
        <v>0</v>
      </c>
      <c r="AR146" s="112">
        <f>IFERROR(DECKS!$AM146/SUM(DECKS!$AM146:$AP146),0)</f>
        <v>0</v>
      </c>
      <c r="AS146" s="112">
        <f>IFERROR(DECKS!$AN146/SUM(DECKS!$AM146:$AP146),0)</f>
        <v>0</v>
      </c>
      <c r="AT146" s="112">
        <f>IFERROR(DECKS!$AO146/SUM(DECKS!$AM146:$AP146),0)</f>
        <v>0</v>
      </c>
      <c r="AU146" s="112">
        <f>IFERROR(DECKS!$AP146/SUM(DECKS!$AM146:$AP146),0)</f>
        <v>0</v>
      </c>
      <c r="AV146" s="107">
        <f t="array" ref="AV146">XLOOKUP(DECKS!$F146,HISTORICO!$N$4:$N$100,HISTORICO!$AH$4:$AH$100,0)</f>
        <v>0</v>
      </c>
      <c r="AW146" s="107" t="str">
        <f>DECKS!$AV146+DECKS!$AM146+1.5*DECKS!$AN146+2*DECKS!$AO146+2.5*DECKS!$AP146</f>
        <v>#ERROR!</v>
      </c>
      <c r="AX146" s="110" t="str">
        <f>IFERROR(DECKS!$AW146/DECKS!$AG146,"-")</f>
        <v>-</v>
      </c>
      <c r="AY146" s="107" t="str">
        <f t="array" ref="AY146">XLOOKUP(DECKS!$AX146,REF!$F$64:$F$68,REF!$D$64:$D$68,"-",-1,1)</f>
        <v>-</v>
      </c>
      <c r="AZ146" s="107"/>
      <c r="BA146" s="114"/>
      <c r="BB146" s="107"/>
      <c r="BC146" s="107"/>
    </row>
    <row r="147" ht="18.75" customHeight="1">
      <c r="A147" s="88"/>
      <c r="B147" s="105" t="s">
        <v>326</v>
      </c>
      <c r="C147" s="107" t="s">
        <v>264</v>
      </c>
      <c r="D147" s="107">
        <v>5.0</v>
      </c>
      <c r="E147" s="105" t="str">
        <f t="array" ref="E147">XLOOKUP(B147,REF!$C$3:$C$34,REF!$B$3:$B$34,"-",0,1)</f>
        <v>Bant</v>
      </c>
      <c r="F147" s="108" t="s">
        <v>116</v>
      </c>
      <c r="G147" s="107" t="str">
        <f t="shared" si="1"/>
        <v>1</v>
      </c>
      <c r="H147" s="107" t="str">
        <f t="shared" si="2"/>
        <v>1</v>
      </c>
      <c r="I147" s="107" t="str">
        <f t="shared" si="3"/>
        <v>0</v>
      </c>
      <c r="J147" s="107" t="str">
        <f t="shared" si="4"/>
        <v>0</v>
      </c>
      <c r="K147" s="107" t="str">
        <f t="shared" si="5"/>
        <v>1</v>
      </c>
      <c r="L147" s="107">
        <f t="shared" si="6"/>
        <v>3</v>
      </c>
      <c r="M147" s="107">
        <f t="array" ref="M147">XLOOKUP(DECKS!$F147,HISTORICO!$B$4:$B$11,HISTORICO!$C$4:$C$11,0,0)</f>
        <v>0</v>
      </c>
      <c r="N147" s="107">
        <f t="array" ref="N147">XLOOKUP(DECKS!$F147,HISTORICO!$B$4:$B$11,HISTORICO!$D$4:$D$11,0,0)</f>
        <v>0</v>
      </c>
      <c r="O147" s="107">
        <f t="array" ref="O147">XLOOKUP(DECKS!$F147,HISTORICO!$B$15:$B$89,HISTORICO!$C$15:$C$89,0,0)</f>
        <v>0</v>
      </c>
      <c r="P147" s="107">
        <f t="array" ref="P147">XLOOKUP(DECKS!$F147,HISTORICO!$B$15:$B$89,HISTORICO!$D$15:$D$89,0,0)</f>
        <v>0</v>
      </c>
      <c r="Q147" s="107">
        <f t="array" ref="Q147">XLOOKUP(DECKS!$F147,HISTORICO!$B$93:$B$171,HISTORICO!$C$93:$C$171,0,0)</f>
        <v>0</v>
      </c>
      <c r="R147" s="107">
        <f t="array" ref="R147">XLOOKUP(DECKS!$F147,HISTORICO!$B$93:$B$171,HISTORICO!$D$93:$D$171,0,0)</f>
        <v>0</v>
      </c>
      <c r="S147" s="107">
        <f t="array" ref="S147">XLOOKUP(DECKS!$F147,HISTORICO!$B$175:$B$377,HISTORICO!$C$175:$C$377,0,0)</f>
        <v>0</v>
      </c>
      <c r="T147" s="107">
        <f t="array" ref="T147">XLOOKUP(DECKS!$F147,HISTORICO!$B$175:$B$377,HISTORICO!$D$175:$D$377,0,0)</f>
        <v>0</v>
      </c>
      <c r="U147" s="107">
        <f t="array" ref="U147">XLOOKUP(DECKS!$F147,HISTORICO!$B$381:$B$501,HISTORICO!$C$381:$C$501,0,0)</f>
        <v>0</v>
      </c>
      <c r="V147" s="107">
        <f t="array" ref="V147">XLOOKUP(DECKS!$F147,HISTORICO!$B$381:$B$501,HISTORICO!$D$381:$D$501,0,0)</f>
        <v>0</v>
      </c>
      <c r="W147" s="107">
        <f t="array" ref="W147">XLOOKUP(DECKS!$F147,HISTORICO!$B$505:$B$589,HISTORICO!$C$505:$C$589,0,0)</f>
        <v>0</v>
      </c>
      <c r="X147" s="107">
        <f t="array" ref="X147">XLOOKUP(DECKS!$F147,HISTORICO!$B$505:$B$589,HISTORICO!$D$505:$D$589,0,0)</f>
        <v>0</v>
      </c>
      <c r="Y147" s="107">
        <f t="array" ref="Y147">XLOOKUP(DECKS!$F147,HISTORICO!$N$4:$N$100,HISTORICO!$O$4:$O$100,0,0)</f>
        <v>0</v>
      </c>
      <c r="Z147" s="107">
        <f t="array" ref="Z147">XLOOKUP(DECKS!$F147,HISTORICO!$N$4:$N$100,HISTORICO!$P$4:$P$100,0,0)</f>
        <v>0</v>
      </c>
      <c r="AA147" s="107">
        <f t="array" ref="AA147">XLOOKUP(DECKS!$F147,HISTORICO!$N$107:$N$288,HISTORICO!$O$107:$O$288,0,0)</f>
        <v>5</v>
      </c>
      <c r="AB147" s="107">
        <f t="array" ref="AB147">XLOOKUP(DECKS!$F147,HISTORICO!$N$107:$N$288,HISTORICO!$P$107:$P$288,0,0)</f>
        <v>1</v>
      </c>
      <c r="AC147" s="100">
        <f>DECKS!$AB147/DECKS!$AA147</f>
        <v>0.2</v>
      </c>
      <c r="AD147" s="108">
        <f t="array" ref="AD147">XLOOKUP(DECKS!$F147,HISTORICO!$N$292:$N$759,HISTORICO!$O$292:$O$759,0,0)</f>
        <v>1</v>
      </c>
      <c r="AE147" s="107">
        <f t="array" ref="AE147">XLOOKUP(DECKS!$F147,HISTORICO!$N$292:$N$759,HISTORICO!$P$292:$P$759,0,0)</f>
        <v>0</v>
      </c>
      <c r="AF147" s="109">
        <f>IFERROR(DECKS!$AE147/DECKS!$AD147,0)</f>
        <v>0</v>
      </c>
      <c r="AG147" s="108">
        <f>DECKS!$Y147+DECKS!$AA147+DECKS!$AD147</f>
        <v>6</v>
      </c>
      <c r="AH147" s="109">
        <f>IFERROR((DECKS!$Z147+DECKS!$AB147+DECKS!$AE147)/DECKS!$AG147,0)</f>
        <v>0.1666666667</v>
      </c>
      <c r="AI147" s="115" t="str">
        <f>IFERROR(AVERAGEIF(REG!$D$2:$D$124,DECKS!$F147,REG!$C$2:$C$124),"-")</f>
        <v>-</v>
      </c>
      <c r="AJ147" s="108">
        <f>DECKS!$M147+DECKS!$O147+DECKS!$Q147+DECKS!$S147+DECKS!$U147+DECKS!$W147+DECKS!$Y147+DECKS!$AA147+DECKS!$AD147</f>
        <v>6</v>
      </c>
      <c r="AK147" s="109">
        <f>IFERROR((DECKS!$N147+DECKS!$P147+DECKS!$R147+DECKS!$T147+DECKS!$V147+DECKS!$X147+DECKS!$Z147+DECKS!$AB147+DECKS!$AE147)/DECKS!$AJ147,0)</f>
        <v>0.1666666667</v>
      </c>
      <c r="AL147" s="107" t="s">
        <v>160</v>
      </c>
      <c r="AM147" s="107">
        <f>SUMIF(HISTORICO!N:N,DECKS!$F147,HISTORICO!X:X)</f>
        <v>2</v>
      </c>
      <c r="AN147" s="107">
        <f>SUMIF(HISTORICO!N:N,DECKS!$F147,HISTORICO!Y:Y)</f>
        <v>0</v>
      </c>
      <c r="AO147" s="107">
        <f>SUMIF(HISTORICO!N:N,DECKS!$F147,HISTORICO!Z:Z)</f>
        <v>0</v>
      </c>
      <c r="AP147" s="107">
        <f>SUMIF(HISTORICO!N:N,DECKS!$F147,HISTORICO!AA:AA)</f>
        <v>0</v>
      </c>
      <c r="AQ147" s="111">
        <f>IFERROR(SUM(DECKS!$AM147:$AP147)/((DECKS!$AG147)),0)</f>
        <v>0.3333333333</v>
      </c>
      <c r="AR147" s="112">
        <f>IFERROR(DECKS!$AM147/SUM(DECKS!$AM147:$AP147),0)</f>
        <v>1</v>
      </c>
      <c r="AS147" s="112">
        <f>IFERROR(DECKS!$AN147/SUM(DECKS!$AM147:$AP147),0)</f>
        <v>0</v>
      </c>
      <c r="AT147" s="112">
        <f>IFERROR(DECKS!$AO147/SUM(DECKS!$AM147:$AP147),0)</f>
        <v>0</v>
      </c>
      <c r="AU147" s="112">
        <f>IFERROR(DECKS!$AP147/SUM(DECKS!$AM147:$AP147),0)</f>
        <v>0</v>
      </c>
      <c r="AV147" s="107">
        <f t="array" ref="AV147">XLOOKUP(DECKS!$F147,HISTORICO!$N$4:$N$100,HISTORICO!$AH$4:$AH$100,0)</f>
        <v>0</v>
      </c>
      <c r="AW147" s="107">
        <f>DECKS!$AV147+DECKS!$AM147+1.5*DECKS!$AN147+2*DECKS!$AO147+2.5*DECKS!$AP147</f>
        <v>2</v>
      </c>
      <c r="AX147" s="110">
        <f>IFERROR(DECKS!$AW147/DECKS!$AG147,"-")</f>
        <v>0.3333333333</v>
      </c>
      <c r="AY147" s="107" t="str">
        <f t="array" ref="AY147">XLOOKUP(DECKS!$AX147,REF!$F$64:$F$68,REF!$D$64:$D$68,"-",-1,1)</f>
        <v>D</v>
      </c>
      <c r="AZ147" s="107" t="s">
        <v>486</v>
      </c>
      <c r="BA147" s="114">
        <v>336.28</v>
      </c>
      <c r="BB147" s="107">
        <v>2.94</v>
      </c>
      <c r="BC147" s="107">
        <v>40.5</v>
      </c>
    </row>
    <row r="148" ht="18.75" hidden="1" customHeight="1">
      <c r="A148" s="88"/>
      <c r="B148" s="105" t="s">
        <v>304</v>
      </c>
      <c r="C148" s="107" t="s">
        <v>265</v>
      </c>
      <c r="D148" s="107">
        <v>3.0</v>
      </c>
      <c r="E148" s="105" t="str">
        <f t="array" ref="E148">XLOOKUP(B148,REF!$C$3:$C$34,REF!$B$3:$B$34,"-",0,1)</f>
        <v>Izzet</v>
      </c>
      <c r="F148" s="108" t="s">
        <v>487</v>
      </c>
      <c r="G148" s="107" t="str">
        <f t="shared" si="1"/>
        <v>0</v>
      </c>
      <c r="H148" s="107" t="str">
        <f t="shared" si="2"/>
        <v>1</v>
      </c>
      <c r="I148" s="107" t="str">
        <f t="shared" si="3"/>
        <v>0</v>
      </c>
      <c r="J148" s="107" t="str">
        <f t="shared" si="4"/>
        <v>1</v>
      </c>
      <c r="K148" s="107" t="str">
        <f t="shared" si="5"/>
        <v>0</v>
      </c>
      <c r="L148" s="107">
        <f t="shared" si="6"/>
        <v>2</v>
      </c>
      <c r="M148" s="107">
        <f t="array" ref="M148">XLOOKUP(DECKS!$F148,HISTORICO!$B$4:$B$11,HISTORICO!$C$4:$C$11,0,0)</f>
        <v>0</v>
      </c>
      <c r="N148" s="107">
        <f t="array" ref="N148">XLOOKUP(DECKS!$F148,HISTORICO!$B$4:$B$11,HISTORICO!$D$4:$D$11,0,0)</f>
        <v>0</v>
      </c>
      <c r="O148" s="107">
        <f t="array" ref="O148">XLOOKUP(DECKS!$F148,HISTORICO!$B$15:$B$89,HISTORICO!$C$15:$C$89,0,0)</f>
        <v>0</v>
      </c>
      <c r="P148" s="107">
        <f t="array" ref="P148">XLOOKUP(DECKS!$F148,HISTORICO!$B$15:$B$89,HISTORICO!$D$15:$D$89,0,0)</f>
        <v>0</v>
      </c>
      <c r="Q148" s="107">
        <f t="array" ref="Q148">XLOOKUP(DECKS!$F148,HISTORICO!$B$93:$B$171,HISTORICO!$C$93:$C$171,0,0)</f>
        <v>0</v>
      </c>
      <c r="R148" s="107">
        <f t="array" ref="R148">XLOOKUP(DECKS!$F148,HISTORICO!$B$93:$B$171,HISTORICO!$D$93:$D$171,0,0)</f>
        <v>0</v>
      </c>
      <c r="S148" s="107">
        <f t="array" ref="S148">XLOOKUP(DECKS!$F148,HISTORICO!$B$175:$B$377,HISTORICO!$C$175:$C$377,0,0)</f>
        <v>0</v>
      </c>
      <c r="T148" s="107">
        <f t="array" ref="T148">XLOOKUP(DECKS!$F148,HISTORICO!$B$175:$B$377,HISTORICO!$D$175:$D$377,0,0)</f>
        <v>0</v>
      </c>
      <c r="U148" s="107">
        <f t="array" ref="U148">XLOOKUP(DECKS!$F148,HISTORICO!$B$381:$B$501,HISTORICO!$C$381:$C$501,0,0)</f>
        <v>0</v>
      </c>
      <c r="V148" s="107">
        <f t="array" ref="V148">XLOOKUP(DECKS!$F148,HISTORICO!$B$381:$B$501,HISTORICO!$D$381:$D$501,0,0)</f>
        <v>0</v>
      </c>
      <c r="W148" s="107">
        <f t="array" ref="W148">XLOOKUP(DECKS!$F148,HISTORICO!$B$505:$B$589,HISTORICO!$C$505:$C$589,0,0)</f>
        <v>15</v>
      </c>
      <c r="X148" s="107">
        <f t="array" ref="X148">XLOOKUP(DECKS!$F148,HISTORICO!$B$505:$B$589,HISTORICO!$D$505:$D$589,0,0)</f>
        <v>3</v>
      </c>
      <c r="Y148" s="107">
        <f t="array" ref="Y148">XLOOKUP(DECKS!$F148,HISTORICO!$N$4:$N$100,HISTORICO!$O$4:$O$100,0,0)</f>
        <v>3</v>
      </c>
      <c r="Z148" s="107">
        <f t="array" ref="Z148">XLOOKUP(DECKS!$F148,HISTORICO!$N$4:$N$100,HISTORICO!$P$4:$P$100,0,0)</f>
        <v>1</v>
      </c>
      <c r="AA148" s="107">
        <f t="array" ref="AA148">XLOOKUP(DECKS!$F148,HISTORICO!$N$107:$N$288,HISTORICO!$O$107:$O$288,0,0)</f>
        <v>0</v>
      </c>
      <c r="AB148" s="107">
        <f t="array" ref="AB148">XLOOKUP(DECKS!$F148,HISTORICO!$N$107:$N$288,HISTORICO!$P$107:$P$288,0,0)</f>
        <v>0</v>
      </c>
      <c r="AC148" s="100" t="str">
        <f>DECKS!$AB148/DECKS!$AA148</f>
        <v>#DIV/0!</v>
      </c>
      <c r="AD148" s="108">
        <f t="array" ref="AD148">XLOOKUP(DECKS!$F148,HISTORICO!$N$292:$N$759,HISTORICO!$O$292:$O$759,0,0)</f>
        <v>0</v>
      </c>
      <c r="AE148" s="107">
        <f t="array" ref="AE148">XLOOKUP(DECKS!$F148,HISTORICO!$N$292:$N$759,HISTORICO!$P$292:$P$759,0,0)</f>
        <v>0</v>
      </c>
      <c r="AF148" s="109">
        <f>IFERROR(DECKS!$AE148/DECKS!$AD148,0)</f>
        <v>0</v>
      </c>
      <c r="AG148" s="108">
        <f>DECKS!$Y148+DECKS!$AA148+DECKS!$AD148</f>
        <v>3</v>
      </c>
      <c r="AH148" s="109">
        <f>IFERROR((DECKS!$Z148+DECKS!$AB148+DECKS!$AE148)/DECKS!$AG148,0)</f>
        <v>0.3333333333</v>
      </c>
      <c r="AI148" s="110" t="str">
        <f>IFERROR(AVERAGEIF(REG!$D$2:$D$124,DECKS!$F148,REG!$C$2:$C$124),"-")</f>
        <v>-</v>
      </c>
      <c r="AJ148" s="108">
        <f>DECKS!$M148+DECKS!$O148+DECKS!$Q148+DECKS!$S148+DECKS!$U148+DECKS!$W148+DECKS!$Y148+DECKS!$AA148+DECKS!$AD148</f>
        <v>18</v>
      </c>
      <c r="AK148" s="109">
        <f>IFERROR((DECKS!$N148+DECKS!$P148+DECKS!$R148+DECKS!$T148+DECKS!$V148+DECKS!$X148+DECKS!$Z148+DECKS!$AB148+DECKS!$AE148)/DECKS!$AJ148,0)</f>
        <v>0.2222222222</v>
      </c>
      <c r="AL148" s="100" t="s">
        <v>161</v>
      </c>
      <c r="AM148" s="107">
        <f>SUMIF(HISTORICO!N:N,DECKS!$F148,HISTORICO!X:X)</f>
        <v>2</v>
      </c>
      <c r="AN148" s="107">
        <f>SUMIF(HISTORICO!N:N,DECKS!$F148,HISTORICO!Y:Y)</f>
        <v>0</v>
      </c>
      <c r="AO148" s="107">
        <f>SUMIF(HISTORICO!N:N,DECKS!$F148,HISTORICO!Z:Z)</f>
        <v>0</v>
      </c>
      <c r="AP148" s="107">
        <f>SUMIF(HISTORICO!N:N,DECKS!$F148,HISTORICO!AA:AA)</f>
        <v>0</v>
      </c>
      <c r="AQ148" s="111">
        <f>IFERROR(SUM(DECKS!$AM148:$AP148)/((DECKS!$AG148)),0)</f>
        <v>0.6666666667</v>
      </c>
      <c r="AR148" s="112">
        <f>IFERROR(DECKS!$AM148/SUM(DECKS!$AM148:$AP148),0)</f>
        <v>1</v>
      </c>
      <c r="AS148" s="112">
        <f>IFERROR(DECKS!$AN148/SUM(DECKS!$AM148:$AP148),0)</f>
        <v>0</v>
      </c>
      <c r="AT148" s="112">
        <f>IFERROR(DECKS!$AO148/SUM(DECKS!$AM148:$AP148),0)</f>
        <v>0</v>
      </c>
      <c r="AU148" s="112">
        <f>IFERROR(DECKS!$AP148/SUM(DECKS!$AM148:$AP148),0)</f>
        <v>0</v>
      </c>
      <c r="AV148" s="107">
        <f t="array" ref="AV148">XLOOKUP(DECKS!$F148,HISTORICO!$N$4:$N$100,HISTORICO!$AH$4:$AH$100,0)</f>
        <v>8</v>
      </c>
      <c r="AW148" s="107">
        <f>DECKS!$AV148+DECKS!$AM148+1.5*DECKS!$AN148+2*DECKS!$AO148+2.5*DECKS!$AP148</f>
        <v>10</v>
      </c>
      <c r="AX148" s="110">
        <f>IFERROR(DECKS!$AW148/DECKS!$AG148,"-")</f>
        <v>3.333333333</v>
      </c>
      <c r="AY148" s="107" t="str">
        <f t="array" ref="AY148">XLOOKUP(DECKS!$AX148,REF!$F$64:$F$68,REF!$D$64:$D$68,"-",-1,1)</f>
        <v>A</v>
      </c>
      <c r="AZ148" s="108"/>
      <c r="BA148" s="114"/>
      <c r="BB148" s="107"/>
      <c r="BC148" s="107"/>
    </row>
    <row r="149" ht="18.75" hidden="1" customHeight="1">
      <c r="A149" s="88"/>
      <c r="B149" s="105" t="s">
        <v>314</v>
      </c>
      <c r="C149" s="107" t="s">
        <v>263</v>
      </c>
      <c r="D149" s="107">
        <v>3.0</v>
      </c>
      <c r="E149" s="105" t="str">
        <f t="array" ref="E149">XLOOKUP(B149,REF!$C$3:$C$34,REF!$B$3:$B$34,"-",0,1)</f>
        <v>Dimir</v>
      </c>
      <c r="F149" s="108" t="s">
        <v>488</v>
      </c>
      <c r="G149" s="107" t="str">
        <f t="shared" si="1"/>
        <v>0</v>
      </c>
      <c r="H149" s="107" t="str">
        <f t="shared" si="2"/>
        <v>1</v>
      </c>
      <c r="I149" s="107" t="str">
        <f t="shared" si="3"/>
        <v>1</v>
      </c>
      <c r="J149" s="107" t="str">
        <f t="shared" si="4"/>
        <v>0</v>
      </c>
      <c r="K149" s="107" t="str">
        <f t="shared" si="5"/>
        <v>0</v>
      </c>
      <c r="L149" s="107">
        <f t="shared" si="6"/>
        <v>2</v>
      </c>
      <c r="M149" s="107">
        <f t="array" ref="M149">XLOOKUP(DECKS!$F149,HISTORICO!$B$4:$B$11,HISTORICO!$C$4:$C$11,0,0)</f>
        <v>0</v>
      </c>
      <c r="N149" s="107">
        <f t="array" ref="N149">XLOOKUP(DECKS!$F149,HISTORICO!$B$4:$B$11,HISTORICO!$D$4:$D$11,0,0)</f>
        <v>0</v>
      </c>
      <c r="O149" s="107">
        <f t="array" ref="O149">XLOOKUP(DECKS!$F149,HISTORICO!$B$15:$B$89,HISTORICO!$C$15:$C$89,0,0)</f>
        <v>0</v>
      </c>
      <c r="P149" s="107">
        <f t="array" ref="P149">XLOOKUP(DECKS!$F149,HISTORICO!$B$15:$B$89,HISTORICO!$D$15:$D$89,0,0)</f>
        <v>0</v>
      </c>
      <c r="Q149" s="107">
        <f t="array" ref="Q149">XLOOKUP(DECKS!$F149,HISTORICO!$B$93:$B$171,HISTORICO!$C$93:$C$171,0,0)</f>
        <v>0</v>
      </c>
      <c r="R149" s="107">
        <f t="array" ref="R149">XLOOKUP(DECKS!$F149,HISTORICO!$B$93:$B$171,HISTORICO!$D$93:$D$171,0,0)</f>
        <v>0</v>
      </c>
      <c r="S149" s="107">
        <f t="array" ref="S149">XLOOKUP(DECKS!$F149,HISTORICO!$B$175:$B$377,HISTORICO!$C$175:$C$377,0,0)</f>
        <v>0</v>
      </c>
      <c r="T149" s="107">
        <f t="array" ref="T149">XLOOKUP(DECKS!$F149,HISTORICO!$B$175:$B$377,HISTORICO!$D$175:$D$377,0,0)</f>
        <v>0</v>
      </c>
      <c r="U149" s="107">
        <f t="array" ref="U149">XLOOKUP(DECKS!$F149,HISTORICO!$B$381:$B$501,HISTORICO!$C$381:$C$501,0,0)</f>
        <v>0</v>
      </c>
      <c r="V149" s="107">
        <f t="array" ref="V149">XLOOKUP(DECKS!$F149,HISTORICO!$B$381:$B$501,HISTORICO!$D$381:$D$501,0,0)</f>
        <v>0</v>
      </c>
      <c r="W149" s="107">
        <f t="array" ref="W149">XLOOKUP(DECKS!$F149,HISTORICO!$B$505:$B$589,HISTORICO!$C$505:$C$589,0,0)</f>
        <v>0</v>
      </c>
      <c r="X149" s="107">
        <f t="array" ref="X149">XLOOKUP(DECKS!$F149,HISTORICO!$B$505:$B$589,HISTORICO!$D$505:$D$589,0,0)</f>
        <v>0</v>
      </c>
      <c r="Y149" s="107">
        <f t="array" ref="Y149">XLOOKUP(DECKS!$F149,HISTORICO!$N$4:$N$100,HISTORICO!$O$4:$O$100,0,0)</f>
        <v>0</v>
      </c>
      <c r="Z149" s="107">
        <f t="array" ref="Z149">XLOOKUP(DECKS!$F149,HISTORICO!$N$4:$N$100,HISTORICO!$P$4:$P$100,0,0)</f>
        <v>0</v>
      </c>
      <c r="AA149" s="107">
        <f t="array" ref="AA149">XLOOKUP(DECKS!$F149,HISTORICO!$N$107:$N$288,HISTORICO!$O$107:$O$288,0,0)</f>
        <v>3</v>
      </c>
      <c r="AB149" s="107">
        <f t="array" ref="AB149">XLOOKUP(DECKS!$F149,HISTORICO!$N$107:$N$288,HISTORICO!$P$107:$P$288,0,0)</f>
        <v>1</v>
      </c>
      <c r="AC149" s="100">
        <f>DECKS!$AB149/DECKS!$AA149</f>
        <v>0.3333333333</v>
      </c>
      <c r="AD149" s="108">
        <f t="array" ref="AD149">XLOOKUP(DECKS!$F149,HISTORICO!$N$292:$N$759,HISTORICO!$O$292:$O$759,0,0)</f>
        <v>0</v>
      </c>
      <c r="AE149" s="107">
        <f t="array" ref="AE149">XLOOKUP(DECKS!$F149,HISTORICO!$N$292:$N$759,HISTORICO!$P$292:$P$759,0,0)</f>
        <v>0</v>
      </c>
      <c r="AF149" s="109">
        <f>IFERROR(DECKS!$AE149/DECKS!$AD149,0)</f>
        <v>0</v>
      </c>
      <c r="AG149" s="108">
        <f>DECKS!$Y149+DECKS!$AA149+DECKS!$AD149</f>
        <v>3</v>
      </c>
      <c r="AH149" s="109">
        <f>IFERROR((DECKS!$Z149+DECKS!$AB149+DECKS!$AE149)/DECKS!$AG149,0)</f>
        <v>0.3333333333</v>
      </c>
      <c r="AI149" s="110" t="str">
        <f>IFERROR(AVERAGEIF(REG!$D$2:$D$124,DECKS!$F149,REG!$C$2:$C$124),"-")</f>
        <v>-</v>
      </c>
      <c r="AJ149" s="108">
        <f>DECKS!$M149+DECKS!$O149+DECKS!$Q149+DECKS!$S149+DECKS!$U149+DECKS!$W149+DECKS!$Y149+DECKS!$AA149+DECKS!$AD149</f>
        <v>3</v>
      </c>
      <c r="AK149" s="109">
        <f>IFERROR((DECKS!$N149+DECKS!$P149+DECKS!$R149+DECKS!$T149+DECKS!$V149+DECKS!$X149+DECKS!$Z149+DECKS!$AB149+DECKS!$AE149)/DECKS!$AJ149,0)</f>
        <v>0.3333333333</v>
      </c>
      <c r="AL149" s="107" t="s">
        <v>190</v>
      </c>
      <c r="AM149" s="107">
        <f>SUMIF(HISTORICO!N:N,DECKS!$F149,HISTORICO!X:X)</f>
        <v>2</v>
      </c>
      <c r="AN149" s="107">
        <f>SUMIF(HISTORICO!N:N,DECKS!$F149,HISTORICO!Y:Y)</f>
        <v>0</v>
      </c>
      <c r="AO149" s="107">
        <f>SUMIF(HISTORICO!N:N,DECKS!$F149,HISTORICO!Z:Z)</f>
        <v>0</v>
      </c>
      <c r="AP149" s="107">
        <f>SUMIF(HISTORICO!N:N,DECKS!$F149,HISTORICO!AA:AA)</f>
        <v>0</v>
      </c>
      <c r="AQ149" s="111">
        <f>IFERROR(SUM(DECKS!$AM149:$AP149)/((DECKS!$AG149)),0)</f>
        <v>0.6666666667</v>
      </c>
      <c r="AR149" s="112">
        <f>IFERROR(DECKS!$AM149/SUM(DECKS!$AM149:$AP149),0)</f>
        <v>1</v>
      </c>
      <c r="AS149" s="112">
        <f>IFERROR(DECKS!$AN149/SUM(DECKS!$AM149:$AP149),0)</f>
        <v>0</v>
      </c>
      <c r="AT149" s="112">
        <f>IFERROR(DECKS!$AO149/SUM(DECKS!$AM149:$AP149),0)</f>
        <v>0</v>
      </c>
      <c r="AU149" s="112">
        <f>IFERROR(DECKS!$AP149/SUM(DECKS!$AM149:$AP149),0)</f>
        <v>0</v>
      </c>
      <c r="AV149" s="107">
        <f t="array" ref="AV149">XLOOKUP(DECKS!$F149,HISTORICO!$N$4:$N$100,HISTORICO!$AH$4:$AH$100,0)</f>
        <v>0</v>
      </c>
      <c r="AW149" s="107">
        <f>DECKS!$AV149+DECKS!$AM149+1.5*DECKS!$AN149+2*DECKS!$AO149+2.5*DECKS!$AP149</f>
        <v>2</v>
      </c>
      <c r="AX149" s="110">
        <f>IFERROR(DECKS!$AW149/DECKS!$AG149,"-")</f>
        <v>0.6666666667</v>
      </c>
      <c r="AY149" s="107" t="str">
        <f t="array" ref="AY149">XLOOKUP(DECKS!$AX149,REF!$F$64:$F$68,REF!$D$64:$D$68,"-",-1,1)</f>
        <v>D</v>
      </c>
      <c r="AZ149" s="107"/>
      <c r="BA149" s="114"/>
      <c r="BB149" s="107"/>
      <c r="BC149" s="107"/>
    </row>
    <row r="150" ht="18.75" hidden="1" customHeight="1">
      <c r="A150" s="88"/>
      <c r="B150" s="105" t="s">
        <v>318</v>
      </c>
      <c r="C150" s="107" t="s">
        <v>253</v>
      </c>
      <c r="D150" s="107"/>
      <c r="E150" s="105" t="str">
        <f t="array" ref="E150">XLOOKUP(B150,REF!$C$3:$C$34,REF!$B$3:$B$34,"-",0,1)</f>
        <v>Jund</v>
      </c>
      <c r="F150" s="108" t="s">
        <v>489</v>
      </c>
      <c r="G150" s="107" t="str">
        <f t="shared" si="1"/>
        <v>0</v>
      </c>
      <c r="H150" s="107" t="str">
        <f t="shared" si="2"/>
        <v>0</v>
      </c>
      <c r="I150" s="107" t="str">
        <f t="shared" si="3"/>
        <v>1</v>
      </c>
      <c r="J150" s="107" t="str">
        <f t="shared" si="4"/>
        <v>1</v>
      </c>
      <c r="K150" s="107" t="str">
        <f t="shared" si="5"/>
        <v>1</v>
      </c>
      <c r="L150" s="107">
        <f t="shared" si="6"/>
        <v>3</v>
      </c>
      <c r="M150" s="107">
        <f t="array" ref="M150">XLOOKUP(DECKS!$F150,HISTORICO!$B$4:$B$11,HISTORICO!$C$4:$C$11,0,0)</f>
        <v>0</v>
      </c>
      <c r="N150" s="107">
        <f t="array" ref="N150">XLOOKUP(DECKS!$F150,HISTORICO!$B$4:$B$11,HISTORICO!$D$4:$D$11,0,0)</f>
        <v>0</v>
      </c>
      <c r="O150" s="107">
        <f t="array" ref="O150">XLOOKUP(DECKS!$F150,HISTORICO!$B$15:$B$89,HISTORICO!$C$15:$C$89,0,0)</f>
        <v>0</v>
      </c>
      <c r="P150" s="107">
        <f t="array" ref="P150">XLOOKUP(DECKS!$F150,HISTORICO!$B$15:$B$89,HISTORICO!$D$15:$D$89,0,0)</f>
        <v>0</v>
      </c>
      <c r="Q150" s="107">
        <f t="array" ref="Q150">XLOOKUP(DECKS!$F150,HISTORICO!$B$93:$B$171,HISTORICO!$C$93:$C$171,0,0)</f>
        <v>0</v>
      </c>
      <c r="R150" s="107">
        <f t="array" ref="R150">XLOOKUP(DECKS!$F150,HISTORICO!$B$93:$B$171,HISTORICO!$D$93:$D$171,0,0)</f>
        <v>0</v>
      </c>
      <c r="S150" s="107">
        <f t="array" ref="S150">XLOOKUP(DECKS!$F150,HISTORICO!$B$175:$B$377,HISTORICO!$C$175:$C$377,0,0)</f>
        <v>0</v>
      </c>
      <c r="T150" s="107">
        <f t="array" ref="T150">XLOOKUP(DECKS!$F150,HISTORICO!$B$175:$B$377,HISTORICO!$D$175:$D$377,0,0)</f>
        <v>0</v>
      </c>
      <c r="U150" s="107">
        <f t="array" ref="U150">XLOOKUP(DECKS!$F150,HISTORICO!$B$381:$B$501,HISTORICO!$C$381:$C$501,0,0)</f>
        <v>0</v>
      </c>
      <c r="V150" s="107">
        <f t="array" ref="V150">XLOOKUP(DECKS!$F150,HISTORICO!$B$381:$B$501,HISTORICO!$D$381:$D$501,0,0)</f>
        <v>0</v>
      </c>
      <c r="W150" s="107">
        <f t="array" ref="W150">XLOOKUP(DECKS!$F150,HISTORICO!$B$505:$B$589,HISTORICO!$C$505:$C$589,0,0)</f>
        <v>0</v>
      </c>
      <c r="X150" s="107">
        <f t="array" ref="X150">XLOOKUP(DECKS!$F150,HISTORICO!$B$505:$B$589,HISTORICO!$D$505:$D$589,0,0)</f>
        <v>0</v>
      </c>
      <c r="Y150" s="107">
        <f t="array" ref="Y150">XLOOKUP(DECKS!$F150,HISTORICO!$N$4:$N$100,HISTORICO!$O$4:$O$100,0,0)</f>
        <v>0</v>
      </c>
      <c r="Z150" s="107">
        <f t="array" ref="Z150">XLOOKUP(DECKS!$F150,HISTORICO!$N$4:$N$100,HISTORICO!$P$4:$P$100,0,0)</f>
        <v>0</v>
      </c>
      <c r="AA150" s="107">
        <f t="array" ref="AA150">XLOOKUP(DECKS!$F150,HISTORICO!$N$107:$N$288,HISTORICO!$O$107:$O$288,0,0)</f>
        <v>3</v>
      </c>
      <c r="AB150" s="107">
        <f t="array" ref="AB150">XLOOKUP(DECKS!$F150,HISTORICO!$N$107:$N$288,HISTORICO!$P$107:$P$288,0,0)</f>
        <v>1</v>
      </c>
      <c r="AC150" s="100">
        <f>DECKS!$AB150/DECKS!$AA150</f>
        <v>0.3333333333</v>
      </c>
      <c r="AD150" s="108">
        <f t="array" ref="AD150">XLOOKUP(DECKS!$F150,HISTORICO!$N$292:$N$759,HISTORICO!$O$292:$O$759,0,0)</f>
        <v>0</v>
      </c>
      <c r="AE150" s="107">
        <f t="array" ref="AE150">XLOOKUP(DECKS!$F150,HISTORICO!$N$292:$N$759,HISTORICO!$P$292:$P$759,0,0)</f>
        <v>0</v>
      </c>
      <c r="AF150" s="109">
        <f>IFERROR(DECKS!$AE150/DECKS!$AD150,0)</f>
        <v>0</v>
      </c>
      <c r="AG150" s="108">
        <f>DECKS!$Y150+DECKS!$AA150+DECKS!$AD150</f>
        <v>3</v>
      </c>
      <c r="AH150" s="109">
        <f>IFERROR((DECKS!$Z150+DECKS!$AB150+DECKS!$AE150)/DECKS!$AG150,0)</f>
        <v>0.3333333333</v>
      </c>
      <c r="AI150" s="110" t="str">
        <f>IFERROR(AVERAGEIF(REG!$D$2:$D$124,DECKS!$F150,REG!$C$2:$C$124),"-")</f>
        <v>-</v>
      </c>
      <c r="AJ150" s="108">
        <f>DECKS!$M150+DECKS!$O150+DECKS!$Q150+DECKS!$S150+DECKS!$U150+DECKS!$W150+DECKS!$Y150+DECKS!$AA150+DECKS!$AD150</f>
        <v>3</v>
      </c>
      <c r="AK150" s="109">
        <f>IFERROR((DECKS!$N150+DECKS!$P150+DECKS!$R150+DECKS!$T150+DECKS!$V150+DECKS!$X150+DECKS!$Z150+DECKS!$AB150+DECKS!$AE150)/DECKS!$AJ150,0)</f>
        <v>0.3333333333</v>
      </c>
      <c r="AL150" s="107" t="s">
        <v>362</v>
      </c>
      <c r="AM150" s="107">
        <f>SUMIF(HISTORICO!N:N,DECKS!$F150,HISTORICO!X:X)</f>
        <v>4</v>
      </c>
      <c r="AN150" s="107">
        <f>SUMIF(HISTORICO!N:N,DECKS!$F150,HISTORICO!Y:Y)</f>
        <v>2</v>
      </c>
      <c r="AO150" s="107">
        <f>SUMIF(HISTORICO!N:N,DECKS!$F150,HISTORICO!Z:Z)</f>
        <v>0</v>
      </c>
      <c r="AP150" s="107">
        <f>SUMIF(HISTORICO!N:N,DECKS!$F150,HISTORICO!AA:AA)</f>
        <v>0</v>
      </c>
      <c r="AQ150" s="111">
        <f>IFERROR(SUM(DECKS!$AM150:$AP150)/((DECKS!$AG150)),0)</f>
        <v>2</v>
      </c>
      <c r="AR150" s="112">
        <f>IFERROR(DECKS!$AM150/SUM(DECKS!$AM150:$AP150),0)</f>
        <v>0.6666666667</v>
      </c>
      <c r="AS150" s="112">
        <f>IFERROR(DECKS!$AN150/SUM(DECKS!$AM150:$AP150),0)</f>
        <v>0.3333333333</v>
      </c>
      <c r="AT150" s="112">
        <f>IFERROR(DECKS!$AO150/SUM(DECKS!$AM150:$AP150),0)</f>
        <v>0</v>
      </c>
      <c r="AU150" s="112">
        <f>IFERROR(DECKS!$AP150/SUM(DECKS!$AM150:$AP150),0)</f>
        <v>0</v>
      </c>
      <c r="AV150" s="107">
        <f t="array" ref="AV150">XLOOKUP(DECKS!$F150,HISTORICO!$N$4:$N$100,HISTORICO!$AH$4:$AH$100,0)</f>
        <v>0</v>
      </c>
      <c r="AW150" s="107">
        <f>DECKS!$AV150+DECKS!$AM150+1.5*DECKS!$AN150+2*DECKS!$AO150+2.5*DECKS!$AP150</f>
        <v>7</v>
      </c>
      <c r="AX150" s="110">
        <f>IFERROR(DECKS!$AW150/DECKS!$AG150,"-")</f>
        <v>2.333333333</v>
      </c>
      <c r="AY150" s="107" t="str">
        <f t="array" ref="AY150">XLOOKUP(DECKS!$AX150,REF!$F$64:$F$68,REF!$D$64:$D$68,"-",-1,1)</f>
        <v>B</v>
      </c>
      <c r="AZ150" s="107"/>
      <c r="BA150" s="114"/>
      <c r="BB150" s="107"/>
      <c r="BC150" s="107"/>
    </row>
    <row r="151" ht="18.75" hidden="1" customHeight="1">
      <c r="A151" s="88"/>
      <c r="B151" s="105" t="s">
        <v>296</v>
      </c>
      <c r="C151" s="107" t="s">
        <v>264</v>
      </c>
      <c r="D151" s="107">
        <v>5.0</v>
      </c>
      <c r="E151" s="105" t="str">
        <f t="array" ref="E151">XLOOKUP(B151,REF!$C$3:$C$34,REF!$B$3:$B$34,"-",0,1)</f>
        <v>Mono Blue</v>
      </c>
      <c r="F151" s="108" t="s">
        <v>490</v>
      </c>
      <c r="G151" s="107" t="str">
        <f t="shared" si="1"/>
        <v>0</v>
      </c>
      <c r="H151" s="107" t="str">
        <f t="shared" si="2"/>
        <v>1</v>
      </c>
      <c r="I151" s="107" t="str">
        <f t="shared" si="3"/>
        <v>0</v>
      </c>
      <c r="J151" s="107" t="str">
        <f t="shared" si="4"/>
        <v>0</v>
      </c>
      <c r="K151" s="107" t="str">
        <f t="shared" si="5"/>
        <v>0</v>
      </c>
      <c r="L151" s="107">
        <f t="shared" si="6"/>
        <v>1</v>
      </c>
      <c r="M151" s="107">
        <f t="array" ref="M151">XLOOKUP(DECKS!$F151,HISTORICO!$B$4:$B$11,HISTORICO!$C$4:$C$11,0,0)</f>
        <v>0</v>
      </c>
      <c r="N151" s="107">
        <f t="array" ref="N151">XLOOKUP(DECKS!$F151,HISTORICO!$B$4:$B$11,HISTORICO!$D$4:$D$11,0,0)</f>
        <v>0</v>
      </c>
      <c r="O151" s="107">
        <f t="array" ref="O151">XLOOKUP(DECKS!$F151,HISTORICO!$B$15:$B$89,HISTORICO!$C$15:$C$89,0,0)</f>
        <v>0</v>
      </c>
      <c r="P151" s="107">
        <f t="array" ref="P151">XLOOKUP(DECKS!$F151,HISTORICO!$B$15:$B$89,HISTORICO!$D$15:$D$89,0,0)</f>
        <v>0</v>
      </c>
      <c r="Q151" s="107">
        <f t="array" ref="Q151">XLOOKUP(DECKS!$F151,HISTORICO!$B$93:$B$171,HISTORICO!$C$93:$C$171,0,0)</f>
        <v>0</v>
      </c>
      <c r="R151" s="107">
        <f t="array" ref="R151">XLOOKUP(DECKS!$F151,HISTORICO!$B$93:$B$171,HISTORICO!$D$93:$D$171,0,0)</f>
        <v>0</v>
      </c>
      <c r="S151" s="107">
        <f t="array" ref="S151">XLOOKUP(DECKS!$F151,HISTORICO!$B$175:$B$377,HISTORICO!$C$175:$C$377,0,0)</f>
        <v>0</v>
      </c>
      <c r="T151" s="107">
        <f t="array" ref="T151">XLOOKUP(DECKS!$F151,HISTORICO!$B$175:$B$377,HISTORICO!$D$175:$D$377,0,0)</f>
        <v>0</v>
      </c>
      <c r="U151" s="107">
        <f t="array" ref="U151">XLOOKUP(DECKS!$F151,HISTORICO!$B$381:$B$501,HISTORICO!$C$381:$C$501,0,0)</f>
        <v>0</v>
      </c>
      <c r="V151" s="107">
        <f t="array" ref="V151">XLOOKUP(DECKS!$F151,HISTORICO!$B$381:$B$501,HISTORICO!$D$381:$D$501,0,0)</f>
        <v>0</v>
      </c>
      <c r="W151" s="107">
        <f t="array" ref="W151">XLOOKUP(DECKS!$F151,HISTORICO!$B$505:$B$589,HISTORICO!$C$505:$C$589,0,0)</f>
        <v>0</v>
      </c>
      <c r="X151" s="107">
        <f t="array" ref="X151">XLOOKUP(DECKS!$F151,HISTORICO!$B$505:$B$589,HISTORICO!$D$505:$D$589,0,0)</f>
        <v>0</v>
      </c>
      <c r="Y151" s="107">
        <f t="array" ref="Y151">XLOOKUP(DECKS!$F151,HISTORICO!$N$4:$N$100,HISTORICO!$O$4:$O$100,0,0)</f>
        <v>0</v>
      </c>
      <c r="Z151" s="107">
        <f t="array" ref="Z151">XLOOKUP(DECKS!$F151,HISTORICO!$N$4:$N$100,HISTORICO!$P$4:$P$100,0,0)</f>
        <v>0</v>
      </c>
      <c r="AA151" s="107">
        <f t="array" ref="AA151">XLOOKUP(DECKS!$F151,HISTORICO!$N$107:$N$288,HISTORICO!$O$107:$O$288,0,0)</f>
        <v>3</v>
      </c>
      <c r="AB151" s="107">
        <f t="array" ref="AB151">XLOOKUP(DECKS!$F151,HISTORICO!$N$107:$N$288,HISTORICO!$P$107:$P$288,0,0)</f>
        <v>1</v>
      </c>
      <c r="AC151" s="100">
        <f>DECKS!$AB151/DECKS!$AA151</f>
        <v>0.3333333333</v>
      </c>
      <c r="AD151" s="108">
        <f t="array" ref="AD151">XLOOKUP(DECKS!$F151,HISTORICO!$N$292:$N$759,HISTORICO!$O$292:$O$759,0,0)</f>
        <v>0</v>
      </c>
      <c r="AE151" s="107">
        <f t="array" ref="AE151">XLOOKUP(DECKS!$F151,HISTORICO!$N$292:$N$759,HISTORICO!$P$292:$P$759,0,0)</f>
        <v>0</v>
      </c>
      <c r="AF151" s="109">
        <f>IFERROR(DECKS!$AE151/DECKS!$AD151,0)</f>
        <v>0</v>
      </c>
      <c r="AG151" s="108">
        <f>DECKS!$Y151+DECKS!$AA151+DECKS!$AD151</f>
        <v>3</v>
      </c>
      <c r="AH151" s="109">
        <f>IFERROR((DECKS!$Z151+DECKS!$AB151+DECKS!$AE151)/DECKS!$AG151,0)</f>
        <v>0.3333333333</v>
      </c>
      <c r="AI151" s="110" t="str">
        <f>IFERROR(AVERAGEIF(REG!$D$2:$D$124,DECKS!$F151,REG!$C$2:$C$124),"-")</f>
        <v>-</v>
      </c>
      <c r="AJ151" s="108">
        <f>DECKS!$M151+DECKS!$O151+DECKS!$Q151+DECKS!$S151+DECKS!$U151+DECKS!$W151+DECKS!$Y151+DECKS!$AA151+DECKS!$AD151</f>
        <v>3</v>
      </c>
      <c r="AK151" s="109">
        <f>IFERROR((DECKS!$N151+DECKS!$P151+DECKS!$R151+DECKS!$T151+DECKS!$V151+DECKS!$X151+DECKS!$Z151+DECKS!$AB151+DECKS!$AE151)/DECKS!$AJ151,0)</f>
        <v>0.3333333333</v>
      </c>
      <c r="AL151" s="107" t="s">
        <v>362</v>
      </c>
      <c r="AM151" s="107">
        <f>SUMIF(HISTORICO!N:N,DECKS!$F151,HISTORICO!X:X)</f>
        <v>0</v>
      </c>
      <c r="AN151" s="107">
        <f>SUMIF(HISTORICO!N:N,DECKS!$F151,HISTORICO!Y:Y)</f>
        <v>0</v>
      </c>
      <c r="AO151" s="107">
        <f>SUMIF(HISTORICO!N:N,DECKS!$F151,HISTORICO!Z:Z)</f>
        <v>0</v>
      </c>
      <c r="AP151" s="107">
        <f>SUMIF(HISTORICO!N:N,DECKS!$F151,HISTORICO!AA:AA)</f>
        <v>3</v>
      </c>
      <c r="AQ151" s="111">
        <f>IFERROR(SUM(DECKS!$AM151:$AP151)/((DECKS!$AG151)),0)</f>
        <v>1</v>
      </c>
      <c r="AR151" s="112">
        <f>IFERROR(DECKS!$AM151/SUM(DECKS!$AM151:$AP151),0)</f>
        <v>0</v>
      </c>
      <c r="AS151" s="112">
        <f>IFERROR(DECKS!$AN151/SUM(DECKS!$AM151:$AP151),0)</f>
        <v>0</v>
      </c>
      <c r="AT151" s="112">
        <f>IFERROR(DECKS!$AO151/SUM(DECKS!$AM151:$AP151),0)</f>
        <v>0</v>
      </c>
      <c r="AU151" s="112">
        <f>IFERROR(DECKS!$AP151/SUM(DECKS!$AM151:$AP151),0)</f>
        <v>1</v>
      </c>
      <c r="AV151" s="107">
        <f t="array" ref="AV151">XLOOKUP(DECKS!$F151,HISTORICO!$N$4:$N$100,HISTORICO!$AH$4:$AH$100,0)</f>
        <v>0</v>
      </c>
      <c r="AW151" s="107">
        <f>DECKS!$AV151+DECKS!$AM151+1.5*DECKS!$AN151+2*DECKS!$AO151+2.5*DECKS!$AP151</f>
        <v>7.5</v>
      </c>
      <c r="AX151" s="110">
        <f>IFERROR(DECKS!$AW151/DECKS!$AG151,"-")</f>
        <v>2.5</v>
      </c>
      <c r="AY151" s="107" t="str">
        <f t="array" ref="AY151">XLOOKUP(DECKS!$AX151,REF!$F$64:$F$68,REF!$D$64:$D$68,"-",-1,1)</f>
        <v>B</v>
      </c>
      <c r="AZ151" s="107"/>
      <c r="BA151" s="114"/>
      <c r="BB151" s="107"/>
      <c r="BC151" s="107"/>
    </row>
    <row r="152" ht="18.75" hidden="1" customHeight="1">
      <c r="A152" s="88"/>
      <c r="B152" s="105" t="s">
        <v>322</v>
      </c>
      <c r="C152" s="107" t="s">
        <v>274</v>
      </c>
      <c r="D152" s="107">
        <v>3.0</v>
      </c>
      <c r="E152" s="105" t="str">
        <f t="array" ref="E152">XLOOKUP(B152,REF!$C$3:$C$34,REF!$B$3:$B$34,"-",0,1)</f>
        <v>Azorius</v>
      </c>
      <c r="F152" s="108" t="s">
        <v>491</v>
      </c>
      <c r="G152" s="107" t="str">
        <f t="shared" si="1"/>
        <v>1</v>
      </c>
      <c r="H152" s="107" t="str">
        <f t="shared" si="2"/>
        <v>1</v>
      </c>
      <c r="I152" s="107" t="str">
        <f t="shared" si="3"/>
        <v>0</v>
      </c>
      <c r="J152" s="107" t="str">
        <f t="shared" si="4"/>
        <v>0</v>
      </c>
      <c r="K152" s="107" t="str">
        <f t="shared" si="5"/>
        <v>0</v>
      </c>
      <c r="L152" s="107">
        <f t="shared" si="6"/>
        <v>2</v>
      </c>
      <c r="M152" s="107">
        <f t="array" ref="M152">XLOOKUP(DECKS!$F152,HISTORICO!$B$4:$B$11,HISTORICO!$C$4:$C$11,0,0)</f>
        <v>0</v>
      </c>
      <c r="N152" s="107">
        <f t="array" ref="N152">XLOOKUP(DECKS!$F152,HISTORICO!$B$4:$B$11,HISTORICO!$D$4:$D$11,0,0)</f>
        <v>0</v>
      </c>
      <c r="O152" s="107">
        <f t="array" ref="O152">XLOOKUP(DECKS!$F152,HISTORICO!$B$15:$B$89,HISTORICO!$C$15:$C$89,0,0)</f>
        <v>0</v>
      </c>
      <c r="P152" s="107">
        <f t="array" ref="P152">XLOOKUP(DECKS!$F152,HISTORICO!$B$15:$B$89,HISTORICO!$D$15:$D$89,0,0)</f>
        <v>0</v>
      </c>
      <c r="Q152" s="107">
        <f t="array" ref="Q152">XLOOKUP(DECKS!$F152,HISTORICO!$B$93:$B$171,HISTORICO!$C$93:$C$171,0,0)</f>
        <v>0</v>
      </c>
      <c r="R152" s="107">
        <f t="array" ref="R152">XLOOKUP(DECKS!$F152,HISTORICO!$B$93:$B$171,HISTORICO!$D$93:$D$171,0,0)</f>
        <v>0</v>
      </c>
      <c r="S152" s="107">
        <f t="array" ref="S152">XLOOKUP(DECKS!$F152,HISTORICO!$B$175:$B$377,HISTORICO!$C$175:$C$377,0,0)</f>
        <v>0</v>
      </c>
      <c r="T152" s="107">
        <f t="array" ref="T152">XLOOKUP(DECKS!$F152,HISTORICO!$B$175:$B$377,HISTORICO!$D$175:$D$377,0,0)</f>
        <v>0</v>
      </c>
      <c r="U152" s="107">
        <f t="array" ref="U152">XLOOKUP(DECKS!$F152,HISTORICO!$B$381:$B$501,HISTORICO!$C$381:$C$501,0,0)</f>
        <v>0</v>
      </c>
      <c r="V152" s="107">
        <f t="array" ref="V152">XLOOKUP(DECKS!$F152,HISTORICO!$B$381:$B$501,HISTORICO!$D$381:$D$501,0,0)</f>
        <v>0</v>
      </c>
      <c r="W152" s="107">
        <f t="array" ref="W152">XLOOKUP(DECKS!$F152,HISTORICO!$B$505:$B$589,HISTORICO!$C$505:$C$589,0,0)</f>
        <v>0</v>
      </c>
      <c r="X152" s="107">
        <f t="array" ref="X152">XLOOKUP(DECKS!$F152,HISTORICO!$B$505:$B$589,HISTORICO!$D$505:$D$589,0,0)</f>
        <v>0</v>
      </c>
      <c r="Y152" s="107">
        <f t="array" ref="Y152">XLOOKUP(DECKS!$F152,HISTORICO!$N$4:$N$100,HISTORICO!$O$4:$O$100,0,0)</f>
        <v>3</v>
      </c>
      <c r="Z152" s="107">
        <f t="array" ref="Z152">XLOOKUP(DECKS!$F152,HISTORICO!$N$4:$N$100,HISTORICO!$P$4:$P$100,0,0)</f>
        <v>1</v>
      </c>
      <c r="AA152" s="107">
        <f t="array" ref="AA152">XLOOKUP(DECKS!$F152,HISTORICO!$N$107:$N$288,HISTORICO!$O$107:$O$288,0,0)</f>
        <v>0</v>
      </c>
      <c r="AB152" s="107">
        <f t="array" ref="AB152">XLOOKUP(DECKS!$F152,HISTORICO!$N$107:$N$288,HISTORICO!$P$107:$P$288,0,0)</f>
        <v>0</v>
      </c>
      <c r="AC152" s="100" t="str">
        <f>DECKS!$AB152/DECKS!$AA152</f>
        <v>#DIV/0!</v>
      </c>
      <c r="AD152" s="108">
        <f t="array" ref="AD152">XLOOKUP(DECKS!$F152,HISTORICO!$N$292:$N$759,HISTORICO!$O$292:$O$759,0,0)</f>
        <v>0</v>
      </c>
      <c r="AE152" s="107">
        <f t="array" ref="AE152">XLOOKUP(DECKS!$F152,HISTORICO!$N$292:$N$759,HISTORICO!$P$292:$P$759,0,0)</f>
        <v>0</v>
      </c>
      <c r="AF152" s="109">
        <f>IFERROR(DECKS!$AE152/DECKS!$AD152,0)</f>
        <v>0</v>
      </c>
      <c r="AG152" s="108">
        <f>DECKS!$Y152+DECKS!$AA152+DECKS!$AD152</f>
        <v>3</v>
      </c>
      <c r="AH152" s="109">
        <f>IFERROR((DECKS!$Z152+DECKS!$AB152+DECKS!$AE152)/DECKS!$AG152,0)</f>
        <v>0.3333333333</v>
      </c>
      <c r="AI152" s="110" t="str">
        <f>IFERROR(AVERAGEIF(REG!$D$2:$D$124,DECKS!$F152,REG!$C$2:$C$124),"-")</f>
        <v>-</v>
      </c>
      <c r="AJ152" s="108">
        <f>DECKS!$M152+DECKS!$O152+DECKS!$Q152+DECKS!$S152+DECKS!$U152+DECKS!$W152+DECKS!$Y152+DECKS!$AA152+DECKS!$AD152</f>
        <v>3</v>
      </c>
      <c r="AK152" s="109">
        <f>IFERROR((DECKS!$N152+DECKS!$P152+DECKS!$R152+DECKS!$T152+DECKS!$V152+DECKS!$X152+DECKS!$Z152+DECKS!$AB152+DECKS!$AE152)/DECKS!$AJ152,0)</f>
        <v>0.3333333333</v>
      </c>
      <c r="AL152" s="100" t="s">
        <v>362</v>
      </c>
      <c r="AM152" s="107">
        <f>SUMIF(HISTORICO!N:N,DECKS!$F152,HISTORICO!X:X)</f>
        <v>0</v>
      </c>
      <c r="AN152" s="107">
        <f>SUMIF(HISTORICO!N:N,DECKS!$F152,HISTORICO!Y:Y)</f>
        <v>0</v>
      </c>
      <c r="AO152" s="107">
        <f>SUMIF(HISTORICO!N:N,DECKS!$F152,HISTORICO!Z:Z)</f>
        <v>1</v>
      </c>
      <c r="AP152" s="107">
        <f>SUMIF(HISTORICO!N:N,DECKS!$F152,HISTORICO!AA:AA)</f>
        <v>0</v>
      </c>
      <c r="AQ152" s="111">
        <f>IFERROR(SUM(DECKS!$AM152:$AP152)/((DECKS!$AG152)),0)</f>
        <v>0.3333333333</v>
      </c>
      <c r="AR152" s="112">
        <f>IFERROR(DECKS!$AM152/SUM(DECKS!$AM152:$AP152),0)</f>
        <v>0</v>
      </c>
      <c r="AS152" s="112">
        <f>IFERROR(DECKS!$AN152/SUM(DECKS!$AM152:$AP152),0)</f>
        <v>0</v>
      </c>
      <c r="AT152" s="112">
        <f>IFERROR(DECKS!$AO152/SUM(DECKS!$AM152:$AP152),0)</f>
        <v>1</v>
      </c>
      <c r="AU152" s="112">
        <f>IFERROR(DECKS!$AP152/SUM(DECKS!$AM152:$AP152),0)</f>
        <v>0</v>
      </c>
      <c r="AV152" s="107">
        <f t="array" ref="AV152">XLOOKUP(DECKS!$F152,HISTORICO!$N$4:$N$100,HISTORICO!$AH$4:$AH$100,0)</f>
        <v>6</v>
      </c>
      <c r="AW152" s="107">
        <f>DECKS!$AV152+DECKS!$AM152+1.5*DECKS!$AN152+2*DECKS!$AO152+2.5*DECKS!$AP152</f>
        <v>8</v>
      </c>
      <c r="AX152" s="110">
        <f>IFERROR(DECKS!$AW152/DECKS!$AG152,"-")</f>
        <v>2.666666667</v>
      </c>
      <c r="AY152" s="107" t="str">
        <f t="array" ref="AY152">XLOOKUP(DECKS!$AX152,REF!$F$64:$F$68,REF!$D$64:$D$68,"-",-1,1)</f>
        <v>B</v>
      </c>
      <c r="AZ152" s="107"/>
      <c r="BA152" s="114"/>
      <c r="BB152" s="107"/>
      <c r="BC152" s="107"/>
    </row>
    <row r="153" ht="18.75" hidden="1" customHeight="1">
      <c r="A153" s="88"/>
      <c r="B153" s="105" t="s">
        <v>314</v>
      </c>
      <c r="C153" s="107" t="s">
        <v>264</v>
      </c>
      <c r="D153" s="107">
        <v>4.0</v>
      </c>
      <c r="E153" s="105" t="str">
        <f t="array" ref="E153">XLOOKUP(B153,REF!$C$3:$C$34,REF!$B$3:$B$34,"-",0,1)</f>
        <v>Dimir</v>
      </c>
      <c r="F153" s="108" t="s">
        <v>492</v>
      </c>
      <c r="G153" s="107" t="str">
        <f t="shared" si="1"/>
        <v>0</v>
      </c>
      <c r="H153" s="107" t="str">
        <f t="shared" si="2"/>
        <v>1</v>
      </c>
      <c r="I153" s="107" t="str">
        <f t="shared" si="3"/>
        <v>1</v>
      </c>
      <c r="J153" s="107" t="str">
        <f t="shared" si="4"/>
        <v>0</v>
      </c>
      <c r="K153" s="107" t="str">
        <f t="shared" si="5"/>
        <v>0</v>
      </c>
      <c r="L153" s="107">
        <f t="shared" si="6"/>
        <v>2</v>
      </c>
      <c r="M153" s="107">
        <f t="array" ref="M153">XLOOKUP(DECKS!$F153,HISTORICO!$B$4:$B$11,HISTORICO!$C$4:$C$11,0,0)</f>
        <v>0</v>
      </c>
      <c r="N153" s="107">
        <f t="array" ref="N153">XLOOKUP(DECKS!$F153,HISTORICO!$B$4:$B$11,HISTORICO!$D$4:$D$11,0,0)</f>
        <v>0</v>
      </c>
      <c r="O153" s="107">
        <f t="array" ref="O153">XLOOKUP(DECKS!$F153,HISTORICO!$B$15:$B$89,HISTORICO!$C$15:$C$89,0,0)</f>
        <v>0</v>
      </c>
      <c r="P153" s="107">
        <f t="array" ref="P153">XLOOKUP(DECKS!$F153,HISTORICO!$B$15:$B$89,HISTORICO!$D$15:$D$89,0,0)</f>
        <v>0</v>
      </c>
      <c r="Q153" s="107">
        <f t="array" ref="Q153">XLOOKUP(DECKS!$F153,HISTORICO!$B$93:$B$171,HISTORICO!$C$93:$C$171,0,0)</f>
        <v>0</v>
      </c>
      <c r="R153" s="107">
        <f t="array" ref="R153">XLOOKUP(DECKS!$F153,HISTORICO!$B$93:$B$171,HISTORICO!$D$93:$D$171,0,0)</f>
        <v>0</v>
      </c>
      <c r="S153" s="107">
        <f t="array" ref="S153">XLOOKUP(DECKS!$F153,HISTORICO!$B$175:$B$377,HISTORICO!$C$175:$C$377,0,0)</f>
        <v>0</v>
      </c>
      <c r="T153" s="107">
        <f t="array" ref="T153">XLOOKUP(DECKS!$F153,HISTORICO!$B$175:$B$377,HISTORICO!$D$175:$D$377,0,0)</f>
        <v>0</v>
      </c>
      <c r="U153" s="107">
        <f t="array" ref="U153">XLOOKUP(DECKS!$F153,HISTORICO!$B$381:$B$501,HISTORICO!$C$381:$C$501,0,0)</f>
        <v>0</v>
      </c>
      <c r="V153" s="107">
        <f t="array" ref="V153">XLOOKUP(DECKS!$F153,HISTORICO!$B$381:$B$501,HISTORICO!$D$381:$D$501,0,0)</f>
        <v>0</v>
      </c>
      <c r="W153" s="107">
        <f t="array" ref="W153">XLOOKUP(DECKS!$F153,HISTORICO!$B$505:$B$589,HISTORICO!$C$505:$C$589,0,0)</f>
        <v>0</v>
      </c>
      <c r="X153" s="107">
        <f t="array" ref="X153">XLOOKUP(DECKS!$F153,HISTORICO!$B$505:$B$589,HISTORICO!$D$505:$D$589,0,0)</f>
        <v>0</v>
      </c>
      <c r="Y153" s="107">
        <f t="array" ref="Y153">XLOOKUP(DECKS!$F153,HISTORICO!$N$4:$N$100,HISTORICO!$O$4:$O$100,0,0)</f>
        <v>3</v>
      </c>
      <c r="Z153" s="107">
        <f t="array" ref="Z153">XLOOKUP(DECKS!$F153,HISTORICO!$N$4:$N$100,HISTORICO!$P$4:$P$100,0,0)</f>
        <v>1</v>
      </c>
      <c r="AA153" s="107">
        <f t="array" ref="AA153">XLOOKUP(DECKS!$F153,HISTORICO!$N$107:$N$288,HISTORICO!$O$107:$O$288,0,0)</f>
        <v>0</v>
      </c>
      <c r="AB153" s="107">
        <f t="array" ref="AB153">XLOOKUP(DECKS!$F153,HISTORICO!$N$107:$N$288,HISTORICO!$P$107:$P$288,0,0)</f>
        <v>0</v>
      </c>
      <c r="AC153" s="100" t="str">
        <f>DECKS!$AB153/DECKS!$AA153</f>
        <v>#DIV/0!</v>
      </c>
      <c r="AD153" s="108">
        <f t="array" ref="AD153">XLOOKUP(DECKS!$F153,HISTORICO!$N$292:$N$759,HISTORICO!$O$292:$O$759,0,0)</f>
        <v>0</v>
      </c>
      <c r="AE153" s="107">
        <f t="array" ref="AE153">XLOOKUP(DECKS!$F153,HISTORICO!$N$292:$N$759,HISTORICO!$P$292:$P$759,0,0)</f>
        <v>0</v>
      </c>
      <c r="AF153" s="109">
        <f>IFERROR(DECKS!$AE153/DECKS!$AD153,0)</f>
        <v>0</v>
      </c>
      <c r="AG153" s="108">
        <f>DECKS!$Y153+DECKS!$AA153+DECKS!$AD153</f>
        <v>3</v>
      </c>
      <c r="AH153" s="109">
        <f>IFERROR((DECKS!$Z153+DECKS!$AB153+DECKS!$AE153)/DECKS!$AG153,0)</f>
        <v>0.3333333333</v>
      </c>
      <c r="AI153" s="110" t="str">
        <f>IFERROR(AVERAGEIF(REG!$D$2:$D$124,DECKS!$F153,REG!$C$2:$C$124),"-")</f>
        <v>-</v>
      </c>
      <c r="AJ153" s="108">
        <f>DECKS!$M153+DECKS!$O153+DECKS!$Q153+DECKS!$S153+DECKS!$U153+DECKS!$W153+DECKS!$Y153+DECKS!$AA153+DECKS!$AD153</f>
        <v>3</v>
      </c>
      <c r="AK153" s="109">
        <f>IFERROR((DECKS!$N153+DECKS!$P153+DECKS!$R153+DECKS!$T153+DECKS!$V153+DECKS!$X153+DECKS!$Z153+DECKS!$AB153+DECKS!$AE153)/DECKS!$AJ153,0)</f>
        <v>0.3333333333</v>
      </c>
      <c r="AL153" s="100" t="s">
        <v>362</v>
      </c>
      <c r="AM153" s="107">
        <f>SUMIF(HISTORICO!N:N,DECKS!$F153,HISTORICO!X:X)</f>
        <v>2</v>
      </c>
      <c r="AN153" s="107">
        <f>SUMIF(HISTORICO!N:N,DECKS!$F153,HISTORICO!Y:Y)</f>
        <v>0</v>
      </c>
      <c r="AO153" s="107">
        <f>SUMIF(HISTORICO!N:N,DECKS!$F153,HISTORICO!Z:Z)</f>
        <v>0</v>
      </c>
      <c r="AP153" s="107">
        <f>SUMIF(HISTORICO!N:N,DECKS!$F153,HISTORICO!AA:AA)</f>
        <v>0</v>
      </c>
      <c r="AQ153" s="111">
        <f>IFERROR(SUM(DECKS!$AM153:$AP153)/((DECKS!$AG153)),0)</f>
        <v>0.6666666667</v>
      </c>
      <c r="AR153" s="112">
        <f>IFERROR(DECKS!$AM153/SUM(DECKS!$AM153:$AP153),0)</f>
        <v>1</v>
      </c>
      <c r="AS153" s="112">
        <f>IFERROR(DECKS!$AN153/SUM(DECKS!$AM153:$AP153),0)</f>
        <v>0</v>
      </c>
      <c r="AT153" s="112">
        <f>IFERROR(DECKS!$AO153/SUM(DECKS!$AM153:$AP153),0)</f>
        <v>0</v>
      </c>
      <c r="AU153" s="112">
        <f>IFERROR(DECKS!$AP153/SUM(DECKS!$AM153:$AP153),0)</f>
        <v>0</v>
      </c>
      <c r="AV153" s="107">
        <f t="array" ref="AV153">XLOOKUP(DECKS!$F153,HISTORICO!$N$4:$N$100,HISTORICO!$AH$4:$AH$100,0)</f>
        <v>8</v>
      </c>
      <c r="AW153" s="107">
        <f>DECKS!$AV153+DECKS!$AM153+1.5*DECKS!$AN153+2*DECKS!$AO153+2.5*DECKS!$AP153</f>
        <v>10</v>
      </c>
      <c r="AX153" s="110">
        <f>IFERROR(DECKS!$AW153/DECKS!$AG153,"-")</f>
        <v>3.333333333</v>
      </c>
      <c r="AY153" s="107" t="str">
        <f t="array" ref="AY153">XLOOKUP(DECKS!$AX153,REF!$F$64:$F$68,REF!$D$64:$D$68,"-",-1,1)</f>
        <v>A</v>
      </c>
      <c r="AZ153" s="107"/>
      <c r="BA153" s="114"/>
      <c r="BB153" s="107"/>
      <c r="BC153" s="107"/>
    </row>
    <row r="154" ht="18.75" hidden="1" customHeight="1">
      <c r="A154" s="88"/>
      <c r="B154" s="105" t="s">
        <v>316</v>
      </c>
      <c r="C154" s="107" t="s">
        <v>264</v>
      </c>
      <c r="D154" s="107">
        <v>4.0</v>
      </c>
      <c r="E154" s="105" t="str">
        <f t="array" ref="E154">XLOOKUP(B154,REF!$C$3:$C$34,REF!$B$3:$B$34,"-",0,1)</f>
        <v>Golgari</v>
      </c>
      <c r="F154" s="108" t="s">
        <v>493</v>
      </c>
      <c r="G154" s="107" t="str">
        <f t="shared" si="1"/>
        <v>0</v>
      </c>
      <c r="H154" s="107" t="str">
        <f t="shared" si="2"/>
        <v>0</v>
      </c>
      <c r="I154" s="107" t="str">
        <f t="shared" si="3"/>
        <v>1</v>
      </c>
      <c r="J154" s="107" t="str">
        <f t="shared" si="4"/>
        <v>0</v>
      </c>
      <c r="K154" s="107" t="str">
        <f t="shared" si="5"/>
        <v>1</v>
      </c>
      <c r="L154" s="107">
        <f t="shared" si="6"/>
        <v>2</v>
      </c>
      <c r="M154" s="107">
        <f t="array" ref="M154">XLOOKUP(DECKS!$F154,HISTORICO!$B$4:$B$11,HISTORICO!$C$4:$C$11,0,0)</f>
        <v>0</v>
      </c>
      <c r="N154" s="107">
        <f t="array" ref="N154">XLOOKUP(DECKS!$F154,HISTORICO!$B$4:$B$11,HISTORICO!$D$4:$D$11,0,0)</f>
        <v>0</v>
      </c>
      <c r="O154" s="107">
        <f t="array" ref="O154">XLOOKUP(DECKS!$F154,HISTORICO!$B$15:$B$89,HISTORICO!$C$15:$C$89,0,0)</f>
        <v>0</v>
      </c>
      <c r="P154" s="107">
        <f t="array" ref="P154">XLOOKUP(DECKS!$F154,HISTORICO!$B$15:$B$89,HISTORICO!$D$15:$D$89,0,0)</f>
        <v>0</v>
      </c>
      <c r="Q154" s="107">
        <f t="array" ref="Q154">XLOOKUP(DECKS!$F154,HISTORICO!$B$93:$B$171,HISTORICO!$C$93:$C$171,0,0)</f>
        <v>0</v>
      </c>
      <c r="R154" s="107">
        <f t="array" ref="R154">XLOOKUP(DECKS!$F154,HISTORICO!$B$93:$B$171,HISTORICO!$D$93:$D$171,0,0)</f>
        <v>0</v>
      </c>
      <c r="S154" s="107">
        <f t="array" ref="S154">XLOOKUP(DECKS!$F154,HISTORICO!$B$175:$B$377,HISTORICO!$C$175:$C$377,0,0)</f>
        <v>0</v>
      </c>
      <c r="T154" s="107">
        <f t="array" ref="T154">XLOOKUP(DECKS!$F154,HISTORICO!$B$175:$B$377,HISTORICO!$D$175:$D$377,0,0)</f>
        <v>0</v>
      </c>
      <c r="U154" s="107">
        <f t="array" ref="U154">XLOOKUP(DECKS!$F154,HISTORICO!$B$381:$B$501,HISTORICO!$C$381:$C$501,0,0)</f>
        <v>0</v>
      </c>
      <c r="V154" s="107">
        <f t="array" ref="V154">XLOOKUP(DECKS!$F154,HISTORICO!$B$381:$B$501,HISTORICO!$D$381:$D$501,0,0)</f>
        <v>0</v>
      </c>
      <c r="W154" s="107">
        <f t="array" ref="W154">XLOOKUP(DECKS!$F154,HISTORICO!$B$505:$B$589,HISTORICO!$C$505:$C$589,0,0)</f>
        <v>0</v>
      </c>
      <c r="X154" s="107">
        <f t="array" ref="X154">XLOOKUP(DECKS!$F154,HISTORICO!$B$505:$B$589,HISTORICO!$D$505:$D$589,0,0)</f>
        <v>0</v>
      </c>
      <c r="Y154" s="107">
        <f t="array" ref="Y154">XLOOKUP(DECKS!$F154,HISTORICO!$N$4:$N$100,HISTORICO!$O$4:$O$100,0,0)</f>
        <v>1</v>
      </c>
      <c r="Z154" s="107">
        <f t="array" ref="Z154">XLOOKUP(DECKS!$F154,HISTORICO!$N$4:$N$100,HISTORICO!$P$4:$P$100,0,0)</f>
        <v>1</v>
      </c>
      <c r="AA154" s="107">
        <f t="array" ref="AA154">XLOOKUP(DECKS!$F154,HISTORICO!$N$107:$N$288,HISTORICO!$O$107:$O$288,0,0)</f>
        <v>2</v>
      </c>
      <c r="AB154" s="107">
        <f t="array" ref="AB154">XLOOKUP(DECKS!$F154,HISTORICO!$N$107:$N$288,HISTORICO!$P$107:$P$288,0,0)</f>
        <v>0</v>
      </c>
      <c r="AC154" s="100">
        <f>DECKS!$AB154/DECKS!$AA154</f>
        <v>0</v>
      </c>
      <c r="AD154" s="108">
        <f t="array" ref="AD154">XLOOKUP(DECKS!$F154,HISTORICO!$N$292:$N$759,HISTORICO!$O$292:$O$759,0,0)</f>
        <v>0</v>
      </c>
      <c r="AE154" s="107">
        <f t="array" ref="AE154">XLOOKUP(DECKS!$F154,HISTORICO!$N$292:$N$759,HISTORICO!$P$292:$P$759,0,0)</f>
        <v>0</v>
      </c>
      <c r="AF154" s="109">
        <f>IFERROR(DECKS!$AE154/DECKS!$AD154,0)</f>
        <v>0</v>
      </c>
      <c r="AG154" s="108">
        <f>DECKS!$Y154+DECKS!$AA154+DECKS!$AD154</f>
        <v>3</v>
      </c>
      <c r="AH154" s="109">
        <f>IFERROR((DECKS!$Z154+DECKS!$AB154+DECKS!$AE154)/DECKS!$AG154,0)</f>
        <v>0.3333333333</v>
      </c>
      <c r="AI154" s="110" t="str">
        <f>IFERROR(AVERAGEIF(REG!$D$2:$D$124,DECKS!$F154,REG!$C$2:$C$124),"-")</f>
        <v>-</v>
      </c>
      <c r="AJ154" s="108">
        <f>DECKS!$M154+DECKS!$O154+DECKS!$Q154+DECKS!$S154+DECKS!$U154+DECKS!$W154+DECKS!$Y154+DECKS!$AA154+DECKS!$AD154</f>
        <v>3</v>
      </c>
      <c r="AK154" s="109">
        <f>IFERROR((DECKS!$N154+DECKS!$P154+DECKS!$R154+DECKS!$T154+DECKS!$V154+DECKS!$X154+DECKS!$Z154+DECKS!$AB154+DECKS!$AE154)/DECKS!$AJ154,0)</f>
        <v>0.3333333333</v>
      </c>
      <c r="AL154" s="100" t="s">
        <v>190</v>
      </c>
      <c r="AM154" s="107">
        <f>SUMIF(HISTORICO!N:N,DECKS!$F154,HISTORICO!X:X)</f>
        <v>0</v>
      </c>
      <c r="AN154" s="107">
        <f>SUMIF(HISTORICO!N:N,DECKS!$F154,HISTORICO!Y:Y)</f>
        <v>1</v>
      </c>
      <c r="AO154" s="107">
        <f>SUMIF(HISTORICO!N:N,DECKS!$F154,HISTORICO!Z:Z)</f>
        <v>1</v>
      </c>
      <c r="AP154" s="107">
        <f>SUMIF(HISTORICO!N:N,DECKS!$F154,HISTORICO!AA:AA)</f>
        <v>1</v>
      </c>
      <c r="AQ154" s="111">
        <f>IFERROR(SUM(DECKS!$AM154:$AP154)/((DECKS!$AG154)),0)</f>
        <v>1</v>
      </c>
      <c r="AR154" s="112">
        <f>IFERROR(DECKS!$AM154/SUM(DECKS!$AM154:$AP154),0)</f>
        <v>0</v>
      </c>
      <c r="AS154" s="112">
        <f>IFERROR(DECKS!$AN154/SUM(DECKS!$AM154:$AP154),0)</f>
        <v>0.3333333333</v>
      </c>
      <c r="AT154" s="112">
        <f>IFERROR(DECKS!$AO154/SUM(DECKS!$AM154:$AP154),0)</f>
        <v>0.3333333333</v>
      </c>
      <c r="AU154" s="112">
        <f>IFERROR(DECKS!$AP154/SUM(DECKS!$AM154:$AP154),0)</f>
        <v>0.3333333333</v>
      </c>
      <c r="AV154" s="107">
        <f t="array" ref="AV154">XLOOKUP(DECKS!$F154,HISTORICO!$N$4:$N$100,HISTORICO!$AH$4:$AH$100,0)</f>
        <v>4</v>
      </c>
      <c r="AW154" s="107">
        <f>DECKS!$AV154+DECKS!$AM154+1.5*DECKS!$AN154+2*DECKS!$AO154+2.5*DECKS!$AP154</f>
        <v>10</v>
      </c>
      <c r="AX154" s="110">
        <f>IFERROR(DECKS!$AW154/DECKS!$AG154,"-")</f>
        <v>3.333333333</v>
      </c>
      <c r="AY154" s="107" t="str">
        <f t="array" ref="AY154">XLOOKUP(DECKS!$AX154,REF!$F$64:$F$68,REF!$D$64:$D$68,"-",-1,1)</f>
        <v>A</v>
      </c>
      <c r="AZ154" s="107"/>
      <c r="BA154" s="114"/>
      <c r="BB154" s="107"/>
      <c r="BC154" s="107"/>
    </row>
    <row r="155" ht="18.75" hidden="1" customHeight="1">
      <c r="A155" s="88"/>
      <c r="B155" s="105" t="s">
        <v>330</v>
      </c>
      <c r="C155" s="107" t="s">
        <v>274</v>
      </c>
      <c r="D155" s="107">
        <v>5.0</v>
      </c>
      <c r="E155" s="105" t="str">
        <f t="array" ref="E155">XLOOKUP(B155,REF!$C$3:$C$34,REF!$B$3:$B$34,"-",0,1)</f>
        <v>Orzhov</v>
      </c>
      <c r="F155" s="108" t="s">
        <v>494</v>
      </c>
      <c r="G155" s="107" t="str">
        <f t="shared" si="1"/>
        <v>1</v>
      </c>
      <c r="H155" s="107" t="str">
        <f t="shared" si="2"/>
        <v>0</v>
      </c>
      <c r="I155" s="107" t="str">
        <f t="shared" si="3"/>
        <v>1</v>
      </c>
      <c r="J155" s="107" t="str">
        <f t="shared" si="4"/>
        <v>0</v>
      </c>
      <c r="K155" s="107" t="str">
        <f t="shared" si="5"/>
        <v>0</v>
      </c>
      <c r="L155" s="107">
        <f t="shared" si="6"/>
        <v>2</v>
      </c>
      <c r="M155" s="107">
        <f t="array" ref="M155">XLOOKUP(DECKS!$F155,HISTORICO!$B$4:$B$11,HISTORICO!$C$4:$C$11,0,0)</f>
        <v>0</v>
      </c>
      <c r="N155" s="107">
        <f t="array" ref="N155">XLOOKUP(DECKS!$F155,HISTORICO!$B$4:$B$11,HISTORICO!$D$4:$D$11,0,0)</f>
        <v>0</v>
      </c>
      <c r="O155" s="107">
        <f t="array" ref="O155">XLOOKUP(DECKS!$F155,HISTORICO!$B$15:$B$89,HISTORICO!$C$15:$C$89,0,0)</f>
        <v>0</v>
      </c>
      <c r="P155" s="107">
        <f t="array" ref="P155">XLOOKUP(DECKS!$F155,HISTORICO!$B$15:$B$89,HISTORICO!$D$15:$D$89,0,0)</f>
        <v>0</v>
      </c>
      <c r="Q155" s="107">
        <f t="array" ref="Q155">XLOOKUP(DECKS!$F155,HISTORICO!$B$93:$B$171,HISTORICO!$C$93:$C$171,0,0)</f>
        <v>0</v>
      </c>
      <c r="R155" s="107">
        <f t="array" ref="R155">XLOOKUP(DECKS!$F155,HISTORICO!$B$93:$B$171,HISTORICO!$D$93:$D$171,0,0)</f>
        <v>0</v>
      </c>
      <c r="S155" s="107">
        <f t="array" ref="S155">XLOOKUP(DECKS!$F155,HISTORICO!$B$175:$B$377,HISTORICO!$C$175:$C$377,0,0)</f>
        <v>0</v>
      </c>
      <c r="T155" s="107">
        <f t="array" ref="T155">XLOOKUP(DECKS!$F155,HISTORICO!$B$175:$B$377,HISTORICO!$D$175:$D$377,0,0)</f>
        <v>0</v>
      </c>
      <c r="U155" s="107">
        <f t="array" ref="U155">XLOOKUP(DECKS!$F155,HISTORICO!$B$381:$B$501,HISTORICO!$C$381:$C$501,0,0)</f>
        <v>1</v>
      </c>
      <c r="V155" s="107">
        <f t="array" ref="V155">XLOOKUP(DECKS!$F155,HISTORICO!$B$381:$B$501,HISTORICO!$D$381:$D$501,0,0)</f>
        <v>0</v>
      </c>
      <c r="W155" s="107">
        <f t="array" ref="W155">XLOOKUP(DECKS!$F155,HISTORICO!$B$505:$B$589,HISTORICO!$C$505:$C$589,0,0)</f>
        <v>0</v>
      </c>
      <c r="X155" s="107">
        <f t="array" ref="X155">XLOOKUP(DECKS!$F155,HISTORICO!$B$505:$B$589,HISTORICO!$D$505:$D$589,0,0)</f>
        <v>0</v>
      </c>
      <c r="Y155" s="107">
        <f t="array" ref="Y155">XLOOKUP(DECKS!$F155,HISTORICO!$N$4:$N$100,HISTORICO!$O$4:$O$100,0,0)</f>
        <v>1</v>
      </c>
      <c r="Z155" s="107">
        <f t="array" ref="Z155">XLOOKUP(DECKS!$F155,HISTORICO!$N$4:$N$100,HISTORICO!$P$4:$P$100,0,0)</f>
        <v>1</v>
      </c>
      <c r="AA155" s="107">
        <f t="array" ref="AA155">XLOOKUP(DECKS!$F155,HISTORICO!$N$107:$N$288,HISTORICO!$O$107:$O$288,0,0)</f>
        <v>2</v>
      </c>
      <c r="AB155" s="107">
        <f t="array" ref="AB155">XLOOKUP(DECKS!$F155,HISTORICO!$N$107:$N$288,HISTORICO!$P$107:$P$288,0,0)</f>
        <v>0</v>
      </c>
      <c r="AC155" s="100">
        <f>DECKS!$AB155/DECKS!$AA155</f>
        <v>0</v>
      </c>
      <c r="AD155" s="108">
        <f t="array" ref="AD155">XLOOKUP(DECKS!$F155,HISTORICO!$N$292:$N$759,HISTORICO!$O$292:$O$759,0,0)</f>
        <v>0</v>
      </c>
      <c r="AE155" s="107">
        <f t="array" ref="AE155">XLOOKUP(DECKS!$F155,HISTORICO!$N$292:$N$759,HISTORICO!$P$292:$P$759,0,0)</f>
        <v>0</v>
      </c>
      <c r="AF155" s="109">
        <f>IFERROR(DECKS!$AE155/DECKS!$AD155,0)</f>
        <v>0</v>
      </c>
      <c r="AG155" s="108">
        <f>DECKS!$Y155+DECKS!$AA155+DECKS!$AD155</f>
        <v>3</v>
      </c>
      <c r="AH155" s="109">
        <f>IFERROR((DECKS!$Z155+DECKS!$AB155+DECKS!$AE155)/DECKS!$AG155,0)</f>
        <v>0.3333333333</v>
      </c>
      <c r="AI155" s="110" t="str">
        <f>IFERROR(AVERAGEIF(REG!$D$2:$D$124,DECKS!$F155,REG!$C$2:$C$124),"-")</f>
        <v>-</v>
      </c>
      <c r="AJ155" s="108">
        <f>DECKS!$M155+DECKS!$O155+DECKS!$Q155+DECKS!$S155+DECKS!$U155+DECKS!$W155+DECKS!$Y155+DECKS!$AA155+DECKS!$AD155</f>
        <v>4</v>
      </c>
      <c r="AK155" s="109">
        <f>IFERROR((DECKS!$N155+DECKS!$P155+DECKS!$R155+DECKS!$T155+DECKS!$V155+DECKS!$X155+DECKS!$Z155+DECKS!$AB155+DECKS!$AE155)/DECKS!$AJ155,0)</f>
        <v>0.25</v>
      </c>
      <c r="AL155" s="100" t="s">
        <v>160</v>
      </c>
      <c r="AM155" s="107">
        <f>SUMIF(HISTORICO!N:N,DECKS!$F155,HISTORICO!X:X)</f>
        <v>0</v>
      </c>
      <c r="AN155" s="107">
        <f>SUMIF(HISTORICO!N:N,DECKS!$F155,HISTORICO!Y:Y)</f>
        <v>1</v>
      </c>
      <c r="AO155" s="107">
        <f>SUMIF(HISTORICO!N:N,DECKS!$F155,HISTORICO!Z:Z)</f>
        <v>0</v>
      </c>
      <c r="AP155" s="107">
        <f>SUMIF(HISTORICO!N:N,DECKS!$F155,HISTORICO!AA:AA)</f>
        <v>0</v>
      </c>
      <c r="AQ155" s="111">
        <f>IFERROR(SUM(DECKS!$AM155:$AP155)/((DECKS!$AG155)),0)</f>
        <v>0.3333333333</v>
      </c>
      <c r="AR155" s="112">
        <f>IFERROR(DECKS!$AM155/SUM(DECKS!$AM155:$AP155),0)</f>
        <v>0</v>
      </c>
      <c r="AS155" s="112">
        <f>IFERROR(DECKS!$AN155/SUM(DECKS!$AM155:$AP155),0)</f>
        <v>1</v>
      </c>
      <c r="AT155" s="112">
        <f>IFERROR(DECKS!$AO155/SUM(DECKS!$AM155:$AP155),0)</f>
        <v>0</v>
      </c>
      <c r="AU155" s="112">
        <f>IFERROR(DECKS!$AP155/SUM(DECKS!$AM155:$AP155),0)</f>
        <v>0</v>
      </c>
      <c r="AV155" s="107">
        <f t="array" ref="AV155">XLOOKUP(DECKS!$F155,HISTORICO!$N$4:$N$100,HISTORICO!$AH$4:$AH$100,0)</f>
        <v>3</v>
      </c>
      <c r="AW155" s="107">
        <f>DECKS!$AV155+DECKS!$AM155+1.5*DECKS!$AN155+2*DECKS!$AO155+2.5*DECKS!$AP155</f>
        <v>4.5</v>
      </c>
      <c r="AX155" s="110">
        <f>IFERROR(DECKS!$AW155/DECKS!$AG155,"-")</f>
        <v>1.5</v>
      </c>
      <c r="AY155" s="107" t="str">
        <f t="array" ref="AY155">XLOOKUP(DECKS!$AX155,REF!$F$64:$F$68,REF!$D$64:$D$68,"-",-1,1)</f>
        <v>C</v>
      </c>
      <c r="AZ155" s="107"/>
      <c r="BA155" s="114"/>
      <c r="BB155" s="107"/>
      <c r="BC155" s="107"/>
    </row>
    <row r="156" ht="18.75" hidden="1" customHeight="1">
      <c r="A156" s="88"/>
      <c r="B156" s="105" t="s">
        <v>328</v>
      </c>
      <c r="C156" s="107" t="s">
        <v>269</v>
      </c>
      <c r="D156" s="107">
        <v>4.0</v>
      </c>
      <c r="E156" s="105" t="str">
        <f t="array" ref="E156">XLOOKUP(B156,REF!$C$3:$C$34,REF!$B$3:$B$34,"-",0,1)</f>
        <v>Mono Red</v>
      </c>
      <c r="F156" s="108" t="s">
        <v>495</v>
      </c>
      <c r="G156" s="107" t="str">
        <f t="shared" si="1"/>
        <v>0</v>
      </c>
      <c r="H156" s="107" t="str">
        <f t="shared" si="2"/>
        <v>0</v>
      </c>
      <c r="I156" s="107" t="str">
        <f t="shared" si="3"/>
        <v>0</v>
      </c>
      <c r="J156" s="107" t="str">
        <f t="shared" si="4"/>
        <v>1</v>
      </c>
      <c r="K156" s="107" t="str">
        <f t="shared" si="5"/>
        <v>0</v>
      </c>
      <c r="L156" s="107">
        <f t="shared" si="6"/>
        <v>1</v>
      </c>
      <c r="M156" s="107">
        <f t="array" ref="M156">XLOOKUP(DECKS!$F156,HISTORICO!$B$4:$B$11,HISTORICO!$C$4:$C$11,0,0)</f>
        <v>0</v>
      </c>
      <c r="N156" s="107">
        <f t="array" ref="N156">XLOOKUP(DECKS!$F156,HISTORICO!$B$4:$B$11,HISTORICO!$D$4:$D$11,0,0)</f>
        <v>0</v>
      </c>
      <c r="O156" s="107">
        <f t="array" ref="O156">XLOOKUP(DECKS!$F156,HISTORICO!$B$15:$B$89,HISTORICO!$C$15:$C$89,0,0)</f>
        <v>0</v>
      </c>
      <c r="P156" s="107">
        <f t="array" ref="P156">XLOOKUP(DECKS!$F156,HISTORICO!$B$15:$B$89,HISTORICO!$D$15:$D$89,0,0)</f>
        <v>0</v>
      </c>
      <c r="Q156" s="107">
        <f t="array" ref="Q156">XLOOKUP(DECKS!$F156,HISTORICO!$B$93:$B$171,HISTORICO!$C$93:$C$171,0,0)</f>
        <v>0</v>
      </c>
      <c r="R156" s="107">
        <f t="array" ref="R156">XLOOKUP(DECKS!$F156,HISTORICO!$B$93:$B$171,HISTORICO!$D$93:$D$171,0,0)</f>
        <v>0</v>
      </c>
      <c r="S156" s="107">
        <f t="array" ref="S156">XLOOKUP(DECKS!$F156,HISTORICO!$B$175:$B$377,HISTORICO!$C$175:$C$377,0,0)</f>
        <v>0</v>
      </c>
      <c r="T156" s="107">
        <f t="array" ref="T156">XLOOKUP(DECKS!$F156,HISTORICO!$B$175:$B$377,HISTORICO!$D$175:$D$377,0,0)</f>
        <v>0</v>
      </c>
      <c r="U156" s="107">
        <f t="array" ref="U156">XLOOKUP(DECKS!$F156,HISTORICO!$B$381:$B$501,HISTORICO!$C$381:$C$501,0,0)</f>
        <v>0</v>
      </c>
      <c r="V156" s="107">
        <f t="array" ref="V156">XLOOKUP(DECKS!$F156,HISTORICO!$B$381:$B$501,HISTORICO!$D$381:$D$501,0,0)</f>
        <v>0</v>
      </c>
      <c r="W156" s="107">
        <f t="array" ref="W156">XLOOKUP(DECKS!$F156,HISTORICO!$B$505:$B$589,HISTORICO!$C$505:$C$589,0,0)</f>
        <v>0</v>
      </c>
      <c r="X156" s="107">
        <f t="array" ref="X156">XLOOKUP(DECKS!$F156,HISTORICO!$B$505:$B$589,HISTORICO!$D$505:$D$589,0,0)</f>
        <v>0</v>
      </c>
      <c r="Y156" s="107">
        <f t="array" ref="Y156">XLOOKUP(DECKS!$F156,HISTORICO!$N$4:$N$100,HISTORICO!$O$4:$O$100,0,0)</f>
        <v>3</v>
      </c>
      <c r="Z156" s="107">
        <f t="array" ref="Z156">XLOOKUP(DECKS!$F156,HISTORICO!$N$4:$N$100,HISTORICO!$P$4:$P$100,0,0)</f>
        <v>0</v>
      </c>
      <c r="AA156" s="107">
        <f t="array" ref="AA156">XLOOKUP(DECKS!$F156,HISTORICO!$N$107:$N$288,HISTORICO!$O$107:$O$288,0,0)</f>
        <v>9</v>
      </c>
      <c r="AB156" s="107">
        <f t="array" ref="AB156">XLOOKUP(DECKS!$F156,HISTORICO!$N$107:$N$288,HISTORICO!$P$107:$P$288,0,0)</f>
        <v>2</v>
      </c>
      <c r="AC156" s="100">
        <f>DECKS!$AB156/DECKS!$AA156</f>
        <v>0.2222222222</v>
      </c>
      <c r="AD156" s="108">
        <f t="array" ref="AD156">XLOOKUP(DECKS!$F156,HISTORICO!$N$292:$N$759,HISTORICO!$O$292:$O$759,0,0)</f>
        <v>0</v>
      </c>
      <c r="AE156" s="107">
        <f t="array" ref="AE156">XLOOKUP(DECKS!$F156,HISTORICO!$N$292:$N$759,HISTORICO!$P$292:$P$759,0,0)</f>
        <v>0</v>
      </c>
      <c r="AF156" s="109">
        <f>IFERROR(DECKS!$AE156/DECKS!$AD156,0)</f>
        <v>0</v>
      </c>
      <c r="AG156" s="108">
        <f>DECKS!$Y156+DECKS!$AA156+DECKS!$AD156</f>
        <v>12</v>
      </c>
      <c r="AH156" s="109">
        <f>IFERROR((DECKS!$Z156+DECKS!$AB156+DECKS!$AE156)/DECKS!$AG156,0)</f>
        <v>0.1666666667</v>
      </c>
      <c r="AI156" s="115" t="str">
        <f>IFERROR(AVERAGEIF(REG!$D$2:$D$124,DECKS!$F156,REG!$C$2:$C$124),"-")</f>
        <v>-</v>
      </c>
      <c r="AJ156" s="108">
        <f>DECKS!$M156+DECKS!$O156+DECKS!$Q156+DECKS!$S156+DECKS!$U156+DECKS!$W156+DECKS!$Y156+DECKS!$AA156+DECKS!$AD156</f>
        <v>12</v>
      </c>
      <c r="AK156" s="109">
        <f>IFERROR((DECKS!$N156+DECKS!$P156+DECKS!$R156+DECKS!$T156+DECKS!$V156+DECKS!$X156+DECKS!$Z156+DECKS!$AB156+DECKS!$AE156)/DECKS!$AJ156,0)</f>
        <v>0.1666666667</v>
      </c>
      <c r="AL156" s="107" t="s">
        <v>160</v>
      </c>
      <c r="AM156" s="107">
        <f>SUMIF(HISTORICO!N:N,DECKS!$F156,HISTORICO!X:X)</f>
        <v>2</v>
      </c>
      <c r="AN156" s="107">
        <f>SUMIF(HISTORICO!N:N,DECKS!$F156,HISTORICO!Y:Y)</f>
        <v>0</v>
      </c>
      <c r="AO156" s="107">
        <f>SUMIF(HISTORICO!N:N,DECKS!$F156,HISTORICO!Z:Z)</f>
        <v>6</v>
      </c>
      <c r="AP156" s="107">
        <f>SUMIF(HISTORICO!N:N,DECKS!$F156,HISTORICO!AA:AA)</f>
        <v>0</v>
      </c>
      <c r="AQ156" s="111">
        <f>IFERROR(SUM(DECKS!$AM156:$AP156)/((DECKS!$AG156)),0)</f>
        <v>0.6666666667</v>
      </c>
      <c r="AR156" s="112">
        <f>IFERROR(DECKS!$AM156/SUM(DECKS!$AM156:$AP156),0)</f>
        <v>0.25</v>
      </c>
      <c r="AS156" s="112">
        <f>IFERROR(DECKS!$AN156/SUM(DECKS!$AM156:$AP156),0)</f>
        <v>0</v>
      </c>
      <c r="AT156" s="112">
        <f>IFERROR(DECKS!$AO156/SUM(DECKS!$AM156:$AP156),0)</f>
        <v>0.75</v>
      </c>
      <c r="AU156" s="112">
        <f>IFERROR(DECKS!$AP156/SUM(DECKS!$AM156:$AP156),0)</f>
        <v>0</v>
      </c>
      <c r="AV156" s="107">
        <f t="array" ref="AV156">XLOOKUP(DECKS!$F156,HISTORICO!$N$4:$N$100,HISTORICO!$AH$4:$AH$100,0)</f>
        <v>4</v>
      </c>
      <c r="AW156" s="107">
        <f>DECKS!$AV156+DECKS!$AM156+1.5*DECKS!$AN156+2*DECKS!$AO156+2.5*DECKS!$AP156</f>
        <v>18</v>
      </c>
      <c r="AX156" s="110">
        <f>IFERROR(DECKS!$AW156/DECKS!$AG156,"-")</f>
        <v>1.5</v>
      </c>
      <c r="AY156" s="107" t="str">
        <f t="array" ref="AY156">XLOOKUP(DECKS!$AX156,REF!$F$64:$F$68,REF!$D$64:$D$68,"-",-1,1)</f>
        <v>C</v>
      </c>
      <c r="AZ156" s="116" t="s">
        <v>496</v>
      </c>
      <c r="BA156" s="114">
        <v>187.36</v>
      </c>
      <c r="BB156" s="107">
        <v>2.75</v>
      </c>
      <c r="BC156" s="107">
        <v>33.93</v>
      </c>
    </row>
    <row r="157" ht="18.75" hidden="1" customHeight="1">
      <c r="A157" s="88"/>
      <c r="B157" s="105" t="s">
        <v>292</v>
      </c>
      <c r="C157" s="107" t="s">
        <v>260</v>
      </c>
      <c r="D157" s="107">
        <v>4.0</v>
      </c>
      <c r="E157" s="105" t="str">
        <f t="array" ref="E157">XLOOKUP(B157,REF!$C$3:$C$34,REF!$B$3:$B$34,"-",0,1)</f>
        <v>Not-Red</v>
      </c>
      <c r="F157" s="108" t="s">
        <v>497</v>
      </c>
      <c r="G157" s="107" t="str">
        <f t="shared" si="1"/>
        <v>1</v>
      </c>
      <c r="H157" s="107" t="str">
        <f t="shared" si="2"/>
        <v>1</v>
      </c>
      <c r="I157" s="107" t="str">
        <f t="shared" si="3"/>
        <v>1</v>
      </c>
      <c r="J157" s="107" t="str">
        <f t="shared" si="4"/>
        <v>0</v>
      </c>
      <c r="K157" s="107" t="str">
        <f t="shared" si="5"/>
        <v>1</v>
      </c>
      <c r="L157" s="107">
        <f t="shared" si="6"/>
        <v>4</v>
      </c>
      <c r="M157" s="107">
        <f t="array" ref="M157">XLOOKUP(DECKS!$F157,HISTORICO!$B$4:$B$11,HISTORICO!$C$4:$C$11,0,0)</f>
        <v>0</v>
      </c>
      <c r="N157" s="107">
        <f t="array" ref="N157">XLOOKUP(DECKS!$F157,HISTORICO!$B$4:$B$11,HISTORICO!$D$4:$D$11,0,0)</f>
        <v>0</v>
      </c>
      <c r="O157" s="107">
        <f t="array" ref="O157">XLOOKUP(DECKS!$F157,HISTORICO!$B$15:$B$89,HISTORICO!$C$15:$C$89,0,0)</f>
        <v>0</v>
      </c>
      <c r="P157" s="107">
        <f t="array" ref="P157">XLOOKUP(DECKS!$F157,HISTORICO!$B$15:$B$89,HISTORICO!$D$15:$D$89,0,0)</f>
        <v>0</v>
      </c>
      <c r="Q157" s="107">
        <f t="array" ref="Q157">XLOOKUP(DECKS!$F157,HISTORICO!$B$93:$B$171,HISTORICO!$C$93:$C$171,0,0)</f>
        <v>8</v>
      </c>
      <c r="R157" s="107">
        <f t="array" ref="R157">XLOOKUP(DECKS!$F157,HISTORICO!$B$93:$B$171,HISTORICO!$D$93:$D$171,0,0)</f>
        <v>5</v>
      </c>
      <c r="S157" s="107">
        <f t="array" ref="S157">XLOOKUP(DECKS!$F157,HISTORICO!$B$175:$B$377,HISTORICO!$C$175:$C$377,0,0)</f>
        <v>1</v>
      </c>
      <c r="T157" s="107">
        <f t="array" ref="T157">XLOOKUP(DECKS!$F157,HISTORICO!$B$175:$B$377,HISTORICO!$D$175:$D$377,0,0)</f>
        <v>0</v>
      </c>
      <c r="U157" s="107">
        <f t="array" ref="U157">XLOOKUP(DECKS!$F157,HISTORICO!$B$381:$B$501,HISTORICO!$C$381:$C$501,0,0)</f>
        <v>0</v>
      </c>
      <c r="V157" s="107">
        <f t="array" ref="V157">XLOOKUP(DECKS!$F157,HISTORICO!$B$381:$B$501,HISTORICO!$D$381:$D$501,0,0)</f>
        <v>0</v>
      </c>
      <c r="W157" s="107">
        <f t="array" ref="W157">XLOOKUP(DECKS!$F157,HISTORICO!$B$505:$B$589,HISTORICO!$C$505:$C$589,0,0)</f>
        <v>0</v>
      </c>
      <c r="X157" s="107">
        <f t="array" ref="X157">XLOOKUP(DECKS!$F157,HISTORICO!$B$505:$B$589,HISTORICO!$D$505:$D$589,0,0)</f>
        <v>0</v>
      </c>
      <c r="Y157" s="107">
        <f t="array" ref="Y157">XLOOKUP(DECKS!$F157,HISTORICO!$N$4:$N$100,HISTORICO!$O$4:$O$100,0,0)</f>
        <v>3</v>
      </c>
      <c r="Z157" s="107">
        <f t="array" ref="Z157">XLOOKUP(DECKS!$F157,HISTORICO!$N$4:$N$100,HISTORICO!$P$4:$P$100,0,0)</f>
        <v>0</v>
      </c>
      <c r="AA157" s="107">
        <f t="array" ref="AA157">XLOOKUP(DECKS!$F157,HISTORICO!$N$107:$N$288,HISTORICO!$O$107:$O$288,0,0)</f>
        <v>3</v>
      </c>
      <c r="AB157" s="107">
        <f t="array" ref="AB157">XLOOKUP(DECKS!$F157,HISTORICO!$N$107:$N$288,HISTORICO!$P$107:$P$288,0,0)</f>
        <v>1</v>
      </c>
      <c r="AC157" s="100">
        <f>DECKS!$AB157/DECKS!$AA157</f>
        <v>0.3333333333</v>
      </c>
      <c r="AD157" s="108">
        <f t="array" ref="AD157">XLOOKUP(DECKS!$F157,HISTORICO!$N$292:$N$759,HISTORICO!$O$292:$O$759,0,0)</f>
        <v>0</v>
      </c>
      <c r="AE157" s="107">
        <f t="array" ref="AE157">XLOOKUP(DECKS!$F157,HISTORICO!$N$292:$N$759,HISTORICO!$P$292:$P$759,0,0)</f>
        <v>0</v>
      </c>
      <c r="AF157" s="109">
        <f>IFERROR(DECKS!$AE157/DECKS!$AD157,0)</f>
        <v>0</v>
      </c>
      <c r="AG157" s="108">
        <f>DECKS!$Y157+DECKS!$AA157+DECKS!$AD157</f>
        <v>6</v>
      </c>
      <c r="AH157" s="109">
        <f>IFERROR((DECKS!$Z157+DECKS!$AB157+DECKS!$AE157)/DECKS!$AG157,0)</f>
        <v>0.1666666667</v>
      </c>
      <c r="AI157" s="115" t="str">
        <f>IFERROR(AVERAGEIF(REG!$D$2:$D$124,DECKS!$F157,REG!$C$2:$C$124),"-")</f>
        <v>-</v>
      </c>
      <c r="AJ157" s="108">
        <f>DECKS!$M157+DECKS!$O157+DECKS!$Q157+DECKS!$S157+DECKS!$U157+DECKS!$W157+DECKS!$Y157+DECKS!$AA157+DECKS!$AD157</f>
        <v>15</v>
      </c>
      <c r="AK157" s="109">
        <f>IFERROR((DECKS!$N157+DECKS!$P157+DECKS!$R157+DECKS!$T157+DECKS!$V157+DECKS!$X157+DECKS!$Z157+DECKS!$AB157+DECKS!$AE157)/DECKS!$AJ157,0)</f>
        <v>0.4</v>
      </c>
      <c r="AL157" s="100" t="s">
        <v>367</v>
      </c>
      <c r="AM157" s="107">
        <f>SUMIF(HISTORICO!N:N,DECKS!$F157,HISTORICO!X:X)</f>
        <v>0</v>
      </c>
      <c r="AN157" s="107">
        <f>SUMIF(HISTORICO!N:N,DECKS!$F157,HISTORICO!Y:Y)</f>
        <v>0</v>
      </c>
      <c r="AO157" s="107">
        <f>SUMIF(HISTORICO!N:N,DECKS!$F157,HISTORICO!Z:Z)</f>
        <v>1</v>
      </c>
      <c r="AP157" s="107">
        <f>SUMIF(HISTORICO!N:N,DECKS!$F157,HISTORICO!AA:AA)</f>
        <v>4</v>
      </c>
      <c r="AQ157" s="111">
        <f>IFERROR(SUM(DECKS!$AM157:$AP157)/((DECKS!$AG157)),0)</f>
        <v>0.8333333333</v>
      </c>
      <c r="AR157" s="112">
        <f>IFERROR(DECKS!$AM157/SUM(DECKS!$AM157:$AP157),0)</f>
        <v>0</v>
      </c>
      <c r="AS157" s="112">
        <f>IFERROR(DECKS!$AN157/SUM(DECKS!$AM157:$AP157),0)</f>
        <v>0</v>
      </c>
      <c r="AT157" s="112">
        <f>IFERROR(DECKS!$AO157/SUM(DECKS!$AM157:$AP157),0)</f>
        <v>0.2</v>
      </c>
      <c r="AU157" s="112">
        <f>IFERROR(DECKS!$AP157/SUM(DECKS!$AM157:$AP157),0)</f>
        <v>0.8</v>
      </c>
      <c r="AV157" s="107">
        <f t="array" ref="AV157">XLOOKUP(DECKS!$F157,HISTORICO!$N$4:$N$100,HISTORICO!$AH$4:$AH$100,0)</f>
        <v>3</v>
      </c>
      <c r="AW157" s="107">
        <f>DECKS!$AV157+DECKS!$AM157+1.5*DECKS!$AN157+2*DECKS!$AO157+2.5*DECKS!$AP157</f>
        <v>15</v>
      </c>
      <c r="AX157" s="110">
        <f>IFERROR(DECKS!$AW157/DECKS!$AG157,"-")</f>
        <v>2.5</v>
      </c>
      <c r="AY157" s="107" t="str">
        <f t="array" ref="AY157">XLOOKUP(DECKS!$AX157,REF!$F$64:$F$68,REF!$D$64:$D$68,"-",-1,1)</f>
        <v>B</v>
      </c>
      <c r="AZ157" s="108"/>
      <c r="BA157" s="114"/>
      <c r="BB157" s="107"/>
      <c r="BC157" s="107"/>
    </row>
    <row r="158" ht="18.75" hidden="1" customHeight="1">
      <c r="A158" s="88"/>
      <c r="B158" s="105" t="s">
        <v>320</v>
      </c>
      <c r="C158" s="107" t="s">
        <v>273</v>
      </c>
      <c r="D158" s="107">
        <v>8.0</v>
      </c>
      <c r="E158" s="105" t="str">
        <f t="array" ref="E158">XLOOKUP(B158,REF!$C$3:$C$34,REF!$B$3:$B$34,"-",0,1)</f>
        <v>Temur</v>
      </c>
      <c r="F158" s="108" t="s">
        <v>498</v>
      </c>
      <c r="G158" s="107" t="str">
        <f t="shared" si="1"/>
        <v>0</v>
      </c>
      <c r="H158" s="107" t="str">
        <f t="shared" si="2"/>
        <v>1</v>
      </c>
      <c r="I158" s="107" t="str">
        <f t="shared" si="3"/>
        <v>0</v>
      </c>
      <c r="J158" s="107" t="str">
        <f t="shared" si="4"/>
        <v>1</v>
      </c>
      <c r="K158" s="107" t="str">
        <f t="shared" si="5"/>
        <v>1</v>
      </c>
      <c r="L158" s="107">
        <f t="shared" si="6"/>
        <v>3</v>
      </c>
      <c r="M158" s="107">
        <f t="array" ref="M158">XLOOKUP(DECKS!$F158,HISTORICO!$B$4:$B$11,HISTORICO!$C$4:$C$11,0,0)</f>
        <v>0</v>
      </c>
      <c r="N158" s="107">
        <f t="array" ref="N158">XLOOKUP(DECKS!$F158,HISTORICO!$B$4:$B$11,HISTORICO!$D$4:$D$11,0,0)</f>
        <v>0</v>
      </c>
      <c r="O158" s="107">
        <f t="array" ref="O158">XLOOKUP(DECKS!$F158,HISTORICO!$B$15:$B$89,HISTORICO!$C$15:$C$89,0,0)</f>
        <v>0</v>
      </c>
      <c r="P158" s="107">
        <f t="array" ref="P158">XLOOKUP(DECKS!$F158,HISTORICO!$B$15:$B$89,HISTORICO!$D$15:$D$89,0,0)</f>
        <v>0</v>
      </c>
      <c r="Q158" s="107">
        <f t="array" ref="Q158">XLOOKUP(DECKS!$F158,HISTORICO!$B$93:$B$171,HISTORICO!$C$93:$C$171,0,0)</f>
        <v>8</v>
      </c>
      <c r="R158" s="107">
        <f t="array" ref="R158">XLOOKUP(DECKS!$F158,HISTORICO!$B$93:$B$171,HISTORICO!$D$93:$D$171,0,0)</f>
        <v>0</v>
      </c>
      <c r="S158" s="107">
        <f t="array" ref="S158">XLOOKUP(DECKS!$F158,HISTORICO!$B$175:$B$377,HISTORICO!$C$175:$C$377,0,0)</f>
        <v>6</v>
      </c>
      <c r="T158" s="107">
        <f t="array" ref="T158">XLOOKUP(DECKS!$F158,HISTORICO!$B$175:$B$377,HISTORICO!$D$175:$D$377,0,0)</f>
        <v>3</v>
      </c>
      <c r="U158" s="107">
        <f t="array" ref="U158">XLOOKUP(DECKS!$F158,HISTORICO!$B$381:$B$501,HISTORICO!$C$381:$C$501,0,0)</f>
        <v>4</v>
      </c>
      <c r="V158" s="107">
        <f t="array" ref="V158">XLOOKUP(DECKS!$F158,HISTORICO!$B$381:$B$501,HISTORICO!$D$381:$D$501,0,0)</f>
        <v>3</v>
      </c>
      <c r="W158" s="107">
        <f t="array" ref="W158">XLOOKUP(DECKS!$F158,HISTORICO!$B$505:$B$589,HISTORICO!$C$505:$C$589,0,0)</f>
        <v>0</v>
      </c>
      <c r="X158" s="107">
        <f t="array" ref="X158">XLOOKUP(DECKS!$F158,HISTORICO!$B$505:$B$589,HISTORICO!$D$505:$D$589,0,0)</f>
        <v>0</v>
      </c>
      <c r="Y158" s="107">
        <f t="array" ref="Y158">XLOOKUP(DECKS!$F158,HISTORICO!$N$4:$N$100,HISTORICO!$O$4:$O$100,0,0)</f>
        <v>0</v>
      </c>
      <c r="Z158" s="107">
        <f t="array" ref="Z158">XLOOKUP(DECKS!$F158,HISTORICO!$N$4:$N$100,HISTORICO!$P$4:$P$100,0,0)</f>
        <v>0</v>
      </c>
      <c r="AA158" s="107">
        <f t="array" ref="AA158">XLOOKUP(DECKS!$F158,HISTORICO!$N$107:$N$288,HISTORICO!$O$107:$O$288,0,0)</f>
        <v>6</v>
      </c>
      <c r="AB158" s="107">
        <f t="array" ref="AB158">XLOOKUP(DECKS!$F158,HISTORICO!$N$107:$N$288,HISTORICO!$P$107:$P$288,0,0)</f>
        <v>1</v>
      </c>
      <c r="AC158" s="100">
        <f>DECKS!$AB158/DECKS!$AA158</f>
        <v>0.1666666667</v>
      </c>
      <c r="AD158" s="108">
        <f t="array" ref="AD158">XLOOKUP(DECKS!$F158,HISTORICO!$N$292:$N$759,HISTORICO!$O$292:$O$759,0,0)</f>
        <v>0</v>
      </c>
      <c r="AE158" s="107">
        <f t="array" ref="AE158">XLOOKUP(DECKS!$F158,HISTORICO!$N$292:$N$759,HISTORICO!$P$292:$P$759,0,0)</f>
        <v>0</v>
      </c>
      <c r="AF158" s="109">
        <f>IFERROR(DECKS!$AE158/DECKS!$AD158,0)</f>
        <v>0</v>
      </c>
      <c r="AG158" s="108">
        <f>DECKS!$Y158+DECKS!$AA158+DECKS!$AD158</f>
        <v>6</v>
      </c>
      <c r="AH158" s="109">
        <f>IFERROR((DECKS!$Z158+DECKS!$AB158+DECKS!$AE158)/DECKS!$AG158,0)</f>
        <v>0.1666666667</v>
      </c>
      <c r="AI158" s="115" t="str">
        <f>IFERROR(AVERAGEIF(REG!$D$2:$D$124,DECKS!$F158,REG!$C$2:$C$124),"-")</f>
        <v>-</v>
      </c>
      <c r="AJ158" s="108">
        <f>DECKS!$M158+DECKS!$O158+DECKS!$Q158+DECKS!$S158+DECKS!$U158+DECKS!$W158+DECKS!$Y158+DECKS!$AA158+DECKS!$AD158</f>
        <v>24</v>
      </c>
      <c r="AK158" s="109">
        <f>IFERROR((DECKS!$N158+DECKS!$P158+DECKS!$R158+DECKS!$T158+DECKS!$V158+DECKS!$X158+DECKS!$Z158+DECKS!$AB158+DECKS!$AE158)/DECKS!$AJ158,0)</f>
        <v>0.2916666667</v>
      </c>
      <c r="AL158" s="100" t="s">
        <v>367</v>
      </c>
      <c r="AM158" s="107">
        <f>SUMIF(HISTORICO!N:N,DECKS!$F158,HISTORICO!X:X)</f>
        <v>2</v>
      </c>
      <c r="AN158" s="107">
        <f>SUMIF(HISTORICO!N:N,DECKS!$F158,HISTORICO!Y:Y)</f>
        <v>0</v>
      </c>
      <c r="AO158" s="107">
        <f>SUMIF(HISTORICO!N:N,DECKS!$F158,HISTORICO!Z:Z)</f>
        <v>0</v>
      </c>
      <c r="AP158" s="107">
        <f>SUMIF(HISTORICO!N:N,DECKS!$F158,HISTORICO!AA:AA)</f>
        <v>0</v>
      </c>
      <c r="AQ158" s="111">
        <f>IFERROR(SUM(DECKS!$AM158:$AP158)/((DECKS!$AG158)),0)</f>
        <v>0.3333333333</v>
      </c>
      <c r="AR158" s="112">
        <f>IFERROR(DECKS!$AM158/SUM(DECKS!$AM158:$AP158),0)</f>
        <v>1</v>
      </c>
      <c r="AS158" s="112">
        <f>IFERROR(DECKS!$AN158/SUM(DECKS!$AM158:$AP158),0)</f>
        <v>0</v>
      </c>
      <c r="AT158" s="112">
        <f>IFERROR(DECKS!$AO158/SUM(DECKS!$AM158:$AP158),0)</f>
        <v>0</v>
      </c>
      <c r="AU158" s="112">
        <f>IFERROR(DECKS!$AP158/SUM(DECKS!$AM158:$AP158),0)</f>
        <v>0</v>
      </c>
      <c r="AV158" s="107">
        <f t="array" ref="AV158">XLOOKUP(DECKS!$F158,HISTORICO!$N$4:$N$100,HISTORICO!$AH$4:$AH$100,0)</f>
        <v>0</v>
      </c>
      <c r="AW158" s="107">
        <f>DECKS!$AV158+DECKS!$AM158+1.5*DECKS!$AN158+2*DECKS!$AO158+2.5*DECKS!$AP158</f>
        <v>2</v>
      </c>
      <c r="AX158" s="110">
        <f>IFERROR(DECKS!$AW158/DECKS!$AG158,"-")</f>
        <v>0.3333333333</v>
      </c>
      <c r="AY158" s="107" t="str">
        <f t="array" ref="AY158">XLOOKUP(DECKS!$AX158,REF!$F$64:$F$68,REF!$D$64:$D$68,"-",-1,1)</f>
        <v>D</v>
      </c>
      <c r="AZ158" s="108"/>
      <c r="BA158" s="114"/>
      <c r="BB158" s="107"/>
      <c r="BC158" s="107"/>
    </row>
    <row r="159" ht="18.75" hidden="1" customHeight="1">
      <c r="A159" s="88"/>
      <c r="B159" s="105" t="s">
        <v>326</v>
      </c>
      <c r="C159" s="107" t="s">
        <v>262</v>
      </c>
      <c r="D159" s="107">
        <v>4.0</v>
      </c>
      <c r="E159" s="105" t="str">
        <f t="array" ref="E159">XLOOKUP(B159,REF!$C$3:$C$34,REF!$B$3:$B$34,"-",0,1)</f>
        <v>Bant</v>
      </c>
      <c r="F159" s="108" t="s">
        <v>499</v>
      </c>
      <c r="G159" s="107" t="str">
        <f t="shared" si="1"/>
        <v>1</v>
      </c>
      <c r="H159" s="107" t="str">
        <f t="shared" si="2"/>
        <v>1</v>
      </c>
      <c r="I159" s="107" t="str">
        <f t="shared" si="3"/>
        <v>0</v>
      </c>
      <c r="J159" s="107" t="str">
        <f t="shared" si="4"/>
        <v>0</v>
      </c>
      <c r="K159" s="107" t="str">
        <f t="shared" si="5"/>
        <v>1</v>
      </c>
      <c r="L159" s="107">
        <f t="shared" si="6"/>
        <v>3</v>
      </c>
      <c r="M159" s="107">
        <f t="array" ref="M159">XLOOKUP(DECKS!$F159,HISTORICO!$B$4:$B$11,HISTORICO!$C$4:$C$11,0,0)</f>
        <v>0</v>
      </c>
      <c r="N159" s="107">
        <f t="array" ref="N159">XLOOKUP(DECKS!$F159,HISTORICO!$B$4:$B$11,HISTORICO!$D$4:$D$11,0,0)</f>
        <v>0</v>
      </c>
      <c r="O159" s="107">
        <f t="array" ref="O159">XLOOKUP(DECKS!$F159,HISTORICO!$B$15:$B$89,HISTORICO!$C$15:$C$89,0,0)</f>
        <v>0</v>
      </c>
      <c r="P159" s="107">
        <f t="array" ref="P159">XLOOKUP(DECKS!$F159,HISTORICO!$B$15:$B$89,HISTORICO!$D$15:$D$89,0,0)</f>
        <v>0</v>
      </c>
      <c r="Q159" s="107">
        <f t="array" ref="Q159">XLOOKUP(DECKS!$F159,HISTORICO!$B$93:$B$171,HISTORICO!$C$93:$C$171,0,0)</f>
        <v>0</v>
      </c>
      <c r="R159" s="107">
        <f t="array" ref="R159">XLOOKUP(DECKS!$F159,HISTORICO!$B$93:$B$171,HISTORICO!$D$93:$D$171,0,0)</f>
        <v>0</v>
      </c>
      <c r="S159" s="107">
        <f t="array" ref="S159">XLOOKUP(DECKS!$F159,HISTORICO!$B$175:$B$377,HISTORICO!$C$175:$C$377,0,0)</f>
        <v>0</v>
      </c>
      <c r="T159" s="107">
        <f t="array" ref="T159">XLOOKUP(DECKS!$F159,HISTORICO!$B$175:$B$377,HISTORICO!$D$175:$D$377,0,0)</f>
        <v>0</v>
      </c>
      <c r="U159" s="107">
        <f t="array" ref="U159">XLOOKUP(DECKS!$F159,HISTORICO!$B$381:$B$501,HISTORICO!$C$381:$C$501,0,0)</f>
        <v>0</v>
      </c>
      <c r="V159" s="107">
        <f t="array" ref="V159">XLOOKUP(DECKS!$F159,HISTORICO!$B$381:$B$501,HISTORICO!$D$381:$D$501,0,0)</f>
        <v>0</v>
      </c>
      <c r="W159" s="107">
        <f t="array" ref="W159">XLOOKUP(DECKS!$F159,HISTORICO!$B$505:$B$589,HISTORICO!$C$505:$C$589,0,0)</f>
        <v>0</v>
      </c>
      <c r="X159" s="107">
        <f t="array" ref="X159">XLOOKUP(DECKS!$F159,HISTORICO!$B$505:$B$589,HISTORICO!$D$505:$D$589,0,0)</f>
        <v>0</v>
      </c>
      <c r="Y159" s="107">
        <f t="array" ref="Y159">XLOOKUP(DECKS!$F159,HISTORICO!$N$4:$N$100,HISTORICO!$O$4:$O$100,0,0)</f>
        <v>0</v>
      </c>
      <c r="Z159" s="107">
        <f t="array" ref="Z159">XLOOKUP(DECKS!$F159,HISTORICO!$N$4:$N$100,HISTORICO!$P$4:$P$100,0,0)</f>
        <v>0</v>
      </c>
      <c r="AA159" s="107">
        <f t="array" ref="AA159">XLOOKUP(DECKS!$F159,HISTORICO!$N$107:$N$288,HISTORICO!$O$107:$O$288,0,0)</f>
        <v>6</v>
      </c>
      <c r="AB159" s="107">
        <f t="array" ref="AB159">XLOOKUP(DECKS!$F159,HISTORICO!$N$107:$N$288,HISTORICO!$P$107:$P$288,0,0)</f>
        <v>1</v>
      </c>
      <c r="AC159" s="100">
        <f>DECKS!$AB159/DECKS!$AA159</f>
        <v>0.1666666667</v>
      </c>
      <c r="AD159" s="108">
        <f t="array" ref="AD159">XLOOKUP(DECKS!$F159,HISTORICO!$N$292:$N$759,HISTORICO!$O$292:$O$759,0,0)</f>
        <v>0</v>
      </c>
      <c r="AE159" s="107">
        <f t="array" ref="AE159">XLOOKUP(DECKS!$F159,HISTORICO!$N$292:$N$759,HISTORICO!$P$292:$P$759,0,0)</f>
        <v>0</v>
      </c>
      <c r="AF159" s="109">
        <f>IFERROR(DECKS!$AE159/DECKS!$AD159,0)</f>
        <v>0</v>
      </c>
      <c r="AG159" s="108">
        <f>DECKS!$Y159+DECKS!$AA159+DECKS!$AD159</f>
        <v>6</v>
      </c>
      <c r="AH159" s="109">
        <f>IFERROR((DECKS!$Z159+DECKS!$AB159+DECKS!$AE159)/DECKS!$AG159,0)</f>
        <v>0.1666666667</v>
      </c>
      <c r="AI159" s="115" t="str">
        <f>IFERROR(AVERAGEIF(REG!$D$2:$D$124,DECKS!$F159,REG!$C$2:$C$124),"-")</f>
        <v>-</v>
      </c>
      <c r="AJ159" s="108">
        <f>DECKS!$M159+DECKS!$O159+DECKS!$Q159+DECKS!$S159+DECKS!$U159+DECKS!$W159+DECKS!$Y159+DECKS!$AA159+DECKS!$AD159</f>
        <v>6</v>
      </c>
      <c r="AK159" s="109">
        <f>IFERROR((DECKS!$N159+DECKS!$P159+DECKS!$R159+DECKS!$T159+DECKS!$V159+DECKS!$X159+DECKS!$Z159+DECKS!$AB159+DECKS!$AE159)/DECKS!$AJ159,0)</f>
        <v>0.1666666667</v>
      </c>
      <c r="AL159" s="107" t="s">
        <v>190</v>
      </c>
      <c r="AM159" s="107">
        <f>SUMIF(HISTORICO!N:N,DECKS!$F159,HISTORICO!X:X)</f>
        <v>0</v>
      </c>
      <c r="AN159" s="107">
        <f>SUMIF(HISTORICO!N:N,DECKS!$F159,HISTORICO!Y:Y)</f>
        <v>2</v>
      </c>
      <c r="AO159" s="107">
        <f>SUMIF(HISTORICO!N:N,DECKS!$F159,HISTORICO!Z:Z)</f>
        <v>0</v>
      </c>
      <c r="AP159" s="107">
        <f>SUMIF(HISTORICO!N:N,DECKS!$F159,HISTORICO!AA:AA)</f>
        <v>0</v>
      </c>
      <c r="AQ159" s="111">
        <f>IFERROR(SUM(DECKS!$AM159:$AP159)/((DECKS!$AG159)),0)</f>
        <v>0.3333333333</v>
      </c>
      <c r="AR159" s="112">
        <f>IFERROR(DECKS!$AM159/SUM(DECKS!$AM159:$AP159),0)</f>
        <v>0</v>
      </c>
      <c r="AS159" s="112">
        <f>IFERROR(DECKS!$AN159/SUM(DECKS!$AM159:$AP159),0)</f>
        <v>1</v>
      </c>
      <c r="AT159" s="112">
        <f>IFERROR(DECKS!$AO159/SUM(DECKS!$AM159:$AP159),0)</f>
        <v>0</v>
      </c>
      <c r="AU159" s="112">
        <f>IFERROR(DECKS!$AP159/SUM(DECKS!$AM159:$AP159),0)</f>
        <v>0</v>
      </c>
      <c r="AV159" s="107">
        <f t="array" ref="AV159">XLOOKUP(DECKS!$F159,HISTORICO!$N$4:$N$100,HISTORICO!$AH$4:$AH$100,0)</f>
        <v>0</v>
      </c>
      <c r="AW159" s="107">
        <f>DECKS!$AV159+DECKS!$AM159+1.5*DECKS!$AN159+2*DECKS!$AO159+2.5*DECKS!$AP159</f>
        <v>3</v>
      </c>
      <c r="AX159" s="110">
        <f>IFERROR(DECKS!$AW159/DECKS!$AG159,"-")</f>
        <v>0.5</v>
      </c>
      <c r="AY159" s="107" t="str">
        <f t="array" ref="AY159">XLOOKUP(DECKS!$AX159,REF!$F$64:$F$68,REF!$D$64:$D$68,"-",-1,1)</f>
        <v>D</v>
      </c>
      <c r="AZ159" s="107"/>
      <c r="BA159" s="114"/>
      <c r="BB159" s="107"/>
      <c r="BC159" s="107"/>
    </row>
    <row r="160" ht="18.75" customHeight="1">
      <c r="A160" s="88"/>
      <c r="B160" s="105" t="s">
        <v>310</v>
      </c>
      <c r="C160" s="107" t="s">
        <v>274</v>
      </c>
      <c r="D160" s="107">
        <v>7.0</v>
      </c>
      <c r="E160" s="105" t="str">
        <f t="array" ref="E160">XLOOKUP(B160,REF!$C$3:$C$34,REF!$B$3:$B$34,"-",0,1)</f>
        <v>Mono Black</v>
      </c>
      <c r="F160" s="108" t="s">
        <v>73</v>
      </c>
      <c r="G160" s="107" t="str">
        <f t="shared" si="1"/>
        <v>0</v>
      </c>
      <c r="H160" s="107" t="str">
        <f t="shared" si="2"/>
        <v>0</v>
      </c>
      <c r="I160" s="107" t="str">
        <f t="shared" si="3"/>
        <v>1</v>
      </c>
      <c r="J160" s="107" t="str">
        <f t="shared" si="4"/>
        <v>0</v>
      </c>
      <c r="K160" s="107" t="str">
        <f t="shared" si="5"/>
        <v>0</v>
      </c>
      <c r="L160" s="107">
        <f t="shared" si="6"/>
        <v>1</v>
      </c>
      <c r="M160" s="107">
        <f t="array" ref="M160">XLOOKUP(DECKS!$F160,HISTORICO!$B$4:$B$11,HISTORICO!$C$4:$C$11,0,0)</f>
        <v>0</v>
      </c>
      <c r="N160" s="107">
        <f t="array" ref="N160">XLOOKUP(DECKS!$F160,HISTORICO!$B$4:$B$11,HISTORICO!$D$4:$D$11,0,0)</f>
        <v>0</v>
      </c>
      <c r="O160" s="107">
        <f t="array" ref="O160">XLOOKUP(DECKS!$F160,HISTORICO!$B$15:$B$89,HISTORICO!$C$15:$C$89,0,0)</f>
        <v>0</v>
      </c>
      <c r="P160" s="107">
        <f t="array" ref="P160">XLOOKUP(DECKS!$F160,HISTORICO!$B$15:$B$89,HISTORICO!$D$15:$D$89,0,0)</f>
        <v>0</v>
      </c>
      <c r="Q160" s="107">
        <f t="array" ref="Q160">XLOOKUP(DECKS!$F160,HISTORICO!$B$93:$B$171,HISTORICO!$C$93:$C$171,0,0)</f>
        <v>16</v>
      </c>
      <c r="R160" s="107">
        <f t="array" ref="R160">XLOOKUP(DECKS!$F160,HISTORICO!$B$93:$B$171,HISTORICO!$D$93:$D$171,0,0)</f>
        <v>1</v>
      </c>
      <c r="S160" s="107">
        <f t="array" ref="S160">XLOOKUP(DECKS!$F160,HISTORICO!$B$175:$B$377,HISTORICO!$C$175:$C$377,0,0)</f>
        <v>48</v>
      </c>
      <c r="T160" s="107">
        <f t="array" ref="T160">XLOOKUP(DECKS!$F160,HISTORICO!$B$175:$B$377,HISTORICO!$D$175:$D$377,0,0)</f>
        <v>8</v>
      </c>
      <c r="U160" s="107">
        <f t="array" ref="U160">XLOOKUP(DECKS!$F160,HISTORICO!$B$381:$B$501,HISTORICO!$C$381:$C$501,0,0)</f>
        <v>15</v>
      </c>
      <c r="V160" s="107">
        <f t="array" ref="V160">XLOOKUP(DECKS!$F160,HISTORICO!$B$381:$B$501,HISTORICO!$D$381:$D$501,0,0)</f>
        <v>2</v>
      </c>
      <c r="W160" s="107">
        <f t="array" ref="W160">XLOOKUP(DECKS!$F160,HISTORICO!$B$505:$B$589,HISTORICO!$C$505:$C$589,0,0)</f>
        <v>5</v>
      </c>
      <c r="X160" s="107">
        <f t="array" ref="X160">XLOOKUP(DECKS!$F160,HISTORICO!$B$505:$B$589,HISTORICO!$D$505:$D$589,0,0)</f>
        <v>3</v>
      </c>
      <c r="Y160" s="107">
        <f t="array" ref="Y160">XLOOKUP(DECKS!$F160,HISTORICO!$N$4:$N$100,HISTORICO!$O$4:$O$100,0,0)</f>
        <v>8</v>
      </c>
      <c r="Z160" s="107">
        <f t="array" ref="Z160">XLOOKUP(DECKS!$F160,HISTORICO!$N$4:$N$100,HISTORICO!$P$4:$P$100,0,0)</f>
        <v>1</v>
      </c>
      <c r="AA160" s="107">
        <f t="array" ref="AA160">XLOOKUP(DECKS!$F160,HISTORICO!$N$107:$N$288,HISTORICO!$O$107:$O$288,0,0)</f>
        <v>15</v>
      </c>
      <c r="AB160" s="107">
        <f t="array" ref="AB160">XLOOKUP(DECKS!$F160,HISTORICO!$N$107:$N$288,HISTORICO!$P$107:$P$288,0,0)</f>
        <v>3</v>
      </c>
      <c r="AC160" s="100">
        <f>DECKS!$AB160/DECKS!$AA160</f>
        <v>0.2</v>
      </c>
      <c r="AD160" s="108">
        <f t="array" ref="AD160">XLOOKUP(DECKS!$F160,HISTORICO!$N$292:$N$759,HISTORICO!$O$292:$O$759,0,0)</f>
        <v>3</v>
      </c>
      <c r="AE160" s="107">
        <f t="array" ref="AE160">XLOOKUP(DECKS!$F160,HISTORICO!$N$292:$N$759,HISTORICO!$P$292:$P$759,0,0)</f>
        <v>0</v>
      </c>
      <c r="AF160" s="109">
        <f>IFERROR(DECKS!$AE160/DECKS!$AD160,0)</f>
        <v>0</v>
      </c>
      <c r="AG160" s="108">
        <f>DECKS!$Y160+DECKS!$AA160+DECKS!$AD160</f>
        <v>26</v>
      </c>
      <c r="AH160" s="109">
        <f>IFERROR((DECKS!$Z160+DECKS!$AB160+DECKS!$AE160)/DECKS!$AG160,0)</f>
        <v>0.1538461538</v>
      </c>
      <c r="AI160" s="115" t="str">
        <f>IFERROR(AVERAGEIF(REG!$D$2:$D$124,DECKS!$F160,REG!$C$2:$C$124),"-")</f>
        <v>-</v>
      </c>
      <c r="AJ160" s="108">
        <f>DECKS!$M160+DECKS!$O160+DECKS!$Q160+DECKS!$S160+DECKS!$U160+DECKS!$W160+DECKS!$Y160+DECKS!$AA160+DECKS!$AD160</f>
        <v>110</v>
      </c>
      <c r="AK160" s="109">
        <f>IFERROR((DECKS!$N160+DECKS!$P160+DECKS!$R160+DECKS!$T160+DECKS!$V160+DECKS!$X160+DECKS!$Z160+DECKS!$AB160+DECKS!$AE160)/DECKS!$AJ160,0)</f>
        <v>0.1636363636</v>
      </c>
      <c r="AL160" s="100" t="s">
        <v>190</v>
      </c>
      <c r="AM160" s="107">
        <f>SUMIF(HISTORICO!N:N,DECKS!$F160,HISTORICO!X:X)</f>
        <v>0</v>
      </c>
      <c r="AN160" s="107">
        <f>SUMIF(HISTORICO!N:N,DECKS!$F160,HISTORICO!Y:Y)</f>
        <v>0</v>
      </c>
      <c r="AO160" s="107">
        <f>SUMIF(HISTORICO!N:N,DECKS!$F160,HISTORICO!Z:Z)</f>
        <v>12</v>
      </c>
      <c r="AP160" s="107">
        <f>SUMIF(HISTORICO!N:N,DECKS!$F160,HISTORICO!AA:AA)</f>
        <v>0</v>
      </c>
      <c r="AQ160" s="111">
        <f>IFERROR(SUM(DECKS!$AM160:$AP160)/((DECKS!$AG160)),0)</f>
        <v>0.4615384615</v>
      </c>
      <c r="AR160" s="112">
        <f>IFERROR(DECKS!$AM160/SUM(DECKS!$AM160:$AP160),0)</f>
        <v>0</v>
      </c>
      <c r="AS160" s="112">
        <f>IFERROR(DECKS!$AN160/SUM(DECKS!$AM160:$AP160),0)</f>
        <v>0</v>
      </c>
      <c r="AT160" s="112">
        <f>IFERROR(DECKS!$AO160/SUM(DECKS!$AM160:$AP160),0)</f>
        <v>1</v>
      </c>
      <c r="AU160" s="112">
        <f>IFERROR(DECKS!$AP160/SUM(DECKS!$AM160:$AP160),0)</f>
        <v>0</v>
      </c>
      <c r="AV160" s="107">
        <f t="array" ref="AV160">XLOOKUP(DECKS!$F160,HISTORICO!$N$4:$N$100,HISTORICO!$AH$4:$AH$100,0)</f>
        <v>12</v>
      </c>
      <c r="AW160" s="107">
        <f>DECKS!$AV160+DECKS!$AM160+1.5*DECKS!$AN160+2*DECKS!$AO160+2.5*DECKS!$AP160</f>
        <v>36</v>
      </c>
      <c r="AX160" s="110">
        <f>IFERROR(DECKS!$AW160/DECKS!$AG160,"-")</f>
        <v>1.384615385</v>
      </c>
      <c r="AY160" s="107" t="str">
        <f t="array" ref="AY160">XLOOKUP(DECKS!$AX160,REF!$F$64:$F$68,REF!$D$64:$D$68,"-",-1,1)</f>
        <v>C</v>
      </c>
      <c r="AZ160" s="116" t="s">
        <v>500</v>
      </c>
      <c r="BA160" s="114">
        <v>719.67</v>
      </c>
      <c r="BB160" s="107">
        <v>3.58</v>
      </c>
      <c r="BC160" s="107">
        <v>54.4</v>
      </c>
    </row>
    <row r="161" ht="18.75" hidden="1" customHeight="1">
      <c r="A161" s="88"/>
      <c r="B161" s="105" t="s">
        <v>322</v>
      </c>
      <c r="C161" s="107" t="s">
        <v>272</v>
      </c>
      <c r="D161" s="107">
        <v>4.0</v>
      </c>
      <c r="E161" s="105" t="str">
        <f t="array" ref="E161">XLOOKUP(B161,REF!$C$3:$C$34,REF!$B$3:$B$34,"-",0,1)</f>
        <v>Azorius</v>
      </c>
      <c r="F161" s="108" t="s">
        <v>501</v>
      </c>
      <c r="G161" s="107" t="str">
        <f t="shared" si="1"/>
        <v>1</v>
      </c>
      <c r="H161" s="107" t="str">
        <f t="shared" si="2"/>
        <v>1</v>
      </c>
      <c r="I161" s="107" t="str">
        <f t="shared" si="3"/>
        <v>0</v>
      </c>
      <c r="J161" s="107" t="str">
        <f t="shared" si="4"/>
        <v>0</v>
      </c>
      <c r="K161" s="107" t="str">
        <f t="shared" si="5"/>
        <v>0</v>
      </c>
      <c r="L161" s="107">
        <f t="shared" si="6"/>
        <v>2</v>
      </c>
      <c r="M161" s="107">
        <f t="array" ref="M161">XLOOKUP(DECKS!$F161,HISTORICO!$B$4:$B$11,HISTORICO!$C$4:$C$11,0,0)</f>
        <v>0</v>
      </c>
      <c r="N161" s="107">
        <f t="array" ref="N161">XLOOKUP(DECKS!$F161,HISTORICO!$B$4:$B$11,HISTORICO!$D$4:$D$11,0,0)</f>
        <v>0</v>
      </c>
      <c r="O161" s="107">
        <f t="array" ref="O161">XLOOKUP(DECKS!$F161,HISTORICO!$B$15:$B$89,HISTORICO!$C$15:$C$89,0,0)</f>
        <v>0</v>
      </c>
      <c r="P161" s="107">
        <f t="array" ref="P161">XLOOKUP(DECKS!$F161,HISTORICO!$B$15:$B$89,HISTORICO!$D$15:$D$89,0,0)</f>
        <v>0</v>
      </c>
      <c r="Q161" s="107">
        <f t="array" ref="Q161">XLOOKUP(DECKS!$F161,HISTORICO!$B$93:$B$171,HISTORICO!$C$93:$C$171,0,0)</f>
        <v>0</v>
      </c>
      <c r="R161" s="107">
        <f t="array" ref="R161">XLOOKUP(DECKS!$F161,HISTORICO!$B$93:$B$171,HISTORICO!$D$93:$D$171,0,0)</f>
        <v>0</v>
      </c>
      <c r="S161" s="107">
        <f t="array" ref="S161">XLOOKUP(DECKS!$F161,HISTORICO!$B$175:$B$377,HISTORICO!$C$175:$C$377,0,0)</f>
        <v>0</v>
      </c>
      <c r="T161" s="107">
        <f t="array" ref="T161">XLOOKUP(DECKS!$F161,HISTORICO!$B$175:$B$377,HISTORICO!$D$175:$D$377,0,0)</f>
        <v>0</v>
      </c>
      <c r="U161" s="107">
        <f t="array" ref="U161">XLOOKUP(DECKS!$F161,HISTORICO!$B$381:$B$501,HISTORICO!$C$381:$C$501,0,0)</f>
        <v>0</v>
      </c>
      <c r="V161" s="107">
        <f t="array" ref="V161">XLOOKUP(DECKS!$F161,HISTORICO!$B$381:$B$501,HISTORICO!$D$381:$D$501,0,0)</f>
        <v>0</v>
      </c>
      <c r="W161" s="107">
        <f t="array" ref="W161">XLOOKUP(DECKS!$F161,HISTORICO!$B$505:$B$589,HISTORICO!$C$505:$C$589,0,0)</f>
        <v>6</v>
      </c>
      <c r="X161" s="107">
        <f t="array" ref="X161">XLOOKUP(DECKS!$F161,HISTORICO!$B$505:$B$589,HISTORICO!$D$505:$D$589,0,0)</f>
        <v>1</v>
      </c>
      <c r="Y161" s="107">
        <f t="array" ref="Y161">XLOOKUP(DECKS!$F161,HISTORICO!$N$4:$N$100,HISTORICO!$O$4:$O$100,0,0)</f>
        <v>4</v>
      </c>
      <c r="Z161" s="107">
        <f t="array" ref="Z161">XLOOKUP(DECKS!$F161,HISTORICO!$N$4:$N$100,HISTORICO!$P$4:$P$100,0,0)</f>
        <v>1</v>
      </c>
      <c r="AA161" s="107">
        <f t="array" ref="AA161">XLOOKUP(DECKS!$F161,HISTORICO!$N$107:$N$288,HISTORICO!$O$107:$O$288,0,0)</f>
        <v>0</v>
      </c>
      <c r="AB161" s="107">
        <f t="array" ref="AB161">XLOOKUP(DECKS!$F161,HISTORICO!$N$107:$N$288,HISTORICO!$P$107:$P$288,0,0)</f>
        <v>0</v>
      </c>
      <c r="AC161" s="100" t="str">
        <f>DECKS!$AB161/DECKS!$AA161</f>
        <v>#DIV/0!</v>
      </c>
      <c r="AD161" s="108">
        <f t="array" ref="AD161">XLOOKUP(DECKS!$F161,HISTORICO!$N$292:$N$759,HISTORICO!$O$292:$O$759,0,0)</f>
        <v>0</v>
      </c>
      <c r="AE161" s="107">
        <f t="array" ref="AE161">XLOOKUP(DECKS!$F161,HISTORICO!$N$292:$N$759,HISTORICO!$P$292:$P$759,0,0)</f>
        <v>0</v>
      </c>
      <c r="AF161" s="109">
        <f>IFERROR(DECKS!$AE161/DECKS!$AD161,0)</f>
        <v>0</v>
      </c>
      <c r="AG161" s="108">
        <f>DECKS!$Y161+DECKS!$AA161+DECKS!$AD161</f>
        <v>4</v>
      </c>
      <c r="AH161" s="109">
        <f>IFERROR((DECKS!$Z161+DECKS!$AB161+DECKS!$AE161)/DECKS!$AG161,0)</f>
        <v>0.25</v>
      </c>
      <c r="AI161" s="110" t="str">
        <f>IFERROR(AVERAGEIF(REG!$D$2:$D$124,DECKS!$F161,REG!$C$2:$C$124),"-")</f>
        <v>-</v>
      </c>
      <c r="AJ161" s="108">
        <f>DECKS!$M161+DECKS!$O161+DECKS!$Q161+DECKS!$S161+DECKS!$U161+DECKS!$W161+DECKS!$Y161+DECKS!$AA161+DECKS!$AD161</f>
        <v>10</v>
      </c>
      <c r="AK161" s="109">
        <f>IFERROR((DECKS!$N161+DECKS!$P161+DECKS!$R161+DECKS!$T161+DECKS!$V161+DECKS!$X161+DECKS!$Z161+DECKS!$AB161+DECKS!$AE161)/DECKS!$AJ161,0)</f>
        <v>0.2</v>
      </c>
      <c r="AL161" s="100" t="s">
        <v>190</v>
      </c>
      <c r="AM161" s="107">
        <f>SUMIF(HISTORICO!N:N,DECKS!$F161,HISTORICO!X:X)</f>
        <v>3</v>
      </c>
      <c r="AN161" s="107">
        <f>SUMIF(HISTORICO!N:N,DECKS!$F161,HISTORICO!Y:Y)</f>
        <v>0</v>
      </c>
      <c r="AO161" s="107">
        <f>SUMIF(HISTORICO!N:N,DECKS!$F161,HISTORICO!Z:Z)</f>
        <v>0</v>
      </c>
      <c r="AP161" s="107">
        <f>SUMIF(HISTORICO!N:N,DECKS!$F161,HISTORICO!AA:AA)</f>
        <v>0</v>
      </c>
      <c r="AQ161" s="111">
        <f>IFERROR(SUM(DECKS!$AM161:$AP161)/((DECKS!$AG161)),0)</f>
        <v>0.75</v>
      </c>
      <c r="AR161" s="112">
        <f>IFERROR(DECKS!$AM161/SUM(DECKS!$AM161:$AP161),0)</f>
        <v>1</v>
      </c>
      <c r="AS161" s="112">
        <f>IFERROR(DECKS!$AN161/SUM(DECKS!$AM161:$AP161),0)</f>
        <v>0</v>
      </c>
      <c r="AT161" s="112">
        <f>IFERROR(DECKS!$AO161/SUM(DECKS!$AM161:$AP161),0)</f>
        <v>0</v>
      </c>
      <c r="AU161" s="112">
        <f>IFERROR(DECKS!$AP161/SUM(DECKS!$AM161:$AP161),0)</f>
        <v>0</v>
      </c>
      <c r="AV161" s="107">
        <f t="array" ref="AV161">XLOOKUP(DECKS!$F161,HISTORICO!$N$4:$N$100,HISTORICO!$AH$4:$AH$100,0)</f>
        <v>9</v>
      </c>
      <c r="AW161" s="107">
        <f>DECKS!$AV161+DECKS!$AM161+1.5*DECKS!$AN161+2*DECKS!$AO161+2.5*DECKS!$AP161</f>
        <v>12</v>
      </c>
      <c r="AX161" s="110">
        <f>IFERROR(DECKS!$AW161/DECKS!$AG161,"-")</f>
        <v>3</v>
      </c>
      <c r="AY161" s="107" t="str">
        <f t="array" ref="AY161">XLOOKUP(DECKS!$AX161,REF!$F$64:$F$68,REF!$D$64:$D$68,"-",-1,1)</f>
        <v>A</v>
      </c>
      <c r="AZ161" s="108"/>
      <c r="BA161" s="114"/>
      <c r="BB161" s="107"/>
      <c r="BC161" s="107"/>
    </row>
    <row r="162" ht="18.75" hidden="1" customHeight="1">
      <c r="A162" s="88"/>
      <c r="B162" s="105" t="s">
        <v>298</v>
      </c>
      <c r="C162" s="107" t="s">
        <v>275</v>
      </c>
      <c r="D162" s="107"/>
      <c r="E162" s="105" t="str">
        <f t="array" ref="E162">XLOOKUP(B162,REF!$C$3:$C$34,REF!$B$3:$B$34,"-",0,1)</f>
        <v>Boros</v>
      </c>
      <c r="F162" s="108" t="s">
        <v>502</v>
      </c>
      <c r="G162" s="107" t="str">
        <f t="shared" si="1"/>
        <v>1</v>
      </c>
      <c r="H162" s="107" t="str">
        <f t="shared" si="2"/>
        <v>0</v>
      </c>
      <c r="I162" s="107" t="str">
        <f t="shared" si="3"/>
        <v>0</v>
      </c>
      <c r="J162" s="107" t="str">
        <f t="shared" si="4"/>
        <v>1</v>
      </c>
      <c r="K162" s="107" t="str">
        <f t="shared" si="5"/>
        <v>0</v>
      </c>
      <c r="L162" s="107">
        <f t="shared" si="6"/>
        <v>2</v>
      </c>
      <c r="M162" s="107">
        <f t="array" ref="M162">XLOOKUP(DECKS!$F162,HISTORICO!$B$4:$B$11,HISTORICO!$C$4:$C$11,0,0)</f>
        <v>0</v>
      </c>
      <c r="N162" s="107">
        <f t="array" ref="N162">XLOOKUP(DECKS!$F162,HISTORICO!$B$4:$B$11,HISTORICO!$D$4:$D$11,0,0)</f>
        <v>0</v>
      </c>
      <c r="O162" s="107">
        <f t="array" ref="O162">XLOOKUP(DECKS!$F162,HISTORICO!$B$15:$B$89,HISTORICO!$C$15:$C$89,0,0)</f>
        <v>0</v>
      </c>
      <c r="P162" s="107">
        <f t="array" ref="P162">XLOOKUP(DECKS!$F162,HISTORICO!$B$15:$B$89,HISTORICO!$D$15:$D$89,0,0)</f>
        <v>0</v>
      </c>
      <c r="Q162" s="107">
        <f t="array" ref="Q162">XLOOKUP(DECKS!$F162,HISTORICO!$B$93:$B$171,HISTORICO!$C$93:$C$171,0,0)</f>
        <v>0</v>
      </c>
      <c r="R162" s="107">
        <f t="array" ref="R162">XLOOKUP(DECKS!$F162,HISTORICO!$B$93:$B$171,HISTORICO!$D$93:$D$171,0,0)</f>
        <v>0</v>
      </c>
      <c r="S162" s="107">
        <f t="array" ref="S162">XLOOKUP(DECKS!$F162,HISTORICO!$B$175:$B$377,HISTORICO!$C$175:$C$377,0,0)</f>
        <v>0</v>
      </c>
      <c r="T162" s="107">
        <f t="array" ref="T162">XLOOKUP(DECKS!$F162,HISTORICO!$B$175:$B$377,HISTORICO!$D$175:$D$377,0,0)</f>
        <v>0</v>
      </c>
      <c r="U162" s="107">
        <f t="array" ref="U162">XLOOKUP(DECKS!$F162,HISTORICO!$B$381:$B$501,HISTORICO!$C$381:$C$501,0,0)</f>
        <v>0</v>
      </c>
      <c r="V162" s="107">
        <f t="array" ref="V162">XLOOKUP(DECKS!$F162,HISTORICO!$B$381:$B$501,HISTORICO!$D$381:$D$501,0,0)</f>
        <v>0</v>
      </c>
      <c r="W162" s="107">
        <f t="array" ref="W162">XLOOKUP(DECKS!$F162,HISTORICO!$B$505:$B$589,HISTORICO!$C$505:$C$589,0,0)</f>
        <v>0</v>
      </c>
      <c r="X162" s="107">
        <f t="array" ref="X162">XLOOKUP(DECKS!$F162,HISTORICO!$B$505:$B$589,HISTORICO!$D$505:$D$589,0,0)</f>
        <v>0</v>
      </c>
      <c r="Y162" s="107">
        <f t="array" ref="Y162">XLOOKUP(DECKS!$F162,HISTORICO!$N$4:$N$100,HISTORICO!$O$4:$O$100,0,0)</f>
        <v>0</v>
      </c>
      <c r="Z162" s="107">
        <f t="array" ref="Z162">XLOOKUP(DECKS!$F162,HISTORICO!$N$4:$N$100,HISTORICO!$P$4:$P$100,0,0)</f>
        <v>0</v>
      </c>
      <c r="AA162" s="107">
        <f t="array" ref="AA162">XLOOKUP(DECKS!$F162,HISTORICO!$N$107:$N$288,HISTORICO!$O$107:$O$288,0,0)</f>
        <v>4</v>
      </c>
      <c r="AB162" s="107">
        <f t="array" ref="AB162">XLOOKUP(DECKS!$F162,HISTORICO!$N$107:$N$288,HISTORICO!$P$107:$P$288,0,0)</f>
        <v>1</v>
      </c>
      <c r="AC162" s="100">
        <f>DECKS!$AB162/DECKS!$AA162</f>
        <v>0.25</v>
      </c>
      <c r="AD162" s="108">
        <f t="array" ref="AD162">XLOOKUP(DECKS!$F162,HISTORICO!$N$292:$N$759,HISTORICO!$O$292:$O$759,0,0)</f>
        <v>0</v>
      </c>
      <c r="AE162" s="107">
        <f t="array" ref="AE162">XLOOKUP(DECKS!$F162,HISTORICO!$N$292:$N$759,HISTORICO!$P$292:$P$759,0,0)</f>
        <v>0</v>
      </c>
      <c r="AF162" s="109">
        <f>IFERROR(DECKS!$AE162/DECKS!$AD162,0)</f>
        <v>0</v>
      </c>
      <c r="AG162" s="108">
        <f>DECKS!$Y162+DECKS!$AA162+DECKS!$AD162</f>
        <v>4</v>
      </c>
      <c r="AH162" s="109">
        <f>IFERROR((DECKS!$Z162+DECKS!$AB162+DECKS!$AE162)/DECKS!$AG162,0)</f>
        <v>0.25</v>
      </c>
      <c r="AI162" s="110" t="str">
        <f>IFERROR(AVERAGEIF(REG!$D$2:$D$124,DECKS!$F162,REG!$C$2:$C$124),"-")</f>
        <v>-</v>
      </c>
      <c r="AJ162" s="108">
        <f>DECKS!$M162+DECKS!$O162+DECKS!$Q162+DECKS!$S162+DECKS!$U162+DECKS!$W162+DECKS!$Y162+DECKS!$AA162+DECKS!$AD162</f>
        <v>4</v>
      </c>
      <c r="AK162" s="109">
        <f>IFERROR((DECKS!$N162+DECKS!$P162+DECKS!$R162+DECKS!$T162+DECKS!$V162+DECKS!$X162+DECKS!$Z162+DECKS!$AB162+DECKS!$AE162)/DECKS!$AJ162,0)</f>
        <v>0.25</v>
      </c>
      <c r="AL162" s="107" t="s">
        <v>362</v>
      </c>
      <c r="AM162" s="107">
        <f>SUMIF(HISTORICO!N:N,DECKS!$F162,HISTORICO!X:X)</f>
        <v>0</v>
      </c>
      <c r="AN162" s="107">
        <f>SUMIF(HISTORICO!N:N,DECKS!$F162,HISTORICO!Y:Y)</f>
        <v>0</v>
      </c>
      <c r="AO162" s="107">
        <f>SUMIF(HISTORICO!N:N,DECKS!$F162,HISTORICO!Z:Z)</f>
        <v>3</v>
      </c>
      <c r="AP162" s="107">
        <f>SUMIF(HISTORICO!N:N,DECKS!$F162,HISTORICO!AA:AA)</f>
        <v>0</v>
      </c>
      <c r="AQ162" s="111">
        <f>IFERROR(SUM(DECKS!$AM162:$AP162)/((DECKS!$AG162)),0)</f>
        <v>0.75</v>
      </c>
      <c r="AR162" s="112">
        <f>IFERROR(DECKS!$AM162/SUM(DECKS!$AM162:$AP162),0)</f>
        <v>0</v>
      </c>
      <c r="AS162" s="112">
        <f>IFERROR(DECKS!$AN162/SUM(DECKS!$AM162:$AP162),0)</f>
        <v>0</v>
      </c>
      <c r="AT162" s="112">
        <f>IFERROR(DECKS!$AO162/SUM(DECKS!$AM162:$AP162),0)</f>
        <v>1</v>
      </c>
      <c r="AU162" s="112">
        <f>IFERROR(DECKS!$AP162/SUM(DECKS!$AM162:$AP162),0)</f>
        <v>0</v>
      </c>
      <c r="AV162" s="107">
        <f t="array" ref="AV162">XLOOKUP(DECKS!$F162,HISTORICO!$N$4:$N$100,HISTORICO!$AH$4:$AH$100,0)</f>
        <v>0</v>
      </c>
      <c r="AW162" s="107">
        <f>DECKS!$AV162+DECKS!$AM162+1.5*DECKS!$AN162+2*DECKS!$AO162+2.5*DECKS!$AP162</f>
        <v>6</v>
      </c>
      <c r="AX162" s="110">
        <f>IFERROR(DECKS!$AW162/DECKS!$AG162,"-")</f>
        <v>1.5</v>
      </c>
      <c r="AY162" s="107" t="str">
        <f t="array" ref="AY162">XLOOKUP(DECKS!$AX162,REF!$F$64:$F$68,REF!$D$64:$D$68,"-",-1,1)</f>
        <v>C</v>
      </c>
      <c r="AZ162" s="107"/>
      <c r="BA162" s="114"/>
      <c r="BB162" s="107"/>
      <c r="BC162" s="107"/>
    </row>
    <row r="163" ht="18.75" hidden="1" customHeight="1">
      <c r="A163" s="88"/>
      <c r="B163" s="105" t="s">
        <v>342</v>
      </c>
      <c r="C163" s="107" t="s">
        <v>280</v>
      </c>
      <c r="D163" s="107">
        <v>4.0</v>
      </c>
      <c r="E163" s="105" t="str">
        <f t="array" ref="E163">XLOOKUP(B163,REF!$C$3:$C$34,REF!$B$3:$B$34,"-",0,1)</f>
        <v>Mono Green</v>
      </c>
      <c r="F163" s="108" t="s">
        <v>503</v>
      </c>
      <c r="G163" s="107" t="str">
        <f t="shared" si="1"/>
        <v>0</v>
      </c>
      <c r="H163" s="107" t="str">
        <f t="shared" si="2"/>
        <v>0</v>
      </c>
      <c r="I163" s="107" t="str">
        <f t="shared" si="3"/>
        <v>0</v>
      </c>
      <c r="J163" s="107" t="str">
        <f t="shared" si="4"/>
        <v>0</v>
      </c>
      <c r="K163" s="107" t="str">
        <f t="shared" si="5"/>
        <v>1</v>
      </c>
      <c r="L163" s="107">
        <f t="shared" si="6"/>
        <v>1</v>
      </c>
      <c r="M163" s="107">
        <f t="array" ref="M163">XLOOKUP(DECKS!$F163,HISTORICO!$B$4:$B$11,HISTORICO!$C$4:$C$11,0,0)</f>
        <v>0</v>
      </c>
      <c r="N163" s="107">
        <f t="array" ref="N163">XLOOKUP(DECKS!$F163,HISTORICO!$B$4:$B$11,HISTORICO!$D$4:$D$11,0,0)</f>
        <v>0</v>
      </c>
      <c r="O163" s="107">
        <f t="array" ref="O163">XLOOKUP(DECKS!$F163,HISTORICO!$B$15:$B$89,HISTORICO!$C$15:$C$89,0,0)</f>
        <v>0</v>
      </c>
      <c r="P163" s="107">
        <f t="array" ref="P163">XLOOKUP(DECKS!$F163,HISTORICO!$B$15:$B$89,HISTORICO!$D$15:$D$89,0,0)</f>
        <v>0</v>
      </c>
      <c r="Q163" s="107">
        <f t="array" ref="Q163">XLOOKUP(DECKS!$F163,HISTORICO!$B$93:$B$171,HISTORICO!$C$93:$C$171,0,0)</f>
        <v>0</v>
      </c>
      <c r="R163" s="107">
        <f t="array" ref="R163">XLOOKUP(DECKS!$F163,HISTORICO!$B$93:$B$171,HISTORICO!$D$93:$D$171,0,0)</f>
        <v>0</v>
      </c>
      <c r="S163" s="107">
        <f t="array" ref="S163">XLOOKUP(DECKS!$F163,HISTORICO!$B$175:$B$377,HISTORICO!$C$175:$C$377,0,0)</f>
        <v>0</v>
      </c>
      <c r="T163" s="107">
        <f t="array" ref="T163">XLOOKUP(DECKS!$F163,HISTORICO!$B$175:$B$377,HISTORICO!$D$175:$D$377,0,0)</f>
        <v>0</v>
      </c>
      <c r="U163" s="107">
        <f t="array" ref="U163">XLOOKUP(DECKS!$F163,HISTORICO!$B$381:$B$501,HISTORICO!$C$381:$C$501,0,0)</f>
        <v>0</v>
      </c>
      <c r="V163" s="107">
        <f t="array" ref="V163">XLOOKUP(DECKS!$F163,HISTORICO!$B$381:$B$501,HISTORICO!$D$381:$D$501,0,0)</f>
        <v>0</v>
      </c>
      <c r="W163" s="107">
        <f t="array" ref="W163">XLOOKUP(DECKS!$F163,HISTORICO!$B$505:$B$589,HISTORICO!$C$505:$C$589,0,0)</f>
        <v>0</v>
      </c>
      <c r="X163" s="107">
        <f t="array" ref="X163">XLOOKUP(DECKS!$F163,HISTORICO!$B$505:$B$589,HISTORICO!$D$505:$D$589,0,0)</f>
        <v>0</v>
      </c>
      <c r="Y163" s="107">
        <f t="array" ref="Y163">XLOOKUP(DECKS!$F163,HISTORICO!$N$4:$N$100,HISTORICO!$O$4:$O$100,0,0)</f>
        <v>4</v>
      </c>
      <c r="Z163" s="107">
        <f t="array" ref="Z163">XLOOKUP(DECKS!$F163,HISTORICO!$N$4:$N$100,HISTORICO!$P$4:$P$100,0,0)</f>
        <v>1</v>
      </c>
      <c r="AA163" s="107">
        <f t="array" ref="AA163">XLOOKUP(DECKS!$F163,HISTORICO!$N$107:$N$288,HISTORICO!$O$107:$O$288,0,0)</f>
        <v>0</v>
      </c>
      <c r="AB163" s="107">
        <f t="array" ref="AB163">XLOOKUP(DECKS!$F163,HISTORICO!$N$107:$N$288,HISTORICO!$P$107:$P$288,0,0)</f>
        <v>0</v>
      </c>
      <c r="AC163" s="100" t="str">
        <f>DECKS!$AB163/DECKS!$AA163</f>
        <v>#DIV/0!</v>
      </c>
      <c r="AD163" s="108">
        <f t="array" ref="AD163">XLOOKUP(DECKS!$F163,HISTORICO!$N$292:$N$759,HISTORICO!$O$292:$O$759,0,0)</f>
        <v>0</v>
      </c>
      <c r="AE163" s="107">
        <f t="array" ref="AE163">XLOOKUP(DECKS!$F163,HISTORICO!$N$292:$N$759,HISTORICO!$P$292:$P$759,0,0)</f>
        <v>0</v>
      </c>
      <c r="AF163" s="109">
        <f>IFERROR(DECKS!$AE163/DECKS!$AD163,0)</f>
        <v>0</v>
      </c>
      <c r="AG163" s="108">
        <f>DECKS!$Y163+DECKS!$AA163+DECKS!$AD163</f>
        <v>4</v>
      </c>
      <c r="AH163" s="109">
        <f>IFERROR((DECKS!$Z163+DECKS!$AB163+DECKS!$AE163)/DECKS!$AG163,0)</f>
        <v>0.25</v>
      </c>
      <c r="AI163" s="110" t="str">
        <f>IFERROR(AVERAGEIF(REG!$D$2:$D$124,DECKS!$F163,REG!$C$2:$C$124),"-")</f>
        <v>-</v>
      </c>
      <c r="AJ163" s="108">
        <f>DECKS!$M163+DECKS!$O163+DECKS!$Q163+DECKS!$S163+DECKS!$U163+DECKS!$W163+DECKS!$Y163+DECKS!$AA163+DECKS!$AD163</f>
        <v>4</v>
      </c>
      <c r="AK163" s="109">
        <f>IFERROR((DECKS!$N163+DECKS!$P163+DECKS!$R163+DECKS!$T163+DECKS!$V163+DECKS!$X163+DECKS!$Z163+DECKS!$AB163+DECKS!$AE163)/DECKS!$AJ163,0)</f>
        <v>0.25</v>
      </c>
      <c r="AL163" s="100" t="s">
        <v>362</v>
      </c>
      <c r="AM163" s="107">
        <f>SUMIF(HISTORICO!N:N,DECKS!$F163,HISTORICO!X:X)</f>
        <v>4</v>
      </c>
      <c r="AN163" s="107">
        <f>SUMIF(HISTORICO!N:N,DECKS!$F163,HISTORICO!Y:Y)</f>
        <v>0</v>
      </c>
      <c r="AO163" s="107">
        <f>SUMIF(HISTORICO!N:N,DECKS!$F163,HISTORICO!Z:Z)</f>
        <v>0</v>
      </c>
      <c r="AP163" s="107">
        <f>SUMIF(HISTORICO!N:N,DECKS!$F163,HISTORICO!AA:AA)</f>
        <v>0</v>
      </c>
      <c r="AQ163" s="111">
        <f>IFERROR(SUM(DECKS!$AM163:$AP163)/((DECKS!$AG163)),0)</f>
        <v>1</v>
      </c>
      <c r="AR163" s="112">
        <f>IFERROR(DECKS!$AM163/SUM(DECKS!$AM163:$AP163),0)</f>
        <v>1</v>
      </c>
      <c r="AS163" s="112">
        <f>IFERROR(DECKS!$AN163/SUM(DECKS!$AM163:$AP163),0)</f>
        <v>0</v>
      </c>
      <c r="AT163" s="112">
        <f>IFERROR(DECKS!$AO163/SUM(DECKS!$AM163:$AP163),0)</f>
        <v>0</v>
      </c>
      <c r="AU163" s="112">
        <f>IFERROR(DECKS!$AP163/SUM(DECKS!$AM163:$AP163),0)</f>
        <v>0</v>
      </c>
      <c r="AV163" s="107">
        <f t="array" ref="AV163">XLOOKUP(DECKS!$F163,HISTORICO!$N$4:$N$100,HISTORICO!$AH$4:$AH$100,0)</f>
        <v>8</v>
      </c>
      <c r="AW163" s="107">
        <f>DECKS!$AV163+DECKS!$AM163+1.5*DECKS!$AN163+2*DECKS!$AO163+2.5*DECKS!$AP163</f>
        <v>12</v>
      </c>
      <c r="AX163" s="110">
        <f>IFERROR(DECKS!$AW163/DECKS!$AG163,"-")</f>
        <v>3</v>
      </c>
      <c r="AY163" s="107" t="str">
        <f t="array" ref="AY163">XLOOKUP(DECKS!$AX163,REF!$F$64:$F$68,REF!$D$64:$D$68,"-",-1,1)</f>
        <v>A</v>
      </c>
      <c r="AZ163" s="107"/>
      <c r="BA163" s="114"/>
      <c r="BB163" s="107"/>
      <c r="BC163" s="107"/>
    </row>
    <row r="164" ht="18.75" hidden="1" customHeight="1">
      <c r="A164" s="88"/>
      <c r="B164" s="105" t="s">
        <v>312</v>
      </c>
      <c r="C164" s="107" t="s">
        <v>265</v>
      </c>
      <c r="D164" s="107">
        <v>5.0</v>
      </c>
      <c r="E164" s="105" t="str">
        <f t="array" ref="E164">XLOOKUP(B164,REF!$C$3:$C$34,REF!$B$3:$B$34,"-",0,1)</f>
        <v>Grixis</v>
      </c>
      <c r="F164" s="108" t="s">
        <v>504</v>
      </c>
      <c r="G164" s="107" t="str">
        <f t="shared" si="1"/>
        <v>0</v>
      </c>
      <c r="H164" s="107" t="str">
        <f t="shared" si="2"/>
        <v>1</v>
      </c>
      <c r="I164" s="107" t="str">
        <f t="shared" si="3"/>
        <v>1</v>
      </c>
      <c r="J164" s="107" t="str">
        <f t="shared" si="4"/>
        <v>1</v>
      </c>
      <c r="K164" s="107" t="str">
        <f t="shared" si="5"/>
        <v>0</v>
      </c>
      <c r="L164" s="107">
        <f t="shared" si="6"/>
        <v>3</v>
      </c>
      <c r="M164" s="107">
        <f t="array" ref="M164">XLOOKUP(DECKS!$F164,HISTORICO!$B$4:$B$11,HISTORICO!$C$4:$C$11,0,0)</f>
        <v>0</v>
      </c>
      <c r="N164" s="107">
        <f t="array" ref="N164">XLOOKUP(DECKS!$F164,HISTORICO!$B$4:$B$11,HISTORICO!$D$4:$D$11,0,0)</f>
        <v>0</v>
      </c>
      <c r="O164" s="107">
        <f t="array" ref="O164">XLOOKUP(DECKS!$F164,HISTORICO!$B$15:$B$89,HISTORICO!$C$15:$C$89,0,0)</f>
        <v>0</v>
      </c>
      <c r="P164" s="107">
        <f t="array" ref="P164">XLOOKUP(DECKS!$F164,HISTORICO!$B$15:$B$89,HISTORICO!$D$15:$D$89,0,0)</f>
        <v>0</v>
      </c>
      <c r="Q164" s="107">
        <f t="array" ref="Q164">XLOOKUP(DECKS!$F164,HISTORICO!$B$93:$B$171,HISTORICO!$C$93:$C$171,0,0)</f>
        <v>0</v>
      </c>
      <c r="R164" s="107">
        <f t="array" ref="R164">XLOOKUP(DECKS!$F164,HISTORICO!$B$93:$B$171,HISTORICO!$D$93:$D$171,0,0)</f>
        <v>0</v>
      </c>
      <c r="S164" s="107">
        <f t="array" ref="S164">XLOOKUP(DECKS!$F164,HISTORICO!$B$175:$B$377,HISTORICO!$C$175:$C$377,0,0)</f>
        <v>0</v>
      </c>
      <c r="T164" s="107">
        <f t="array" ref="T164">XLOOKUP(DECKS!$F164,HISTORICO!$B$175:$B$377,HISTORICO!$D$175:$D$377,0,0)</f>
        <v>0</v>
      </c>
      <c r="U164" s="107">
        <f t="array" ref="U164">XLOOKUP(DECKS!$F164,HISTORICO!$B$381:$B$501,HISTORICO!$C$381:$C$501,0,0)</f>
        <v>0</v>
      </c>
      <c r="V164" s="107">
        <f t="array" ref="V164">XLOOKUP(DECKS!$F164,HISTORICO!$B$381:$B$501,HISTORICO!$D$381:$D$501,0,0)</f>
        <v>0</v>
      </c>
      <c r="W164" s="107">
        <f t="array" ref="W164">XLOOKUP(DECKS!$F164,HISTORICO!$B$505:$B$589,HISTORICO!$C$505:$C$589,0,0)</f>
        <v>0</v>
      </c>
      <c r="X164" s="107">
        <f t="array" ref="X164">XLOOKUP(DECKS!$F164,HISTORICO!$B$505:$B$589,HISTORICO!$D$505:$D$589,0,0)</f>
        <v>0</v>
      </c>
      <c r="Y164" s="107">
        <f t="array" ref="Y164">XLOOKUP(DECKS!$F164,HISTORICO!$N$4:$N$100,HISTORICO!$O$4:$O$100,0,0)</f>
        <v>4</v>
      </c>
      <c r="Z164" s="107">
        <f t="array" ref="Z164">XLOOKUP(DECKS!$F164,HISTORICO!$N$4:$N$100,HISTORICO!$P$4:$P$100,0,0)</f>
        <v>1</v>
      </c>
      <c r="AA164" s="107">
        <f t="array" ref="AA164">XLOOKUP(DECKS!$F164,HISTORICO!$N$107:$N$288,HISTORICO!$O$107:$O$288,0,0)</f>
        <v>0</v>
      </c>
      <c r="AB164" s="107">
        <f t="array" ref="AB164">XLOOKUP(DECKS!$F164,HISTORICO!$N$107:$N$288,HISTORICO!$P$107:$P$288,0,0)</f>
        <v>0</v>
      </c>
      <c r="AC164" s="100" t="str">
        <f>DECKS!$AB164/DECKS!$AA164</f>
        <v>#DIV/0!</v>
      </c>
      <c r="AD164" s="108">
        <f t="array" ref="AD164">XLOOKUP(DECKS!$F164,HISTORICO!$N$292:$N$759,HISTORICO!$O$292:$O$759,0,0)</f>
        <v>0</v>
      </c>
      <c r="AE164" s="107">
        <f t="array" ref="AE164">XLOOKUP(DECKS!$F164,HISTORICO!$N$292:$N$759,HISTORICO!$P$292:$P$759,0,0)</f>
        <v>0</v>
      </c>
      <c r="AF164" s="109">
        <f>IFERROR(DECKS!$AE164/DECKS!$AD164,0)</f>
        <v>0</v>
      </c>
      <c r="AG164" s="108">
        <f>DECKS!$Y164+DECKS!$AA164+DECKS!$AD164</f>
        <v>4</v>
      </c>
      <c r="AH164" s="109">
        <f>IFERROR((DECKS!$Z164+DECKS!$AB164+DECKS!$AE164)/DECKS!$AG164,0)</f>
        <v>0.25</v>
      </c>
      <c r="AI164" s="110" t="str">
        <f>IFERROR(AVERAGEIF(REG!$D$2:$D$124,DECKS!$F164,REG!$C$2:$C$124),"-")</f>
        <v>-</v>
      </c>
      <c r="AJ164" s="108">
        <f>DECKS!$M164+DECKS!$O164+DECKS!$Q164+DECKS!$S164+DECKS!$U164+DECKS!$W164+DECKS!$Y164+DECKS!$AA164+DECKS!$AD164</f>
        <v>4</v>
      </c>
      <c r="AK164" s="109">
        <f>IFERROR((DECKS!$N164+DECKS!$P164+DECKS!$R164+DECKS!$T164+DECKS!$V164+DECKS!$X164+DECKS!$Z164+DECKS!$AB164+DECKS!$AE164)/DECKS!$AJ164,0)</f>
        <v>0.25</v>
      </c>
      <c r="AL164" s="100" t="s">
        <v>160</v>
      </c>
      <c r="AM164" s="107">
        <f>SUMIF(HISTORICO!N:N,DECKS!$F164,HISTORICO!X:X)</f>
        <v>2</v>
      </c>
      <c r="AN164" s="107">
        <f>SUMIF(HISTORICO!N:N,DECKS!$F164,HISTORICO!Y:Y)</f>
        <v>0</v>
      </c>
      <c r="AO164" s="107">
        <f>SUMIF(HISTORICO!N:N,DECKS!$F164,HISTORICO!Z:Z)</f>
        <v>0</v>
      </c>
      <c r="AP164" s="107">
        <f>SUMIF(HISTORICO!N:N,DECKS!$F164,HISTORICO!AA:AA)</f>
        <v>1</v>
      </c>
      <c r="AQ164" s="111">
        <f>IFERROR(SUM(DECKS!$AM164:$AP164)/((DECKS!$AG164)),0)</f>
        <v>0.75</v>
      </c>
      <c r="AR164" s="112">
        <f>IFERROR(DECKS!$AM164/SUM(DECKS!$AM164:$AP164),0)</f>
        <v>0.6666666667</v>
      </c>
      <c r="AS164" s="112">
        <f>IFERROR(DECKS!$AN164/SUM(DECKS!$AM164:$AP164),0)</f>
        <v>0</v>
      </c>
      <c r="AT164" s="112">
        <f>IFERROR(DECKS!$AO164/SUM(DECKS!$AM164:$AP164),0)</f>
        <v>0</v>
      </c>
      <c r="AU164" s="112">
        <f>IFERROR(DECKS!$AP164/SUM(DECKS!$AM164:$AP164),0)</f>
        <v>0.3333333333</v>
      </c>
      <c r="AV164" s="107">
        <f t="array" ref="AV164">XLOOKUP(DECKS!$F164,HISTORICO!$N$4:$N$100,HISTORICO!$AH$4:$AH$100,0)</f>
        <v>11</v>
      </c>
      <c r="AW164" s="107">
        <f>DECKS!$AV164+DECKS!$AM164+1.5*DECKS!$AN164+2*DECKS!$AO164+2.5*DECKS!$AP164</f>
        <v>15.5</v>
      </c>
      <c r="AX164" s="110">
        <f>IFERROR(DECKS!$AW164/DECKS!$AG164,"-")</f>
        <v>3.875</v>
      </c>
      <c r="AY164" s="107" t="str">
        <f t="array" ref="AY164">XLOOKUP(DECKS!$AX164,REF!$F$64:$F$68,REF!$D$64:$D$68,"-",-1,1)</f>
        <v>A</v>
      </c>
      <c r="AZ164" s="107"/>
      <c r="BA164" s="114"/>
      <c r="BB164" s="107"/>
      <c r="BC164" s="107"/>
    </row>
    <row r="165" ht="18.75" customHeight="1">
      <c r="A165" s="88"/>
      <c r="B165" s="105" t="s">
        <v>316</v>
      </c>
      <c r="C165" s="107" t="s">
        <v>264</v>
      </c>
      <c r="D165" s="107">
        <v>4.0</v>
      </c>
      <c r="E165" s="105" t="str">
        <f t="array" ref="E165">XLOOKUP(B165,REF!$C$3:$C$34,REF!$B$3:$B$34,"-",0,1)</f>
        <v>Golgari</v>
      </c>
      <c r="F165" s="108" t="s">
        <v>38</v>
      </c>
      <c r="G165" s="107" t="str">
        <f t="shared" si="1"/>
        <v>0</v>
      </c>
      <c r="H165" s="107" t="str">
        <f t="shared" si="2"/>
        <v>0</v>
      </c>
      <c r="I165" s="107" t="str">
        <f t="shared" si="3"/>
        <v>1</v>
      </c>
      <c r="J165" s="107" t="str">
        <f t="shared" si="4"/>
        <v>0</v>
      </c>
      <c r="K165" s="107" t="str">
        <f t="shared" si="5"/>
        <v>1</v>
      </c>
      <c r="L165" s="107">
        <f t="shared" si="6"/>
        <v>2</v>
      </c>
      <c r="M165" s="107">
        <f t="array" ref="M165">XLOOKUP(DECKS!$F165,HISTORICO!$B$4:$B$11,HISTORICO!$C$4:$C$11,0,0)</f>
        <v>0</v>
      </c>
      <c r="N165" s="107">
        <f t="array" ref="N165">XLOOKUP(DECKS!$F165,HISTORICO!$B$4:$B$11,HISTORICO!$D$4:$D$11,0,0)</f>
        <v>0</v>
      </c>
      <c r="O165" s="107">
        <f t="array" ref="O165">XLOOKUP(DECKS!$F165,HISTORICO!$B$15:$B$89,HISTORICO!$C$15:$C$89,0,0)</f>
        <v>0</v>
      </c>
      <c r="P165" s="107">
        <f t="array" ref="P165">XLOOKUP(DECKS!$F165,HISTORICO!$B$15:$B$89,HISTORICO!$D$15:$D$89,0,0)</f>
        <v>0</v>
      </c>
      <c r="Q165" s="107">
        <f t="array" ref="Q165">XLOOKUP(DECKS!$F165,HISTORICO!$B$93:$B$171,HISTORICO!$C$93:$C$171,0,0)</f>
        <v>0</v>
      </c>
      <c r="R165" s="107">
        <f t="array" ref="R165">XLOOKUP(DECKS!$F165,HISTORICO!$B$93:$B$171,HISTORICO!$D$93:$D$171,0,0)</f>
        <v>0</v>
      </c>
      <c r="S165" s="107">
        <f t="array" ref="S165">XLOOKUP(DECKS!$F165,HISTORICO!$B$175:$B$377,HISTORICO!$C$175:$C$377,0,0)</f>
        <v>0</v>
      </c>
      <c r="T165" s="107">
        <f t="array" ref="T165">XLOOKUP(DECKS!$F165,HISTORICO!$B$175:$B$377,HISTORICO!$D$175:$D$377,0,0)</f>
        <v>0</v>
      </c>
      <c r="U165" s="107">
        <f t="array" ref="U165">XLOOKUP(DECKS!$F165,HISTORICO!$B$381:$B$501,HISTORICO!$C$381:$C$501,0,0)</f>
        <v>0</v>
      </c>
      <c r="V165" s="107">
        <f t="array" ref="V165">XLOOKUP(DECKS!$F165,HISTORICO!$B$381:$B$501,HISTORICO!$D$381:$D$501,0,0)</f>
        <v>0</v>
      </c>
      <c r="W165" s="107">
        <f t="array" ref="W165">XLOOKUP(DECKS!$F165,HISTORICO!$B$505:$B$589,HISTORICO!$C$505:$C$589,0,0)</f>
        <v>0</v>
      </c>
      <c r="X165" s="107">
        <f t="array" ref="X165">XLOOKUP(DECKS!$F165,HISTORICO!$B$505:$B$589,HISTORICO!$D$505:$D$589,0,0)</f>
        <v>0</v>
      </c>
      <c r="Y165" s="107">
        <f t="array" ref="Y165">XLOOKUP(DECKS!$F165,HISTORICO!$N$4:$N$100,HISTORICO!$O$4:$O$100,0,0)</f>
        <v>0</v>
      </c>
      <c r="Z165" s="107">
        <f t="array" ref="Z165">XLOOKUP(DECKS!$F165,HISTORICO!$N$4:$N$100,HISTORICO!$P$4:$P$100,0,0)</f>
        <v>0</v>
      </c>
      <c r="AA165" s="107">
        <f t="array" ref="AA165">XLOOKUP(DECKS!$F165,HISTORICO!$N$107:$N$288,HISTORICO!$O$107:$O$288,0,0)</f>
        <v>4</v>
      </c>
      <c r="AB165" s="107">
        <f t="array" ref="AB165">XLOOKUP(DECKS!$F165,HISTORICO!$N$107:$N$288,HISTORICO!$P$107:$P$288,0,0)</f>
        <v>1</v>
      </c>
      <c r="AC165" s="100">
        <f>DECKS!$AB165/DECKS!$AA165</f>
        <v>0.25</v>
      </c>
      <c r="AD165" s="108">
        <f t="array" ref="AD165">XLOOKUP(DECKS!$F165,HISTORICO!$N$292:$N$759,HISTORICO!$O$292:$O$759,0,0)</f>
        <v>3</v>
      </c>
      <c r="AE165" s="107">
        <f t="array" ref="AE165">XLOOKUP(DECKS!$F165,HISTORICO!$N$292:$N$759,HISTORICO!$P$292:$P$759,0,0)</f>
        <v>0</v>
      </c>
      <c r="AF165" s="109">
        <f>IFERROR(DECKS!$AE165/DECKS!$AD165,0)</f>
        <v>0</v>
      </c>
      <c r="AG165" s="108">
        <f>DECKS!$Y165+DECKS!$AA165+DECKS!$AD165</f>
        <v>7</v>
      </c>
      <c r="AH165" s="109">
        <f>IFERROR((DECKS!$Z165+DECKS!$AB165+DECKS!$AE165)/DECKS!$AG165,0)</f>
        <v>0.1428571429</v>
      </c>
      <c r="AI165" s="110" t="str">
        <f>IFERROR(AVERAGEIF(REG!$D$2:$D$124,DECKS!$F165,REG!$C$2:$C$124),"-")</f>
        <v>-</v>
      </c>
      <c r="AJ165" s="108">
        <f>DECKS!$M165+DECKS!$O165+DECKS!$Q165+DECKS!$S165+DECKS!$U165+DECKS!$W165+DECKS!$Y165+DECKS!$AA165+DECKS!$AD165</f>
        <v>7</v>
      </c>
      <c r="AK165" s="109">
        <f>IFERROR((DECKS!$N165+DECKS!$P165+DECKS!$R165+DECKS!$T165+DECKS!$V165+DECKS!$X165+DECKS!$Z165+DECKS!$AB165+DECKS!$AE165)/DECKS!$AJ165,0)</f>
        <v>0.1428571429</v>
      </c>
      <c r="AL165" s="107" t="s">
        <v>362</v>
      </c>
      <c r="AM165" s="107">
        <f>SUMIF(HISTORICO!N:N,DECKS!$F165,HISTORICO!X:X)</f>
        <v>3</v>
      </c>
      <c r="AN165" s="107">
        <f>SUMIF(HISTORICO!N:N,DECKS!$F165,HISTORICO!Y:Y)</f>
        <v>0</v>
      </c>
      <c r="AO165" s="107">
        <f>SUMIF(HISTORICO!N:N,DECKS!$F165,HISTORICO!Z:Z)</f>
        <v>0</v>
      </c>
      <c r="AP165" s="107">
        <f>SUMIF(HISTORICO!N:N,DECKS!$F165,HISTORICO!AA:AA)</f>
        <v>0</v>
      </c>
      <c r="AQ165" s="111">
        <f>IFERROR(SUM(DECKS!$AM165:$AP165)/((DECKS!$AG165)),0)</f>
        <v>0.4285714286</v>
      </c>
      <c r="AR165" s="112">
        <f>IFERROR(DECKS!$AM165/SUM(DECKS!$AM165:$AP165),0)</f>
        <v>1</v>
      </c>
      <c r="AS165" s="112">
        <f>IFERROR(DECKS!$AN165/SUM(DECKS!$AM165:$AP165),0)</f>
        <v>0</v>
      </c>
      <c r="AT165" s="112">
        <f>IFERROR(DECKS!$AO165/SUM(DECKS!$AM165:$AP165),0)</f>
        <v>0</v>
      </c>
      <c r="AU165" s="112">
        <f>IFERROR(DECKS!$AP165/SUM(DECKS!$AM165:$AP165),0)</f>
        <v>0</v>
      </c>
      <c r="AV165" s="107">
        <f t="array" ref="AV165">XLOOKUP(DECKS!$F165,HISTORICO!$N$4:$N$100,HISTORICO!$AH$4:$AH$100,0)</f>
        <v>0</v>
      </c>
      <c r="AW165" s="107">
        <f>DECKS!$AV165+DECKS!$AM165+1.5*DECKS!$AN165+2*DECKS!$AO165+2.5*DECKS!$AP165</f>
        <v>3</v>
      </c>
      <c r="AX165" s="110">
        <f>IFERROR(DECKS!$AW165/DECKS!$AG165,"-")</f>
        <v>0.4285714286</v>
      </c>
      <c r="AY165" s="107" t="str">
        <f t="array" ref="AY165">XLOOKUP(DECKS!$AX165,REF!$F$64:$F$68,REF!$D$64:$D$68,"-",-1,1)</f>
        <v>D</v>
      </c>
      <c r="AZ165" s="107"/>
      <c r="BA165" s="114"/>
      <c r="BB165" s="107"/>
      <c r="BC165" s="107"/>
    </row>
    <row r="166" ht="18.75" hidden="1" customHeight="1">
      <c r="A166" s="88"/>
      <c r="B166" s="105" t="s">
        <v>288</v>
      </c>
      <c r="C166" s="107" t="s">
        <v>280</v>
      </c>
      <c r="D166" s="107">
        <v>4.0</v>
      </c>
      <c r="E166" s="105" t="str">
        <f t="array" ref="E166">XLOOKUP(B166,REF!$C$3:$C$34,REF!$B$3:$B$34,"-",0,1)</f>
        <v>Not-Black</v>
      </c>
      <c r="F166" s="108" t="s">
        <v>505</v>
      </c>
      <c r="G166" s="107" t="str">
        <f t="shared" si="1"/>
        <v>1</v>
      </c>
      <c r="H166" s="107" t="str">
        <f t="shared" si="2"/>
        <v>1</v>
      </c>
      <c r="I166" s="107" t="str">
        <f t="shared" si="3"/>
        <v>0</v>
      </c>
      <c r="J166" s="107" t="str">
        <f t="shared" si="4"/>
        <v>1</v>
      </c>
      <c r="K166" s="107" t="str">
        <f t="shared" si="5"/>
        <v>1</v>
      </c>
      <c r="L166" s="107">
        <f t="shared" si="6"/>
        <v>4</v>
      </c>
      <c r="M166" s="107">
        <f t="array" ref="M166">XLOOKUP(DECKS!$F166,HISTORICO!$B$4:$B$11,HISTORICO!$C$4:$C$11,0,0)</f>
        <v>0</v>
      </c>
      <c r="N166" s="107">
        <f t="array" ref="N166">XLOOKUP(DECKS!$F166,HISTORICO!$B$4:$B$11,HISTORICO!$D$4:$D$11,0,0)</f>
        <v>0</v>
      </c>
      <c r="O166" s="107">
        <f t="array" ref="O166">XLOOKUP(DECKS!$F166,HISTORICO!$B$15:$B$89,HISTORICO!$C$15:$C$89,0,0)</f>
        <v>0</v>
      </c>
      <c r="P166" s="107">
        <f t="array" ref="P166">XLOOKUP(DECKS!$F166,HISTORICO!$B$15:$B$89,HISTORICO!$D$15:$D$89,0,0)</f>
        <v>0</v>
      </c>
      <c r="Q166" s="107">
        <f t="array" ref="Q166">XLOOKUP(DECKS!$F166,HISTORICO!$B$93:$B$171,HISTORICO!$C$93:$C$171,0,0)</f>
        <v>0</v>
      </c>
      <c r="R166" s="107">
        <f t="array" ref="R166">XLOOKUP(DECKS!$F166,HISTORICO!$B$93:$B$171,HISTORICO!$D$93:$D$171,0,0)</f>
        <v>0</v>
      </c>
      <c r="S166" s="107">
        <f t="array" ref="S166">XLOOKUP(DECKS!$F166,HISTORICO!$B$175:$B$377,HISTORICO!$C$175:$C$377,0,0)</f>
        <v>0</v>
      </c>
      <c r="T166" s="107">
        <f t="array" ref="T166">XLOOKUP(DECKS!$F166,HISTORICO!$B$175:$B$377,HISTORICO!$D$175:$D$377,0,0)</f>
        <v>0</v>
      </c>
      <c r="U166" s="107">
        <f t="array" ref="U166">XLOOKUP(DECKS!$F166,HISTORICO!$B$381:$B$501,HISTORICO!$C$381:$C$501,0,0)</f>
        <v>0</v>
      </c>
      <c r="V166" s="107">
        <f t="array" ref="V166">XLOOKUP(DECKS!$F166,HISTORICO!$B$381:$B$501,HISTORICO!$D$381:$D$501,0,0)</f>
        <v>0</v>
      </c>
      <c r="W166" s="107">
        <f t="array" ref="W166">XLOOKUP(DECKS!$F166,HISTORICO!$B$505:$B$589,HISTORICO!$C$505:$C$589,0,0)</f>
        <v>0</v>
      </c>
      <c r="X166" s="107">
        <f t="array" ref="X166">XLOOKUP(DECKS!$F166,HISTORICO!$B$505:$B$589,HISTORICO!$D$505:$D$589,0,0)</f>
        <v>0</v>
      </c>
      <c r="Y166" s="107">
        <f t="array" ref="Y166">XLOOKUP(DECKS!$F166,HISTORICO!$N$4:$N$100,HISTORICO!$O$4:$O$100,0,0)</f>
        <v>15</v>
      </c>
      <c r="Z166" s="107">
        <f t="array" ref="Z166">XLOOKUP(DECKS!$F166,HISTORICO!$N$4:$N$100,HISTORICO!$P$4:$P$100,0,0)</f>
        <v>3</v>
      </c>
      <c r="AA166" s="107">
        <f t="array" ref="AA166">XLOOKUP(DECKS!$F166,HISTORICO!$N$107:$N$288,HISTORICO!$O$107:$O$288,0,0)</f>
        <v>6</v>
      </c>
      <c r="AB166" s="107">
        <f t="array" ref="AB166">XLOOKUP(DECKS!$F166,HISTORICO!$N$107:$N$288,HISTORICO!$P$107:$P$288,0,0)</f>
        <v>0</v>
      </c>
      <c r="AC166" s="100">
        <f>DECKS!$AB166/DECKS!$AA166</f>
        <v>0</v>
      </c>
      <c r="AD166" s="108">
        <f t="array" ref="AD166">XLOOKUP(DECKS!$F166,HISTORICO!$N$292:$N$759,HISTORICO!$O$292:$O$759,0,0)</f>
        <v>0</v>
      </c>
      <c r="AE166" s="107">
        <f t="array" ref="AE166">XLOOKUP(DECKS!$F166,HISTORICO!$N$292:$N$759,HISTORICO!$P$292:$P$759,0,0)</f>
        <v>0</v>
      </c>
      <c r="AF166" s="109">
        <f>IFERROR(DECKS!$AE166/DECKS!$AD166,0)</f>
        <v>0</v>
      </c>
      <c r="AG166" s="108">
        <f>DECKS!$Y166+DECKS!$AA166+DECKS!$AD166</f>
        <v>21</v>
      </c>
      <c r="AH166" s="109">
        <f>IFERROR((DECKS!$Z166+DECKS!$AB166+DECKS!$AE166)/DECKS!$AG166,0)</f>
        <v>0.1428571429</v>
      </c>
      <c r="AI166" s="115" t="str">
        <f>IFERROR(AVERAGEIF(REG!$D$2:$D$124,DECKS!$F166,REG!$C$2:$C$124),"-")</f>
        <v>-</v>
      </c>
      <c r="AJ166" s="108">
        <f>DECKS!$M166+DECKS!$O166+DECKS!$Q166+DECKS!$S166+DECKS!$U166+DECKS!$W166+DECKS!$Y166+DECKS!$AA166+DECKS!$AD166</f>
        <v>21</v>
      </c>
      <c r="AK166" s="109">
        <f>IFERROR((DECKS!$N166+DECKS!$P166+DECKS!$R166+DECKS!$T166+DECKS!$V166+DECKS!$X166+DECKS!$Z166+DECKS!$AB166+DECKS!$AE166)/DECKS!$AJ166,0)</f>
        <v>0.1428571429</v>
      </c>
      <c r="AL166" s="100" t="s">
        <v>190</v>
      </c>
      <c r="AM166" s="107">
        <f>SUMIF(HISTORICO!N:N,DECKS!$F166,HISTORICO!X:X)</f>
        <v>5</v>
      </c>
      <c r="AN166" s="107">
        <f>SUMIF(HISTORICO!N:N,DECKS!$F166,HISTORICO!Y:Y)</f>
        <v>2</v>
      </c>
      <c r="AO166" s="107">
        <f>SUMIF(HISTORICO!N:N,DECKS!$F166,HISTORICO!Z:Z)</f>
        <v>1</v>
      </c>
      <c r="AP166" s="107">
        <f>SUMIF(HISTORICO!N:N,DECKS!$F166,HISTORICO!AA:AA)</f>
        <v>0</v>
      </c>
      <c r="AQ166" s="111">
        <f>IFERROR(SUM(DECKS!$AM166:$AP166)/((DECKS!$AG166)),0)</f>
        <v>0.380952381</v>
      </c>
      <c r="AR166" s="112">
        <f>IFERROR(DECKS!$AM166/SUM(DECKS!$AM166:$AP166),0)</f>
        <v>0.625</v>
      </c>
      <c r="AS166" s="112">
        <f>IFERROR(DECKS!$AN166/SUM(DECKS!$AM166:$AP166),0)</f>
        <v>0.25</v>
      </c>
      <c r="AT166" s="112">
        <f>IFERROR(DECKS!$AO166/SUM(DECKS!$AM166:$AP166),0)</f>
        <v>0.125</v>
      </c>
      <c r="AU166" s="112">
        <f>IFERROR(DECKS!$AP166/SUM(DECKS!$AM166:$AP166),0)</f>
        <v>0</v>
      </c>
      <c r="AV166" s="107">
        <f t="array" ref="AV166">XLOOKUP(DECKS!$F166,HISTORICO!$N$4:$N$100,HISTORICO!$AH$4:$AH$100,0)</f>
        <v>34</v>
      </c>
      <c r="AW166" s="107">
        <f>DECKS!$AV166+DECKS!$AM166+1.5*DECKS!$AN166+2*DECKS!$AO166+2.5*DECKS!$AP166</f>
        <v>44</v>
      </c>
      <c r="AX166" s="110">
        <f>IFERROR(DECKS!$AW166/DECKS!$AG166,"-")</f>
        <v>2.095238095</v>
      </c>
      <c r="AY166" s="107" t="str">
        <f t="array" ref="AY166">XLOOKUP(DECKS!$AX166,REF!$F$64:$F$68,REF!$D$64:$D$68,"-",-1,1)</f>
        <v>B</v>
      </c>
      <c r="AZ166" s="108" t="s">
        <v>506</v>
      </c>
      <c r="BA166" s="114">
        <v>313.82</v>
      </c>
      <c r="BB166" s="107">
        <v>2.98</v>
      </c>
      <c r="BC166" s="117">
        <v>31.79</v>
      </c>
    </row>
    <row r="167" ht="18.75" hidden="1" customHeight="1">
      <c r="A167" s="88"/>
      <c r="B167" s="105" t="s">
        <v>290</v>
      </c>
      <c r="C167" s="107" t="s">
        <v>262</v>
      </c>
      <c r="D167" s="107">
        <v>4.0</v>
      </c>
      <c r="E167" s="105" t="str">
        <f t="array" ref="E167">XLOOKUP(B167,REF!$C$3:$C$34,REF!$B$3:$B$34,"-",0,1)</f>
        <v>Not-Blue</v>
      </c>
      <c r="F167" s="108" t="s">
        <v>507</v>
      </c>
      <c r="G167" s="107" t="str">
        <f t="shared" si="1"/>
        <v>1</v>
      </c>
      <c r="H167" s="107" t="str">
        <f t="shared" si="2"/>
        <v>0</v>
      </c>
      <c r="I167" s="107" t="str">
        <f t="shared" si="3"/>
        <v>1</v>
      </c>
      <c r="J167" s="107" t="str">
        <f t="shared" si="4"/>
        <v>1</v>
      </c>
      <c r="K167" s="107" t="str">
        <f t="shared" si="5"/>
        <v>1</v>
      </c>
      <c r="L167" s="107">
        <f t="shared" si="6"/>
        <v>4</v>
      </c>
      <c r="M167" s="107">
        <f t="array" ref="M167">XLOOKUP(DECKS!$F167,HISTORICO!$B$4:$B$11,HISTORICO!$C$4:$C$11,0,0)</f>
        <v>0</v>
      </c>
      <c r="N167" s="107">
        <f t="array" ref="N167">XLOOKUP(DECKS!$F167,HISTORICO!$B$4:$B$11,HISTORICO!$D$4:$D$11,0,0)</f>
        <v>0</v>
      </c>
      <c r="O167" s="107">
        <f t="array" ref="O167">XLOOKUP(DECKS!$F167,HISTORICO!$B$15:$B$89,HISTORICO!$C$15:$C$89,0,0)</f>
        <v>0</v>
      </c>
      <c r="P167" s="107">
        <f t="array" ref="P167">XLOOKUP(DECKS!$F167,HISTORICO!$B$15:$B$89,HISTORICO!$D$15:$D$89,0,0)</f>
        <v>0</v>
      </c>
      <c r="Q167" s="107">
        <f t="array" ref="Q167">XLOOKUP(DECKS!$F167,HISTORICO!$B$93:$B$171,HISTORICO!$C$93:$C$171,0,0)</f>
        <v>0</v>
      </c>
      <c r="R167" s="107">
        <f t="array" ref="R167">XLOOKUP(DECKS!$F167,HISTORICO!$B$93:$B$171,HISTORICO!$D$93:$D$171,0,0)</f>
        <v>0</v>
      </c>
      <c r="S167" s="107">
        <f t="array" ref="S167">XLOOKUP(DECKS!$F167,HISTORICO!$B$175:$B$377,HISTORICO!$C$175:$C$377,0,0)</f>
        <v>0</v>
      </c>
      <c r="T167" s="107">
        <f t="array" ref="T167">XLOOKUP(DECKS!$F167,HISTORICO!$B$175:$B$377,HISTORICO!$D$175:$D$377,0,0)</f>
        <v>0</v>
      </c>
      <c r="U167" s="107">
        <f t="array" ref="U167">XLOOKUP(DECKS!$F167,HISTORICO!$B$381:$B$501,HISTORICO!$C$381:$C$501,0,0)</f>
        <v>0</v>
      </c>
      <c r="V167" s="107">
        <f t="array" ref="V167">XLOOKUP(DECKS!$F167,HISTORICO!$B$381:$B$501,HISTORICO!$D$381:$D$501,0,0)</f>
        <v>0</v>
      </c>
      <c r="W167" s="107">
        <f t="array" ref="W167">XLOOKUP(DECKS!$F167,HISTORICO!$B$505:$B$589,HISTORICO!$C$505:$C$589,0,0)</f>
        <v>0</v>
      </c>
      <c r="X167" s="107">
        <f t="array" ref="X167">XLOOKUP(DECKS!$F167,HISTORICO!$B$505:$B$589,HISTORICO!$D$505:$D$589,0,0)</f>
        <v>0</v>
      </c>
      <c r="Y167" s="107">
        <f t="array" ref="Y167">XLOOKUP(DECKS!$F167,HISTORICO!$N$4:$N$100,HISTORICO!$O$4:$O$100,0,0)</f>
        <v>0</v>
      </c>
      <c r="Z167" s="107">
        <f t="array" ref="Z167">XLOOKUP(DECKS!$F167,HISTORICO!$N$4:$N$100,HISTORICO!$P$4:$P$100,0,0)</f>
        <v>0</v>
      </c>
      <c r="AA167" s="107">
        <f t="array" ref="AA167">XLOOKUP(DECKS!$F167,HISTORICO!$N$107:$N$288,HISTORICO!$O$107:$O$288,0,0)</f>
        <v>7</v>
      </c>
      <c r="AB167" s="107">
        <f t="array" ref="AB167">XLOOKUP(DECKS!$F167,HISTORICO!$N$107:$N$288,HISTORICO!$P$107:$P$288,0,0)</f>
        <v>1</v>
      </c>
      <c r="AC167" s="100">
        <f>DECKS!$AB167/DECKS!$AA167</f>
        <v>0.1428571429</v>
      </c>
      <c r="AD167" s="108">
        <f t="array" ref="AD167">XLOOKUP(DECKS!$F167,HISTORICO!$N$292:$N$759,HISTORICO!$O$292:$O$759,0,0)</f>
        <v>0</v>
      </c>
      <c r="AE167" s="107">
        <f t="array" ref="AE167">XLOOKUP(DECKS!$F167,HISTORICO!$N$292:$N$759,HISTORICO!$P$292:$P$759,0,0)</f>
        <v>0</v>
      </c>
      <c r="AF167" s="109">
        <f>IFERROR(DECKS!$AE167/DECKS!$AD167,0)</f>
        <v>0</v>
      </c>
      <c r="AG167" s="108">
        <f>DECKS!$Y167+DECKS!$AA167+DECKS!$AD167</f>
        <v>7</v>
      </c>
      <c r="AH167" s="109">
        <f>IFERROR((DECKS!$Z167+DECKS!$AB167+DECKS!$AE167)/DECKS!$AG167,0)</f>
        <v>0.1428571429</v>
      </c>
      <c r="AI167" s="115" t="str">
        <f>IFERROR(AVERAGEIF(REG!$D$2:$D$124,DECKS!$F167,REG!$C$2:$C$124),"-")</f>
        <v>-</v>
      </c>
      <c r="AJ167" s="108">
        <f>DECKS!$M167+DECKS!$O167+DECKS!$Q167+DECKS!$S167+DECKS!$U167+DECKS!$W167+DECKS!$Y167+DECKS!$AA167+DECKS!$AD167</f>
        <v>7</v>
      </c>
      <c r="AK167" s="109">
        <f>IFERROR((DECKS!$N167+DECKS!$P167+DECKS!$R167+DECKS!$T167+DECKS!$V167+DECKS!$X167+DECKS!$Z167+DECKS!$AB167+DECKS!$AE167)/DECKS!$AJ167,0)</f>
        <v>0.1428571429</v>
      </c>
      <c r="AL167" s="107" t="s">
        <v>160</v>
      </c>
      <c r="AM167" s="107">
        <f>SUMIF(HISTORICO!N:N,DECKS!$F167,HISTORICO!X:X)</f>
        <v>0</v>
      </c>
      <c r="AN167" s="107">
        <f>SUMIF(HISTORICO!N:N,DECKS!$F167,HISTORICO!Y:Y)</f>
        <v>0</v>
      </c>
      <c r="AO167" s="107">
        <f>SUMIF(HISTORICO!N:N,DECKS!$F167,HISTORICO!Z:Z)</f>
        <v>1</v>
      </c>
      <c r="AP167" s="107">
        <f>SUMIF(HISTORICO!N:N,DECKS!$F167,HISTORICO!AA:AA)</f>
        <v>0</v>
      </c>
      <c r="AQ167" s="111">
        <f>IFERROR(SUM(DECKS!$AM167:$AP167)/((DECKS!$AG167)),0)</f>
        <v>0.1428571429</v>
      </c>
      <c r="AR167" s="112">
        <f>IFERROR(DECKS!$AM167/SUM(DECKS!$AM167:$AP167),0)</f>
        <v>0</v>
      </c>
      <c r="AS167" s="112">
        <f>IFERROR(DECKS!$AN167/SUM(DECKS!$AM167:$AP167),0)</f>
        <v>0</v>
      </c>
      <c r="AT167" s="112">
        <f>IFERROR(DECKS!$AO167/SUM(DECKS!$AM167:$AP167),0)</f>
        <v>1</v>
      </c>
      <c r="AU167" s="112">
        <f>IFERROR(DECKS!$AP167/SUM(DECKS!$AM167:$AP167),0)</f>
        <v>0</v>
      </c>
      <c r="AV167" s="107">
        <f t="array" ref="AV167">XLOOKUP(DECKS!$F167,HISTORICO!$N$4:$N$100,HISTORICO!$AH$4:$AH$100,0)</f>
        <v>0</v>
      </c>
      <c r="AW167" s="107">
        <f>DECKS!$AV167+DECKS!$AM167+1.5*DECKS!$AN167+2*DECKS!$AO167+2.5*DECKS!$AP167</f>
        <v>2</v>
      </c>
      <c r="AX167" s="110">
        <f>IFERROR(DECKS!$AW167/DECKS!$AG167,"-")</f>
        <v>0.2857142857</v>
      </c>
      <c r="AY167" s="107" t="str">
        <f t="array" ref="AY167">XLOOKUP(DECKS!$AX167,REF!$F$64:$F$68,REF!$D$64:$D$68,"-",-1,1)</f>
        <v>E</v>
      </c>
      <c r="AZ167" s="119" t="s">
        <v>508</v>
      </c>
      <c r="BA167" s="114">
        <v>951.1</v>
      </c>
      <c r="BB167" s="107">
        <v>3.57</v>
      </c>
      <c r="BC167" s="107">
        <v>47.12</v>
      </c>
    </row>
    <row r="168" ht="18.75" hidden="1" customHeight="1">
      <c r="A168" s="88"/>
      <c r="B168" s="105" t="s">
        <v>348</v>
      </c>
      <c r="C168" s="107" t="s">
        <v>274</v>
      </c>
      <c r="D168" s="107">
        <v>5.0</v>
      </c>
      <c r="E168" s="105" t="str">
        <f t="array" ref="E168">XLOOKUP(B168,REF!$C$3:$C$34,REF!$B$3:$B$34,"-",0,1)</f>
        <v>Abzan</v>
      </c>
      <c r="F168" s="108" t="s">
        <v>509</v>
      </c>
      <c r="G168" s="107" t="str">
        <f t="shared" si="1"/>
        <v>1</v>
      </c>
      <c r="H168" s="107" t="str">
        <f t="shared" si="2"/>
        <v>0</v>
      </c>
      <c r="I168" s="107" t="str">
        <f t="shared" si="3"/>
        <v>1</v>
      </c>
      <c r="J168" s="107" t="str">
        <f t="shared" si="4"/>
        <v>0</v>
      </c>
      <c r="K168" s="107" t="str">
        <f t="shared" si="5"/>
        <v>1</v>
      </c>
      <c r="L168" s="107">
        <f t="shared" si="6"/>
        <v>3</v>
      </c>
      <c r="M168" s="107">
        <f t="array" ref="M168">XLOOKUP(DECKS!$F168,HISTORICO!$B$4:$B$11,HISTORICO!$C$4:$C$11,0,0)</f>
        <v>0</v>
      </c>
      <c r="N168" s="107">
        <f t="array" ref="N168">XLOOKUP(DECKS!$F168,HISTORICO!$B$4:$B$11,HISTORICO!$D$4:$D$11,0,0)</f>
        <v>0</v>
      </c>
      <c r="O168" s="107">
        <f t="array" ref="O168">XLOOKUP(DECKS!$F168,HISTORICO!$B$15:$B$89,HISTORICO!$C$15:$C$89,0,0)</f>
        <v>0</v>
      </c>
      <c r="P168" s="107">
        <f t="array" ref="P168">XLOOKUP(DECKS!$F168,HISTORICO!$B$15:$B$89,HISTORICO!$D$15:$D$89,0,0)</f>
        <v>0</v>
      </c>
      <c r="Q168" s="107">
        <f t="array" ref="Q168">XLOOKUP(DECKS!$F168,HISTORICO!$B$93:$B$171,HISTORICO!$C$93:$C$171,0,0)</f>
        <v>0</v>
      </c>
      <c r="R168" s="107">
        <f t="array" ref="R168">XLOOKUP(DECKS!$F168,HISTORICO!$B$93:$B$171,HISTORICO!$D$93:$D$171,0,0)</f>
        <v>0</v>
      </c>
      <c r="S168" s="107">
        <f t="array" ref="S168">XLOOKUP(DECKS!$F168,HISTORICO!$B$175:$B$377,HISTORICO!$C$175:$C$377,0,0)</f>
        <v>0</v>
      </c>
      <c r="T168" s="107">
        <f t="array" ref="T168">XLOOKUP(DECKS!$F168,HISTORICO!$B$175:$B$377,HISTORICO!$D$175:$D$377,0,0)</f>
        <v>0</v>
      </c>
      <c r="U168" s="107">
        <f t="array" ref="U168">XLOOKUP(DECKS!$F168,HISTORICO!$B$381:$B$501,HISTORICO!$C$381:$C$501,0,0)</f>
        <v>0</v>
      </c>
      <c r="V168" s="107">
        <f t="array" ref="V168">XLOOKUP(DECKS!$F168,HISTORICO!$B$381:$B$501,HISTORICO!$D$381:$D$501,0,0)</f>
        <v>0</v>
      </c>
      <c r="W168" s="107">
        <f t="array" ref="W168">XLOOKUP(DECKS!$F168,HISTORICO!$B$505:$B$589,HISTORICO!$C$505:$C$589,0,0)</f>
        <v>0</v>
      </c>
      <c r="X168" s="107">
        <f t="array" ref="X168">XLOOKUP(DECKS!$F168,HISTORICO!$B$505:$B$589,HISTORICO!$D$505:$D$589,0,0)</f>
        <v>0</v>
      </c>
      <c r="Y168" s="107">
        <f t="array" ref="Y168">XLOOKUP(DECKS!$F168,HISTORICO!$N$4:$N$100,HISTORICO!$O$4:$O$100,0,0)</f>
        <v>6</v>
      </c>
      <c r="Z168" s="107">
        <f t="array" ref="Z168">XLOOKUP(DECKS!$F168,HISTORICO!$N$4:$N$100,HISTORICO!$P$4:$P$100,0,0)</f>
        <v>1</v>
      </c>
      <c r="AA168" s="107">
        <f t="array" ref="AA168">XLOOKUP(DECKS!$F168,HISTORICO!$N$107:$N$288,HISTORICO!$O$107:$O$288,0,0)</f>
        <v>1</v>
      </c>
      <c r="AB168" s="107">
        <f t="array" ref="AB168">XLOOKUP(DECKS!$F168,HISTORICO!$N$107:$N$288,HISTORICO!$P$107:$P$288,0,0)</f>
        <v>0</v>
      </c>
      <c r="AC168" s="100">
        <f>DECKS!$AB168/DECKS!$AA168</f>
        <v>0</v>
      </c>
      <c r="AD168" s="108">
        <f t="array" ref="AD168">XLOOKUP(DECKS!$F168,HISTORICO!$N$292:$N$759,HISTORICO!$O$292:$O$759,0,0)</f>
        <v>0</v>
      </c>
      <c r="AE168" s="107">
        <f t="array" ref="AE168">XLOOKUP(DECKS!$F168,HISTORICO!$N$292:$N$759,HISTORICO!$P$292:$P$759,0,0)</f>
        <v>0</v>
      </c>
      <c r="AF168" s="109">
        <f>IFERROR(DECKS!$AE168/DECKS!$AD168,0)</f>
        <v>0</v>
      </c>
      <c r="AG168" s="108">
        <f>DECKS!$Y168+DECKS!$AA168+DECKS!$AD168</f>
        <v>7</v>
      </c>
      <c r="AH168" s="109">
        <f>IFERROR((DECKS!$Z168+DECKS!$AB168+DECKS!$AE168)/DECKS!$AG168,0)</f>
        <v>0.1428571429</v>
      </c>
      <c r="AI168" s="115" t="str">
        <f>IFERROR(AVERAGEIF(REG!$D$2:$D$124,DECKS!$F168,REG!$C$2:$C$124),"-")</f>
        <v>-</v>
      </c>
      <c r="AJ168" s="108">
        <f>DECKS!$M168+DECKS!$O168+DECKS!$Q168+DECKS!$S168+DECKS!$U168+DECKS!$W168+DECKS!$Y168+DECKS!$AA168+DECKS!$AD168</f>
        <v>7</v>
      </c>
      <c r="AK168" s="109">
        <f>IFERROR((DECKS!$N168+DECKS!$P168+DECKS!$R168+DECKS!$T168+DECKS!$V168+DECKS!$X168+DECKS!$Z168+DECKS!$AB168+DECKS!$AE168)/DECKS!$AJ168,0)</f>
        <v>0.1428571429</v>
      </c>
      <c r="AL168" s="100" t="s">
        <v>160</v>
      </c>
      <c r="AM168" s="107">
        <f>SUMIF(HISTORICO!N:N,DECKS!$F168,HISTORICO!X:X)</f>
        <v>2</v>
      </c>
      <c r="AN168" s="107">
        <f>SUMIF(HISTORICO!N:N,DECKS!$F168,HISTORICO!Y:Y)</f>
        <v>0</v>
      </c>
      <c r="AO168" s="107">
        <f>SUMIF(HISTORICO!N:N,DECKS!$F168,HISTORICO!Z:Z)</f>
        <v>0</v>
      </c>
      <c r="AP168" s="107">
        <f>SUMIF(HISTORICO!N:N,DECKS!$F168,HISTORICO!AA:AA)</f>
        <v>0</v>
      </c>
      <c r="AQ168" s="111">
        <f>IFERROR(SUM(DECKS!$AM168:$AP168)/((DECKS!$AG168)),0)</f>
        <v>0.2857142857</v>
      </c>
      <c r="AR168" s="112">
        <f>IFERROR(DECKS!$AM168/SUM(DECKS!$AM168:$AP168),0)</f>
        <v>1</v>
      </c>
      <c r="AS168" s="112">
        <f>IFERROR(DECKS!$AN168/SUM(DECKS!$AM168:$AP168),0)</f>
        <v>0</v>
      </c>
      <c r="AT168" s="112">
        <f>IFERROR(DECKS!$AO168/SUM(DECKS!$AM168:$AP168),0)</f>
        <v>0</v>
      </c>
      <c r="AU168" s="112">
        <f>IFERROR(DECKS!$AP168/SUM(DECKS!$AM168:$AP168),0)</f>
        <v>0</v>
      </c>
      <c r="AV168" s="107">
        <f t="array" ref="AV168">XLOOKUP(DECKS!$F168,HISTORICO!$N$4:$N$100,HISTORICO!$AH$4:$AH$100,0)</f>
        <v>10</v>
      </c>
      <c r="AW168" s="107">
        <f>DECKS!$AV168+DECKS!$AM168+1.5*DECKS!$AN168+2*DECKS!$AO168+2.5*DECKS!$AP168</f>
        <v>12</v>
      </c>
      <c r="AX168" s="110">
        <f>IFERROR(DECKS!$AW168/DECKS!$AG168,"-")</f>
        <v>1.714285714</v>
      </c>
      <c r="AY168" s="107" t="str">
        <f t="array" ref="AY168">XLOOKUP(DECKS!$AX168,REF!$F$64:$F$68,REF!$D$64:$D$68,"-",-1,1)</f>
        <v>C</v>
      </c>
      <c r="AZ168" s="116" t="s">
        <v>510</v>
      </c>
      <c r="BA168" s="114">
        <v>510.51</v>
      </c>
      <c r="BB168" s="107">
        <v>2.9</v>
      </c>
      <c r="BC168" s="107">
        <v>40.3</v>
      </c>
    </row>
    <row r="169" ht="18.75" customHeight="1">
      <c r="A169" s="88"/>
      <c r="B169" s="105" t="s">
        <v>306</v>
      </c>
      <c r="C169" s="107" t="s">
        <v>264</v>
      </c>
      <c r="D169" s="107">
        <v>2.0</v>
      </c>
      <c r="E169" s="105" t="str">
        <f t="array" ref="E169">XLOOKUP(B169,REF!$C$3:$C$34,REF!$B$3:$B$34,"-",0,1)</f>
        <v>Mono White</v>
      </c>
      <c r="F169" s="108" t="s">
        <v>96</v>
      </c>
      <c r="G169" s="107" t="str">
        <f t="shared" si="1"/>
        <v>1</v>
      </c>
      <c r="H169" s="107" t="str">
        <f t="shared" si="2"/>
        <v>0</v>
      </c>
      <c r="I169" s="107" t="str">
        <f t="shared" si="3"/>
        <v>0</v>
      </c>
      <c r="J169" s="107" t="str">
        <f t="shared" si="4"/>
        <v>0</v>
      </c>
      <c r="K169" s="107" t="str">
        <f t="shared" si="5"/>
        <v>0</v>
      </c>
      <c r="L169" s="107">
        <f t="shared" si="6"/>
        <v>1</v>
      </c>
      <c r="M169" s="107">
        <f t="array" ref="M169">XLOOKUP(DECKS!$F169,HISTORICO!$B$4:$B$11,HISTORICO!$C$4:$C$11,0,0)</f>
        <v>0</v>
      </c>
      <c r="N169" s="107">
        <f t="array" ref="N169">XLOOKUP(DECKS!$F169,HISTORICO!$B$4:$B$11,HISTORICO!$D$4:$D$11,0,0)</f>
        <v>0</v>
      </c>
      <c r="O169" s="107">
        <f t="array" ref="O169">XLOOKUP(DECKS!$F169,HISTORICO!$B$15:$B$89,HISTORICO!$C$15:$C$89,0,0)</f>
        <v>0</v>
      </c>
      <c r="P169" s="107">
        <f t="array" ref="P169">XLOOKUP(DECKS!$F169,HISTORICO!$B$15:$B$89,HISTORICO!$D$15:$D$89,0,0)</f>
        <v>0</v>
      </c>
      <c r="Q169" s="107">
        <f t="array" ref="Q169">XLOOKUP(DECKS!$F169,HISTORICO!$B$93:$B$171,HISTORICO!$C$93:$C$171,0,0)</f>
        <v>0</v>
      </c>
      <c r="R169" s="107">
        <f t="array" ref="R169">XLOOKUP(DECKS!$F169,HISTORICO!$B$93:$B$171,HISTORICO!$D$93:$D$171,0,0)</f>
        <v>0</v>
      </c>
      <c r="S169" s="107">
        <f t="array" ref="S169">XLOOKUP(DECKS!$F169,HISTORICO!$B$175:$B$377,HISTORICO!$C$175:$C$377,0,0)</f>
        <v>0</v>
      </c>
      <c r="T169" s="107">
        <f t="array" ref="T169">XLOOKUP(DECKS!$F169,HISTORICO!$B$175:$B$377,HISTORICO!$D$175:$D$377,0,0)</f>
        <v>0</v>
      </c>
      <c r="U169" s="107">
        <f t="array" ref="U169">XLOOKUP(DECKS!$F169,HISTORICO!$B$381:$B$501,HISTORICO!$C$381:$C$501,0,0)</f>
        <v>0</v>
      </c>
      <c r="V169" s="107">
        <f t="array" ref="V169">XLOOKUP(DECKS!$F169,HISTORICO!$B$381:$B$501,HISTORICO!$D$381:$D$501,0,0)</f>
        <v>0</v>
      </c>
      <c r="W169" s="107">
        <f t="array" ref="W169">XLOOKUP(DECKS!$F169,HISTORICO!$B$505:$B$589,HISTORICO!$C$505:$C$589,0,0)</f>
        <v>0</v>
      </c>
      <c r="X169" s="107">
        <f t="array" ref="X169">XLOOKUP(DECKS!$F169,HISTORICO!$B$505:$B$589,HISTORICO!$D$505:$D$589,0,0)</f>
        <v>0</v>
      </c>
      <c r="Y169" s="107">
        <f t="array" ref="Y169">XLOOKUP(DECKS!$F169,HISTORICO!$N$4:$N$100,HISTORICO!$O$4:$O$100,0,0)</f>
        <v>10</v>
      </c>
      <c r="Z169" s="107">
        <f t="array" ref="Z169">XLOOKUP(DECKS!$F169,HISTORICO!$N$4:$N$100,HISTORICO!$P$4:$P$100,0,0)</f>
        <v>2</v>
      </c>
      <c r="AA169" s="107">
        <f t="array" ref="AA169">XLOOKUP(DECKS!$F169,HISTORICO!$N$107:$N$288,HISTORICO!$O$107:$O$288,0,0)</f>
        <v>17</v>
      </c>
      <c r="AB169" s="107">
        <f t="array" ref="AB169">XLOOKUP(DECKS!$F169,HISTORICO!$N$107:$N$288,HISTORICO!$P$107:$P$288,0,0)</f>
        <v>2</v>
      </c>
      <c r="AC169" s="100">
        <f>DECKS!$AB169/DECKS!$AA169</f>
        <v>0.1176470588</v>
      </c>
      <c r="AD169" s="108">
        <f t="array" ref="AD169">XLOOKUP(DECKS!$F169,HISTORICO!$N$292:$N$759,HISTORICO!$O$292:$O$759,0,0)</f>
        <v>2</v>
      </c>
      <c r="AE169" s="107">
        <f t="array" ref="AE169">XLOOKUP(DECKS!$F169,HISTORICO!$N$292:$N$759,HISTORICO!$P$292:$P$759,0,0)</f>
        <v>0</v>
      </c>
      <c r="AF169" s="109">
        <f>IFERROR(DECKS!$AE169/DECKS!$AD169,0)</f>
        <v>0</v>
      </c>
      <c r="AG169" s="108">
        <f>DECKS!$Y169+DECKS!$AA169+DECKS!$AD169</f>
        <v>29</v>
      </c>
      <c r="AH169" s="109">
        <f>IFERROR((DECKS!$Z169+DECKS!$AB169+DECKS!$AE169)/DECKS!$AG169,0)</f>
        <v>0.1379310345</v>
      </c>
      <c r="AI169" s="115" t="str">
        <f>IFERROR(AVERAGEIF(REG!$D$2:$D$124,DECKS!$F169,REG!$C$2:$C$124),"-")</f>
        <v>-</v>
      </c>
      <c r="AJ169" s="108">
        <f>DECKS!$M169+DECKS!$O169+DECKS!$Q169+DECKS!$S169+DECKS!$U169+DECKS!$W169+DECKS!$Y169+DECKS!$AA169+DECKS!$AD169</f>
        <v>29</v>
      </c>
      <c r="AK169" s="109">
        <f>IFERROR((DECKS!$N169+DECKS!$P169+DECKS!$R169+DECKS!$T169+DECKS!$V169+DECKS!$X169+DECKS!$Z169+DECKS!$AB169+DECKS!$AE169)/DECKS!$AJ169,0)</f>
        <v>0.1379310345</v>
      </c>
      <c r="AL169" s="100" t="s">
        <v>160</v>
      </c>
      <c r="AM169" s="107">
        <f>SUMIF(HISTORICO!N:N,DECKS!$F169,HISTORICO!X:X)</f>
        <v>13</v>
      </c>
      <c r="AN169" s="107">
        <f>SUMIF(HISTORICO!N:N,DECKS!$F169,HISTORICO!Y:Y)</f>
        <v>0</v>
      </c>
      <c r="AO169" s="107">
        <f>SUMIF(HISTORICO!N:N,DECKS!$F169,HISTORICO!Z:Z)</f>
        <v>0</v>
      </c>
      <c r="AP169" s="107">
        <f>SUMIF(HISTORICO!N:N,DECKS!$F169,HISTORICO!AA:AA)</f>
        <v>0</v>
      </c>
      <c r="AQ169" s="111">
        <f>IFERROR(SUM(DECKS!$AM169:$AP169)/((DECKS!$AG169)),0)</f>
        <v>0.4482758621</v>
      </c>
      <c r="AR169" s="112">
        <f>IFERROR(DECKS!$AM169/SUM(DECKS!$AM169:$AP169),0)</f>
        <v>1</v>
      </c>
      <c r="AS169" s="112">
        <f>IFERROR(DECKS!$AN169/SUM(DECKS!$AM169:$AP169),0)</f>
        <v>0</v>
      </c>
      <c r="AT169" s="112">
        <f>IFERROR(DECKS!$AO169/SUM(DECKS!$AM169:$AP169),0)</f>
        <v>0</v>
      </c>
      <c r="AU169" s="112">
        <f>IFERROR(DECKS!$AP169/SUM(DECKS!$AM169:$AP169),0)</f>
        <v>0</v>
      </c>
      <c r="AV169" s="107">
        <f t="array" ref="AV169">XLOOKUP(DECKS!$F169,HISTORICO!$N$4:$N$100,HISTORICO!$AH$4:$AH$100,0)</f>
        <v>25</v>
      </c>
      <c r="AW169" s="107">
        <f>DECKS!$AV169+DECKS!$AM169+1.5*DECKS!$AN169+2*DECKS!$AO169+2.5*DECKS!$AP169</f>
        <v>38</v>
      </c>
      <c r="AX169" s="110">
        <f>IFERROR(DECKS!$AW169/DECKS!$AG169,"-")</f>
        <v>1.310344828</v>
      </c>
      <c r="AY169" s="107" t="str">
        <f t="array" ref="AY169">XLOOKUP(DECKS!$AX169,REF!$F$64:$F$68,REF!$D$64:$D$68,"-",-1,1)</f>
        <v>C</v>
      </c>
      <c r="AZ169" s="108"/>
      <c r="BA169" s="114"/>
      <c r="BB169" s="107"/>
      <c r="BC169" s="107"/>
    </row>
    <row r="170" ht="18.75" customHeight="1">
      <c r="A170" s="88"/>
      <c r="B170" s="105" t="s">
        <v>318</v>
      </c>
      <c r="C170" s="107" t="s">
        <v>277</v>
      </c>
      <c r="D170" s="107">
        <v>3.0</v>
      </c>
      <c r="E170" s="105" t="str">
        <f t="array" ref="E170">XLOOKUP(B170,REF!$C$3:$C$34,REF!$B$3:$B$34,"-",0,1)</f>
        <v>Jund</v>
      </c>
      <c r="F170" s="108" t="s">
        <v>58</v>
      </c>
      <c r="G170" s="107" t="str">
        <f t="shared" si="1"/>
        <v>0</v>
      </c>
      <c r="H170" s="107" t="str">
        <f t="shared" si="2"/>
        <v>0</v>
      </c>
      <c r="I170" s="107" t="str">
        <f t="shared" si="3"/>
        <v>1</v>
      </c>
      <c r="J170" s="107" t="str">
        <f t="shared" si="4"/>
        <v>1</v>
      </c>
      <c r="K170" s="107" t="str">
        <f t="shared" si="5"/>
        <v>1</v>
      </c>
      <c r="L170" s="107">
        <f t="shared" si="6"/>
        <v>3</v>
      </c>
      <c r="M170" s="107">
        <f t="array" ref="M170">XLOOKUP(DECKS!$F170,HISTORICO!$B$4:$B$11,HISTORICO!$C$4:$C$11,0,0)</f>
        <v>0</v>
      </c>
      <c r="N170" s="107">
        <f t="array" ref="N170">XLOOKUP(DECKS!$F170,HISTORICO!$B$4:$B$11,HISTORICO!$D$4:$D$11,0,0)</f>
        <v>0</v>
      </c>
      <c r="O170" s="107">
        <f t="array" ref="O170">XLOOKUP(DECKS!$F170,HISTORICO!$B$15:$B$89,HISTORICO!$C$15:$C$89,0,0)</f>
        <v>0</v>
      </c>
      <c r="P170" s="107">
        <f t="array" ref="P170">XLOOKUP(DECKS!$F170,HISTORICO!$B$15:$B$89,HISTORICO!$D$15:$D$89,0,0)</f>
        <v>0</v>
      </c>
      <c r="Q170" s="107">
        <f t="array" ref="Q170">XLOOKUP(DECKS!$F170,HISTORICO!$B$93:$B$171,HISTORICO!$C$93:$C$171,0,0)</f>
        <v>0</v>
      </c>
      <c r="R170" s="107">
        <f t="array" ref="R170">XLOOKUP(DECKS!$F170,HISTORICO!$B$93:$B$171,HISTORICO!$D$93:$D$171,0,0)</f>
        <v>0</v>
      </c>
      <c r="S170" s="107">
        <f t="array" ref="S170">XLOOKUP(DECKS!$F170,HISTORICO!$B$175:$B$377,HISTORICO!$C$175:$C$377,0,0)</f>
        <v>0</v>
      </c>
      <c r="T170" s="107">
        <f t="array" ref="T170">XLOOKUP(DECKS!$F170,HISTORICO!$B$175:$B$377,HISTORICO!$D$175:$D$377,0,0)</f>
        <v>0</v>
      </c>
      <c r="U170" s="107">
        <f t="array" ref="U170">XLOOKUP(DECKS!$F170,HISTORICO!$B$381:$B$501,HISTORICO!$C$381:$C$501,0,0)</f>
        <v>0</v>
      </c>
      <c r="V170" s="107">
        <f t="array" ref="V170">XLOOKUP(DECKS!$F170,HISTORICO!$B$381:$B$501,HISTORICO!$D$381:$D$501,0,0)</f>
        <v>0</v>
      </c>
      <c r="W170" s="107">
        <f t="array" ref="W170">XLOOKUP(DECKS!$F170,HISTORICO!$B$505:$B$589,HISTORICO!$C$505:$C$589,0,0)</f>
        <v>0</v>
      </c>
      <c r="X170" s="107">
        <f t="array" ref="X170">XLOOKUP(DECKS!$F170,HISTORICO!$B$505:$B$589,HISTORICO!$D$505:$D$589,0,0)</f>
        <v>0</v>
      </c>
      <c r="Y170" s="107">
        <f t="array" ref="Y170">XLOOKUP(DECKS!$F170,HISTORICO!$N$4:$N$100,HISTORICO!$O$4:$O$100,0,0)</f>
        <v>15</v>
      </c>
      <c r="Z170" s="107">
        <f t="array" ref="Z170">XLOOKUP(DECKS!$F170,HISTORICO!$N$4:$N$100,HISTORICO!$P$4:$P$100,0,0)</f>
        <v>1</v>
      </c>
      <c r="AA170" s="107">
        <f t="array" ref="AA170">XLOOKUP(DECKS!$F170,HISTORICO!$N$107:$N$288,HISTORICO!$O$107:$O$288,0,0)</f>
        <v>37</v>
      </c>
      <c r="AB170" s="107">
        <f t="array" ref="AB170">XLOOKUP(DECKS!$F170,HISTORICO!$N$107:$N$288,HISTORICO!$P$107:$P$288,0,0)</f>
        <v>5</v>
      </c>
      <c r="AC170" s="100">
        <f>DECKS!$AB170/DECKS!$AA170</f>
        <v>0.1351351351</v>
      </c>
      <c r="AD170" s="108">
        <f t="array" ref="AD170">XLOOKUP(DECKS!$F170,HISTORICO!$N$292:$N$759,HISTORICO!$O$292:$O$759,0,0)</f>
        <v>14</v>
      </c>
      <c r="AE170" s="107">
        <f t="array" ref="AE170">XLOOKUP(DECKS!$F170,HISTORICO!$N$292:$N$759,HISTORICO!$P$292:$P$759,0,0)</f>
        <v>3</v>
      </c>
      <c r="AF170" s="109">
        <f>IFERROR(DECKS!$AE170/DECKS!$AD170,0)</f>
        <v>0.2142857143</v>
      </c>
      <c r="AG170" s="108">
        <f>DECKS!$Y170+DECKS!$AA170+DECKS!$AD170</f>
        <v>66</v>
      </c>
      <c r="AH170" s="109">
        <f>IFERROR((DECKS!$Z170+DECKS!$AB170+DECKS!$AE170)/DECKS!$AG170,0)</f>
        <v>0.1363636364</v>
      </c>
      <c r="AI170" s="115">
        <f>IFERROR(AVERAGEIF(REG!$D$2:$D$124,DECKS!$F170,REG!$C$2:$C$124),"-")</f>
        <v>9.333333333</v>
      </c>
      <c r="AJ170" s="108">
        <f>DECKS!$M170+DECKS!$O170+DECKS!$Q170+DECKS!$S170+DECKS!$U170+DECKS!$W170+DECKS!$Y170+DECKS!$AA170+DECKS!$AD170</f>
        <v>66</v>
      </c>
      <c r="AK170" s="109">
        <f>IFERROR((DECKS!$N170+DECKS!$P170+DECKS!$R170+DECKS!$T170+DECKS!$V170+DECKS!$X170+DECKS!$Z170+DECKS!$AB170+DECKS!$AE170)/DECKS!$AJ170,0)</f>
        <v>0.1363636364</v>
      </c>
      <c r="AL170" s="100" t="s">
        <v>160</v>
      </c>
      <c r="AM170" s="107">
        <f>SUMIF(HISTORICO!N:N,DECKS!$F170,HISTORICO!X:X)</f>
        <v>16</v>
      </c>
      <c r="AN170" s="107">
        <f>SUMIF(HISTORICO!N:N,DECKS!$F170,HISTORICO!Y:Y)</f>
        <v>0</v>
      </c>
      <c r="AO170" s="107">
        <f>SUMIF(HISTORICO!N:N,DECKS!$F170,HISTORICO!Z:Z)</f>
        <v>7</v>
      </c>
      <c r="AP170" s="107">
        <f>SUMIF(HISTORICO!N:N,DECKS!$F170,HISTORICO!AA:AA)</f>
        <v>0</v>
      </c>
      <c r="AQ170" s="111">
        <f>IFERROR(SUM(DECKS!$AM170:$AP170)/((DECKS!$AG170)),0)</f>
        <v>0.3484848485</v>
      </c>
      <c r="AR170" s="112">
        <f>IFERROR(DECKS!$AM170/SUM(DECKS!$AM170:$AP170),0)</f>
        <v>0.6956521739</v>
      </c>
      <c r="AS170" s="112">
        <f>IFERROR(DECKS!$AN170/SUM(DECKS!$AM170:$AP170),0)</f>
        <v>0</v>
      </c>
      <c r="AT170" s="112">
        <f>IFERROR(DECKS!$AO170/SUM(DECKS!$AM170:$AP170),0)</f>
        <v>0.3043478261</v>
      </c>
      <c r="AU170" s="112">
        <f>IFERROR(DECKS!$AP170/SUM(DECKS!$AM170:$AP170),0)</f>
        <v>0</v>
      </c>
      <c r="AV170" s="107">
        <f t="array" ref="AV170">XLOOKUP(DECKS!$F170,HISTORICO!$N$4:$N$100,HISTORICO!$AH$4:$AH$100,0)</f>
        <v>25</v>
      </c>
      <c r="AW170" s="107">
        <f>DECKS!$AV170+DECKS!$AM170+1.5*DECKS!$AN170+2*DECKS!$AO170+2.5*DECKS!$AP170</f>
        <v>55</v>
      </c>
      <c r="AX170" s="110">
        <f>IFERROR(DECKS!$AW170/DECKS!$AG170,"-")</f>
        <v>0.8333333333</v>
      </c>
      <c r="AY170" s="107" t="str">
        <f t="array" ref="AY170">XLOOKUP(DECKS!$AX170,REF!$F$64:$F$68,REF!$D$64:$D$68,"-",-1,1)</f>
        <v>D</v>
      </c>
      <c r="AZ170" s="116" t="s">
        <v>511</v>
      </c>
      <c r="BA170" s="114">
        <v>385.19</v>
      </c>
      <c r="BB170" s="107">
        <v>3.72</v>
      </c>
      <c r="BC170" s="107">
        <v>33.95</v>
      </c>
    </row>
    <row r="171" ht="18.75" hidden="1" customHeight="1">
      <c r="A171" s="88"/>
      <c r="B171" s="105" t="s">
        <v>316</v>
      </c>
      <c r="C171" s="107" t="s">
        <v>277</v>
      </c>
      <c r="D171" s="107">
        <v>3.0</v>
      </c>
      <c r="E171" s="105" t="str">
        <f t="array" ref="E171">XLOOKUP(B171,REF!$C$3:$C$34,REF!$B$3:$B$34,"-",0,1)</f>
        <v>Golgari</v>
      </c>
      <c r="F171" s="108" t="s">
        <v>512</v>
      </c>
      <c r="G171" s="107" t="str">
        <f t="shared" si="1"/>
        <v>0</v>
      </c>
      <c r="H171" s="107" t="str">
        <f t="shared" si="2"/>
        <v>0</v>
      </c>
      <c r="I171" s="107" t="str">
        <f t="shared" si="3"/>
        <v>1</v>
      </c>
      <c r="J171" s="107" t="str">
        <f t="shared" si="4"/>
        <v>0</v>
      </c>
      <c r="K171" s="107" t="str">
        <f t="shared" si="5"/>
        <v>1</v>
      </c>
      <c r="L171" s="107">
        <f t="shared" si="6"/>
        <v>2</v>
      </c>
      <c r="M171" s="107">
        <f t="array" ref="M171">XLOOKUP(DECKS!$F171,HISTORICO!$B$4:$B$11,HISTORICO!$C$4:$C$11,0,0)</f>
        <v>0</v>
      </c>
      <c r="N171" s="107">
        <f t="array" ref="N171">XLOOKUP(DECKS!$F171,HISTORICO!$B$4:$B$11,HISTORICO!$D$4:$D$11,0,0)</f>
        <v>0</v>
      </c>
      <c r="O171" s="107">
        <f t="array" ref="O171">XLOOKUP(DECKS!$F171,HISTORICO!$B$15:$B$89,HISTORICO!$C$15:$C$89,0,0)</f>
        <v>0</v>
      </c>
      <c r="P171" s="107">
        <f t="array" ref="P171">XLOOKUP(DECKS!$F171,HISTORICO!$B$15:$B$89,HISTORICO!$D$15:$D$89,0,0)</f>
        <v>0</v>
      </c>
      <c r="Q171" s="107">
        <f t="array" ref="Q171">XLOOKUP(DECKS!$F171,HISTORICO!$B$93:$B$171,HISTORICO!$C$93:$C$171,0,0)</f>
        <v>0</v>
      </c>
      <c r="R171" s="107">
        <f t="array" ref="R171">XLOOKUP(DECKS!$F171,HISTORICO!$B$93:$B$171,HISTORICO!$D$93:$D$171,0,0)</f>
        <v>0</v>
      </c>
      <c r="S171" s="107">
        <f t="array" ref="S171">XLOOKUP(DECKS!$F171,HISTORICO!$B$175:$B$377,HISTORICO!$C$175:$C$377,0,0)</f>
        <v>0</v>
      </c>
      <c r="T171" s="107">
        <f t="array" ref="T171">XLOOKUP(DECKS!$F171,HISTORICO!$B$175:$B$377,HISTORICO!$D$175:$D$377,0,0)</f>
        <v>0</v>
      </c>
      <c r="U171" s="107">
        <f t="array" ref="U171">XLOOKUP(DECKS!$F171,HISTORICO!$B$381:$B$501,HISTORICO!$C$381:$C$501,0,0)</f>
        <v>0</v>
      </c>
      <c r="V171" s="107">
        <f t="array" ref="V171">XLOOKUP(DECKS!$F171,HISTORICO!$B$381:$B$501,HISTORICO!$D$381:$D$501,0,0)</f>
        <v>0</v>
      </c>
      <c r="W171" s="107">
        <f t="array" ref="W171">XLOOKUP(DECKS!$F171,HISTORICO!$B$505:$B$589,HISTORICO!$C$505:$C$589,0,0)</f>
        <v>0</v>
      </c>
      <c r="X171" s="107">
        <f t="array" ref="X171">XLOOKUP(DECKS!$F171,HISTORICO!$B$505:$B$589,HISTORICO!$D$505:$D$589,0,0)</f>
        <v>0</v>
      </c>
      <c r="Y171" s="107">
        <f t="array" ref="Y171">XLOOKUP(DECKS!$F171,HISTORICO!$N$4:$N$100,HISTORICO!$O$4:$O$100,0,0)</f>
        <v>11</v>
      </c>
      <c r="Z171" s="107">
        <f t="array" ref="Z171">XLOOKUP(DECKS!$F171,HISTORICO!$N$4:$N$100,HISTORICO!$P$4:$P$100,0,0)</f>
        <v>2</v>
      </c>
      <c r="AA171" s="107">
        <f t="array" ref="AA171">XLOOKUP(DECKS!$F171,HISTORICO!$N$107:$N$288,HISTORICO!$O$107:$O$288,0,0)</f>
        <v>6</v>
      </c>
      <c r="AB171" s="107">
        <f t="array" ref="AB171">XLOOKUP(DECKS!$F171,HISTORICO!$N$107:$N$288,HISTORICO!$P$107:$P$288,0,0)</f>
        <v>0</v>
      </c>
      <c r="AC171" s="100">
        <f>DECKS!$AB171/DECKS!$AA171</f>
        <v>0</v>
      </c>
      <c r="AD171" s="108">
        <f t="array" ref="AD171">XLOOKUP(DECKS!$F171,HISTORICO!$N$292:$N$759,HISTORICO!$O$292:$O$759,0,0)</f>
        <v>0</v>
      </c>
      <c r="AE171" s="107">
        <f t="array" ref="AE171">XLOOKUP(DECKS!$F171,HISTORICO!$N$292:$N$759,HISTORICO!$P$292:$P$759,0,0)</f>
        <v>0</v>
      </c>
      <c r="AF171" s="109">
        <f>IFERROR(DECKS!$AE171/DECKS!$AD171,0)</f>
        <v>0</v>
      </c>
      <c r="AG171" s="108">
        <f>DECKS!$Y171+DECKS!$AA171+DECKS!$AD171</f>
        <v>17</v>
      </c>
      <c r="AH171" s="109">
        <f>IFERROR((DECKS!$Z171+DECKS!$AB171+DECKS!$AE171)/DECKS!$AG171,0)</f>
        <v>0.1176470588</v>
      </c>
      <c r="AI171" s="115" t="str">
        <f>IFERROR(AVERAGEIF(REG!$D$2:$D$124,DECKS!$F171,REG!$C$2:$C$124),"-")</f>
        <v>-</v>
      </c>
      <c r="AJ171" s="108">
        <f>DECKS!$M171+DECKS!$O171+DECKS!$Q171+DECKS!$S171+DECKS!$U171+DECKS!$W171+DECKS!$Y171+DECKS!$AA171+DECKS!$AD171</f>
        <v>17</v>
      </c>
      <c r="AK171" s="109">
        <f>IFERROR((DECKS!$N171+DECKS!$P171+DECKS!$R171+DECKS!$T171+DECKS!$V171+DECKS!$X171+DECKS!$Z171+DECKS!$AB171+DECKS!$AE171)/DECKS!$AJ171,0)</f>
        <v>0.1176470588</v>
      </c>
      <c r="AL171" s="100" t="s">
        <v>160</v>
      </c>
      <c r="AM171" s="107">
        <f>SUMIF(HISTORICO!N:N,DECKS!$F171,HISTORICO!X:X)</f>
        <v>0</v>
      </c>
      <c r="AN171" s="107">
        <f>SUMIF(HISTORICO!N:N,DECKS!$F171,HISTORICO!Y:Y)</f>
        <v>0</v>
      </c>
      <c r="AO171" s="107">
        <f>SUMIF(HISTORICO!N:N,DECKS!$F171,HISTORICO!Z:Z)</f>
        <v>7</v>
      </c>
      <c r="AP171" s="107">
        <f>SUMIF(HISTORICO!N:N,DECKS!$F171,HISTORICO!AA:AA)</f>
        <v>0</v>
      </c>
      <c r="AQ171" s="111">
        <f>IFERROR(SUM(DECKS!$AM171:$AP171)/((DECKS!$AG171)),0)</f>
        <v>0.4117647059</v>
      </c>
      <c r="AR171" s="112">
        <f>IFERROR(DECKS!$AM171/SUM(DECKS!$AM171:$AP171),0)</f>
        <v>0</v>
      </c>
      <c r="AS171" s="112">
        <f>IFERROR(DECKS!$AN171/SUM(DECKS!$AM171:$AP171),0)</f>
        <v>0</v>
      </c>
      <c r="AT171" s="112">
        <f>IFERROR(DECKS!$AO171/SUM(DECKS!$AM171:$AP171),0)</f>
        <v>1</v>
      </c>
      <c r="AU171" s="112">
        <f>IFERROR(DECKS!$AP171/SUM(DECKS!$AM171:$AP171),0)</f>
        <v>0</v>
      </c>
      <c r="AV171" s="107">
        <f t="array" ref="AV171">XLOOKUP(DECKS!$F171,HISTORICO!$N$4:$N$100,HISTORICO!$AH$4:$AH$100,0)</f>
        <v>25</v>
      </c>
      <c r="AW171" s="107">
        <f>DECKS!$AV171+DECKS!$AM171+1.5*DECKS!$AN171+2*DECKS!$AO171+2.5*DECKS!$AP171</f>
        <v>39</v>
      </c>
      <c r="AX171" s="110">
        <f>IFERROR(DECKS!$AW171/DECKS!$AG171,"-")</f>
        <v>2.294117647</v>
      </c>
      <c r="AY171" s="107" t="str">
        <f t="array" ref="AY171">XLOOKUP(DECKS!$AX171,REF!$F$64:$F$68,REF!$D$64:$D$68,"-",-1,1)</f>
        <v>B</v>
      </c>
      <c r="AZ171" s="108"/>
      <c r="BA171" s="114"/>
      <c r="BB171" s="107"/>
      <c r="BC171" s="107"/>
    </row>
    <row r="172" ht="18.75" customHeight="1">
      <c r="A172" s="88"/>
      <c r="B172" s="105" t="s">
        <v>304</v>
      </c>
      <c r="C172" s="107" t="s">
        <v>257</v>
      </c>
      <c r="D172" s="107">
        <v>6.0</v>
      </c>
      <c r="E172" s="105" t="str">
        <f t="array" ref="E172">XLOOKUP(B172,REF!$C$3:$C$34,REF!$B$3:$B$34,"-",0,1)</f>
        <v>Izzet</v>
      </c>
      <c r="F172" s="108" t="s">
        <v>36</v>
      </c>
      <c r="G172" s="107" t="str">
        <f t="shared" si="1"/>
        <v>0</v>
      </c>
      <c r="H172" s="107" t="str">
        <f t="shared" si="2"/>
        <v>1</v>
      </c>
      <c r="I172" s="107" t="str">
        <f t="shared" si="3"/>
        <v>0</v>
      </c>
      <c r="J172" s="107" t="str">
        <f t="shared" si="4"/>
        <v>1</v>
      </c>
      <c r="K172" s="107" t="str">
        <f t="shared" si="5"/>
        <v>0</v>
      </c>
      <c r="L172" s="107">
        <f t="shared" si="6"/>
        <v>2</v>
      </c>
      <c r="M172" s="107">
        <f t="array" ref="M172">XLOOKUP(DECKS!$F172,HISTORICO!$B$4:$B$11,HISTORICO!$C$4:$C$11,0,0)</f>
        <v>0</v>
      </c>
      <c r="N172" s="107">
        <f t="array" ref="N172">XLOOKUP(DECKS!$F172,HISTORICO!$B$4:$B$11,HISTORICO!$D$4:$D$11,0,0)</f>
        <v>0</v>
      </c>
      <c r="O172" s="107">
        <f t="array" ref="O172">XLOOKUP(DECKS!$F172,HISTORICO!$B$15:$B$89,HISTORICO!$C$15:$C$89,0,0)</f>
        <v>0</v>
      </c>
      <c r="P172" s="107">
        <f t="array" ref="P172">XLOOKUP(DECKS!$F172,HISTORICO!$B$15:$B$89,HISTORICO!$D$15:$D$89,0,0)</f>
        <v>0</v>
      </c>
      <c r="Q172" s="107">
        <f t="array" ref="Q172">XLOOKUP(DECKS!$F172,HISTORICO!$B$93:$B$171,HISTORICO!$C$93:$C$171,0,0)</f>
        <v>0</v>
      </c>
      <c r="R172" s="107">
        <f t="array" ref="R172">XLOOKUP(DECKS!$F172,HISTORICO!$B$93:$B$171,HISTORICO!$D$93:$D$171,0,0)</f>
        <v>0</v>
      </c>
      <c r="S172" s="107">
        <f t="array" ref="S172">XLOOKUP(DECKS!$F172,HISTORICO!$B$175:$B$377,HISTORICO!$C$175:$C$377,0,0)</f>
        <v>0</v>
      </c>
      <c r="T172" s="107">
        <f t="array" ref="T172">XLOOKUP(DECKS!$F172,HISTORICO!$B$175:$B$377,HISTORICO!$D$175:$D$377,0,0)</f>
        <v>0</v>
      </c>
      <c r="U172" s="107">
        <f t="array" ref="U172">XLOOKUP(DECKS!$F172,HISTORICO!$B$381:$B$501,HISTORICO!$C$381:$C$501,0,0)</f>
        <v>0</v>
      </c>
      <c r="V172" s="107">
        <f t="array" ref="V172">XLOOKUP(DECKS!$F172,HISTORICO!$B$381:$B$501,HISTORICO!$D$381:$D$501,0,0)</f>
        <v>0</v>
      </c>
      <c r="W172" s="107">
        <f t="array" ref="W172">XLOOKUP(DECKS!$F172,HISTORICO!$B$505:$B$589,HISTORICO!$C$505:$C$589,0,0)</f>
        <v>0</v>
      </c>
      <c r="X172" s="107">
        <f t="array" ref="X172">XLOOKUP(DECKS!$F172,HISTORICO!$B$505:$B$589,HISTORICO!$D$505:$D$589,0,0)</f>
        <v>0</v>
      </c>
      <c r="Y172" s="107">
        <f t="array" ref="Y172">XLOOKUP(DECKS!$F172,HISTORICO!$N$4:$N$100,HISTORICO!$O$4:$O$100,0,0)</f>
        <v>0</v>
      </c>
      <c r="Z172" s="107">
        <f t="array" ref="Z172">XLOOKUP(DECKS!$F172,HISTORICO!$N$4:$N$100,HISTORICO!$P$4:$P$100,0,0)</f>
        <v>0</v>
      </c>
      <c r="AA172" s="107">
        <f t="array" ref="AA172">XLOOKUP(DECKS!$F172,HISTORICO!$N$107:$N$288,HISTORICO!$O$107:$O$288,0,0)</f>
        <v>2</v>
      </c>
      <c r="AB172" s="107">
        <f t="array" ref="AB172">XLOOKUP(DECKS!$F172,HISTORICO!$N$107:$N$288,HISTORICO!$P$107:$P$288,0,0)</f>
        <v>1</v>
      </c>
      <c r="AC172" s="100">
        <f>DECKS!$AB172/DECKS!$AA172</f>
        <v>0.5</v>
      </c>
      <c r="AD172" s="108">
        <f t="array" ref="AD172">XLOOKUP(DECKS!$F172,HISTORICO!$N$292:$N$759,HISTORICO!$O$292:$O$759,0,0)</f>
        <v>7</v>
      </c>
      <c r="AE172" s="107">
        <f t="array" ref="AE172">XLOOKUP(DECKS!$F172,HISTORICO!$N$292:$N$759,HISTORICO!$P$292:$P$759,0,0)</f>
        <v>0</v>
      </c>
      <c r="AF172" s="109">
        <f>IFERROR(DECKS!$AE172/DECKS!$AD172,0)</f>
        <v>0</v>
      </c>
      <c r="AG172" s="108">
        <f>DECKS!$Y172+DECKS!$AA172+DECKS!$AD172</f>
        <v>9</v>
      </c>
      <c r="AH172" s="109">
        <f>IFERROR((DECKS!$Z172+DECKS!$AB172+DECKS!$AE172)/DECKS!$AG172,0)</f>
        <v>0.1111111111</v>
      </c>
      <c r="AI172" s="110" t="str">
        <f>IFERROR(AVERAGEIF(REG!$D$2:$D$124,DECKS!$F172,REG!$C$2:$C$124),"-")</f>
        <v>-</v>
      </c>
      <c r="AJ172" s="108">
        <f>DECKS!$M172+DECKS!$O172+DECKS!$Q172+DECKS!$S172+DECKS!$U172+DECKS!$W172+DECKS!$Y172+DECKS!$AA172+DECKS!$AD172</f>
        <v>9</v>
      </c>
      <c r="AK172" s="109">
        <f>IFERROR((DECKS!$N172+DECKS!$P172+DECKS!$R172+DECKS!$T172+DECKS!$V172+DECKS!$X172+DECKS!$Z172+DECKS!$AB172+DECKS!$AE172)/DECKS!$AJ172,0)</f>
        <v>0.1111111111</v>
      </c>
      <c r="AL172" s="107"/>
      <c r="AM172" s="107">
        <f>SUMIF(HISTORICO!N:N,DECKS!$F172,HISTORICO!X:X)</f>
        <v>2</v>
      </c>
      <c r="AN172" s="107">
        <f>SUMIF(HISTORICO!N:N,DECKS!$F172,HISTORICO!Y:Y)</f>
        <v>0</v>
      </c>
      <c r="AO172" s="107">
        <f>SUMIF(HISTORICO!N:N,DECKS!$F172,HISTORICO!Z:Z)</f>
        <v>6</v>
      </c>
      <c r="AP172" s="107">
        <f>SUMIF(HISTORICO!N:N,DECKS!$F172,HISTORICO!AA:AA)</f>
        <v>0</v>
      </c>
      <c r="AQ172" s="111">
        <f>IFERROR(SUM(DECKS!$AM172:$AP172)/((DECKS!$AG172)),0)</f>
        <v>0.8888888889</v>
      </c>
      <c r="AR172" s="112">
        <f>IFERROR(DECKS!$AM172/SUM(DECKS!$AM172:$AP172),0)</f>
        <v>0.25</v>
      </c>
      <c r="AS172" s="112">
        <f>IFERROR(DECKS!$AN172/SUM(DECKS!$AM172:$AP172),0)</f>
        <v>0</v>
      </c>
      <c r="AT172" s="112">
        <f>IFERROR(DECKS!$AO172/SUM(DECKS!$AM172:$AP172),0)</f>
        <v>0.75</v>
      </c>
      <c r="AU172" s="112">
        <f>IFERROR(DECKS!$AP172/SUM(DECKS!$AM172:$AP172),0)</f>
        <v>0</v>
      </c>
      <c r="AV172" s="107">
        <f t="array" ref="AV172">XLOOKUP(DECKS!$F172,HISTORICO!$N$4:$N$100,HISTORICO!$AH$4:$AH$100,0)</f>
        <v>0</v>
      </c>
      <c r="AW172" s="107">
        <f>DECKS!$AV172+DECKS!$AM172+1.5*DECKS!$AN172+2*DECKS!$AO172+2.5*DECKS!$AP172</f>
        <v>14</v>
      </c>
      <c r="AX172" s="110">
        <f>IFERROR(DECKS!$AW172/DECKS!$AG172,"-")</f>
        <v>1.555555556</v>
      </c>
      <c r="AY172" s="107" t="str">
        <f t="array" ref="AY172">XLOOKUP(DECKS!$AX172,REF!$F$64:$F$68,REF!$D$64:$D$68,"-",-1,1)</f>
        <v>C</v>
      </c>
      <c r="AZ172" s="107"/>
      <c r="BA172" s="114"/>
      <c r="BB172" s="107"/>
      <c r="BC172" s="107"/>
    </row>
    <row r="173" ht="18.75" customHeight="1">
      <c r="A173" s="88"/>
      <c r="B173" s="105" t="s">
        <v>314</v>
      </c>
      <c r="C173" s="107" t="s">
        <v>278</v>
      </c>
      <c r="D173" s="107">
        <v>4.0</v>
      </c>
      <c r="E173" s="105" t="str">
        <f t="array" ref="E173">XLOOKUP(B173,REF!$C$3:$C$34,REF!$B$3:$B$34,"-",0,1)</f>
        <v>Dimir</v>
      </c>
      <c r="F173" s="108" t="s">
        <v>40</v>
      </c>
      <c r="G173" s="107" t="str">
        <f t="shared" si="1"/>
        <v>0</v>
      </c>
      <c r="H173" s="107" t="str">
        <f t="shared" si="2"/>
        <v>1</v>
      </c>
      <c r="I173" s="107" t="str">
        <f t="shared" si="3"/>
        <v>1</v>
      </c>
      <c r="J173" s="107" t="str">
        <f t="shared" si="4"/>
        <v>0</v>
      </c>
      <c r="K173" s="107" t="str">
        <f t="shared" si="5"/>
        <v>0</v>
      </c>
      <c r="L173" s="107">
        <f t="shared" si="6"/>
        <v>2</v>
      </c>
      <c r="M173" s="107">
        <f t="array" ref="M173">XLOOKUP(DECKS!$F173,HISTORICO!$B$4:$B$11,HISTORICO!$C$4:$C$11,0,0)</f>
        <v>0</v>
      </c>
      <c r="N173" s="107">
        <f t="array" ref="N173">XLOOKUP(DECKS!$F173,HISTORICO!$B$4:$B$11,HISTORICO!$D$4:$D$11,0,0)</f>
        <v>0</v>
      </c>
      <c r="O173" s="107">
        <f t="array" ref="O173">XLOOKUP(DECKS!$F173,HISTORICO!$B$15:$B$89,HISTORICO!$C$15:$C$89,0,0)</f>
        <v>0</v>
      </c>
      <c r="P173" s="107">
        <f t="array" ref="P173">XLOOKUP(DECKS!$F173,HISTORICO!$B$15:$B$89,HISTORICO!$D$15:$D$89,0,0)</f>
        <v>0</v>
      </c>
      <c r="Q173" s="107">
        <f t="array" ref="Q173">XLOOKUP(DECKS!$F173,HISTORICO!$B$93:$B$171,HISTORICO!$C$93:$C$171,0,0)</f>
        <v>0</v>
      </c>
      <c r="R173" s="107">
        <f t="array" ref="R173">XLOOKUP(DECKS!$F173,HISTORICO!$B$93:$B$171,HISTORICO!$D$93:$D$171,0,0)</f>
        <v>0</v>
      </c>
      <c r="S173" s="107">
        <f t="array" ref="S173">XLOOKUP(DECKS!$F173,HISTORICO!$B$175:$B$377,HISTORICO!$C$175:$C$377,0,0)</f>
        <v>0</v>
      </c>
      <c r="T173" s="107">
        <f t="array" ref="T173">XLOOKUP(DECKS!$F173,HISTORICO!$B$175:$B$377,HISTORICO!$D$175:$D$377,0,0)</f>
        <v>0</v>
      </c>
      <c r="U173" s="107">
        <f t="array" ref="U173">XLOOKUP(DECKS!$F173,HISTORICO!$B$381:$B$501,HISTORICO!$C$381:$C$501,0,0)</f>
        <v>0</v>
      </c>
      <c r="V173" s="107">
        <f t="array" ref="V173">XLOOKUP(DECKS!$F173,HISTORICO!$B$381:$B$501,HISTORICO!$D$381:$D$501,0,0)</f>
        <v>0</v>
      </c>
      <c r="W173" s="107">
        <f t="array" ref="W173">XLOOKUP(DECKS!$F173,HISTORICO!$B$505:$B$589,HISTORICO!$C$505:$C$589,0,0)</f>
        <v>0</v>
      </c>
      <c r="X173" s="107">
        <f t="array" ref="X173">XLOOKUP(DECKS!$F173,HISTORICO!$B$505:$B$589,HISTORICO!$D$505:$D$589,0,0)</f>
        <v>0</v>
      </c>
      <c r="Y173" s="107">
        <f t="array" ref="Y173">XLOOKUP(DECKS!$F173,HISTORICO!$N$4:$N$100,HISTORICO!$O$4:$O$100,0,0)</f>
        <v>11</v>
      </c>
      <c r="Z173" s="107">
        <f t="array" ref="Z173">XLOOKUP(DECKS!$F173,HISTORICO!$N$4:$N$100,HISTORICO!$P$4:$P$100,0,0)</f>
        <v>0</v>
      </c>
      <c r="AA173" s="107">
        <f t="array" ref="AA173">XLOOKUP(DECKS!$F173,HISTORICO!$N$107:$N$288,HISTORICO!$O$107:$O$288,0,0)</f>
        <v>15</v>
      </c>
      <c r="AB173" s="107">
        <f t="array" ref="AB173">XLOOKUP(DECKS!$F173,HISTORICO!$N$107:$N$288,HISTORICO!$P$107:$P$288,0,0)</f>
        <v>3</v>
      </c>
      <c r="AC173" s="100">
        <f>DECKS!$AB173/DECKS!$AA173</f>
        <v>0.2</v>
      </c>
      <c r="AD173" s="108">
        <f t="array" ref="AD173">XLOOKUP(DECKS!$F173,HISTORICO!$N$292:$N$759,HISTORICO!$O$292:$O$759,0,0)</f>
        <v>5</v>
      </c>
      <c r="AE173" s="107">
        <f t="array" ref="AE173">XLOOKUP(DECKS!$F173,HISTORICO!$N$292:$N$759,HISTORICO!$P$292:$P$759,0,0)</f>
        <v>0</v>
      </c>
      <c r="AF173" s="109">
        <f>IFERROR(DECKS!$AE173/DECKS!$AD173,0)</f>
        <v>0</v>
      </c>
      <c r="AG173" s="108">
        <f>DECKS!$Y173+DECKS!$AA173+DECKS!$AD173</f>
        <v>31</v>
      </c>
      <c r="AH173" s="109">
        <f>IFERROR((DECKS!$Z173+DECKS!$AB173+DECKS!$AE173)/DECKS!$AG173,0)</f>
        <v>0.09677419355</v>
      </c>
      <c r="AI173" s="115" t="str">
        <f>IFERROR(AVERAGEIF(REG!$D$2:$D$124,DECKS!$F173,REG!$C$2:$C$124),"-")</f>
        <v>-</v>
      </c>
      <c r="AJ173" s="108">
        <f>DECKS!$M173+DECKS!$O173+DECKS!$Q173+DECKS!$S173+DECKS!$U173+DECKS!$W173+DECKS!$Y173+DECKS!$AA173+DECKS!$AD173</f>
        <v>31</v>
      </c>
      <c r="AK173" s="109">
        <f>IFERROR((DECKS!$N173+DECKS!$P173+DECKS!$R173+DECKS!$T173+DECKS!$V173+DECKS!$X173+DECKS!$Z173+DECKS!$AB173+DECKS!$AE173)/DECKS!$AJ173,0)</f>
        <v>0.09677419355</v>
      </c>
      <c r="AL173" s="107" t="s">
        <v>160</v>
      </c>
      <c r="AM173" s="107">
        <f>SUMIF(HISTORICO!N:N,DECKS!$F173,HISTORICO!X:X)</f>
        <v>2</v>
      </c>
      <c r="AN173" s="107">
        <f>SUMIF(HISTORICO!N:N,DECKS!$F173,HISTORICO!Y:Y)</f>
        <v>0</v>
      </c>
      <c r="AO173" s="107">
        <f>SUMIF(HISTORICO!N:N,DECKS!$F173,HISTORICO!Z:Z)</f>
        <v>1</v>
      </c>
      <c r="AP173" s="107">
        <f>SUMIF(HISTORICO!N:N,DECKS!$F173,HISTORICO!AA:AA)</f>
        <v>1</v>
      </c>
      <c r="AQ173" s="111">
        <f>IFERROR(SUM(DECKS!$AM173:$AP173)/((DECKS!$AG173)),0)</f>
        <v>0.1290322581</v>
      </c>
      <c r="AR173" s="112">
        <f>IFERROR(DECKS!$AM173/SUM(DECKS!$AM173:$AP173),0)</f>
        <v>0.5</v>
      </c>
      <c r="AS173" s="112">
        <f>IFERROR(DECKS!$AN173/SUM(DECKS!$AM173:$AP173),0)</f>
        <v>0</v>
      </c>
      <c r="AT173" s="112">
        <f>IFERROR(DECKS!$AO173/SUM(DECKS!$AM173:$AP173),0)</f>
        <v>0.25</v>
      </c>
      <c r="AU173" s="112">
        <f>IFERROR(DECKS!$AP173/SUM(DECKS!$AM173:$AP173),0)</f>
        <v>0.25</v>
      </c>
      <c r="AV173" s="107">
        <f t="array" ref="AV173">XLOOKUP(DECKS!$F173,HISTORICO!$N$4:$N$100,HISTORICO!$AH$4:$AH$100,0)</f>
        <v>16</v>
      </c>
      <c r="AW173" s="107">
        <f>DECKS!$AV173+DECKS!$AM173+1.5*DECKS!$AN173+2*DECKS!$AO173+2.5*DECKS!$AP173</f>
        <v>22.5</v>
      </c>
      <c r="AX173" s="110">
        <f>IFERROR(DECKS!$AW173/DECKS!$AG173,"-")</f>
        <v>0.7258064516</v>
      </c>
      <c r="AY173" s="107" t="str">
        <f t="array" ref="AY173">XLOOKUP(DECKS!$AX173,REF!$F$64:$F$68,REF!$D$64:$D$68,"-",-1,1)</f>
        <v>D</v>
      </c>
      <c r="AZ173" s="116" t="s">
        <v>513</v>
      </c>
      <c r="BA173" s="114">
        <v>191.07</v>
      </c>
      <c r="BB173" s="107">
        <v>3.0</v>
      </c>
      <c r="BC173" s="107">
        <v>39.26</v>
      </c>
    </row>
    <row r="174" ht="18.75" customHeight="1">
      <c r="A174" s="88"/>
      <c r="B174" s="105" t="s">
        <v>298</v>
      </c>
      <c r="C174" s="107" t="s">
        <v>271</v>
      </c>
      <c r="D174" s="107">
        <v>3.0</v>
      </c>
      <c r="E174" s="105" t="str">
        <f t="array" ref="E174">XLOOKUP(B174,REF!$C$3:$C$34,REF!$B$3:$B$34,"-",0,1)</f>
        <v>Boros</v>
      </c>
      <c r="F174" s="108" t="s">
        <v>67</v>
      </c>
      <c r="G174" s="107" t="str">
        <f t="shared" si="1"/>
        <v>1</v>
      </c>
      <c r="H174" s="107" t="str">
        <f t="shared" si="2"/>
        <v>0</v>
      </c>
      <c r="I174" s="107" t="str">
        <f t="shared" si="3"/>
        <v>0</v>
      </c>
      <c r="J174" s="107" t="str">
        <f t="shared" si="4"/>
        <v>1</v>
      </c>
      <c r="K174" s="107" t="str">
        <f t="shared" si="5"/>
        <v>0</v>
      </c>
      <c r="L174" s="107">
        <f t="shared" si="6"/>
        <v>2</v>
      </c>
      <c r="M174" s="107">
        <f t="array" ref="M174">XLOOKUP(DECKS!$F174,HISTORICO!$B$4:$B$11,HISTORICO!$C$4:$C$11,0,0)</f>
        <v>0</v>
      </c>
      <c r="N174" s="107">
        <f t="array" ref="N174">XLOOKUP(DECKS!$F174,HISTORICO!$B$4:$B$11,HISTORICO!$D$4:$D$11,0,0)</f>
        <v>0</v>
      </c>
      <c r="O174" s="107">
        <f t="array" ref="O174">XLOOKUP(DECKS!$F174,HISTORICO!$B$15:$B$89,HISTORICO!$C$15:$C$89,0,0)</f>
        <v>0</v>
      </c>
      <c r="P174" s="107">
        <f t="array" ref="P174">XLOOKUP(DECKS!$F174,HISTORICO!$B$15:$B$89,HISTORICO!$D$15:$D$89,0,0)</f>
        <v>0</v>
      </c>
      <c r="Q174" s="107">
        <f t="array" ref="Q174">XLOOKUP(DECKS!$F174,HISTORICO!$B$93:$B$171,HISTORICO!$C$93:$C$171,0,0)</f>
        <v>0</v>
      </c>
      <c r="R174" s="107">
        <f t="array" ref="R174">XLOOKUP(DECKS!$F174,HISTORICO!$B$93:$B$171,HISTORICO!$D$93:$D$171,0,0)</f>
        <v>0</v>
      </c>
      <c r="S174" s="107">
        <f t="array" ref="S174">XLOOKUP(DECKS!$F174,HISTORICO!$B$175:$B$377,HISTORICO!$C$175:$C$377,0,0)</f>
        <v>13</v>
      </c>
      <c r="T174" s="107">
        <f t="array" ref="T174">XLOOKUP(DECKS!$F174,HISTORICO!$B$175:$B$377,HISTORICO!$D$175:$D$377,0,0)</f>
        <v>4</v>
      </c>
      <c r="U174" s="107">
        <f t="array" ref="U174">XLOOKUP(DECKS!$F174,HISTORICO!$B$381:$B$501,HISTORICO!$C$381:$C$501,0,0)</f>
        <v>2</v>
      </c>
      <c r="V174" s="107">
        <f t="array" ref="V174">XLOOKUP(DECKS!$F174,HISTORICO!$B$381:$B$501,HISTORICO!$D$381:$D$501,0,0)</f>
        <v>0</v>
      </c>
      <c r="W174" s="107">
        <f t="array" ref="W174">XLOOKUP(DECKS!$F174,HISTORICO!$B$505:$B$589,HISTORICO!$C$505:$C$589,0,0)</f>
        <v>5</v>
      </c>
      <c r="X174" s="107">
        <f t="array" ref="X174">XLOOKUP(DECKS!$F174,HISTORICO!$B$505:$B$589,HISTORICO!$D$505:$D$589,0,0)</f>
        <v>1</v>
      </c>
      <c r="Y174" s="107">
        <f t="array" ref="Y174">XLOOKUP(DECKS!$F174,HISTORICO!$N$4:$N$100,HISTORICO!$O$4:$O$100,0,0)</f>
        <v>3</v>
      </c>
      <c r="Z174" s="107">
        <f t="array" ref="Z174">XLOOKUP(DECKS!$F174,HISTORICO!$N$4:$N$100,HISTORICO!$P$4:$P$100,0,0)</f>
        <v>1</v>
      </c>
      <c r="AA174" s="107">
        <f t="array" ref="AA174">XLOOKUP(DECKS!$F174,HISTORICO!$N$107:$N$288,HISTORICO!$O$107:$O$288,0,0)</f>
        <v>4</v>
      </c>
      <c r="AB174" s="107">
        <f t="array" ref="AB174">XLOOKUP(DECKS!$F174,HISTORICO!$N$107:$N$288,HISTORICO!$P$107:$P$288,0,0)</f>
        <v>0</v>
      </c>
      <c r="AC174" s="100">
        <f>DECKS!$AB174/DECKS!$AA174</f>
        <v>0</v>
      </c>
      <c r="AD174" s="108">
        <f t="array" ref="AD174">XLOOKUP(DECKS!$F174,HISTORICO!$N$292:$N$759,HISTORICO!$O$292:$O$759,0,0)</f>
        <v>4</v>
      </c>
      <c r="AE174" s="107">
        <f t="array" ref="AE174">XLOOKUP(DECKS!$F174,HISTORICO!$N$292:$N$759,HISTORICO!$P$292:$P$759,0,0)</f>
        <v>0</v>
      </c>
      <c r="AF174" s="109">
        <f>IFERROR(DECKS!$AE174/DECKS!$AD174,0)</f>
        <v>0</v>
      </c>
      <c r="AG174" s="108">
        <f>DECKS!$Y174+DECKS!$AA174+DECKS!$AD174</f>
        <v>11</v>
      </c>
      <c r="AH174" s="109">
        <f>IFERROR((DECKS!$Z174+DECKS!$AB174+DECKS!$AE174)/DECKS!$AG174,0)</f>
        <v>0.09090909091</v>
      </c>
      <c r="AI174" s="115" t="str">
        <f>IFERROR(AVERAGEIF(REG!$D$2:$D$124,DECKS!$F174,REG!$C$2:$C$124),"-")</f>
        <v>-</v>
      </c>
      <c r="AJ174" s="108">
        <f>DECKS!$M174+DECKS!$O174+DECKS!$Q174+DECKS!$S174+DECKS!$U174+DECKS!$W174+DECKS!$Y174+DECKS!$AA174+DECKS!$AD174</f>
        <v>31</v>
      </c>
      <c r="AK174" s="109">
        <f>IFERROR((DECKS!$N174+DECKS!$P174+DECKS!$R174+DECKS!$T174+DECKS!$V174+DECKS!$X174+DECKS!$Z174+DECKS!$AB174+DECKS!$AE174)/DECKS!$AJ174,0)</f>
        <v>0.1935483871</v>
      </c>
      <c r="AL174" s="100" t="s">
        <v>161</v>
      </c>
      <c r="AM174" s="107">
        <f>SUMIF(HISTORICO!N:N,DECKS!$F174,HISTORICO!X:X)</f>
        <v>2</v>
      </c>
      <c r="AN174" s="107">
        <f>SUMIF(HISTORICO!N:N,DECKS!$F174,HISTORICO!Y:Y)</f>
        <v>0</v>
      </c>
      <c r="AO174" s="107">
        <f>SUMIF(HISTORICO!N:N,DECKS!$F174,HISTORICO!Z:Z)</f>
        <v>0</v>
      </c>
      <c r="AP174" s="107">
        <f>SUMIF(HISTORICO!N:N,DECKS!$F174,HISTORICO!AA:AA)</f>
        <v>0</v>
      </c>
      <c r="AQ174" s="111">
        <f>IFERROR(SUM(DECKS!$AM174:$AP174)/((DECKS!$AG174)),0)</f>
        <v>0.1818181818</v>
      </c>
      <c r="AR174" s="112">
        <f>IFERROR(DECKS!$AM174/SUM(DECKS!$AM174:$AP174),0)</f>
        <v>1</v>
      </c>
      <c r="AS174" s="112">
        <f>IFERROR(DECKS!$AN174/SUM(DECKS!$AM174:$AP174),0)</f>
        <v>0</v>
      </c>
      <c r="AT174" s="112">
        <f>IFERROR(DECKS!$AO174/SUM(DECKS!$AM174:$AP174),0)</f>
        <v>0</v>
      </c>
      <c r="AU174" s="112">
        <f>IFERROR(DECKS!$AP174/SUM(DECKS!$AM174:$AP174),0)</f>
        <v>0</v>
      </c>
      <c r="AV174" s="107">
        <f t="array" ref="AV174">XLOOKUP(DECKS!$F174,HISTORICO!$N$4:$N$100,HISTORICO!$AH$4:$AH$100,0)</f>
        <v>8</v>
      </c>
      <c r="AW174" s="107">
        <f>DECKS!$AV174+DECKS!$AM174+1.5*DECKS!$AN174+2*DECKS!$AO174+2.5*DECKS!$AP174</f>
        <v>10</v>
      </c>
      <c r="AX174" s="110">
        <f>IFERROR(DECKS!$AW174/DECKS!$AG174,"-")</f>
        <v>0.9090909091</v>
      </c>
      <c r="AY174" s="107" t="str">
        <f t="array" ref="AY174">XLOOKUP(DECKS!$AX174,REF!$F$64:$F$68,REF!$D$64:$D$68,"-",-1,1)</f>
        <v>D</v>
      </c>
      <c r="AZ174" s="108"/>
      <c r="BA174" s="114"/>
      <c r="BB174" s="107"/>
      <c r="BC174" s="107"/>
    </row>
    <row r="175" ht="18.75" customHeight="1">
      <c r="A175" s="88"/>
      <c r="B175" s="105" t="s">
        <v>308</v>
      </c>
      <c r="C175" s="107" t="s">
        <v>278</v>
      </c>
      <c r="D175" s="107"/>
      <c r="E175" s="105" t="str">
        <f t="array" ref="E175">XLOOKUP(B175,REF!$C$3:$C$34,REF!$B$3:$B$34,"-",0,1)</f>
        <v>Rakdos</v>
      </c>
      <c r="F175" s="108" t="s">
        <v>44</v>
      </c>
      <c r="G175" s="107" t="str">
        <f t="shared" si="1"/>
        <v>0</v>
      </c>
      <c r="H175" s="107" t="str">
        <f t="shared" si="2"/>
        <v>0</v>
      </c>
      <c r="I175" s="107" t="str">
        <f t="shared" si="3"/>
        <v>1</v>
      </c>
      <c r="J175" s="107" t="str">
        <f t="shared" si="4"/>
        <v>1</v>
      </c>
      <c r="K175" s="107" t="str">
        <f t="shared" si="5"/>
        <v>0</v>
      </c>
      <c r="L175" s="107">
        <f t="shared" si="6"/>
        <v>2</v>
      </c>
      <c r="M175" s="107">
        <f t="array" ref="M175">XLOOKUP(DECKS!$F175,HISTORICO!$B$4:$B$11,HISTORICO!$C$4:$C$11,0,0)</f>
        <v>0</v>
      </c>
      <c r="N175" s="107">
        <f t="array" ref="N175">XLOOKUP(DECKS!$F175,HISTORICO!$B$4:$B$11,HISTORICO!$D$4:$D$11,0,0)</f>
        <v>0</v>
      </c>
      <c r="O175" s="107">
        <f t="array" ref="O175">XLOOKUP(DECKS!$F175,HISTORICO!$B$15:$B$89,HISTORICO!$C$15:$C$89,0,0)</f>
        <v>0</v>
      </c>
      <c r="P175" s="107">
        <f t="array" ref="P175">XLOOKUP(DECKS!$F175,HISTORICO!$B$15:$B$89,HISTORICO!$D$15:$D$89,0,0)</f>
        <v>0</v>
      </c>
      <c r="Q175" s="107">
        <f t="array" ref="Q175">XLOOKUP(DECKS!$F175,HISTORICO!$B$93:$B$171,HISTORICO!$C$93:$C$171,0,0)</f>
        <v>0</v>
      </c>
      <c r="R175" s="107">
        <f t="array" ref="R175">XLOOKUP(DECKS!$F175,HISTORICO!$B$93:$B$171,HISTORICO!$D$93:$D$171,0,0)</f>
        <v>0</v>
      </c>
      <c r="S175" s="107">
        <f t="array" ref="S175">XLOOKUP(DECKS!$F175,HISTORICO!$B$175:$B$377,HISTORICO!$C$175:$C$377,0,0)</f>
        <v>0</v>
      </c>
      <c r="T175" s="107">
        <f t="array" ref="T175">XLOOKUP(DECKS!$F175,HISTORICO!$B$175:$B$377,HISTORICO!$D$175:$D$377,0,0)</f>
        <v>0</v>
      </c>
      <c r="U175" s="107">
        <f t="array" ref="U175">XLOOKUP(DECKS!$F175,HISTORICO!$B$381:$B$501,HISTORICO!$C$381:$C$501,0,0)</f>
        <v>0</v>
      </c>
      <c r="V175" s="107">
        <f t="array" ref="V175">XLOOKUP(DECKS!$F175,HISTORICO!$B$381:$B$501,HISTORICO!$D$381:$D$501,0,0)</f>
        <v>0</v>
      </c>
      <c r="W175" s="107">
        <f t="array" ref="W175">XLOOKUP(DECKS!$F175,HISTORICO!$B$505:$B$589,HISTORICO!$C$505:$C$589,0,0)</f>
        <v>0</v>
      </c>
      <c r="X175" s="107">
        <f t="array" ref="X175">XLOOKUP(DECKS!$F175,HISTORICO!$B$505:$B$589,HISTORICO!$D$505:$D$589,0,0)</f>
        <v>0</v>
      </c>
      <c r="Y175" s="107">
        <f t="array" ref="Y175">XLOOKUP(DECKS!$F175,HISTORICO!$N$4:$N$100,HISTORICO!$O$4:$O$100,0,0)</f>
        <v>0</v>
      </c>
      <c r="Z175" s="107">
        <f t="array" ref="Z175">XLOOKUP(DECKS!$F175,HISTORICO!$N$4:$N$100,HISTORICO!$P$4:$P$100,0,0)</f>
        <v>0</v>
      </c>
      <c r="AA175" s="107">
        <f t="array" ref="AA175">XLOOKUP(DECKS!$F175,HISTORICO!$N$107:$N$288,HISTORICO!$O$107:$O$288,0,0)</f>
        <v>3</v>
      </c>
      <c r="AB175" s="107">
        <f t="array" ref="AB175">XLOOKUP(DECKS!$F175,HISTORICO!$N$107:$N$288,HISTORICO!$P$107:$P$288,0,0)</f>
        <v>0</v>
      </c>
      <c r="AC175" s="100">
        <f>DECKS!$AB175/DECKS!$AA175</f>
        <v>0</v>
      </c>
      <c r="AD175" s="108">
        <f t="array" ref="AD175">XLOOKUP(DECKS!$F175,HISTORICO!$N$292:$N$759,HISTORICO!$O$292:$O$759,0,0)</f>
        <v>8</v>
      </c>
      <c r="AE175" s="107">
        <f t="array" ref="AE175">XLOOKUP(DECKS!$F175,HISTORICO!$N$292:$N$759,HISTORICO!$P$292:$P$759,0,0)</f>
        <v>1</v>
      </c>
      <c r="AF175" s="109">
        <f>IFERROR(DECKS!$AE175/DECKS!$AD175,0)</f>
        <v>0.125</v>
      </c>
      <c r="AG175" s="108">
        <f>DECKS!$Y175+DECKS!$AA175+DECKS!$AD175</f>
        <v>11</v>
      </c>
      <c r="AH175" s="109">
        <f>IFERROR((DECKS!$Z175+DECKS!$AB175+DECKS!$AE175)/DECKS!$AG175,0)</f>
        <v>0.09090909091</v>
      </c>
      <c r="AI175" s="110">
        <f>IFERROR(AVERAGEIF(REG!$D$2:$D$124,DECKS!$F175,REG!$C$2:$C$124),"-")</f>
        <v>12</v>
      </c>
      <c r="AJ175" s="108">
        <f>DECKS!$M175+DECKS!$O175+DECKS!$Q175+DECKS!$S175+DECKS!$U175+DECKS!$W175+DECKS!$Y175+DECKS!$AA175+DECKS!$AD175</f>
        <v>11</v>
      </c>
      <c r="AK175" s="109">
        <f>IFERROR((DECKS!$N175+DECKS!$P175+DECKS!$R175+DECKS!$T175+DECKS!$V175+DECKS!$X175+DECKS!$Z175+DECKS!$AB175+DECKS!$AE175)/DECKS!$AJ175,0)</f>
        <v>0.09090909091</v>
      </c>
      <c r="AL175" s="107" t="s">
        <v>362</v>
      </c>
      <c r="AM175" s="107">
        <f>SUMIF(HISTORICO!N:N,DECKS!$F175,HISTORICO!X:X)</f>
        <v>1</v>
      </c>
      <c r="AN175" s="107">
        <f>SUMIF(HISTORICO!N:N,DECKS!$F175,HISTORICO!Y:Y)</f>
        <v>1</v>
      </c>
      <c r="AO175" s="107">
        <f>SUMIF(HISTORICO!N:N,DECKS!$F175,HISTORICO!Z:Z)</f>
        <v>1</v>
      </c>
      <c r="AP175" s="107">
        <f>SUMIF(HISTORICO!N:N,DECKS!$F175,HISTORICO!AA:AA)</f>
        <v>0</v>
      </c>
      <c r="AQ175" s="111">
        <f>IFERROR(SUM(DECKS!$AM175:$AP175)/((DECKS!$AG175)),0)</f>
        <v>0.2727272727</v>
      </c>
      <c r="AR175" s="112">
        <f>IFERROR(DECKS!$AM175/SUM(DECKS!$AM175:$AP175),0)</f>
        <v>0.3333333333</v>
      </c>
      <c r="AS175" s="112">
        <f>IFERROR(DECKS!$AN175/SUM(DECKS!$AM175:$AP175),0)</f>
        <v>0.3333333333</v>
      </c>
      <c r="AT175" s="112">
        <f>IFERROR(DECKS!$AO175/SUM(DECKS!$AM175:$AP175),0)</f>
        <v>0.3333333333</v>
      </c>
      <c r="AU175" s="112">
        <f>IFERROR(DECKS!$AP175/SUM(DECKS!$AM175:$AP175),0)</f>
        <v>0</v>
      </c>
      <c r="AV175" s="107">
        <f t="array" ref="AV175">XLOOKUP(DECKS!$F175,HISTORICO!$N$4:$N$100,HISTORICO!$AH$4:$AH$100,0)</f>
        <v>0</v>
      </c>
      <c r="AW175" s="107">
        <f>DECKS!$AV175+DECKS!$AM175+1.5*DECKS!$AN175+2*DECKS!$AO175+2.5*DECKS!$AP175</f>
        <v>4.5</v>
      </c>
      <c r="AX175" s="110">
        <f>IFERROR(DECKS!$AW175/DECKS!$AG175,"-")</f>
        <v>0.4090909091</v>
      </c>
      <c r="AY175" s="107" t="str">
        <f t="array" ref="AY175">XLOOKUP(DECKS!$AX175,REF!$F$64:$F$68,REF!$D$64:$D$68,"-",-1,1)</f>
        <v>D</v>
      </c>
      <c r="AZ175" s="107"/>
      <c r="BA175" s="114"/>
      <c r="BB175" s="107"/>
      <c r="BC175" s="107"/>
    </row>
    <row r="176" ht="18.75" customHeight="1">
      <c r="A176" s="88"/>
      <c r="B176" s="105" t="s">
        <v>312</v>
      </c>
      <c r="C176" s="107" t="s">
        <v>264</v>
      </c>
      <c r="D176" s="107">
        <v>5.0</v>
      </c>
      <c r="E176" s="105" t="str">
        <f t="array" ref="E176">XLOOKUP(B176,REF!$C$3:$C$34,REF!$B$3:$B$34,"-",0,1)</f>
        <v>Grixis</v>
      </c>
      <c r="F176" s="108" t="s">
        <v>105</v>
      </c>
      <c r="G176" s="107" t="str">
        <f t="shared" si="1"/>
        <v>0</v>
      </c>
      <c r="H176" s="107" t="str">
        <f t="shared" si="2"/>
        <v>1</v>
      </c>
      <c r="I176" s="107" t="str">
        <f t="shared" si="3"/>
        <v>1</v>
      </c>
      <c r="J176" s="107" t="str">
        <f t="shared" si="4"/>
        <v>1</v>
      </c>
      <c r="K176" s="107" t="str">
        <f t="shared" si="5"/>
        <v>0</v>
      </c>
      <c r="L176" s="107">
        <f t="shared" si="6"/>
        <v>3</v>
      </c>
      <c r="M176" s="107">
        <f t="array" ref="M176">XLOOKUP(DECKS!$F176,HISTORICO!$B$4:$B$11,HISTORICO!$C$4:$C$11,0,0)</f>
        <v>0</v>
      </c>
      <c r="N176" s="107">
        <f t="array" ref="N176">XLOOKUP(DECKS!$F176,HISTORICO!$B$4:$B$11,HISTORICO!$D$4:$D$11,0,0)</f>
        <v>0</v>
      </c>
      <c r="O176" s="107">
        <f t="array" ref="O176">XLOOKUP(DECKS!$F176,HISTORICO!$B$15:$B$89,HISTORICO!$C$15:$C$89,0,0)</f>
        <v>0</v>
      </c>
      <c r="P176" s="107">
        <f t="array" ref="P176">XLOOKUP(DECKS!$F176,HISTORICO!$B$15:$B$89,HISTORICO!$D$15:$D$89,0,0)</f>
        <v>0</v>
      </c>
      <c r="Q176" s="107">
        <f t="array" ref="Q176">XLOOKUP(DECKS!$F176,HISTORICO!$B$93:$B$171,HISTORICO!$C$93:$C$171,0,0)</f>
        <v>0</v>
      </c>
      <c r="R176" s="107">
        <f t="array" ref="R176">XLOOKUP(DECKS!$F176,HISTORICO!$B$93:$B$171,HISTORICO!$D$93:$D$171,0,0)</f>
        <v>0</v>
      </c>
      <c r="S176" s="107">
        <f t="array" ref="S176">XLOOKUP(DECKS!$F176,HISTORICO!$B$175:$B$377,HISTORICO!$C$175:$C$377,0,0)</f>
        <v>0</v>
      </c>
      <c r="T176" s="107">
        <f t="array" ref="T176">XLOOKUP(DECKS!$F176,HISTORICO!$B$175:$B$377,HISTORICO!$D$175:$D$377,0,0)</f>
        <v>0</v>
      </c>
      <c r="U176" s="107">
        <f t="array" ref="U176">XLOOKUP(DECKS!$F176,HISTORICO!$B$381:$B$501,HISTORICO!$C$381:$C$501,0,0)</f>
        <v>0</v>
      </c>
      <c r="V176" s="107">
        <f t="array" ref="V176">XLOOKUP(DECKS!$F176,HISTORICO!$B$381:$B$501,HISTORICO!$D$381:$D$501,0,0)</f>
        <v>0</v>
      </c>
      <c r="W176" s="107">
        <f t="array" ref="W176">XLOOKUP(DECKS!$F176,HISTORICO!$B$505:$B$589,HISTORICO!$C$505:$C$589,0,0)</f>
        <v>0</v>
      </c>
      <c r="X176" s="107">
        <f t="array" ref="X176">XLOOKUP(DECKS!$F176,HISTORICO!$B$505:$B$589,HISTORICO!$D$505:$D$589,0,0)</f>
        <v>0</v>
      </c>
      <c r="Y176" s="107">
        <f t="array" ref="Y176">XLOOKUP(DECKS!$F176,HISTORICO!$N$4:$N$100,HISTORICO!$O$4:$O$100,0,0)</f>
        <v>2</v>
      </c>
      <c r="Z176" s="107">
        <f t="array" ref="Z176">XLOOKUP(DECKS!$F176,HISTORICO!$N$4:$N$100,HISTORICO!$P$4:$P$100,0,0)</f>
        <v>0</v>
      </c>
      <c r="AA176" s="107">
        <f t="array" ref="AA176">XLOOKUP(DECKS!$F176,HISTORICO!$N$107:$N$288,HISTORICO!$O$107:$O$288,0,0)</f>
        <v>8</v>
      </c>
      <c r="AB176" s="107">
        <f t="array" ref="AB176">XLOOKUP(DECKS!$F176,HISTORICO!$N$107:$N$288,HISTORICO!$P$107:$P$288,0,0)</f>
        <v>1</v>
      </c>
      <c r="AC176" s="100">
        <f>DECKS!$AB176/DECKS!$AA176</f>
        <v>0.125</v>
      </c>
      <c r="AD176" s="108">
        <f t="array" ref="AD176">XLOOKUP(DECKS!$F176,HISTORICO!$N$292:$N$759,HISTORICO!$O$292:$O$759,0,0)</f>
        <v>1</v>
      </c>
      <c r="AE176" s="107">
        <f t="array" ref="AE176">XLOOKUP(DECKS!$F176,HISTORICO!$N$292:$N$759,HISTORICO!$P$292:$P$759,0,0)</f>
        <v>0</v>
      </c>
      <c r="AF176" s="109">
        <f>IFERROR(DECKS!$AE176/DECKS!$AD176,0)</f>
        <v>0</v>
      </c>
      <c r="AG176" s="108">
        <f>DECKS!$Y176+DECKS!$AA176+DECKS!$AD176</f>
        <v>11</v>
      </c>
      <c r="AH176" s="109">
        <f>IFERROR((DECKS!$Z176+DECKS!$AB176+DECKS!$AE176)/DECKS!$AG176,0)</f>
        <v>0.09090909091</v>
      </c>
      <c r="AI176" s="115" t="str">
        <f>IFERROR(AVERAGEIF(REG!$D$2:$D$124,DECKS!$F176,REG!$C$2:$C$124),"-")</f>
        <v>-</v>
      </c>
      <c r="AJ176" s="108">
        <f>DECKS!$M176+DECKS!$O176+DECKS!$Q176+DECKS!$S176+DECKS!$U176+DECKS!$W176+DECKS!$Y176+DECKS!$AA176+DECKS!$AD176</f>
        <v>11</v>
      </c>
      <c r="AK176" s="109">
        <f>IFERROR((DECKS!$N176+DECKS!$P176+DECKS!$R176+DECKS!$T176+DECKS!$V176+DECKS!$X176+DECKS!$Z176+DECKS!$AB176+DECKS!$AE176)/DECKS!$AJ176,0)</f>
        <v>0.09090909091</v>
      </c>
      <c r="AL176" s="100" t="s">
        <v>161</v>
      </c>
      <c r="AM176" s="107">
        <f>SUMIF(HISTORICO!N:N,DECKS!$F176,HISTORICO!X:X)</f>
        <v>1</v>
      </c>
      <c r="AN176" s="107">
        <f>SUMIF(HISTORICO!N:N,DECKS!$F176,HISTORICO!Y:Y)</f>
        <v>0</v>
      </c>
      <c r="AO176" s="107">
        <f>SUMIF(HISTORICO!N:N,DECKS!$F176,HISTORICO!Z:Z)</f>
        <v>0</v>
      </c>
      <c r="AP176" s="107">
        <f>SUMIF(HISTORICO!N:N,DECKS!$F176,HISTORICO!AA:AA)</f>
        <v>0</v>
      </c>
      <c r="AQ176" s="111">
        <f>IFERROR(SUM(DECKS!$AM176:$AP176)/((DECKS!$AG176)),0)</f>
        <v>0.09090909091</v>
      </c>
      <c r="AR176" s="112">
        <f>IFERROR(DECKS!$AM176/SUM(DECKS!$AM176:$AP176),0)</f>
        <v>1</v>
      </c>
      <c r="AS176" s="112">
        <f>IFERROR(DECKS!$AN176/SUM(DECKS!$AM176:$AP176),0)</f>
        <v>0</v>
      </c>
      <c r="AT176" s="112">
        <f>IFERROR(DECKS!$AO176/SUM(DECKS!$AM176:$AP176),0)</f>
        <v>0</v>
      </c>
      <c r="AU176" s="112">
        <f>IFERROR(DECKS!$AP176/SUM(DECKS!$AM176:$AP176),0)</f>
        <v>0</v>
      </c>
      <c r="AV176" s="107">
        <f t="array" ref="AV176">XLOOKUP(DECKS!$F176,HISTORICO!$N$4:$N$100,HISTORICO!$AH$4:$AH$100,0)</f>
        <v>2</v>
      </c>
      <c r="AW176" s="107">
        <f>DECKS!$AV176+DECKS!$AM176+1.5*DECKS!$AN176+2*DECKS!$AO176+2.5*DECKS!$AP176</f>
        <v>3</v>
      </c>
      <c r="AX176" s="110">
        <f>IFERROR(DECKS!$AW176/DECKS!$AG176,"-")</f>
        <v>0.2727272727</v>
      </c>
      <c r="AY176" s="107" t="str">
        <f t="array" ref="AY176">XLOOKUP(DECKS!$AX176,REF!$F$64:$F$68,REF!$D$64:$D$68,"-",-1,1)</f>
        <v>E</v>
      </c>
      <c r="AZ176" s="116" t="s">
        <v>514</v>
      </c>
      <c r="BA176" s="114">
        <v>335.59</v>
      </c>
      <c r="BB176" s="107">
        <v>3.09</v>
      </c>
      <c r="BC176" s="107">
        <v>33.76</v>
      </c>
    </row>
    <row r="177" ht="18.75" hidden="1" customHeight="1">
      <c r="A177" s="88"/>
      <c r="B177" s="105" t="s">
        <v>348</v>
      </c>
      <c r="C177" s="107" t="s">
        <v>266</v>
      </c>
      <c r="D177" s="107">
        <v>4.0</v>
      </c>
      <c r="E177" s="105" t="str">
        <f t="array" ref="E177">XLOOKUP(B177,REF!$C$3:$C$34,REF!$B$3:$B$34,"-",0,1)</f>
        <v>Abzan</v>
      </c>
      <c r="F177" s="108" t="s">
        <v>515</v>
      </c>
      <c r="G177" s="107" t="str">
        <f t="shared" si="1"/>
        <v>1</v>
      </c>
      <c r="H177" s="107" t="str">
        <f t="shared" si="2"/>
        <v>0</v>
      </c>
      <c r="I177" s="107" t="str">
        <f t="shared" si="3"/>
        <v>1</v>
      </c>
      <c r="J177" s="107" t="str">
        <f t="shared" si="4"/>
        <v>0</v>
      </c>
      <c r="K177" s="107" t="str">
        <f t="shared" si="5"/>
        <v>1</v>
      </c>
      <c r="L177" s="107">
        <f t="shared" si="6"/>
        <v>3</v>
      </c>
      <c r="M177" s="107">
        <f t="array" ref="M177">XLOOKUP(DECKS!$F177,HISTORICO!$B$4:$B$11,HISTORICO!$C$4:$C$11,0,0)</f>
        <v>0</v>
      </c>
      <c r="N177" s="107">
        <f t="array" ref="N177">XLOOKUP(DECKS!$F177,HISTORICO!$B$4:$B$11,HISTORICO!$D$4:$D$11,0,0)</f>
        <v>0</v>
      </c>
      <c r="O177" s="107">
        <f t="array" ref="O177">XLOOKUP(DECKS!$F177,HISTORICO!$B$15:$B$89,HISTORICO!$C$15:$C$89,0,0)</f>
        <v>0</v>
      </c>
      <c r="P177" s="107">
        <f t="array" ref="P177">XLOOKUP(DECKS!$F177,HISTORICO!$B$15:$B$89,HISTORICO!$D$15:$D$89,0,0)</f>
        <v>0</v>
      </c>
      <c r="Q177" s="107">
        <f t="array" ref="Q177">XLOOKUP(DECKS!$F177,HISTORICO!$B$93:$B$171,HISTORICO!$C$93:$C$171,0,0)</f>
        <v>0</v>
      </c>
      <c r="R177" s="107">
        <f t="array" ref="R177">XLOOKUP(DECKS!$F177,HISTORICO!$B$93:$B$171,HISTORICO!$D$93:$D$171,0,0)</f>
        <v>0</v>
      </c>
      <c r="S177" s="107">
        <f t="array" ref="S177">XLOOKUP(DECKS!$F177,HISTORICO!$B$175:$B$377,HISTORICO!$C$175:$C$377,0,0)</f>
        <v>0</v>
      </c>
      <c r="T177" s="107">
        <f t="array" ref="T177">XLOOKUP(DECKS!$F177,HISTORICO!$B$175:$B$377,HISTORICO!$D$175:$D$377,0,0)</f>
        <v>0</v>
      </c>
      <c r="U177" s="107">
        <f t="array" ref="U177">XLOOKUP(DECKS!$F177,HISTORICO!$B$381:$B$501,HISTORICO!$C$381:$C$501,0,0)</f>
        <v>0</v>
      </c>
      <c r="V177" s="107">
        <f t="array" ref="V177">XLOOKUP(DECKS!$F177,HISTORICO!$B$381:$B$501,HISTORICO!$D$381:$D$501,0,0)</f>
        <v>0</v>
      </c>
      <c r="W177" s="107">
        <f t="array" ref="W177">XLOOKUP(DECKS!$F177,HISTORICO!$B$505:$B$589,HISTORICO!$C$505:$C$589,0,0)</f>
        <v>0</v>
      </c>
      <c r="X177" s="107">
        <f t="array" ref="X177">XLOOKUP(DECKS!$F177,HISTORICO!$B$505:$B$589,HISTORICO!$D$505:$D$589,0,0)</f>
        <v>0</v>
      </c>
      <c r="Y177" s="107">
        <f t="array" ref="Y177">XLOOKUP(DECKS!$F177,HISTORICO!$N$4:$N$100,HISTORICO!$O$4:$O$100,0,0)</f>
        <v>0</v>
      </c>
      <c r="Z177" s="107">
        <f t="array" ref="Z177">XLOOKUP(DECKS!$F177,HISTORICO!$N$4:$N$100,HISTORICO!$P$4:$P$100,0,0)</f>
        <v>0</v>
      </c>
      <c r="AA177" s="107">
        <f t="array" ref="AA177">XLOOKUP(DECKS!$F177,HISTORICO!$N$107:$N$288,HISTORICO!$O$107:$O$288,0,0)</f>
        <v>12</v>
      </c>
      <c r="AB177" s="107">
        <f t="array" ref="AB177">XLOOKUP(DECKS!$F177,HISTORICO!$N$107:$N$288,HISTORICO!$P$107:$P$288,0,0)</f>
        <v>1</v>
      </c>
      <c r="AC177" s="100">
        <f>DECKS!$AB177/DECKS!$AA177</f>
        <v>0.08333333333</v>
      </c>
      <c r="AD177" s="108">
        <f t="array" ref="AD177">XLOOKUP(DECKS!$F177,HISTORICO!$N$292:$N$759,HISTORICO!$O$292:$O$759,0,0)</f>
        <v>0</v>
      </c>
      <c r="AE177" s="107">
        <f t="array" ref="AE177">XLOOKUP(DECKS!$F177,HISTORICO!$N$292:$N$759,HISTORICO!$P$292:$P$759,0,0)</f>
        <v>0</v>
      </c>
      <c r="AF177" s="109">
        <f>IFERROR(DECKS!$AE177/DECKS!$AD177,0)</f>
        <v>0</v>
      </c>
      <c r="AG177" s="108">
        <f>DECKS!$Y177+DECKS!$AA177+DECKS!$AD177</f>
        <v>12</v>
      </c>
      <c r="AH177" s="109">
        <f>IFERROR((DECKS!$Z177+DECKS!$AB177+DECKS!$AE177)/DECKS!$AG177,0)</f>
        <v>0.08333333333</v>
      </c>
      <c r="AI177" s="115" t="str">
        <f>IFERROR(AVERAGEIF(REG!$D$2:$D$124,DECKS!$F177,REG!$C$2:$C$124),"-")</f>
        <v>-</v>
      </c>
      <c r="AJ177" s="108">
        <f>DECKS!$M177+DECKS!$O177+DECKS!$Q177+DECKS!$S177+DECKS!$U177+DECKS!$W177+DECKS!$Y177+DECKS!$AA177+DECKS!$AD177</f>
        <v>12</v>
      </c>
      <c r="AK177" s="109">
        <f>IFERROR((DECKS!$N177+DECKS!$P177+DECKS!$R177+DECKS!$T177+DECKS!$V177+DECKS!$X177+DECKS!$Z177+DECKS!$AB177+DECKS!$AE177)/DECKS!$AJ177,0)</f>
        <v>0.08333333333</v>
      </c>
      <c r="AL177" s="107" t="s">
        <v>190</v>
      </c>
      <c r="AM177" s="107">
        <f>SUMIF(HISTORICO!N:N,DECKS!$F177,HISTORICO!X:X)</f>
        <v>2</v>
      </c>
      <c r="AN177" s="107">
        <f>SUMIF(HISTORICO!N:N,DECKS!$F177,HISTORICO!Y:Y)</f>
        <v>0</v>
      </c>
      <c r="AO177" s="107">
        <f>SUMIF(HISTORICO!N:N,DECKS!$F177,HISTORICO!Z:Z)</f>
        <v>1</v>
      </c>
      <c r="AP177" s="107">
        <f>SUMIF(HISTORICO!N:N,DECKS!$F177,HISTORICO!AA:AA)</f>
        <v>0</v>
      </c>
      <c r="AQ177" s="111">
        <f>IFERROR(SUM(DECKS!$AM177:$AP177)/((DECKS!$AG177)),0)</f>
        <v>0.25</v>
      </c>
      <c r="AR177" s="112">
        <f>IFERROR(DECKS!$AM177/SUM(DECKS!$AM177:$AP177),0)</f>
        <v>0.6666666667</v>
      </c>
      <c r="AS177" s="112">
        <f>IFERROR(DECKS!$AN177/SUM(DECKS!$AM177:$AP177),0)</f>
        <v>0</v>
      </c>
      <c r="AT177" s="112">
        <f>IFERROR(DECKS!$AO177/SUM(DECKS!$AM177:$AP177),0)</f>
        <v>0.3333333333</v>
      </c>
      <c r="AU177" s="112">
        <f>IFERROR(DECKS!$AP177/SUM(DECKS!$AM177:$AP177),0)</f>
        <v>0</v>
      </c>
      <c r="AV177" s="107">
        <f t="array" ref="AV177">XLOOKUP(DECKS!$F177,HISTORICO!$N$4:$N$100,HISTORICO!$AH$4:$AH$100,0)</f>
        <v>0</v>
      </c>
      <c r="AW177" s="107">
        <f>DECKS!$AV177+DECKS!$AM177+1.5*DECKS!$AN177+2*DECKS!$AO177+2.5*DECKS!$AP177</f>
        <v>4</v>
      </c>
      <c r="AX177" s="110">
        <f>IFERROR(DECKS!$AW177/DECKS!$AG177,"-")</f>
        <v>0.3333333333</v>
      </c>
      <c r="AY177" s="107" t="str">
        <f t="array" ref="AY177">XLOOKUP(DECKS!$AX177,REF!$F$64:$F$68,REF!$D$64:$D$68,"-",-1,1)</f>
        <v>D</v>
      </c>
      <c r="AZ177" s="108" t="s">
        <v>516</v>
      </c>
      <c r="BA177" s="114">
        <v>359.34</v>
      </c>
      <c r="BB177" s="107">
        <v>3.37</v>
      </c>
      <c r="BC177" s="107">
        <v>38.93</v>
      </c>
    </row>
    <row r="178" ht="18.75" hidden="1" customHeight="1">
      <c r="A178" s="88"/>
      <c r="B178" s="105" t="s">
        <v>304</v>
      </c>
      <c r="C178" s="107" t="s">
        <v>269</v>
      </c>
      <c r="D178" s="107">
        <v>3.0</v>
      </c>
      <c r="E178" s="105" t="str">
        <f t="array" ref="E178">XLOOKUP(B178,REF!$C$3:$C$34,REF!$B$3:$B$34,"-",0,1)</f>
        <v>Izzet</v>
      </c>
      <c r="F178" s="108" t="s">
        <v>517</v>
      </c>
      <c r="G178" s="107" t="str">
        <f t="shared" si="1"/>
        <v>0</v>
      </c>
      <c r="H178" s="107" t="str">
        <f t="shared" si="2"/>
        <v>1</v>
      </c>
      <c r="I178" s="107" t="str">
        <f t="shared" si="3"/>
        <v>0</v>
      </c>
      <c r="J178" s="107" t="str">
        <f t="shared" si="4"/>
        <v>1</v>
      </c>
      <c r="K178" s="107" t="str">
        <f t="shared" si="5"/>
        <v>0</v>
      </c>
      <c r="L178" s="107">
        <f t="shared" si="6"/>
        <v>2</v>
      </c>
      <c r="M178" s="107">
        <f t="array" ref="M178">XLOOKUP(DECKS!$F178,HISTORICO!$B$4:$B$11,HISTORICO!$C$4:$C$11,0,0)</f>
        <v>0</v>
      </c>
      <c r="N178" s="107">
        <f t="array" ref="N178">XLOOKUP(DECKS!$F178,HISTORICO!$B$4:$B$11,HISTORICO!$D$4:$D$11,0,0)</f>
        <v>0</v>
      </c>
      <c r="O178" s="107">
        <f t="array" ref="O178">XLOOKUP(DECKS!$F178,HISTORICO!$B$15:$B$89,HISTORICO!$C$15:$C$89,0,0)</f>
        <v>0</v>
      </c>
      <c r="P178" s="107">
        <f t="array" ref="P178">XLOOKUP(DECKS!$F178,HISTORICO!$B$15:$B$89,HISTORICO!$D$15:$D$89,0,0)</f>
        <v>0</v>
      </c>
      <c r="Q178" s="107">
        <f t="array" ref="Q178">XLOOKUP(DECKS!$F178,HISTORICO!$B$93:$B$171,HISTORICO!$C$93:$C$171,0,0)</f>
        <v>0</v>
      </c>
      <c r="R178" s="107">
        <f t="array" ref="R178">XLOOKUP(DECKS!$F178,HISTORICO!$B$93:$B$171,HISTORICO!$D$93:$D$171,0,0)</f>
        <v>0</v>
      </c>
      <c r="S178" s="107">
        <f t="array" ref="S178">XLOOKUP(DECKS!$F178,HISTORICO!$B$175:$B$377,HISTORICO!$C$175:$C$377,0,0)</f>
        <v>0</v>
      </c>
      <c r="T178" s="107">
        <f t="array" ref="T178">XLOOKUP(DECKS!$F178,HISTORICO!$B$175:$B$377,HISTORICO!$D$175:$D$377,0,0)</f>
        <v>0</v>
      </c>
      <c r="U178" s="107">
        <f t="array" ref="U178">XLOOKUP(DECKS!$F178,HISTORICO!$B$381:$B$501,HISTORICO!$C$381:$C$501,0,0)</f>
        <v>0</v>
      </c>
      <c r="V178" s="107">
        <f t="array" ref="V178">XLOOKUP(DECKS!$F178,HISTORICO!$B$381:$B$501,HISTORICO!$D$381:$D$501,0,0)</f>
        <v>0</v>
      </c>
      <c r="W178" s="107">
        <f t="array" ref="W178">XLOOKUP(DECKS!$F178,HISTORICO!$B$505:$B$589,HISTORICO!$C$505:$C$589,0,0)</f>
        <v>0</v>
      </c>
      <c r="X178" s="107">
        <f t="array" ref="X178">XLOOKUP(DECKS!$F178,HISTORICO!$B$505:$B$589,HISTORICO!$D$505:$D$589,0,0)</f>
        <v>0</v>
      </c>
      <c r="Y178" s="107">
        <f t="array" ref="Y178">XLOOKUP(DECKS!$F178,HISTORICO!$N$4:$N$100,HISTORICO!$O$4:$O$100,0,0)</f>
        <v>12</v>
      </c>
      <c r="Z178" s="107">
        <f t="array" ref="Z178">XLOOKUP(DECKS!$F178,HISTORICO!$N$4:$N$100,HISTORICO!$P$4:$P$100,0,0)</f>
        <v>1</v>
      </c>
      <c r="AA178" s="107">
        <f t="array" ref="AA178">XLOOKUP(DECKS!$F178,HISTORICO!$N$107:$N$288,HISTORICO!$O$107:$O$288,0,0)</f>
        <v>1</v>
      </c>
      <c r="AB178" s="107">
        <f t="array" ref="AB178">XLOOKUP(DECKS!$F178,HISTORICO!$N$107:$N$288,HISTORICO!$P$107:$P$288,0,0)</f>
        <v>0</v>
      </c>
      <c r="AC178" s="100">
        <f>DECKS!$AB178/DECKS!$AA178</f>
        <v>0</v>
      </c>
      <c r="AD178" s="108">
        <f t="array" ref="AD178">XLOOKUP(DECKS!$F178,HISTORICO!$N$292:$N$759,HISTORICO!$O$292:$O$759,0,0)</f>
        <v>0</v>
      </c>
      <c r="AE178" s="107">
        <f t="array" ref="AE178">XLOOKUP(DECKS!$F178,HISTORICO!$N$292:$N$759,HISTORICO!$P$292:$P$759,0,0)</f>
        <v>0</v>
      </c>
      <c r="AF178" s="109">
        <f>IFERROR(DECKS!$AE178/DECKS!$AD178,0)</f>
        <v>0</v>
      </c>
      <c r="AG178" s="108">
        <f>DECKS!$Y178+DECKS!$AA178+DECKS!$AD178</f>
        <v>13</v>
      </c>
      <c r="AH178" s="109">
        <f>IFERROR((DECKS!$Z178+DECKS!$AB178+DECKS!$AE178)/DECKS!$AG178,0)</f>
        <v>0.07692307692</v>
      </c>
      <c r="AI178" s="115" t="str">
        <f>IFERROR(AVERAGEIF(REG!$D$2:$D$124,DECKS!$F178,REG!$C$2:$C$124),"-")</f>
        <v>-</v>
      </c>
      <c r="AJ178" s="108">
        <f>DECKS!$M178+DECKS!$O178+DECKS!$Q178+DECKS!$S178+DECKS!$U178+DECKS!$W178+DECKS!$Y178+DECKS!$AA178+DECKS!$AD178</f>
        <v>13</v>
      </c>
      <c r="AK178" s="109">
        <f>IFERROR((DECKS!$N178+DECKS!$P178+DECKS!$R178+DECKS!$T178+DECKS!$V178+DECKS!$X178+DECKS!$Z178+DECKS!$AB178+DECKS!$AE178)/DECKS!$AJ178,0)</f>
        <v>0.07692307692</v>
      </c>
      <c r="AL178" s="100" t="s">
        <v>190</v>
      </c>
      <c r="AM178" s="107">
        <f>SUMIF(HISTORICO!N:N,DECKS!$F178,HISTORICO!X:X)</f>
        <v>0</v>
      </c>
      <c r="AN178" s="107">
        <f>SUMIF(HISTORICO!N:N,DECKS!$F178,HISTORICO!Y:Y)</f>
        <v>0</v>
      </c>
      <c r="AO178" s="107">
        <f>SUMIF(HISTORICO!N:N,DECKS!$F178,HISTORICO!Z:Z)</f>
        <v>2</v>
      </c>
      <c r="AP178" s="107">
        <f>SUMIF(HISTORICO!N:N,DECKS!$F178,HISTORICO!AA:AA)</f>
        <v>0</v>
      </c>
      <c r="AQ178" s="111">
        <f>IFERROR(SUM(DECKS!$AM178:$AP178)/((DECKS!$AG178)),0)</f>
        <v>0.1538461538</v>
      </c>
      <c r="AR178" s="112">
        <f>IFERROR(DECKS!$AM178/SUM(DECKS!$AM178:$AP178),0)</f>
        <v>0</v>
      </c>
      <c r="AS178" s="112">
        <f>IFERROR(DECKS!$AN178/SUM(DECKS!$AM178:$AP178),0)</f>
        <v>0</v>
      </c>
      <c r="AT178" s="112">
        <f>IFERROR(DECKS!$AO178/SUM(DECKS!$AM178:$AP178),0)</f>
        <v>1</v>
      </c>
      <c r="AU178" s="112">
        <f>IFERROR(DECKS!$AP178/SUM(DECKS!$AM178:$AP178),0)</f>
        <v>0</v>
      </c>
      <c r="AV178" s="107">
        <f t="array" ref="AV178">XLOOKUP(DECKS!$F178,HISTORICO!$N$4:$N$100,HISTORICO!$AH$4:$AH$100,0)</f>
        <v>24</v>
      </c>
      <c r="AW178" s="107">
        <f>DECKS!$AV178+DECKS!$AM178+1.5*DECKS!$AN178+2*DECKS!$AO178+2.5*DECKS!$AP178</f>
        <v>28</v>
      </c>
      <c r="AX178" s="110">
        <f>IFERROR(DECKS!$AW178/DECKS!$AG178,"-")</f>
        <v>2.153846154</v>
      </c>
      <c r="AY178" s="107" t="str">
        <f t="array" ref="AY178">XLOOKUP(DECKS!$AX178,REF!$F$64:$F$68,REF!$D$64:$D$68,"-",-1,1)</f>
        <v>B</v>
      </c>
      <c r="AZ178" s="116" t="s">
        <v>518</v>
      </c>
      <c r="BA178" s="114">
        <v>331.95</v>
      </c>
      <c r="BB178" s="107">
        <v>3.02</v>
      </c>
      <c r="BC178" s="107">
        <v>45.89</v>
      </c>
    </row>
    <row r="179" ht="18.75" customHeight="1">
      <c r="A179" s="88"/>
      <c r="B179" s="105" t="s">
        <v>312</v>
      </c>
      <c r="C179" s="107" t="s">
        <v>257</v>
      </c>
      <c r="D179" s="107">
        <v>4.0</v>
      </c>
      <c r="E179" s="105" t="str">
        <f t="array" ref="E179">XLOOKUP(B179,REF!$C$3:$C$34,REF!$B$3:$B$34,"-",0,1)</f>
        <v>Grixis</v>
      </c>
      <c r="F179" s="108" t="s">
        <v>86</v>
      </c>
      <c r="G179" s="107" t="str">
        <f t="shared" si="1"/>
        <v>0</v>
      </c>
      <c r="H179" s="107" t="str">
        <f t="shared" si="2"/>
        <v>1</v>
      </c>
      <c r="I179" s="107" t="str">
        <f t="shared" si="3"/>
        <v>1</v>
      </c>
      <c r="J179" s="107" t="str">
        <f t="shared" si="4"/>
        <v>1</v>
      </c>
      <c r="K179" s="107" t="str">
        <f t="shared" si="5"/>
        <v>0</v>
      </c>
      <c r="L179" s="107">
        <f t="shared" si="6"/>
        <v>3</v>
      </c>
      <c r="M179" s="107">
        <f t="array" ref="M179">XLOOKUP(DECKS!$F179,HISTORICO!$B$4:$B$11,HISTORICO!$C$4:$C$11,0,0)</f>
        <v>0</v>
      </c>
      <c r="N179" s="107">
        <f t="array" ref="N179">XLOOKUP(DECKS!$F179,HISTORICO!$B$4:$B$11,HISTORICO!$D$4:$D$11,0,0)</f>
        <v>0</v>
      </c>
      <c r="O179" s="107">
        <f t="array" ref="O179">XLOOKUP(DECKS!$F179,HISTORICO!$B$15:$B$89,HISTORICO!$C$15:$C$89,0,0)</f>
        <v>6</v>
      </c>
      <c r="P179" s="107">
        <f t="array" ref="P179">XLOOKUP(DECKS!$F179,HISTORICO!$B$15:$B$89,HISTORICO!$D$15:$D$89,0,0)</f>
        <v>4</v>
      </c>
      <c r="Q179" s="107">
        <f t="array" ref="Q179">XLOOKUP(DECKS!$F179,HISTORICO!$B$93:$B$171,HISTORICO!$C$93:$C$171,0,0)</f>
        <v>0</v>
      </c>
      <c r="R179" s="107">
        <f t="array" ref="R179">XLOOKUP(DECKS!$F179,HISTORICO!$B$93:$B$171,HISTORICO!$D$93:$D$171,0,0)</f>
        <v>0</v>
      </c>
      <c r="S179" s="107">
        <f t="array" ref="S179">XLOOKUP(DECKS!$F179,HISTORICO!$B$175:$B$377,HISTORICO!$C$175:$C$377,0,0)</f>
        <v>0</v>
      </c>
      <c r="T179" s="107">
        <f t="array" ref="T179">XLOOKUP(DECKS!$F179,HISTORICO!$B$175:$B$377,HISTORICO!$D$175:$D$377,0,0)</f>
        <v>0</v>
      </c>
      <c r="U179" s="107">
        <f t="array" ref="U179">XLOOKUP(DECKS!$F179,HISTORICO!$B$381:$B$501,HISTORICO!$C$381:$C$501,0,0)</f>
        <v>0</v>
      </c>
      <c r="V179" s="107">
        <f t="array" ref="V179">XLOOKUP(DECKS!$F179,HISTORICO!$B$381:$B$501,HISTORICO!$D$381:$D$501,0,0)</f>
        <v>0</v>
      </c>
      <c r="W179" s="107">
        <f t="array" ref="W179">XLOOKUP(DECKS!$F179,HISTORICO!$B$505:$B$589,HISTORICO!$C$505:$C$589,0,0)</f>
        <v>0</v>
      </c>
      <c r="X179" s="107">
        <f t="array" ref="X179">XLOOKUP(DECKS!$F179,HISTORICO!$B$505:$B$589,HISTORICO!$D$505:$D$589,0,0)</f>
        <v>0</v>
      </c>
      <c r="Y179" s="107">
        <f t="array" ref="Y179">XLOOKUP(DECKS!$F179,HISTORICO!$N$4:$N$100,HISTORICO!$O$4:$O$100,0,0)</f>
        <v>0</v>
      </c>
      <c r="Z179" s="107">
        <f t="array" ref="Z179">XLOOKUP(DECKS!$F179,HISTORICO!$N$4:$N$100,HISTORICO!$P$4:$P$100,0,0)</f>
        <v>0</v>
      </c>
      <c r="AA179" s="107">
        <f t="array" ref="AA179">XLOOKUP(DECKS!$F179,HISTORICO!$N$107:$N$288,HISTORICO!$O$107:$O$288,0,0)</f>
        <v>4</v>
      </c>
      <c r="AB179" s="107">
        <f t="array" ref="AB179">XLOOKUP(DECKS!$F179,HISTORICO!$N$107:$N$288,HISTORICO!$P$107:$P$288,0,0)</f>
        <v>0</v>
      </c>
      <c r="AC179" s="100">
        <f>DECKS!$AB179/DECKS!$AA179</f>
        <v>0</v>
      </c>
      <c r="AD179" s="108">
        <f t="array" ref="AD179">XLOOKUP(DECKS!$F179,HISTORICO!$N$292:$N$759,HISTORICO!$O$292:$O$759,0,0)</f>
        <v>3</v>
      </c>
      <c r="AE179" s="107">
        <f t="array" ref="AE179">XLOOKUP(DECKS!$F179,HISTORICO!$N$292:$N$759,HISTORICO!$P$292:$P$759,0,0)</f>
        <v>0</v>
      </c>
      <c r="AF179" s="109">
        <f>IFERROR(DECKS!$AE179/DECKS!$AD179,0)</f>
        <v>0</v>
      </c>
      <c r="AG179" s="108">
        <f>DECKS!$Y179+DECKS!$AA179+DECKS!$AD179</f>
        <v>7</v>
      </c>
      <c r="AH179" s="109">
        <f>IFERROR((DECKS!$Z179+DECKS!$AB179+DECKS!$AE179)/DECKS!$AG179,0)</f>
        <v>0</v>
      </c>
      <c r="AI179" s="115" t="str">
        <f>IFERROR(AVERAGEIF(REG!$D$2:$D$124,DECKS!$F179,REG!$C$2:$C$124),"-")</f>
        <v>-</v>
      </c>
      <c r="AJ179" s="108">
        <f>DECKS!$M179+DECKS!$O179+DECKS!$Q179+DECKS!$S179+DECKS!$U179+DECKS!$W179+DECKS!$Y179+DECKS!$AA179+DECKS!$AD179</f>
        <v>13</v>
      </c>
      <c r="AK179" s="109">
        <f>IFERROR((DECKS!$N179+DECKS!$P179+DECKS!$R179+DECKS!$T179+DECKS!$V179+DECKS!$X179+DECKS!$Z179+DECKS!$AB179+DECKS!$AE179)/DECKS!$AJ179,0)</f>
        <v>0.3076923077</v>
      </c>
      <c r="AL179" s="100" t="s">
        <v>362</v>
      </c>
      <c r="AM179" s="107">
        <f>SUMIF(HISTORICO!N:N,DECKS!$F179,HISTORICO!X:X)</f>
        <v>0</v>
      </c>
      <c r="AN179" s="107">
        <f>SUMIF(HISTORICO!N:N,DECKS!$F179,HISTORICO!Y:Y)</f>
        <v>0</v>
      </c>
      <c r="AO179" s="107">
        <f>SUMIF(HISTORICO!N:N,DECKS!$F179,HISTORICO!Z:Z)</f>
        <v>0</v>
      </c>
      <c r="AP179" s="107">
        <f>SUMIF(HISTORICO!N:N,DECKS!$F179,HISTORICO!AA:AA)</f>
        <v>0</v>
      </c>
      <c r="AQ179" s="111">
        <f>IFERROR(SUM(DECKS!$AM179:$AP179)/((DECKS!$AG179)),0)</f>
        <v>0</v>
      </c>
      <c r="AR179" s="112">
        <f>IFERROR(DECKS!$AM179/SUM(DECKS!$AM179:$AP179),0)</f>
        <v>0</v>
      </c>
      <c r="AS179" s="112">
        <f>IFERROR(DECKS!$AN179/SUM(DECKS!$AM179:$AP179),0)</f>
        <v>0</v>
      </c>
      <c r="AT179" s="112">
        <f>IFERROR(DECKS!$AO179/SUM(DECKS!$AM179:$AP179),0)</f>
        <v>0</v>
      </c>
      <c r="AU179" s="112">
        <f>IFERROR(DECKS!$AP179/SUM(DECKS!$AM179:$AP179),0)</f>
        <v>0</v>
      </c>
      <c r="AV179" s="107">
        <f t="array" ref="AV179">XLOOKUP(DECKS!$F179,HISTORICO!$N$4:$N$100,HISTORICO!$AH$4:$AH$100,0)</f>
        <v>0</v>
      </c>
      <c r="AW179" s="107">
        <f>DECKS!$AV179+DECKS!$AM179+1.5*DECKS!$AN179+2*DECKS!$AO179+2.5*DECKS!$AP179</f>
        <v>0</v>
      </c>
      <c r="AX179" s="110">
        <f>IFERROR(DECKS!$AW179/DECKS!$AG179,"-")</f>
        <v>0</v>
      </c>
      <c r="AY179" s="107" t="str">
        <f t="array" ref="AY179">XLOOKUP(DECKS!$AX179,REF!$F$64:$F$68,REF!$D$64:$D$68,"-",-1,1)</f>
        <v>E</v>
      </c>
      <c r="AZ179" s="107"/>
      <c r="BA179" s="114"/>
      <c r="BB179" s="107"/>
      <c r="BC179" s="107"/>
    </row>
    <row r="180" ht="18.75" customHeight="1">
      <c r="A180" s="88"/>
      <c r="B180" s="105" t="s">
        <v>302</v>
      </c>
      <c r="C180" s="107" t="s">
        <v>264</v>
      </c>
      <c r="D180" s="107"/>
      <c r="E180" s="105" t="str">
        <f t="array" ref="E180">XLOOKUP(B180,REF!$C$3:$C$34,REF!$B$3:$B$34,"-",0,1)</f>
        <v>Mardu</v>
      </c>
      <c r="F180" s="108" t="s">
        <v>34</v>
      </c>
      <c r="G180" s="107" t="str">
        <f t="shared" si="1"/>
        <v>1</v>
      </c>
      <c r="H180" s="107" t="str">
        <f t="shared" si="2"/>
        <v>0</v>
      </c>
      <c r="I180" s="107" t="str">
        <f t="shared" si="3"/>
        <v>1</v>
      </c>
      <c r="J180" s="107" t="str">
        <f t="shared" si="4"/>
        <v>1</v>
      </c>
      <c r="K180" s="107" t="str">
        <f t="shared" si="5"/>
        <v>0</v>
      </c>
      <c r="L180" s="107">
        <f t="shared" si="6"/>
        <v>3</v>
      </c>
      <c r="M180" s="107">
        <f t="array" ref="M180">XLOOKUP(DECKS!$F180,HISTORICO!$B$4:$B$11,HISTORICO!$C$4:$C$11,0,0)</f>
        <v>0</v>
      </c>
      <c r="N180" s="107">
        <f t="array" ref="N180">XLOOKUP(DECKS!$F180,HISTORICO!$B$4:$B$11,HISTORICO!$D$4:$D$11,0,0)</f>
        <v>0</v>
      </c>
      <c r="O180" s="107">
        <f t="array" ref="O180">XLOOKUP(DECKS!$F180,HISTORICO!$B$15:$B$89,HISTORICO!$C$15:$C$89,0,0)</f>
        <v>0</v>
      </c>
      <c r="P180" s="107">
        <f t="array" ref="P180">XLOOKUP(DECKS!$F180,HISTORICO!$B$15:$B$89,HISTORICO!$D$15:$D$89,0,0)</f>
        <v>0</v>
      </c>
      <c r="Q180" s="107">
        <f t="array" ref="Q180">XLOOKUP(DECKS!$F180,HISTORICO!$B$93:$B$171,HISTORICO!$C$93:$C$171,0,0)</f>
        <v>0</v>
      </c>
      <c r="R180" s="107">
        <f t="array" ref="R180">XLOOKUP(DECKS!$F180,HISTORICO!$B$93:$B$171,HISTORICO!$D$93:$D$171,0,0)</f>
        <v>0</v>
      </c>
      <c r="S180" s="107">
        <f t="array" ref="S180">XLOOKUP(DECKS!$F180,HISTORICO!$B$175:$B$377,HISTORICO!$C$175:$C$377,0,0)</f>
        <v>2</v>
      </c>
      <c r="T180" s="107">
        <f t="array" ref="T180">XLOOKUP(DECKS!$F180,HISTORICO!$B$175:$B$377,HISTORICO!$D$175:$D$377,0,0)</f>
        <v>1</v>
      </c>
      <c r="U180" s="107">
        <f t="array" ref="U180">XLOOKUP(DECKS!$F180,HISTORICO!$B$381:$B$501,HISTORICO!$C$381:$C$501,0,0)</f>
        <v>0</v>
      </c>
      <c r="V180" s="107">
        <f t="array" ref="V180">XLOOKUP(DECKS!$F180,HISTORICO!$B$381:$B$501,HISTORICO!$D$381:$D$501,0,0)</f>
        <v>0</v>
      </c>
      <c r="W180" s="107">
        <f t="array" ref="W180">XLOOKUP(DECKS!$F180,HISTORICO!$B$505:$B$589,HISTORICO!$C$505:$C$589,0,0)</f>
        <v>0</v>
      </c>
      <c r="X180" s="107">
        <f t="array" ref="X180">XLOOKUP(DECKS!$F180,HISTORICO!$B$505:$B$589,HISTORICO!$D$505:$D$589,0,0)</f>
        <v>0</v>
      </c>
      <c r="Y180" s="107">
        <f t="array" ref="Y180">XLOOKUP(DECKS!$F180,HISTORICO!$N$4:$N$100,HISTORICO!$O$4:$O$100,0,0)</f>
        <v>0</v>
      </c>
      <c r="Z180" s="107">
        <f t="array" ref="Z180">XLOOKUP(DECKS!$F180,HISTORICO!$N$4:$N$100,HISTORICO!$P$4:$P$100,0,0)</f>
        <v>0</v>
      </c>
      <c r="AA180" s="107">
        <f t="array" ref="AA180">XLOOKUP(DECKS!$F180,HISTORICO!$N$107:$N$288,HISTORICO!$O$107:$O$288,0,0)</f>
        <v>0</v>
      </c>
      <c r="AB180" s="107">
        <f t="array" ref="AB180">XLOOKUP(DECKS!$F180,HISTORICO!$N$107:$N$288,HISTORICO!$P$107:$P$288,0,0)</f>
        <v>0</v>
      </c>
      <c r="AC180" s="100" t="str">
        <f>DECKS!$AB180/DECKS!$AA180</f>
        <v>#DIV/0!</v>
      </c>
      <c r="AD180" s="108">
        <f t="array" ref="AD180">XLOOKUP(DECKS!$F180,HISTORICO!$N$292:$N$759,HISTORICO!$O$292:$O$759,0,0)</f>
        <v>6</v>
      </c>
      <c r="AE180" s="107">
        <f t="array" ref="AE180">XLOOKUP(DECKS!$F180,HISTORICO!$N$292:$N$759,HISTORICO!$P$292:$P$759,0,0)</f>
        <v>0</v>
      </c>
      <c r="AF180" s="109">
        <f>IFERROR(DECKS!$AE180/DECKS!$AD180,0)</f>
        <v>0</v>
      </c>
      <c r="AG180" s="108">
        <f>DECKS!$Y180+DECKS!$AA180+DECKS!$AD180</f>
        <v>6</v>
      </c>
      <c r="AH180" s="109">
        <f>IFERROR((DECKS!$Z180+DECKS!$AB180+DECKS!$AE180)/DECKS!$AG180,0)</f>
        <v>0</v>
      </c>
      <c r="AI180" s="110" t="str">
        <f>IFERROR(AVERAGEIF(REG!$D$2:$D$124,DECKS!$F180,REG!$C$2:$C$124),"-")</f>
        <v>-</v>
      </c>
      <c r="AJ180" s="108">
        <f>DECKS!$M180+DECKS!$O180+DECKS!$Q180+DECKS!$S180+DECKS!$U180+DECKS!$W180+DECKS!$Y180+DECKS!$AA180+DECKS!$AD180</f>
        <v>8</v>
      </c>
      <c r="AK180" s="109">
        <f>IFERROR((DECKS!$N180+DECKS!$P180+DECKS!$R180+DECKS!$T180+DECKS!$V180+DECKS!$X180+DECKS!$Z180+DECKS!$AB180+DECKS!$AE180)/DECKS!$AJ180,0)</f>
        <v>0.125</v>
      </c>
      <c r="AL180" s="107" t="s">
        <v>362</v>
      </c>
      <c r="AM180" s="107">
        <f>SUMIF(HISTORICO!N:N,DECKS!$F180,HISTORICO!X:X)</f>
        <v>0</v>
      </c>
      <c r="AN180" s="107">
        <f>SUMIF(HISTORICO!N:N,DECKS!$F180,HISTORICO!Y:Y)</f>
        <v>0</v>
      </c>
      <c r="AO180" s="107">
        <f>SUMIF(HISTORICO!N:N,DECKS!$F180,HISTORICO!Z:Z)</f>
        <v>0</v>
      </c>
      <c r="AP180" s="107">
        <f>SUMIF(HISTORICO!N:N,DECKS!$F180,HISTORICO!AA:AA)</f>
        <v>0</v>
      </c>
      <c r="AQ180" s="111">
        <f>IFERROR(SUM(DECKS!$AM180:$AP180)/((DECKS!$AG180)),0)</f>
        <v>0</v>
      </c>
      <c r="AR180" s="112">
        <f>IFERROR(DECKS!$AM180/SUM(DECKS!$AM180:$AP180),0)</f>
        <v>0</v>
      </c>
      <c r="AS180" s="112">
        <f>IFERROR(DECKS!$AN180/SUM(DECKS!$AM180:$AP180),0)</f>
        <v>0</v>
      </c>
      <c r="AT180" s="112">
        <f>IFERROR(DECKS!$AO180/SUM(DECKS!$AM180:$AP180),0)</f>
        <v>0</v>
      </c>
      <c r="AU180" s="112">
        <f>IFERROR(DECKS!$AP180/SUM(DECKS!$AM180:$AP180),0)</f>
        <v>0</v>
      </c>
      <c r="AV180" s="107">
        <f t="array" ref="AV180">XLOOKUP(DECKS!$F180,HISTORICO!$N$4:$N$100,HISTORICO!$AH$4:$AH$100,0)</f>
        <v>0</v>
      </c>
      <c r="AW180" s="107">
        <f>DECKS!$AV180+DECKS!$AM180+1.5*DECKS!$AN180+2*DECKS!$AO180+2.5*DECKS!$AP180</f>
        <v>0</v>
      </c>
      <c r="AX180" s="110">
        <f>IFERROR(DECKS!$AW180/DECKS!$AG180,"-")</f>
        <v>0</v>
      </c>
      <c r="AY180" s="107" t="str">
        <f t="array" ref="AY180">XLOOKUP(DECKS!$AX180,REF!$F$64:$F$68,REF!$D$64:$D$68,"-",-1,1)</f>
        <v>E</v>
      </c>
      <c r="AZ180" s="107"/>
      <c r="BA180" s="114"/>
      <c r="BB180" s="107"/>
      <c r="BC180" s="107"/>
    </row>
    <row r="181" ht="18.75" customHeight="1">
      <c r="A181" s="88"/>
      <c r="B181" s="105" t="s">
        <v>304</v>
      </c>
      <c r="C181" s="107" t="s">
        <v>257</v>
      </c>
      <c r="D181" s="107">
        <v>3.0</v>
      </c>
      <c r="E181" s="105" t="str">
        <f t="array" ref="E181">XLOOKUP(B181,REF!$C$3:$C$34,REF!$B$3:$B$34,"-",0,1)</f>
        <v>Izzet</v>
      </c>
      <c r="F181" s="108" t="s">
        <v>50</v>
      </c>
      <c r="G181" s="107" t="str">
        <f t="shared" si="1"/>
        <v>0</v>
      </c>
      <c r="H181" s="107" t="str">
        <f t="shared" si="2"/>
        <v>1</v>
      </c>
      <c r="I181" s="107" t="str">
        <f t="shared" si="3"/>
        <v>0</v>
      </c>
      <c r="J181" s="107" t="str">
        <f t="shared" si="4"/>
        <v>1</v>
      </c>
      <c r="K181" s="107" t="str">
        <f t="shared" si="5"/>
        <v>0</v>
      </c>
      <c r="L181" s="107">
        <f t="shared" si="6"/>
        <v>2</v>
      </c>
      <c r="M181" s="107">
        <f t="array" ref="M181">XLOOKUP(DECKS!$F181,HISTORICO!$B$4:$B$11,HISTORICO!$C$4:$C$11,0,0)</f>
        <v>0</v>
      </c>
      <c r="N181" s="107">
        <f t="array" ref="N181">XLOOKUP(DECKS!$F181,HISTORICO!$B$4:$B$11,HISTORICO!$D$4:$D$11,0,0)</f>
        <v>0</v>
      </c>
      <c r="O181" s="107">
        <f t="array" ref="O181">XLOOKUP(DECKS!$F181,HISTORICO!$B$15:$B$89,HISTORICO!$C$15:$C$89,0,0)</f>
        <v>0</v>
      </c>
      <c r="P181" s="107">
        <f t="array" ref="P181">XLOOKUP(DECKS!$F181,HISTORICO!$B$15:$B$89,HISTORICO!$D$15:$D$89,0,0)</f>
        <v>0</v>
      </c>
      <c r="Q181" s="107">
        <f t="array" ref="Q181">XLOOKUP(DECKS!$F181,HISTORICO!$B$93:$B$171,HISTORICO!$C$93:$C$171,0,0)</f>
        <v>0</v>
      </c>
      <c r="R181" s="107">
        <f t="array" ref="R181">XLOOKUP(DECKS!$F181,HISTORICO!$B$93:$B$171,HISTORICO!$D$93:$D$171,0,0)</f>
        <v>0</v>
      </c>
      <c r="S181" s="107">
        <f t="array" ref="S181">XLOOKUP(DECKS!$F181,HISTORICO!$B$175:$B$377,HISTORICO!$C$175:$C$377,0,0)</f>
        <v>0</v>
      </c>
      <c r="T181" s="107">
        <f t="array" ref="T181">XLOOKUP(DECKS!$F181,HISTORICO!$B$175:$B$377,HISTORICO!$D$175:$D$377,0,0)</f>
        <v>0</v>
      </c>
      <c r="U181" s="107">
        <f t="array" ref="U181">XLOOKUP(DECKS!$F181,HISTORICO!$B$381:$B$501,HISTORICO!$C$381:$C$501,0,0)</f>
        <v>0</v>
      </c>
      <c r="V181" s="107">
        <f t="array" ref="V181">XLOOKUP(DECKS!$F181,HISTORICO!$B$381:$B$501,HISTORICO!$D$381:$D$501,0,0)</f>
        <v>0</v>
      </c>
      <c r="W181" s="107">
        <f t="array" ref="W181">XLOOKUP(DECKS!$F181,HISTORICO!$B$505:$B$589,HISTORICO!$C$505:$C$589,0,0)</f>
        <v>0</v>
      </c>
      <c r="X181" s="107">
        <f t="array" ref="X181">XLOOKUP(DECKS!$F181,HISTORICO!$B$505:$B$589,HISTORICO!$D$505:$D$589,0,0)</f>
        <v>0</v>
      </c>
      <c r="Y181" s="107">
        <f t="array" ref="Y181">XLOOKUP(DECKS!$F181,HISTORICO!$N$4:$N$100,HISTORICO!$O$4:$O$100,0,0)</f>
        <v>0</v>
      </c>
      <c r="Z181" s="107">
        <f t="array" ref="Z181">XLOOKUP(DECKS!$F181,HISTORICO!$N$4:$N$100,HISTORICO!$P$4:$P$100,0,0)</f>
        <v>0</v>
      </c>
      <c r="AA181" s="107">
        <f t="array" ref="AA181">XLOOKUP(DECKS!$F181,HISTORICO!$N$107:$N$288,HISTORICO!$O$107:$O$288,0,0)</f>
        <v>6</v>
      </c>
      <c r="AB181" s="107">
        <f t="array" ref="AB181">XLOOKUP(DECKS!$F181,HISTORICO!$N$107:$N$288,HISTORICO!$P$107:$P$288,0,0)</f>
        <v>0</v>
      </c>
      <c r="AC181" s="100">
        <f>DECKS!$AB181/DECKS!$AA181</f>
        <v>0</v>
      </c>
      <c r="AD181" s="108">
        <f t="array" ref="AD181">XLOOKUP(DECKS!$F181,HISTORICO!$N$292:$N$759,HISTORICO!$O$292:$O$759,0,0)</f>
        <v>5</v>
      </c>
      <c r="AE181" s="107">
        <f t="array" ref="AE181">XLOOKUP(DECKS!$F181,HISTORICO!$N$292:$N$759,HISTORICO!$P$292:$P$759,0,0)</f>
        <v>0</v>
      </c>
      <c r="AF181" s="109">
        <f>IFERROR(DECKS!$AE181/DECKS!$AD181,0)</f>
        <v>0</v>
      </c>
      <c r="AG181" s="108">
        <f>DECKS!$Y181+DECKS!$AA181+DECKS!$AD181</f>
        <v>11</v>
      </c>
      <c r="AH181" s="109">
        <f>IFERROR((DECKS!$Z181+DECKS!$AB181+DECKS!$AE181)/DECKS!$AG181,0)</f>
        <v>0</v>
      </c>
      <c r="AI181" s="115" t="str">
        <f>IFERROR(AVERAGEIF(REG!$D$2:$D$124,DECKS!$F181,REG!$C$2:$C$124),"-")</f>
        <v>-</v>
      </c>
      <c r="AJ181" s="108">
        <f>DECKS!$M181+DECKS!$O181+DECKS!$Q181+DECKS!$S181+DECKS!$U181+DECKS!$W181+DECKS!$Y181+DECKS!$AA181+DECKS!$AD181</f>
        <v>11</v>
      </c>
      <c r="AK181" s="109">
        <f>IFERROR((DECKS!$N181+DECKS!$P181+DECKS!$R181+DECKS!$T181+DECKS!$V181+DECKS!$X181+DECKS!$Z181+DECKS!$AB181+DECKS!$AE181)/DECKS!$AJ181,0)</f>
        <v>0</v>
      </c>
      <c r="AL181" s="107" t="s">
        <v>190</v>
      </c>
      <c r="AM181" s="107">
        <f>SUMIF(HISTORICO!N:N,DECKS!$F181,HISTORICO!X:X)</f>
        <v>1</v>
      </c>
      <c r="AN181" s="107">
        <f>SUMIF(HISTORICO!N:N,DECKS!$F181,HISTORICO!Y:Y)</f>
        <v>0</v>
      </c>
      <c r="AO181" s="107">
        <f>SUMIF(HISTORICO!N:N,DECKS!$F181,HISTORICO!Z:Z)</f>
        <v>0</v>
      </c>
      <c r="AP181" s="107">
        <f>SUMIF(HISTORICO!N:N,DECKS!$F181,HISTORICO!AA:AA)</f>
        <v>0</v>
      </c>
      <c r="AQ181" s="111">
        <f>IFERROR(SUM(DECKS!$AM181:$AP181)/((DECKS!$AG181)),0)</f>
        <v>0.09090909091</v>
      </c>
      <c r="AR181" s="112">
        <f>IFERROR(DECKS!$AM181/SUM(DECKS!$AM181:$AP181),0)</f>
        <v>1</v>
      </c>
      <c r="AS181" s="112">
        <f>IFERROR(DECKS!$AN181/SUM(DECKS!$AM181:$AP181),0)</f>
        <v>0</v>
      </c>
      <c r="AT181" s="112">
        <f>IFERROR(DECKS!$AO181/SUM(DECKS!$AM181:$AP181),0)</f>
        <v>0</v>
      </c>
      <c r="AU181" s="112">
        <f>IFERROR(DECKS!$AP181/SUM(DECKS!$AM181:$AP181),0)</f>
        <v>0</v>
      </c>
      <c r="AV181" s="107">
        <f t="array" ref="AV181">XLOOKUP(DECKS!$F181,HISTORICO!$N$4:$N$100,HISTORICO!$AH$4:$AH$100,0)</f>
        <v>0</v>
      </c>
      <c r="AW181" s="107">
        <f>DECKS!$AV181+DECKS!$AM181+1.5*DECKS!$AN181+2*DECKS!$AO181+2.5*DECKS!$AP181</f>
        <v>1</v>
      </c>
      <c r="AX181" s="110">
        <f>IFERROR(DECKS!$AW181/DECKS!$AG181,"-")</f>
        <v>0.09090909091</v>
      </c>
      <c r="AY181" s="107" t="str">
        <f t="array" ref="AY181">XLOOKUP(DECKS!$AX181,REF!$F$64:$F$68,REF!$D$64:$D$68,"-",-1,1)</f>
        <v>E</v>
      </c>
      <c r="AZ181" s="107"/>
      <c r="BA181" s="114"/>
      <c r="BB181" s="107"/>
      <c r="BC181" s="107"/>
    </row>
    <row r="182" ht="18.75" hidden="1" customHeight="1">
      <c r="A182" s="88"/>
      <c r="B182" s="105" t="s">
        <v>294</v>
      </c>
      <c r="C182" s="107" t="s">
        <v>272</v>
      </c>
      <c r="D182" s="107">
        <v>2.0</v>
      </c>
      <c r="E182" s="105" t="str">
        <f t="array" ref="E182">XLOOKUP(B182,REF!$C$3:$C$34,REF!$B$3:$B$34,"-",0,1)</f>
        <v>Incolor</v>
      </c>
      <c r="F182" s="108" t="s">
        <v>519</v>
      </c>
      <c r="G182" s="107" t="str">
        <f t="shared" si="1"/>
        <v>0</v>
      </c>
      <c r="H182" s="107" t="str">
        <f t="shared" si="2"/>
        <v>0</v>
      </c>
      <c r="I182" s="107" t="str">
        <f t="shared" si="3"/>
        <v>0</v>
      </c>
      <c r="J182" s="107" t="str">
        <f t="shared" si="4"/>
        <v>0</v>
      </c>
      <c r="K182" s="107" t="str">
        <f t="shared" si="5"/>
        <v>0</v>
      </c>
      <c r="L182" s="107">
        <f t="shared" si="6"/>
        <v>0</v>
      </c>
      <c r="M182" s="107">
        <f t="array" ref="M182">XLOOKUP(DECKS!$F182,HISTORICO!$B$4:$B$11,HISTORICO!$C$4:$C$11,0,0)</f>
        <v>0</v>
      </c>
      <c r="N182" s="107">
        <f t="array" ref="N182">XLOOKUP(DECKS!$F182,HISTORICO!$B$4:$B$11,HISTORICO!$D$4:$D$11,0,0)</f>
        <v>0</v>
      </c>
      <c r="O182" s="107">
        <f t="array" ref="O182">XLOOKUP(DECKS!$F182,HISTORICO!$B$15:$B$89,HISTORICO!$C$15:$C$89,0,0)</f>
        <v>0</v>
      </c>
      <c r="P182" s="107">
        <f t="array" ref="P182">XLOOKUP(DECKS!$F182,HISTORICO!$B$15:$B$89,HISTORICO!$D$15:$D$89,0,0)</f>
        <v>0</v>
      </c>
      <c r="Q182" s="107">
        <f t="array" ref="Q182">XLOOKUP(DECKS!$F182,HISTORICO!$B$93:$B$171,HISTORICO!$C$93:$C$171,0,0)</f>
        <v>0</v>
      </c>
      <c r="R182" s="107">
        <f t="array" ref="R182">XLOOKUP(DECKS!$F182,HISTORICO!$B$93:$B$171,HISTORICO!$D$93:$D$171,0,0)</f>
        <v>0</v>
      </c>
      <c r="S182" s="107">
        <f t="array" ref="S182">XLOOKUP(DECKS!$F182,HISTORICO!$B$175:$B$377,HISTORICO!$C$175:$C$377,0,0)</f>
        <v>0</v>
      </c>
      <c r="T182" s="107">
        <f t="array" ref="T182">XLOOKUP(DECKS!$F182,HISTORICO!$B$175:$B$377,HISTORICO!$D$175:$D$377,0,0)</f>
        <v>0</v>
      </c>
      <c r="U182" s="107">
        <f t="array" ref="U182">XLOOKUP(DECKS!$F182,HISTORICO!$B$381:$B$501,HISTORICO!$C$381:$C$501,0,0)</f>
        <v>0</v>
      </c>
      <c r="V182" s="107">
        <f t="array" ref="V182">XLOOKUP(DECKS!$F182,HISTORICO!$B$381:$B$501,HISTORICO!$D$381:$D$501,0,0)</f>
        <v>0</v>
      </c>
      <c r="W182" s="107">
        <f t="array" ref="W182">XLOOKUP(DECKS!$F182,HISTORICO!$B$505:$B$589,HISTORICO!$C$505:$C$589,0,0)</f>
        <v>0</v>
      </c>
      <c r="X182" s="107">
        <f t="array" ref="X182">XLOOKUP(DECKS!$F182,HISTORICO!$B$505:$B$589,HISTORICO!$D$505:$D$589,0,0)</f>
        <v>0</v>
      </c>
      <c r="Y182" s="107">
        <f t="array" ref="Y182">XLOOKUP(DECKS!$F182,HISTORICO!$N$4:$N$100,HISTORICO!$O$4:$O$100,0,0)</f>
        <v>0</v>
      </c>
      <c r="Z182" s="107">
        <f t="array" ref="Z182">XLOOKUP(DECKS!$F182,HISTORICO!$N$4:$N$100,HISTORICO!$P$4:$P$100,0,0)</f>
        <v>0</v>
      </c>
      <c r="AA182" s="107">
        <f t="array" ref="AA182">XLOOKUP(DECKS!$F182,HISTORICO!$N$107:$N$288,HISTORICO!$O$107:$O$288,0,0)</f>
        <v>8</v>
      </c>
      <c r="AB182" s="107">
        <f t="array" ref="AB182">XLOOKUP(DECKS!$F182,HISTORICO!$N$107:$N$288,HISTORICO!$P$107:$P$288,0,0)</f>
        <v>0</v>
      </c>
      <c r="AC182" s="100">
        <f>DECKS!$AB182/DECKS!$AA182</f>
        <v>0</v>
      </c>
      <c r="AD182" s="108">
        <f t="array" ref="AD182">XLOOKUP(DECKS!$F182,HISTORICO!$N$292:$N$759,HISTORICO!$O$292:$O$759,0,0)</f>
        <v>0</v>
      </c>
      <c r="AE182" s="107">
        <f t="array" ref="AE182">XLOOKUP(DECKS!$F182,HISTORICO!$N$292:$N$759,HISTORICO!$P$292:$P$759,0,0)</f>
        <v>0</v>
      </c>
      <c r="AF182" s="109">
        <f>IFERROR(DECKS!$AE182/DECKS!$AD182,0)</f>
        <v>0</v>
      </c>
      <c r="AG182" s="108">
        <f>DECKS!$Y182+DECKS!$AA182+DECKS!$AD182</f>
        <v>8</v>
      </c>
      <c r="AH182" s="109">
        <f>IFERROR((DECKS!$Z182+DECKS!$AB182+DECKS!$AE182)/DECKS!$AG182,0)</f>
        <v>0</v>
      </c>
      <c r="AI182" s="115" t="str">
        <f>IFERROR(AVERAGEIF(REG!$D$2:$D$124,DECKS!$F182,REG!$C$2:$C$124),"-")</f>
        <v>-</v>
      </c>
      <c r="AJ182" s="108">
        <f>DECKS!$M182+DECKS!$O182+DECKS!$Q182+DECKS!$S182+DECKS!$U182+DECKS!$W182+DECKS!$Y182+DECKS!$AA182+DECKS!$AD182</f>
        <v>8</v>
      </c>
      <c r="AK182" s="109">
        <f>IFERROR((DECKS!$N182+DECKS!$P182+DECKS!$R182+DECKS!$T182+DECKS!$V182+DECKS!$X182+DECKS!$Z182+DECKS!$AB182+DECKS!$AE182)/DECKS!$AJ182,0)</f>
        <v>0</v>
      </c>
      <c r="AL182" s="107" t="s">
        <v>160</v>
      </c>
      <c r="AM182" s="107">
        <f>SUMIF(HISTORICO!N:N,DECKS!$F182,HISTORICO!X:X)</f>
        <v>1</v>
      </c>
      <c r="AN182" s="107">
        <f>SUMIF(HISTORICO!N:N,DECKS!$F182,HISTORICO!Y:Y)</f>
        <v>1</v>
      </c>
      <c r="AO182" s="107">
        <f>SUMIF(HISTORICO!N:N,DECKS!$F182,HISTORICO!Z:Z)</f>
        <v>0</v>
      </c>
      <c r="AP182" s="107">
        <f>SUMIF(HISTORICO!N:N,DECKS!$F182,HISTORICO!AA:AA)</f>
        <v>0</v>
      </c>
      <c r="AQ182" s="111">
        <f>IFERROR(SUM(DECKS!$AM182:$AP182)/((DECKS!$AG182)),0)</f>
        <v>0.25</v>
      </c>
      <c r="AR182" s="112">
        <f>IFERROR(DECKS!$AM182/SUM(DECKS!$AM182:$AP182),0)</f>
        <v>0.5</v>
      </c>
      <c r="AS182" s="112">
        <f>IFERROR(DECKS!$AN182/SUM(DECKS!$AM182:$AP182),0)</f>
        <v>0.5</v>
      </c>
      <c r="AT182" s="112">
        <f>IFERROR(DECKS!$AO182/SUM(DECKS!$AM182:$AP182),0)</f>
        <v>0</v>
      </c>
      <c r="AU182" s="112">
        <f>IFERROR(DECKS!$AP182/SUM(DECKS!$AM182:$AP182),0)</f>
        <v>0</v>
      </c>
      <c r="AV182" s="107">
        <f t="array" ref="AV182">XLOOKUP(DECKS!$F182,HISTORICO!$N$4:$N$100,HISTORICO!$AH$4:$AH$100,0)</f>
        <v>0</v>
      </c>
      <c r="AW182" s="107">
        <f>DECKS!$AV182+DECKS!$AM182+1.5*DECKS!$AN182+2*DECKS!$AO182+2.5*DECKS!$AP182</f>
        <v>2.5</v>
      </c>
      <c r="AX182" s="110">
        <f>IFERROR(DECKS!$AW182/DECKS!$AG182,"-")</f>
        <v>0.3125</v>
      </c>
      <c r="AY182" s="107" t="str">
        <f t="array" ref="AY182">XLOOKUP(DECKS!$AX182,REF!$F$64:$F$68,REF!$D$64:$D$68,"-",-1,1)</f>
        <v>E</v>
      </c>
      <c r="AZ182" s="108"/>
      <c r="BA182" s="114"/>
      <c r="BB182" s="107"/>
      <c r="BC182" s="107"/>
    </row>
    <row r="183" ht="18.75" hidden="1" customHeight="1">
      <c r="A183" s="88"/>
      <c r="B183" s="105" t="s">
        <v>316</v>
      </c>
      <c r="C183" s="107" t="s">
        <v>256</v>
      </c>
      <c r="D183" s="107">
        <v>3.0</v>
      </c>
      <c r="E183" s="105" t="str">
        <f t="array" ref="E183">XLOOKUP(B183,REF!$C$3:$C$34,REF!$B$3:$B$34,"-",0,1)</f>
        <v>Golgari</v>
      </c>
      <c r="F183" s="108" t="s">
        <v>520</v>
      </c>
      <c r="G183" s="107" t="str">
        <f t="shared" si="1"/>
        <v>0</v>
      </c>
      <c r="H183" s="107" t="str">
        <f t="shared" si="2"/>
        <v>0</v>
      </c>
      <c r="I183" s="107" t="str">
        <f t="shared" si="3"/>
        <v>1</v>
      </c>
      <c r="J183" s="107" t="str">
        <f t="shared" si="4"/>
        <v>0</v>
      </c>
      <c r="K183" s="107" t="str">
        <f t="shared" si="5"/>
        <v>1</v>
      </c>
      <c r="L183" s="107">
        <f t="shared" si="6"/>
        <v>2</v>
      </c>
      <c r="M183" s="107">
        <f t="array" ref="M183">XLOOKUP(DECKS!$F183,HISTORICO!$B$4:$B$11,HISTORICO!$C$4:$C$11,0,0)</f>
        <v>0</v>
      </c>
      <c r="N183" s="107">
        <f t="array" ref="N183">XLOOKUP(DECKS!$F183,HISTORICO!$B$4:$B$11,HISTORICO!$D$4:$D$11,0,0)</f>
        <v>0</v>
      </c>
      <c r="O183" s="107">
        <f t="array" ref="O183">XLOOKUP(DECKS!$F183,HISTORICO!$B$15:$B$89,HISTORICO!$C$15:$C$89,0,0)</f>
        <v>0</v>
      </c>
      <c r="P183" s="107">
        <f t="array" ref="P183">XLOOKUP(DECKS!$F183,HISTORICO!$B$15:$B$89,HISTORICO!$D$15:$D$89,0,0)</f>
        <v>0</v>
      </c>
      <c r="Q183" s="107">
        <f t="array" ref="Q183">XLOOKUP(DECKS!$F183,HISTORICO!$B$93:$B$171,HISTORICO!$C$93:$C$171,0,0)</f>
        <v>0</v>
      </c>
      <c r="R183" s="107">
        <f t="array" ref="R183">XLOOKUP(DECKS!$F183,HISTORICO!$B$93:$B$171,HISTORICO!$D$93:$D$171,0,0)</f>
        <v>0</v>
      </c>
      <c r="S183" s="107">
        <f t="array" ref="S183">XLOOKUP(DECKS!$F183,HISTORICO!$B$175:$B$377,HISTORICO!$C$175:$C$377,0,0)</f>
        <v>0</v>
      </c>
      <c r="T183" s="107">
        <f t="array" ref="T183">XLOOKUP(DECKS!$F183,HISTORICO!$B$175:$B$377,HISTORICO!$D$175:$D$377,0,0)</f>
        <v>0</v>
      </c>
      <c r="U183" s="107">
        <f t="array" ref="U183">XLOOKUP(DECKS!$F183,HISTORICO!$B$381:$B$501,HISTORICO!$C$381:$C$501,0,0)</f>
        <v>0</v>
      </c>
      <c r="V183" s="107">
        <f t="array" ref="V183">XLOOKUP(DECKS!$F183,HISTORICO!$B$381:$B$501,HISTORICO!$D$381:$D$501,0,0)</f>
        <v>0</v>
      </c>
      <c r="W183" s="107">
        <f t="array" ref="W183">XLOOKUP(DECKS!$F183,HISTORICO!$B$505:$B$589,HISTORICO!$C$505:$C$589,0,0)</f>
        <v>0</v>
      </c>
      <c r="X183" s="107">
        <f t="array" ref="X183">XLOOKUP(DECKS!$F183,HISTORICO!$B$505:$B$589,HISTORICO!$D$505:$D$589,0,0)</f>
        <v>0</v>
      </c>
      <c r="Y183" s="107">
        <f t="array" ref="Y183">XLOOKUP(DECKS!$F183,HISTORICO!$N$4:$N$100,HISTORICO!$O$4:$O$100,0,0)</f>
        <v>0</v>
      </c>
      <c r="Z183" s="107">
        <f t="array" ref="Z183">XLOOKUP(DECKS!$F183,HISTORICO!$N$4:$N$100,HISTORICO!$P$4:$P$100,0,0)</f>
        <v>0</v>
      </c>
      <c r="AA183" s="107">
        <f t="array" ref="AA183">XLOOKUP(DECKS!$F183,HISTORICO!$N$107:$N$288,HISTORICO!$O$107:$O$288,0,0)</f>
        <v>8</v>
      </c>
      <c r="AB183" s="107">
        <f t="array" ref="AB183">XLOOKUP(DECKS!$F183,HISTORICO!$N$107:$N$288,HISTORICO!$P$107:$P$288,0,0)</f>
        <v>0</v>
      </c>
      <c r="AC183" s="100">
        <f>DECKS!$AB183/DECKS!$AA183</f>
        <v>0</v>
      </c>
      <c r="AD183" s="108">
        <f t="array" ref="AD183">XLOOKUP(DECKS!$F183,HISTORICO!$N$292:$N$759,HISTORICO!$O$292:$O$759,0,0)</f>
        <v>0</v>
      </c>
      <c r="AE183" s="107">
        <f t="array" ref="AE183">XLOOKUP(DECKS!$F183,HISTORICO!$N$292:$N$759,HISTORICO!$P$292:$P$759,0,0)</f>
        <v>0</v>
      </c>
      <c r="AF183" s="109">
        <f>IFERROR(DECKS!$AE183/DECKS!$AD183,0)</f>
        <v>0</v>
      </c>
      <c r="AG183" s="108">
        <f>DECKS!$Y183+DECKS!$AA183+DECKS!$AD183</f>
        <v>8</v>
      </c>
      <c r="AH183" s="109">
        <f>IFERROR((DECKS!$Z183+DECKS!$AB183+DECKS!$AE183)/DECKS!$AG183,0)</f>
        <v>0</v>
      </c>
      <c r="AI183" s="115" t="str">
        <f>IFERROR(AVERAGEIF(REG!$D$2:$D$124,DECKS!$F183,REG!$C$2:$C$124),"-")</f>
        <v>-</v>
      </c>
      <c r="AJ183" s="108">
        <f>DECKS!$M183+DECKS!$O183+DECKS!$Q183+DECKS!$S183+DECKS!$U183+DECKS!$W183+DECKS!$Y183+DECKS!$AA183+DECKS!$AD183</f>
        <v>8</v>
      </c>
      <c r="AK183" s="109">
        <f>IFERROR((DECKS!$N183+DECKS!$P183+DECKS!$R183+DECKS!$T183+DECKS!$V183+DECKS!$X183+DECKS!$Z183+DECKS!$AB183+DECKS!$AE183)/DECKS!$AJ183,0)</f>
        <v>0</v>
      </c>
      <c r="AL183" s="107" t="s">
        <v>161</v>
      </c>
      <c r="AM183" s="107">
        <f>SUMIF(HISTORICO!N:N,DECKS!$F183,HISTORICO!X:X)</f>
        <v>0</v>
      </c>
      <c r="AN183" s="107">
        <f>SUMIF(HISTORICO!N:N,DECKS!$F183,HISTORICO!Y:Y)</f>
        <v>0</v>
      </c>
      <c r="AO183" s="107">
        <f>SUMIF(HISTORICO!N:N,DECKS!$F183,HISTORICO!Z:Z)</f>
        <v>1</v>
      </c>
      <c r="AP183" s="107">
        <f>SUMIF(HISTORICO!N:N,DECKS!$F183,HISTORICO!AA:AA)</f>
        <v>0</v>
      </c>
      <c r="AQ183" s="111">
        <f>IFERROR(SUM(DECKS!$AM183:$AP183)/((DECKS!$AG183)),0)</f>
        <v>0.125</v>
      </c>
      <c r="AR183" s="112">
        <f>IFERROR(DECKS!$AM183/SUM(DECKS!$AM183:$AP183),0)</f>
        <v>0</v>
      </c>
      <c r="AS183" s="112">
        <f>IFERROR(DECKS!$AN183/SUM(DECKS!$AM183:$AP183),0)</f>
        <v>0</v>
      </c>
      <c r="AT183" s="112">
        <f>IFERROR(DECKS!$AO183/SUM(DECKS!$AM183:$AP183),0)</f>
        <v>1</v>
      </c>
      <c r="AU183" s="112">
        <f>IFERROR(DECKS!$AP183/SUM(DECKS!$AM183:$AP183),0)</f>
        <v>0</v>
      </c>
      <c r="AV183" s="107">
        <f t="array" ref="AV183">XLOOKUP(DECKS!$F183,HISTORICO!$N$4:$N$100,HISTORICO!$AH$4:$AH$100,0)</f>
        <v>0</v>
      </c>
      <c r="AW183" s="107">
        <f>DECKS!$AV183+DECKS!$AM183+1.5*DECKS!$AN183+2*DECKS!$AO183+2.5*DECKS!$AP183</f>
        <v>2</v>
      </c>
      <c r="AX183" s="110">
        <f>IFERROR(DECKS!$AW183/DECKS!$AG183,"-")</f>
        <v>0.25</v>
      </c>
      <c r="AY183" s="107" t="str">
        <f t="array" ref="AY183">XLOOKUP(DECKS!$AX183,REF!$F$64:$F$68,REF!$D$64:$D$68,"-",-1,1)</f>
        <v>E</v>
      </c>
      <c r="AZ183" s="108" t="s">
        <v>521</v>
      </c>
      <c r="BA183" s="114">
        <v>293.52</v>
      </c>
      <c r="BB183" s="107">
        <v>3.49</v>
      </c>
      <c r="BC183" s="117">
        <v>35.86</v>
      </c>
    </row>
    <row r="184" ht="18.75" hidden="1" customHeight="1">
      <c r="A184" s="88"/>
      <c r="B184" s="105" t="s">
        <v>320</v>
      </c>
      <c r="C184" s="107" t="s">
        <v>265</v>
      </c>
      <c r="D184" s="107">
        <v>7.0</v>
      </c>
      <c r="E184" s="105" t="str">
        <f t="array" ref="E184">XLOOKUP(B184,REF!$C$3:$C$34,REF!$B$3:$B$34,"-",0,1)</f>
        <v>Temur</v>
      </c>
      <c r="F184" s="108" t="s">
        <v>522</v>
      </c>
      <c r="G184" s="107" t="str">
        <f t="shared" si="1"/>
        <v>0</v>
      </c>
      <c r="H184" s="107" t="str">
        <f t="shared" si="2"/>
        <v>1</v>
      </c>
      <c r="I184" s="107" t="str">
        <f t="shared" si="3"/>
        <v>0</v>
      </c>
      <c r="J184" s="107" t="str">
        <f t="shared" si="4"/>
        <v>1</v>
      </c>
      <c r="K184" s="107" t="str">
        <f t="shared" si="5"/>
        <v>1</v>
      </c>
      <c r="L184" s="107">
        <f t="shared" si="6"/>
        <v>3</v>
      </c>
      <c r="M184" s="107">
        <f t="array" ref="M184">XLOOKUP(DECKS!$F184,HISTORICO!$B$4:$B$11,HISTORICO!$C$4:$C$11,0,0)</f>
        <v>0</v>
      </c>
      <c r="N184" s="107">
        <f t="array" ref="N184">XLOOKUP(DECKS!$F184,HISTORICO!$B$4:$B$11,HISTORICO!$D$4:$D$11,0,0)</f>
        <v>0</v>
      </c>
      <c r="O184" s="107">
        <f t="array" ref="O184">XLOOKUP(DECKS!$F184,HISTORICO!$B$15:$B$89,HISTORICO!$C$15:$C$89,0,0)</f>
        <v>0</v>
      </c>
      <c r="P184" s="107">
        <f t="array" ref="P184">XLOOKUP(DECKS!$F184,HISTORICO!$B$15:$B$89,HISTORICO!$D$15:$D$89,0,0)</f>
        <v>0</v>
      </c>
      <c r="Q184" s="107">
        <f t="array" ref="Q184">XLOOKUP(DECKS!$F184,HISTORICO!$B$93:$B$171,HISTORICO!$C$93:$C$171,0,0)</f>
        <v>0</v>
      </c>
      <c r="R184" s="107">
        <f t="array" ref="R184">XLOOKUP(DECKS!$F184,HISTORICO!$B$93:$B$171,HISTORICO!$D$93:$D$171,0,0)</f>
        <v>0</v>
      </c>
      <c r="S184" s="107">
        <f t="array" ref="S184">XLOOKUP(DECKS!$F184,HISTORICO!$B$175:$B$377,HISTORICO!$C$175:$C$377,0,0)</f>
        <v>0</v>
      </c>
      <c r="T184" s="107">
        <f t="array" ref="T184">XLOOKUP(DECKS!$F184,HISTORICO!$B$175:$B$377,HISTORICO!$D$175:$D$377,0,0)</f>
        <v>0</v>
      </c>
      <c r="U184" s="107">
        <f t="array" ref="U184">XLOOKUP(DECKS!$F184,HISTORICO!$B$381:$B$501,HISTORICO!$C$381:$C$501,0,0)</f>
        <v>0</v>
      </c>
      <c r="V184" s="107">
        <f t="array" ref="V184">XLOOKUP(DECKS!$F184,HISTORICO!$B$381:$B$501,HISTORICO!$D$381:$D$501,0,0)</f>
        <v>0</v>
      </c>
      <c r="W184" s="107">
        <f t="array" ref="W184">XLOOKUP(DECKS!$F184,HISTORICO!$B$505:$B$589,HISTORICO!$C$505:$C$589,0,0)</f>
        <v>0</v>
      </c>
      <c r="X184" s="107">
        <f t="array" ref="X184">XLOOKUP(DECKS!$F184,HISTORICO!$B$505:$B$589,HISTORICO!$D$505:$D$589,0,0)</f>
        <v>0</v>
      </c>
      <c r="Y184" s="107">
        <f t="array" ref="Y184">XLOOKUP(DECKS!$F184,HISTORICO!$N$4:$N$100,HISTORICO!$O$4:$O$100,0,0)</f>
        <v>0</v>
      </c>
      <c r="Z184" s="107">
        <f t="array" ref="Z184">XLOOKUP(DECKS!$F184,HISTORICO!$N$4:$N$100,HISTORICO!$P$4:$P$100,0,0)</f>
        <v>0</v>
      </c>
      <c r="AA184" s="107">
        <f t="array" ref="AA184">XLOOKUP(DECKS!$F184,HISTORICO!$N$107:$N$288,HISTORICO!$O$107:$O$288,0,0)</f>
        <v>8</v>
      </c>
      <c r="AB184" s="107">
        <f t="array" ref="AB184">XLOOKUP(DECKS!$F184,HISTORICO!$N$107:$N$288,HISTORICO!$P$107:$P$288,0,0)</f>
        <v>0</v>
      </c>
      <c r="AC184" s="100">
        <f>DECKS!$AB184/DECKS!$AA184</f>
        <v>0</v>
      </c>
      <c r="AD184" s="108">
        <f t="array" ref="AD184">XLOOKUP(DECKS!$F184,HISTORICO!$N$292:$N$759,HISTORICO!$O$292:$O$759,0,0)</f>
        <v>0</v>
      </c>
      <c r="AE184" s="107">
        <f t="array" ref="AE184">XLOOKUP(DECKS!$F184,HISTORICO!$N$292:$N$759,HISTORICO!$P$292:$P$759,0,0)</f>
        <v>0</v>
      </c>
      <c r="AF184" s="109">
        <f>IFERROR(DECKS!$AE184/DECKS!$AD184,0)</f>
        <v>0</v>
      </c>
      <c r="AG184" s="108">
        <f>DECKS!$Y184+DECKS!$AA184+DECKS!$AD184</f>
        <v>8</v>
      </c>
      <c r="AH184" s="109">
        <f>IFERROR((DECKS!$Z184+DECKS!$AB184+DECKS!$AE184)/DECKS!$AG184,0)</f>
        <v>0</v>
      </c>
      <c r="AI184" s="115" t="str">
        <f>IFERROR(AVERAGEIF(REG!$D$2:$D$124,DECKS!$F184,REG!$C$2:$C$124),"-")</f>
        <v>-</v>
      </c>
      <c r="AJ184" s="108">
        <f>DECKS!$M184+DECKS!$O184+DECKS!$Q184+DECKS!$S184+DECKS!$U184+DECKS!$W184+DECKS!$Y184+DECKS!$AA184+DECKS!$AD184</f>
        <v>8</v>
      </c>
      <c r="AK184" s="109">
        <f>IFERROR((DECKS!$N184+DECKS!$P184+DECKS!$R184+DECKS!$T184+DECKS!$V184+DECKS!$X184+DECKS!$Z184+DECKS!$AB184+DECKS!$AE184)/DECKS!$AJ184,0)</f>
        <v>0</v>
      </c>
      <c r="AL184" s="107" t="s">
        <v>362</v>
      </c>
      <c r="AM184" s="107">
        <f>SUMIF(HISTORICO!N:N,DECKS!$F184,HISTORICO!X:X)</f>
        <v>0</v>
      </c>
      <c r="AN184" s="107">
        <f>SUMIF(HISTORICO!N:N,DECKS!$F184,HISTORICO!Y:Y)</f>
        <v>2</v>
      </c>
      <c r="AO184" s="107">
        <f>SUMIF(HISTORICO!N:N,DECKS!$F184,HISTORICO!Z:Z)</f>
        <v>1</v>
      </c>
      <c r="AP184" s="107">
        <f>SUMIF(HISTORICO!N:N,DECKS!$F184,HISTORICO!AA:AA)</f>
        <v>0</v>
      </c>
      <c r="AQ184" s="111">
        <f>IFERROR(SUM(DECKS!$AM184:$AP184)/((DECKS!$AG184)),0)</f>
        <v>0.375</v>
      </c>
      <c r="AR184" s="112">
        <f>IFERROR(DECKS!$AM184/SUM(DECKS!$AM184:$AP184),0)</f>
        <v>0</v>
      </c>
      <c r="AS184" s="112">
        <f>IFERROR(DECKS!$AN184/SUM(DECKS!$AM184:$AP184),0)</f>
        <v>0.6666666667</v>
      </c>
      <c r="AT184" s="112">
        <f>IFERROR(DECKS!$AO184/SUM(DECKS!$AM184:$AP184),0)</f>
        <v>0.3333333333</v>
      </c>
      <c r="AU184" s="112">
        <f>IFERROR(DECKS!$AP184/SUM(DECKS!$AM184:$AP184),0)</f>
        <v>0</v>
      </c>
      <c r="AV184" s="107">
        <f t="array" ref="AV184">XLOOKUP(DECKS!$F184,HISTORICO!$N$4:$N$100,HISTORICO!$AH$4:$AH$100,0)</f>
        <v>0</v>
      </c>
      <c r="AW184" s="107">
        <f>DECKS!$AV184+DECKS!$AM184+1.5*DECKS!$AN184+2*DECKS!$AO184+2.5*DECKS!$AP184</f>
        <v>5</v>
      </c>
      <c r="AX184" s="110">
        <f>IFERROR(DECKS!$AW184/DECKS!$AG184,"-")</f>
        <v>0.625</v>
      </c>
      <c r="AY184" s="107" t="str">
        <f t="array" ref="AY184">XLOOKUP(DECKS!$AX184,REF!$F$64:$F$68,REF!$D$64:$D$68,"-",-1,1)</f>
        <v>D</v>
      </c>
      <c r="AZ184" s="107"/>
      <c r="BA184" s="114"/>
      <c r="BB184" s="107"/>
      <c r="BC184" s="107"/>
    </row>
    <row r="185" ht="18.75" hidden="1" customHeight="1">
      <c r="A185" s="88"/>
      <c r="B185" s="105" t="s">
        <v>308</v>
      </c>
      <c r="C185" s="107" t="s">
        <v>277</v>
      </c>
      <c r="D185" s="107">
        <v>3.0</v>
      </c>
      <c r="E185" s="105" t="str">
        <f t="array" ref="E185">XLOOKUP(B185,REF!$C$3:$C$34,REF!$B$3:$B$34,"-",0,1)</f>
        <v>Rakdos</v>
      </c>
      <c r="F185" s="108" t="s">
        <v>523</v>
      </c>
      <c r="G185" s="107" t="str">
        <f t="shared" si="1"/>
        <v>0</v>
      </c>
      <c r="H185" s="107" t="str">
        <f t="shared" si="2"/>
        <v>0</v>
      </c>
      <c r="I185" s="107" t="str">
        <f t="shared" si="3"/>
        <v>1</v>
      </c>
      <c r="J185" s="107" t="str">
        <f t="shared" si="4"/>
        <v>1</v>
      </c>
      <c r="K185" s="107" t="str">
        <f t="shared" si="5"/>
        <v>0</v>
      </c>
      <c r="L185" s="107">
        <f t="shared" si="6"/>
        <v>2</v>
      </c>
      <c r="M185" s="107">
        <f t="array" ref="M185">XLOOKUP(DECKS!$F185,HISTORICO!$B$4:$B$11,HISTORICO!$C$4:$C$11,0,0)</f>
        <v>0</v>
      </c>
      <c r="N185" s="107">
        <f t="array" ref="N185">XLOOKUP(DECKS!$F185,HISTORICO!$B$4:$B$11,HISTORICO!$D$4:$D$11,0,0)</f>
        <v>0</v>
      </c>
      <c r="O185" s="107">
        <f t="array" ref="O185">XLOOKUP(DECKS!$F185,HISTORICO!$B$15:$B$89,HISTORICO!$C$15:$C$89,0,0)</f>
        <v>0</v>
      </c>
      <c r="P185" s="107">
        <f t="array" ref="P185">XLOOKUP(DECKS!$F185,HISTORICO!$B$15:$B$89,HISTORICO!$D$15:$D$89,0,0)</f>
        <v>0</v>
      </c>
      <c r="Q185" s="107">
        <f t="array" ref="Q185">XLOOKUP(DECKS!$F185,HISTORICO!$B$93:$B$171,HISTORICO!$C$93:$C$171,0,0)</f>
        <v>0</v>
      </c>
      <c r="R185" s="107">
        <f t="array" ref="R185">XLOOKUP(DECKS!$F185,HISTORICO!$B$93:$B$171,HISTORICO!$D$93:$D$171,0,0)</f>
        <v>0</v>
      </c>
      <c r="S185" s="107">
        <f t="array" ref="S185">XLOOKUP(DECKS!$F185,HISTORICO!$B$175:$B$377,HISTORICO!$C$175:$C$377,0,0)</f>
        <v>0</v>
      </c>
      <c r="T185" s="107">
        <f t="array" ref="T185">XLOOKUP(DECKS!$F185,HISTORICO!$B$175:$B$377,HISTORICO!$D$175:$D$377,0,0)</f>
        <v>0</v>
      </c>
      <c r="U185" s="107">
        <f t="array" ref="U185">XLOOKUP(DECKS!$F185,HISTORICO!$B$381:$B$501,HISTORICO!$C$381:$C$501,0,0)</f>
        <v>0</v>
      </c>
      <c r="V185" s="107">
        <f t="array" ref="V185">XLOOKUP(DECKS!$F185,HISTORICO!$B$381:$B$501,HISTORICO!$D$381:$D$501,0,0)</f>
        <v>0</v>
      </c>
      <c r="W185" s="107">
        <f t="array" ref="W185">XLOOKUP(DECKS!$F185,HISTORICO!$B$505:$B$589,HISTORICO!$C$505:$C$589,0,0)</f>
        <v>0</v>
      </c>
      <c r="X185" s="107">
        <f t="array" ref="X185">XLOOKUP(DECKS!$F185,HISTORICO!$B$505:$B$589,HISTORICO!$D$505:$D$589,0,0)</f>
        <v>0</v>
      </c>
      <c r="Y185" s="107">
        <f t="array" ref="Y185">XLOOKUP(DECKS!$F185,HISTORICO!$N$4:$N$100,HISTORICO!$O$4:$O$100,0,0)</f>
        <v>4</v>
      </c>
      <c r="Z185" s="107">
        <f t="array" ref="Z185">XLOOKUP(DECKS!$F185,HISTORICO!$N$4:$N$100,HISTORICO!$P$4:$P$100,0,0)</f>
        <v>0</v>
      </c>
      <c r="AA185" s="107">
        <f t="array" ref="AA185">XLOOKUP(DECKS!$F185,HISTORICO!$N$107:$N$288,HISTORICO!$O$107:$O$288,0,0)</f>
        <v>3</v>
      </c>
      <c r="AB185" s="107">
        <f t="array" ref="AB185">XLOOKUP(DECKS!$F185,HISTORICO!$N$107:$N$288,HISTORICO!$P$107:$P$288,0,0)</f>
        <v>0</v>
      </c>
      <c r="AC185" s="100">
        <f>DECKS!$AB185/DECKS!$AA185</f>
        <v>0</v>
      </c>
      <c r="AD185" s="108">
        <f t="array" ref="AD185">XLOOKUP(DECKS!$F185,HISTORICO!$N$292:$N$759,HISTORICO!$O$292:$O$759,0,0)</f>
        <v>0</v>
      </c>
      <c r="AE185" s="107">
        <f t="array" ref="AE185">XLOOKUP(DECKS!$F185,HISTORICO!$N$292:$N$759,HISTORICO!$P$292:$P$759,0,0)</f>
        <v>0</v>
      </c>
      <c r="AF185" s="109">
        <f>IFERROR(DECKS!$AE185/DECKS!$AD185,0)</f>
        <v>0</v>
      </c>
      <c r="AG185" s="108">
        <f>DECKS!$Y185+DECKS!$AA185+DECKS!$AD185</f>
        <v>7</v>
      </c>
      <c r="AH185" s="109">
        <f>IFERROR((DECKS!$Z185+DECKS!$AB185+DECKS!$AE185)/DECKS!$AG185,0)</f>
        <v>0</v>
      </c>
      <c r="AI185" s="115" t="str">
        <f>IFERROR(AVERAGEIF(REG!$D$2:$D$124,DECKS!$F185,REG!$C$2:$C$124),"-")</f>
        <v>-</v>
      </c>
      <c r="AJ185" s="108">
        <f>DECKS!$M185+DECKS!$O185+DECKS!$Q185+DECKS!$S185+DECKS!$U185+DECKS!$W185+DECKS!$Y185+DECKS!$AA185+DECKS!$AD185</f>
        <v>7</v>
      </c>
      <c r="AK185" s="109">
        <f>IFERROR((DECKS!$N185+DECKS!$P185+DECKS!$R185+DECKS!$T185+DECKS!$V185+DECKS!$X185+DECKS!$Z185+DECKS!$AB185+DECKS!$AE185)/DECKS!$AJ185,0)</f>
        <v>0</v>
      </c>
      <c r="AL185" s="107" t="s">
        <v>160</v>
      </c>
      <c r="AM185" s="107">
        <f>SUMIF(HISTORICO!N:N,DECKS!$F185,HISTORICO!X:X)</f>
        <v>0</v>
      </c>
      <c r="AN185" s="107">
        <f>SUMIF(HISTORICO!N:N,DECKS!$F185,HISTORICO!Y:Y)</f>
        <v>0</v>
      </c>
      <c r="AO185" s="107">
        <f>SUMIF(HISTORICO!N:N,DECKS!$F185,HISTORICO!Z:Z)</f>
        <v>0</v>
      </c>
      <c r="AP185" s="107">
        <f>SUMIF(HISTORICO!N:N,DECKS!$F185,HISTORICO!AA:AA)</f>
        <v>0</v>
      </c>
      <c r="AQ185" s="111">
        <f>IFERROR(SUM(DECKS!$AM185:$AP185)/((DECKS!$AG185)),0)</f>
        <v>0</v>
      </c>
      <c r="AR185" s="112">
        <f>IFERROR(DECKS!$AM185/SUM(DECKS!$AM185:$AP185),0)</f>
        <v>0</v>
      </c>
      <c r="AS185" s="112">
        <f>IFERROR(DECKS!$AN185/SUM(DECKS!$AM185:$AP185),0)</f>
        <v>0</v>
      </c>
      <c r="AT185" s="112">
        <f>IFERROR(DECKS!$AO185/SUM(DECKS!$AM185:$AP185),0)</f>
        <v>0</v>
      </c>
      <c r="AU185" s="112">
        <f>IFERROR(DECKS!$AP185/SUM(DECKS!$AM185:$AP185),0)</f>
        <v>0</v>
      </c>
      <c r="AV185" s="107">
        <f t="array" ref="AV185">XLOOKUP(DECKS!$F185,HISTORICO!$N$4:$N$100,HISTORICO!$AH$4:$AH$100,0)</f>
        <v>4</v>
      </c>
      <c r="AW185" s="107">
        <f>DECKS!$AV185+DECKS!$AM185+1.5*DECKS!$AN185+2*DECKS!$AO185+2.5*DECKS!$AP185</f>
        <v>4</v>
      </c>
      <c r="AX185" s="110">
        <f>IFERROR(DECKS!$AW185/DECKS!$AG185,"-")</f>
        <v>0.5714285714</v>
      </c>
      <c r="AY185" s="107" t="str">
        <f t="array" ref="AY185">XLOOKUP(DECKS!$AX185,REF!$F$64:$F$68,REF!$D$64:$D$68,"-",-1,1)</f>
        <v>D</v>
      </c>
      <c r="AZ185" s="108" t="s">
        <v>524</v>
      </c>
      <c r="BA185" s="114">
        <v>148.16</v>
      </c>
      <c r="BB185" s="107">
        <v>3.41</v>
      </c>
      <c r="BC185" s="107">
        <v>33.84</v>
      </c>
    </row>
    <row r="186" ht="18.75" hidden="1" customHeight="1">
      <c r="A186" s="88"/>
      <c r="B186" s="105" t="s">
        <v>330</v>
      </c>
      <c r="C186" s="107" t="s">
        <v>258</v>
      </c>
      <c r="D186" s="107">
        <v>3.0</v>
      </c>
      <c r="E186" s="105" t="str">
        <f t="array" ref="E186">XLOOKUP(B186,REF!$C$3:$C$34,REF!$B$3:$B$34,"-",0,1)</f>
        <v>Orzhov</v>
      </c>
      <c r="F186" s="120" t="s">
        <v>525</v>
      </c>
      <c r="G186" s="107" t="str">
        <f t="shared" si="1"/>
        <v>1</v>
      </c>
      <c r="H186" s="107" t="str">
        <f t="shared" si="2"/>
        <v>0</v>
      </c>
      <c r="I186" s="107" t="str">
        <f t="shared" si="3"/>
        <v>1</v>
      </c>
      <c r="J186" s="107" t="str">
        <f t="shared" si="4"/>
        <v>0</v>
      </c>
      <c r="K186" s="107" t="str">
        <f t="shared" si="5"/>
        <v>0</v>
      </c>
      <c r="L186" s="107">
        <f t="shared" si="6"/>
        <v>2</v>
      </c>
      <c r="M186" s="107">
        <f t="array" ref="M186">XLOOKUP(DECKS!$F186,HISTORICO!$B$4:$B$11,HISTORICO!$C$4:$C$11,0,0)</f>
        <v>0</v>
      </c>
      <c r="N186" s="107">
        <f t="array" ref="N186">XLOOKUP(DECKS!$F186,HISTORICO!$B$4:$B$11,HISTORICO!$D$4:$D$11,0,0)</f>
        <v>0</v>
      </c>
      <c r="O186" s="107">
        <f t="array" ref="O186">XLOOKUP(DECKS!$F186,HISTORICO!$B$15:$B$89,HISTORICO!$C$15:$C$89,0,0)</f>
        <v>0</v>
      </c>
      <c r="P186" s="107">
        <f t="array" ref="P186">XLOOKUP(DECKS!$F186,HISTORICO!$B$15:$B$89,HISTORICO!$D$15:$D$89,0,0)</f>
        <v>0</v>
      </c>
      <c r="Q186" s="107">
        <f t="array" ref="Q186">XLOOKUP(DECKS!$F186,HISTORICO!$B$93:$B$171,HISTORICO!$C$93:$C$171,0,0)</f>
        <v>0</v>
      </c>
      <c r="R186" s="107">
        <f t="array" ref="R186">XLOOKUP(DECKS!$F186,HISTORICO!$B$93:$B$171,HISTORICO!$D$93:$D$171,0,0)</f>
        <v>0</v>
      </c>
      <c r="S186" s="107">
        <f t="array" ref="S186">XLOOKUP(DECKS!$F186,HISTORICO!$B$175:$B$377,HISTORICO!$C$175:$C$377,0,0)</f>
        <v>0</v>
      </c>
      <c r="T186" s="107">
        <f t="array" ref="T186">XLOOKUP(DECKS!$F186,HISTORICO!$B$175:$B$377,HISTORICO!$D$175:$D$377,0,0)</f>
        <v>0</v>
      </c>
      <c r="U186" s="107">
        <f t="array" ref="U186">XLOOKUP(DECKS!$F186,HISTORICO!$B$381:$B$501,HISTORICO!$C$381:$C$501,0,0)</f>
        <v>0</v>
      </c>
      <c r="V186" s="107">
        <f t="array" ref="V186">XLOOKUP(DECKS!$F186,HISTORICO!$B$381:$B$501,HISTORICO!$D$381:$D$501,0,0)</f>
        <v>0</v>
      </c>
      <c r="W186" s="107">
        <f t="array" ref="W186">XLOOKUP(DECKS!$F186,HISTORICO!$B$505:$B$589,HISTORICO!$C$505:$C$589,0,0)</f>
        <v>0</v>
      </c>
      <c r="X186" s="107">
        <f t="array" ref="X186">XLOOKUP(DECKS!$F186,HISTORICO!$B$505:$B$589,HISTORICO!$D$505:$D$589,0,0)</f>
        <v>0</v>
      </c>
      <c r="Y186" s="107">
        <f t="array" ref="Y186">XLOOKUP(DECKS!$F186,HISTORICO!$N$4:$N$100,HISTORICO!$O$4:$O$100,0,0)</f>
        <v>0</v>
      </c>
      <c r="Z186" s="107">
        <f t="array" ref="Z186">XLOOKUP(DECKS!$F186,HISTORICO!$N$4:$N$100,HISTORICO!$P$4:$P$100,0,0)</f>
        <v>0</v>
      </c>
      <c r="AA186" s="107">
        <f t="array" ref="AA186">XLOOKUP(DECKS!$F186,HISTORICO!$N$107:$N$288,HISTORICO!$O$107:$O$288,0,0)</f>
        <v>5</v>
      </c>
      <c r="AB186" s="107">
        <f t="array" ref="AB186">XLOOKUP(DECKS!$F186,HISTORICO!$N$107:$N$288,HISTORICO!$P$107:$P$288,0,0)</f>
        <v>0</v>
      </c>
      <c r="AC186" s="100">
        <f>DECKS!$AB186/DECKS!$AA186</f>
        <v>0</v>
      </c>
      <c r="AD186" s="108">
        <f t="array" ref="AD186">XLOOKUP(DECKS!$F186,HISTORICO!$N$292:$N$759,HISTORICO!$O$292:$O$759,0,0)</f>
        <v>0</v>
      </c>
      <c r="AE186" s="107">
        <f t="array" ref="AE186">XLOOKUP(DECKS!$F186,HISTORICO!$N$292:$N$759,HISTORICO!$P$292:$P$759,0,0)</f>
        <v>0</v>
      </c>
      <c r="AF186" s="109">
        <f>IFERROR(DECKS!$AE186/DECKS!$AD186,0)</f>
        <v>0</v>
      </c>
      <c r="AG186" s="108">
        <f>DECKS!$Y186+DECKS!$AA186+DECKS!$AD186</f>
        <v>5</v>
      </c>
      <c r="AH186" s="109">
        <f>IFERROR((DECKS!$Z186+DECKS!$AB186+DECKS!$AE186)/DECKS!$AG186,0)</f>
        <v>0</v>
      </c>
      <c r="AI186" s="110" t="str">
        <f>IFERROR(AVERAGEIF(REG!$D$2:$D$124,DECKS!$F186,REG!$C$2:$C$124),"-")</f>
        <v>-</v>
      </c>
      <c r="AJ186" s="108">
        <f>DECKS!$M186+DECKS!$O186+DECKS!$Q186+DECKS!$S186+DECKS!$U186+DECKS!$W186+DECKS!$Y186+DECKS!$AA186+DECKS!$AD186</f>
        <v>5</v>
      </c>
      <c r="AK186" s="109">
        <f>IFERROR((DECKS!$N186+DECKS!$P186+DECKS!$R186+DECKS!$T186+DECKS!$V186+DECKS!$X186+DECKS!$Z186+DECKS!$AB186+DECKS!$AE186)/DECKS!$AJ186,0)</f>
        <v>0</v>
      </c>
      <c r="AL186" s="107" t="s">
        <v>160</v>
      </c>
      <c r="AM186" s="107">
        <f>SUMIF(HISTORICO!N:N,DECKS!$F186,HISTORICO!X:X)</f>
        <v>0</v>
      </c>
      <c r="AN186" s="107">
        <f>SUMIF(HISTORICO!N:N,DECKS!$F186,HISTORICO!Y:Y)</f>
        <v>0</v>
      </c>
      <c r="AO186" s="107">
        <f>SUMIF(HISTORICO!N:N,DECKS!$F186,HISTORICO!Z:Z)</f>
        <v>0</v>
      </c>
      <c r="AP186" s="107">
        <f>SUMIF(HISTORICO!N:N,DECKS!$F186,HISTORICO!AA:AA)</f>
        <v>0</v>
      </c>
      <c r="AQ186" s="111">
        <f>IFERROR(SUM(DECKS!$AM186:$AP186)/((DECKS!$AG186)),0)</f>
        <v>0</v>
      </c>
      <c r="AR186" s="112">
        <f>IFERROR(DECKS!$AM186/SUM(DECKS!$AM186:$AP186),0)</f>
        <v>0</v>
      </c>
      <c r="AS186" s="112">
        <f>IFERROR(DECKS!$AN186/SUM(DECKS!$AM186:$AP186),0)</f>
        <v>0</v>
      </c>
      <c r="AT186" s="112">
        <f>IFERROR(DECKS!$AO186/SUM(DECKS!$AM186:$AP186),0)</f>
        <v>0</v>
      </c>
      <c r="AU186" s="112">
        <f>IFERROR(DECKS!$AP186/SUM(DECKS!$AM186:$AP186),0)</f>
        <v>0</v>
      </c>
      <c r="AV186" s="107">
        <f t="array" ref="AV186">XLOOKUP(DECKS!$F186,HISTORICO!$N$4:$N$100,HISTORICO!$AH$4:$AH$100,0)</f>
        <v>0</v>
      </c>
      <c r="AW186" s="107">
        <f>DECKS!$AV186+DECKS!$AM186+1.5*DECKS!$AN186+2*DECKS!$AO186+2.5*DECKS!$AP186</f>
        <v>0</v>
      </c>
      <c r="AX186" s="110">
        <f>IFERROR(DECKS!$AW186/DECKS!$AG186,"-")</f>
        <v>0</v>
      </c>
      <c r="AY186" s="107" t="str">
        <f t="array" ref="AY186">XLOOKUP(DECKS!$AX186,REF!$F$64:$F$68,REF!$D$64:$D$68,"-",-1,1)</f>
        <v>E</v>
      </c>
      <c r="AZ186" s="107"/>
      <c r="BA186" s="114"/>
      <c r="BB186" s="107"/>
      <c r="BC186" s="107"/>
    </row>
    <row r="187" ht="18.75" hidden="1" customHeight="1">
      <c r="A187" s="88"/>
      <c r="B187" s="105" t="s">
        <v>344</v>
      </c>
      <c r="C187" s="107" t="s">
        <v>267</v>
      </c>
      <c r="D187" s="107">
        <v>4.0</v>
      </c>
      <c r="E187" s="105" t="str">
        <f t="array" ref="E187">XLOOKUP(B187,REF!$C$3:$C$34,REF!$B$3:$B$34,"-",0,1)</f>
        <v>Sultai</v>
      </c>
      <c r="F187" s="108" t="s">
        <v>526</v>
      </c>
      <c r="G187" s="107" t="str">
        <f t="shared" si="1"/>
        <v>0</v>
      </c>
      <c r="H187" s="107" t="str">
        <f t="shared" si="2"/>
        <v>1</v>
      </c>
      <c r="I187" s="107" t="str">
        <f t="shared" si="3"/>
        <v>1</v>
      </c>
      <c r="J187" s="107" t="str">
        <f t="shared" si="4"/>
        <v>0</v>
      </c>
      <c r="K187" s="107" t="str">
        <f t="shared" si="5"/>
        <v>1</v>
      </c>
      <c r="L187" s="107">
        <f t="shared" si="6"/>
        <v>3</v>
      </c>
      <c r="M187" s="107">
        <f t="array" ref="M187">XLOOKUP(DECKS!$F187,HISTORICO!$B$4:$B$11,HISTORICO!$C$4:$C$11,0,0)</f>
        <v>0</v>
      </c>
      <c r="N187" s="107">
        <f t="array" ref="N187">XLOOKUP(DECKS!$F187,HISTORICO!$B$4:$B$11,HISTORICO!$D$4:$D$11,0,0)</f>
        <v>0</v>
      </c>
      <c r="O187" s="107">
        <f t="array" ref="O187">XLOOKUP(DECKS!$F187,HISTORICO!$B$15:$B$89,HISTORICO!$C$15:$C$89,0,0)</f>
        <v>0</v>
      </c>
      <c r="P187" s="107">
        <f t="array" ref="P187">XLOOKUP(DECKS!$F187,HISTORICO!$B$15:$B$89,HISTORICO!$D$15:$D$89,0,0)</f>
        <v>0</v>
      </c>
      <c r="Q187" s="107">
        <f t="array" ref="Q187">XLOOKUP(DECKS!$F187,HISTORICO!$B$93:$B$171,HISTORICO!$C$93:$C$171,0,0)</f>
        <v>0</v>
      </c>
      <c r="R187" s="107">
        <f t="array" ref="R187">XLOOKUP(DECKS!$F187,HISTORICO!$B$93:$B$171,HISTORICO!$D$93:$D$171,0,0)</f>
        <v>0</v>
      </c>
      <c r="S187" s="107">
        <f t="array" ref="S187">XLOOKUP(DECKS!$F187,HISTORICO!$B$175:$B$377,HISTORICO!$C$175:$C$377,0,0)</f>
        <v>0</v>
      </c>
      <c r="T187" s="107">
        <f t="array" ref="T187">XLOOKUP(DECKS!$F187,HISTORICO!$B$175:$B$377,HISTORICO!$D$175:$D$377,0,0)</f>
        <v>0</v>
      </c>
      <c r="U187" s="107">
        <f t="array" ref="U187">XLOOKUP(DECKS!$F187,HISTORICO!$B$381:$B$501,HISTORICO!$C$381:$C$501,0,0)</f>
        <v>0</v>
      </c>
      <c r="V187" s="107">
        <f t="array" ref="V187">XLOOKUP(DECKS!$F187,HISTORICO!$B$381:$B$501,HISTORICO!$D$381:$D$501,0,0)</f>
        <v>0</v>
      </c>
      <c r="W187" s="107">
        <f t="array" ref="W187">XLOOKUP(DECKS!$F187,HISTORICO!$B$505:$B$589,HISTORICO!$C$505:$C$589,0,0)</f>
        <v>0</v>
      </c>
      <c r="X187" s="107">
        <f t="array" ref="X187">XLOOKUP(DECKS!$F187,HISTORICO!$B$505:$B$589,HISTORICO!$D$505:$D$589,0,0)</f>
        <v>0</v>
      </c>
      <c r="Y187" s="107">
        <f t="array" ref="Y187">XLOOKUP(DECKS!$F187,HISTORICO!$N$4:$N$100,HISTORICO!$O$4:$O$100,0,0)</f>
        <v>0</v>
      </c>
      <c r="Z187" s="107">
        <f t="array" ref="Z187">XLOOKUP(DECKS!$F187,HISTORICO!$N$4:$N$100,HISTORICO!$P$4:$P$100,0,0)</f>
        <v>0</v>
      </c>
      <c r="AA187" s="107">
        <f t="array" ref="AA187">XLOOKUP(DECKS!$F187,HISTORICO!$N$107:$N$288,HISTORICO!$O$107:$O$288,0,0)</f>
        <v>4</v>
      </c>
      <c r="AB187" s="107">
        <f t="array" ref="AB187">XLOOKUP(DECKS!$F187,HISTORICO!$N$107:$N$288,HISTORICO!$P$107:$P$288,0,0)</f>
        <v>0</v>
      </c>
      <c r="AC187" s="100">
        <f>DECKS!$AB187/DECKS!$AA187</f>
        <v>0</v>
      </c>
      <c r="AD187" s="108">
        <f t="array" ref="AD187">XLOOKUP(DECKS!$F187,HISTORICO!$N$292:$N$759,HISTORICO!$O$292:$O$759,0,0)</f>
        <v>0</v>
      </c>
      <c r="AE187" s="107">
        <f t="array" ref="AE187">XLOOKUP(DECKS!$F187,HISTORICO!$N$292:$N$759,HISTORICO!$P$292:$P$759,0,0)</f>
        <v>0</v>
      </c>
      <c r="AF187" s="109">
        <f>IFERROR(DECKS!$AE187/DECKS!$AD187,0)</f>
        <v>0</v>
      </c>
      <c r="AG187" s="108">
        <f>DECKS!$Y187+DECKS!$AA187+DECKS!$AD187</f>
        <v>4</v>
      </c>
      <c r="AH187" s="109">
        <f>IFERROR((DECKS!$Z187+DECKS!$AB187+DECKS!$AE187)/DECKS!$AG187,0)</f>
        <v>0</v>
      </c>
      <c r="AI187" s="110" t="str">
        <f>IFERROR(AVERAGEIF(REG!$D$2:$D$124,DECKS!$F187,REG!$C$2:$C$124),"-")</f>
        <v>-</v>
      </c>
      <c r="AJ187" s="108">
        <f>DECKS!$M187+DECKS!$O187+DECKS!$Q187+DECKS!$S187+DECKS!$U187+DECKS!$W187+DECKS!$Y187+DECKS!$AA187+DECKS!$AD187</f>
        <v>4</v>
      </c>
      <c r="AK187" s="109">
        <f>IFERROR((DECKS!$N187+DECKS!$P187+DECKS!$R187+DECKS!$T187+DECKS!$V187+DECKS!$X187+DECKS!$Z187+DECKS!$AB187+DECKS!$AE187)/DECKS!$AJ187,0)</f>
        <v>0</v>
      </c>
      <c r="AL187" s="107" t="s">
        <v>362</v>
      </c>
      <c r="AM187" s="107">
        <f>SUMIF(HISTORICO!N:N,DECKS!$F187,HISTORICO!X:X)</f>
        <v>0</v>
      </c>
      <c r="AN187" s="107">
        <f>SUMIF(HISTORICO!N:N,DECKS!$F187,HISTORICO!Y:Y)</f>
        <v>0</v>
      </c>
      <c r="AO187" s="107">
        <f>SUMIF(HISTORICO!N:N,DECKS!$F187,HISTORICO!Z:Z)</f>
        <v>0</v>
      </c>
      <c r="AP187" s="107">
        <f>SUMIF(HISTORICO!N:N,DECKS!$F187,HISTORICO!AA:AA)</f>
        <v>0</v>
      </c>
      <c r="AQ187" s="111">
        <f>IFERROR(SUM(DECKS!$AM187:$AP187)/((DECKS!$AG187)),0)</f>
        <v>0</v>
      </c>
      <c r="AR187" s="112">
        <f>IFERROR(DECKS!$AM187/SUM(DECKS!$AM187:$AP187),0)</f>
        <v>0</v>
      </c>
      <c r="AS187" s="112">
        <f>IFERROR(DECKS!$AN187/SUM(DECKS!$AM187:$AP187),0)</f>
        <v>0</v>
      </c>
      <c r="AT187" s="112">
        <f>IFERROR(DECKS!$AO187/SUM(DECKS!$AM187:$AP187),0)</f>
        <v>0</v>
      </c>
      <c r="AU187" s="112">
        <f>IFERROR(DECKS!$AP187/SUM(DECKS!$AM187:$AP187),0)</f>
        <v>0</v>
      </c>
      <c r="AV187" s="107">
        <f t="array" ref="AV187">XLOOKUP(DECKS!$F187,HISTORICO!$N$4:$N$100,HISTORICO!$AH$4:$AH$100,0)</f>
        <v>0</v>
      </c>
      <c r="AW187" s="107">
        <f>DECKS!$AV187+DECKS!$AM187+1.5*DECKS!$AN187+2*DECKS!$AO187+2.5*DECKS!$AP187</f>
        <v>0</v>
      </c>
      <c r="AX187" s="110">
        <f>IFERROR(DECKS!$AW187/DECKS!$AG187,"-")</f>
        <v>0</v>
      </c>
      <c r="AY187" s="107" t="str">
        <f t="array" ref="AY187">XLOOKUP(DECKS!$AX187,REF!$F$64:$F$68,REF!$D$64:$D$68,"-",-1,1)</f>
        <v>E</v>
      </c>
      <c r="AZ187" s="107"/>
      <c r="BA187" s="114"/>
      <c r="BB187" s="107"/>
      <c r="BC187" s="107"/>
    </row>
    <row r="188" ht="18.75" hidden="1" customHeight="1">
      <c r="A188" s="88"/>
      <c r="B188" s="105" t="s">
        <v>310</v>
      </c>
      <c r="C188" s="107" t="s">
        <v>254</v>
      </c>
      <c r="D188" s="107">
        <v>5.0</v>
      </c>
      <c r="E188" s="105" t="str">
        <f t="array" ref="E188">XLOOKUP(B188,REF!$C$3:$C$34,REF!$B$3:$B$34,"-",0,1)</f>
        <v>Mono Black</v>
      </c>
      <c r="F188" s="108" t="s">
        <v>527</v>
      </c>
      <c r="G188" s="107" t="str">
        <f t="shared" si="1"/>
        <v>0</v>
      </c>
      <c r="H188" s="107" t="str">
        <f t="shared" si="2"/>
        <v>0</v>
      </c>
      <c r="I188" s="107" t="str">
        <f t="shared" si="3"/>
        <v>1</v>
      </c>
      <c r="J188" s="107" t="str">
        <f t="shared" si="4"/>
        <v>0</v>
      </c>
      <c r="K188" s="107" t="str">
        <f t="shared" si="5"/>
        <v>0</v>
      </c>
      <c r="L188" s="107">
        <f t="shared" si="6"/>
        <v>1</v>
      </c>
      <c r="M188" s="107">
        <f t="array" ref="M188">XLOOKUP(DECKS!$F188,HISTORICO!$B$4:$B$11,HISTORICO!$C$4:$C$11,0,0)</f>
        <v>0</v>
      </c>
      <c r="N188" s="107">
        <f t="array" ref="N188">XLOOKUP(DECKS!$F188,HISTORICO!$B$4:$B$11,HISTORICO!$D$4:$D$11,0,0)</f>
        <v>0</v>
      </c>
      <c r="O188" s="107">
        <f t="array" ref="O188">XLOOKUP(DECKS!$F188,HISTORICO!$B$15:$B$89,HISTORICO!$C$15:$C$89,0,0)</f>
        <v>0</v>
      </c>
      <c r="P188" s="107">
        <f t="array" ref="P188">XLOOKUP(DECKS!$F188,HISTORICO!$B$15:$B$89,HISTORICO!$D$15:$D$89,0,0)</f>
        <v>0</v>
      </c>
      <c r="Q188" s="107">
        <f t="array" ref="Q188">XLOOKUP(DECKS!$F188,HISTORICO!$B$93:$B$171,HISTORICO!$C$93:$C$171,0,0)</f>
        <v>0</v>
      </c>
      <c r="R188" s="107">
        <f t="array" ref="R188">XLOOKUP(DECKS!$F188,HISTORICO!$B$93:$B$171,HISTORICO!$D$93:$D$171,0,0)</f>
        <v>0</v>
      </c>
      <c r="S188" s="107">
        <f t="array" ref="S188">XLOOKUP(DECKS!$F188,HISTORICO!$B$175:$B$377,HISTORICO!$C$175:$C$377,0,0)</f>
        <v>0</v>
      </c>
      <c r="T188" s="107">
        <f t="array" ref="T188">XLOOKUP(DECKS!$F188,HISTORICO!$B$175:$B$377,HISTORICO!$D$175:$D$377,0,0)</f>
        <v>0</v>
      </c>
      <c r="U188" s="107">
        <f t="array" ref="U188">XLOOKUP(DECKS!$F188,HISTORICO!$B$381:$B$501,HISTORICO!$C$381:$C$501,0,0)</f>
        <v>0</v>
      </c>
      <c r="V188" s="107">
        <f t="array" ref="V188">XLOOKUP(DECKS!$F188,HISTORICO!$B$381:$B$501,HISTORICO!$D$381:$D$501,0,0)</f>
        <v>0</v>
      </c>
      <c r="W188" s="107">
        <f t="array" ref="W188">XLOOKUP(DECKS!$F188,HISTORICO!$B$505:$B$589,HISTORICO!$C$505:$C$589,0,0)</f>
        <v>0</v>
      </c>
      <c r="X188" s="107">
        <f t="array" ref="X188">XLOOKUP(DECKS!$F188,HISTORICO!$B$505:$B$589,HISTORICO!$D$505:$D$589,0,0)</f>
        <v>0</v>
      </c>
      <c r="Y188" s="107">
        <f t="array" ref="Y188">XLOOKUP(DECKS!$F188,HISTORICO!$N$4:$N$100,HISTORICO!$O$4:$O$100,0,0)</f>
        <v>0</v>
      </c>
      <c r="Z188" s="107">
        <f t="array" ref="Z188">XLOOKUP(DECKS!$F188,HISTORICO!$N$4:$N$100,HISTORICO!$P$4:$P$100,0,0)</f>
        <v>0</v>
      </c>
      <c r="AA188" s="107">
        <f t="array" ref="AA188">XLOOKUP(DECKS!$F188,HISTORICO!$N$107:$N$288,HISTORICO!$O$107:$O$288,0,0)</f>
        <v>4</v>
      </c>
      <c r="AB188" s="107">
        <f t="array" ref="AB188">XLOOKUP(DECKS!$F188,HISTORICO!$N$107:$N$288,HISTORICO!$P$107:$P$288,0,0)</f>
        <v>0</v>
      </c>
      <c r="AC188" s="100">
        <f>DECKS!$AB188/DECKS!$AA188</f>
        <v>0</v>
      </c>
      <c r="AD188" s="108">
        <f t="array" ref="AD188">XLOOKUP(DECKS!$F188,HISTORICO!$N$292:$N$759,HISTORICO!$O$292:$O$759,0,0)</f>
        <v>0</v>
      </c>
      <c r="AE188" s="107">
        <f t="array" ref="AE188">XLOOKUP(DECKS!$F188,HISTORICO!$N$292:$N$759,HISTORICO!$P$292:$P$759,0,0)</f>
        <v>0</v>
      </c>
      <c r="AF188" s="109">
        <f>IFERROR(DECKS!$AE188/DECKS!$AD188,0)</f>
        <v>0</v>
      </c>
      <c r="AG188" s="108">
        <f>DECKS!$Y188+DECKS!$AA188+DECKS!$AD188</f>
        <v>4</v>
      </c>
      <c r="AH188" s="109">
        <f>IFERROR((DECKS!$Z188+DECKS!$AB188+DECKS!$AE188)/DECKS!$AG188,0)</f>
        <v>0</v>
      </c>
      <c r="AI188" s="110" t="str">
        <f>IFERROR(AVERAGEIF(REG!$D$2:$D$124,DECKS!$F188,REG!$C$2:$C$124),"-")</f>
        <v>-</v>
      </c>
      <c r="AJ188" s="108">
        <f>DECKS!$M188+DECKS!$O188+DECKS!$Q188+DECKS!$S188+DECKS!$U188+DECKS!$W188+DECKS!$Y188+DECKS!$AA188+DECKS!$AD188</f>
        <v>4</v>
      </c>
      <c r="AK188" s="109">
        <f>IFERROR((DECKS!$N188+DECKS!$P188+DECKS!$R188+DECKS!$T188+DECKS!$V188+DECKS!$X188+DECKS!$Z188+DECKS!$AB188+DECKS!$AE188)/DECKS!$AJ188,0)</f>
        <v>0</v>
      </c>
      <c r="AL188" s="107" t="s">
        <v>362</v>
      </c>
      <c r="AM188" s="107">
        <f>SUMIF(HISTORICO!N:N,DECKS!$F188,HISTORICO!X:X)</f>
        <v>0</v>
      </c>
      <c r="AN188" s="107">
        <f>SUMIF(HISTORICO!N:N,DECKS!$F188,HISTORICO!Y:Y)</f>
        <v>0</v>
      </c>
      <c r="AO188" s="107">
        <f>SUMIF(HISTORICO!N:N,DECKS!$F188,HISTORICO!Z:Z)</f>
        <v>0</v>
      </c>
      <c r="AP188" s="107">
        <f>SUMIF(HISTORICO!N:N,DECKS!$F188,HISTORICO!AA:AA)</f>
        <v>0</v>
      </c>
      <c r="AQ188" s="111">
        <f>IFERROR(SUM(DECKS!$AM188:$AP188)/((DECKS!$AG188)),0)</f>
        <v>0</v>
      </c>
      <c r="AR188" s="112">
        <f>IFERROR(DECKS!$AM188/SUM(DECKS!$AM188:$AP188),0)</f>
        <v>0</v>
      </c>
      <c r="AS188" s="112">
        <f>IFERROR(DECKS!$AN188/SUM(DECKS!$AM188:$AP188),0)</f>
        <v>0</v>
      </c>
      <c r="AT188" s="112">
        <f>IFERROR(DECKS!$AO188/SUM(DECKS!$AM188:$AP188),0)</f>
        <v>0</v>
      </c>
      <c r="AU188" s="112">
        <f>IFERROR(DECKS!$AP188/SUM(DECKS!$AM188:$AP188),0)</f>
        <v>0</v>
      </c>
      <c r="AV188" s="107">
        <f t="array" ref="AV188">XLOOKUP(DECKS!$F188,HISTORICO!$N$4:$N$100,HISTORICO!$AH$4:$AH$100,0)</f>
        <v>0</v>
      </c>
      <c r="AW188" s="107">
        <f>DECKS!$AV188+DECKS!$AM188+1.5*DECKS!$AN188+2*DECKS!$AO188+2.5*DECKS!$AP188</f>
        <v>0</v>
      </c>
      <c r="AX188" s="110">
        <f>IFERROR(DECKS!$AW188/DECKS!$AG188,"-")</f>
        <v>0</v>
      </c>
      <c r="AY188" s="107" t="str">
        <f t="array" ref="AY188">XLOOKUP(DECKS!$AX188,REF!$F$64:$F$68,REF!$D$64:$D$68,"-",-1,1)</f>
        <v>E</v>
      </c>
      <c r="AZ188" s="107" t="s">
        <v>528</v>
      </c>
      <c r="BA188" s="114">
        <v>186.41</v>
      </c>
      <c r="BB188" s="107">
        <v>3.06</v>
      </c>
      <c r="BC188" s="107">
        <v>41.7</v>
      </c>
    </row>
    <row r="189" ht="18.75" hidden="1" customHeight="1">
      <c r="A189" s="88"/>
      <c r="B189" s="105" t="s">
        <v>300</v>
      </c>
      <c r="C189" s="107" t="s">
        <v>265</v>
      </c>
      <c r="D189" s="107">
        <v>3.0</v>
      </c>
      <c r="E189" s="105" t="str">
        <f t="array" ref="E189">XLOOKUP(B189,REF!$C$3:$C$34,REF!$B$3:$B$34,"-",0,1)</f>
        <v>Naya</v>
      </c>
      <c r="F189" s="108" t="s">
        <v>529</v>
      </c>
      <c r="G189" s="107" t="str">
        <f t="shared" si="1"/>
        <v>1</v>
      </c>
      <c r="H189" s="107" t="str">
        <f t="shared" si="2"/>
        <v>0</v>
      </c>
      <c r="I189" s="107" t="str">
        <f t="shared" si="3"/>
        <v>0</v>
      </c>
      <c r="J189" s="107" t="str">
        <f t="shared" si="4"/>
        <v>1</v>
      </c>
      <c r="K189" s="107" t="str">
        <f t="shared" si="5"/>
        <v>1</v>
      </c>
      <c r="L189" s="107">
        <f t="shared" si="6"/>
        <v>3</v>
      </c>
      <c r="M189" s="107">
        <f t="array" ref="M189">XLOOKUP(DECKS!$F189,HISTORICO!$B$4:$B$11,HISTORICO!$C$4:$C$11,0,0)</f>
        <v>0</v>
      </c>
      <c r="N189" s="107">
        <f t="array" ref="N189">XLOOKUP(DECKS!$F189,HISTORICO!$B$4:$B$11,HISTORICO!$D$4:$D$11,0,0)</f>
        <v>0</v>
      </c>
      <c r="O189" s="107">
        <f t="array" ref="O189">XLOOKUP(DECKS!$F189,HISTORICO!$B$15:$B$89,HISTORICO!$C$15:$C$89,0,0)</f>
        <v>0</v>
      </c>
      <c r="P189" s="107">
        <f t="array" ref="P189">XLOOKUP(DECKS!$F189,HISTORICO!$B$15:$B$89,HISTORICO!$D$15:$D$89,0,0)</f>
        <v>0</v>
      </c>
      <c r="Q189" s="107">
        <f t="array" ref="Q189">XLOOKUP(DECKS!$F189,HISTORICO!$B$93:$B$171,HISTORICO!$C$93:$C$171,0,0)</f>
        <v>0</v>
      </c>
      <c r="R189" s="107">
        <f t="array" ref="R189">XLOOKUP(DECKS!$F189,HISTORICO!$B$93:$B$171,HISTORICO!$D$93:$D$171,0,0)</f>
        <v>0</v>
      </c>
      <c r="S189" s="107">
        <f t="array" ref="S189">XLOOKUP(DECKS!$F189,HISTORICO!$B$175:$B$377,HISTORICO!$C$175:$C$377,0,0)</f>
        <v>0</v>
      </c>
      <c r="T189" s="107">
        <f t="array" ref="T189">XLOOKUP(DECKS!$F189,HISTORICO!$B$175:$B$377,HISTORICO!$D$175:$D$377,0,0)</f>
        <v>0</v>
      </c>
      <c r="U189" s="107">
        <f t="array" ref="U189">XLOOKUP(DECKS!$F189,HISTORICO!$B$381:$B$501,HISTORICO!$C$381:$C$501,0,0)</f>
        <v>0</v>
      </c>
      <c r="V189" s="107">
        <f t="array" ref="V189">XLOOKUP(DECKS!$F189,HISTORICO!$B$381:$B$501,HISTORICO!$D$381:$D$501,0,0)</f>
        <v>0</v>
      </c>
      <c r="W189" s="107">
        <f t="array" ref="W189">XLOOKUP(DECKS!$F189,HISTORICO!$B$505:$B$589,HISTORICO!$C$505:$C$589,0,0)</f>
        <v>0</v>
      </c>
      <c r="X189" s="107">
        <f t="array" ref="X189">XLOOKUP(DECKS!$F189,HISTORICO!$B$505:$B$589,HISTORICO!$D$505:$D$589,0,0)</f>
        <v>0</v>
      </c>
      <c r="Y189" s="107">
        <f t="array" ref="Y189">XLOOKUP(DECKS!$F189,HISTORICO!$N$4:$N$100,HISTORICO!$O$4:$O$100,0,0)</f>
        <v>0</v>
      </c>
      <c r="Z189" s="107">
        <f t="array" ref="Z189">XLOOKUP(DECKS!$F189,HISTORICO!$N$4:$N$100,HISTORICO!$P$4:$P$100,0,0)</f>
        <v>0</v>
      </c>
      <c r="AA189" s="107">
        <f t="array" ref="AA189">XLOOKUP(DECKS!$F189,HISTORICO!$N$107:$N$288,HISTORICO!$O$107:$O$288,0,0)</f>
        <v>4</v>
      </c>
      <c r="AB189" s="107">
        <f t="array" ref="AB189">XLOOKUP(DECKS!$F189,HISTORICO!$N$107:$N$288,HISTORICO!$P$107:$P$288,0,0)</f>
        <v>0</v>
      </c>
      <c r="AC189" s="100">
        <f>DECKS!$AB189/DECKS!$AA189</f>
        <v>0</v>
      </c>
      <c r="AD189" s="108">
        <f t="array" ref="AD189">XLOOKUP(DECKS!$F189,HISTORICO!$N$292:$N$759,HISTORICO!$O$292:$O$759,0,0)</f>
        <v>0</v>
      </c>
      <c r="AE189" s="107">
        <f t="array" ref="AE189">XLOOKUP(DECKS!$F189,HISTORICO!$N$292:$N$759,HISTORICO!$P$292:$P$759,0,0)</f>
        <v>0</v>
      </c>
      <c r="AF189" s="109">
        <f>IFERROR(DECKS!$AE189/DECKS!$AD189,0)</f>
        <v>0</v>
      </c>
      <c r="AG189" s="108">
        <f>DECKS!$Y189+DECKS!$AA189+DECKS!$AD189</f>
        <v>4</v>
      </c>
      <c r="AH189" s="109">
        <f>IFERROR((DECKS!$Z189+DECKS!$AB189+DECKS!$AE189)/DECKS!$AG189,0)</f>
        <v>0</v>
      </c>
      <c r="AI189" s="110" t="str">
        <f>IFERROR(AVERAGEIF(REG!$D$2:$D$124,DECKS!$F189,REG!$C$2:$C$124),"-")</f>
        <v>-</v>
      </c>
      <c r="AJ189" s="108">
        <f>DECKS!$M189+DECKS!$O189+DECKS!$Q189+DECKS!$S189+DECKS!$U189+DECKS!$W189+DECKS!$Y189+DECKS!$AA189+DECKS!$AD189</f>
        <v>4</v>
      </c>
      <c r="AK189" s="109">
        <f>IFERROR((DECKS!$N189+DECKS!$P189+DECKS!$R189+DECKS!$T189+DECKS!$V189+DECKS!$X189+DECKS!$Z189+DECKS!$AB189+DECKS!$AE189)/DECKS!$AJ189,0)</f>
        <v>0</v>
      </c>
      <c r="AL189" s="107" t="s">
        <v>190</v>
      </c>
      <c r="AM189" s="107">
        <f>SUMIF(HISTORICO!N:N,DECKS!$F189,HISTORICO!X:X)</f>
        <v>0</v>
      </c>
      <c r="AN189" s="107">
        <f>SUMIF(HISTORICO!N:N,DECKS!$F189,HISTORICO!Y:Y)</f>
        <v>1</v>
      </c>
      <c r="AO189" s="107">
        <f>SUMIF(HISTORICO!N:N,DECKS!$F189,HISTORICO!Z:Z)</f>
        <v>0</v>
      </c>
      <c r="AP189" s="107">
        <f>SUMIF(HISTORICO!N:N,DECKS!$F189,HISTORICO!AA:AA)</f>
        <v>0</v>
      </c>
      <c r="AQ189" s="111">
        <f>IFERROR(SUM(DECKS!$AM189:$AP189)/((DECKS!$AG189)),0)</f>
        <v>0.25</v>
      </c>
      <c r="AR189" s="112">
        <f>IFERROR(DECKS!$AM189/SUM(DECKS!$AM189:$AP189),0)</f>
        <v>0</v>
      </c>
      <c r="AS189" s="112">
        <f>IFERROR(DECKS!$AN189/SUM(DECKS!$AM189:$AP189),0)</f>
        <v>1</v>
      </c>
      <c r="AT189" s="112">
        <f>IFERROR(DECKS!$AO189/SUM(DECKS!$AM189:$AP189),0)</f>
        <v>0</v>
      </c>
      <c r="AU189" s="112">
        <f>IFERROR(DECKS!$AP189/SUM(DECKS!$AM189:$AP189),0)</f>
        <v>0</v>
      </c>
      <c r="AV189" s="107">
        <f t="array" ref="AV189">XLOOKUP(DECKS!$F189,HISTORICO!$N$4:$N$100,HISTORICO!$AH$4:$AH$100,0)</f>
        <v>0</v>
      </c>
      <c r="AW189" s="107">
        <f>DECKS!$AV189+DECKS!$AM189+1.5*DECKS!$AN189+2*DECKS!$AO189+2.5*DECKS!$AP189</f>
        <v>1.5</v>
      </c>
      <c r="AX189" s="110">
        <f>IFERROR(DECKS!$AW189/DECKS!$AG189,"-")</f>
        <v>0.375</v>
      </c>
      <c r="AY189" s="107" t="str">
        <f t="array" ref="AY189">XLOOKUP(DECKS!$AX189,REF!$F$64:$F$68,REF!$D$64:$D$68,"-",-1,1)</f>
        <v>D</v>
      </c>
      <c r="AZ189" s="107"/>
      <c r="BA189" s="114"/>
      <c r="BB189" s="107"/>
      <c r="BC189" s="107"/>
    </row>
    <row r="190" ht="18.75" hidden="1" customHeight="1">
      <c r="A190" s="88"/>
      <c r="B190" s="105" t="s">
        <v>308</v>
      </c>
      <c r="C190" s="107" t="s">
        <v>277</v>
      </c>
      <c r="D190" s="107">
        <v>7.0</v>
      </c>
      <c r="E190" s="105" t="str">
        <f t="array" ref="E190">XLOOKUP(B190,REF!$C$3:$C$34,REF!$B$3:$B$34,"-",0,1)</f>
        <v>Rakdos</v>
      </c>
      <c r="F190" s="108" t="s">
        <v>530</v>
      </c>
      <c r="G190" s="107" t="str">
        <f t="shared" si="1"/>
        <v>0</v>
      </c>
      <c r="H190" s="107" t="str">
        <f t="shared" si="2"/>
        <v>0</v>
      </c>
      <c r="I190" s="107" t="str">
        <f t="shared" si="3"/>
        <v>1</v>
      </c>
      <c r="J190" s="107" t="str">
        <f t="shared" si="4"/>
        <v>1</v>
      </c>
      <c r="K190" s="107" t="str">
        <f t="shared" si="5"/>
        <v>0</v>
      </c>
      <c r="L190" s="107">
        <f t="shared" si="6"/>
        <v>2</v>
      </c>
      <c r="M190" s="107">
        <f t="array" ref="M190">XLOOKUP(DECKS!$F190,HISTORICO!$B$4:$B$11,HISTORICO!$C$4:$C$11,0,0)</f>
        <v>0</v>
      </c>
      <c r="N190" s="107">
        <f t="array" ref="N190">XLOOKUP(DECKS!$F190,HISTORICO!$B$4:$B$11,HISTORICO!$D$4:$D$11,0,0)</f>
        <v>0</v>
      </c>
      <c r="O190" s="107">
        <f t="array" ref="O190">XLOOKUP(DECKS!$F190,HISTORICO!$B$15:$B$89,HISTORICO!$C$15:$C$89,0,0)</f>
        <v>0</v>
      </c>
      <c r="P190" s="107">
        <f t="array" ref="P190">XLOOKUP(DECKS!$F190,HISTORICO!$B$15:$B$89,HISTORICO!$D$15:$D$89,0,0)</f>
        <v>0</v>
      </c>
      <c r="Q190" s="107">
        <f t="array" ref="Q190">XLOOKUP(DECKS!$F190,HISTORICO!$B$93:$B$171,HISTORICO!$C$93:$C$171,0,0)</f>
        <v>0</v>
      </c>
      <c r="R190" s="107">
        <f t="array" ref="R190">XLOOKUP(DECKS!$F190,HISTORICO!$B$93:$B$171,HISTORICO!$D$93:$D$171,0,0)</f>
        <v>0</v>
      </c>
      <c r="S190" s="107">
        <f t="array" ref="S190">XLOOKUP(DECKS!$F190,HISTORICO!$B$175:$B$377,HISTORICO!$C$175:$C$377,0,0)</f>
        <v>0</v>
      </c>
      <c r="T190" s="107">
        <f t="array" ref="T190">XLOOKUP(DECKS!$F190,HISTORICO!$B$175:$B$377,HISTORICO!$D$175:$D$377,0,0)</f>
        <v>0</v>
      </c>
      <c r="U190" s="107">
        <f t="array" ref="U190">XLOOKUP(DECKS!$F190,HISTORICO!$B$381:$B$501,HISTORICO!$C$381:$C$501,0,0)</f>
        <v>0</v>
      </c>
      <c r="V190" s="107">
        <f t="array" ref="V190">XLOOKUP(DECKS!$F190,HISTORICO!$B$381:$B$501,HISTORICO!$D$381:$D$501,0,0)</f>
        <v>0</v>
      </c>
      <c r="W190" s="107">
        <f t="array" ref="W190">XLOOKUP(DECKS!$F190,HISTORICO!$B$505:$B$589,HISTORICO!$C$505:$C$589,0,0)</f>
        <v>0</v>
      </c>
      <c r="X190" s="107">
        <f t="array" ref="X190">XLOOKUP(DECKS!$F190,HISTORICO!$B$505:$B$589,HISTORICO!$D$505:$D$589,0,0)</f>
        <v>0</v>
      </c>
      <c r="Y190" s="107">
        <f t="array" ref="Y190">XLOOKUP(DECKS!$F190,HISTORICO!$N$4:$N$100,HISTORICO!$O$4:$O$100,0,0)</f>
        <v>0</v>
      </c>
      <c r="Z190" s="107">
        <f t="array" ref="Z190">XLOOKUP(DECKS!$F190,HISTORICO!$N$4:$N$100,HISTORICO!$P$4:$P$100,0,0)</f>
        <v>0</v>
      </c>
      <c r="AA190" s="107">
        <f t="array" ref="AA190">XLOOKUP(DECKS!$F190,HISTORICO!$N$107:$N$288,HISTORICO!$O$107:$O$288,0,0)</f>
        <v>4</v>
      </c>
      <c r="AB190" s="107">
        <f t="array" ref="AB190">XLOOKUP(DECKS!$F190,HISTORICO!$N$107:$N$288,HISTORICO!$P$107:$P$288,0,0)</f>
        <v>0</v>
      </c>
      <c r="AC190" s="100">
        <f>DECKS!$AB190/DECKS!$AA190</f>
        <v>0</v>
      </c>
      <c r="AD190" s="108">
        <f t="array" ref="AD190">XLOOKUP(DECKS!$F190,HISTORICO!$N$292:$N$759,HISTORICO!$O$292:$O$759,0,0)</f>
        <v>0</v>
      </c>
      <c r="AE190" s="107">
        <f t="array" ref="AE190">XLOOKUP(DECKS!$F190,HISTORICO!$N$292:$N$759,HISTORICO!$P$292:$P$759,0,0)</f>
        <v>0</v>
      </c>
      <c r="AF190" s="109">
        <f>IFERROR(DECKS!$AE190/DECKS!$AD190,0)</f>
        <v>0</v>
      </c>
      <c r="AG190" s="108">
        <f>DECKS!$Y190+DECKS!$AA190+DECKS!$AD190</f>
        <v>4</v>
      </c>
      <c r="AH190" s="109">
        <f>IFERROR((DECKS!$Z190+DECKS!$AB190+DECKS!$AE190)/DECKS!$AG190,0)</f>
        <v>0</v>
      </c>
      <c r="AI190" s="110" t="str">
        <f>IFERROR(AVERAGEIF(REG!$D$2:$D$124,DECKS!$F190,REG!$C$2:$C$124),"-")</f>
        <v>-</v>
      </c>
      <c r="AJ190" s="108">
        <f>DECKS!$M190+DECKS!$O190+DECKS!$Q190+DECKS!$S190+DECKS!$U190+DECKS!$W190+DECKS!$Y190+DECKS!$AA190+DECKS!$AD190</f>
        <v>4</v>
      </c>
      <c r="AK190" s="109">
        <f>IFERROR((DECKS!$N190+DECKS!$P190+DECKS!$R190+DECKS!$T190+DECKS!$V190+DECKS!$X190+DECKS!$Z190+DECKS!$AB190+DECKS!$AE190)/DECKS!$AJ190,0)</f>
        <v>0</v>
      </c>
      <c r="AL190" s="107" t="s">
        <v>362</v>
      </c>
      <c r="AM190" s="107">
        <f>SUMIF(HISTORICO!N:N,DECKS!$F190,HISTORICO!X:X)</f>
        <v>0</v>
      </c>
      <c r="AN190" s="107">
        <f>SUMIF(HISTORICO!N:N,DECKS!$F190,HISTORICO!Y:Y)</f>
        <v>0</v>
      </c>
      <c r="AO190" s="107">
        <f>SUMIF(HISTORICO!N:N,DECKS!$F190,HISTORICO!Z:Z)</f>
        <v>0</v>
      </c>
      <c r="AP190" s="107">
        <f>SUMIF(HISTORICO!N:N,DECKS!$F190,HISTORICO!AA:AA)</f>
        <v>0</v>
      </c>
      <c r="AQ190" s="111">
        <f>IFERROR(SUM(DECKS!$AM190:$AP190)/((DECKS!$AG190)),0)</f>
        <v>0</v>
      </c>
      <c r="AR190" s="112">
        <f>IFERROR(DECKS!$AM190/SUM(DECKS!$AM190:$AP190),0)</f>
        <v>0</v>
      </c>
      <c r="AS190" s="112">
        <f>IFERROR(DECKS!$AN190/SUM(DECKS!$AM190:$AP190),0)</f>
        <v>0</v>
      </c>
      <c r="AT190" s="112">
        <f>IFERROR(DECKS!$AO190/SUM(DECKS!$AM190:$AP190),0)</f>
        <v>0</v>
      </c>
      <c r="AU190" s="112">
        <f>IFERROR(DECKS!$AP190/SUM(DECKS!$AM190:$AP190),0)</f>
        <v>0</v>
      </c>
      <c r="AV190" s="107">
        <f t="array" ref="AV190">XLOOKUP(DECKS!$F190,HISTORICO!$N$4:$N$100,HISTORICO!$AH$4:$AH$100,0)</f>
        <v>0</v>
      </c>
      <c r="AW190" s="107">
        <f>DECKS!$AV190+DECKS!$AM190+1.5*DECKS!$AN190+2*DECKS!$AO190+2.5*DECKS!$AP190</f>
        <v>0</v>
      </c>
      <c r="AX190" s="110">
        <f>IFERROR(DECKS!$AW190/DECKS!$AG190,"-")</f>
        <v>0</v>
      </c>
      <c r="AY190" s="107" t="str">
        <f t="array" ref="AY190">XLOOKUP(DECKS!$AX190,REF!$F$64:$F$68,REF!$D$64:$D$68,"-",-1,1)</f>
        <v>E</v>
      </c>
      <c r="AZ190" s="107"/>
      <c r="BA190" s="114"/>
      <c r="BB190" s="107"/>
      <c r="BC190" s="107"/>
    </row>
    <row r="191" ht="18.75" hidden="1" customHeight="1">
      <c r="A191" s="88"/>
      <c r="B191" s="105" t="s">
        <v>342</v>
      </c>
      <c r="C191" s="107" t="s">
        <v>266</v>
      </c>
      <c r="D191" s="107">
        <v>5.0</v>
      </c>
      <c r="E191" s="105" t="str">
        <f t="array" ref="E191">XLOOKUP(B191,REF!$C$3:$C$34,REF!$B$3:$B$34,"-",0,1)</f>
        <v>Mono Green</v>
      </c>
      <c r="F191" s="108" t="s">
        <v>531</v>
      </c>
      <c r="G191" s="107" t="str">
        <f t="shared" si="1"/>
        <v>0</v>
      </c>
      <c r="H191" s="107" t="str">
        <f t="shared" si="2"/>
        <v>0</v>
      </c>
      <c r="I191" s="107" t="str">
        <f t="shared" si="3"/>
        <v>0</v>
      </c>
      <c r="J191" s="107" t="str">
        <f t="shared" si="4"/>
        <v>0</v>
      </c>
      <c r="K191" s="107" t="str">
        <f t="shared" si="5"/>
        <v>1</v>
      </c>
      <c r="L191" s="107">
        <f t="shared" si="6"/>
        <v>1</v>
      </c>
      <c r="M191" s="107">
        <f t="array" ref="M191">XLOOKUP(DECKS!$F191,HISTORICO!$B$4:$B$11,HISTORICO!$C$4:$C$11,0,0)</f>
        <v>0</v>
      </c>
      <c r="N191" s="107">
        <f t="array" ref="N191">XLOOKUP(DECKS!$F191,HISTORICO!$B$4:$B$11,HISTORICO!$D$4:$D$11,0,0)</f>
        <v>0</v>
      </c>
      <c r="O191" s="107">
        <f t="array" ref="O191">XLOOKUP(DECKS!$F191,HISTORICO!$B$15:$B$89,HISTORICO!$C$15:$C$89,0,0)</f>
        <v>0</v>
      </c>
      <c r="P191" s="107">
        <f t="array" ref="P191">XLOOKUP(DECKS!$F191,HISTORICO!$B$15:$B$89,HISTORICO!$D$15:$D$89,0,0)</f>
        <v>0</v>
      </c>
      <c r="Q191" s="107">
        <f t="array" ref="Q191">XLOOKUP(DECKS!$F191,HISTORICO!$B$93:$B$171,HISTORICO!$C$93:$C$171,0,0)</f>
        <v>0</v>
      </c>
      <c r="R191" s="107">
        <f t="array" ref="R191">XLOOKUP(DECKS!$F191,HISTORICO!$B$93:$B$171,HISTORICO!$D$93:$D$171,0,0)</f>
        <v>0</v>
      </c>
      <c r="S191" s="107">
        <f t="array" ref="S191">XLOOKUP(DECKS!$F191,HISTORICO!$B$175:$B$377,HISTORICO!$C$175:$C$377,0,0)</f>
        <v>14</v>
      </c>
      <c r="T191" s="107">
        <f t="array" ref="T191">XLOOKUP(DECKS!$F191,HISTORICO!$B$175:$B$377,HISTORICO!$D$175:$D$377,0,0)</f>
        <v>6</v>
      </c>
      <c r="U191" s="107">
        <f t="array" ref="U191">XLOOKUP(DECKS!$F191,HISTORICO!$B$381:$B$501,HISTORICO!$C$381:$C$501,0,0)</f>
        <v>4</v>
      </c>
      <c r="V191" s="107">
        <f t="array" ref="V191">XLOOKUP(DECKS!$F191,HISTORICO!$B$381:$B$501,HISTORICO!$D$381:$D$501,0,0)</f>
        <v>1</v>
      </c>
      <c r="W191" s="107">
        <f t="array" ref="W191">XLOOKUP(DECKS!$F191,HISTORICO!$B$505:$B$589,HISTORICO!$C$505:$C$589,0,0)</f>
        <v>0</v>
      </c>
      <c r="X191" s="107">
        <f t="array" ref="X191">XLOOKUP(DECKS!$F191,HISTORICO!$B$505:$B$589,HISTORICO!$D$505:$D$589,0,0)</f>
        <v>0</v>
      </c>
      <c r="Y191" s="107">
        <f t="array" ref="Y191">XLOOKUP(DECKS!$F191,HISTORICO!$N$4:$N$100,HISTORICO!$O$4:$O$100,0,0)</f>
        <v>0</v>
      </c>
      <c r="Z191" s="107">
        <f t="array" ref="Z191">XLOOKUP(DECKS!$F191,HISTORICO!$N$4:$N$100,HISTORICO!$P$4:$P$100,0,0)</f>
        <v>0</v>
      </c>
      <c r="AA191" s="107">
        <f t="array" ref="AA191">XLOOKUP(DECKS!$F191,HISTORICO!$N$107:$N$288,HISTORICO!$O$107:$O$288,0,0)</f>
        <v>3</v>
      </c>
      <c r="AB191" s="107">
        <f t="array" ref="AB191">XLOOKUP(DECKS!$F191,HISTORICO!$N$107:$N$288,HISTORICO!$P$107:$P$288,0,0)</f>
        <v>0</v>
      </c>
      <c r="AC191" s="100">
        <f>DECKS!$AB191/DECKS!$AA191</f>
        <v>0</v>
      </c>
      <c r="AD191" s="108">
        <f t="array" ref="AD191">XLOOKUP(DECKS!$F191,HISTORICO!$N$292:$N$759,HISTORICO!$O$292:$O$759,0,0)</f>
        <v>0</v>
      </c>
      <c r="AE191" s="107">
        <f t="array" ref="AE191">XLOOKUP(DECKS!$F191,HISTORICO!$N$292:$N$759,HISTORICO!$P$292:$P$759,0,0)</f>
        <v>0</v>
      </c>
      <c r="AF191" s="109">
        <f>IFERROR(DECKS!$AE191/DECKS!$AD191,0)</f>
        <v>0</v>
      </c>
      <c r="AG191" s="108">
        <f>DECKS!$Y191+DECKS!$AA191+DECKS!$AD191</f>
        <v>3</v>
      </c>
      <c r="AH191" s="109">
        <f>IFERROR((DECKS!$Z191+DECKS!$AB191+DECKS!$AE191)/DECKS!$AG191,0)</f>
        <v>0</v>
      </c>
      <c r="AI191" s="110" t="str">
        <f>IFERROR(AVERAGEIF(REG!$D$2:$D$124,DECKS!$F191,REG!$C$2:$C$124),"-")</f>
        <v>-</v>
      </c>
      <c r="AJ191" s="108">
        <f>DECKS!$M191+DECKS!$O191+DECKS!$Q191+DECKS!$S191+DECKS!$U191+DECKS!$W191+DECKS!$Y191+DECKS!$AA191+DECKS!$AD191</f>
        <v>21</v>
      </c>
      <c r="AK191" s="109">
        <f>IFERROR((DECKS!$N191+DECKS!$P191+DECKS!$R191+DECKS!$T191+DECKS!$V191+DECKS!$X191+DECKS!$Z191+DECKS!$AB191+DECKS!$AE191)/DECKS!$AJ191,0)</f>
        <v>0.3333333333</v>
      </c>
      <c r="AL191" s="100" t="s">
        <v>362</v>
      </c>
      <c r="AM191" s="107">
        <f>SUMIF(HISTORICO!N:N,DECKS!$F191,HISTORICO!X:X)</f>
        <v>0</v>
      </c>
      <c r="AN191" s="107">
        <f>SUMIF(HISTORICO!N:N,DECKS!$F191,HISTORICO!Y:Y)</f>
        <v>0</v>
      </c>
      <c r="AO191" s="107">
        <f>SUMIF(HISTORICO!N:N,DECKS!$F191,HISTORICO!Z:Z)</f>
        <v>0</v>
      </c>
      <c r="AP191" s="107">
        <f>SUMIF(HISTORICO!N:N,DECKS!$F191,HISTORICO!AA:AA)</f>
        <v>0</v>
      </c>
      <c r="AQ191" s="111">
        <f>IFERROR(SUM(DECKS!$AM191:$AP191)/((DECKS!$AG191)),0)</f>
        <v>0</v>
      </c>
      <c r="AR191" s="112">
        <f>IFERROR(DECKS!$AM191/SUM(DECKS!$AM191:$AP191),0)</f>
        <v>0</v>
      </c>
      <c r="AS191" s="112">
        <f>IFERROR(DECKS!$AN191/SUM(DECKS!$AM191:$AP191),0)</f>
        <v>0</v>
      </c>
      <c r="AT191" s="112">
        <f>IFERROR(DECKS!$AO191/SUM(DECKS!$AM191:$AP191),0)</f>
        <v>0</v>
      </c>
      <c r="AU191" s="112">
        <f>IFERROR(DECKS!$AP191/SUM(DECKS!$AM191:$AP191),0)</f>
        <v>0</v>
      </c>
      <c r="AV191" s="107">
        <f t="array" ref="AV191">XLOOKUP(DECKS!$F191,HISTORICO!$N$4:$N$100,HISTORICO!$AH$4:$AH$100,0)</f>
        <v>0</v>
      </c>
      <c r="AW191" s="107">
        <f>DECKS!$AV191+DECKS!$AM191+1.5*DECKS!$AN191+2*DECKS!$AO191+2.5*DECKS!$AP191</f>
        <v>0</v>
      </c>
      <c r="AX191" s="110">
        <f>IFERROR(DECKS!$AW191/DECKS!$AG191,"-")</f>
        <v>0</v>
      </c>
      <c r="AY191" s="107" t="str">
        <f t="array" ref="AY191">XLOOKUP(DECKS!$AX191,REF!$F$64:$F$68,REF!$D$64:$D$68,"-",-1,1)</f>
        <v>E</v>
      </c>
      <c r="AZ191" s="108"/>
      <c r="BA191" s="114"/>
      <c r="BB191" s="107"/>
      <c r="BC191" s="107"/>
    </row>
    <row r="192" ht="18.75" hidden="1" customHeight="1">
      <c r="A192" s="88"/>
      <c r="B192" s="105" t="s">
        <v>320</v>
      </c>
      <c r="C192" s="107" t="s">
        <v>266</v>
      </c>
      <c r="D192" s="107">
        <v>3.0</v>
      </c>
      <c r="E192" s="105" t="str">
        <f t="array" ref="E192">XLOOKUP(B192,REF!$C$3:$C$34,REF!$B$3:$B$34,"-",0,1)</f>
        <v>Temur</v>
      </c>
      <c r="F192" s="108" t="s">
        <v>532</v>
      </c>
      <c r="G192" s="107" t="str">
        <f t="shared" si="1"/>
        <v>0</v>
      </c>
      <c r="H192" s="107" t="str">
        <f t="shared" si="2"/>
        <v>1</v>
      </c>
      <c r="I192" s="107" t="str">
        <f t="shared" si="3"/>
        <v>0</v>
      </c>
      <c r="J192" s="107" t="str">
        <f t="shared" si="4"/>
        <v>1</v>
      </c>
      <c r="K192" s="107" t="str">
        <f t="shared" si="5"/>
        <v>1</v>
      </c>
      <c r="L192" s="107">
        <f t="shared" si="6"/>
        <v>3</v>
      </c>
      <c r="M192" s="107">
        <f t="array" ref="M192">XLOOKUP(DECKS!$F192,HISTORICO!$B$4:$B$11,HISTORICO!$C$4:$C$11,0,0)</f>
        <v>0</v>
      </c>
      <c r="N192" s="107">
        <f t="array" ref="N192">XLOOKUP(DECKS!$F192,HISTORICO!$B$4:$B$11,HISTORICO!$D$4:$D$11,0,0)</f>
        <v>0</v>
      </c>
      <c r="O192" s="107">
        <f t="array" ref="O192">XLOOKUP(DECKS!$F192,HISTORICO!$B$15:$B$89,HISTORICO!$C$15:$C$89,0,0)</f>
        <v>0</v>
      </c>
      <c r="P192" s="107">
        <f t="array" ref="P192">XLOOKUP(DECKS!$F192,HISTORICO!$B$15:$B$89,HISTORICO!$D$15:$D$89,0,0)</f>
        <v>0</v>
      </c>
      <c r="Q192" s="107">
        <f t="array" ref="Q192">XLOOKUP(DECKS!$F192,HISTORICO!$B$93:$B$171,HISTORICO!$C$93:$C$171,0,0)</f>
        <v>0</v>
      </c>
      <c r="R192" s="107">
        <f t="array" ref="R192">XLOOKUP(DECKS!$F192,HISTORICO!$B$93:$B$171,HISTORICO!$D$93:$D$171,0,0)</f>
        <v>0</v>
      </c>
      <c r="S192" s="107">
        <f t="array" ref="S192">XLOOKUP(DECKS!$F192,HISTORICO!$B$175:$B$377,HISTORICO!$C$175:$C$377,0,0)</f>
        <v>0</v>
      </c>
      <c r="T192" s="107">
        <f t="array" ref="T192">XLOOKUP(DECKS!$F192,HISTORICO!$B$175:$B$377,HISTORICO!$D$175:$D$377,0,0)</f>
        <v>0</v>
      </c>
      <c r="U192" s="107">
        <f t="array" ref="U192">XLOOKUP(DECKS!$F192,HISTORICO!$B$381:$B$501,HISTORICO!$C$381:$C$501,0,0)</f>
        <v>0</v>
      </c>
      <c r="V192" s="107">
        <f t="array" ref="V192">XLOOKUP(DECKS!$F192,HISTORICO!$B$381:$B$501,HISTORICO!$D$381:$D$501,0,0)</f>
        <v>0</v>
      </c>
      <c r="W192" s="107">
        <f t="array" ref="W192">XLOOKUP(DECKS!$F192,HISTORICO!$B$505:$B$589,HISTORICO!$C$505:$C$589,0,0)</f>
        <v>0</v>
      </c>
      <c r="X192" s="107">
        <f t="array" ref="X192">XLOOKUP(DECKS!$F192,HISTORICO!$B$505:$B$589,HISTORICO!$D$505:$D$589,0,0)</f>
        <v>0</v>
      </c>
      <c r="Y192" s="107">
        <f t="array" ref="Y192">XLOOKUP(DECKS!$F192,HISTORICO!$N$4:$N$100,HISTORICO!$O$4:$O$100,0,0)</f>
        <v>0</v>
      </c>
      <c r="Z192" s="107">
        <f t="array" ref="Z192">XLOOKUP(DECKS!$F192,HISTORICO!$N$4:$N$100,HISTORICO!$P$4:$P$100,0,0)</f>
        <v>0</v>
      </c>
      <c r="AA192" s="107">
        <f t="array" ref="AA192">XLOOKUP(DECKS!$F192,HISTORICO!$N$107:$N$288,HISTORICO!$O$107:$O$288,0,0)</f>
        <v>3</v>
      </c>
      <c r="AB192" s="107">
        <f t="array" ref="AB192">XLOOKUP(DECKS!$F192,HISTORICO!$N$107:$N$288,HISTORICO!$P$107:$P$288,0,0)</f>
        <v>0</v>
      </c>
      <c r="AC192" s="100">
        <f>DECKS!$AB192/DECKS!$AA192</f>
        <v>0</v>
      </c>
      <c r="AD192" s="108">
        <f t="array" ref="AD192">XLOOKUP(DECKS!$F192,HISTORICO!$N$292:$N$759,HISTORICO!$O$292:$O$759,0,0)</f>
        <v>0</v>
      </c>
      <c r="AE192" s="107">
        <f t="array" ref="AE192">XLOOKUP(DECKS!$F192,HISTORICO!$N$292:$N$759,HISTORICO!$P$292:$P$759,0,0)</f>
        <v>0</v>
      </c>
      <c r="AF192" s="109">
        <f>IFERROR(DECKS!$AE192/DECKS!$AD192,0)</f>
        <v>0</v>
      </c>
      <c r="AG192" s="108">
        <f>DECKS!$Y192+DECKS!$AA192+DECKS!$AD192</f>
        <v>3</v>
      </c>
      <c r="AH192" s="109">
        <f>IFERROR((DECKS!$Z192+DECKS!$AB192+DECKS!$AE192)/DECKS!$AG192,0)</f>
        <v>0</v>
      </c>
      <c r="AI192" s="110" t="str">
        <f>IFERROR(AVERAGEIF(REG!$D$2:$D$124,DECKS!$F192,REG!$C$2:$C$124),"-")</f>
        <v>-</v>
      </c>
      <c r="AJ192" s="108">
        <f>DECKS!$M192+DECKS!$O192+DECKS!$Q192+DECKS!$S192+DECKS!$U192+DECKS!$W192+DECKS!$Y192+DECKS!$AA192+DECKS!$AD192</f>
        <v>3</v>
      </c>
      <c r="AK192" s="109">
        <f>IFERROR((DECKS!$N192+DECKS!$P192+DECKS!$R192+DECKS!$T192+DECKS!$V192+DECKS!$X192+DECKS!$Z192+DECKS!$AB192+DECKS!$AE192)/DECKS!$AJ192,0)</f>
        <v>0</v>
      </c>
      <c r="AL192" s="107" t="s">
        <v>362</v>
      </c>
      <c r="AM192" s="107">
        <f>SUMIF(HISTORICO!N:N,DECKS!$F192,HISTORICO!X:X)</f>
        <v>0</v>
      </c>
      <c r="AN192" s="107">
        <f>SUMIF(HISTORICO!N:N,DECKS!$F192,HISTORICO!Y:Y)</f>
        <v>0</v>
      </c>
      <c r="AO192" s="107">
        <f>SUMIF(HISTORICO!N:N,DECKS!$F192,HISTORICO!Z:Z)</f>
        <v>0</v>
      </c>
      <c r="AP192" s="107">
        <f>SUMIF(HISTORICO!N:N,DECKS!$F192,HISTORICO!AA:AA)</f>
        <v>0</v>
      </c>
      <c r="AQ192" s="111">
        <f>IFERROR(SUM(DECKS!$AM192:$AP192)/((DECKS!$AG192)),0)</f>
        <v>0</v>
      </c>
      <c r="AR192" s="112">
        <f>IFERROR(DECKS!$AM192/SUM(DECKS!$AM192:$AP192),0)</f>
        <v>0</v>
      </c>
      <c r="AS192" s="112">
        <f>IFERROR(DECKS!$AN192/SUM(DECKS!$AM192:$AP192),0)</f>
        <v>0</v>
      </c>
      <c r="AT192" s="112">
        <f>IFERROR(DECKS!$AO192/SUM(DECKS!$AM192:$AP192),0)</f>
        <v>0</v>
      </c>
      <c r="AU192" s="112">
        <f>IFERROR(DECKS!$AP192/SUM(DECKS!$AM192:$AP192),0)</f>
        <v>0</v>
      </c>
      <c r="AV192" s="107">
        <f t="array" ref="AV192">XLOOKUP(DECKS!$F192,HISTORICO!$N$4:$N$100,HISTORICO!$AH$4:$AH$100,0)</f>
        <v>0</v>
      </c>
      <c r="AW192" s="107">
        <f>DECKS!$AV192+DECKS!$AM192+1.5*DECKS!$AN192+2*DECKS!$AO192+2.5*DECKS!$AP192</f>
        <v>0</v>
      </c>
      <c r="AX192" s="110">
        <f>IFERROR(DECKS!$AW192/DECKS!$AG192,"-")</f>
        <v>0</v>
      </c>
      <c r="AY192" s="107" t="str">
        <f t="array" ref="AY192">XLOOKUP(DECKS!$AX192,REF!$F$64:$F$68,REF!$D$64:$D$68,"-",-1,1)</f>
        <v>E</v>
      </c>
      <c r="AZ192" s="107"/>
      <c r="BA192" s="114"/>
      <c r="BB192" s="107"/>
      <c r="BC192" s="107"/>
    </row>
    <row r="193" ht="18.75" hidden="1" customHeight="1">
      <c r="A193" s="88"/>
      <c r="B193" s="105" t="s">
        <v>340</v>
      </c>
      <c r="C193" s="107" t="s">
        <v>258</v>
      </c>
      <c r="D193" s="107">
        <v>4.0</v>
      </c>
      <c r="E193" s="105" t="str">
        <f t="array" ref="E193">XLOOKUP(B193,REF!$C$3:$C$34,REF!$B$3:$B$34,"-",0,1)</f>
        <v>Esper</v>
      </c>
      <c r="F193" s="108" t="s">
        <v>533</v>
      </c>
      <c r="G193" s="107" t="str">
        <f t="shared" si="1"/>
        <v>1</v>
      </c>
      <c r="H193" s="107" t="str">
        <f t="shared" si="2"/>
        <v>1</v>
      </c>
      <c r="I193" s="107" t="str">
        <f t="shared" si="3"/>
        <v>1</v>
      </c>
      <c r="J193" s="107" t="str">
        <f t="shared" si="4"/>
        <v>0</v>
      </c>
      <c r="K193" s="107" t="str">
        <f t="shared" si="5"/>
        <v>0</v>
      </c>
      <c r="L193" s="107">
        <f t="shared" si="6"/>
        <v>3</v>
      </c>
      <c r="M193" s="107">
        <f t="array" ref="M193">XLOOKUP(DECKS!$F193,HISTORICO!$B$4:$B$11,HISTORICO!$C$4:$C$11,0,0)</f>
        <v>0</v>
      </c>
      <c r="N193" s="107">
        <f t="array" ref="N193">XLOOKUP(DECKS!$F193,HISTORICO!$B$4:$B$11,HISTORICO!$D$4:$D$11,0,0)</f>
        <v>0</v>
      </c>
      <c r="O193" s="107">
        <f t="array" ref="O193">XLOOKUP(DECKS!$F193,HISTORICO!$B$15:$B$89,HISTORICO!$C$15:$C$89,0,0)</f>
        <v>0</v>
      </c>
      <c r="P193" s="107">
        <f t="array" ref="P193">XLOOKUP(DECKS!$F193,HISTORICO!$B$15:$B$89,HISTORICO!$D$15:$D$89,0,0)</f>
        <v>0</v>
      </c>
      <c r="Q193" s="107">
        <f t="array" ref="Q193">XLOOKUP(DECKS!$F193,HISTORICO!$B$93:$B$171,HISTORICO!$C$93:$C$171,0,0)</f>
        <v>0</v>
      </c>
      <c r="R193" s="107">
        <f t="array" ref="R193">XLOOKUP(DECKS!$F193,HISTORICO!$B$93:$B$171,HISTORICO!$D$93:$D$171,0,0)</f>
        <v>0</v>
      </c>
      <c r="S193" s="107">
        <f t="array" ref="S193">XLOOKUP(DECKS!$F193,HISTORICO!$B$175:$B$377,HISTORICO!$C$175:$C$377,0,0)</f>
        <v>0</v>
      </c>
      <c r="T193" s="107">
        <f t="array" ref="T193">XLOOKUP(DECKS!$F193,HISTORICO!$B$175:$B$377,HISTORICO!$D$175:$D$377,0,0)</f>
        <v>0</v>
      </c>
      <c r="U193" s="107">
        <f t="array" ref="U193">XLOOKUP(DECKS!$F193,HISTORICO!$B$381:$B$501,HISTORICO!$C$381:$C$501,0,0)</f>
        <v>0</v>
      </c>
      <c r="V193" s="107">
        <f t="array" ref="V193">XLOOKUP(DECKS!$F193,HISTORICO!$B$381:$B$501,HISTORICO!$D$381:$D$501,0,0)</f>
        <v>0</v>
      </c>
      <c r="W193" s="107">
        <f t="array" ref="W193">XLOOKUP(DECKS!$F193,HISTORICO!$B$505:$B$589,HISTORICO!$C$505:$C$589,0,0)</f>
        <v>0</v>
      </c>
      <c r="X193" s="107">
        <f t="array" ref="X193">XLOOKUP(DECKS!$F193,HISTORICO!$B$505:$B$589,HISTORICO!$D$505:$D$589,0,0)</f>
        <v>0</v>
      </c>
      <c r="Y193" s="107">
        <f t="array" ref="Y193">XLOOKUP(DECKS!$F193,HISTORICO!$N$4:$N$100,HISTORICO!$O$4:$O$100,0,0)</f>
        <v>0</v>
      </c>
      <c r="Z193" s="107">
        <f t="array" ref="Z193">XLOOKUP(DECKS!$F193,HISTORICO!$N$4:$N$100,HISTORICO!$P$4:$P$100,0,0)</f>
        <v>0</v>
      </c>
      <c r="AA193" s="107">
        <f t="array" ref="AA193">XLOOKUP(DECKS!$F193,HISTORICO!$N$107:$N$288,HISTORICO!$O$107:$O$288,0,0)</f>
        <v>3</v>
      </c>
      <c r="AB193" s="107">
        <f t="array" ref="AB193">XLOOKUP(DECKS!$F193,HISTORICO!$N$107:$N$288,HISTORICO!$P$107:$P$288,0,0)</f>
        <v>0</v>
      </c>
      <c r="AC193" s="100">
        <f>DECKS!$AB193/DECKS!$AA193</f>
        <v>0</v>
      </c>
      <c r="AD193" s="108">
        <f t="array" ref="AD193">XLOOKUP(DECKS!$F193,HISTORICO!$N$292:$N$759,HISTORICO!$O$292:$O$759,0,0)</f>
        <v>0</v>
      </c>
      <c r="AE193" s="107">
        <f t="array" ref="AE193">XLOOKUP(DECKS!$F193,HISTORICO!$N$292:$N$759,HISTORICO!$P$292:$P$759,0,0)</f>
        <v>0</v>
      </c>
      <c r="AF193" s="109">
        <f>IFERROR(DECKS!$AE193/DECKS!$AD193,0)</f>
        <v>0</v>
      </c>
      <c r="AG193" s="108">
        <f>DECKS!$Y193+DECKS!$AA193+DECKS!$AD193</f>
        <v>3</v>
      </c>
      <c r="AH193" s="109">
        <f>IFERROR((DECKS!$Z193+DECKS!$AB193+DECKS!$AE193)/DECKS!$AG193,0)</f>
        <v>0</v>
      </c>
      <c r="AI193" s="110" t="str">
        <f>IFERROR(AVERAGEIF(REG!$D$2:$D$124,DECKS!$F193,REG!$C$2:$C$124),"-")</f>
        <v>-</v>
      </c>
      <c r="AJ193" s="108">
        <f>DECKS!$M193+DECKS!$O193+DECKS!$Q193+DECKS!$S193+DECKS!$U193+DECKS!$W193+DECKS!$Y193+DECKS!$AA193+DECKS!$AD193</f>
        <v>3</v>
      </c>
      <c r="AK193" s="109">
        <f>IFERROR((DECKS!$N193+DECKS!$P193+DECKS!$R193+DECKS!$T193+DECKS!$V193+DECKS!$X193+DECKS!$Z193+DECKS!$AB193+DECKS!$AE193)/DECKS!$AJ193,0)</f>
        <v>0</v>
      </c>
      <c r="AL193" s="107" t="s">
        <v>160</v>
      </c>
      <c r="AM193" s="107">
        <f>SUMIF(HISTORICO!N:N,DECKS!$F193,HISTORICO!X:X)</f>
        <v>0</v>
      </c>
      <c r="AN193" s="107">
        <f>SUMIF(HISTORICO!N:N,DECKS!$F193,HISTORICO!Y:Y)</f>
        <v>0</v>
      </c>
      <c r="AO193" s="107">
        <f>SUMIF(HISTORICO!N:N,DECKS!$F193,HISTORICO!Z:Z)</f>
        <v>0</v>
      </c>
      <c r="AP193" s="107">
        <f>SUMIF(HISTORICO!N:N,DECKS!$F193,HISTORICO!AA:AA)</f>
        <v>0</v>
      </c>
      <c r="AQ193" s="111">
        <f>IFERROR(SUM(DECKS!$AM193:$AP193)/((DECKS!$AG193)),0)</f>
        <v>0</v>
      </c>
      <c r="AR193" s="112">
        <f>IFERROR(DECKS!$AM193/SUM(DECKS!$AM193:$AP193),0)</f>
        <v>0</v>
      </c>
      <c r="AS193" s="112">
        <f>IFERROR(DECKS!$AN193/SUM(DECKS!$AM193:$AP193),0)</f>
        <v>0</v>
      </c>
      <c r="AT193" s="112">
        <f>IFERROR(DECKS!$AO193/SUM(DECKS!$AM193:$AP193),0)</f>
        <v>0</v>
      </c>
      <c r="AU193" s="112">
        <f>IFERROR(DECKS!$AP193/SUM(DECKS!$AM193:$AP193),0)</f>
        <v>0</v>
      </c>
      <c r="AV193" s="107">
        <f t="array" ref="AV193">XLOOKUP(DECKS!$F193,HISTORICO!$N$4:$N$100,HISTORICO!$AH$4:$AH$100,0)</f>
        <v>0</v>
      </c>
      <c r="AW193" s="107">
        <f>DECKS!$AV193+DECKS!$AM193+1.5*DECKS!$AN193+2*DECKS!$AO193+2.5*DECKS!$AP193</f>
        <v>0</v>
      </c>
      <c r="AX193" s="110">
        <f>IFERROR(DECKS!$AW193/DECKS!$AG193,"-")</f>
        <v>0</v>
      </c>
      <c r="AY193" s="107" t="str">
        <f t="array" ref="AY193">XLOOKUP(DECKS!$AX193,REF!$F$64:$F$68,REF!$D$64:$D$68,"-",-1,1)</f>
        <v>E</v>
      </c>
      <c r="AZ193" s="107"/>
      <c r="BA193" s="114"/>
      <c r="BB193" s="107"/>
      <c r="BC193" s="107"/>
    </row>
    <row r="194" ht="18.75" hidden="1" customHeight="1">
      <c r="A194" s="88"/>
      <c r="B194" s="105" t="s">
        <v>318</v>
      </c>
      <c r="C194" s="107" t="s">
        <v>275</v>
      </c>
      <c r="D194" s="107">
        <v>4.0</v>
      </c>
      <c r="E194" s="105" t="str">
        <f t="array" ref="E194">XLOOKUP(B194,REF!$C$3:$C$34,REF!$B$3:$B$34,"-",0,1)</f>
        <v>Jund</v>
      </c>
      <c r="F194" s="108" t="s">
        <v>534</v>
      </c>
      <c r="G194" s="107" t="str">
        <f t="shared" si="1"/>
        <v>0</v>
      </c>
      <c r="H194" s="107" t="str">
        <f t="shared" si="2"/>
        <v>0</v>
      </c>
      <c r="I194" s="107" t="str">
        <f t="shared" si="3"/>
        <v>1</v>
      </c>
      <c r="J194" s="107" t="str">
        <f t="shared" si="4"/>
        <v>1</v>
      </c>
      <c r="K194" s="107" t="str">
        <f t="shared" si="5"/>
        <v>1</v>
      </c>
      <c r="L194" s="107">
        <f t="shared" si="6"/>
        <v>3</v>
      </c>
      <c r="M194" s="107">
        <f t="array" ref="M194">XLOOKUP(DECKS!$F194,HISTORICO!$B$4:$B$11,HISTORICO!$C$4:$C$11,0,0)</f>
        <v>0</v>
      </c>
      <c r="N194" s="107">
        <f t="array" ref="N194">XLOOKUP(DECKS!$F194,HISTORICO!$B$4:$B$11,HISTORICO!$D$4:$D$11,0,0)</f>
        <v>0</v>
      </c>
      <c r="O194" s="107">
        <f t="array" ref="O194">XLOOKUP(DECKS!$F194,HISTORICO!$B$15:$B$89,HISTORICO!$C$15:$C$89,0,0)</f>
        <v>0</v>
      </c>
      <c r="P194" s="107">
        <f t="array" ref="P194">XLOOKUP(DECKS!$F194,HISTORICO!$B$15:$B$89,HISTORICO!$D$15:$D$89,0,0)</f>
        <v>0</v>
      </c>
      <c r="Q194" s="107">
        <f t="array" ref="Q194">XLOOKUP(DECKS!$F194,HISTORICO!$B$93:$B$171,HISTORICO!$C$93:$C$171,0,0)</f>
        <v>0</v>
      </c>
      <c r="R194" s="107">
        <f t="array" ref="R194">XLOOKUP(DECKS!$F194,HISTORICO!$B$93:$B$171,HISTORICO!$D$93:$D$171,0,0)</f>
        <v>0</v>
      </c>
      <c r="S194" s="107">
        <f t="array" ref="S194">XLOOKUP(DECKS!$F194,HISTORICO!$B$175:$B$377,HISTORICO!$C$175:$C$377,0,0)</f>
        <v>0</v>
      </c>
      <c r="T194" s="107">
        <f t="array" ref="T194">XLOOKUP(DECKS!$F194,HISTORICO!$B$175:$B$377,HISTORICO!$D$175:$D$377,0,0)</f>
        <v>0</v>
      </c>
      <c r="U194" s="107">
        <f t="array" ref="U194">XLOOKUP(DECKS!$F194,HISTORICO!$B$381:$B$501,HISTORICO!$C$381:$C$501,0,0)</f>
        <v>0</v>
      </c>
      <c r="V194" s="107">
        <f t="array" ref="V194">XLOOKUP(DECKS!$F194,HISTORICO!$B$381:$B$501,HISTORICO!$D$381:$D$501,0,0)</f>
        <v>0</v>
      </c>
      <c r="W194" s="107">
        <f t="array" ref="W194">XLOOKUP(DECKS!$F194,HISTORICO!$B$505:$B$589,HISTORICO!$C$505:$C$589,0,0)</f>
        <v>0</v>
      </c>
      <c r="X194" s="107">
        <f t="array" ref="X194">XLOOKUP(DECKS!$F194,HISTORICO!$B$505:$B$589,HISTORICO!$D$505:$D$589,0,0)</f>
        <v>0</v>
      </c>
      <c r="Y194" s="107">
        <f t="array" ref="Y194">XLOOKUP(DECKS!$F194,HISTORICO!$N$4:$N$100,HISTORICO!$O$4:$O$100,0,0)</f>
        <v>0</v>
      </c>
      <c r="Z194" s="107">
        <f t="array" ref="Z194">XLOOKUP(DECKS!$F194,HISTORICO!$N$4:$N$100,HISTORICO!$P$4:$P$100,0,0)</f>
        <v>0</v>
      </c>
      <c r="AA194" s="107">
        <f t="array" ref="AA194">XLOOKUP(DECKS!$F194,HISTORICO!$N$107:$N$288,HISTORICO!$O$107:$O$288,0,0)</f>
        <v>3</v>
      </c>
      <c r="AB194" s="107">
        <f t="array" ref="AB194">XLOOKUP(DECKS!$F194,HISTORICO!$N$107:$N$288,HISTORICO!$P$107:$P$288,0,0)</f>
        <v>0</v>
      </c>
      <c r="AC194" s="100">
        <f>DECKS!$AB194/DECKS!$AA194</f>
        <v>0</v>
      </c>
      <c r="AD194" s="108">
        <f t="array" ref="AD194">XLOOKUP(DECKS!$F194,HISTORICO!$N$292:$N$759,HISTORICO!$O$292:$O$759,0,0)</f>
        <v>0</v>
      </c>
      <c r="AE194" s="107">
        <f t="array" ref="AE194">XLOOKUP(DECKS!$F194,HISTORICO!$N$292:$N$759,HISTORICO!$P$292:$P$759,0,0)</f>
        <v>0</v>
      </c>
      <c r="AF194" s="109">
        <f>IFERROR(DECKS!$AE194/DECKS!$AD194,0)</f>
        <v>0</v>
      </c>
      <c r="AG194" s="108">
        <f>DECKS!$Y194+DECKS!$AA194+DECKS!$AD194</f>
        <v>3</v>
      </c>
      <c r="AH194" s="109">
        <f>IFERROR((DECKS!$Z194+DECKS!$AB194+DECKS!$AE194)/DECKS!$AG194,0)</f>
        <v>0</v>
      </c>
      <c r="AI194" s="110" t="str">
        <f>IFERROR(AVERAGEIF(REG!$D$2:$D$124,DECKS!$F194,REG!$C$2:$C$124),"-")</f>
        <v>-</v>
      </c>
      <c r="AJ194" s="108">
        <f>DECKS!$M194+DECKS!$O194+DECKS!$Q194+DECKS!$S194+DECKS!$U194+DECKS!$W194+DECKS!$Y194+DECKS!$AA194+DECKS!$AD194</f>
        <v>3</v>
      </c>
      <c r="AK194" s="109">
        <f>IFERROR((DECKS!$N194+DECKS!$P194+DECKS!$R194+DECKS!$T194+DECKS!$V194+DECKS!$X194+DECKS!$Z194+DECKS!$AB194+DECKS!$AE194)/DECKS!$AJ194,0)</f>
        <v>0</v>
      </c>
      <c r="AL194" s="107" t="s">
        <v>362</v>
      </c>
      <c r="AM194" s="107">
        <f>SUMIF(HISTORICO!N:N,DECKS!$F194,HISTORICO!X:X)</f>
        <v>1</v>
      </c>
      <c r="AN194" s="107">
        <f>SUMIF(HISTORICO!N:N,DECKS!$F194,HISTORICO!Y:Y)</f>
        <v>0</v>
      </c>
      <c r="AO194" s="107">
        <f>SUMIF(HISTORICO!N:N,DECKS!$F194,HISTORICO!Z:Z)</f>
        <v>0</v>
      </c>
      <c r="AP194" s="107">
        <f>SUMIF(HISTORICO!N:N,DECKS!$F194,HISTORICO!AA:AA)</f>
        <v>0</v>
      </c>
      <c r="AQ194" s="111">
        <f>IFERROR(SUM(DECKS!$AM194:$AP194)/((DECKS!$AG194)),0)</f>
        <v>0.3333333333</v>
      </c>
      <c r="AR194" s="112">
        <f>IFERROR(DECKS!$AM194/SUM(DECKS!$AM194:$AP194),0)</f>
        <v>1</v>
      </c>
      <c r="AS194" s="112">
        <f>IFERROR(DECKS!$AN194/SUM(DECKS!$AM194:$AP194),0)</f>
        <v>0</v>
      </c>
      <c r="AT194" s="112">
        <f>IFERROR(DECKS!$AO194/SUM(DECKS!$AM194:$AP194),0)</f>
        <v>0</v>
      </c>
      <c r="AU194" s="112">
        <f>IFERROR(DECKS!$AP194/SUM(DECKS!$AM194:$AP194),0)</f>
        <v>0</v>
      </c>
      <c r="AV194" s="107">
        <f t="array" ref="AV194">XLOOKUP(DECKS!$F194,HISTORICO!$N$4:$N$100,HISTORICO!$AH$4:$AH$100,0)</f>
        <v>0</v>
      </c>
      <c r="AW194" s="107">
        <f>DECKS!$AV194+DECKS!$AM194+1.5*DECKS!$AN194+2*DECKS!$AO194+2.5*DECKS!$AP194</f>
        <v>1</v>
      </c>
      <c r="AX194" s="110">
        <f>IFERROR(DECKS!$AW194/DECKS!$AG194,"-")</f>
        <v>0.3333333333</v>
      </c>
      <c r="AY194" s="107" t="str">
        <f t="array" ref="AY194">XLOOKUP(DECKS!$AX194,REF!$F$64:$F$68,REF!$D$64:$D$68,"-",-1,1)</f>
        <v>D</v>
      </c>
      <c r="AZ194" s="107"/>
      <c r="BA194" s="114"/>
      <c r="BB194" s="107"/>
      <c r="BC194" s="107"/>
    </row>
    <row r="195" ht="18.75" hidden="1" customHeight="1">
      <c r="A195" s="88"/>
      <c r="B195" s="105" t="s">
        <v>316</v>
      </c>
      <c r="C195" s="107" t="s">
        <v>272</v>
      </c>
      <c r="D195" s="107">
        <v>3.0</v>
      </c>
      <c r="E195" s="105" t="str">
        <f t="array" ref="E195">XLOOKUP(B195,REF!$C$3:$C$34,REF!$B$3:$B$34,"-",0,1)</f>
        <v>Golgari</v>
      </c>
      <c r="F195" s="108" t="s">
        <v>535</v>
      </c>
      <c r="G195" s="107" t="str">
        <f t="shared" si="1"/>
        <v>0</v>
      </c>
      <c r="H195" s="107" t="str">
        <f t="shared" si="2"/>
        <v>0</v>
      </c>
      <c r="I195" s="107" t="str">
        <f t="shared" si="3"/>
        <v>1</v>
      </c>
      <c r="J195" s="107" t="str">
        <f t="shared" si="4"/>
        <v>0</v>
      </c>
      <c r="K195" s="107" t="str">
        <f t="shared" si="5"/>
        <v>1</v>
      </c>
      <c r="L195" s="107">
        <f t="shared" si="6"/>
        <v>2</v>
      </c>
      <c r="M195" s="107">
        <f t="array" ref="M195">XLOOKUP(DECKS!$F195,HISTORICO!$B$4:$B$11,HISTORICO!$C$4:$C$11,0,0)</f>
        <v>0</v>
      </c>
      <c r="N195" s="107">
        <f t="array" ref="N195">XLOOKUP(DECKS!$F195,HISTORICO!$B$4:$B$11,HISTORICO!$D$4:$D$11,0,0)</f>
        <v>0</v>
      </c>
      <c r="O195" s="107">
        <f t="array" ref="O195">XLOOKUP(DECKS!$F195,HISTORICO!$B$15:$B$89,HISTORICO!$C$15:$C$89,0,0)</f>
        <v>1</v>
      </c>
      <c r="P195" s="107">
        <f t="array" ref="P195">XLOOKUP(DECKS!$F195,HISTORICO!$B$15:$B$89,HISTORICO!$D$15:$D$89,0,0)</f>
        <v>0</v>
      </c>
      <c r="Q195" s="107">
        <f t="array" ref="Q195">XLOOKUP(DECKS!$F195,HISTORICO!$B$93:$B$171,HISTORICO!$C$93:$C$171,0,0)</f>
        <v>0</v>
      </c>
      <c r="R195" s="107">
        <f t="array" ref="R195">XLOOKUP(DECKS!$F195,HISTORICO!$B$93:$B$171,HISTORICO!$D$93:$D$171,0,0)</f>
        <v>0</v>
      </c>
      <c r="S195" s="107">
        <f t="array" ref="S195">XLOOKUP(DECKS!$F195,HISTORICO!$B$175:$B$377,HISTORICO!$C$175:$C$377,0,0)</f>
        <v>11</v>
      </c>
      <c r="T195" s="107">
        <f t="array" ref="T195">XLOOKUP(DECKS!$F195,HISTORICO!$B$175:$B$377,HISTORICO!$D$175:$D$377,0,0)</f>
        <v>4</v>
      </c>
      <c r="U195" s="107">
        <f t="array" ref="U195">XLOOKUP(DECKS!$F195,HISTORICO!$B$381:$B$501,HISTORICO!$C$381:$C$501,0,0)</f>
        <v>3</v>
      </c>
      <c r="V195" s="107">
        <f t="array" ref="V195">XLOOKUP(DECKS!$F195,HISTORICO!$B$381:$B$501,HISTORICO!$D$381:$D$501,0,0)</f>
        <v>1</v>
      </c>
      <c r="W195" s="107">
        <f t="array" ref="W195">XLOOKUP(DECKS!$F195,HISTORICO!$B$505:$B$589,HISTORICO!$C$505:$C$589,0,0)</f>
        <v>1</v>
      </c>
      <c r="X195" s="107">
        <f t="array" ref="X195">XLOOKUP(DECKS!$F195,HISTORICO!$B$505:$B$589,HISTORICO!$D$505:$D$589,0,0)</f>
        <v>0</v>
      </c>
      <c r="Y195" s="107">
        <f t="array" ref="Y195">XLOOKUP(DECKS!$F195,HISTORICO!$N$4:$N$100,HISTORICO!$O$4:$O$100,0,0)</f>
        <v>0</v>
      </c>
      <c r="Z195" s="107">
        <f t="array" ref="Z195">XLOOKUP(DECKS!$F195,HISTORICO!$N$4:$N$100,HISTORICO!$P$4:$P$100,0,0)</f>
        <v>0</v>
      </c>
      <c r="AA195" s="107">
        <f t="array" ref="AA195">XLOOKUP(DECKS!$F195,HISTORICO!$N$107:$N$288,HISTORICO!$O$107:$O$288,0,0)</f>
        <v>2</v>
      </c>
      <c r="AB195" s="107">
        <f t="array" ref="AB195">XLOOKUP(DECKS!$F195,HISTORICO!$N$107:$N$288,HISTORICO!$P$107:$P$288,0,0)</f>
        <v>0</v>
      </c>
      <c r="AC195" s="100">
        <f>DECKS!$AB195/DECKS!$AA195</f>
        <v>0</v>
      </c>
      <c r="AD195" s="108">
        <f t="array" ref="AD195">XLOOKUP(DECKS!$F195,HISTORICO!$N$292:$N$759,HISTORICO!$O$292:$O$759,0,0)</f>
        <v>0</v>
      </c>
      <c r="AE195" s="107">
        <f t="array" ref="AE195">XLOOKUP(DECKS!$F195,HISTORICO!$N$292:$N$759,HISTORICO!$P$292:$P$759,0,0)</f>
        <v>0</v>
      </c>
      <c r="AF195" s="109">
        <f>IFERROR(DECKS!$AE195/DECKS!$AD195,0)</f>
        <v>0</v>
      </c>
      <c r="AG195" s="108">
        <f>DECKS!$Y195+DECKS!$AA195+DECKS!$AD195</f>
        <v>2</v>
      </c>
      <c r="AH195" s="109">
        <f>IFERROR((DECKS!$Z195+DECKS!$AB195+DECKS!$AE195)/DECKS!$AG195,0)</f>
        <v>0</v>
      </c>
      <c r="AI195" s="110" t="str">
        <f>IFERROR(AVERAGEIF(REG!$D$2:$D$124,DECKS!$F195,REG!$C$2:$C$124),"-")</f>
        <v>-</v>
      </c>
      <c r="AJ195" s="108">
        <f>DECKS!$M195+DECKS!$O195+DECKS!$Q195+DECKS!$S195+DECKS!$U195+DECKS!$W195+DECKS!$Y195+DECKS!$AA195+DECKS!$AD195</f>
        <v>18</v>
      </c>
      <c r="AK195" s="109">
        <f>IFERROR((DECKS!$N195+DECKS!$P195+DECKS!$R195+DECKS!$T195+DECKS!$V195+DECKS!$X195+DECKS!$Z195+DECKS!$AB195+DECKS!$AE195)/DECKS!$AJ195,0)</f>
        <v>0.2777777778</v>
      </c>
      <c r="AL195" s="100" t="s">
        <v>362</v>
      </c>
      <c r="AM195" s="107">
        <f>SUMIF(HISTORICO!N:N,DECKS!$F195,HISTORICO!X:X)</f>
        <v>0</v>
      </c>
      <c r="AN195" s="107">
        <f>SUMIF(HISTORICO!N:N,DECKS!$F195,HISTORICO!Y:Y)</f>
        <v>0</v>
      </c>
      <c r="AO195" s="107">
        <f>SUMIF(HISTORICO!N:N,DECKS!$F195,HISTORICO!Z:Z)</f>
        <v>0</v>
      </c>
      <c r="AP195" s="107">
        <f>SUMIF(HISTORICO!N:N,DECKS!$F195,HISTORICO!AA:AA)</f>
        <v>0</v>
      </c>
      <c r="AQ195" s="111">
        <f>IFERROR(SUM(DECKS!$AM195:$AP195)/((DECKS!$AG195)),0)</f>
        <v>0</v>
      </c>
      <c r="AR195" s="112">
        <f>IFERROR(DECKS!$AM195/SUM(DECKS!$AM195:$AP195),0)</f>
        <v>0</v>
      </c>
      <c r="AS195" s="112">
        <f>IFERROR(DECKS!$AN195/SUM(DECKS!$AM195:$AP195),0)</f>
        <v>0</v>
      </c>
      <c r="AT195" s="112">
        <f>IFERROR(DECKS!$AO195/SUM(DECKS!$AM195:$AP195),0)</f>
        <v>0</v>
      </c>
      <c r="AU195" s="112">
        <f>IFERROR(DECKS!$AP195/SUM(DECKS!$AM195:$AP195),0)</f>
        <v>0</v>
      </c>
      <c r="AV195" s="107">
        <f t="array" ref="AV195">XLOOKUP(DECKS!$F195,HISTORICO!$N$4:$N$100,HISTORICO!$AH$4:$AH$100,0)</f>
        <v>0</v>
      </c>
      <c r="AW195" s="107">
        <f>DECKS!$AV195+DECKS!$AM195+1.5*DECKS!$AN195+2*DECKS!$AO195+2.5*DECKS!$AP195</f>
        <v>0</v>
      </c>
      <c r="AX195" s="110">
        <f>IFERROR(DECKS!$AW195/DECKS!$AG195,"-")</f>
        <v>0</v>
      </c>
      <c r="AY195" s="107" t="str">
        <f t="array" ref="AY195">XLOOKUP(DECKS!$AX195,REF!$F$64:$F$68,REF!$D$64:$D$68,"-",-1,1)</f>
        <v>E</v>
      </c>
      <c r="AZ195" s="107"/>
      <c r="BA195" s="114"/>
      <c r="BB195" s="107"/>
      <c r="BC195" s="107"/>
    </row>
    <row r="196" ht="18.75" hidden="1" customHeight="1">
      <c r="A196" s="88"/>
      <c r="B196" s="105" t="s">
        <v>312</v>
      </c>
      <c r="C196" s="107" t="s">
        <v>257</v>
      </c>
      <c r="D196" s="107">
        <v>3.0</v>
      </c>
      <c r="E196" s="105" t="str">
        <f t="array" ref="E196">XLOOKUP(B196,REF!$C$3:$C$34,REF!$B$3:$B$34,"-",0,1)</f>
        <v>Grixis</v>
      </c>
      <c r="F196" s="108" t="s">
        <v>536</v>
      </c>
      <c r="G196" s="107" t="str">
        <f t="shared" si="1"/>
        <v>0</v>
      </c>
      <c r="H196" s="107" t="str">
        <f t="shared" si="2"/>
        <v>1</v>
      </c>
      <c r="I196" s="107" t="str">
        <f t="shared" si="3"/>
        <v>1</v>
      </c>
      <c r="J196" s="107" t="str">
        <f t="shared" si="4"/>
        <v>1</v>
      </c>
      <c r="K196" s="107" t="str">
        <f t="shared" si="5"/>
        <v>0</v>
      </c>
      <c r="L196" s="107">
        <f t="shared" si="6"/>
        <v>3</v>
      </c>
      <c r="M196" s="107">
        <f t="array" ref="M196">XLOOKUP(DECKS!$F196,HISTORICO!$B$4:$B$11,HISTORICO!$C$4:$C$11,0,0)</f>
        <v>0</v>
      </c>
      <c r="N196" s="107">
        <f t="array" ref="N196">XLOOKUP(DECKS!$F196,HISTORICO!$B$4:$B$11,HISTORICO!$D$4:$D$11,0,0)</f>
        <v>0</v>
      </c>
      <c r="O196" s="107">
        <f t="array" ref="O196">XLOOKUP(DECKS!$F196,HISTORICO!$B$15:$B$89,HISTORICO!$C$15:$C$89,0,0)</f>
        <v>0</v>
      </c>
      <c r="P196" s="107">
        <f t="array" ref="P196">XLOOKUP(DECKS!$F196,HISTORICO!$B$15:$B$89,HISTORICO!$D$15:$D$89,0,0)</f>
        <v>0</v>
      </c>
      <c r="Q196" s="107">
        <f t="array" ref="Q196">XLOOKUP(DECKS!$F196,HISTORICO!$B$93:$B$171,HISTORICO!$C$93:$C$171,0,0)</f>
        <v>0</v>
      </c>
      <c r="R196" s="107">
        <f t="array" ref="R196">XLOOKUP(DECKS!$F196,HISTORICO!$B$93:$B$171,HISTORICO!$D$93:$D$171,0,0)</f>
        <v>0</v>
      </c>
      <c r="S196" s="107">
        <f t="array" ref="S196">XLOOKUP(DECKS!$F196,HISTORICO!$B$175:$B$377,HISTORICO!$C$175:$C$377,0,0)</f>
        <v>0</v>
      </c>
      <c r="T196" s="107">
        <f t="array" ref="T196">XLOOKUP(DECKS!$F196,HISTORICO!$B$175:$B$377,HISTORICO!$D$175:$D$377,0,0)</f>
        <v>0</v>
      </c>
      <c r="U196" s="107">
        <f t="array" ref="U196">XLOOKUP(DECKS!$F196,HISTORICO!$B$381:$B$501,HISTORICO!$C$381:$C$501,0,0)</f>
        <v>0</v>
      </c>
      <c r="V196" s="107">
        <f t="array" ref="V196">XLOOKUP(DECKS!$F196,HISTORICO!$B$381:$B$501,HISTORICO!$D$381:$D$501,0,0)</f>
        <v>0</v>
      </c>
      <c r="W196" s="107">
        <f t="array" ref="W196">XLOOKUP(DECKS!$F196,HISTORICO!$B$505:$B$589,HISTORICO!$C$505:$C$589,0,0)</f>
        <v>8</v>
      </c>
      <c r="X196" s="107">
        <f t="array" ref="X196">XLOOKUP(DECKS!$F196,HISTORICO!$B$505:$B$589,HISTORICO!$D$505:$D$589,0,0)</f>
        <v>2</v>
      </c>
      <c r="Y196" s="107">
        <f t="array" ref="Y196">XLOOKUP(DECKS!$F196,HISTORICO!$N$4:$N$100,HISTORICO!$O$4:$O$100,0,0)</f>
        <v>2</v>
      </c>
      <c r="Z196" s="107">
        <f t="array" ref="Z196">XLOOKUP(DECKS!$F196,HISTORICO!$N$4:$N$100,HISTORICO!$P$4:$P$100,0,0)</f>
        <v>0</v>
      </c>
      <c r="AA196" s="107">
        <f t="array" ref="AA196">XLOOKUP(DECKS!$F196,HISTORICO!$N$107:$N$288,HISTORICO!$O$107:$O$288,0,0)</f>
        <v>0</v>
      </c>
      <c r="AB196" s="107">
        <f t="array" ref="AB196">XLOOKUP(DECKS!$F196,HISTORICO!$N$107:$N$288,HISTORICO!$P$107:$P$288,0,0)</f>
        <v>0</v>
      </c>
      <c r="AC196" s="100" t="str">
        <f>DECKS!$AB196/DECKS!$AA196</f>
        <v>#DIV/0!</v>
      </c>
      <c r="AD196" s="108">
        <f t="array" ref="AD196">XLOOKUP(DECKS!$F196,HISTORICO!$N$292:$N$759,HISTORICO!$O$292:$O$759,0,0)</f>
        <v>0</v>
      </c>
      <c r="AE196" s="107">
        <f t="array" ref="AE196">XLOOKUP(DECKS!$F196,HISTORICO!$N$292:$N$759,HISTORICO!$P$292:$P$759,0,0)</f>
        <v>0</v>
      </c>
      <c r="AF196" s="109">
        <f>IFERROR(DECKS!$AE196/DECKS!$AD196,0)</f>
        <v>0</v>
      </c>
      <c r="AG196" s="108">
        <f>DECKS!$Y196+DECKS!$AA196+DECKS!$AD196</f>
        <v>2</v>
      </c>
      <c r="AH196" s="109">
        <f>IFERROR((DECKS!$Z196+DECKS!$AB196+DECKS!$AE196)/DECKS!$AG196,0)</f>
        <v>0</v>
      </c>
      <c r="AI196" s="110" t="str">
        <f>IFERROR(AVERAGEIF(REG!$D$2:$D$124,DECKS!$F196,REG!$C$2:$C$124),"-")</f>
        <v>-</v>
      </c>
      <c r="AJ196" s="108">
        <f>DECKS!$M196+DECKS!$O196+DECKS!$Q196+DECKS!$S196+DECKS!$U196+DECKS!$W196+DECKS!$Y196+DECKS!$AA196+DECKS!$AD196</f>
        <v>10</v>
      </c>
      <c r="AK196" s="109">
        <f>IFERROR((DECKS!$N196+DECKS!$P196+DECKS!$R196+DECKS!$T196+DECKS!$V196+DECKS!$X196+DECKS!$Z196+DECKS!$AB196+DECKS!$AE196)/DECKS!$AJ196,0)</f>
        <v>0.2</v>
      </c>
      <c r="AL196" s="100" t="s">
        <v>190</v>
      </c>
      <c r="AM196" s="107">
        <f>SUMIF(HISTORICO!N:N,DECKS!$F196,HISTORICO!X:X)</f>
        <v>0</v>
      </c>
      <c r="AN196" s="107">
        <f>SUMIF(HISTORICO!N:N,DECKS!$F196,HISTORICO!Y:Y)</f>
        <v>0</v>
      </c>
      <c r="AO196" s="107">
        <f>SUMIF(HISTORICO!N:N,DECKS!$F196,HISTORICO!Z:Z)</f>
        <v>0</v>
      </c>
      <c r="AP196" s="107">
        <f>SUMIF(HISTORICO!N:N,DECKS!$F196,HISTORICO!AA:AA)</f>
        <v>0</v>
      </c>
      <c r="AQ196" s="111">
        <f>IFERROR(SUM(DECKS!$AM196:$AP196)/((DECKS!$AG196)),0)</f>
        <v>0</v>
      </c>
      <c r="AR196" s="112">
        <f>IFERROR(DECKS!$AM196/SUM(DECKS!$AM196:$AP196),0)</f>
        <v>0</v>
      </c>
      <c r="AS196" s="112">
        <f>IFERROR(DECKS!$AN196/SUM(DECKS!$AM196:$AP196),0)</f>
        <v>0</v>
      </c>
      <c r="AT196" s="112">
        <f>IFERROR(DECKS!$AO196/SUM(DECKS!$AM196:$AP196),0)</f>
        <v>0</v>
      </c>
      <c r="AU196" s="112">
        <f>IFERROR(DECKS!$AP196/SUM(DECKS!$AM196:$AP196),0)</f>
        <v>0</v>
      </c>
      <c r="AV196" s="107">
        <f t="array" ref="AV196">XLOOKUP(DECKS!$F196,HISTORICO!$N$4:$N$100,HISTORICO!$AH$4:$AH$100,0)</f>
        <v>2</v>
      </c>
      <c r="AW196" s="107">
        <f>DECKS!$AV196+DECKS!$AM196+1.5*DECKS!$AN196+2*DECKS!$AO196+2.5*DECKS!$AP196</f>
        <v>2</v>
      </c>
      <c r="AX196" s="110">
        <f>IFERROR(DECKS!$AW196/DECKS!$AG196,"-")</f>
        <v>1</v>
      </c>
      <c r="AY196" s="107" t="str">
        <f t="array" ref="AY196">XLOOKUP(DECKS!$AX196,REF!$F$64:$F$68,REF!$D$64:$D$68,"-",-1,1)</f>
        <v>D</v>
      </c>
      <c r="AZ196" s="107"/>
      <c r="BA196" s="114"/>
      <c r="BB196" s="107"/>
      <c r="BC196" s="107"/>
    </row>
    <row r="197" ht="18.75" hidden="1" customHeight="1">
      <c r="A197" s="88"/>
      <c r="B197" s="105" t="s">
        <v>306</v>
      </c>
      <c r="C197" s="107" t="s">
        <v>259</v>
      </c>
      <c r="D197" s="107">
        <v>2.0</v>
      </c>
      <c r="E197" s="105" t="str">
        <f t="array" ref="E197">XLOOKUP(B197,REF!$C$3:$C$34,REF!$B$3:$B$34,"-",0,1)</f>
        <v>Mono White</v>
      </c>
      <c r="F197" s="108" t="s">
        <v>537</v>
      </c>
      <c r="G197" s="107" t="str">
        <f t="shared" si="1"/>
        <v>1</v>
      </c>
      <c r="H197" s="107" t="str">
        <f t="shared" si="2"/>
        <v>0</v>
      </c>
      <c r="I197" s="107" t="str">
        <f t="shared" si="3"/>
        <v>0</v>
      </c>
      <c r="J197" s="107" t="str">
        <f t="shared" si="4"/>
        <v>0</v>
      </c>
      <c r="K197" s="107" t="str">
        <f t="shared" si="5"/>
        <v>0</v>
      </c>
      <c r="L197" s="107">
        <f t="shared" si="6"/>
        <v>1</v>
      </c>
      <c r="M197" s="107">
        <f t="array" ref="M197">XLOOKUP(DECKS!$F197,HISTORICO!$B$4:$B$11,HISTORICO!$C$4:$C$11,0,0)</f>
        <v>0</v>
      </c>
      <c r="N197" s="107">
        <f t="array" ref="N197">XLOOKUP(DECKS!$F197,HISTORICO!$B$4:$B$11,HISTORICO!$D$4:$D$11,0,0)</f>
        <v>0</v>
      </c>
      <c r="O197" s="107">
        <f t="array" ref="O197">XLOOKUP(DECKS!$F197,HISTORICO!$B$15:$B$89,HISTORICO!$C$15:$C$89,0,0)</f>
        <v>0</v>
      </c>
      <c r="P197" s="107">
        <f t="array" ref="P197">XLOOKUP(DECKS!$F197,HISTORICO!$B$15:$B$89,HISTORICO!$D$15:$D$89,0,0)</f>
        <v>0</v>
      </c>
      <c r="Q197" s="107">
        <f t="array" ref="Q197">XLOOKUP(DECKS!$F197,HISTORICO!$B$93:$B$171,HISTORICO!$C$93:$C$171,0,0)</f>
        <v>0</v>
      </c>
      <c r="R197" s="107">
        <f t="array" ref="R197">XLOOKUP(DECKS!$F197,HISTORICO!$B$93:$B$171,HISTORICO!$D$93:$D$171,0,0)</f>
        <v>0</v>
      </c>
      <c r="S197" s="107">
        <f t="array" ref="S197">XLOOKUP(DECKS!$F197,HISTORICO!$B$175:$B$377,HISTORICO!$C$175:$C$377,0,0)</f>
        <v>0</v>
      </c>
      <c r="T197" s="107">
        <f t="array" ref="T197">XLOOKUP(DECKS!$F197,HISTORICO!$B$175:$B$377,HISTORICO!$D$175:$D$377,0,0)</f>
        <v>0</v>
      </c>
      <c r="U197" s="107">
        <f t="array" ref="U197">XLOOKUP(DECKS!$F197,HISTORICO!$B$381:$B$501,HISTORICO!$C$381:$C$501,0,0)</f>
        <v>3</v>
      </c>
      <c r="V197" s="107">
        <f t="array" ref="V197">XLOOKUP(DECKS!$F197,HISTORICO!$B$381:$B$501,HISTORICO!$D$381:$D$501,0,0)</f>
        <v>1</v>
      </c>
      <c r="W197" s="107">
        <f t="array" ref="W197">XLOOKUP(DECKS!$F197,HISTORICO!$B$505:$B$589,HISTORICO!$C$505:$C$589,0,0)</f>
        <v>0</v>
      </c>
      <c r="X197" s="107">
        <f t="array" ref="X197">XLOOKUP(DECKS!$F197,HISTORICO!$B$505:$B$589,HISTORICO!$D$505:$D$589,0,0)</f>
        <v>0</v>
      </c>
      <c r="Y197" s="107">
        <f t="array" ref="Y197">XLOOKUP(DECKS!$F197,HISTORICO!$N$4:$N$100,HISTORICO!$O$4:$O$100,0,0)</f>
        <v>2</v>
      </c>
      <c r="Z197" s="107">
        <f t="array" ref="Z197">XLOOKUP(DECKS!$F197,HISTORICO!$N$4:$N$100,HISTORICO!$P$4:$P$100,0,0)</f>
        <v>0</v>
      </c>
      <c r="AA197" s="107">
        <f t="array" ref="AA197">XLOOKUP(DECKS!$F197,HISTORICO!$N$107:$N$288,HISTORICO!$O$107:$O$288,0,0)</f>
        <v>0</v>
      </c>
      <c r="AB197" s="107">
        <f t="array" ref="AB197">XLOOKUP(DECKS!$F197,HISTORICO!$N$107:$N$288,HISTORICO!$P$107:$P$288,0,0)</f>
        <v>0</v>
      </c>
      <c r="AC197" s="100" t="str">
        <f>DECKS!$AB197/DECKS!$AA197</f>
        <v>#DIV/0!</v>
      </c>
      <c r="AD197" s="108">
        <f t="array" ref="AD197">XLOOKUP(DECKS!$F197,HISTORICO!$N$292:$N$759,HISTORICO!$O$292:$O$759,0,0)</f>
        <v>0</v>
      </c>
      <c r="AE197" s="107">
        <f t="array" ref="AE197">XLOOKUP(DECKS!$F197,HISTORICO!$N$292:$N$759,HISTORICO!$P$292:$P$759,0,0)</f>
        <v>0</v>
      </c>
      <c r="AF197" s="109">
        <f>IFERROR(DECKS!$AE197/DECKS!$AD197,0)</f>
        <v>0</v>
      </c>
      <c r="AG197" s="108">
        <f>DECKS!$Y197+DECKS!$AA197+DECKS!$AD197</f>
        <v>2</v>
      </c>
      <c r="AH197" s="109">
        <f>IFERROR((DECKS!$Z197+DECKS!$AB197+DECKS!$AE197)/DECKS!$AG197,0)</f>
        <v>0</v>
      </c>
      <c r="AI197" s="110" t="str">
        <f>IFERROR(AVERAGEIF(REG!$D$2:$D$124,DECKS!$F197,REG!$C$2:$C$124),"-")</f>
        <v>-</v>
      </c>
      <c r="AJ197" s="108">
        <f>DECKS!$M197+DECKS!$O197+DECKS!$Q197+DECKS!$S197+DECKS!$U197+DECKS!$W197+DECKS!$Y197+DECKS!$AA197+DECKS!$AD197</f>
        <v>5</v>
      </c>
      <c r="AK197" s="109">
        <f>IFERROR((DECKS!$N197+DECKS!$P197+DECKS!$R197+DECKS!$T197+DECKS!$V197+DECKS!$X197+DECKS!$Z197+DECKS!$AB197+DECKS!$AE197)/DECKS!$AJ197,0)</f>
        <v>0.2</v>
      </c>
      <c r="AL197" s="107" t="s">
        <v>362</v>
      </c>
      <c r="AM197" s="107">
        <f>SUMIF(HISTORICO!N:N,DECKS!$F197,HISTORICO!X:X)</f>
        <v>0</v>
      </c>
      <c r="AN197" s="107">
        <f>SUMIF(HISTORICO!N:N,DECKS!$F197,HISTORICO!Y:Y)</f>
        <v>1</v>
      </c>
      <c r="AO197" s="107">
        <f>SUMIF(HISTORICO!N:N,DECKS!$F197,HISTORICO!Z:Z)</f>
        <v>0</v>
      </c>
      <c r="AP197" s="107">
        <f>SUMIF(HISTORICO!N:N,DECKS!$F197,HISTORICO!AA:AA)</f>
        <v>0</v>
      </c>
      <c r="AQ197" s="111">
        <f>IFERROR(SUM(DECKS!$AM197:$AP197)/((DECKS!$AG197)),0)</f>
        <v>0.5</v>
      </c>
      <c r="AR197" s="112">
        <f>IFERROR(DECKS!$AM197/SUM(DECKS!$AM197:$AP197),0)</f>
        <v>0</v>
      </c>
      <c r="AS197" s="112">
        <f>IFERROR(DECKS!$AN197/SUM(DECKS!$AM197:$AP197),0)</f>
        <v>1</v>
      </c>
      <c r="AT197" s="112">
        <f>IFERROR(DECKS!$AO197/SUM(DECKS!$AM197:$AP197),0)</f>
        <v>0</v>
      </c>
      <c r="AU197" s="112">
        <f>IFERROR(DECKS!$AP197/SUM(DECKS!$AM197:$AP197),0)</f>
        <v>0</v>
      </c>
      <c r="AV197" s="107">
        <f t="array" ref="AV197">XLOOKUP(DECKS!$F197,HISTORICO!$N$4:$N$100,HISTORICO!$AH$4:$AH$100,0)</f>
        <v>6</v>
      </c>
      <c r="AW197" s="107">
        <f>DECKS!$AV197+DECKS!$AM197+1.5*DECKS!$AN197+2*DECKS!$AO197+2.5*DECKS!$AP197</f>
        <v>7.5</v>
      </c>
      <c r="AX197" s="110">
        <f>IFERROR(DECKS!$AW197/DECKS!$AG197,"-")</f>
        <v>3.75</v>
      </c>
      <c r="AY197" s="107" t="str">
        <f t="array" ref="AY197">XLOOKUP(DECKS!$AX197,REF!$F$64:$F$68,REF!$D$64:$D$68,"-",-1,1)</f>
        <v>A</v>
      </c>
      <c r="AZ197" s="107"/>
      <c r="BA197" s="114"/>
      <c r="BB197" s="107"/>
      <c r="BC197" s="107"/>
    </row>
    <row r="198" ht="18.75" hidden="1" customHeight="1">
      <c r="A198" s="88"/>
      <c r="B198" s="105" t="s">
        <v>330</v>
      </c>
      <c r="C198" s="107" t="s">
        <v>277</v>
      </c>
      <c r="D198" s="107">
        <v>4.0</v>
      </c>
      <c r="E198" s="105" t="str">
        <f t="array" ref="E198">XLOOKUP(B198,REF!$C$3:$C$34,REF!$B$3:$B$34,"-",0,1)</f>
        <v>Orzhov</v>
      </c>
      <c r="F198" s="108" t="s">
        <v>538</v>
      </c>
      <c r="G198" s="107" t="str">
        <f t="shared" si="1"/>
        <v>1</v>
      </c>
      <c r="H198" s="107" t="str">
        <f t="shared" si="2"/>
        <v>0</v>
      </c>
      <c r="I198" s="107" t="str">
        <f t="shared" si="3"/>
        <v>1</v>
      </c>
      <c r="J198" s="107" t="str">
        <f t="shared" si="4"/>
        <v>0</v>
      </c>
      <c r="K198" s="107" t="str">
        <f t="shared" si="5"/>
        <v>0</v>
      </c>
      <c r="L198" s="107">
        <f t="shared" si="6"/>
        <v>2</v>
      </c>
      <c r="M198" s="107">
        <f t="array" ref="M198">XLOOKUP(DECKS!$F198,HISTORICO!$B$4:$B$11,HISTORICO!$C$4:$C$11,0,0)</f>
        <v>0</v>
      </c>
      <c r="N198" s="107">
        <f t="array" ref="N198">XLOOKUP(DECKS!$F198,HISTORICO!$B$4:$B$11,HISTORICO!$D$4:$D$11,0,0)</f>
        <v>0</v>
      </c>
      <c r="O198" s="107">
        <f t="array" ref="O198">XLOOKUP(DECKS!$F198,HISTORICO!$B$15:$B$89,HISTORICO!$C$15:$C$89,0,0)</f>
        <v>0</v>
      </c>
      <c r="P198" s="107">
        <f t="array" ref="P198">XLOOKUP(DECKS!$F198,HISTORICO!$B$15:$B$89,HISTORICO!$D$15:$D$89,0,0)</f>
        <v>0</v>
      </c>
      <c r="Q198" s="107">
        <f t="array" ref="Q198">XLOOKUP(DECKS!$F198,HISTORICO!$B$93:$B$171,HISTORICO!$C$93:$C$171,0,0)</f>
        <v>0</v>
      </c>
      <c r="R198" s="107">
        <f t="array" ref="R198">XLOOKUP(DECKS!$F198,HISTORICO!$B$93:$B$171,HISTORICO!$D$93:$D$171,0,0)</f>
        <v>0</v>
      </c>
      <c r="S198" s="107">
        <f t="array" ref="S198">XLOOKUP(DECKS!$F198,HISTORICO!$B$175:$B$377,HISTORICO!$C$175:$C$377,0,0)</f>
        <v>0</v>
      </c>
      <c r="T198" s="107">
        <f t="array" ref="T198">XLOOKUP(DECKS!$F198,HISTORICO!$B$175:$B$377,HISTORICO!$D$175:$D$377,0,0)</f>
        <v>0</v>
      </c>
      <c r="U198" s="107">
        <f t="array" ref="U198">XLOOKUP(DECKS!$F198,HISTORICO!$B$381:$B$501,HISTORICO!$C$381:$C$501,0,0)</f>
        <v>0</v>
      </c>
      <c r="V198" s="107">
        <f t="array" ref="V198">XLOOKUP(DECKS!$F198,HISTORICO!$B$381:$B$501,HISTORICO!$D$381:$D$501,0,0)</f>
        <v>0</v>
      </c>
      <c r="W198" s="107">
        <f t="array" ref="W198">XLOOKUP(DECKS!$F198,HISTORICO!$B$505:$B$589,HISTORICO!$C$505:$C$589,0,0)</f>
        <v>10</v>
      </c>
      <c r="X198" s="107">
        <f t="array" ref="X198">XLOOKUP(DECKS!$F198,HISTORICO!$B$505:$B$589,HISTORICO!$D$505:$D$589,0,0)</f>
        <v>2</v>
      </c>
      <c r="Y198" s="107">
        <f t="array" ref="Y198">XLOOKUP(DECKS!$F198,HISTORICO!$N$4:$N$100,HISTORICO!$O$4:$O$100,0,0)</f>
        <v>2</v>
      </c>
      <c r="Z198" s="107">
        <f t="array" ref="Z198">XLOOKUP(DECKS!$F198,HISTORICO!$N$4:$N$100,HISTORICO!$P$4:$P$100,0,0)</f>
        <v>0</v>
      </c>
      <c r="AA198" s="107">
        <f t="array" ref="AA198">XLOOKUP(DECKS!$F198,HISTORICO!$N$107:$N$288,HISTORICO!$O$107:$O$288,0,0)</f>
        <v>0</v>
      </c>
      <c r="AB198" s="107">
        <f t="array" ref="AB198">XLOOKUP(DECKS!$F198,HISTORICO!$N$107:$N$288,HISTORICO!$P$107:$P$288,0,0)</f>
        <v>0</v>
      </c>
      <c r="AC198" s="100" t="str">
        <f>DECKS!$AB198/DECKS!$AA198</f>
        <v>#DIV/0!</v>
      </c>
      <c r="AD198" s="108">
        <f t="array" ref="AD198">XLOOKUP(DECKS!$F198,HISTORICO!$N$292:$N$759,HISTORICO!$O$292:$O$759,0,0)</f>
        <v>0</v>
      </c>
      <c r="AE198" s="107">
        <f t="array" ref="AE198">XLOOKUP(DECKS!$F198,HISTORICO!$N$292:$N$759,HISTORICO!$P$292:$P$759,0,0)</f>
        <v>0</v>
      </c>
      <c r="AF198" s="109">
        <f>IFERROR(DECKS!$AE198/DECKS!$AD198,0)</f>
        <v>0</v>
      </c>
      <c r="AG198" s="108">
        <f>DECKS!$Y198+DECKS!$AA198+DECKS!$AD198</f>
        <v>2</v>
      </c>
      <c r="AH198" s="109">
        <f>IFERROR((DECKS!$Z198+DECKS!$AB198+DECKS!$AE198)/DECKS!$AG198,0)</f>
        <v>0</v>
      </c>
      <c r="AI198" s="110" t="str">
        <f>IFERROR(AVERAGEIF(REG!$D$2:$D$124,DECKS!$F198,REG!$C$2:$C$124),"-")</f>
        <v>-</v>
      </c>
      <c r="AJ198" s="108">
        <f>DECKS!$M198+DECKS!$O198+DECKS!$Q198+DECKS!$S198+DECKS!$U198+DECKS!$W198+DECKS!$Y198+DECKS!$AA198+DECKS!$AD198</f>
        <v>12</v>
      </c>
      <c r="AK198" s="109">
        <f>IFERROR((DECKS!$N198+DECKS!$P198+DECKS!$R198+DECKS!$T198+DECKS!$V198+DECKS!$X198+DECKS!$Z198+DECKS!$AB198+DECKS!$AE198)/DECKS!$AJ198,0)</f>
        <v>0.1666666667</v>
      </c>
      <c r="AL198" s="100" t="s">
        <v>362</v>
      </c>
      <c r="AM198" s="107">
        <f>SUMIF(HISTORICO!N:N,DECKS!$F198,HISTORICO!X:X)</f>
        <v>0</v>
      </c>
      <c r="AN198" s="107">
        <f>SUMIF(HISTORICO!N:N,DECKS!$F198,HISTORICO!Y:Y)</f>
        <v>0</v>
      </c>
      <c r="AO198" s="107">
        <f>SUMIF(HISTORICO!N:N,DECKS!$F198,HISTORICO!Z:Z)</f>
        <v>0</v>
      </c>
      <c r="AP198" s="107">
        <f>SUMIF(HISTORICO!N:N,DECKS!$F198,HISTORICO!AA:AA)</f>
        <v>0</v>
      </c>
      <c r="AQ198" s="111">
        <f>IFERROR(SUM(DECKS!$AM198:$AP198)/((DECKS!$AG198)),0)</f>
        <v>0</v>
      </c>
      <c r="AR198" s="112">
        <f>IFERROR(DECKS!$AM198/SUM(DECKS!$AM198:$AP198),0)</f>
        <v>0</v>
      </c>
      <c r="AS198" s="112">
        <f>IFERROR(DECKS!$AN198/SUM(DECKS!$AM198:$AP198),0)</f>
        <v>0</v>
      </c>
      <c r="AT198" s="112">
        <f>IFERROR(DECKS!$AO198/SUM(DECKS!$AM198:$AP198),0)</f>
        <v>0</v>
      </c>
      <c r="AU198" s="112">
        <f>IFERROR(DECKS!$AP198/SUM(DECKS!$AM198:$AP198),0)</f>
        <v>0</v>
      </c>
      <c r="AV198" s="107">
        <f t="array" ref="AV198">XLOOKUP(DECKS!$F198,HISTORICO!$N$4:$N$100,HISTORICO!$AH$4:$AH$100,0)</f>
        <v>3</v>
      </c>
      <c r="AW198" s="107">
        <f>DECKS!$AV198+DECKS!$AM198+1.5*DECKS!$AN198+2*DECKS!$AO198+2.5*DECKS!$AP198</f>
        <v>3</v>
      </c>
      <c r="AX198" s="110">
        <f>IFERROR(DECKS!$AW198/DECKS!$AG198,"-")</f>
        <v>1.5</v>
      </c>
      <c r="AY198" s="107" t="str">
        <f t="array" ref="AY198">XLOOKUP(DECKS!$AX198,REF!$F$64:$F$68,REF!$D$64:$D$68,"-",-1,1)</f>
        <v>C</v>
      </c>
      <c r="AZ198" s="107"/>
      <c r="BA198" s="114"/>
      <c r="BB198" s="107"/>
      <c r="BC198" s="107"/>
    </row>
    <row r="199" ht="18.75" hidden="1" customHeight="1">
      <c r="A199" s="88"/>
      <c r="B199" s="105" t="s">
        <v>300</v>
      </c>
      <c r="C199" s="107" t="s">
        <v>264</v>
      </c>
      <c r="D199" s="107">
        <v>4.0</v>
      </c>
      <c r="E199" s="105" t="str">
        <f t="array" ref="E199">XLOOKUP(B199,REF!$C$3:$C$34,REF!$B$3:$B$34,"-",0,1)</f>
        <v>Naya</v>
      </c>
      <c r="F199" s="108" t="s">
        <v>539</v>
      </c>
      <c r="G199" s="107" t="str">
        <f t="shared" si="1"/>
        <v>1</v>
      </c>
      <c r="H199" s="107" t="str">
        <f t="shared" si="2"/>
        <v>0</v>
      </c>
      <c r="I199" s="107" t="str">
        <f t="shared" si="3"/>
        <v>0</v>
      </c>
      <c r="J199" s="107" t="str">
        <f t="shared" si="4"/>
        <v>1</v>
      </c>
      <c r="K199" s="107" t="str">
        <f t="shared" si="5"/>
        <v>1</v>
      </c>
      <c r="L199" s="107">
        <f t="shared" si="6"/>
        <v>3</v>
      </c>
      <c r="M199" s="107">
        <f t="array" ref="M199">XLOOKUP(DECKS!$F199,HISTORICO!$B$4:$B$11,HISTORICO!$C$4:$C$11,0,0)</f>
        <v>0</v>
      </c>
      <c r="N199" s="107">
        <f t="array" ref="N199">XLOOKUP(DECKS!$F199,HISTORICO!$B$4:$B$11,HISTORICO!$D$4:$D$11,0,0)</f>
        <v>0</v>
      </c>
      <c r="O199" s="107">
        <f t="array" ref="O199">XLOOKUP(DECKS!$F199,HISTORICO!$B$15:$B$89,HISTORICO!$C$15:$C$89,0,0)</f>
        <v>0</v>
      </c>
      <c r="P199" s="107">
        <f t="array" ref="P199">XLOOKUP(DECKS!$F199,HISTORICO!$B$15:$B$89,HISTORICO!$D$15:$D$89,0,0)</f>
        <v>0</v>
      </c>
      <c r="Q199" s="107">
        <f t="array" ref="Q199">XLOOKUP(DECKS!$F199,HISTORICO!$B$93:$B$171,HISTORICO!$C$93:$C$171,0,0)</f>
        <v>1</v>
      </c>
      <c r="R199" s="107">
        <f t="array" ref="R199">XLOOKUP(DECKS!$F199,HISTORICO!$B$93:$B$171,HISTORICO!$D$93:$D$171,0,0)</f>
        <v>0</v>
      </c>
      <c r="S199" s="107">
        <f t="array" ref="S199">XLOOKUP(DECKS!$F199,HISTORICO!$B$175:$B$377,HISTORICO!$C$175:$C$377,0,0)</f>
        <v>2</v>
      </c>
      <c r="T199" s="107">
        <f t="array" ref="T199">XLOOKUP(DECKS!$F199,HISTORICO!$B$175:$B$377,HISTORICO!$D$175:$D$377,0,0)</f>
        <v>0</v>
      </c>
      <c r="U199" s="107">
        <f t="array" ref="U199">XLOOKUP(DECKS!$F199,HISTORICO!$B$381:$B$501,HISTORICO!$C$381:$C$501,0,0)</f>
        <v>2</v>
      </c>
      <c r="V199" s="107">
        <f t="array" ref="V199">XLOOKUP(DECKS!$F199,HISTORICO!$B$381:$B$501,HISTORICO!$D$381:$D$501,0,0)</f>
        <v>1</v>
      </c>
      <c r="W199" s="107">
        <f t="array" ref="W199">XLOOKUP(DECKS!$F199,HISTORICO!$B$505:$B$589,HISTORICO!$C$505:$C$589,0,0)</f>
        <v>0</v>
      </c>
      <c r="X199" s="107">
        <f t="array" ref="X199">XLOOKUP(DECKS!$F199,HISTORICO!$B$505:$B$589,HISTORICO!$D$505:$D$589,0,0)</f>
        <v>0</v>
      </c>
      <c r="Y199" s="107">
        <f t="array" ref="Y199">XLOOKUP(DECKS!$F199,HISTORICO!$N$4:$N$100,HISTORICO!$O$4:$O$100,0,0)</f>
        <v>0</v>
      </c>
      <c r="Z199" s="107">
        <f t="array" ref="Z199">XLOOKUP(DECKS!$F199,HISTORICO!$N$4:$N$100,HISTORICO!$P$4:$P$100,0,0)</f>
        <v>0</v>
      </c>
      <c r="AA199" s="107">
        <f t="array" ref="AA199">XLOOKUP(DECKS!$F199,HISTORICO!$N$107:$N$288,HISTORICO!$O$107:$O$288,0,0)</f>
        <v>2</v>
      </c>
      <c r="AB199" s="107">
        <f t="array" ref="AB199">XLOOKUP(DECKS!$F199,HISTORICO!$N$107:$N$288,HISTORICO!$P$107:$P$288,0,0)</f>
        <v>0</v>
      </c>
      <c r="AC199" s="100">
        <f>DECKS!$AB199/DECKS!$AA199</f>
        <v>0</v>
      </c>
      <c r="AD199" s="108">
        <f t="array" ref="AD199">XLOOKUP(DECKS!$F199,HISTORICO!$N$292:$N$759,HISTORICO!$O$292:$O$759,0,0)</f>
        <v>0</v>
      </c>
      <c r="AE199" s="107">
        <f t="array" ref="AE199">XLOOKUP(DECKS!$F199,HISTORICO!$N$292:$N$759,HISTORICO!$P$292:$P$759,0,0)</f>
        <v>0</v>
      </c>
      <c r="AF199" s="109">
        <f>IFERROR(DECKS!$AE199/DECKS!$AD199,0)</f>
        <v>0</v>
      </c>
      <c r="AG199" s="108">
        <f>DECKS!$Y199+DECKS!$AA199+DECKS!$AD199</f>
        <v>2</v>
      </c>
      <c r="AH199" s="109">
        <f>IFERROR((DECKS!$Z199+DECKS!$AB199+DECKS!$AE199)/DECKS!$AG199,0)</f>
        <v>0</v>
      </c>
      <c r="AI199" s="110" t="str">
        <f>IFERROR(AVERAGEIF(REG!$D$2:$D$124,DECKS!$F199,REG!$C$2:$C$124),"-")</f>
        <v>-</v>
      </c>
      <c r="AJ199" s="108">
        <f>DECKS!$M199+DECKS!$O199+DECKS!$Q199+DECKS!$S199+DECKS!$U199+DECKS!$W199+DECKS!$Y199+DECKS!$AA199+DECKS!$AD199</f>
        <v>7</v>
      </c>
      <c r="AK199" s="109">
        <f>IFERROR((DECKS!$N199+DECKS!$P199+DECKS!$R199+DECKS!$T199+DECKS!$V199+DECKS!$X199+DECKS!$Z199+DECKS!$AB199+DECKS!$AE199)/DECKS!$AJ199,0)</f>
        <v>0.1428571429</v>
      </c>
      <c r="AL199" s="107" t="s">
        <v>362</v>
      </c>
      <c r="AM199" s="107">
        <f>SUMIF(HISTORICO!N:N,DECKS!$F199,HISTORICO!X:X)</f>
        <v>1</v>
      </c>
      <c r="AN199" s="107">
        <f>SUMIF(HISTORICO!N:N,DECKS!$F199,HISTORICO!Y:Y)</f>
        <v>0</v>
      </c>
      <c r="AO199" s="107">
        <f>SUMIF(HISTORICO!N:N,DECKS!$F199,HISTORICO!Z:Z)</f>
        <v>0</v>
      </c>
      <c r="AP199" s="107">
        <f>SUMIF(HISTORICO!N:N,DECKS!$F199,HISTORICO!AA:AA)</f>
        <v>1</v>
      </c>
      <c r="AQ199" s="111">
        <f>IFERROR(SUM(DECKS!$AM199:$AP199)/((DECKS!$AG199)),0)</f>
        <v>1</v>
      </c>
      <c r="AR199" s="112">
        <f>IFERROR(DECKS!$AM199/SUM(DECKS!$AM199:$AP199),0)</f>
        <v>0.5</v>
      </c>
      <c r="AS199" s="112">
        <f>IFERROR(DECKS!$AN199/SUM(DECKS!$AM199:$AP199),0)</f>
        <v>0</v>
      </c>
      <c r="AT199" s="112">
        <f>IFERROR(DECKS!$AO199/SUM(DECKS!$AM199:$AP199),0)</f>
        <v>0</v>
      </c>
      <c r="AU199" s="112">
        <f>IFERROR(DECKS!$AP199/SUM(DECKS!$AM199:$AP199),0)</f>
        <v>0.5</v>
      </c>
      <c r="AV199" s="107">
        <f t="array" ref="AV199">XLOOKUP(DECKS!$F199,HISTORICO!$N$4:$N$100,HISTORICO!$AH$4:$AH$100,0)</f>
        <v>0</v>
      </c>
      <c r="AW199" s="107">
        <f>DECKS!$AV199+DECKS!$AM199+1.5*DECKS!$AN199+2*DECKS!$AO199+2.5*DECKS!$AP199</f>
        <v>3.5</v>
      </c>
      <c r="AX199" s="110">
        <f>IFERROR(DECKS!$AW199/DECKS!$AG199,"-")</f>
        <v>1.75</v>
      </c>
      <c r="AY199" s="107" t="str">
        <f t="array" ref="AY199">XLOOKUP(DECKS!$AX199,REF!$F$64:$F$68,REF!$D$64:$D$68,"-",-1,1)</f>
        <v>C</v>
      </c>
      <c r="AZ199" s="107"/>
      <c r="BA199" s="114"/>
      <c r="BB199" s="107"/>
      <c r="BC199" s="107"/>
    </row>
    <row r="200" ht="18.75" hidden="1" customHeight="1">
      <c r="A200" s="88"/>
      <c r="B200" s="105" t="s">
        <v>348</v>
      </c>
      <c r="C200" s="107" t="s">
        <v>256</v>
      </c>
      <c r="D200" s="107">
        <v>5.0</v>
      </c>
      <c r="E200" s="105" t="str">
        <f t="array" ref="E200">XLOOKUP(B200,REF!$C$3:$C$34,REF!$B$3:$B$34,"-",0,1)</f>
        <v>Abzan</v>
      </c>
      <c r="F200" s="108" t="s">
        <v>540</v>
      </c>
      <c r="G200" s="107" t="str">
        <f t="shared" si="1"/>
        <v>1</v>
      </c>
      <c r="H200" s="107" t="str">
        <f t="shared" si="2"/>
        <v>0</v>
      </c>
      <c r="I200" s="107" t="str">
        <f t="shared" si="3"/>
        <v>1</v>
      </c>
      <c r="J200" s="107" t="str">
        <f t="shared" si="4"/>
        <v>0</v>
      </c>
      <c r="K200" s="107" t="str">
        <f t="shared" si="5"/>
        <v>1</v>
      </c>
      <c r="L200" s="107">
        <f t="shared" si="6"/>
        <v>3</v>
      </c>
      <c r="M200" s="107">
        <f t="array" ref="M200">XLOOKUP(DECKS!$F200,HISTORICO!$B$4:$B$11,HISTORICO!$C$4:$C$11,0,0)</f>
        <v>0</v>
      </c>
      <c r="N200" s="107">
        <f t="array" ref="N200">XLOOKUP(DECKS!$F200,HISTORICO!$B$4:$B$11,HISTORICO!$D$4:$D$11,0,0)</f>
        <v>0</v>
      </c>
      <c r="O200" s="107">
        <f t="array" ref="O200">XLOOKUP(DECKS!$F200,HISTORICO!$B$15:$B$89,HISTORICO!$C$15:$C$89,0,0)</f>
        <v>0</v>
      </c>
      <c r="P200" s="107">
        <f t="array" ref="P200">XLOOKUP(DECKS!$F200,HISTORICO!$B$15:$B$89,HISTORICO!$D$15:$D$89,0,0)</f>
        <v>0</v>
      </c>
      <c r="Q200" s="107">
        <f t="array" ref="Q200">XLOOKUP(DECKS!$F200,HISTORICO!$B$93:$B$171,HISTORICO!$C$93:$C$171,0,0)</f>
        <v>0</v>
      </c>
      <c r="R200" s="107">
        <f t="array" ref="R200">XLOOKUP(DECKS!$F200,HISTORICO!$B$93:$B$171,HISTORICO!$D$93:$D$171,0,0)</f>
        <v>0</v>
      </c>
      <c r="S200" s="107">
        <f t="array" ref="S200">XLOOKUP(DECKS!$F200,HISTORICO!$B$175:$B$377,HISTORICO!$C$175:$C$377,0,0)</f>
        <v>0</v>
      </c>
      <c r="T200" s="107">
        <f t="array" ref="T200">XLOOKUP(DECKS!$F200,HISTORICO!$B$175:$B$377,HISTORICO!$D$175:$D$377,0,0)</f>
        <v>0</v>
      </c>
      <c r="U200" s="107">
        <f t="array" ref="U200">XLOOKUP(DECKS!$F200,HISTORICO!$B$381:$B$501,HISTORICO!$C$381:$C$501,0,0)</f>
        <v>0</v>
      </c>
      <c r="V200" s="107">
        <f t="array" ref="V200">XLOOKUP(DECKS!$F200,HISTORICO!$B$381:$B$501,HISTORICO!$D$381:$D$501,0,0)</f>
        <v>0</v>
      </c>
      <c r="W200" s="107">
        <f t="array" ref="W200">XLOOKUP(DECKS!$F200,HISTORICO!$B$505:$B$589,HISTORICO!$C$505:$C$589,0,0)</f>
        <v>0</v>
      </c>
      <c r="X200" s="107">
        <f t="array" ref="X200">XLOOKUP(DECKS!$F200,HISTORICO!$B$505:$B$589,HISTORICO!$D$505:$D$589,0,0)</f>
        <v>0</v>
      </c>
      <c r="Y200" s="107">
        <f t="array" ref="Y200">XLOOKUP(DECKS!$F200,HISTORICO!$N$4:$N$100,HISTORICO!$O$4:$O$100,0,0)</f>
        <v>0</v>
      </c>
      <c r="Z200" s="107">
        <f t="array" ref="Z200">XLOOKUP(DECKS!$F200,HISTORICO!$N$4:$N$100,HISTORICO!$P$4:$P$100,0,0)</f>
        <v>0</v>
      </c>
      <c r="AA200" s="107">
        <f t="array" ref="AA200">XLOOKUP(DECKS!$F200,HISTORICO!$N$107:$N$288,HISTORICO!$O$107:$O$288,0,0)</f>
        <v>2</v>
      </c>
      <c r="AB200" s="107">
        <f t="array" ref="AB200">XLOOKUP(DECKS!$F200,HISTORICO!$N$107:$N$288,HISTORICO!$P$107:$P$288,0,0)</f>
        <v>0</v>
      </c>
      <c r="AC200" s="100">
        <f>DECKS!$AB200/DECKS!$AA200</f>
        <v>0</v>
      </c>
      <c r="AD200" s="108">
        <f t="array" ref="AD200">XLOOKUP(DECKS!$F200,HISTORICO!$N$292:$N$759,HISTORICO!$O$292:$O$759,0,0)</f>
        <v>0</v>
      </c>
      <c r="AE200" s="107">
        <f t="array" ref="AE200">XLOOKUP(DECKS!$F200,HISTORICO!$N$292:$N$759,HISTORICO!$P$292:$P$759,0,0)</f>
        <v>0</v>
      </c>
      <c r="AF200" s="109">
        <f>IFERROR(DECKS!$AE200/DECKS!$AD200,0)</f>
        <v>0</v>
      </c>
      <c r="AG200" s="108">
        <f>DECKS!$Y200+DECKS!$AA200+DECKS!$AD200</f>
        <v>2</v>
      </c>
      <c r="AH200" s="109">
        <f>IFERROR((DECKS!$Z200+DECKS!$AB200+DECKS!$AE200)/DECKS!$AG200,0)</f>
        <v>0</v>
      </c>
      <c r="AI200" s="110" t="str">
        <f>IFERROR(AVERAGEIF(REG!$D$2:$D$124,DECKS!$F200,REG!$C$2:$C$124),"-")</f>
        <v>-</v>
      </c>
      <c r="AJ200" s="108">
        <f>DECKS!$M200+DECKS!$O200+DECKS!$Q200+DECKS!$S200+DECKS!$U200+DECKS!$W200+DECKS!$Y200+DECKS!$AA200+DECKS!$AD200</f>
        <v>2</v>
      </c>
      <c r="AK200" s="109">
        <f>IFERROR((DECKS!$N200+DECKS!$P200+DECKS!$R200+DECKS!$T200+DECKS!$V200+DECKS!$X200+DECKS!$Z200+DECKS!$AB200+DECKS!$AE200)/DECKS!$AJ200,0)</f>
        <v>0</v>
      </c>
      <c r="AL200" s="107" t="s">
        <v>160</v>
      </c>
      <c r="AM200" s="107">
        <f>SUMIF(HISTORICO!N:N,DECKS!$F200,HISTORICO!X:X)</f>
        <v>0</v>
      </c>
      <c r="AN200" s="107">
        <f>SUMIF(HISTORICO!N:N,DECKS!$F200,HISTORICO!Y:Y)</f>
        <v>0</v>
      </c>
      <c r="AO200" s="107">
        <f>SUMIF(HISTORICO!N:N,DECKS!$F200,HISTORICO!Z:Z)</f>
        <v>0</v>
      </c>
      <c r="AP200" s="107">
        <f>SUMIF(HISTORICO!N:N,DECKS!$F200,HISTORICO!AA:AA)</f>
        <v>0</v>
      </c>
      <c r="AQ200" s="111">
        <f>IFERROR(SUM(DECKS!$AM200:$AP200)/((DECKS!$AG200)),0)</f>
        <v>0</v>
      </c>
      <c r="AR200" s="112">
        <f>IFERROR(DECKS!$AM200/SUM(DECKS!$AM200:$AP200),0)</f>
        <v>0</v>
      </c>
      <c r="AS200" s="112">
        <f>IFERROR(DECKS!$AN200/SUM(DECKS!$AM200:$AP200),0)</f>
        <v>0</v>
      </c>
      <c r="AT200" s="112">
        <f>IFERROR(DECKS!$AO200/SUM(DECKS!$AM200:$AP200),0)</f>
        <v>0</v>
      </c>
      <c r="AU200" s="112">
        <f>IFERROR(DECKS!$AP200/SUM(DECKS!$AM200:$AP200),0)</f>
        <v>0</v>
      </c>
      <c r="AV200" s="107">
        <f t="array" ref="AV200">XLOOKUP(DECKS!$F200,HISTORICO!$N$4:$N$100,HISTORICO!$AH$4:$AH$100,0)</f>
        <v>0</v>
      </c>
      <c r="AW200" s="107">
        <f>DECKS!$AV200+DECKS!$AM200+1.5*DECKS!$AN200+2*DECKS!$AO200+2.5*DECKS!$AP200</f>
        <v>0</v>
      </c>
      <c r="AX200" s="110">
        <f>IFERROR(DECKS!$AW200/DECKS!$AG200,"-")</f>
        <v>0</v>
      </c>
      <c r="AY200" s="107" t="str">
        <f t="array" ref="AY200">XLOOKUP(DECKS!$AX200,REF!$F$64:$F$68,REF!$D$64:$D$68,"-",-1,1)</f>
        <v>E</v>
      </c>
      <c r="AZ200" s="107"/>
      <c r="BA200" s="114"/>
      <c r="BB200" s="107"/>
      <c r="BC200" s="107"/>
    </row>
    <row r="201" ht="18.75" hidden="1" customHeight="1">
      <c r="A201" s="88"/>
      <c r="B201" s="105" t="s">
        <v>316</v>
      </c>
      <c r="C201" s="107" t="s">
        <v>264</v>
      </c>
      <c r="D201" s="107">
        <v>3.0</v>
      </c>
      <c r="E201" s="105" t="str">
        <f t="array" ref="E201">XLOOKUP(B201,REF!$C$3:$C$34,REF!$B$3:$B$34,"-",0,1)</f>
        <v>Golgari</v>
      </c>
      <c r="F201" s="108" t="s">
        <v>541</v>
      </c>
      <c r="G201" s="107" t="str">
        <f t="shared" si="1"/>
        <v>0</v>
      </c>
      <c r="H201" s="107" t="str">
        <f t="shared" si="2"/>
        <v>0</v>
      </c>
      <c r="I201" s="107" t="str">
        <f t="shared" si="3"/>
        <v>1</v>
      </c>
      <c r="J201" s="107" t="str">
        <f t="shared" si="4"/>
        <v>0</v>
      </c>
      <c r="K201" s="107" t="str">
        <f t="shared" si="5"/>
        <v>1</v>
      </c>
      <c r="L201" s="107">
        <f t="shared" si="6"/>
        <v>2</v>
      </c>
      <c r="M201" s="107">
        <f t="array" ref="M201">XLOOKUP(DECKS!$F201,HISTORICO!$B$4:$B$11,HISTORICO!$C$4:$C$11,0,0)</f>
        <v>0</v>
      </c>
      <c r="N201" s="107">
        <f t="array" ref="N201">XLOOKUP(DECKS!$F201,HISTORICO!$B$4:$B$11,HISTORICO!$D$4:$D$11,0,0)</f>
        <v>0</v>
      </c>
      <c r="O201" s="107">
        <f t="array" ref="O201">XLOOKUP(DECKS!$F201,HISTORICO!$B$15:$B$89,HISTORICO!$C$15:$C$89,0,0)</f>
        <v>0</v>
      </c>
      <c r="P201" s="107">
        <f t="array" ref="P201">XLOOKUP(DECKS!$F201,HISTORICO!$B$15:$B$89,HISTORICO!$D$15:$D$89,0,0)</f>
        <v>0</v>
      </c>
      <c r="Q201" s="107">
        <f t="array" ref="Q201">XLOOKUP(DECKS!$F201,HISTORICO!$B$93:$B$171,HISTORICO!$C$93:$C$171,0,0)</f>
        <v>0</v>
      </c>
      <c r="R201" s="107">
        <f t="array" ref="R201">XLOOKUP(DECKS!$F201,HISTORICO!$B$93:$B$171,HISTORICO!$D$93:$D$171,0,0)</f>
        <v>0</v>
      </c>
      <c r="S201" s="107">
        <f t="array" ref="S201">XLOOKUP(DECKS!$F201,HISTORICO!$B$175:$B$377,HISTORICO!$C$175:$C$377,0,0)</f>
        <v>0</v>
      </c>
      <c r="T201" s="107">
        <f t="array" ref="T201">XLOOKUP(DECKS!$F201,HISTORICO!$B$175:$B$377,HISTORICO!$D$175:$D$377,0,0)</f>
        <v>0</v>
      </c>
      <c r="U201" s="107">
        <f t="array" ref="U201">XLOOKUP(DECKS!$F201,HISTORICO!$B$381:$B$501,HISTORICO!$C$381:$C$501,0,0)</f>
        <v>0</v>
      </c>
      <c r="V201" s="107">
        <f t="array" ref="V201">XLOOKUP(DECKS!$F201,HISTORICO!$B$381:$B$501,HISTORICO!$D$381:$D$501,0,0)</f>
        <v>0</v>
      </c>
      <c r="W201" s="107">
        <f t="array" ref="W201">XLOOKUP(DECKS!$F201,HISTORICO!$B$505:$B$589,HISTORICO!$C$505:$C$589,0,0)</f>
        <v>0</v>
      </c>
      <c r="X201" s="107">
        <f t="array" ref="X201">XLOOKUP(DECKS!$F201,HISTORICO!$B$505:$B$589,HISTORICO!$D$505:$D$589,0,0)</f>
        <v>0</v>
      </c>
      <c r="Y201" s="107">
        <f t="array" ref="Y201">XLOOKUP(DECKS!$F201,HISTORICO!$N$4:$N$100,HISTORICO!$O$4:$O$100,0,0)</f>
        <v>0</v>
      </c>
      <c r="Z201" s="107">
        <f t="array" ref="Z201">XLOOKUP(DECKS!$F201,HISTORICO!$N$4:$N$100,HISTORICO!$P$4:$P$100,0,0)</f>
        <v>0</v>
      </c>
      <c r="AA201" s="107">
        <f t="array" ref="AA201">XLOOKUP(DECKS!$F201,HISTORICO!$N$107:$N$288,HISTORICO!$O$107:$O$288,0,0)</f>
        <v>2</v>
      </c>
      <c r="AB201" s="107">
        <f t="array" ref="AB201">XLOOKUP(DECKS!$F201,HISTORICO!$N$107:$N$288,HISTORICO!$P$107:$P$288,0,0)</f>
        <v>0</v>
      </c>
      <c r="AC201" s="100">
        <f>DECKS!$AB201/DECKS!$AA201</f>
        <v>0</v>
      </c>
      <c r="AD201" s="108">
        <f t="array" ref="AD201">XLOOKUP(DECKS!$F201,HISTORICO!$N$292:$N$759,HISTORICO!$O$292:$O$759,0,0)</f>
        <v>0</v>
      </c>
      <c r="AE201" s="107">
        <f t="array" ref="AE201">XLOOKUP(DECKS!$F201,HISTORICO!$N$292:$N$759,HISTORICO!$P$292:$P$759,0,0)</f>
        <v>0</v>
      </c>
      <c r="AF201" s="109">
        <f>IFERROR(DECKS!$AE201/DECKS!$AD201,0)</f>
        <v>0</v>
      </c>
      <c r="AG201" s="108">
        <f>DECKS!$Y201+DECKS!$AA201+DECKS!$AD201</f>
        <v>2</v>
      </c>
      <c r="AH201" s="109">
        <f>IFERROR((DECKS!$Z201+DECKS!$AB201+DECKS!$AE201)/DECKS!$AG201,0)</f>
        <v>0</v>
      </c>
      <c r="AI201" s="110" t="str">
        <f>IFERROR(AVERAGEIF(REG!$D$2:$D$124,DECKS!$F201,REG!$C$2:$C$124),"-")</f>
        <v>-</v>
      </c>
      <c r="AJ201" s="108">
        <f>DECKS!$M201+DECKS!$O201+DECKS!$Q201+DECKS!$S201+DECKS!$U201+DECKS!$W201+DECKS!$Y201+DECKS!$AA201+DECKS!$AD201</f>
        <v>2</v>
      </c>
      <c r="AK201" s="109">
        <f>IFERROR((DECKS!$N201+DECKS!$P201+DECKS!$R201+DECKS!$T201+DECKS!$V201+DECKS!$X201+DECKS!$Z201+DECKS!$AB201+DECKS!$AE201)/DECKS!$AJ201,0)</f>
        <v>0</v>
      </c>
      <c r="AL201" s="107" t="s">
        <v>362</v>
      </c>
      <c r="AM201" s="107">
        <f>SUMIF(HISTORICO!N:N,DECKS!$F201,HISTORICO!X:X)</f>
        <v>0</v>
      </c>
      <c r="AN201" s="107">
        <f>SUMIF(HISTORICO!N:N,DECKS!$F201,HISTORICO!Y:Y)</f>
        <v>0</v>
      </c>
      <c r="AO201" s="107">
        <f>SUMIF(HISTORICO!N:N,DECKS!$F201,HISTORICO!Z:Z)</f>
        <v>0</v>
      </c>
      <c r="AP201" s="107">
        <f>SUMIF(HISTORICO!N:N,DECKS!$F201,HISTORICO!AA:AA)</f>
        <v>0</v>
      </c>
      <c r="AQ201" s="111">
        <f>IFERROR(SUM(DECKS!$AM201:$AP201)/((DECKS!$AG201)),0)</f>
        <v>0</v>
      </c>
      <c r="AR201" s="112">
        <f>IFERROR(DECKS!$AM201/SUM(DECKS!$AM201:$AP201),0)</f>
        <v>0</v>
      </c>
      <c r="AS201" s="112">
        <f>IFERROR(DECKS!$AN201/SUM(DECKS!$AM201:$AP201),0)</f>
        <v>0</v>
      </c>
      <c r="AT201" s="112">
        <f>IFERROR(DECKS!$AO201/SUM(DECKS!$AM201:$AP201),0)</f>
        <v>0</v>
      </c>
      <c r="AU201" s="112">
        <f>IFERROR(DECKS!$AP201/SUM(DECKS!$AM201:$AP201),0)</f>
        <v>0</v>
      </c>
      <c r="AV201" s="107">
        <f t="array" ref="AV201">XLOOKUP(DECKS!$F201,HISTORICO!$N$4:$N$100,HISTORICO!$AH$4:$AH$100,0)</f>
        <v>0</v>
      </c>
      <c r="AW201" s="107">
        <f>DECKS!$AV201+DECKS!$AM201+1.5*DECKS!$AN201+2*DECKS!$AO201+2.5*DECKS!$AP201</f>
        <v>0</v>
      </c>
      <c r="AX201" s="110">
        <f>IFERROR(DECKS!$AW201/DECKS!$AG201,"-")</f>
        <v>0</v>
      </c>
      <c r="AY201" s="107" t="str">
        <f t="array" ref="AY201">XLOOKUP(DECKS!$AX201,REF!$F$64:$F$68,REF!$D$64:$D$68,"-",-1,1)</f>
        <v>E</v>
      </c>
      <c r="AZ201" s="107"/>
      <c r="BA201" s="114"/>
      <c r="BB201" s="107"/>
      <c r="BC201" s="107"/>
    </row>
    <row r="202" ht="18.75" hidden="1" customHeight="1">
      <c r="A202" s="88"/>
      <c r="B202" s="105" t="s">
        <v>308</v>
      </c>
      <c r="C202" s="107" t="s">
        <v>253</v>
      </c>
      <c r="D202" s="107">
        <v>3.0</v>
      </c>
      <c r="E202" s="105" t="str">
        <f t="array" ref="E202">XLOOKUP(B202,REF!$C$3:$C$34,REF!$B$3:$B$34,"-",0,1)</f>
        <v>Rakdos</v>
      </c>
      <c r="F202" s="108" t="s">
        <v>542</v>
      </c>
      <c r="G202" s="107" t="str">
        <f t="shared" si="1"/>
        <v>0</v>
      </c>
      <c r="H202" s="107" t="str">
        <f t="shared" si="2"/>
        <v>0</v>
      </c>
      <c r="I202" s="107" t="str">
        <f t="shared" si="3"/>
        <v>1</v>
      </c>
      <c r="J202" s="107" t="str">
        <f t="shared" si="4"/>
        <v>1</v>
      </c>
      <c r="K202" s="107" t="str">
        <f t="shared" si="5"/>
        <v>0</v>
      </c>
      <c r="L202" s="107">
        <f t="shared" si="6"/>
        <v>2</v>
      </c>
      <c r="M202" s="107">
        <f t="array" ref="M202">XLOOKUP(DECKS!$F202,HISTORICO!$B$4:$B$11,HISTORICO!$C$4:$C$11,0,0)</f>
        <v>0</v>
      </c>
      <c r="N202" s="107">
        <f t="array" ref="N202">XLOOKUP(DECKS!$F202,HISTORICO!$B$4:$B$11,HISTORICO!$D$4:$D$11,0,0)</f>
        <v>0</v>
      </c>
      <c r="O202" s="107">
        <f t="array" ref="O202">XLOOKUP(DECKS!$F202,HISTORICO!$B$15:$B$89,HISTORICO!$C$15:$C$89,0,0)</f>
        <v>0</v>
      </c>
      <c r="P202" s="107">
        <f t="array" ref="P202">XLOOKUP(DECKS!$F202,HISTORICO!$B$15:$B$89,HISTORICO!$D$15:$D$89,0,0)</f>
        <v>0</v>
      </c>
      <c r="Q202" s="107">
        <f t="array" ref="Q202">XLOOKUP(DECKS!$F202,HISTORICO!$B$93:$B$171,HISTORICO!$C$93:$C$171,0,0)</f>
        <v>0</v>
      </c>
      <c r="R202" s="107">
        <f t="array" ref="R202">XLOOKUP(DECKS!$F202,HISTORICO!$B$93:$B$171,HISTORICO!$D$93:$D$171,0,0)</f>
        <v>0</v>
      </c>
      <c r="S202" s="107">
        <f t="array" ref="S202">XLOOKUP(DECKS!$F202,HISTORICO!$B$175:$B$377,HISTORICO!$C$175:$C$377,0,0)</f>
        <v>0</v>
      </c>
      <c r="T202" s="107">
        <f t="array" ref="T202">XLOOKUP(DECKS!$F202,HISTORICO!$B$175:$B$377,HISTORICO!$D$175:$D$377,0,0)</f>
        <v>0</v>
      </c>
      <c r="U202" s="107">
        <f t="array" ref="U202">XLOOKUP(DECKS!$F202,HISTORICO!$B$381:$B$501,HISTORICO!$C$381:$C$501,0,0)</f>
        <v>0</v>
      </c>
      <c r="V202" s="107">
        <f t="array" ref="V202">XLOOKUP(DECKS!$F202,HISTORICO!$B$381:$B$501,HISTORICO!$D$381:$D$501,0,0)</f>
        <v>0</v>
      </c>
      <c r="W202" s="107">
        <f t="array" ref="W202">XLOOKUP(DECKS!$F202,HISTORICO!$B$505:$B$589,HISTORICO!$C$505:$C$589,0,0)</f>
        <v>0</v>
      </c>
      <c r="X202" s="107">
        <f t="array" ref="X202">XLOOKUP(DECKS!$F202,HISTORICO!$B$505:$B$589,HISTORICO!$D$505:$D$589,0,0)</f>
        <v>0</v>
      </c>
      <c r="Y202" s="107">
        <f t="array" ref="Y202">XLOOKUP(DECKS!$F202,HISTORICO!$N$4:$N$100,HISTORICO!$O$4:$O$100,0,0)</f>
        <v>0</v>
      </c>
      <c r="Z202" s="107">
        <f t="array" ref="Z202">XLOOKUP(DECKS!$F202,HISTORICO!$N$4:$N$100,HISTORICO!$P$4:$P$100,0,0)</f>
        <v>0</v>
      </c>
      <c r="AA202" s="107">
        <f t="array" ref="AA202">XLOOKUP(DECKS!$F202,HISTORICO!$N$107:$N$288,HISTORICO!$O$107:$O$288,0,0)</f>
        <v>2</v>
      </c>
      <c r="AB202" s="107">
        <f t="array" ref="AB202">XLOOKUP(DECKS!$F202,HISTORICO!$N$107:$N$288,HISTORICO!$P$107:$P$288,0,0)</f>
        <v>0</v>
      </c>
      <c r="AC202" s="100">
        <f>DECKS!$AB202/DECKS!$AA202</f>
        <v>0</v>
      </c>
      <c r="AD202" s="108">
        <f t="array" ref="AD202">XLOOKUP(DECKS!$F202,HISTORICO!$N$292:$N$759,HISTORICO!$O$292:$O$759,0,0)</f>
        <v>0</v>
      </c>
      <c r="AE202" s="107">
        <f t="array" ref="AE202">XLOOKUP(DECKS!$F202,HISTORICO!$N$292:$N$759,HISTORICO!$P$292:$P$759,0,0)</f>
        <v>0</v>
      </c>
      <c r="AF202" s="109">
        <f>IFERROR(DECKS!$AE202/DECKS!$AD202,0)</f>
        <v>0</v>
      </c>
      <c r="AG202" s="108">
        <f>DECKS!$Y202+DECKS!$AA202+DECKS!$AD202</f>
        <v>2</v>
      </c>
      <c r="AH202" s="109">
        <f>IFERROR((DECKS!$Z202+DECKS!$AB202+DECKS!$AE202)/DECKS!$AG202,0)</f>
        <v>0</v>
      </c>
      <c r="AI202" s="110" t="str">
        <f>IFERROR(AVERAGEIF(REG!$D$2:$D$124,DECKS!$F202,REG!$C$2:$C$124),"-")</f>
        <v>-</v>
      </c>
      <c r="AJ202" s="108">
        <f>DECKS!$M202+DECKS!$O202+DECKS!$Q202+DECKS!$S202+DECKS!$U202+DECKS!$W202+DECKS!$Y202+DECKS!$AA202+DECKS!$AD202</f>
        <v>2</v>
      </c>
      <c r="AK202" s="109">
        <f>IFERROR((DECKS!$N202+DECKS!$P202+DECKS!$R202+DECKS!$T202+DECKS!$V202+DECKS!$X202+DECKS!$Z202+DECKS!$AB202+DECKS!$AE202)/DECKS!$AJ202,0)</f>
        <v>0</v>
      </c>
      <c r="AL202" s="107"/>
      <c r="AM202" s="107">
        <f>SUMIF(HISTORICO!N:N,DECKS!$F202,HISTORICO!X:X)</f>
        <v>4</v>
      </c>
      <c r="AN202" s="107">
        <f>SUMIF(HISTORICO!N:N,DECKS!$F202,HISTORICO!Y:Y)</f>
        <v>0</v>
      </c>
      <c r="AO202" s="107">
        <f>SUMIF(HISTORICO!N:N,DECKS!$F202,HISTORICO!Z:Z)</f>
        <v>0</v>
      </c>
      <c r="AP202" s="107">
        <f>SUMIF(HISTORICO!N:N,DECKS!$F202,HISTORICO!AA:AA)</f>
        <v>0</v>
      </c>
      <c r="AQ202" s="111">
        <f>IFERROR(SUM(DECKS!$AM202:$AP202)/((DECKS!$AG202)),0)</f>
        <v>2</v>
      </c>
      <c r="AR202" s="112">
        <f>IFERROR(DECKS!$AM202/SUM(DECKS!$AM202:$AP202),0)</f>
        <v>1</v>
      </c>
      <c r="AS202" s="112">
        <f>IFERROR(DECKS!$AN202/SUM(DECKS!$AM202:$AP202),0)</f>
        <v>0</v>
      </c>
      <c r="AT202" s="112">
        <f>IFERROR(DECKS!$AO202/SUM(DECKS!$AM202:$AP202),0)</f>
        <v>0</v>
      </c>
      <c r="AU202" s="112">
        <f>IFERROR(DECKS!$AP202/SUM(DECKS!$AM202:$AP202),0)</f>
        <v>0</v>
      </c>
      <c r="AV202" s="107">
        <f t="array" ref="AV202">XLOOKUP(DECKS!$F202,HISTORICO!$N$4:$N$100,HISTORICO!$AH$4:$AH$100,0)</f>
        <v>0</v>
      </c>
      <c r="AW202" s="107">
        <f>DECKS!$AV202+DECKS!$AM202+1.5*DECKS!$AN202+2*DECKS!$AO202+2.5*DECKS!$AP202</f>
        <v>4</v>
      </c>
      <c r="AX202" s="110">
        <f>IFERROR(DECKS!$AW202/DECKS!$AG202,"-")</f>
        <v>2</v>
      </c>
      <c r="AY202" s="107" t="str">
        <f t="array" ref="AY202">XLOOKUP(DECKS!$AX202,REF!$F$64:$F$68,REF!$D$64:$D$68,"-",-1,1)</f>
        <v>B</v>
      </c>
      <c r="AZ202" s="107"/>
      <c r="BA202" s="114"/>
      <c r="BB202" s="107"/>
      <c r="BC202" s="107"/>
    </row>
    <row r="203" ht="18.75" hidden="1" customHeight="1">
      <c r="A203" s="88"/>
      <c r="B203" s="105" t="s">
        <v>332</v>
      </c>
      <c r="C203" s="107" t="s">
        <v>256</v>
      </c>
      <c r="D203" s="107">
        <v>4.0</v>
      </c>
      <c r="E203" s="105" t="str">
        <f t="array" ref="E203">XLOOKUP(B203,REF!$C$3:$C$34,REF!$B$3:$B$34,"-",0,1)</f>
        <v>Gruul</v>
      </c>
      <c r="F203" s="108" t="s">
        <v>543</v>
      </c>
      <c r="G203" s="107" t="str">
        <f t="shared" si="1"/>
        <v>0</v>
      </c>
      <c r="H203" s="107" t="str">
        <f t="shared" si="2"/>
        <v>0</v>
      </c>
      <c r="I203" s="107" t="str">
        <f t="shared" si="3"/>
        <v>0</v>
      </c>
      <c r="J203" s="107" t="str">
        <f t="shared" si="4"/>
        <v>1</v>
      </c>
      <c r="K203" s="107" t="str">
        <f t="shared" si="5"/>
        <v>1</v>
      </c>
      <c r="L203" s="107">
        <f t="shared" si="6"/>
        <v>2</v>
      </c>
      <c r="M203" s="107">
        <f t="array" ref="M203">XLOOKUP(DECKS!$F203,HISTORICO!$B$4:$B$11,HISTORICO!$C$4:$C$11,0,0)</f>
        <v>0</v>
      </c>
      <c r="N203" s="107">
        <f t="array" ref="N203">XLOOKUP(DECKS!$F203,HISTORICO!$B$4:$B$11,HISTORICO!$D$4:$D$11,0,0)</f>
        <v>0</v>
      </c>
      <c r="O203" s="107">
        <f t="array" ref="O203">XLOOKUP(DECKS!$F203,HISTORICO!$B$15:$B$89,HISTORICO!$C$15:$C$89,0,0)</f>
        <v>0</v>
      </c>
      <c r="P203" s="107">
        <f t="array" ref="P203">XLOOKUP(DECKS!$F203,HISTORICO!$B$15:$B$89,HISTORICO!$D$15:$D$89,0,0)</f>
        <v>0</v>
      </c>
      <c r="Q203" s="107">
        <f t="array" ref="Q203">XLOOKUP(DECKS!$F203,HISTORICO!$B$93:$B$171,HISTORICO!$C$93:$C$171,0,0)</f>
        <v>0</v>
      </c>
      <c r="R203" s="107">
        <f t="array" ref="R203">XLOOKUP(DECKS!$F203,HISTORICO!$B$93:$B$171,HISTORICO!$D$93:$D$171,0,0)</f>
        <v>0</v>
      </c>
      <c r="S203" s="107">
        <f t="array" ref="S203">XLOOKUP(DECKS!$F203,HISTORICO!$B$175:$B$377,HISTORICO!$C$175:$C$377,0,0)</f>
        <v>0</v>
      </c>
      <c r="T203" s="107">
        <f t="array" ref="T203">XLOOKUP(DECKS!$F203,HISTORICO!$B$175:$B$377,HISTORICO!$D$175:$D$377,0,0)</f>
        <v>0</v>
      </c>
      <c r="U203" s="107">
        <f t="array" ref="U203">XLOOKUP(DECKS!$F203,HISTORICO!$B$381:$B$501,HISTORICO!$C$381:$C$501,0,0)</f>
        <v>0</v>
      </c>
      <c r="V203" s="107">
        <f t="array" ref="V203">XLOOKUP(DECKS!$F203,HISTORICO!$B$381:$B$501,HISTORICO!$D$381:$D$501,0,0)</f>
        <v>0</v>
      </c>
      <c r="W203" s="107">
        <f t="array" ref="W203">XLOOKUP(DECKS!$F203,HISTORICO!$B$505:$B$589,HISTORICO!$C$505:$C$589,0,0)</f>
        <v>0</v>
      </c>
      <c r="X203" s="107">
        <f t="array" ref="X203">XLOOKUP(DECKS!$F203,HISTORICO!$B$505:$B$589,HISTORICO!$D$505:$D$589,0,0)</f>
        <v>0</v>
      </c>
      <c r="Y203" s="107">
        <f t="array" ref="Y203">XLOOKUP(DECKS!$F203,HISTORICO!$N$4:$N$100,HISTORICO!$O$4:$O$100,0,0)</f>
        <v>0</v>
      </c>
      <c r="Z203" s="107">
        <f t="array" ref="Z203">XLOOKUP(DECKS!$F203,HISTORICO!$N$4:$N$100,HISTORICO!$P$4:$P$100,0,0)</f>
        <v>0</v>
      </c>
      <c r="AA203" s="107">
        <f t="array" ref="AA203">XLOOKUP(DECKS!$F203,HISTORICO!$N$107:$N$288,HISTORICO!$O$107:$O$288,0,0)</f>
        <v>2</v>
      </c>
      <c r="AB203" s="107">
        <f t="array" ref="AB203">XLOOKUP(DECKS!$F203,HISTORICO!$N$107:$N$288,HISTORICO!$P$107:$P$288,0,0)</f>
        <v>0</v>
      </c>
      <c r="AC203" s="100">
        <f>DECKS!$AB203/DECKS!$AA203</f>
        <v>0</v>
      </c>
      <c r="AD203" s="108">
        <f t="array" ref="AD203">XLOOKUP(DECKS!$F203,HISTORICO!$N$292:$N$759,HISTORICO!$O$292:$O$759,0,0)</f>
        <v>0</v>
      </c>
      <c r="AE203" s="107">
        <f t="array" ref="AE203">XLOOKUP(DECKS!$F203,HISTORICO!$N$292:$N$759,HISTORICO!$P$292:$P$759,0,0)</f>
        <v>0</v>
      </c>
      <c r="AF203" s="109">
        <f>IFERROR(DECKS!$AE203/DECKS!$AD203,0)</f>
        <v>0</v>
      </c>
      <c r="AG203" s="108">
        <f>DECKS!$Y203+DECKS!$AA203+DECKS!$AD203</f>
        <v>2</v>
      </c>
      <c r="AH203" s="109">
        <f>IFERROR((DECKS!$Z203+DECKS!$AB203+DECKS!$AE203)/DECKS!$AG203,0)</f>
        <v>0</v>
      </c>
      <c r="AI203" s="110" t="str">
        <f>IFERROR(AVERAGEIF(REG!$D$2:$D$124,DECKS!$F203,REG!$C$2:$C$124),"-")</f>
        <v>-</v>
      </c>
      <c r="AJ203" s="108">
        <f>DECKS!$M203+DECKS!$O203+DECKS!$Q203+DECKS!$S203+DECKS!$U203+DECKS!$W203+DECKS!$Y203+DECKS!$AA203+DECKS!$AD203</f>
        <v>2</v>
      </c>
      <c r="AK203" s="109">
        <f>IFERROR((DECKS!$N203+DECKS!$P203+DECKS!$R203+DECKS!$T203+DECKS!$V203+DECKS!$X203+DECKS!$Z203+DECKS!$AB203+DECKS!$AE203)/DECKS!$AJ203,0)</f>
        <v>0</v>
      </c>
      <c r="AL203" s="107" t="s">
        <v>362</v>
      </c>
      <c r="AM203" s="107">
        <f>SUMIF(HISTORICO!N:N,DECKS!$F203,HISTORICO!X:X)</f>
        <v>0</v>
      </c>
      <c r="AN203" s="107">
        <f>SUMIF(HISTORICO!N:N,DECKS!$F203,HISTORICO!Y:Y)</f>
        <v>0</v>
      </c>
      <c r="AO203" s="107">
        <f>SUMIF(HISTORICO!N:N,DECKS!$F203,HISTORICO!Z:Z)</f>
        <v>0</v>
      </c>
      <c r="AP203" s="107">
        <f>SUMIF(HISTORICO!N:N,DECKS!$F203,HISTORICO!AA:AA)</f>
        <v>0</v>
      </c>
      <c r="AQ203" s="111">
        <f>IFERROR(SUM(DECKS!$AM203:$AP203)/((DECKS!$AG203)),0)</f>
        <v>0</v>
      </c>
      <c r="AR203" s="112">
        <f>IFERROR(DECKS!$AM203/SUM(DECKS!$AM203:$AP203),0)</f>
        <v>0</v>
      </c>
      <c r="AS203" s="112">
        <f>IFERROR(DECKS!$AN203/SUM(DECKS!$AM203:$AP203),0)</f>
        <v>0</v>
      </c>
      <c r="AT203" s="112">
        <f>IFERROR(DECKS!$AO203/SUM(DECKS!$AM203:$AP203),0)</f>
        <v>0</v>
      </c>
      <c r="AU203" s="112">
        <f>IFERROR(DECKS!$AP203/SUM(DECKS!$AM203:$AP203),0)</f>
        <v>0</v>
      </c>
      <c r="AV203" s="107">
        <f t="array" ref="AV203">XLOOKUP(DECKS!$F203,HISTORICO!$N$4:$N$100,HISTORICO!$AH$4:$AH$100,0)</f>
        <v>0</v>
      </c>
      <c r="AW203" s="107">
        <f>DECKS!$AV203+DECKS!$AM203+1.5*DECKS!$AN203+2*DECKS!$AO203+2.5*DECKS!$AP203</f>
        <v>0</v>
      </c>
      <c r="AX203" s="110">
        <f>IFERROR(DECKS!$AW203/DECKS!$AG203,"-")</f>
        <v>0</v>
      </c>
      <c r="AY203" s="107" t="str">
        <f t="array" ref="AY203">XLOOKUP(DECKS!$AX203,REF!$F$64:$F$68,REF!$D$64:$D$68,"-",-1,1)</f>
        <v>E</v>
      </c>
      <c r="AZ203" s="107"/>
      <c r="BA203" s="114"/>
      <c r="BB203" s="107"/>
      <c r="BC203" s="107"/>
    </row>
    <row r="204" ht="18.75" hidden="1" customHeight="1">
      <c r="A204" s="88"/>
      <c r="B204" s="105" t="s">
        <v>328</v>
      </c>
      <c r="C204" s="107" t="s">
        <v>269</v>
      </c>
      <c r="D204" s="107"/>
      <c r="E204" s="105" t="str">
        <f t="array" ref="E204">XLOOKUP(B204,REF!$C$3:$C$34,REF!$B$3:$B$34,"-",0,1)</f>
        <v>Mono Red</v>
      </c>
      <c r="F204" s="108" t="s">
        <v>544</v>
      </c>
      <c r="G204" s="107" t="str">
        <f t="shared" si="1"/>
        <v>0</v>
      </c>
      <c r="H204" s="107" t="str">
        <f t="shared" si="2"/>
        <v>0</v>
      </c>
      <c r="I204" s="107" t="str">
        <f t="shared" si="3"/>
        <v>0</v>
      </c>
      <c r="J204" s="107" t="str">
        <f t="shared" si="4"/>
        <v>1</v>
      </c>
      <c r="K204" s="107" t="str">
        <f t="shared" si="5"/>
        <v>0</v>
      </c>
      <c r="L204" s="107">
        <f t="shared" si="6"/>
        <v>1</v>
      </c>
      <c r="M204" s="107">
        <f t="array" ref="M204">XLOOKUP(DECKS!$F204,HISTORICO!$B$4:$B$11,HISTORICO!$C$4:$C$11,0,0)</f>
        <v>0</v>
      </c>
      <c r="N204" s="107">
        <f t="array" ref="N204">XLOOKUP(DECKS!$F204,HISTORICO!$B$4:$B$11,HISTORICO!$D$4:$D$11,0,0)</f>
        <v>0</v>
      </c>
      <c r="O204" s="107">
        <f t="array" ref="O204">XLOOKUP(DECKS!$F204,HISTORICO!$B$15:$B$89,HISTORICO!$C$15:$C$89,0,0)</f>
        <v>0</v>
      </c>
      <c r="P204" s="107">
        <f t="array" ref="P204">XLOOKUP(DECKS!$F204,HISTORICO!$B$15:$B$89,HISTORICO!$D$15:$D$89,0,0)</f>
        <v>0</v>
      </c>
      <c r="Q204" s="107">
        <f t="array" ref="Q204">XLOOKUP(DECKS!$F204,HISTORICO!$B$93:$B$171,HISTORICO!$C$93:$C$171,0,0)</f>
        <v>0</v>
      </c>
      <c r="R204" s="107">
        <f t="array" ref="R204">XLOOKUP(DECKS!$F204,HISTORICO!$B$93:$B$171,HISTORICO!$D$93:$D$171,0,0)</f>
        <v>0</v>
      </c>
      <c r="S204" s="107">
        <f t="array" ref="S204">XLOOKUP(DECKS!$F204,HISTORICO!$B$175:$B$377,HISTORICO!$C$175:$C$377,0,0)</f>
        <v>0</v>
      </c>
      <c r="T204" s="107">
        <f t="array" ref="T204">XLOOKUP(DECKS!$F204,HISTORICO!$B$175:$B$377,HISTORICO!$D$175:$D$377,0,0)</f>
        <v>0</v>
      </c>
      <c r="U204" s="107">
        <f t="array" ref="U204">XLOOKUP(DECKS!$F204,HISTORICO!$B$381:$B$501,HISTORICO!$C$381:$C$501,0,0)</f>
        <v>0</v>
      </c>
      <c r="V204" s="107">
        <f t="array" ref="V204">XLOOKUP(DECKS!$F204,HISTORICO!$B$381:$B$501,HISTORICO!$D$381:$D$501,0,0)</f>
        <v>0</v>
      </c>
      <c r="W204" s="107">
        <f t="array" ref="W204">XLOOKUP(DECKS!$F204,HISTORICO!$B$505:$B$589,HISTORICO!$C$505:$C$589,0,0)</f>
        <v>0</v>
      </c>
      <c r="X204" s="107">
        <f t="array" ref="X204">XLOOKUP(DECKS!$F204,HISTORICO!$B$505:$B$589,HISTORICO!$D$505:$D$589,0,0)</f>
        <v>0</v>
      </c>
      <c r="Y204" s="107">
        <f t="array" ref="Y204">XLOOKUP(DECKS!$F204,HISTORICO!$N$4:$N$100,HISTORICO!$O$4:$O$100,0,0)</f>
        <v>0</v>
      </c>
      <c r="Z204" s="107">
        <f t="array" ref="Z204">XLOOKUP(DECKS!$F204,HISTORICO!$N$4:$N$100,HISTORICO!$P$4:$P$100,0,0)</f>
        <v>0</v>
      </c>
      <c r="AA204" s="107">
        <f t="array" ref="AA204">XLOOKUP(DECKS!$F204,HISTORICO!$N$107:$N$288,HISTORICO!$O$107:$O$288,0,0)</f>
        <v>2</v>
      </c>
      <c r="AB204" s="107">
        <f t="array" ref="AB204">XLOOKUP(DECKS!$F204,HISTORICO!$N$107:$N$288,HISTORICO!$P$107:$P$288,0,0)</f>
        <v>0</v>
      </c>
      <c r="AC204" s="100">
        <f>DECKS!$AB204/DECKS!$AA204</f>
        <v>0</v>
      </c>
      <c r="AD204" s="108">
        <f t="array" ref="AD204">XLOOKUP(DECKS!$F204,HISTORICO!$N$292:$N$759,HISTORICO!$O$292:$O$759,0,0)</f>
        <v>0</v>
      </c>
      <c r="AE204" s="107">
        <f t="array" ref="AE204">XLOOKUP(DECKS!$F204,HISTORICO!$N$292:$N$759,HISTORICO!$P$292:$P$759,0,0)</f>
        <v>0</v>
      </c>
      <c r="AF204" s="109">
        <f>IFERROR(DECKS!$AE204/DECKS!$AD204,0)</f>
        <v>0</v>
      </c>
      <c r="AG204" s="108">
        <f>DECKS!$Y204+DECKS!$AA204+DECKS!$AD204</f>
        <v>2</v>
      </c>
      <c r="AH204" s="109">
        <f>IFERROR((DECKS!$Z204+DECKS!$AB204+DECKS!$AE204)/DECKS!$AG204,0)</f>
        <v>0</v>
      </c>
      <c r="AI204" s="110" t="str">
        <f>IFERROR(AVERAGEIF(REG!$D$2:$D$124,DECKS!$F204,REG!$C$2:$C$124),"-")</f>
        <v>-</v>
      </c>
      <c r="AJ204" s="108">
        <f>DECKS!$M204+DECKS!$O204+DECKS!$Q204+DECKS!$S204+DECKS!$U204+DECKS!$W204+DECKS!$Y204+DECKS!$AA204+DECKS!$AD204</f>
        <v>2</v>
      </c>
      <c r="AK204" s="109">
        <f>IFERROR((DECKS!$N204+DECKS!$P204+DECKS!$R204+DECKS!$T204+DECKS!$V204+DECKS!$X204+DECKS!$Z204+DECKS!$AB204+DECKS!$AE204)/DECKS!$AJ204,0)</f>
        <v>0</v>
      </c>
      <c r="AL204" s="107" t="s">
        <v>362</v>
      </c>
      <c r="AM204" s="107">
        <f>SUMIF(HISTORICO!N:N,DECKS!$F204,HISTORICO!X:X)</f>
        <v>0</v>
      </c>
      <c r="AN204" s="107">
        <f>SUMIF(HISTORICO!N:N,DECKS!$F204,HISTORICO!Y:Y)</f>
        <v>0</v>
      </c>
      <c r="AO204" s="107">
        <f>SUMIF(HISTORICO!N:N,DECKS!$F204,HISTORICO!Z:Z)</f>
        <v>0</v>
      </c>
      <c r="AP204" s="107">
        <f>SUMIF(HISTORICO!N:N,DECKS!$F204,HISTORICO!AA:AA)</f>
        <v>0</v>
      </c>
      <c r="AQ204" s="111">
        <f>IFERROR(SUM(DECKS!$AM204:$AP204)/((DECKS!$AG204)),0)</f>
        <v>0</v>
      </c>
      <c r="AR204" s="112">
        <f>IFERROR(DECKS!$AM204/SUM(DECKS!$AM204:$AP204),0)</f>
        <v>0</v>
      </c>
      <c r="AS204" s="112">
        <f>IFERROR(DECKS!$AN204/SUM(DECKS!$AM204:$AP204),0)</f>
        <v>0</v>
      </c>
      <c r="AT204" s="112">
        <f>IFERROR(DECKS!$AO204/SUM(DECKS!$AM204:$AP204),0)</f>
        <v>0</v>
      </c>
      <c r="AU204" s="112">
        <f>IFERROR(DECKS!$AP204/SUM(DECKS!$AM204:$AP204),0)</f>
        <v>0</v>
      </c>
      <c r="AV204" s="107">
        <f t="array" ref="AV204">XLOOKUP(DECKS!$F204,HISTORICO!$N$4:$N$100,HISTORICO!$AH$4:$AH$100,0)</f>
        <v>0</v>
      </c>
      <c r="AW204" s="107">
        <f>DECKS!$AV204+DECKS!$AM204+1.5*DECKS!$AN204+2*DECKS!$AO204+2.5*DECKS!$AP204</f>
        <v>0</v>
      </c>
      <c r="AX204" s="110">
        <f>IFERROR(DECKS!$AW204/DECKS!$AG204,"-")</f>
        <v>0</v>
      </c>
      <c r="AY204" s="107" t="str">
        <f t="array" ref="AY204">XLOOKUP(DECKS!$AX204,REF!$F$64:$F$68,REF!$D$64:$D$68,"-",-1,1)</f>
        <v>E</v>
      </c>
      <c r="AZ204" s="107"/>
      <c r="BA204" s="114"/>
      <c r="BB204" s="107"/>
      <c r="BC204" s="107"/>
    </row>
    <row r="205" ht="18.75" hidden="1" customHeight="1">
      <c r="A205" s="88"/>
      <c r="B205" s="105" t="s">
        <v>336</v>
      </c>
      <c r="C205" s="107" t="s">
        <v>255</v>
      </c>
      <c r="D205" s="107">
        <v>3.0</v>
      </c>
      <c r="E205" s="105" t="str">
        <f t="array" ref="E205">XLOOKUP(B205,REF!$C$3:$C$34,REF!$B$3:$B$34,"-",0,1)</f>
        <v>5 Colors</v>
      </c>
      <c r="F205" s="108" t="s">
        <v>545</v>
      </c>
      <c r="G205" s="107" t="str">
        <f t="shared" si="1"/>
        <v>1</v>
      </c>
      <c r="H205" s="107" t="str">
        <f t="shared" si="2"/>
        <v>1</v>
      </c>
      <c r="I205" s="107" t="str">
        <f t="shared" si="3"/>
        <v>1</v>
      </c>
      <c r="J205" s="107" t="str">
        <f t="shared" si="4"/>
        <v>1</v>
      </c>
      <c r="K205" s="107" t="str">
        <f t="shared" si="5"/>
        <v>1</v>
      </c>
      <c r="L205" s="107">
        <f t="shared" si="6"/>
        <v>5</v>
      </c>
      <c r="M205" s="107">
        <f t="array" ref="M205">XLOOKUP(DECKS!$F205,HISTORICO!$B$4:$B$11,HISTORICO!$C$4:$C$11,0,0)</f>
        <v>0</v>
      </c>
      <c r="N205" s="107">
        <f t="array" ref="N205">XLOOKUP(DECKS!$F205,HISTORICO!$B$4:$B$11,HISTORICO!$D$4:$D$11,0,0)</f>
        <v>0</v>
      </c>
      <c r="O205" s="107">
        <f t="array" ref="O205">XLOOKUP(DECKS!$F205,HISTORICO!$B$15:$B$89,HISTORICO!$C$15:$C$89,0,0)</f>
        <v>0</v>
      </c>
      <c r="P205" s="107">
        <f t="array" ref="P205">XLOOKUP(DECKS!$F205,HISTORICO!$B$15:$B$89,HISTORICO!$D$15:$D$89,0,0)</f>
        <v>0</v>
      </c>
      <c r="Q205" s="107">
        <f t="array" ref="Q205">XLOOKUP(DECKS!$F205,HISTORICO!$B$93:$B$171,HISTORICO!$C$93:$C$171,0,0)</f>
        <v>0</v>
      </c>
      <c r="R205" s="107">
        <f t="array" ref="R205">XLOOKUP(DECKS!$F205,HISTORICO!$B$93:$B$171,HISTORICO!$D$93:$D$171,0,0)</f>
        <v>0</v>
      </c>
      <c r="S205" s="107">
        <f t="array" ref="S205">XLOOKUP(DECKS!$F205,HISTORICO!$B$175:$B$377,HISTORICO!$C$175:$C$377,0,0)</f>
        <v>3</v>
      </c>
      <c r="T205" s="107">
        <f t="array" ref="T205">XLOOKUP(DECKS!$F205,HISTORICO!$B$175:$B$377,HISTORICO!$D$175:$D$377,0,0)</f>
        <v>2</v>
      </c>
      <c r="U205" s="107">
        <f t="array" ref="U205">XLOOKUP(DECKS!$F205,HISTORICO!$B$381:$B$501,HISTORICO!$C$381:$C$501,0,0)</f>
        <v>0</v>
      </c>
      <c r="V205" s="107">
        <f t="array" ref="V205">XLOOKUP(DECKS!$F205,HISTORICO!$B$381:$B$501,HISTORICO!$D$381:$D$501,0,0)</f>
        <v>0</v>
      </c>
      <c r="W205" s="107">
        <f t="array" ref="W205">XLOOKUP(DECKS!$F205,HISTORICO!$B$505:$B$589,HISTORICO!$C$505:$C$589,0,0)</f>
        <v>0</v>
      </c>
      <c r="X205" s="107">
        <f t="array" ref="X205">XLOOKUP(DECKS!$F205,HISTORICO!$B$505:$B$589,HISTORICO!$D$505:$D$589,0,0)</f>
        <v>0</v>
      </c>
      <c r="Y205" s="107">
        <f t="array" ref="Y205">XLOOKUP(DECKS!$F205,HISTORICO!$N$4:$N$100,HISTORICO!$O$4:$O$100,0,0)</f>
        <v>0</v>
      </c>
      <c r="Z205" s="107">
        <f t="array" ref="Z205">XLOOKUP(DECKS!$F205,HISTORICO!$N$4:$N$100,HISTORICO!$P$4:$P$100,0,0)</f>
        <v>0</v>
      </c>
      <c r="AA205" s="107">
        <f t="array" ref="AA205">XLOOKUP(DECKS!$F205,HISTORICO!$N$107:$N$288,HISTORICO!$O$107:$O$288,0,0)</f>
        <v>1</v>
      </c>
      <c r="AB205" s="107">
        <f t="array" ref="AB205">XLOOKUP(DECKS!$F205,HISTORICO!$N$107:$N$288,HISTORICO!$P$107:$P$288,0,0)</f>
        <v>0</v>
      </c>
      <c r="AC205" s="100">
        <f>DECKS!$AB205/DECKS!$AA205</f>
        <v>0</v>
      </c>
      <c r="AD205" s="108">
        <f t="array" ref="AD205">XLOOKUP(DECKS!$F205,HISTORICO!$N$292:$N$759,HISTORICO!$O$292:$O$759,0,0)</f>
        <v>0</v>
      </c>
      <c r="AE205" s="107">
        <f t="array" ref="AE205">XLOOKUP(DECKS!$F205,HISTORICO!$N$292:$N$759,HISTORICO!$P$292:$P$759,0,0)</f>
        <v>0</v>
      </c>
      <c r="AF205" s="109">
        <f>IFERROR(DECKS!$AE205/DECKS!$AD205,0)</f>
        <v>0</v>
      </c>
      <c r="AG205" s="108">
        <f>DECKS!$Y205+DECKS!$AA205+DECKS!$AD205</f>
        <v>1</v>
      </c>
      <c r="AH205" s="109">
        <f>IFERROR((DECKS!$Z205+DECKS!$AB205+DECKS!$AE205)/DECKS!$AG205,0)</f>
        <v>0</v>
      </c>
      <c r="AI205" s="110" t="str">
        <f>IFERROR(AVERAGEIF(REG!$D$2:$D$124,DECKS!$F205,REG!$C$2:$C$124),"-")</f>
        <v>-</v>
      </c>
      <c r="AJ205" s="108">
        <f>DECKS!$M205+DECKS!$O205+DECKS!$Q205+DECKS!$S205+DECKS!$U205+DECKS!$W205+DECKS!$Y205+DECKS!$AA205+DECKS!$AD205</f>
        <v>4</v>
      </c>
      <c r="AK205" s="109">
        <f>IFERROR((DECKS!$N205+DECKS!$P205+DECKS!$R205+DECKS!$T205+DECKS!$V205+DECKS!$X205+DECKS!$Z205+DECKS!$AB205+DECKS!$AE205)/DECKS!$AJ205,0)</f>
        <v>0.5</v>
      </c>
      <c r="AL205" s="100" t="s">
        <v>367</v>
      </c>
      <c r="AM205" s="107">
        <f>SUMIF(HISTORICO!N:N,DECKS!$F205,HISTORICO!X:X)</f>
        <v>0</v>
      </c>
      <c r="AN205" s="107">
        <f>SUMIF(HISTORICO!N:N,DECKS!$F205,HISTORICO!Y:Y)</f>
        <v>0</v>
      </c>
      <c r="AO205" s="107">
        <f>SUMIF(HISTORICO!N:N,DECKS!$F205,HISTORICO!Z:Z)</f>
        <v>0</v>
      </c>
      <c r="AP205" s="107">
        <f>SUMIF(HISTORICO!N:N,DECKS!$F205,HISTORICO!AA:AA)</f>
        <v>0</v>
      </c>
      <c r="AQ205" s="111">
        <f>IFERROR(SUM(DECKS!$AM205:$AP205)/((DECKS!$AG205)),0)</f>
        <v>0</v>
      </c>
      <c r="AR205" s="112">
        <f>IFERROR(DECKS!$AM205/SUM(DECKS!$AM205:$AP205),0)</f>
        <v>0</v>
      </c>
      <c r="AS205" s="112">
        <f>IFERROR(DECKS!$AN205/SUM(DECKS!$AM205:$AP205),0)</f>
        <v>0</v>
      </c>
      <c r="AT205" s="112">
        <f>IFERROR(DECKS!$AO205/SUM(DECKS!$AM205:$AP205),0)</f>
        <v>0</v>
      </c>
      <c r="AU205" s="112">
        <f>IFERROR(DECKS!$AP205/SUM(DECKS!$AM205:$AP205),0)</f>
        <v>0</v>
      </c>
      <c r="AV205" s="107">
        <f t="array" ref="AV205">XLOOKUP(DECKS!$F205,HISTORICO!$N$4:$N$100,HISTORICO!$AH$4:$AH$100,0)</f>
        <v>0</v>
      </c>
      <c r="AW205" s="107">
        <f>DECKS!$AV205+DECKS!$AM205+1.5*DECKS!$AN205+2*DECKS!$AO205+2.5*DECKS!$AP205</f>
        <v>0</v>
      </c>
      <c r="AX205" s="110">
        <f>IFERROR(DECKS!$AW205/DECKS!$AG205,"-")</f>
        <v>0</v>
      </c>
      <c r="AY205" s="107" t="str">
        <f t="array" ref="AY205">XLOOKUP(DECKS!$AX205,REF!$F$64:$F$68,REF!$D$64:$D$68,"-",-1,1)</f>
        <v>E</v>
      </c>
      <c r="AZ205" s="107"/>
      <c r="BA205" s="114"/>
      <c r="BB205" s="107"/>
      <c r="BC205" s="107"/>
    </row>
    <row r="206" ht="18.75" hidden="1" customHeight="1">
      <c r="A206" s="88"/>
      <c r="B206" s="105" t="s">
        <v>310</v>
      </c>
      <c r="C206" s="107" t="s">
        <v>253</v>
      </c>
      <c r="D206" s="107">
        <v>3.0</v>
      </c>
      <c r="E206" s="105" t="str">
        <f t="array" ref="E206">XLOOKUP(B206,REF!$C$3:$C$34,REF!$B$3:$B$34,"-",0,1)</f>
        <v>Mono Black</v>
      </c>
      <c r="F206" s="108" t="s">
        <v>546</v>
      </c>
      <c r="G206" s="107" t="str">
        <f t="shared" si="1"/>
        <v>0</v>
      </c>
      <c r="H206" s="107" t="str">
        <f t="shared" si="2"/>
        <v>0</v>
      </c>
      <c r="I206" s="107" t="str">
        <f t="shared" si="3"/>
        <v>1</v>
      </c>
      <c r="J206" s="107" t="str">
        <f t="shared" si="4"/>
        <v>0</v>
      </c>
      <c r="K206" s="107" t="str">
        <f t="shared" si="5"/>
        <v>0</v>
      </c>
      <c r="L206" s="107">
        <f t="shared" si="6"/>
        <v>1</v>
      </c>
      <c r="M206" s="107">
        <f t="array" ref="M206">XLOOKUP(DECKS!$F206,HISTORICO!$B$4:$B$11,HISTORICO!$C$4:$C$11,0,0)</f>
        <v>0</v>
      </c>
      <c r="N206" s="107">
        <f t="array" ref="N206">XLOOKUP(DECKS!$F206,HISTORICO!$B$4:$B$11,HISTORICO!$D$4:$D$11,0,0)</f>
        <v>0</v>
      </c>
      <c r="O206" s="107">
        <f t="array" ref="O206">XLOOKUP(DECKS!$F206,HISTORICO!$B$15:$B$89,HISTORICO!$C$15:$C$89,0,0)</f>
        <v>0</v>
      </c>
      <c r="P206" s="107">
        <f t="array" ref="P206">XLOOKUP(DECKS!$F206,HISTORICO!$B$15:$B$89,HISTORICO!$D$15:$D$89,0,0)</f>
        <v>0</v>
      </c>
      <c r="Q206" s="107">
        <f t="array" ref="Q206">XLOOKUP(DECKS!$F206,HISTORICO!$B$93:$B$171,HISTORICO!$C$93:$C$171,0,0)</f>
        <v>30</v>
      </c>
      <c r="R206" s="107">
        <f t="array" ref="R206">XLOOKUP(DECKS!$F206,HISTORICO!$B$93:$B$171,HISTORICO!$D$93:$D$171,0,0)</f>
        <v>19</v>
      </c>
      <c r="S206" s="107">
        <f t="array" ref="S206">XLOOKUP(DECKS!$F206,HISTORICO!$B$175:$B$377,HISTORICO!$C$175:$C$377,0,0)</f>
        <v>7</v>
      </c>
      <c r="T206" s="107">
        <f t="array" ref="T206">XLOOKUP(DECKS!$F206,HISTORICO!$B$175:$B$377,HISTORICO!$D$175:$D$377,0,0)</f>
        <v>2</v>
      </c>
      <c r="U206" s="107">
        <f t="array" ref="U206">XLOOKUP(DECKS!$F206,HISTORICO!$B$381:$B$501,HISTORICO!$C$381:$C$501,0,0)</f>
        <v>1</v>
      </c>
      <c r="V206" s="107">
        <f t="array" ref="V206">XLOOKUP(DECKS!$F206,HISTORICO!$B$381:$B$501,HISTORICO!$D$381:$D$501,0,0)</f>
        <v>0</v>
      </c>
      <c r="W206" s="107">
        <f t="array" ref="W206">XLOOKUP(DECKS!$F206,HISTORICO!$B$505:$B$589,HISTORICO!$C$505:$C$589,0,0)</f>
        <v>12</v>
      </c>
      <c r="X206" s="107">
        <f t="array" ref="X206">XLOOKUP(DECKS!$F206,HISTORICO!$B$505:$B$589,HISTORICO!$D$505:$D$589,0,0)</f>
        <v>4</v>
      </c>
      <c r="Y206" s="107">
        <f t="array" ref="Y206">XLOOKUP(DECKS!$F206,HISTORICO!$N$4:$N$100,HISTORICO!$O$4:$O$100,0,0)</f>
        <v>1</v>
      </c>
      <c r="Z206" s="107">
        <f t="array" ref="Z206">XLOOKUP(DECKS!$F206,HISTORICO!$N$4:$N$100,HISTORICO!$P$4:$P$100,0,0)</f>
        <v>0</v>
      </c>
      <c r="AA206" s="107">
        <f t="array" ref="AA206">XLOOKUP(DECKS!$F206,HISTORICO!$N$107:$N$288,HISTORICO!$O$107:$O$288,0,0)</f>
        <v>0</v>
      </c>
      <c r="AB206" s="107">
        <f t="array" ref="AB206">XLOOKUP(DECKS!$F206,HISTORICO!$N$107:$N$288,HISTORICO!$P$107:$P$288,0,0)</f>
        <v>0</v>
      </c>
      <c r="AC206" s="100" t="str">
        <f>DECKS!$AB206/DECKS!$AA206</f>
        <v>#DIV/0!</v>
      </c>
      <c r="AD206" s="108">
        <f t="array" ref="AD206">XLOOKUP(DECKS!$F206,HISTORICO!$N$292:$N$759,HISTORICO!$O$292:$O$759,0,0)</f>
        <v>0</v>
      </c>
      <c r="AE206" s="107">
        <f t="array" ref="AE206">XLOOKUP(DECKS!$F206,HISTORICO!$N$292:$N$759,HISTORICO!$P$292:$P$759,0,0)</f>
        <v>0</v>
      </c>
      <c r="AF206" s="109">
        <f>IFERROR(DECKS!$AE206/DECKS!$AD206,0)</f>
        <v>0</v>
      </c>
      <c r="AG206" s="108">
        <f>DECKS!$Y206+DECKS!$AA206+DECKS!$AD206</f>
        <v>1</v>
      </c>
      <c r="AH206" s="109">
        <f>IFERROR((DECKS!$Z206+DECKS!$AB206+DECKS!$AE206)/DECKS!$AG206,0)</f>
        <v>0</v>
      </c>
      <c r="AI206" s="110" t="str">
        <f>IFERROR(AVERAGEIF(REG!$D$2:$D$124,DECKS!$F206,REG!$C$2:$C$124),"-")</f>
        <v>-</v>
      </c>
      <c r="AJ206" s="108">
        <f>DECKS!$M206+DECKS!$O206+DECKS!$Q206+DECKS!$S206+DECKS!$U206+DECKS!$W206+DECKS!$Y206+DECKS!$AA206+DECKS!$AD206</f>
        <v>51</v>
      </c>
      <c r="AK206" s="109">
        <f>IFERROR((DECKS!$N206+DECKS!$P206+DECKS!$R206+DECKS!$T206+DECKS!$V206+DECKS!$X206+DECKS!$Z206+DECKS!$AB206+DECKS!$AE206)/DECKS!$AJ206,0)</f>
        <v>0.4901960784</v>
      </c>
      <c r="AL206" s="100" t="s">
        <v>367</v>
      </c>
      <c r="AM206" s="107">
        <f>SUMIF(HISTORICO!N:N,DECKS!$F206,HISTORICO!X:X)</f>
        <v>0</v>
      </c>
      <c r="AN206" s="107">
        <f>SUMIF(HISTORICO!N:N,DECKS!$F206,HISTORICO!Y:Y)</f>
        <v>0</v>
      </c>
      <c r="AO206" s="107">
        <f>SUMIF(HISTORICO!N:N,DECKS!$F206,HISTORICO!Z:Z)</f>
        <v>0</v>
      </c>
      <c r="AP206" s="107">
        <f>SUMIF(HISTORICO!N:N,DECKS!$F206,HISTORICO!AA:AA)</f>
        <v>0</v>
      </c>
      <c r="AQ206" s="111">
        <f>IFERROR(SUM(DECKS!$AM206:$AP206)/((DECKS!$AG206)),0)</f>
        <v>0</v>
      </c>
      <c r="AR206" s="112">
        <f>IFERROR(DECKS!$AM206/SUM(DECKS!$AM206:$AP206),0)</f>
        <v>0</v>
      </c>
      <c r="AS206" s="112">
        <f>IFERROR(DECKS!$AN206/SUM(DECKS!$AM206:$AP206),0)</f>
        <v>0</v>
      </c>
      <c r="AT206" s="112">
        <f>IFERROR(DECKS!$AO206/SUM(DECKS!$AM206:$AP206),0)</f>
        <v>0</v>
      </c>
      <c r="AU206" s="112">
        <f>IFERROR(DECKS!$AP206/SUM(DECKS!$AM206:$AP206),0)</f>
        <v>0</v>
      </c>
      <c r="AV206" s="107">
        <f t="array" ref="AV206">XLOOKUP(DECKS!$F206,HISTORICO!$N$4:$N$100,HISTORICO!$AH$4:$AH$100,0)</f>
        <v>1</v>
      </c>
      <c r="AW206" s="107">
        <f>DECKS!$AV206+DECKS!$AM206+1.5*DECKS!$AN206+2*DECKS!$AO206+2.5*DECKS!$AP206</f>
        <v>1</v>
      </c>
      <c r="AX206" s="110">
        <f>IFERROR(DECKS!$AW206/DECKS!$AG206,"-")</f>
        <v>1</v>
      </c>
      <c r="AY206" s="107" t="str">
        <f t="array" ref="AY206">XLOOKUP(DECKS!$AX206,REF!$F$64:$F$68,REF!$D$64:$D$68,"-",-1,1)</f>
        <v>D</v>
      </c>
      <c r="AZ206" s="107"/>
      <c r="BA206" s="114"/>
      <c r="BB206" s="107"/>
      <c r="BC206" s="107"/>
    </row>
    <row r="207" ht="18.75" hidden="1" customHeight="1">
      <c r="A207" s="88"/>
      <c r="B207" s="105" t="s">
        <v>336</v>
      </c>
      <c r="C207" s="107" t="s">
        <v>270</v>
      </c>
      <c r="D207" s="107">
        <v>5.0</v>
      </c>
      <c r="E207" s="105" t="str">
        <f t="array" ref="E207">XLOOKUP(B207,REF!$C$3:$C$34,REF!$B$3:$B$34,"-",0,1)</f>
        <v>5 Colors</v>
      </c>
      <c r="F207" s="108" t="s">
        <v>547</v>
      </c>
      <c r="G207" s="107" t="str">
        <f t="shared" si="1"/>
        <v>1</v>
      </c>
      <c r="H207" s="107" t="str">
        <f t="shared" si="2"/>
        <v>1</v>
      </c>
      <c r="I207" s="107" t="str">
        <f t="shared" si="3"/>
        <v>1</v>
      </c>
      <c r="J207" s="107" t="str">
        <f t="shared" si="4"/>
        <v>1</v>
      </c>
      <c r="K207" s="107" t="str">
        <f t="shared" si="5"/>
        <v>1</v>
      </c>
      <c r="L207" s="107">
        <f t="shared" si="6"/>
        <v>5</v>
      </c>
      <c r="M207" s="107">
        <f t="array" ref="M207">XLOOKUP(DECKS!$F207,HISTORICO!$B$4:$B$11,HISTORICO!$C$4:$C$11,0,0)</f>
        <v>0</v>
      </c>
      <c r="N207" s="107">
        <f t="array" ref="N207">XLOOKUP(DECKS!$F207,HISTORICO!$B$4:$B$11,HISTORICO!$D$4:$D$11,0,0)</f>
        <v>0</v>
      </c>
      <c r="O207" s="107">
        <f t="array" ref="O207">XLOOKUP(DECKS!$F207,HISTORICO!$B$15:$B$89,HISTORICO!$C$15:$C$89,0,0)</f>
        <v>0</v>
      </c>
      <c r="P207" s="107">
        <f t="array" ref="P207">XLOOKUP(DECKS!$F207,HISTORICO!$B$15:$B$89,HISTORICO!$D$15:$D$89,0,0)</f>
        <v>0</v>
      </c>
      <c r="Q207" s="107">
        <f t="array" ref="Q207">XLOOKUP(DECKS!$F207,HISTORICO!$B$93:$B$171,HISTORICO!$C$93:$C$171,0,0)</f>
        <v>0</v>
      </c>
      <c r="R207" s="107">
        <f t="array" ref="R207">XLOOKUP(DECKS!$F207,HISTORICO!$B$93:$B$171,HISTORICO!$D$93:$D$171,0,0)</f>
        <v>0</v>
      </c>
      <c r="S207" s="107">
        <f t="array" ref="S207">XLOOKUP(DECKS!$F207,HISTORICO!$B$175:$B$377,HISTORICO!$C$175:$C$377,0,0)</f>
        <v>9</v>
      </c>
      <c r="T207" s="107">
        <f t="array" ref="T207">XLOOKUP(DECKS!$F207,HISTORICO!$B$175:$B$377,HISTORICO!$D$175:$D$377,0,0)</f>
        <v>4</v>
      </c>
      <c r="U207" s="107">
        <f t="array" ref="U207">XLOOKUP(DECKS!$F207,HISTORICO!$B$381:$B$501,HISTORICO!$C$381:$C$501,0,0)</f>
        <v>0</v>
      </c>
      <c r="V207" s="107">
        <f t="array" ref="V207">XLOOKUP(DECKS!$F207,HISTORICO!$B$381:$B$501,HISTORICO!$D$381:$D$501,0,0)</f>
        <v>0</v>
      </c>
      <c r="W207" s="107">
        <f t="array" ref="W207">XLOOKUP(DECKS!$F207,HISTORICO!$B$505:$B$589,HISTORICO!$C$505:$C$589,0,0)</f>
        <v>0</v>
      </c>
      <c r="X207" s="107">
        <f t="array" ref="X207">XLOOKUP(DECKS!$F207,HISTORICO!$B$505:$B$589,HISTORICO!$D$505:$D$589,0,0)</f>
        <v>0</v>
      </c>
      <c r="Y207" s="107">
        <f t="array" ref="Y207">XLOOKUP(DECKS!$F207,HISTORICO!$N$4:$N$100,HISTORICO!$O$4:$O$100,0,0)</f>
        <v>0</v>
      </c>
      <c r="Z207" s="107">
        <f t="array" ref="Z207">XLOOKUP(DECKS!$F207,HISTORICO!$N$4:$N$100,HISTORICO!$P$4:$P$100,0,0)</f>
        <v>0</v>
      </c>
      <c r="AA207" s="107">
        <f t="array" ref="AA207">XLOOKUP(DECKS!$F207,HISTORICO!$N$107:$N$288,HISTORICO!$O$107:$O$288,0,0)</f>
        <v>1</v>
      </c>
      <c r="AB207" s="107">
        <f t="array" ref="AB207">XLOOKUP(DECKS!$F207,HISTORICO!$N$107:$N$288,HISTORICO!$P$107:$P$288,0,0)</f>
        <v>0</v>
      </c>
      <c r="AC207" s="100">
        <f>DECKS!$AB207/DECKS!$AA207</f>
        <v>0</v>
      </c>
      <c r="AD207" s="108">
        <f t="array" ref="AD207">XLOOKUP(DECKS!$F207,HISTORICO!$N$292:$N$759,HISTORICO!$O$292:$O$759,0,0)</f>
        <v>0</v>
      </c>
      <c r="AE207" s="107">
        <f t="array" ref="AE207">XLOOKUP(DECKS!$F207,HISTORICO!$N$292:$N$759,HISTORICO!$P$292:$P$759,0,0)</f>
        <v>0</v>
      </c>
      <c r="AF207" s="109">
        <f>IFERROR(DECKS!$AE207/DECKS!$AD207,0)</f>
        <v>0</v>
      </c>
      <c r="AG207" s="108">
        <f>DECKS!$Y207+DECKS!$AA207+DECKS!$AD207</f>
        <v>1</v>
      </c>
      <c r="AH207" s="109">
        <f>IFERROR((DECKS!$Z207+DECKS!$AB207+DECKS!$AE207)/DECKS!$AG207,0)</f>
        <v>0</v>
      </c>
      <c r="AI207" s="110" t="str">
        <f>IFERROR(AVERAGEIF(REG!$D$2:$D$124,DECKS!$F207,REG!$C$2:$C$124),"-")</f>
        <v>-</v>
      </c>
      <c r="AJ207" s="108">
        <f>DECKS!$M207+DECKS!$O207+DECKS!$Q207+DECKS!$S207+DECKS!$U207+DECKS!$W207+DECKS!$Y207+DECKS!$AA207+DECKS!$AD207</f>
        <v>10</v>
      </c>
      <c r="AK207" s="109">
        <f>IFERROR((DECKS!$N207+DECKS!$P207+DECKS!$R207+DECKS!$T207+DECKS!$V207+DECKS!$X207+DECKS!$Z207+DECKS!$AB207+DECKS!$AE207)/DECKS!$AJ207,0)</f>
        <v>0.4</v>
      </c>
      <c r="AL207" s="100" t="s">
        <v>362</v>
      </c>
      <c r="AM207" s="107">
        <f>SUMIF(HISTORICO!N:N,DECKS!$F207,HISTORICO!X:X)</f>
        <v>0</v>
      </c>
      <c r="AN207" s="107">
        <f>SUMIF(HISTORICO!N:N,DECKS!$F207,HISTORICO!Y:Y)</f>
        <v>0</v>
      </c>
      <c r="AO207" s="107">
        <f>SUMIF(HISTORICO!N:N,DECKS!$F207,HISTORICO!Z:Z)</f>
        <v>0</v>
      </c>
      <c r="AP207" s="107">
        <f>SUMIF(HISTORICO!N:N,DECKS!$F207,HISTORICO!AA:AA)</f>
        <v>0</v>
      </c>
      <c r="AQ207" s="111">
        <f>IFERROR(SUM(DECKS!$AM207:$AP207)/((DECKS!$AG207)),0)</f>
        <v>0</v>
      </c>
      <c r="AR207" s="112">
        <f>IFERROR(DECKS!$AM207/SUM(DECKS!$AM207:$AP207),0)</f>
        <v>0</v>
      </c>
      <c r="AS207" s="112">
        <f>IFERROR(DECKS!$AN207/SUM(DECKS!$AM207:$AP207),0)</f>
        <v>0</v>
      </c>
      <c r="AT207" s="112">
        <f>IFERROR(DECKS!$AO207/SUM(DECKS!$AM207:$AP207),0)</f>
        <v>0</v>
      </c>
      <c r="AU207" s="112">
        <f>IFERROR(DECKS!$AP207/SUM(DECKS!$AM207:$AP207),0)</f>
        <v>0</v>
      </c>
      <c r="AV207" s="107">
        <f t="array" ref="AV207">XLOOKUP(DECKS!$F207,HISTORICO!$N$4:$N$100,HISTORICO!$AH$4:$AH$100,0)</f>
        <v>0</v>
      </c>
      <c r="AW207" s="107">
        <f>DECKS!$AV207+DECKS!$AM207+1.5*DECKS!$AN207+2*DECKS!$AO207+2.5*DECKS!$AP207</f>
        <v>0</v>
      </c>
      <c r="AX207" s="110">
        <f>IFERROR(DECKS!$AW207/DECKS!$AG207,"-")</f>
        <v>0</v>
      </c>
      <c r="AY207" s="107" t="str">
        <f t="array" ref="AY207">XLOOKUP(DECKS!$AX207,REF!$F$64:$F$68,REF!$D$64:$D$68,"-",-1,1)</f>
        <v>E</v>
      </c>
      <c r="AZ207" s="107"/>
      <c r="BA207" s="114"/>
      <c r="BB207" s="107"/>
      <c r="BC207" s="107"/>
    </row>
    <row r="208" ht="18.75" hidden="1" customHeight="1">
      <c r="A208" s="88"/>
      <c r="B208" s="105" t="s">
        <v>316</v>
      </c>
      <c r="C208" s="107" t="s">
        <v>277</v>
      </c>
      <c r="D208" s="107">
        <v>3.0</v>
      </c>
      <c r="E208" s="105" t="str">
        <f t="array" ref="E208">XLOOKUP(B208,REF!$C$3:$C$34,REF!$B$3:$B$34,"-",0,1)</f>
        <v>Golgari</v>
      </c>
      <c r="F208" s="108" t="s">
        <v>548</v>
      </c>
      <c r="G208" s="107" t="str">
        <f t="shared" si="1"/>
        <v>0</v>
      </c>
      <c r="H208" s="107" t="str">
        <f t="shared" si="2"/>
        <v>0</v>
      </c>
      <c r="I208" s="107" t="str">
        <f t="shared" si="3"/>
        <v>1</v>
      </c>
      <c r="J208" s="107" t="str">
        <f t="shared" si="4"/>
        <v>0</v>
      </c>
      <c r="K208" s="107" t="str">
        <f t="shared" si="5"/>
        <v>1</v>
      </c>
      <c r="L208" s="107">
        <f t="shared" si="6"/>
        <v>2</v>
      </c>
      <c r="M208" s="107">
        <f t="array" ref="M208">XLOOKUP(DECKS!$F208,HISTORICO!$B$4:$B$11,HISTORICO!$C$4:$C$11,0,0)</f>
        <v>0</v>
      </c>
      <c r="N208" s="107">
        <f t="array" ref="N208">XLOOKUP(DECKS!$F208,HISTORICO!$B$4:$B$11,HISTORICO!$D$4:$D$11,0,0)</f>
        <v>0</v>
      </c>
      <c r="O208" s="107">
        <f t="array" ref="O208">XLOOKUP(DECKS!$F208,HISTORICO!$B$15:$B$89,HISTORICO!$C$15:$C$89,0,0)</f>
        <v>0</v>
      </c>
      <c r="P208" s="107">
        <f t="array" ref="P208">XLOOKUP(DECKS!$F208,HISTORICO!$B$15:$B$89,HISTORICO!$D$15:$D$89,0,0)</f>
        <v>0</v>
      </c>
      <c r="Q208" s="107">
        <f t="array" ref="Q208">XLOOKUP(DECKS!$F208,HISTORICO!$B$93:$B$171,HISTORICO!$C$93:$C$171,0,0)</f>
        <v>0</v>
      </c>
      <c r="R208" s="107">
        <f t="array" ref="R208">XLOOKUP(DECKS!$F208,HISTORICO!$B$93:$B$171,HISTORICO!$D$93:$D$171,0,0)</f>
        <v>0</v>
      </c>
      <c r="S208" s="107">
        <f t="array" ref="S208">XLOOKUP(DECKS!$F208,HISTORICO!$B$175:$B$377,HISTORICO!$C$175:$C$377,0,0)</f>
        <v>0</v>
      </c>
      <c r="T208" s="107">
        <f t="array" ref="T208">XLOOKUP(DECKS!$F208,HISTORICO!$B$175:$B$377,HISTORICO!$D$175:$D$377,0,0)</f>
        <v>0</v>
      </c>
      <c r="U208" s="107">
        <f t="array" ref="U208">XLOOKUP(DECKS!$F208,HISTORICO!$B$381:$B$501,HISTORICO!$C$381:$C$501,0,0)</f>
        <v>0</v>
      </c>
      <c r="V208" s="107">
        <f t="array" ref="V208">XLOOKUP(DECKS!$F208,HISTORICO!$B$381:$B$501,HISTORICO!$D$381:$D$501,0,0)</f>
        <v>0</v>
      </c>
      <c r="W208" s="107">
        <f t="array" ref="W208">XLOOKUP(DECKS!$F208,HISTORICO!$B$505:$B$589,HISTORICO!$C$505:$C$589,0,0)</f>
        <v>10</v>
      </c>
      <c r="X208" s="107">
        <f t="array" ref="X208">XLOOKUP(DECKS!$F208,HISTORICO!$B$505:$B$589,HISTORICO!$D$505:$D$589,0,0)</f>
        <v>3</v>
      </c>
      <c r="Y208" s="107">
        <f t="array" ref="Y208">XLOOKUP(DECKS!$F208,HISTORICO!$N$4:$N$100,HISTORICO!$O$4:$O$100,0,0)</f>
        <v>1</v>
      </c>
      <c r="Z208" s="107">
        <f t="array" ref="Z208">XLOOKUP(DECKS!$F208,HISTORICO!$N$4:$N$100,HISTORICO!$P$4:$P$100,0,0)</f>
        <v>0</v>
      </c>
      <c r="AA208" s="107">
        <f t="array" ref="AA208">XLOOKUP(DECKS!$F208,HISTORICO!$N$107:$N$288,HISTORICO!$O$107:$O$288,0,0)</f>
        <v>0</v>
      </c>
      <c r="AB208" s="107">
        <f t="array" ref="AB208">XLOOKUP(DECKS!$F208,HISTORICO!$N$107:$N$288,HISTORICO!$P$107:$P$288,0,0)</f>
        <v>0</v>
      </c>
      <c r="AC208" s="100" t="str">
        <f>DECKS!$AB208/DECKS!$AA208</f>
        <v>#DIV/0!</v>
      </c>
      <c r="AD208" s="108">
        <f t="array" ref="AD208">XLOOKUP(DECKS!$F208,HISTORICO!$N$292:$N$759,HISTORICO!$O$292:$O$759,0,0)</f>
        <v>0</v>
      </c>
      <c r="AE208" s="107">
        <f t="array" ref="AE208">XLOOKUP(DECKS!$F208,HISTORICO!$N$292:$N$759,HISTORICO!$P$292:$P$759,0,0)</f>
        <v>0</v>
      </c>
      <c r="AF208" s="109">
        <f>IFERROR(DECKS!$AE208/DECKS!$AD208,0)</f>
        <v>0</v>
      </c>
      <c r="AG208" s="108">
        <f>DECKS!$Y208+DECKS!$AA208+DECKS!$AD208</f>
        <v>1</v>
      </c>
      <c r="AH208" s="109">
        <f>IFERROR((DECKS!$Z208+DECKS!$AB208+DECKS!$AE208)/DECKS!$AG208,0)</f>
        <v>0</v>
      </c>
      <c r="AI208" s="110" t="str">
        <f>IFERROR(AVERAGEIF(REG!$D$2:$D$124,DECKS!$F208,REG!$C$2:$C$124),"-")</f>
        <v>-</v>
      </c>
      <c r="AJ208" s="108">
        <f>DECKS!$M208+DECKS!$O208+DECKS!$Q208+DECKS!$S208+DECKS!$U208+DECKS!$W208+DECKS!$Y208+DECKS!$AA208+DECKS!$AD208</f>
        <v>11</v>
      </c>
      <c r="AK208" s="109">
        <f>IFERROR((DECKS!$N208+DECKS!$P208+DECKS!$R208+DECKS!$T208+DECKS!$V208+DECKS!$X208+DECKS!$Z208+DECKS!$AB208+DECKS!$AE208)/DECKS!$AJ208,0)</f>
        <v>0.2727272727</v>
      </c>
      <c r="AL208" s="100" t="s">
        <v>160</v>
      </c>
      <c r="AM208" s="107">
        <f>SUMIF(HISTORICO!N:N,DECKS!$F208,HISTORICO!X:X)</f>
        <v>0</v>
      </c>
      <c r="AN208" s="107">
        <f>SUMIF(HISTORICO!N:N,DECKS!$F208,HISTORICO!Y:Y)</f>
        <v>0</v>
      </c>
      <c r="AO208" s="107">
        <f>SUMIF(HISTORICO!N:N,DECKS!$F208,HISTORICO!Z:Z)</f>
        <v>0</v>
      </c>
      <c r="AP208" s="107">
        <f>SUMIF(HISTORICO!N:N,DECKS!$F208,HISTORICO!AA:AA)</f>
        <v>0</v>
      </c>
      <c r="AQ208" s="111">
        <f>IFERROR(SUM(DECKS!$AM208:$AP208)/((DECKS!$AG208)),0)</f>
        <v>0</v>
      </c>
      <c r="AR208" s="112">
        <f>IFERROR(DECKS!$AM208/SUM(DECKS!$AM208:$AP208),0)</f>
        <v>0</v>
      </c>
      <c r="AS208" s="112">
        <f>IFERROR(DECKS!$AN208/SUM(DECKS!$AM208:$AP208),0)</f>
        <v>0</v>
      </c>
      <c r="AT208" s="112">
        <f>IFERROR(DECKS!$AO208/SUM(DECKS!$AM208:$AP208),0)</f>
        <v>0</v>
      </c>
      <c r="AU208" s="112">
        <f>IFERROR(DECKS!$AP208/SUM(DECKS!$AM208:$AP208),0)</f>
        <v>0</v>
      </c>
      <c r="AV208" s="107">
        <f t="array" ref="AV208">XLOOKUP(DECKS!$F208,HISTORICO!$N$4:$N$100,HISTORICO!$AH$4:$AH$100,0)</f>
        <v>1</v>
      </c>
      <c r="AW208" s="107">
        <f>DECKS!$AV208+DECKS!$AM208+1.5*DECKS!$AN208+2*DECKS!$AO208+2.5*DECKS!$AP208</f>
        <v>1</v>
      </c>
      <c r="AX208" s="110">
        <f>IFERROR(DECKS!$AW208/DECKS!$AG208,"-")</f>
        <v>1</v>
      </c>
      <c r="AY208" s="107" t="str">
        <f t="array" ref="AY208">XLOOKUP(DECKS!$AX208,REF!$F$64:$F$68,REF!$D$64:$D$68,"-",-1,1)</f>
        <v>D</v>
      </c>
      <c r="AZ208" s="107"/>
      <c r="BA208" s="114"/>
      <c r="BB208" s="107"/>
      <c r="BC208" s="107"/>
    </row>
    <row r="209" ht="18.75" hidden="1" customHeight="1">
      <c r="A209" s="88"/>
      <c r="B209" s="105" t="s">
        <v>298</v>
      </c>
      <c r="C209" s="107" t="s">
        <v>259</v>
      </c>
      <c r="D209" s="107">
        <v>3.0</v>
      </c>
      <c r="E209" s="105" t="str">
        <f t="array" ref="E209">XLOOKUP(B209,REF!$C$3:$C$34,REF!$B$3:$B$34,"-",0,1)</f>
        <v>Boros</v>
      </c>
      <c r="F209" s="108" t="s">
        <v>549</v>
      </c>
      <c r="G209" s="107" t="str">
        <f t="shared" si="1"/>
        <v>1</v>
      </c>
      <c r="H209" s="107" t="str">
        <f t="shared" si="2"/>
        <v>0</v>
      </c>
      <c r="I209" s="107" t="str">
        <f t="shared" si="3"/>
        <v>0</v>
      </c>
      <c r="J209" s="107" t="str">
        <f t="shared" si="4"/>
        <v>1</v>
      </c>
      <c r="K209" s="107" t="str">
        <f t="shared" si="5"/>
        <v>0</v>
      </c>
      <c r="L209" s="107">
        <f t="shared" si="6"/>
        <v>2</v>
      </c>
      <c r="M209" s="107">
        <f t="array" ref="M209">XLOOKUP(DECKS!$F209,HISTORICO!$B$4:$B$11,HISTORICO!$C$4:$C$11,0,0)</f>
        <v>0</v>
      </c>
      <c r="N209" s="107">
        <f t="array" ref="N209">XLOOKUP(DECKS!$F209,HISTORICO!$B$4:$B$11,HISTORICO!$D$4:$D$11,0,0)</f>
        <v>0</v>
      </c>
      <c r="O209" s="107">
        <f t="array" ref="O209">XLOOKUP(DECKS!$F209,HISTORICO!$B$15:$B$89,HISTORICO!$C$15:$C$89,0,0)</f>
        <v>0</v>
      </c>
      <c r="P209" s="107">
        <f t="array" ref="P209">XLOOKUP(DECKS!$F209,HISTORICO!$B$15:$B$89,HISTORICO!$D$15:$D$89,0,0)</f>
        <v>0</v>
      </c>
      <c r="Q209" s="107">
        <f t="array" ref="Q209">XLOOKUP(DECKS!$F209,HISTORICO!$B$93:$B$171,HISTORICO!$C$93:$C$171,0,0)</f>
        <v>0</v>
      </c>
      <c r="R209" s="107">
        <f t="array" ref="R209">XLOOKUP(DECKS!$F209,HISTORICO!$B$93:$B$171,HISTORICO!$D$93:$D$171,0,0)</f>
        <v>0</v>
      </c>
      <c r="S209" s="107">
        <f t="array" ref="S209">XLOOKUP(DECKS!$F209,HISTORICO!$B$175:$B$377,HISTORICO!$C$175:$C$377,0,0)</f>
        <v>0</v>
      </c>
      <c r="T209" s="107">
        <f t="array" ref="T209">XLOOKUP(DECKS!$F209,HISTORICO!$B$175:$B$377,HISTORICO!$D$175:$D$377,0,0)</f>
        <v>0</v>
      </c>
      <c r="U209" s="107">
        <f t="array" ref="U209">XLOOKUP(DECKS!$F209,HISTORICO!$B$381:$B$501,HISTORICO!$C$381:$C$501,0,0)</f>
        <v>0</v>
      </c>
      <c r="V209" s="107">
        <f t="array" ref="V209">XLOOKUP(DECKS!$F209,HISTORICO!$B$381:$B$501,HISTORICO!$D$381:$D$501,0,0)</f>
        <v>0</v>
      </c>
      <c r="W209" s="107">
        <f t="array" ref="W209">XLOOKUP(DECKS!$F209,HISTORICO!$B$505:$B$589,HISTORICO!$C$505:$C$589,0,0)</f>
        <v>7</v>
      </c>
      <c r="X209" s="107">
        <f t="array" ref="X209">XLOOKUP(DECKS!$F209,HISTORICO!$B$505:$B$589,HISTORICO!$D$505:$D$589,0,0)</f>
        <v>2</v>
      </c>
      <c r="Y209" s="107">
        <f t="array" ref="Y209">XLOOKUP(DECKS!$F209,HISTORICO!$N$4:$N$100,HISTORICO!$O$4:$O$100,0,0)</f>
        <v>1</v>
      </c>
      <c r="Z209" s="107">
        <f t="array" ref="Z209">XLOOKUP(DECKS!$F209,HISTORICO!$N$4:$N$100,HISTORICO!$P$4:$P$100,0,0)</f>
        <v>0</v>
      </c>
      <c r="AA209" s="107">
        <f t="array" ref="AA209">XLOOKUP(DECKS!$F209,HISTORICO!$N$107:$N$288,HISTORICO!$O$107:$O$288,0,0)</f>
        <v>0</v>
      </c>
      <c r="AB209" s="107">
        <f t="array" ref="AB209">XLOOKUP(DECKS!$F209,HISTORICO!$N$107:$N$288,HISTORICO!$P$107:$P$288,0,0)</f>
        <v>0</v>
      </c>
      <c r="AC209" s="100" t="str">
        <f>DECKS!$AB209/DECKS!$AA209</f>
        <v>#DIV/0!</v>
      </c>
      <c r="AD209" s="108">
        <f t="array" ref="AD209">XLOOKUP(DECKS!$F209,HISTORICO!$N$292:$N$759,HISTORICO!$O$292:$O$759,0,0)</f>
        <v>0</v>
      </c>
      <c r="AE209" s="107">
        <f t="array" ref="AE209">XLOOKUP(DECKS!$F209,HISTORICO!$N$292:$N$759,HISTORICO!$P$292:$P$759,0,0)</f>
        <v>0</v>
      </c>
      <c r="AF209" s="109">
        <f>IFERROR(DECKS!$AE209/DECKS!$AD209,0)</f>
        <v>0</v>
      </c>
      <c r="AG209" s="108">
        <f>DECKS!$Y209+DECKS!$AA209+DECKS!$AD209</f>
        <v>1</v>
      </c>
      <c r="AH209" s="109">
        <f>IFERROR((DECKS!$Z209+DECKS!$AB209+DECKS!$AE209)/DECKS!$AG209,0)</f>
        <v>0</v>
      </c>
      <c r="AI209" s="110" t="str">
        <f>IFERROR(AVERAGEIF(REG!$D$2:$D$124,DECKS!$F209,REG!$C$2:$C$124),"-")</f>
        <v>-</v>
      </c>
      <c r="AJ209" s="108">
        <f>DECKS!$M209+DECKS!$O209+DECKS!$Q209+DECKS!$S209+DECKS!$U209+DECKS!$W209+DECKS!$Y209+DECKS!$AA209+DECKS!$AD209</f>
        <v>8</v>
      </c>
      <c r="AK209" s="109">
        <f>IFERROR((DECKS!$N209+DECKS!$P209+DECKS!$R209+DECKS!$T209+DECKS!$V209+DECKS!$X209+DECKS!$Z209+DECKS!$AB209+DECKS!$AE209)/DECKS!$AJ209,0)</f>
        <v>0.25</v>
      </c>
      <c r="AL209" s="100" t="s">
        <v>161</v>
      </c>
      <c r="AM209" s="107">
        <f>SUMIF(HISTORICO!N:N,DECKS!$F209,HISTORICO!X:X)</f>
        <v>0</v>
      </c>
      <c r="AN209" s="107">
        <f>SUMIF(HISTORICO!N:N,DECKS!$F209,HISTORICO!Y:Y)</f>
        <v>0</v>
      </c>
      <c r="AO209" s="107">
        <f>SUMIF(HISTORICO!N:N,DECKS!$F209,HISTORICO!Z:Z)</f>
        <v>0</v>
      </c>
      <c r="AP209" s="107">
        <f>SUMIF(HISTORICO!N:N,DECKS!$F209,HISTORICO!AA:AA)</f>
        <v>0</v>
      </c>
      <c r="AQ209" s="111">
        <f>IFERROR(SUM(DECKS!$AM209:$AP209)/((DECKS!$AG209)),0)</f>
        <v>0</v>
      </c>
      <c r="AR209" s="112">
        <f>IFERROR(DECKS!$AM209/SUM(DECKS!$AM209:$AP209),0)</f>
        <v>0</v>
      </c>
      <c r="AS209" s="112">
        <f>IFERROR(DECKS!$AN209/SUM(DECKS!$AM209:$AP209),0)</f>
        <v>0</v>
      </c>
      <c r="AT209" s="112">
        <f>IFERROR(DECKS!$AO209/SUM(DECKS!$AM209:$AP209),0)</f>
        <v>0</v>
      </c>
      <c r="AU209" s="112">
        <f>IFERROR(DECKS!$AP209/SUM(DECKS!$AM209:$AP209),0)</f>
        <v>0</v>
      </c>
      <c r="AV209" s="107">
        <f t="array" ref="AV209">XLOOKUP(DECKS!$F209,HISTORICO!$N$4:$N$100,HISTORICO!$AH$4:$AH$100,0)</f>
        <v>2</v>
      </c>
      <c r="AW209" s="107">
        <f>DECKS!$AV209+DECKS!$AM209+1.5*DECKS!$AN209+2*DECKS!$AO209+2.5*DECKS!$AP209</f>
        <v>2</v>
      </c>
      <c r="AX209" s="110">
        <f>IFERROR(DECKS!$AW209/DECKS!$AG209,"-")</f>
        <v>2</v>
      </c>
      <c r="AY209" s="107" t="str">
        <f t="array" ref="AY209">XLOOKUP(DECKS!$AX209,REF!$F$64:$F$68,REF!$D$64:$D$68,"-",-1,1)</f>
        <v>B</v>
      </c>
      <c r="AZ209" s="107"/>
      <c r="BA209" s="114"/>
      <c r="BB209" s="107"/>
      <c r="BC209" s="107"/>
    </row>
    <row r="210" ht="18.75" hidden="1" customHeight="1">
      <c r="A210" s="88"/>
      <c r="B210" s="105" t="s">
        <v>306</v>
      </c>
      <c r="C210" s="107" t="s">
        <v>262</v>
      </c>
      <c r="D210" s="107">
        <v>4.0</v>
      </c>
      <c r="E210" s="105" t="str">
        <f t="array" ref="E210">XLOOKUP(B210,REF!$C$3:$C$34,REF!$B$3:$B$34,"-",0,1)</f>
        <v>Mono White</v>
      </c>
      <c r="F210" s="108" t="s">
        <v>550</v>
      </c>
      <c r="G210" s="107" t="str">
        <f t="shared" si="1"/>
        <v>1</v>
      </c>
      <c r="H210" s="107" t="str">
        <f t="shared" si="2"/>
        <v>0</v>
      </c>
      <c r="I210" s="107" t="str">
        <f t="shared" si="3"/>
        <v>0</v>
      </c>
      <c r="J210" s="107" t="str">
        <f t="shared" si="4"/>
        <v>0</v>
      </c>
      <c r="K210" s="107" t="str">
        <f t="shared" si="5"/>
        <v>0</v>
      </c>
      <c r="L210" s="107">
        <f t="shared" si="6"/>
        <v>1</v>
      </c>
      <c r="M210" s="107">
        <f t="array" ref="M210">XLOOKUP(DECKS!$F210,HISTORICO!$B$4:$B$11,HISTORICO!$C$4:$C$11,0,0)</f>
        <v>0</v>
      </c>
      <c r="N210" s="107">
        <f t="array" ref="N210">XLOOKUP(DECKS!$F210,HISTORICO!$B$4:$B$11,HISTORICO!$D$4:$D$11,0,0)</f>
        <v>0</v>
      </c>
      <c r="O210" s="107">
        <f t="array" ref="O210">XLOOKUP(DECKS!$F210,HISTORICO!$B$15:$B$89,HISTORICO!$C$15:$C$89,0,0)</f>
        <v>32</v>
      </c>
      <c r="P210" s="107">
        <f t="array" ref="P210">XLOOKUP(DECKS!$F210,HISTORICO!$B$15:$B$89,HISTORICO!$D$15:$D$89,0,0)</f>
        <v>8</v>
      </c>
      <c r="Q210" s="107">
        <f t="array" ref="Q210">XLOOKUP(DECKS!$F210,HISTORICO!$B$93:$B$171,HISTORICO!$C$93:$C$171,0,0)</f>
        <v>5</v>
      </c>
      <c r="R210" s="107">
        <f t="array" ref="R210">XLOOKUP(DECKS!$F210,HISTORICO!$B$93:$B$171,HISTORICO!$D$93:$D$171,0,0)</f>
        <v>1</v>
      </c>
      <c r="S210" s="107">
        <f t="array" ref="S210">XLOOKUP(DECKS!$F210,HISTORICO!$B$175:$B$377,HISTORICO!$C$175:$C$377,0,0)</f>
        <v>2</v>
      </c>
      <c r="T210" s="107">
        <f t="array" ref="T210">XLOOKUP(DECKS!$F210,HISTORICO!$B$175:$B$377,HISTORICO!$D$175:$D$377,0,0)</f>
        <v>0</v>
      </c>
      <c r="U210" s="107">
        <f t="array" ref="U210">XLOOKUP(DECKS!$F210,HISTORICO!$B$381:$B$501,HISTORICO!$C$381:$C$501,0,0)</f>
        <v>3</v>
      </c>
      <c r="V210" s="107">
        <f t="array" ref="V210">XLOOKUP(DECKS!$F210,HISTORICO!$B$381:$B$501,HISTORICO!$D$381:$D$501,0,0)</f>
        <v>1</v>
      </c>
      <c r="W210" s="107">
        <f t="array" ref="W210">XLOOKUP(DECKS!$F210,HISTORICO!$B$505:$B$589,HISTORICO!$C$505:$C$589,0,0)</f>
        <v>1</v>
      </c>
      <c r="X210" s="107">
        <f t="array" ref="X210">XLOOKUP(DECKS!$F210,HISTORICO!$B$505:$B$589,HISTORICO!$D$505:$D$589,0,0)</f>
        <v>0</v>
      </c>
      <c r="Y210" s="107">
        <f t="array" ref="Y210">XLOOKUP(DECKS!$F210,HISTORICO!$N$4:$N$100,HISTORICO!$O$4:$O$100,0,0)</f>
        <v>1</v>
      </c>
      <c r="Z210" s="107">
        <f t="array" ref="Z210">XLOOKUP(DECKS!$F210,HISTORICO!$N$4:$N$100,HISTORICO!$P$4:$P$100,0,0)</f>
        <v>0</v>
      </c>
      <c r="AA210" s="107">
        <f t="array" ref="AA210">XLOOKUP(DECKS!$F210,HISTORICO!$N$107:$N$288,HISTORICO!$O$107:$O$288,0,0)</f>
        <v>0</v>
      </c>
      <c r="AB210" s="107">
        <f t="array" ref="AB210">XLOOKUP(DECKS!$F210,HISTORICO!$N$107:$N$288,HISTORICO!$P$107:$P$288,0,0)</f>
        <v>0</v>
      </c>
      <c r="AC210" s="100" t="str">
        <f>DECKS!$AB210/DECKS!$AA210</f>
        <v>#DIV/0!</v>
      </c>
      <c r="AD210" s="108">
        <f t="array" ref="AD210">XLOOKUP(DECKS!$F210,HISTORICO!$N$292:$N$759,HISTORICO!$O$292:$O$759,0,0)</f>
        <v>0</v>
      </c>
      <c r="AE210" s="107">
        <f t="array" ref="AE210">XLOOKUP(DECKS!$F210,HISTORICO!$N$292:$N$759,HISTORICO!$P$292:$P$759,0,0)</f>
        <v>0</v>
      </c>
      <c r="AF210" s="109">
        <f>IFERROR(DECKS!$AE210/DECKS!$AD210,0)</f>
        <v>0</v>
      </c>
      <c r="AG210" s="108">
        <f>DECKS!$Y210+DECKS!$AA210+DECKS!$AD210</f>
        <v>1</v>
      </c>
      <c r="AH210" s="109">
        <f>IFERROR((DECKS!$Z210+DECKS!$AB210+DECKS!$AE210)/DECKS!$AG210,0)</f>
        <v>0</v>
      </c>
      <c r="AI210" s="110" t="str">
        <f>IFERROR(AVERAGEIF(REG!$D$2:$D$124,DECKS!$F210,REG!$C$2:$C$124),"-")</f>
        <v>-</v>
      </c>
      <c r="AJ210" s="108">
        <f>DECKS!$M210+DECKS!$O210+DECKS!$Q210+DECKS!$S210+DECKS!$U210+DECKS!$W210+DECKS!$Y210+DECKS!$AA210+DECKS!$AD210</f>
        <v>44</v>
      </c>
      <c r="AK210" s="109">
        <f>IFERROR((DECKS!$N210+DECKS!$P210+DECKS!$R210+DECKS!$T210+DECKS!$V210+DECKS!$X210+DECKS!$Z210+DECKS!$AB210+DECKS!$AE210)/DECKS!$AJ210,0)</f>
        <v>0.2272727273</v>
      </c>
      <c r="AL210" s="100" t="s">
        <v>362</v>
      </c>
      <c r="AM210" s="107">
        <f>SUMIF(HISTORICO!N:N,DECKS!$F210,HISTORICO!X:X)</f>
        <v>0</v>
      </c>
      <c r="AN210" s="107">
        <f>SUMIF(HISTORICO!N:N,DECKS!$F210,HISTORICO!Y:Y)</f>
        <v>0</v>
      </c>
      <c r="AO210" s="107">
        <f>SUMIF(HISTORICO!N:N,DECKS!$F210,HISTORICO!Z:Z)</f>
        <v>0</v>
      </c>
      <c r="AP210" s="107">
        <f>SUMIF(HISTORICO!N:N,DECKS!$F210,HISTORICO!AA:AA)</f>
        <v>0</v>
      </c>
      <c r="AQ210" s="111">
        <f>IFERROR(SUM(DECKS!$AM210:$AP210)/((DECKS!$AG210)),0)</f>
        <v>0</v>
      </c>
      <c r="AR210" s="112">
        <f>IFERROR(DECKS!$AM210/SUM(DECKS!$AM210:$AP210),0)</f>
        <v>0</v>
      </c>
      <c r="AS210" s="112">
        <f>IFERROR(DECKS!$AN210/SUM(DECKS!$AM210:$AP210),0)</f>
        <v>0</v>
      </c>
      <c r="AT210" s="112">
        <f>IFERROR(DECKS!$AO210/SUM(DECKS!$AM210:$AP210),0)</f>
        <v>0</v>
      </c>
      <c r="AU210" s="112">
        <f>IFERROR(DECKS!$AP210/SUM(DECKS!$AM210:$AP210),0)</f>
        <v>0</v>
      </c>
      <c r="AV210" s="107">
        <f t="array" ref="AV210">XLOOKUP(DECKS!$F210,HISTORICO!$N$4:$N$100,HISTORICO!$AH$4:$AH$100,0)</f>
        <v>2</v>
      </c>
      <c r="AW210" s="107">
        <f>DECKS!$AV210+DECKS!$AM210+1.5*DECKS!$AN210+2*DECKS!$AO210+2.5*DECKS!$AP210</f>
        <v>2</v>
      </c>
      <c r="AX210" s="110">
        <f>IFERROR(DECKS!$AW210/DECKS!$AG210,"-")</f>
        <v>2</v>
      </c>
      <c r="AY210" s="107" t="str">
        <f t="array" ref="AY210">XLOOKUP(DECKS!$AX210,REF!$F$64:$F$68,REF!$D$64:$D$68,"-",-1,1)</f>
        <v>B</v>
      </c>
      <c r="AZ210" s="107"/>
      <c r="BA210" s="114"/>
      <c r="BB210" s="107"/>
      <c r="BC210" s="107"/>
    </row>
    <row r="211" ht="18.75" hidden="1" customHeight="1">
      <c r="A211" s="88"/>
      <c r="B211" s="105" t="s">
        <v>310</v>
      </c>
      <c r="C211" s="107" t="s">
        <v>264</v>
      </c>
      <c r="D211" s="107">
        <v>5.0</v>
      </c>
      <c r="E211" s="105" t="str">
        <f t="array" ref="E211">XLOOKUP(B211,REF!$C$3:$C$34,REF!$B$3:$B$34,"-",0,1)</f>
        <v>Mono Black</v>
      </c>
      <c r="F211" s="108" t="s">
        <v>551</v>
      </c>
      <c r="G211" s="107" t="str">
        <f t="shared" si="1"/>
        <v>0</v>
      </c>
      <c r="H211" s="107" t="str">
        <f t="shared" si="2"/>
        <v>0</v>
      </c>
      <c r="I211" s="107" t="str">
        <f t="shared" si="3"/>
        <v>1</v>
      </c>
      <c r="J211" s="107" t="str">
        <f t="shared" si="4"/>
        <v>0</v>
      </c>
      <c r="K211" s="107" t="str">
        <f t="shared" si="5"/>
        <v>0</v>
      </c>
      <c r="L211" s="107">
        <f t="shared" si="6"/>
        <v>1</v>
      </c>
      <c r="M211" s="107">
        <f t="array" ref="M211">XLOOKUP(DECKS!$F211,HISTORICO!$B$4:$B$11,HISTORICO!$C$4:$C$11,0,0)</f>
        <v>0</v>
      </c>
      <c r="N211" s="107">
        <f t="array" ref="N211">XLOOKUP(DECKS!$F211,HISTORICO!$B$4:$B$11,HISTORICO!$D$4:$D$11,0,0)</f>
        <v>0</v>
      </c>
      <c r="O211" s="107">
        <f t="array" ref="O211">XLOOKUP(DECKS!$F211,HISTORICO!$B$15:$B$89,HISTORICO!$C$15:$C$89,0,0)</f>
        <v>21</v>
      </c>
      <c r="P211" s="107">
        <f t="array" ref="P211">XLOOKUP(DECKS!$F211,HISTORICO!$B$15:$B$89,HISTORICO!$D$15:$D$89,0,0)</f>
        <v>3</v>
      </c>
      <c r="Q211" s="107">
        <f t="array" ref="Q211">XLOOKUP(DECKS!$F211,HISTORICO!$B$93:$B$171,HISTORICO!$C$93:$C$171,0,0)</f>
        <v>4</v>
      </c>
      <c r="R211" s="107">
        <f t="array" ref="R211">XLOOKUP(DECKS!$F211,HISTORICO!$B$93:$B$171,HISTORICO!$D$93:$D$171,0,0)</f>
        <v>0</v>
      </c>
      <c r="S211" s="107">
        <f t="array" ref="S211">XLOOKUP(DECKS!$F211,HISTORICO!$B$175:$B$377,HISTORICO!$C$175:$C$377,0,0)</f>
        <v>18</v>
      </c>
      <c r="T211" s="107">
        <f t="array" ref="T211">XLOOKUP(DECKS!$F211,HISTORICO!$B$175:$B$377,HISTORICO!$D$175:$D$377,0,0)</f>
        <v>7</v>
      </c>
      <c r="U211" s="107">
        <f t="array" ref="U211">XLOOKUP(DECKS!$F211,HISTORICO!$B$381:$B$501,HISTORICO!$C$381:$C$501,0,0)</f>
        <v>0</v>
      </c>
      <c r="V211" s="107">
        <f t="array" ref="V211">XLOOKUP(DECKS!$F211,HISTORICO!$B$381:$B$501,HISTORICO!$D$381:$D$501,0,0)</f>
        <v>0</v>
      </c>
      <c r="W211" s="107">
        <f t="array" ref="W211">XLOOKUP(DECKS!$F211,HISTORICO!$B$505:$B$589,HISTORICO!$C$505:$C$589,0,0)</f>
        <v>0</v>
      </c>
      <c r="X211" s="107">
        <f t="array" ref="X211">XLOOKUP(DECKS!$F211,HISTORICO!$B$505:$B$589,HISTORICO!$D$505:$D$589,0,0)</f>
        <v>0</v>
      </c>
      <c r="Y211" s="107">
        <f t="array" ref="Y211">XLOOKUP(DECKS!$F211,HISTORICO!$N$4:$N$100,HISTORICO!$O$4:$O$100,0,0)</f>
        <v>1</v>
      </c>
      <c r="Z211" s="107">
        <f t="array" ref="Z211">XLOOKUP(DECKS!$F211,HISTORICO!$N$4:$N$100,HISTORICO!$P$4:$P$100,0,0)</f>
        <v>0</v>
      </c>
      <c r="AA211" s="107">
        <f t="array" ref="AA211">XLOOKUP(DECKS!$F211,HISTORICO!$N$107:$N$288,HISTORICO!$O$107:$O$288,0,0)</f>
        <v>0</v>
      </c>
      <c r="AB211" s="107">
        <f t="array" ref="AB211">XLOOKUP(DECKS!$F211,HISTORICO!$N$107:$N$288,HISTORICO!$P$107:$P$288,0,0)</f>
        <v>0</v>
      </c>
      <c r="AC211" s="100" t="str">
        <f>DECKS!$AB211/DECKS!$AA211</f>
        <v>#DIV/0!</v>
      </c>
      <c r="AD211" s="108">
        <f t="array" ref="AD211">XLOOKUP(DECKS!$F211,HISTORICO!$N$292:$N$759,HISTORICO!$O$292:$O$759,0,0)</f>
        <v>0</v>
      </c>
      <c r="AE211" s="107">
        <f t="array" ref="AE211">XLOOKUP(DECKS!$F211,HISTORICO!$N$292:$N$759,HISTORICO!$P$292:$P$759,0,0)</f>
        <v>0</v>
      </c>
      <c r="AF211" s="109">
        <f>IFERROR(DECKS!$AE211/DECKS!$AD211,0)</f>
        <v>0</v>
      </c>
      <c r="AG211" s="108">
        <f>DECKS!$Y211+DECKS!$AA211+DECKS!$AD211</f>
        <v>1</v>
      </c>
      <c r="AH211" s="109">
        <f>IFERROR((DECKS!$Z211+DECKS!$AB211+DECKS!$AE211)/DECKS!$AG211,0)</f>
        <v>0</v>
      </c>
      <c r="AI211" s="110" t="str">
        <f>IFERROR(AVERAGEIF(REG!$D$2:$D$124,DECKS!$F211,REG!$C$2:$C$124),"-")</f>
        <v>-</v>
      </c>
      <c r="AJ211" s="108">
        <f>DECKS!$M211+DECKS!$O211+DECKS!$Q211+DECKS!$S211+DECKS!$U211+DECKS!$W211+DECKS!$Y211+DECKS!$AA211+DECKS!$AD211</f>
        <v>44</v>
      </c>
      <c r="AK211" s="109">
        <f>IFERROR((DECKS!$N211+DECKS!$P211+DECKS!$R211+DECKS!$T211+DECKS!$V211+DECKS!$X211+DECKS!$Z211+DECKS!$AB211+DECKS!$AE211)/DECKS!$AJ211,0)</f>
        <v>0.2272727273</v>
      </c>
      <c r="AL211" s="100" t="s">
        <v>362</v>
      </c>
      <c r="AM211" s="107">
        <f>SUMIF(HISTORICO!N:N,DECKS!$F211,HISTORICO!X:X)</f>
        <v>0</v>
      </c>
      <c r="AN211" s="107">
        <f>SUMIF(HISTORICO!N:N,DECKS!$F211,HISTORICO!Y:Y)</f>
        <v>0</v>
      </c>
      <c r="AO211" s="107">
        <f>SUMIF(HISTORICO!N:N,DECKS!$F211,HISTORICO!Z:Z)</f>
        <v>0</v>
      </c>
      <c r="AP211" s="107">
        <f>SUMIF(HISTORICO!N:N,DECKS!$F211,HISTORICO!AA:AA)</f>
        <v>0</v>
      </c>
      <c r="AQ211" s="111">
        <f>IFERROR(SUM(DECKS!$AM211:$AP211)/((DECKS!$AG211)),0)</f>
        <v>0</v>
      </c>
      <c r="AR211" s="112">
        <f>IFERROR(DECKS!$AM211/SUM(DECKS!$AM211:$AP211),0)</f>
        <v>0</v>
      </c>
      <c r="AS211" s="112">
        <f>IFERROR(DECKS!$AN211/SUM(DECKS!$AM211:$AP211),0)</f>
        <v>0</v>
      </c>
      <c r="AT211" s="112">
        <f>IFERROR(DECKS!$AO211/SUM(DECKS!$AM211:$AP211),0)</f>
        <v>0</v>
      </c>
      <c r="AU211" s="112">
        <f>IFERROR(DECKS!$AP211/SUM(DECKS!$AM211:$AP211),0)</f>
        <v>0</v>
      </c>
      <c r="AV211" s="107">
        <f t="array" ref="AV211">XLOOKUP(DECKS!$F211,HISTORICO!$N$4:$N$100,HISTORICO!$AH$4:$AH$100,0)</f>
        <v>3</v>
      </c>
      <c r="AW211" s="107">
        <f>DECKS!$AV211+DECKS!$AM211+1.5*DECKS!$AN211+2*DECKS!$AO211+2.5*DECKS!$AP211</f>
        <v>3</v>
      </c>
      <c r="AX211" s="110">
        <f>IFERROR(DECKS!$AW211/DECKS!$AG211,"-")</f>
        <v>3</v>
      </c>
      <c r="AY211" s="107" t="str">
        <f t="array" ref="AY211">XLOOKUP(DECKS!$AX211,REF!$F$64:$F$68,REF!$D$64:$D$68,"-",-1,1)</f>
        <v>A</v>
      </c>
      <c r="AZ211" s="107"/>
      <c r="BA211" s="114"/>
      <c r="BB211" s="107"/>
      <c r="BC211" s="107"/>
    </row>
    <row r="212" ht="18.75" hidden="1" customHeight="1">
      <c r="A212" s="88"/>
      <c r="B212" s="105" t="s">
        <v>306</v>
      </c>
      <c r="C212" s="107" t="s">
        <v>264</v>
      </c>
      <c r="D212" s="107">
        <v>7.0</v>
      </c>
      <c r="E212" s="105" t="str">
        <f t="array" ref="E212">XLOOKUP(B212,REF!$C$3:$C$34,REF!$B$3:$B$34,"-",0,1)</f>
        <v>Mono White</v>
      </c>
      <c r="F212" s="108" t="s">
        <v>552</v>
      </c>
      <c r="G212" s="107" t="str">
        <f t="shared" si="1"/>
        <v>1</v>
      </c>
      <c r="H212" s="107" t="str">
        <f t="shared" si="2"/>
        <v>0</v>
      </c>
      <c r="I212" s="107" t="str">
        <f t="shared" si="3"/>
        <v>0</v>
      </c>
      <c r="J212" s="107" t="str">
        <f t="shared" si="4"/>
        <v>0</v>
      </c>
      <c r="K212" s="107" t="str">
        <f t="shared" si="5"/>
        <v>0</v>
      </c>
      <c r="L212" s="107">
        <f t="shared" si="6"/>
        <v>1</v>
      </c>
      <c r="M212" s="107">
        <f t="array" ref="M212">XLOOKUP(DECKS!$F212,HISTORICO!$B$4:$B$11,HISTORICO!$C$4:$C$11,0,0)</f>
        <v>0</v>
      </c>
      <c r="N212" s="107">
        <f t="array" ref="N212">XLOOKUP(DECKS!$F212,HISTORICO!$B$4:$B$11,HISTORICO!$D$4:$D$11,0,0)</f>
        <v>0</v>
      </c>
      <c r="O212" s="107">
        <f t="array" ref="O212">XLOOKUP(DECKS!$F212,HISTORICO!$B$15:$B$89,HISTORICO!$C$15:$C$89,0,0)</f>
        <v>0</v>
      </c>
      <c r="P212" s="107">
        <f t="array" ref="P212">XLOOKUP(DECKS!$F212,HISTORICO!$B$15:$B$89,HISTORICO!$D$15:$D$89,0,0)</f>
        <v>0</v>
      </c>
      <c r="Q212" s="107">
        <f t="array" ref="Q212">XLOOKUP(DECKS!$F212,HISTORICO!$B$93:$B$171,HISTORICO!$C$93:$C$171,0,0)</f>
        <v>0</v>
      </c>
      <c r="R212" s="107">
        <f t="array" ref="R212">XLOOKUP(DECKS!$F212,HISTORICO!$B$93:$B$171,HISTORICO!$D$93:$D$171,0,0)</f>
        <v>0</v>
      </c>
      <c r="S212" s="107">
        <f t="array" ref="S212">XLOOKUP(DECKS!$F212,HISTORICO!$B$175:$B$377,HISTORICO!$C$175:$C$377,0,0)</f>
        <v>2</v>
      </c>
      <c r="T212" s="107">
        <f t="array" ref="T212">XLOOKUP(DECKS!$F212,HISTORICO!$B$175:$B$377,HISTORICO!$D$175:$D$377,0,0)</f>
        <v>0</v>
      </c>
      <c r="U212" s="107">
        <f t="array" ref="U212">XLOOKUP(DECKS!$F212,HISTORICO!$B$381:$B$501,HISTORICO!$C$381:$C$501,0,0)</f>
        <v>16</v>
      </c>
      <c r="V212" s="107">
        <f t="array" ref="V212">XLOOKUP(DECKS!$F212,HISTORICO!$B$381:$B$501,HISTORICO!$D$381:$D$501,0,0)</f>
        <v>4</v>
      </c>
      <c r="W212" s="107">
        <f t="array" ref="W212">XLOOKUP(DECKS!$F212,HISTORICO!$B$505:$B$589,HISTORICO!$C$505:$C$589,0,0)</f>
        <v>1</v>
      </c>
      <c r="X212" s="107">
        <f t="array" ref="X212">XLOOKUP(DECKS!$F212,HISTORICO!$B$505:$B$589,HISTORICO!$D$505:$D$589,0,0)</f>
        <v>0</v>
      </c>
      <c r="Y212" s="107">
        <f t="array" ref="Y212">XLOOKUP(DECKS!$F212,HISTORICO!$N$4:$N$100,HISTORICO!$O$4:$O$100,0,0)</f>
        <v>0</v>
      </c>
      <c r="Z212" s="107">
        <f t="array" ref="Z212">XLOOKUP(DECKS!$F212,HISTORICO!$N$4:$N$100,HISTORICO!$P$4:$P$100,0,0)</f>
        <v>0</v>
      </c>
      <c r="AA212" s="107">
        <f t="array" ref="AA212">XLOOKUP(DECKS!$F212,HISTORICO!$N$107:$N$288,HISTORICO!$O$107:$O$288,0,0)</f>
        <v>1</v>
      </c>
      <c r="AB212" s="107">
        <f t="array" ref="AB212">XLOOKUP(DECKS!$F212,HISTORICO!$N$107:$N$288,HISTORICO!$P$107:$P$288,0,0)</f>
        <v>0</v>
      </c>
      <c r="AC212" s="100">
        <f>DECKS!$AB212/DECKS!$AA212</f>
        <v>0</v>
      </c>
      <c r="AD212" s="108">
        <f t="array" ref="AD212">XLOOKUP(DECKS!$F212,HISTORICO!$N$292:$N$759,HISTORICO!$O$292:$O$759,0,0)</f>
        <v>0</v>
      </c>
      <c r="AE212" s="107">
        <f t="array" ref="AE212">XLOOKUP(DECKS!$F212,HISTORICO!$N$292:$N$759,HISTORICO!$P$292:$P$759,0,0)</f>
        <v>0</v>
      </c>
      <c r="AF212" s="109">
        <f>IFERROR(DECKS!$AE212/DECKS!$AD212,0)</f>
        <v>0</v>
      </c>
      <c r="AG212" s="108">
        <f>DECKS!$Y212+DECKS!$AA212+DECKS!$AD212</f>
        <v>1</v>
      </c>
      <c r="AH212" s="109">
        <f>IFERROR((DECKS!$Z212+DECKS!$AB212+DECKS!$AE212)/DECKS!$AG212,0)</f>
        <v>0</v>
      </c>
      <c r="AI212" s="110" t="str">
        <f>IFERROR(AVERAGEIF(REG!$D$2:$D$124,DECKS!$F212,REG!$C$2:$C$124),"-")</f>
        <v>-</v>
      </c>
      <c r="AJ212" s="108">
        <f>DECKS!$M212+DECKS!$O212+DECKS!$Q212+DECKS!$S212+DECKS!$U212+DECKS!$W212+DECKS!$Y212+DECKS!$AA212+DECKS!$AD212</f>
        <v>20</v>
      </c>
      <c r="AK212" s="109">
        <f>IFERROR((DECKS!$N212+DECKS!$P212+DECKS!$R212+DECKS!$T212+DECKS!$V212+DECKS!$X212+DECKS!$Z212+DECKS!$AB212+DECKS!$AE212)/DECKS!$AJ212,0)</f>
        <v>0.2</v>
      </c>
      <c r="AL212" s="100" t="s">
        <v>160</v>
      </c>
      <c r="AM212" s="107">
        <f>SUMIF(HISTORICO!N:N,DECKS!$F212,HISTORICO!X:X)</f>
        <v>0</v>
      </c>
      <c r="AN212" s="107">
        <f>SUMIF(HISTORICO!N:N,DECKS!$F212,HISTORICO!Y:Y)</f>
        <v>0</v>
      </c>
      <c r="AO212" s="107">
        <f>SUMIF(HISTORICO!N:N,DECKS!$F212,HISTORICO!Z:Z)</f>
        <v>0</v>
      </c>
      <c r="AP212" s="107">
        <f>SUMIF(HISTORICO!N:N,DECKS!$F212,HISTORICO!AA:AA)</f>
        <v>0</v>
      </c>
      <c r="AQ212" s="111">
        <f>IFERROR(SUM(DECKS!$AM212:$AP212)/((DECKS!$AG212)),0)</f>
        <v>0</v>
      </c>
      <c r="AR212" s="112">
        <f>IFERROR(DECKS!$AM212/SUM(DECKS!$AM212:$AP212),0)</f>
        <v>0</v>
      </c>
      <c r="AS212" s="112">
        <f>IFERROR(DECKS!$AN212/SUM(DECKS!$AM212:$AP212),0)</f>
        <v>0</v>
      </c>
      <c r="AT212" s="112">
        <f>IFERROR(DECKS!$AO212/SUM(DECKS!$AM212:$AP212),0)</f>
        <v>0</v>
      </c>
      <c r="AU212" s="112">
        <f>IFERROR(DECKS!$AP212/SUM(DECKS!$AM212:$AP212),0)</f>
        <v>0</v>
      </c>
      <c r="AV212" s="107">
        <f t="array" ref="AV212">XLOOKUP(DECKS!$F212,HISTORICO!$N$4:$N$100,HISTORICO!$AH$4:$AH$100,0)</f>
        <v>0</v>
      </c>
      <c r="AW212" s="107">
        <f>DECKS!$AV212+DECKS!$AM212+1.5*DECKS!$AN212+2*DECKS!$AO212+2.5*DECKS!$AP212</f>
        <v>0</v>
      </c>
      <c r="AX212" s="110">
        <f>IFERROR(DECKS!$AW212/DECKS!$AG212,"-")</f>
        <v>0</v>
      </c>
      <c r="AY212" s="107" t="str">
        <f t="array" ref="AY212">XLOOKUP(DECKS!$AX212,REF!$F$64:$F$68,REF!$D$64:$D$68,"-",-1,1)</f>
        <v>E</v>
      </c>
      <c r="AZ212" s="107"/>
      <c r="BA212" s="114"/>
      <c r="BB212" s="107"/>
      <c r="BC212" s="107"/>
    </row>
    <row r="213" ht="18.75" hidden="1" customHeight="1">
      <c r="A213" s="88"/>
      <c r="B213" s="105" t="s">
        <v>328</v>
      </c>
      <c r="C213" s="107" t="s">
        <v>257</v>
      </c>
      <c r="D213" s="107">
        <v>4.0</v>
      </c>
      <c r="E213" s="105" t="str">
        <f t="array" ref="E213">XLOOKUP(B213,REF!$C$3:$C$34,REF!$B$3:$B$34,"-",0,1)</f>
        <v>Mono Red</v>
      </c>
      <c r="F213" s="108" t="s">
        <v>553</v>
      </c>
      <c r="G213" s="107" t="str">
        <f t="shared" si="1"/>
        <v>0</v>
      </c>
      <c r="H213" s="107" t="str">
        <f t="shared" si="2"/>
        <v>0</v>
      </c>
      <c r="I213" s="107" t="str">
        <f t="shared" si="3"/>
        <v>0</v>
      </c>
      <c r="J213" s="107" t="str">
        <f t="shared" si="4"/>
        <v>1</v>
      </c>
      <c r="K213" s="107" t="str">
        <f t="shared" si="5"/>
        <v>0</v>
      </c>
      <c r="L213" s="107">
        <f t="shared" si="6"/>
        <v>1</v>
      </c>
      <c r="M213" s="107">
        <f t="array" ref="M213">XLOOKUP(DECKS!$F213,HISTORICO!$B$4:$B$11,HISTORICO!$C$4:$C$11,0,0)</f>
        <v>0</v>
      </c>
      <c r="N213" s="107">
        <f t="array" ref="N213">XLOOKUP(DECKS!$F213,HISTORICO!$B$4:$B$11,HISTORICO!$D$4:$D$11,0,0)</f>
        <v>0</v>
      </c>
      <c r="O213" s="107">
        <f t="array" ref="O213">XLOOKUP(DECKS!$F213,HISTORICO!$B$15:$B$89,HISTORICO!$C$15:$C$89,0,0)</f>
        <v>0</v>
      </c>
      <c r="P213" s="107">
        <f t="array" ref="P213">XLOOKUP(DECKS!$F213,HISTORICO!$B$15:$B$89,HISTORICO!$D$15:$D$89,0,0)</f>
        <v>0</v>
      </c>
      <c r="Q213" s="107">
        <f t="array" ref="Q213">XLOOKUP(DECKS!$F213,HISTORICO!$B$93:$B$171,HISTORICO!$C$93:$C$171,0,0)</f>
        <v>2</v>
      </c>
      <c r="R213" s="107">
        <f t="array" ref="R213">XLOOKUP(DECKS!$F213,HISTORICO!$B$93:$B$171,HISTORICO!$D$93:$D$171,0,0)</f>
        <v>0</v>
      </c>
      <c r="S213" s="107">
        <f t="array" ref="S213">XLOOKUP(DECKS!$F213,HISTORICO!$B$175:$B$377,HISTORICO!$C$175:$C$377,0,0)</f>
        <v>1</v>
      </c>
      <c r="T213" s="107">
        <f t="array" ref="T213">XLOOKUP(DECKS!$F213,HISTORICO!$B$175:$B$377,HISTORICO!$D$175:$D$377,0,0)</f>
        <v>0</v>
      </c>
      <c r="U213" s="107">
        <f t="array" ref="U213">XLOOKUP(DECKS!$F213,HISTORICO!$B$381:$B$501,HISTORICO!$C$381:$C$501,0,0)</f>
        <v>0</v>
      </c>
      <c r="V213" s="107">
        <f t="array" ref="V213">XLOOKUP(DECKS!$F213,HISTORICO!$B$381:$B$501,HISTORICO!$D$381:$D$501,0,0)</f>
        <v>0</v>
      </c>
      <c r="W213" s="107">
        <f t="array" ref="W213">XLOOKUP(DECKS!$F213,HISTORICO!$B$505:$B$589,HISTORICO!$C$505:$C$589,0,0)</f>
        <v>1</v>
      </c>
      <c r="X213" s="107">
        <f t="array" ref="X213">XLOOKUP(DECKS!$F213,HISTORICO!$B$505:$B$589,HISTORICO!$D$505:$D$589,0,0)</f>
        <v>1</v>
      </c>
      <c r="Y213" s="107">
        <f t="array" ref="Y213">XLOOKUP(DECKS!$F213,HISTORICO!$N$4:$N$100,HISTORICO!$O$4:$O$100,0,0)</f>
        <v>1</v>
      </c>
      <c r="Z213" s="107">
        <f t="array" ref="Z213">XLOOKUP(DECKS!$F213,HISTORICO!$N$4:$N$100,HISTORICO!$P$4:$P$100,0,0)</f>
        <v>0</v>
      </c>
      <c r="AA213" s="107">
        <f t="array" ref="AA213">XLOOKUP(DECKS!$F213,HISTORICO!$N$107:$N$288,HISTORICO!$O$107:$O$288,0,0)</f>
        <v>0</v>
      </c>
      <c r="AB213" s="107">
        <f t="array" ref="AB213">XLOOKUP(DECKS!$F213,HISTORICO!$N$107:$N$288,HISTORICO!$P$107:$P$288,0,0)</f>
        <v>0</v>
      </c>
      <c r="AC213" s="100" t="str">
        <f>DECKS!$AB213/DECKS!$AA213</f>
        <v>#DIV/0!</v>
      </c>
      <c r="AD213" s="108">
        <f t="array" ref="AD213">XLOOKUP(DECKS!$F213,HISTORICO!$N$292:$N$759,HISTORICO!$O$292:$O$759,0,0)</f>
        <v>0</v>
      </c>
      <c r="AE213" s="107">
        <f t="array" ref="AE213">XLOOKUP(DECKS!$F213,HISTORICO!$N$292:$N$759,HISTORICO!$P$292:$P$759,0,0)</f>
        <v>0</v>
      </c>
      <c r="AF213" s="109">
        <f>IFERROR(DECKS!$AE213/DECKS!$AD213,0)</f>
        <v>0</v>
      </c>
      <c r="AG213" s="108">
        <f>DECKS!$Y213+DECKS!$AA213+DECKS!$AD213</f>
        <v>1</v>
      </c>
      <c r="AH213" s="109">
        <f>IFERROR((DECKS!$Z213+DECKS!$AB213+DECKS!$AE213)/DECKS!$AG213,0)</f>
        <v>0</v>
      </c>
      <c r="AI213" s="110" t="str">
        <f>IFERROR(AVERAGEIF(REG!$D$2:$D$124,DECKS!$F213,REG!$C$2:$C$124),"-")</f>
        <v>-</v>
      </c>
      <c r="AJ213" s="108">
        <f>DECKS!$M213+DECKS!$O213+DECKS!$Q213+DECKS!$S213+DECKS!$U213+DECKS!$W213+DECKS!$Y213+DECKS!$AA213+DECKS!$AD213</f>
        <v>5</v>
      </c>
      <c r="AK213" s="109">
        <f>IFERROR((DECKS!$N213+DECKS!$P213+DECKS!$R213+DECKS!$T213+DECKS!$V213+DECKS!$X213+DECKS!$Z213+DECKS!$AB213+DECKS!$AE213)/DECKS!$AJ213,0)</f>
        <v>0.2</v>
      </c>
      <c r="AL213" s="100" t="s">
        <v>160</v>
      </c>
      <c r="AM213" s="107">
        <f>SUMIF(HISTORICO!N:N,DECKS!$F213,HISTORICO!X:X)</f>
        <v>0</v>
      </c>
      <c r="AN213" s="107">
        <f>SUMIF(HISTORICO!N:N,DECKS!$F213,HISTORICO!Y:Y)</f>
        <v>0</v>
      </c>
      <c r="AO213" s="107">
        <f>SUMIF(HISTORICO!N:N,DECKS!$F213,HISTORICO!Z:Z)</f>
        <v>0</v>
      </c>
      <c r="AP213" s="107">
        <f>SUMIF(HISTORICO!N:N,DECKS!$F213,HISTORICO!AA:AA)</f>
        <v>0</v>
      </c>
      <c r="AQ213" s="111">
        <f>IFERROR(SUM(DECKS!$AM213:$AP213)/((DECKS!$AG213)),0)</f>
        <v>0</v>
      </c>
      <c r="AR213" s="112">
        <f>IFERROR(DECKS!$AM213/SUM(DECKS!$AM213:$AP213),0)</f>
        <v>0</v>
      </c>
      <c r="AS213" s="112">
        <f>IFERROR(DECKS!$AN213/SUM(DECKS!$AM213:$AP213),0)</f>
        <v>0</v>
      </c>
      <c r="AT213" s="112">
        <f>IFERROR(DECKS!$AO213/SUM(DECKS!$AM213:$AP213),0)</f>
        <v>0</v>
      </c>
      <c r="AU213" s="112">
        <f>IFERROR(DECKS!$AP213/SUM(DECKS!$AM213:$AP213),0)</f>
        <v>0</v>
      </c>
      <c r="AV213" s="107">
        <f t="array" ref="AV213">XLOOKUP(DECKS!$F213,HISTORICO!$N$4:$N$100,HISTORICO!$AH$4:$AH$100,0)</f>
        <v>2</v>
      </c>
      <c r="AW213" s="107">
        <f>DECKS!$AV213+DECKS!$AM213+1.5*DECKS!$AN213+2*DECKS!$AO213+2.5*DECKS!$AP213</f>
        <v>2</v>
      </c>
      <c r="AX213" s="110">
        <f>IFERROR(DECKS!$AW213/DECKS!$AG213,"-")</f>
        <v>2</v>
      </c>
      <c r="AY213" s="107" t="str">
        <f t="array" ref="AY213">XLOOKUP(DECKS!$AX213,REF!$F$64:$F$68,REF!$D$64:$D$68,"-",-1,1)</f>
        <v>B</v>
      </c>
      <c r="AZ213" s="107"/>
      <c r="BA213" s="114"/>
      <c r="BB213" s="107"/>
      <c r="BC213" s="107"/>
    </row>
    <row r="214" ht="18.75" hidden="1" customHeight="1">
      <c r="A214" s="88"/>
      <c r="B214" s="105" t="s">
        <v>336</v>
      </c>
      <c r="C214" s="107" t="s">
        <v>270</v>
      </c>
      <c r="D214" s="107">
        <v>5.0</v>
      </c>
      <c r="E214" s="105" t="str">
        <f t="array" ref="E214">XLOOKUP(B214,REF!$C$3:$C$34,REF!$B$3:$B$34,"-",0,1)</f>
        <v>5 Colors</v>
      </c>
      <c r="F214" s="108" t="s">
        <v>554</v>
      </c>
      <c r="G214" s="107" t="str">
        <f t="shared" si="1"/>
        <v>1</v>
      </c>
      <c r="H214" s="107" t="str">
        <f t="shared" si="2"/>
        <v>1</v>
      </c>
      <c r="I214" s="107" t="str">
        <f t="shared" si="3"/>
        <v>1</v>
      </c>
      <c r="J214" s="107" t="str">
        <f t="shared" si="4"/>
        <v>1</v>
      </c>
      <c r="K214" s="107" t="str">
        <f t="shared" si="5"/>
        <v>1</v>
      </c>
      <c r="L214" s="107">
        <f t="shared" si="6"/>
        <v>5</v>
      </c>
      <c r="M214" s="107">
        <f t="array" ref="M214">XLOOKUP(DECKS!$F214,HISTORICO!$B$4:$B$11,HISTORICO!$C$4:$C$11,0,0)</f>
        <v>0</v>
      </c>
      <c r="N214" s="107">
        <f t="array" ref="N214">XLOOKUP(DECKS!$F214,HISTORICO!$B$4:$B$11,HISTORICO!$D$4:$D$11,0,0)</f>
        <v>0</v>
      </c>
      <c r="O214" s="107">
        <f t="array" ref="O214">XLOOKUP(DECKS!$F214,HISTORICO!$B$15:$B$89,HISTORICO!$C$15:$C$89,0,0)</f>
        <v>0</v>
      </c>
      <c r="P214" s="107">
        <f t="array" ref="P214">XLOOKUP(DECKS!$F214,HISTORICO!$B$15:$B$89,HISTORICO!$D$15:$D$89,0,0)</f>
        <v>0</v>
      </c>
      <c r="Q214" s="107">
        <f t="array" ref="Q214">XLOOKUP(DECKS!$F214,HISTORICO!$B$93:$B$171,HISTORICO!$C$93:$C$171,0,0)</f>
        <v>0</v>
      </c>
      <c r="R214" s="107">
        <f t="array" ref="R214">XLOOKUP(DECKS!$F214,HISTORICO!$B$93:$B$171,HISTORICO!$D$93:$D$171,0,0)</f>
        <v>0</v>
      </c>
      <c r="S214" s="107">
        <f t="array" ref="S214">XLOOKUP(DECKS!$F214,HISTORICO!$B$175:$B$377,HISTORICO!$C$175:$C$377,0,0)</f>
        <v>0</v>
      </c>
      <c r="T214" s="107">
        <f t="array" ref="T214">XLOOKUP(DECKS!$F214,HISTORICO!$B$175:$B$377,HISTORICO!$D$175:$D$377,0,0)</f>
        <v>0</v>
      </c>
      <c r="U214" s="107">
        <f t="array" ref="U214">XLOOKUP(DECKS!$F214,HISTORICO!$B$381:$B$501,HISTORICO!$C$381:$C$501,0,0)</f>
        <v>4</v>
      </c>
      <c r="V214" s="107">
        <f t="array" ref="V214">XLOOKUP(DECKS!$F214,HISTORICO!$B$381:$B$501,HISTORICO!$D$381:$D$501,0,0)</f>
        <v>1</v>
      </c>
      <c r="W214" s="107">
        <f t="array" ref="W214">XLOOKUP(DECKS!$F214,HISTORICO!$B$505:$B$589,HISTORICO!$C$505:$C$589,0,0)</f>
        <v>0</v>
      </c>
      <c r="X214" s="107">
        <f t="array" ref="X214">XLOOKUP(DECKS!$F214,HISTORICO!$B$505:$B$589,HISTORICO!$D$505:$D$589,0,0)</f>
        <v>0</v>
      </c>
      <c r="Y214" s="107">
        <f t="array" ref="Y214">XLOOKUP(DECKS!$F214,HISTORICO!$N$4:$N$100,HISTORICO!$O$4:$O$100,0,0)</f>
        <v>0</v>
      </c>
      <c r="Z214" s="107">
        <f t="array" ref="Z214">XLOOKUP(DECKS!$F214,HISTORICO!$N$4:$N$100,HISTORICO!$P$4:$P$100,0,0)</f>
        <v>0</v>
      </c>
      <c r="AA214" s="107">
        <f t="array" ref="AA214">XLOOKUP(DECKS!$F214,HISTORICO!$N$107:$N$288,HISTORICO!$O$107:$O$288,0,0)</f>
        <v>1</v>
      </c>
      <c r="AB214" s="107">
        <f t="array" ref="AB214">XLOOKUP(DECKS!$F214,HISTORICO!$N$107:$N$288,HISTORICO!$P$107:$P$288,0,0)</f>
        <v>0</v>
      </c>
      <c r="AC214" s="100">
        <f>DECKS!$AB214/DECKS!$AA214</f>
        <v>0</v>
      </c>
      <c r="AD214" s="108">
        <f t="array" ref="AD214">XLOOKUP(DECKS!$F214,HISTORICO!$N$292:$N$759,HISTORICO!$O$292:$O$759,0,0)</f>
        <v>0</v>
      </c>
      <c r="AE214" s="107">
        <f t="array" ref="AE214">XLOOKUP(DECKS!$F214,HISTORICO!$N$292:$N$759,HISTORICO!$P$292:$P$759,0,0)</f>
        <v>0</v>
      </c>
      <c r="AF214" s="109">
        <f>IFERROR(DECKS!$AE214/DECKS!$AD214,0)</f>
        <v>0</v>
      </c>
      <c r="AG214" s="108">
        <f>DECKS!$Y214+DECKS!$AA214+DECKS!$AD214</f>
        <v>1</v>
      </c>
      <c r="AH214" s="109">
        <f>IFERROR((DECKS!$Z214+DECKS!$AB214+DECKS!$AE214)/DECKS!$AG214,0)</f>
        <v>0</v>
      </c>
      <c r="AI214" s="110" t="str">
        <f>IFERROR(AVERAGEIF(REG!$D$2:$D$124,DECKS!$F214,REG!$C$2:$C$124),"-")</f>
        <v>-</v>
      </c>
      <c r="AJ214" s="108">
        <f>DECKS!$M214+DECKS!$O214+DECKS!$Q214+DECKS!$S214+DECKS!$U214+DECKS!$W214+DECKS!$Y214+DECKS!$AA214+DECKS!$AD214</f>
        <v>5</v>
      </c>
      <c r="AK214" s="109">
        <f>IFERROR((DECKS!$N214+DECKS!$P214+DECKS!$R214+DECKS!$T214+DECKS!$V214+DECKS!$X214+DECKS!$Z214+DECKS!$AB214+DECKS!$AE214)/DECKS!$AJ214,0)</f>
        <v>0.2</v>
      </c>
      <c r="AL214" s="107" t="s">
        <v>362</v>
      </c>
      <c r="AM214" s="107">
        <f>SUMIF(HISTORICO!N:N,DECKS!$F214,HISTORICO!X:X)</f>
        <v>0</v>
      </c>
      <c r="AN214" s="107">
        <f>SUMIF(HISTORICO!N:N,DECKS!$F214,HISTORICO!Y:Y)</f>
        <v>0</v>
      </c>
      <c r="AO214" s="107">
        <f>SUMIF(HISTORICO!N:N,DECKS!$F214,HISTORICO!Z:Z)</f>
        <v>0</v>
      </c>
      <c r="AP214" s="107">
        <f>SUMIF(HISTORICO!N:N,DECKS!$F214,HISTORICO!AA:AA)</f>
        <v>0</v>
      </c>
      <c r="AQ214" s="111">
        <f>IFERROR(SUM(DECKS!$AM214:$AP214)/((DECKS!$AG214)),0)</f>
        <v>0</v>
      </c>
      <c r="AR214" s="112">
        <f>IFERROR(DECKS!$AM214/SUM(DECKS!$AM214:$AP214),0)</f>
        <v>0</v>
      </c>
      <c r="AS214" s="112">
        <f>IFERROR(DECKS!$AN214/SUM(DECKS!$AM214:$AP214),0)</f>
        <v>0</v>
      </c>
      <c r="AT214" s="112">
        <f>IFERROR(DECKS!$AO214/SUM(DECKS!$AM214:$AP214),0)</f>
        <v>0</v>
      </c>
      <c r="AU214" s="112">
        <f>IFERROR(DECKS!$AP214/SUM(DECKS!$AM214:$AP214),0)</f>
        <v>0</v>
      </c>
      <c r="AV214" s="107">
        <f t="array" ref="AV214">XLOOKUP(DECKS!$F214,HISTORICO!$N$4:$N$100,HISTORICO!$AH$4:$AH$100,0)</f>
        <v>0</v>
      </c>
      <c r="AW214" s="107">
        <f>DECKS!$AV214+DECKS!$AM214+1.5*DECKS!$AN214+2*DECKS!$AO214+2.5*DECKS!$AP214</f>
        <v>0</v>
      </c>
      <c r="AX214" s="110">
        <f>IFERROR(DECKS!$AW214/DECKS!$AG214,"-")</f>
        <v>0</v>
      </c>
      <c r="AY214" s="107" t="str">
        <f t="array" ref="AY214">XLOOKUP(DECKS!$AX214,REF!$F$64:$F$68,REF!$D$64:$D$68,"-",-1,1)</f>
        <v>E</v>
      </c>
      <c r="AZ214" s="107"/>
      <c r="BA214" s="114"/>
      <c r="BB214" s="107"/>
      <c r="BC214" s="107"/>
    </row>
    <row r="215" ht="18.75" hidden="1" customHeight="1">
      <c r="A215" s="88"/>
      <c r="B215" s="105" t="s">
        <v>344</v>
      </c>
      <c r="C215" s="107" t="s">
        <v>276</v>
      </c>
      <c r="D215" s="107">
        <v>3.0</v>
      </c>
      <c r="E215" s="105" t="str">
        <f t="array" ref="E215">XLOOKUP(B215,REF!$C$3:$C$34,REF!$B$3:$B$34,"-",0,1)</f>
        <v>Sultai</v>
      </c>
      <c r="F215" s="108" t="s">
        <v>555</v>
      </c>
      <c r="G215" s="107" t="str">
        <f t="shared" si="1"/>
        <v>0</v>
      </c>
      <c r="H215" s="107" t="str">
        <f t="shared" si="2"/>
        <v>1</v>
      </c>
      <c r="I215" s="107" t="str">
        <f t="shared" si="3"/>
        <v>1</v>
      </c>
      <c r="J215" s="107" t="str">
        <f t="shared" si="4"/>
        <v>0</v>
      </c>
      <c r="K215" s="107" t="str">
        <f t="shared" si="5"/>
        <v>1</v>
      </c>
      <c r="L215" s="107">
        <f t="shared" si="6"/>
        <v>3</v>
      </c>
      <c r="M215" s="107">
        <f t="array" ref="M215">XLOOKUP(DECKS!$F215,HISTORICO!$B$4:$B$11,HISTORICO!$C$4:$C$11,0,0)</f>
        <v>0</v>
      </c>
      <c r="N215" s="107">
        <f t="array" ref="N215">XLOOKUP(DECKS!$F215,HISTORICO!$B$4:$B$11,HISTORICO!$D$4:$D$11,0,0)</f>
        <v>0</v>
      </c>
      <c r="O215" s="107">
        <f t="array" ref="O215">XLOOKUP(DECKS!$F215,HISTORICO!$B$15:$B$89,HISTORICO!$C$15:$C$89,0,0)</f>
        <v>0</v>
      </c>
      <c r="P215" s="107">
        <f t="array" ref="P215">XLOOKUP(DECKS!$F215,HISTORICO!$B$15:$B$89,HISTORICO!$D$15:$D$89,0,0)</f>
        <v>0</v>
      </c>
      <c r="Q215" s="107">
        <f t="array" ref="Q215">XLOOKUP(DECKS!$F215,HISTORICO!$B$93:$B$171,HISTORICO!$C$93:$C$171,0,0)</f>
        <v>0</v>
      </c>
      <c r="R215" s="107">
        <f t="array" ref="R215">XLOOKUP(DECKS!$F215,HISTORICO!$B$93:$B$171,HISTORICO!$D$93:$D$171,0,0)</f>
        <v>0</v>
      </c>
      <c r="S215" s="107">
        <f t="array" ref="S215">XLOOKUP(DECKS!$F215,HISTORICO!$B$175:$B$377,HISTORICO!$C$175:$C$377,0,0)</f>
        <v>0</v>
      </c>
      <c r="T215" s="107">
        <f t="array" ref="T215">XLOOKUP(DECKS!$F215,HISTORICO!$B$175:$B$377,HISTORICO!$D$175:$D$377,0,0)</f>
        <v>0</v>
      </c>
      <c r="U215" s="107">
        <f t="array" ref="U215">XLOOKUP(DECKS!$F215,HISTORICO!$B$381:$B$501,HISTORICO!$C$381:$C$501,0,0)</f>
        <v>0</v>
      </c>
      <c r="V215" s="107">
        <f t="array" ref="V215">XLOOKUP(DECKS!$F215,HISTORICO!$B$381:$B$501,HISTORICO!$D$381:$D$501,0,0)</f>
        <v>0</v>
      </c>
      <c r="W215" s="107">
        <f t="array" ref="W215">XLOOKUP(DECKS!$F215,HISTORICO!$B$505:$B$589,HISTORICO!$C$505:$C$589,0,0)</f>
        <v>5</v>
      </c>
      <c r="X215" s="107">
        <f t="array" ref="X215">XLOOKUP(DECKS!$F215,HISTORICO!$B$505:$B$589,HISTORICO!$D$505:$D$589,0,0)</f>
        <v>1</v>
      </c>
      <c r="Y215" s="107">
        <f t="array" ref="Y215">XLOOKUP(DECKS!$F215,HISTORICO!$N$4:$N$100,HISTORICO!$O$4:$O$100,0,0)</f>
        <v>1</v>
      </c>
      <c r="Z215" s="107">
        <f t="array" ref="Z215">XLOOKUP(DECKS!$F215,HISTORICO!$N$4:$N$100,HISTORICO!$P$4:$P$100,0,0)</f>
        <v>0</v>
      </c>
      <c r="AA215" s="107">
        <f t="array" ref="AA215">XLOOKUP(DECKS!$F215,HISTORICO!$N$107:$N$288,HISTORICO!$O$107:$O$288,0,0)</f>
        <v>0</v>
      </c>
      <c r="AB215" s="107">
        <f t="array" ref="AB215">XLOOKUP(DECKS!$F215,HISTORICO!$N$107:$N$288,HISTORICO!$P$107:$P$288,0,0)</f>
        <v>0</v>
      </c>
      <c r="AC215" s="100" t="str">
        <f>DECKS!$AB215/DECKS!$AA215</f>
        <v>#DIV/0!</v>
      </c>
      <c r="AD215" s="108">
        <f t="array" ref="AD215">XLOOKUP(DECKS!$F215,HISTORICO!$N$292:$N$759,HISTORICO!$O$292:$O$759,0,0)</f>
        <v>0</v>
      </c>
      <c r="AE215" s="107">
        <f t="array" ref="AE215">XLOOKUP(DECKS!$F215,HISTORICO!$N$292:$N$759,HISTORICO!$P$292:$P$759,0,0)</f>
        <v>0</v>
      </c>
      <c r="AF215" s="109">
        <f>IFERROR(DECKS!$AE215/DECKS!$AD215,0)</f>
        <v>0</v>
      </c>
      <c r="AG215" s="108">
        <f>DECKS!$Y215+DECKS!$AA215+DECKS!$AD215</f>
        <v>1</v>
      </c>
      <c r="AH215" s="109">
        <f>IFERROR((DECKS!$Z215+DECKS!$AB215+DECKS!$AE215)/DECKS!$AG215,0)</f>
        <v>0</v>
      </c>
      <c r="AI215" s="110" t="str">
        <f>IFERROR(AVERAGEIF(REG!$D$2:$D$124,DECKS!$F215,REG!$C$2:$C$124),"-")</f>
        <v>-</v>
      </c>
      <c r="AJ215" s="108">
        <f>DECKS!$M215+DECKS!$O215+DECKS!$Q215+DECKS!$S215+DECKS!$U215+DECKS!$W215+DECKS!$Y215+DECKS!$AA215+DECKS!$AD215</f>
        <v>6</v>
      </c>
      <c r="AK215" s="109">
        <f>IFERROR((DECKS!$N215+DECKS!$P215+DECKS!$R215+DECKS!$T215+DECKS!$V215+DECKS!$X215+DECKS!$Z215+DECKS!$AB215+DECKS!$AE215)/DECKS!$AJ215,0)</f>
        <v>0.1666666667</v>
      </c>
      <c r="AL215" s="100" t="s">
        <v>161</v>
      </c>
      <c r="AM215" s="107">
        <f>SUMIF(HISTORICO!N:N,DECKS!$F215,HISTORICO!X:X)</f>
        <v>0</v>
      </c>
      <c r="AN215" s="107">
        <f>SUMIF(HISTORICO!N:N,DECKS!$F215,HISTORICO!Y:Y)</f>
        <v>0</v>
      </c>
      <c r="AO215" s="107">
        <f>SUMIF(HISTORICO!N:N,DECKS!$F215,HISTORICO!Z:Z)</f>
        <v>0</v>
      </c>
      <c r="AP215" s="107">
        <f>SUMIF(HISTORICO!N:N,DECKS!$F215,HISTORICO!AA:AA)</f>
        <v>0</v>
      </c>
      <c r="AQ215" s="111">
        <f>IFERROR(SUM(DECKS!$AM215:$AP215)/((DECKS!$AG215)),0)</f>
        <v>0</v>
      </c>
      <c r="AR215" s="112">
        <f>IFERROR(DECKS!$AM215/SUM(DECKS!$AM215:$AP215),0)</f>
        <v>0</v>
      </c>
      <c r="AS215" s="112">
        <f>IFERROR(DECKS!$AN215/SUM(DECKS!$AM215:$AP215),0)</f>
        <v>0</v>
      </c>
      <c r="AT215" s="112">
        <f>IFERROR(DECKS!$AO215/SUM(DECKS!$AM215:$AP215),0)</f>
        <v>0</v>
      </c>
      <c r="AU215" s="112">
        <f>IFERROR(DECKS!$AP215/SUM(DECKS!$AM215:$AP215),0)</f>
        <v>0</v>
      </c>
      <c r="AV215" s="107">
        <f t="array" ref="AV215">XLOOKUP(DECKS!$F215,HISTORICO!$N$4:$N$100,HISTORICO!$AH$4:$AH$100,0)</f>
        <v>2</v>
      </c>
      <c r="AW215" s="107">
        <f>DECKS!$AV215+DECKS!$AM215+1.5*DECKS!$AN215+2*DECKS!$AO215+2.5*DECKS!$AP215</f>
        <v>2</v>
      </c>
      <c r="AX215" s="110">
        <f>IFERROR(DECKS!$AW215/DECKS!$AG215,"-")</f>
        <v>2</v>
      </c>
      <c r="AY215" s="107" t="str">
        <f t="array" ref="AY215">XLOOKUP(DECKS!$AX215,REF!$F$64:$F$68,REF!$D$64:$D$68,"-",-1,1)</f>
        <v>B</v>
      </c>
      <c r="AZ215" s="107" t="s">
        <v>556</v>
      </c>
      <c r="BA215" s="114">
        <v>123.18</v>
      </c>
      <c r="BB215" s="107">
        <v>2.69</v>
      </c>
      <c r="BC215" s="107">
        <v>29.3</v>
      </c>
    </row>
    <row r="216" ht="18.75" hidden="1" customHeight="1">
      <c r="A216" s="88"/>
      <c r="B216" s="105" t="s">
        <v>298</v>
      </c>
      <c r="C216" s="107" t="s">
        <v>265</v>
      </c>
      <c r="D216" s="107">
        <v>7.0</v>
      </c>
      <c r="E216" s="105" t="str">
        <f t="array" ref="E216">XLOOKUP(B216,REF!$C$3:$C$34,REF!$B$3:$B$34,"-",0,1)</f>
        <v>Boros</v>
      </c>
      <c r="F216" s="108" t="s">
        <v>557</v>
      </c>
      <c r="G216" s="107" t="str">
        <f t="shared" si="1"/>
        <v>1</v>
      </c>
      <c r="H216" s="107" t="str">
        <f t="shared" si="2"/>
        <v>0</v>
      </c>
      <c r="I216" s="107" t="str">
        <f t="shared" si="3"/>
        <v>0</v>
      </c>
      <c r="J216" s="107" t="str">
        <f t="shared" si="4"/>
        <v>1</v>
      </c>
      <c r="K216" s="107" t="str">
        <f t="shared" si="5"/>
        <v>0</v>
      </c>
      <c r="L216" s="107">
        <f t="shared" si="6"/>
        <v>2</v>
      </c>
      <c r="M216" s="107">
        <f t="array" ref="M216">XLOOKUP(DECKS!$F216,HISTORICO!$B$4:$B$11,HISTORICO!$C$4:$C$11,0,0)</f>
        <v>0</v>
      </c>
      <c r="N216" s="107">
        <f t="array" ref="N216">XLOOKUP(DECKS!$F216,HISTORICO!$B$4:$B$11,HISTORICO!$D$4:$D$11,0,0)</f>
        <v>0</v>
      </c>
      <c r="O216" s="107">
        <f t="array" ref="O216">XLOOKUP(DECKS!$F216,HISTORICO!$B$15:$B$89,HISTORICO!$C$15:$C$89,0,0)</f>
        <v>0</v>
      </c>
      <c r="P216" s="107">
        <f t="array" ref="P216">XLOOKUP(DECKS!$F216,HISTORICO!$B$15:$B$89,HISTORICO!$D$15:$D$89,0,0)</f>
        <v>0</v>
      </c>
      <c r="Q216" s="107">
        <f t="array" ref="Q216">XLOOKUP(DECKS!$F216,HISTORICO!$B$93:$B$171,HISTORICO!$C$93:$C$171,0,0)</f>
        <v>0</v>
      </c>
      <c r="R216" s="107">
        <f t="array" ref="R216">XLOOKUP(DECKS!$F216,HISTORICO!$B$93:$B$171,HISTORICO!$D$93:$D$171,0,0)</f>
        <v>0</v>
      </c>
      <c r="S216" s="107">
        <f t="array" ref="S216">XLOOKUP(DECKS!$F216,HISTORICO!$B$175:$B$377,HISTORICO!$C$175:$C$377,0,0)</f>
        <v>0</v>
      </c>
      <c r="T216" s="107">
        <f t="array" ref="T216">XLOOKUP(DECKS!$F216,HISTORICO!$B$175:$B$377,HISTORICO!$D$175:$D$377,0,0)</f>
        <v>0</v>
      </c>
      <c r="U216" s="107">
        <f t="array" ref="U216">XLOOKUP(DECKS!$F216,HISTORICO!$B$381:$B$501,HISTORICO!$C$381:$C$501,0,0)</f>
        <v>0</v>
      </c>
      <c r="V216" s="107">
        <f t="array" ref="V216">XLOOKUP(DECKS!$F216,HISTORICO!$B$381:$B$501,HISTORICO!$D$381:$D$501,0,0)</f>
        <v>0</v>
      </c>
      <c r="W216" s="107">
        <f t="array" ref="W216">XLOOKUP(DECKS!$F216,HISTORICO!$B$505:$B$589,HISTORICO!$C$505:$C$589,0,0)</f>
        <v>0</v>
      </c>
      <c r="X216" s="107">
        <f t="array" ref="X216">XLOOKUP(DECKS!$F216,HISTORICO!$B$505:$B$589,HISTORICO!$D$505:$D$589,0,0)</f>
        <v>0</v>
      </c>
      <c r="Y216" s="107">
        <f t="array" ref="Y216">XLOOKUP(DECKS!$F216,HISTORICO!$N$4:$N$100,HISTORICO!$O$4:$O$100,0,0)</f>
        <v>0</v>
      </c>
      <c r="Z216" s="107">
        <f t="array" ref="Z216">XLOOKUP(DECKS!$F216,HISTORICO!$N$4:$N$100,HISTORICO!$P$4:$P$100,0,0)</f>
        <v>0</v>
      </c>
      <c r="AA216" s="107">
        <f t="array" ref="AA216">XLOOKUP(DECKS!$F216,HISTORICO!$N$107:$N$288,HISTORICO!$O$107:$O$288,0,0)</f>
        <v>1</v>
      </c>
      <c r="AB216" s="107">
        <f t="array" ref="AB216">XLOOKUP(DECKS!$F216,HISTORICO!$N$107:$N$288,HISTORICO!$P$107:$P$288,0,0)</f>
        <v>0</v>
      </c>
      <c r="AC216" s="100">
        <f>DECKS!$AB216/DECKS!$AA216</f>
        <v>0</v>
      </c>
      <c r="AD216" s="108">
        <f t="array" ref="AD216">XLOOKUP(DECKS!$F216,HISTORICO!$N$292:$N$759,HISTORICO!$O$292:$O$759,0,0)</f>
        <v>0</v>
      </c>
      <c r="AE216" s="107">
        <f t="array" ref="AE216">XLOOKUP(DECKS!$F216,HISTORICO!$N$292:$N$759,HISTORICO!$P$292:$P$759,0,0)</f>
        <v>0</v>
      </c>
      <c r="AF216" s="109">
        <f>IFERROR(DECKS!$AE216/DECKS!$AD216,0)</f>
        <v>0</v>
      </c>
      <c r="AG216" s="108">
        <f>DECKS!$Y216+DECKS!$AA216+DECKS!$AD216</f>
        <v>1</v>
      </c>
      <c r="AH216" s="109">
        <f>IFERROR((DECKS!$Z216+DECKS!$AB216+DECKS!$AE216)/DECKS!$AG216,0)</f>
        <v>0</v>
      </c>
      <c r="AI216" s="110" t="str">
        <f>IFERROR(AVERAGEIF(REG!$D$2:$D$124,DECKS!$F216,REG!$C$2:$C$124),"-")</f>
        <v>-</v>
      </c>
      <c r="AJ216" s="108">
        <f>DECKS!$M216+DECKS!$O216+DECKS!$Q216+DECKS!$S216+DECKS!$U216+DECKS!$W216+DECKS!$Y216+DECKS!$AA216+DECKS!$AD216</f>
        <v>1</v>
      </c>
      <c r="AK216" s="109">
        <f>IFERROR((DECKS!$N216+DECKS!$P216+DECKS!$R216+DECKS!$T216+DECKS!$V216+DECKS!$X216+DECKS!$Z216+DECKS!$AB216+DECKS!$AE216)/DECKS!$AJ216,0)</f>
        <v>0</v>
      </c>
      <c r="AL216" s="107" t="s">
        <v>362</v>
      </c>
      <c r="AM216" s="107">
        <f>SUMIF(HISTORICO!N:N,DECKS!$F216,HISTORICO!X:X)</f>
        <v>0</v>
      </c>
      <c r="AN216" s="107">
        <f>SUMIF(HISTORICO!N:N,DECKS!$F216,HISTORICO!Y:Y)</f>
        <v>0</v>
      </c>
      <c r="AO216" s="107">
        <f>SUMIF(HISTORICO!N:N,DECKS!$F216,HISTORICO!Z:Z)</f>
        <v>0</v>
      </c>
      <c r="AP216" s="107">
        <f>SUMIF(HISTORICO!N:N,DECKS!$F216,HISTORICO!AA:AA)</f>
        <v>0</v>
      </c>
      <c r="AQ216" s="111">
        <f>IFERROR(SUM(DECKS!$AM216:$AP216)/((DECKS!$AG216)),0)</f>
        <v>0</v>
      </c>
      <c r="AR216" s="112">
        <f>IFERROR(DECKS!$AM216/SUM(DECKS!$AM216:$AP216),0)</f>
        <v>0</v>
      </c>
      <c r="AS216" s="112">
        <f>IFERROR(DECKS!$AN216/SUM(DECKS!$AM216:$AP216),0)</f>
        <v>0</v>
      </c>
      <c r="AT216" s="112">
        <f>IFERROR(DECKS!$AO216/SUM(DECKS!$AM216:$AP216),0)</f>
        <v>0</v>
      </c>
      <c r="AU216" s="112">
        <f>IFERROR(DECKS!$AP216/SUM(DECKS!$AM216:$AP216),0)</f>
        <v>0</v>
      </c>
      <c r="AV216" s="107">
        <f t="array" ref="AV216">XLOOKUP(DECKS!$F216,HISTORICO!$N$4:$N$100,HISTORICO!$AH$4:$AH$100,0)</f>
        <v>0</v>
      </c>
      <c r="AW216" s="107">
        <f>DECKS!$AV216+DECKS!$AM216+1.5*DECKS!$AN216+2*DECKS!$AO216+2.5*DECKS!$AP216</f>
        <v>0</v>
      </c>
      <c r="AX216" s="110">
        <f>IFERROR(DECKS!$AW216/DECKS!$AG216,"-")</f>
        <v>0</v>
      </c>
      <c r="AY216" s="107" t="str">
        <f t="array" ref="AY216">XLOOKUP(DECKS!$AX216,REF!$F$64:$F$68,REF!$D$64:$D$68,"-",-1,1)</f>
        <v>E</v>
      </c>
      <c r="AZ216" s="107"/>
      <c r="BA216" s="114"/>
      <c r="BB216" s="107"/>
      <c r="BC216" s="107"/>
    </row>
    <row r="217" ht="18.75" hidden="1" customHeight="1">
      <c r="A217" s="88"/>
      <c r="B217" s="105" t="s">
        <v>320</v>
      </c>
      <c r="C217" s="107" t="s">
        <v>257</v>
      </c>
      <c r="D217" s="107">
        <v>3.0</v>
      </c>
      <c r="E217" s="105" t="str">
        <f t="array" ref="E217">XLOOKUP(B217,REF!$C$3:$C$34,REF!$B$3:$B$34,"-",0,1)</f>
        <v>Temur</v>
      </c>
      <c r="F217" s="108" t="s">
        <v>558</v>
      </c>
      <c r="G217" s="107" t="str">
        <f t="shared" si="1"/>
        <v>0</v>
      </c>
      <c r="H217" s="107" t="str">
        <f t="shared" si="2"/>
        <v>1</v>
      </c>
      <c r="I217" s="107" t="str">
        <f t="shared" si="3"/>
        <v>0</v>
      </c>
      <c r="J217" s="107" t="str">
        <f t="shared" si="4"/>
        <v>1</v>
      </c>
      <c r="K217" s="107" t="str">
        <f t="shared" si="5"/>
        <v>1</v>
      </c>
      <c r="L217" s="107">
        <f t="shared" si="6"/>
        <v>3</v>
      </c>
      <c r="M217" s="107">
        <f t="array" ref="M217">XLOOKUP(DECKS!$F217,HISTORICO!$B$4:$B$11,HISTORICO!$C$4:$C$11,0,0)</f>
        <v>0</v>
      </c>
      <c r="N217" s="107">
        <f t="array" ref="N217">XLOOKUP(DECKS!$F217,HISTORICO!$B$4:$B$11,HISTORICO!$D$4:$D$11,0,0)</f>
        <v>0</v>
      </c>
      <c r="O217" s="107">
        <f t="array" ref="O217">XLOOKUP(DECKS!$F217,HISTORICO!$B$15:$B$89,HISTORICO!$C$15:$C$89,0,0)</f>
        <v>0</v>
      </c>
      <c r="P217" s="107">
        <f t="array" ref="P217">XLOOKUP(DECKS!$F217,HISTORICO!$B$15:$B$89,HISTORICO!$D$15:$D$89,0,0)</f>
        <v>0</v>
      </c>
      <c r="Q217" s="107">
        <f t="array" ref="Q217">XLOOKUP(DECKS!$F217,HISTORICO!$B$93:$B$171,HISTORICO!$C$93:$C$171,0,0)</f>
        <v>0</v>
      </c>
      <c r="R217" s="107">
        <f t="array" ref="R217">XLOOKUP(DECKS!$F217,HISTORICO!$B$93:$B$171,HISTORICO!$D$93:$D$171,0,0)</f>
        <v>0</v>
      </c>
      <c r="S217" s="107">
        <f t="array" ref="S217">XLOOKUP(DECKS!$F217,HISTORICO!$B$175:$B$377,HISTORICO!$C$175:$C$377,0,0)</f>
        <v>0</v>
      </c>
      <c r="T217" s="107">
        <f t="array" ref="T217">XLOOKUP(DECKS!$F217,HISTORICO!$B$175:$B$377,HISTORICO!$D$175:$D$377,0,0)</f>
        <v>0</v>
      </c>
      <c r="U217" s="107">
        <f t="array" ref="U217">XLOOKUP(DECKS!$F217,HISTORICO!$B$381:$B$501,HISTORICO!$C$381:$C$501,0,0)</f>
        <v>0</v>
      </c>
      <c r="V217" s="107">
        <f t="array" ref="V217">XLOOKUP(DECKS!$F217,HISTORICO!$B$381:$B$501,HISTORICO!$D$381:$D$501,0,0)</f>
        <v>0</v>
      </c>
      <c r="W217" s="107">
        <f t="array" ref="W217">XLOOKUP(DECKS!$F217,HISTORICO!$B$505:$B$589,HISTORICO!$C$505:$C$589,0,0)</f>
        <v>0</v>
      </c>
      <c r="X217" s="107">
        <f t="array" ref="X217">XLOOKUP(DECKS!$F217,HISTORICO!$B$505:$B$589,HISTORICO!$D$505:$D$589,0,0)</f>
        <v>0</v>
      </c>
      <c r="Y217" s="107">
        <f t="array" ref="Y217">XLOOKUP(DECKS!$F217,HISTORICO!$N$4:$N$100,HISTORICO!$O$4:$O$100,0,0)</f>
        <v>0</v>
      </c>
      <c r="Z217" s="107">
        <f t="array" ref="Z217">XLOOKUP(DECKS!$F217,HISTORICO!$N$4:$N$100,HISTORICO!$P$4:$P$100,0,0)</f>
        <v>0</v>
      </c>
      <c r="AA217" s="107">
        <f t="array" ref="AA217">XLOOKUP(DECKS!$F217,HISTORICO!$N$107:$N$288,HISTORICO!$O$107:$O$288,0,0)</f>
        <v>1</v>
      </c>
      <c r="AB217" s="107">
        <f t="array" ref="AB217">XLOOKUP(DECKS!$F217,HISTORICO!$N$107:$N$288,HISTORICO!$P$107:$P$288,0,0)</f>
        <v>0</v>
      </c>
      <c r="AC217" s="100">
        <f>DECKS!$AB217/DECKS!$AA217</f>
        <v>0</v>
      </c>
      <c r="AD217" s="108">
        <f t="array" ref="AD217">XLOOKUP(DECKS!$F217,HISTORICO!$N$292:$N$759,HISTORICO!$O$292:$O$759,0,0)</f>
        <v>0</v>
      </c>
      <c r="AE217" s="107">
        <f t="array" ref="AE217">XLOOKUP(DECKS!$F217,HISTORICO!$N$292:$N$759,HISTORICO!$P$292:$P$759,0,0)</f>
        <v>0</v>
      </c>
      <c r="AF217" s="109">
        <f>IFERROR(DECKS!$AE217/DECKS!$AD217,0)</f>
        <v>0</v>
      </c>
      <c r="AG217" s="108">
        <f>DECKS!$Y217+DECKS!$AA217+DECKS!$AD217</f>
        <v>1</v>
      </c>
      <c r="AH217" s="109">
        <f>IFERROR((DECKS!$Z217+DECKS!$AB217+DECKS!$AE217)/DECKS!$AG217,0)</f>
        <v>0</v>
      </c>
      <c r="AI217" s="110" t="str">
        <f>IFERROR(AVERAGEIF(REG!$D$2:$D$124,DECKS!$F217,REG!$C$2:$C$124),"-")</f>
        <v>-</v>
      </c>
      <c r="AJ217" s="108">
        <f>DECKS!$M217+DECKS!$O217+DECKS!$Q217+DECKS!$S217+DECKS!$U217+DECKS!$W217+DECKS!$Y217+DECKS!$AA217+DECKS!$AD217</f>
        <v>1</v>
      </c>
      <c r="AK217" s="109">
        <f>IFERROR((DECKS!$N217+DECKS!$P217+DECKS!$R217+DECKS!$T217+DECKS!$V217+DECKS!$X217+DECKS!$Z217+DECKS!$AB217+DECKS!$AE217)/DECKS!$AJ217,0)</f>
        <v>0</v>
      </c>
      <c r="AL217" s="107" t="s">
        <v>362</v>
      </c>
      <c r="AM217" s="107">
        <f>SUMIF(HISTORICO!N:N,DECKS!$F217,HISTORICO!X:X)</f>
        <v>0</v>
      </c>
      <c r="AN217" s="107">
        <f>SUMIF(HISTORICO!N:N,DECKS!$F217,HISTORICO!Y:Y)</f>
        <v>0</v>
      </c>
      <c r="AO217" s="107">
        <f>SUMIF(HISTORICO!N:N,DECKS!$F217,HISTORICO!Z:Z)</f>
        <v>0</v>
      </c>
      <c r="AP217" s="107">
        <f>SUMIF(HISTORICO!N:N,DECKS!$F217,HISTORICO!AA:AA)</f>
        <v>0</v>
      </c>
      <c r="AQ217" s="111">
        <f>IFERROR(SUM(DECKS!$AM217:$AP217)/((DECKS!$AG217)),0)</f>
        <v>0</v>
      </c>
      <c r="AR217" s="112">
        <f>IFERROR(DECKS!$AM217/SUM(DECKS!$AM217:$AP217),0)</f>
        <v>0</v>
      </c>
      <c r="AS217" s="112">
        <f>IFERROR(DECKS!$AN217/SUM(DECKS!$AM217:$AP217),0)</f>
        <v>0</v>
      </c>
      <c r="AT217" s="112">
        <f>IFERROR(DECKS!$AO217/SUM(DECKS!$AM217:$AP217),0)</f>
        <v>0</v>
      </c>
      <c r="AU217" s="112">
        <f>IFERROR(DECKS!$AP217/SUM(DECKS!$AM217:$AP217),0)</f>
        <v>0</v>
      </c>
      <c r="AV217" s="107">
        <f t="array" ref="AV217">XLOOKUP(DECKS!$F217,HISTORICO!$N$4:$N$100,HISTORICO!$AH$4:$AH$100,0)</f>
        <v>0</v>
      </c>
      <c r="AW217" s="107">
        <f>DECKS!$AV217+DECKS!$AM217+1.5*DECKS!$AN217+2*DECKS!$AO217+2.5*DECKS!$AP217</f>
        <v>0</v>
      </c>
      <c r="AX217" s="110">
        <f>IFERROR(DECKS!$AW217/DECKS!$AG217,"-")</f>
        <v>0</v>
      </c>
      <c r="AY217" s="107" t="str">
        <f t="array" ref="AY217">XLOOKUP(DECKS!$AX217,REF!$F$64:$F$68,REF!$D$64:$D$68,"-",-1,1)</f>
        <v>E</v>
      </c>
      <c r="AZ217" s="107"/>
      <c r="BA217" s="114"/>
      <c r="BB217" s="107"/>
      <c r="BC217" s="107"/>
    </row>
    <row r="218" ht="18.75" hidden="1" customHeight="1">
      <c r="A218" s="88"/>
      <c r="B218" s="105" t="s">
        <v>336</v>
      </c>
      <c r="C218" s="107" t="s">
        <v>266</v>
      </c>
      <c r="D218" s="107">
        <v>5.0</v>
      </c>
      <c r="E218" s="105" t="str">
        <f t="array" ref="E218">XLOOKUP(B218,REF!$C$3:$C$34,REF!$B$3:$B$34,"-",0,1)</f>
        <v>5 Colors</v>
      </c>
      <c r="F218" s="108" t="s">
        <v>559</v>
      </c>
      <c r="G218" s="107" t="str">
        <f t="shared" si="1"/>
        <v>1</v>
      </c>
      <c r="H218" s="107" t="str">
        <f t="shared" si="2"/>
        <v>1</v>
      </c>
      <c r="I218" s="107" t="str">
        <f t="shared" si="3"/>
        <v>1</v>
      </c>
      <c r="J218" s="107" t="str">
        <f t="shared" si="4"/>
        <v>1</v>
      </c>
      <c r="K218" s="107" t="str">
        <f t="shared" si="5"/>
        <v>1</v>
      </c>
      <c r="L218" s="107">
        <f t="shared" si="6"/>
        <v>5</v>
      </c>
      <c r="M218" s="107">
        <f t="array" ref="M218">XLOOKUP(DECKS!$F218,HISTORICO!$B$4:$B$11,HISTORICO!$C$4:$C$11,0,0)</f>
        <v>0</v>
      </c>
      <c r="N218" s="107">
        <f t="array" ref="N218">XLOOKUP(DECKS!$F218,HISTORICO!$B$4:$B$11,HISTORICO!$D$4:$D$11,0,0)</f>
        <v>0</v>
      </c>
      <c r="O218" s="107">
        <f t="array" ref="O218">XLOOKUP(DECKS!$F218,HISTORICO!$B$15:$B$89,HISTORICO!$C$15:$C$89,0,0)</f>
        <v>0</v>
      </c>
      <c r="P218" s="107">
        <f t="array" ref="P218">XLOOKUP(DECKS!$F218,HISTORICO!$B$15:$B$89,HISTORICO!$D$15:$D$89,0,0)</f>
        <v>0</v>
      </c>
      <c r="Q218" s="107">
        <f t="array" ref="Q218">XLOOKUP(DECKS!$F218,HISTORICO!$B$93:$B$171,HISTORICO!$C$93:$C$171,0,0)</f>
        <v>0</v>
      </c>
      <c r="R218" s="107">
        <f t="array" ref="R218">XLOOKUP(DECKS!$F218,HISTORICO!$B$93:$B$171,HISTORICO!$D$93:$D$171,0,0)</f>
        <v>0</v>
      </c>
      <c r="S218" s="107">
        <f t="array" ref="S218">XLOOKUP(DECKS!$F218,HISTORICO!$B$175:$B$377,HISTORICO!$C$175:$C$377,0,0)</f>
        <v>0</v>
      </c>
      <c r="T218" s="107">
        <f t="array" ref="T218">XLOOKUP(DECKS!$F218,HISTORICO!$B$175:$B$377,HISTORICO!$D$175:$D$377,0,0)</f>
        <v>0</v>
      </c>
      <c r="U218" s="107">
        <f t="array" ref="U218">XLOOKUP(DECKS!$F218,HISTORICO!$B$381:$B$501,HISTORICO!$C$381:$C$501,0,0)</f>
        <v>0</v>
      </c>
      <c r="V218" s="107">
        <f t="array" ref="V218">XLOOKUP(DECKS!$F218,HISTORICO!$B$381:$B$501,HISTORICO!$D$381:$D$501,0,0)</f>
        <v>0</v>
      </c>
      <c r="W218" s="107">
        <f t="array" ref="W218">XLOOKUP(DECKS!$F218,HISTORICO!$B$505:$B$589,HISTORICO!$C$505:$C$589,0,0)</f>
        <v>0</v>
      </c>
      <c r="X218" s="107">
        <f t="array" ref="X218">XLOOKUP(DECKS!$F218,HISTORICO!$B$505:$B$589,HISTORICO!$D$505:$D$589,0,0)</f>
        <v>0</v>
      </c>
      <c r="Y218" s="107">
        <f t="array" ref="Y218">XLOOKUP(DECKS!$F218,HISTORICO!$N$4:$N$100,HISTORICO!$O$4:$O$100,0,0)</f>
        <v>0</v>
      </c>
      <c r="Z218" s="107">
        <f t="array" ref="Z218">XLOOKUP(DECKS!$F218,HISTORICO!$N$4:$N$100,HISTORICO!$P$4:$P$100,0,0)</f>
        <v>0</v>
      </c>
      <c r="AA218" s="107">
        <f t="array" ref="AA218">XLOOKUP(DECKS!$F218,HISTORICO!$N$107:$N$288,HISTORICO!$O$107:$O$288,0,0)</f>
        <v>1</v>
      </c>
      <c r="AB218" s="107">
        <f t="array" ref="AB218">XLOOKUP(DECKS!$F218,HISTORICO!$N$107:$N$288,HISTORICO!$P$107:$P$288,0,0)</f>
        <v>0</v>
      </c>
      <c r="AC218" s="100">
        <f>DECKS!$AB218/DECKS!$AA218</f>
        <v>0</v>
      </c>
      <c r="AD218" s="108">
        <f t="array" ref="AD218">XLOOKUP(DECKS!$F218,HISTORICO!$N$292:$N$759,HISTORICO!$O$292:$O$759,0,0)</f>
        <v>0</v>
      </c>
      <c r="AE218" s="107">
        <f t="array" ref="AE218">XLOOKUP(DECKS!$F218,HISTORICO!$N$292:$N$759,HISTORICO!$P$292:$P$759,0,0)</f>
        <v>0</v>
      </c>
      <c r="AF218" s="109">
        <f>IFERROR(DECKS!$AE218/DECKS!$AD218,0)</f>
        <v>0</v>
      </c>
      <c r="AG218" s="108">
        <f>DECKS!$Y218+DECKS!$AA218+DECKS!$AD218</f>
        <v>1</v>
      </c>
      <c r="AH218" s="109">
        <f>IFERROR((DECKS!$Z218+DECKS!$AB218+DECKS!$AE218)/DECKS!$AG218,0)</f>
        <v>0</v>
      </c>
      <c r="AI218" s="110" t="str">
        <f>IFERROR(AVERAGEIF(REG!$D$2:$D$124,DECKS!$F218,REG!$C$2:$C$124),"-")</f>
        <v>-</v>
      </c>
      <c r="AJ218" s="108">
        <f>DECKS!$M218+DECKS!$O218+DECKS!$Q218+DECKS!$S218+DECKS!$U218+DECKS!$W218+DECKS!$Y218+DECKS!$AA218+DECKS!$AD218</f>
        <v>1</v>
      </c>
      <c r="AK218" s="109">
        <f>IFERROR((DECKS!$N218+DECKS!$P218+DECKS!$R218+DECKS!$T218+DECKS!$V218+DECKS!$X218+DECKS!$Z218+DECKS!$AB218+DECKS!$AE218)/DECKS!$AJ218,0)</f>
        <v>0</v>
      </c>
      <c r="AL218" s="107" t="s">
        <v>362</v>
      </c>
      <c r="AM218" s="107">
        <f>SUMIF(HISTORICO!N:N,DECKS!$F218,HISTORICO!X:X)</f>
        <v>0</v>
      </c>
      <c r="AN218" s="107">
        <f>SUMIF(HISTORICO!N:N,DECKS!$F218,HISTORICO!Y:Y)</f>
        <v>0</v>
      </c>
      <c r="AO218" s="107">
        <f>SUMIF(HISTORICO!N:N,DECKS!$F218,HISTORICO!Z:Z)</f>
        <v>0</v>
      </c>
      <c r="AP218" s="107">
        <f>SUMIF(HISTORICO!N:N,DECKS!$F218,HISTORICO!AA:AA)</f>
        <v>0</v>
      </c>
      <c r="AQ218" s="111">
        <f>IFERROR(SUM(DECKS!$AM218:$AP218)/((DECKS!$AG218)),0)</f>
        <v>0</v>
      </c>
      <c r="AR218" s="112">
        <f>IFERROR(DECKS!$AM218/SUM(DECKS!$AM218:$AP218),0)</f>
        <v>0</v>
      </c>
      <c r="AS218" s="112">
        <f>IFERROR(DECKS!$AN218/SUM(DECKS!$AM218:$AP218),0)</f>
        <v>0</v>
      </c>
      <c r="AT218" s="112">
        <f>IFERROR(DECKS!$AO218/SUM(DECKS!$AM218:$AP218),0)</f>
        <v>0</v>
      </c>
      <c r="AU218" s="112">
        <f>IFERROR(DECKS!$AP218/SUM(DECKS!$AM218:$AP218),0)</f>
        <v>0</v>
      </c>
      <c r="AV218" s="107">
        <f t="array" ref="AV218">XLOOKUP(DECKS!$F218,HISTORICO!$N$4:$N$100,HISTORICO!$AH$4:$AH$100,0)</f>
        <v>0</v>
      </c>
      <c r="AW218" s="107">
        <f>DECKS!$AV218+DECKS!$AM218+1.5*DECKS!$AN218+2*DECKS!$AO218+2.5*DECKS!$AP218</f>
        <v>0</v>
      </c>
      <c r="AX218" s="110">
        <f>IFERROR(DECKS!$AW218/DECKS!$AG218,"-")</f>
        <v>0</v>
      </c>
      <c r="AY218" s="107" t="str">
        <f t="array" ref="AY218">XLOOKUP(DECKS!$AX218,REF!$F$64:$F$68,REF!$D$64:$D$68,"-",-1,1)</f>
        <v>E</v>
      </c>
      <c r="AZ218" s="107"/>
      <c r="BA218" s="114"/>
      <c r="BB218" s="107"/>
      <c r="BC218" s="107"/>
    </row>
    <row r="219" ht="18.75" hidden="1" customHeight="1">
      <c r="A219" s="88"/>
      <c r="B219" s="105" t="s">
        <v>316</v>
      </c>
      <c r="C219" s="107" t="s">
        <v>264</v>
      </c>
      <c r="D219" s="107">
        <v>4.0</v>
      </c>
      <c r="E219" s="105" t="str">
        <f t="array" ref="E219">XLOOKUP(B219,REF!$C$3:$C$34,REF!$B$3:$B$34,"-",0,1)</f>
        <v>Golgari</v>
      </c>
      <c r="F219" s="108" t="s">
        <v>560</v>
      </c>
      <c r="G219" s="107" t="str">
        <f t="shared" si="1"/>
        <v>0</v>
      </c>
      <c r="H219" s="107" t="str">
        <f t="shared" si="2"/>
        <v>0</v>
      </c>
      <c r="I219" s="107" t="str">
        <f t="shared" si="3"/>
        <v>1</v>
      </c>
      <c r="J219" s="107" t="str">
        <f t="shared" si="4"/>
        <v>0</v>
      </c>
      <c r="K219" s="107" t="str">
        <f t="shared" si="5"/>
        <v>1</v>
      </c>
      <c r="L219" s="107">
        <f t="shared" si="6"/>
        <v>2</v>
      </c>
      <c r="M219" s="107">
        <f t="array" ref="M219">XLOOKUP(DECKS!$F219,HISTORICO!$B$4:$B$11,HISTORICO!$C$4:$C$11,0,0)</f>
        <v>0</v>
      </c>
      <c r="N219" s="107">
        <f t="array" ref="N219">XLOOKUP(DECKS!$F219,HISTORICO!$B$4:$B$11,HISTORICO!$D$4:$D$11,0,0)</f>
        <v>0</v>
      </c>
      <c r="O219" s="107">
        <f t="array" ref="O219">XLOOKUP(DECKS!$F219,HISTORICO!$B$15:$B$89,HISTORICO!$C$15:$C$89,0,0)</f>
        <v>0</v>
      </c>
      <c r="P219" s="107">
        <f t="array" ref="P219">XLOOKUP(DECKS!$F219,HISTORICO!$B$15:$B$89,HISTORICO!$D$15:$D$89,0,0)</f>
        <v>0</v>
      </c>
      <c r="Q219" s="107">
        <f t="array" ref="Q219">XLOOKUP(DECKS!$F219,HISTORICO!$B$93:$B$171,HISTORICO!$C$93:$C$171,0,0)</f>
        <v>0</v>
      </c>
      <c r="R219" s="107">
        <f t="array" ref="R219">XLOOKUP(DECKS!$F219,HISTORICO!$B$93:$B$171,HISTORICO!$D$93:$D$171,0,0)</f>
        <v>0</v>
      </c>
      <c r="S219" s="107">
        <f t="array" ref="S219">XLOOKUP(DECKS!$F219,HISTORICO!$B$175:$B$377,HISTORICO!$C$175:$C$377,0,0)</f>
        <v>0</v>
      </c>
      <c r="T219" s="107">
        <f t="array" ref="T219">XLOOKUP(DECKS!$F219,HISTORICO!$B$175:$B$377,HISTORICO!$D$175:$D$377,0,0)</f>
        <v>0</v>
      </c>
      <c r="U219" s="107">
        <f t="array" ref="U219">XLOOKUP(DECKS!$F219,HISTORICO!$B$381:$B$501,HISTORICO!$C$381:$C$501,0,0)</f>
        <v>0</v>
      </c>
      <c r="V219" s="107">
        <f t="array" ref="V219">XLOOKUP(DECKS!$F219,HISTORICO!$B$381:$B$501,HISTORICO!$D$381:$D$501,0,0)</f>
        <v>0</v>
      </c>
      <c r="W219" s="107">
        <f t="array" ref="W219">XLOOKUP(DECKS!$F219,HISTORICO!$B$505:$B$589,HISTORICO!$C$505:$C$589,0,0)</f>
        <v>0</v>
      </c>
      <c r="X219" s="107">
        <f t="array" ref="X219">XLOOKUP(DECKS!$F219,HISTORICO!$B$505:$B$589,HISTORICO!$D$505:$D$589,0,0)</f>
        <v>0</v>
      </c>
      <c r="Y219" s="107">
        <f t="array" ref="Y219">XLOOKUP(DECKS!$F219,HISTORICO!$N$4:$N$100,HISTORICO!$O$4:$O$100,0,0)</f>
        <v>0</v>
      </c>
      <c r="Z219" s="107">
        <f t="array" ref="Z219">XLOOKUP(DECKS!$F219,HISTORICO!$N$4:$N$100,HISTORICO!$P$4:$P$100,0,0)</f>
        <v>0</v>
      </c>
      <c r="AA219" s="107">
        <f t="array" ref="AA219">XLOOKUP(DECKS!$F219,HISTORICO!$N$107:$N$288,HISTORICO!$O$107:$O$288,0,0)</f>
        <v>1</v>
      </c>
      <c r="AB219" s="107">
        <f t="array" ref="AB219">XLOOKUP(DECKS!$F219,HISTORICO!$N$107:$N$288,HISTORICO!$P$107:$P$288,0,0)</f>
        <v>0</v>
      </c>
      <c r="AC219" s="100">
        <f>DECKS!$AB219/DECKS!$AA219</f>
        <v>0</v>
      </c>
      <c r="AD219" s="108">
        <f t="array" ref="AD219">XLOOKUP(DECKS!$F219,HISTORICO!$N$292:$N$759,HISTORICO!$O$292:$O$759,0,0)</f>
        <v>0</v>
      </c>
      <c r="AE219" s="107">
        <f t="array" ref="AE219">XLOOKUP(DECKS!$F219,HISTORICO!$N$292:$N$759,HISTORICO!$P$292:$P$759,0,0)</f>
        <v>0</v>
      </c>
      <c r="AF219" s="109">
        <f>IFERROR(DECKS!$AE219/DECKS!$AD219,0)</f>
        <v>0</v>
      </c>
      <c r="AG219" s="108">
        <f>DECKS!$Y219+DECKS!$AA219+DECKS!$AD219</f>
        <v>1</v>
      </c>
      <c r="AH219" s="109">
        <f>IFERROR((DECKS!$Z219+DECKS!$AB219+DECKS!$AE219)/DECKS!$AG219,0)</f>
        <v>0</v>
      </c>
      <c r="AI219" s="110" t="str">
        <f>IFERROR(AVERAGEIF(REG!$D$2:$D$124,DECKS!$F219,REG!$C$2:$C$124),"-")</f>
        <v>-</v>
      </c>
      <c r="AJ219" s="108">
        <f>DECKS!$M219+DECKS!$O219+DECKS!$Q219+DECKS!$S219+DECKS!$U219+DECKS!$W219+DECKS!$Y219+DECKS!$AA219+DECKS!$AD219</f>
        <v>1</v>
      </c>
      <c r="AK219" s="109">
        <f>IFERROR((DECKS!$N219+DECKS!$P219+DECKS!$R219+DECKS!$T219+DECKS!$V219+DECKS!$X219+DECKS!$Z219+DECKS!$AB219+DECKS!$AE219)/DECKS!$AJ219,0)</f>
        <v>0</v>
      </c>
      <c r="AL219" s="107"/>
      <c r="AM219" s="107">
        <f>SUMIF(HISTORICO!N:N,DECKS!$F219,HISTORICO!X:X)</f>
        <v>0</v>
      </c>
      <c r="AN219" s="107">
        <f>SUMIF(HISTORICO!N:N,DECKS!$F219,HISTORICO!Y:Y)</f>
        <v>0</v>
      </c>
      <c r="AO219" s="107">
        <f>SUMIF(HISTORICO!N:N,DECKS!$F219,HISTORICO!Z:Z)</f>
        <v>0</v>
      </c>
      <c r="AP219" s="107">
        <f>SUMIF(HISTORICO!N:N,DECKS!$F219,HISTORICO!AA:AA)</f>
        <v>0</v>
      </c>
      <c r="AQ219" s="111">
        <f>IFERROR(SUM(DECKS!$AM219:$AP219)/((DECKS!$AG219)),0)</f>
        <v>0</v>
      </c>
      <c r="AR219" s="112">
        <f>IFERROR(DECKS!$AM219/SUM(DECKS!$AM219:$AP219),0)</f>
        <v>0</v>
      </c>
      <c r="AS219" s="112">
        <f>IFERROR(DECKS!$AN219/SUM(DECKS!$AM219:$AP219),0)</f>
        <v>0</v>
      </c>
      <c r="AT219" s="112">
        <f>IFERROR(DECKS!$AO219/SUM(DECKS!$AM219:$AP219),0)</f>
        <v>0</v>
      </c>
      <c r="AU219" s="112">
        <f>IFERROR(DECKS!$AP219/SUM(DECKS!$AM219:$AP219),0)</f>
        <v>0</v>
      </c>
      <c r="AV219" s="107">
        <f t="array" ref="AV219">XLOOKUP(DECKS!$F219,HISTORICO!$N$4:$N$100,HISTORICO!$AH$4:$AH$100,0)</f>
        <v>0</v>
      </c>
      <c r="AW219" s="107">
        <f>DECKS!$AV219+DECKS!$AM219+1.5*DECKS!$AN219+2*DECKS!$AO219+2.5*DECKS!$AP219</f>
        <v>0</v>
      </c>
      <c r="AX219" s="110">
        <f>IFERROR(DECKS!$AW219/DECKS!$AG219,"-")</f>
        <v>0</v>
      </c>
      <c r="AY219" s="107" t="str">
        <f t="array" ref="AY219">XLOOKUP(DECKS!$AX219,REF!$F$64:$F$68,REF!$D$64:$D$68,"-",-1,1)</f>
        <v>E</v>
      </c>
      <c r="AZ219" s="107"/>
      <c r="BA219" s="114"/>
      <c r="BB219" s="107"/>
      <c r="BC219" s="107"/>
    </row>
    <row r="220" ht="18.75" hidden="1" customHeight="1">
      <c r="A220" s="88"/>
      <c r="B220" s="105" t="s">
        <v>320</v>
      </c>
      <c r="C220" s="107" t="s">
        <v>270</v>
      </c>
      <c r="D220" s="107">
        <v>4.0</v>
      </c>
      <c r="E220" s="105" t="str">
        <f t="array" ref="E220">XLOOKUP(B220,REF!$C$3:$C$34,REF!$B$3:$B$34,"-",0,1)</f>
        <v>Temur</v>
      </c>
      <c r="F220" s="108" t="s">
        <v>561</v>
      </c>
      <c r="G220" s="107" t="str">
        <f t="shared" si="1"/>
        <v>0</v>
      </c>
      <c r="H220" s="107" t="str">
        <f t="shared" si="2"/>
        <v>1</v>
      </c>
      <c r="I220" s="107" t="str">
        <f t="shared" si="3"/>
        <v>0</v>
      </c>
      <c r="J220" s="107" t="str">
        <f t="shared" si="4"/>
        <v>1</v>
      </c>
      <c r="K220" s="107" t="str">
        <f t="shared" si="5"/>
        <v>1</v>
      </c>
      <c r="L220" s="107">
        <f t="shared" si="6"/>
        <v>3</v>
      </c>
      <c r="M220" s="107">
        <f t="array" ref="M220">XLOOKUP(DECKS!$F220,HISTORICO!$B$4:$B$11,HISTORICO!$C$4:$C$11,0,0)</f>
        <v>0</v>
      </c>
      <c r="N220" s="107">
        <f t="array" ref="N220">XLOOKUP(DECKS!$F220,HISTORICO!$B$4:$B$11,HISTORICO!$D$4:$D$11,0,0)</f>
        <v>0</v>
      </c>
      <c r="O220" s="107">
        <f t="array" ref="O220">XLOOKUP(DECKS!$F220,HISTORICO!$B$15:$B$89,HISTORICO!$C$15:$C$89,0,0)</f>
        <v>0</v>
      </c>
      <c r="P220" s="107">
        <f t="array" ref="P220">XLOOKUP(DECKS!$F220,HISTORICO!$B$15:$B$89,HISTORICO!$D$15:$D$89,0,0)</f>
        <v>0</v>
      </c>
      <c r="Q220" s="107">
        <f t="array" ref="Q220">XLOOKUP(DECKS!$F220,HISTORICO!$B$93:$B$171,HISTORICO!$C$93:$C$171,0,0)</f>
        <v>0</v>
      </c>
      <c r="R220" s="107">
        <f t="array" ref="R220">XLOOKUP(DECKS!$F220,HISTORICO!$B$93:$B$171,HISTORICO!$D$93:$D$171,0,0)</f>
        <v>0</v>
      </c>
      <c r="S220" s="107">
        <f t="array" ref="S220">XLOOKUP(DECKS!$F220,HISTORICO!$B$175:$B$377,HISTORICO!$C$175:$C$377,0,0)</f>
        <v>0</v>
      </c>
      <c r="T220" s="107">
        <f t="array" ref="T220">XLOOKUP(DECKS!$F220,HISTORICO!$B$175:$B$377,HISTORICO!$D$175:$D$377,0,0)</f>
        <v>0</v>
      </c>
      <c r="U220" s="107">
        <f t="array" ref="U220">XLOOKUP(DECKS!$F220,HISTORICO!$B$381:$B$501,HISTORICO!$C$381:$C$501,0,0)</f>
        <v>0</v>
      </c>
      <c r="V220" s="107">
        <f t="array" ref="V220">XLOOKUP(DECKS!$F220,HISTORICO!$B$381:$B$501,HISTORICO!$D$381:$D$501,0,0)</f>
        <v>0</v>
      </c>
      <c r="W220" s="107">
        <f t="array" ref="W220">XLOOKUP(DECKS!$F220,HISTORICO!$B$505:$B$589,HISTORICO!$C$505:$C$589,0,0)</f>
        <v>0</v>
      </c>
      <c r="X220" s="107">
        <f t="array" ref="X220">XLOOKUP(DECKS!$F220,HISTORICO!$B$505:$B$589,HISTORICO!$D$505:$D$589,0,0)</f>
        <v>0</v>
      </c>
      <c r="Y220" s="107">
        <f t="array" ref="Y220">XLOOKUP(DECKS!$F220,HISTORICO!$N$4:$N$100,HISTORICO!$O$4:$O$100,0,0)</f>
        <v>0</v>
      </c>
      <c r="Z220" s="107">
        <f t="array" ref="Z220">XLOOKUP(DECKS!$F220,HISTORICO!$N$4:$N$100,HISTORICO!$P$4:$P$100,0,0)</f>
        <v>0</v>
      </c>
      <c r="AA220" s="107">
        <f t="array" ref="AA220">XLOOKUP(DECKS!$F220,HISTORICO!$N$107:$N$288,HISTORICO!$O$107:$O$288,0,0)</f>
        <v>1</v>
      </c>
      <c r="AB220" s="107">
        <f t="array" ref="AB220">XLOOKUP(DECKS!$F220,HISTORICO!$N$107:$N$288,HISTORICO!$P$107:$P$288,0,0)</f>
        <v>0</v>
      </c>
      <c r="AC220" s="100">
        <f>DECKS!$AB220/DECKS!$AA220</f>
        <v>0</v>
      </c>
      <c r="AD220" s="108">
        <f t="array" ref="AD220">XLOOKUP(DECKS!$F220,HISTORICO!$N$292:$N$759,HISTORICO!$O$292:$O$759,0,0)</f>
        <v>0</v>
      </c>
      <c r="AE220" s="107">
        <f t="array" ref="AE220">XLOOKUP(DECKS!$F220,HISTORICO!$N$292:$N$759,HISTORICO!$P$292:$P$759,0,0)</f>
        <v>0</v>
      </c>
      <c r="AF220" s="109">
        <f>IFERROR(DECKS!$AE220/DECKS!$AD220,0)</f>
        <v>0</v>
      </c>
      <c r="AG220" s="108">
        <f>DECKS!$Y220+DECKS!$AA220+DECKS!$AD220</f>
        <v>1</v>
      </c>
      <c r="AH220" s="109">
        <f>IFERROR((DECKS!$Z220+DECKS!$AB220+DECKS!$AE220)/DECKS!$AG220,0)</f>
        <v>0</v>
      </c>
      <c r="AI220" s="110" t="str">
        <f>IFERROR(AVERAGEIF(REG!$D$2:$D$124,DECKS!$F220,REG!$C$2:$C$124),"-")</f>
        <v>-</v>
      </c>
      <c r="AJ220" s="108">
        <f>DECKS!$M220+DECKS!$O220+DECKS!$Q220+DECKS!$S220+DECKS!$U220+DECKS!$W220+DECKS!$Y220+DECKS!$AA220+DECKS!$AD220</f>
        <v>1</v>
      </c>
      <c r="AK220" s="109">
        <f>IFERROR((DECKS!$N220+DECKS!$P220+DECKS!$R220+DECKS!$T220+DECKS!$V220+DECKS!$X220+DECKS!$Z220+DECKS!$AB220+DECKS!$AE220)/DECKS!$AJ220,0)</f>
        <v>0</v>
      </c>
      <c r="AL220" s="107"/>
      <c r="AM220" s="107">
        <f>SUMIF(HISTORICO!N:N,DECKS!$F220,HISTORICO!X:X)</f>
        <v>0</v>
      </c>
      <c r="AN220" s="107">
        <f>SUMIF(HISTORICO!N:N,DECKS!$F220,HISTORICO!Y:Y)</f>
        <v>0</v>
      </c>
      <c r="AO220" s="107">
        <f>SUMIF(HISTORICO!N:N,DECKS!$F220,HISTORICO!Z:Z)</f>
        <v>0</v>
      </c>
      <c r="AP220" s="107">
        <f>SUMIF(HISTORICO!N:N,DECKS!$F220,HISTORICO!AA:AA)</f>
        <v>0</v>
      </c>
      <c r="AQ220" s="111">
        <f>IFERROR(SUM(DECKS!$AM220:$AP220)/((DECKS!$AG220)),0)</f>
        <v>0</v>
      </c>
      <c r="AR220" s="112">
        <f>IFERROR(DECKS!$AM220/SUM(DECKS!$AM220:$AP220),0)</f>
        <v>0</v>
      </c>
      <c r="AS220" s="112">
        <f>IFERROR(DECKS!$AN220/SUM(DECKS!$AM220:$AP220),0)</f>
        <v>0</v>
      </c>
      <c r="AT220" s="112">
        <f>IFERROR(DECKS!$AO220/SUM(DECKS!$AM220:$AP220),0)</f>
        <v>0</v>
      </c>
      <c r="AU220" s="112">
        <f>IFERROR(DECKS!$AP220/SUM(DECKS!$AM220:$AP220),0)</f>
        <v>0</v>
      </c>
      <c r="AV220" s="107">
        <f t="array" ref="AV220">XLOOKUP(DECKS!$F220,HISTORICO!$N$4:$N$100,HISTORICO!$AH$4:$AH$100,0)</f>
        <v>0</v>
      </c>
      <c r="AW220" s="107">
        <f>DECKS!$AV220+DECKS!$AM220+1.5*DECKS!$AN220+2*DECKS!$AO220+2.5*DECKS!$AP220</f>
        <v>0</v>
      </c>
      <c r="AX220" s="110">
        <f>IFERROR(DECKS!$AW220/DECKS!$AG220,"-")</f>
        <v>0</v>
      </c>
      <c r="AY220" s="107" t="str">
        <f t="array" ref="AY220">XLOOKUP(DECKS!$AX220,REF!$F$64:$F$68,REF!$D$64:$D$68,"-",-1,1)</f>
        <v>E</v>
      </c>
      <c r="AZ220" s="107"/>
      <c r="BA220" s="114"/>
      <c r="BB220" s="107"/>
      <c r="BC220" s="107"/>
    </row>
    <row r="221" ht="18.75" hidden="1" customHeight="1">
      <c r="A221" s="88"/>
      <c r="B221" s="105" t="s">
        <v>338</v>
      </c>
      <c r="C221" s="107" t="s">
        <v>258</v>
      </c>
      <c r="D221" s="107">
        <v>3.0</v>
      </c>
      <c r="E221" s="105" t="str">
        <f t="array" ref="E221">XLOOKUP(B221,REF!$C$3:$C$34,REF!$B$3:$B$34,"-",0,1)</f>
        <v>Selesnya</v>
      </c>
      <c r="F221" s="108" t="s">
        <v>562</v>
      </c>
      <c r="G221" s="107" t="str">
        <f t="shared" si="1"/>
        <v>1</v>
      </c>
      <c r="H221" s="107" t="str">
        <f t="shared" si="2"/>
        <v>0</v>
      </c>
      <c r="I221" s="107" t="str">
        <f t="shared" si="3"/>
        <v>0</v>
      </c>
      <c r="J221" s="107" t="str">
        <f t="shared" si="4"/>
        <v>0</v>
      </c>
      <c r="K221" s="107" t="str">
        <f t="shared" si="5"/>
        <v>1</v>
      </c>
      <c r="L221" s="107">
        <f t="shared" si="6"/>
        <v>2</v>
      </c>
      <c r="M221" s="107">
        <f t="array" ref="M221">XLOOKUP(DECKS!$F221,HISTORICO!$B$4:$B$11,HISTORICO!$C$4:$C$11,0,0)</f>
        <v>0</v>
      </c>
      <c r="N221" s="107">
        <f t="array" ref="N221">XLOOKUP(DECKS!$F221,HISTORICO!$B$4:$B$11,HISTORICO!$D$4:$D$11,0,0)</f>
        <v>0</v>
      </c>
      <c r="O221" s="107">
        <f t="array" ref="O221">XLOOKUP(DECKS!$F221,HISTORICO!$B$15:$B$89,HISTORICO!$C$15:$C$89,0,0)</f>
        <v>0</v>
      </c>
      <c r="P221" s="107">
        <f t="array" ref="P221">XLOOKUP(DECKS!$F221,HISTORICO!$B$15:$B$89,HISTORICO!$D$15:$D$89,0,0)</f>
        <v>0</v>
      </c>
      <c r="Q221" s="107">
        <f t="array" ref="Q221">XLOOKUP(DECKS!$F221,HISTORICO!$B$93:$B$171,HISTORICO!$C$93:$C$171,0,0)</f>
        <v>0</v>
      </c>
      <c r="R221" s="107">
        <f t="array" ref="R221">XLOOKUP(DECKS!$F221,HISTORICO!$B$93:$B$171,HISTORICO!$D$93:$D$171,0,0)</f>
        <v>0</v>
      </c>
      <c r="S221" s="107">
        <f t="array" ref="S221">XLOOKUP(DECKS!$F221,HISTORICO!$B$175:$B$377,HISTORICO!$C$175:$C$377,0,0)</f>
        <v>0</v>
      </c>
      <c r="T221" s="107">
        <f t="array" ref="T221">XLOOKUP(DECKS!$F221,HISTORICO!$B$175:$B$377,HISTORICO!$D$175:$D$377,0,0)</f>
        <v>0</v>
      </c>
      <c r="U221" s="107">
        <f t="array" ref="U221">XLOOKUP(DECKS!$F221,HISTORICO!$B$381:$B$501,HISTORICO!$C$381:$C$501,0,0)</f>
        <v>0</v>
      </c>
      <c r="V221" s="107">
        <f t="array" ref="V221">XLOOKUP(DECKS!$F221,HISTORICO!$B$381:$B$501,HISTORICO!$D$381:$D$501,0,0)</f>
        <v>0</v>
      </c>
      <c r="W221" s="107">
        <f t="array" ref="W221">XLOOKUP(DECKS!$F221,HISTORICO!$B$505:$B$589,HISTORICO!$C$505:$C$589,0,0)</f>
        <v>0</v>
      </c>
      <c r="X221" s="107">
        <f t="array" ref="X221">XLOOKUP(DECKS!$F221,HISTORICO!$B$505:$B$589,HISTORICO!$D$505:$D$589,0,0)</f>
        <v>0</v>
      </c>
      <c r="Y221" s="107">
        <f t="array" ref="Y221">XLOOKUP(DECKS!$F221,HISTORICO!$N$4:$N$100,HISTORICO!$O$4:$O$100,0,0)</f>
        <v>0</v>
      </c>
      <c r="Z221" s="107">
        <f t="array" ref="Z221">XLOOKUP(DECKS!$F221,HISTORICO!$N$4:$N$100,HISTORICO!$P$4:$P$100,0,0)</f>
        <v>0</v>
      </c>
      <c r="AA221" s="107">
        <f t="array" ref="AA221">XLOOKUP(DECKS!$F221,HISTORICO!$N$107:$N$288,HISTORICO!$O$107:$O$288,0,0)</f>
        <v>1</v>
      </c>
      <c r="AB221" s="107">
        <f t="array" ref="AB221">XLOOKUP(DECKS!$F221,HISTORICO!$N$107:$N$288,HISTORICO!$P$107:$P$288,0,0)</f>
        <v>0</v>
      </c>
      <c r="AC221" s="100">
        <f>DECKS!$AB221/DECKS!$AA221</f>
        <v>0</v>
      </c>
      <c r="AD221" s="108">
        <f t="array" ref="AD221">XLOOKUP(DECKS!$F221,HISTORICO!$N$292:$N$759,HISTORICO!$O$292:$O$759,0,0)</f>
        <v>0</v>
      </c>
      <c r="AE221" s="107">
        <f t="array" ref="AE221">XLOOKUP(DECKS!$F221,HISTORICO!$N$292:$N$759,HISTORICO!$P$292:$P$759,0,0)</f>
        <v>0</v>
      </c>
      <c r="AF221" s="109">
        <f>IFERROR(DECKS!$AE221/DECKS!$AD221,0)</f>
        <v>0</v>
      </c>
      <c r="AG221" s="108">
        <f>DECKS!$Y221+DECKS!$AA221+DECKS!$AD221</f>
        <v>1</v>
      </c>
      <c r="AH221" s="109">
        <f>IFERROR((DECKS!$Z221+DECKS!$AB221+DECKS!$AE221)/DECKS!$AG221,0)</f>
        <v>0</v>
      </c>
      <c r="AI221" s="110" t="str">
        <f>IFERROR(AVERAGEIF(REG!$D$2:$D$124,DECKS!$F221,REG!$C$2:$C$124),"-")</f>
        <v>-</v>
      </c>
      <c r="AJ221" s="108">
        <f>DECKS!$M221+DECKS!$O221+DECKS!$Q221+DECKS!$S221+DECKS!$U221+DECKS!$W221+DECKS!$Y221+DECKS!$AA221+DECKS!$AD221</f>
        <v>1</v>
      </c>
      <c r="AK221" s="109">
        <f>IFERROR((DECKS!$N221+DECKS!$P221+DECKS!$R221+DECKS!$T221+DECKS!$V221+DECKS!$X221+DECKS!$Z221+DECKS!$AB221+DECKS!$AE221)/DECKS!$AJ221,0)</f>
        <v>0</v>
      </c>
      <c r="AL221" s="107" t="s">
        <v>362</v>
      </c>
      <c r="AM221" s="107">
        <f>SUMIF(HISTORICO!N:N,DECKS!$F221,HISTORICO!X:X)</f>
        <v>0</v>
      </c>
      <c r="AN221" s="107">
        <f>SUMIF(HISTORICO!N:N,DECKS!$F221,HISTORICO!Y:Y)</f>
        <v>0</v>
      </c>
      <c r="AO221" s="107">
        <f>SUMIF(HISTORICO!N:N,DECKS!$F221,HISTORICO!Z:Z)</f>
        <v>0</v>
      </c>
      <c r="AP221" s="107">
        <f>SUMIF(HISTORICO!N:N,DECKS!$F221,HISTORICO!AA:AA)</f>
        <v>0</v>
      </c>
      <c r="AQ221" s="111">
        <f>IFERROR(SUM(DECKS!$AM221:$AP221)/((DECKS!$AG221)),0)</f>
        <v>0</v>
      </c>
      <c r="AR221" s="112">
        <f>IFERROR(DECKS!$AM221/SUM(DECKS!$AM221:$AP221),0)</f>
        <v>0</v>
      </c>
      <c r="AS221" s="112">
        <f>IFERROR(DECKS!$AN221/SUM(DECKS!$AM221:$AP221),0)</f>
        <v>0</v>
      </c>
      <c r="AT221" s="112">
        <f>IFERROR(DECKS!$AO221/SUM(DECKS!$AM221:$AP221),0)</f>
        <v>0</v>
      </c>
      <c r="AU221" s="112">
        <f>IFERROR(DECKS!$AP221/SUM(DECKS!$AM221:$AP221),0)</f>
        <v>0</v>
      </c>
      <c r="AV221" s="107">
        <f t="array" ref="AV221">XLOOKUP(DECKS!$F221,HISTORICO!$N$4:$N$100,HISTORICO!$AH$4:$AH$100,0)</f>
        <v>0</v>
      </c>
      <c r="AW221" s="107">
        <f>DECKS!$AV221+DECKS!$AM221+1.5*DECKS!$AN221+2*DECKS!$AO221+2.5*DECKS!$AP221</f>
        <v>0</v>
      </c>
      <c r="AX221" s="110">
        <f>IFERROR(DECKS!$AW221/DECKS!$AG221,"-")</f>
        <v>0</v>
      </c>
      <c r="AY221" s="107" t="str">
        <f t="array" ref="AY221">XLOOKUP(DECKS!$AX221,REF!$F$64:$F$68,REF!$D$64:$D$68,"-",-1,1)</f>
        <v>E</v>
      </c>
      <c r="AZ221" s="107"/>
      <c r="BA221" s="114"/>
      <c r="BB221" s="107"/>
      <c r="BC221" s="107"/>
    </row>
    <row r="222" ht="18.75" hidden="1" customHeight="1">
      <c r="A222" s="88"/>
      <c r="B222" s="105" t="s">
        <v>314</v>
      </c>
      <c r="C222" s="107" t="s">
        <v>264</v>
      </c>
      <c r="D222" s="107">
        <v>4.0</v>
      </c>
      <c r="E222" s="105" t="str">
        <f t="array" ref="E222">XLOOKUP(B222,REF!$C$3:$C$34,REF!$B$3:$B$34,"-",0,1)</f>
        <v>Dimir</v>
      </c>
      <c r="F222" s="108" t="s">
        <v>563</v>
      </c>
      <c r="G222" s="107" t="str">
        <f t="shared" si="1"/>
        <v>0</v>
      </c>
      <c r="H222" s="107" t="str">
        <f t="shared" si="2"/>
        <v>1</v>
      </c>
      <c r="I222" s="107" t="str">
        <f t="shared" si="3"/>
        <v>1</v>
      </c>
      <c r="J222" s="107" t="str">
        <f t="shared" si="4"/>
        <v>0</v>
      </c>
      <c r="K222" s="107" t="str">
        <f t="shared" si="5"/>
        <v>0</v>
      </c>
      <c r="L222" s="107">
        <f t="shared" si="6"/>
        <v>2</v>
      </c>
      <c r="M222" s="107">
        <f t="array" ref="M222">XLOOKUP(DECKS!$F222,HISTORICO!$B$4:$B$11,HISTORICO!$C$4:$C$11,0,0)</f>
        <v>0</v>
      </c>
      <c r="N222" s="107">
        <f t="array" ref="N222">XLOOKUP(DECKS!$F222,HISTORICO!$B$4:$B$11,HISTORICO!$D$4:$D$11,0,0)</f>
        <v>0</v>
      </c>
      <c r="O222" s="107">
        <f t="array" ref="O222">XLOOKUP(DECKS!$F222,HISTORICO!$B$15:$B$89,HISTORICO!$C$15:$C$89,0,0)</f>
        <v>0</v>
      </c>
      <c r="P222" s="107">
        <f t="array" ref="P222">XLOOKUP(DECKS!$F222,HISTORICO!$B$15:$B$89,HISTORICO!$D$15:$D$89,0,0)</f>
        <v>0</v>
      </c>
      <c r="Q222" s="107">
        <f t="array" ref="Q222">XLOOKUP(DECKS!$F222,HISTORICO!$B$93:$B$171,HISTORICO!$C$93:$C$171,0,0)</f>
        <v>0</v>
      </c>
      <c r="R222" s="107">
        <f t="array" ref="R222">XLOOKUP(DECKS!$F222,HISTORICO!$B$93:$B$171,HISTORICO!$D$93:$D$171,0,0)</f>
        <v>0</v>
      </c>
      <c r="S222" s="107">
        <f t="array" ref="S222">XLOOKUP(DECKS!$F222,HISTORICO!$B$175:$B$377,HISTORICO!$C$175:$C$377,0,0)</f>
        <v>0</v>
      </c>
      <c r="T222" s="107">
        <f t="array" ref="T222">XLOOKUP(DECKS!$F222,HISTORICO!$B$175:$B$377,HISTORICO!$D$175:$D$377,0,0)</f>
        <v>0</v>
      </c>
      <c r="U222" s="107">
        <f t="array" ref="U222">XLOOKUP(DECKS!$F222,HISTORICO!$B$381:$B$501,HISTORICO!$C$381:$C$501,0,0)</f>
        <v>0</v>
      </c>
      <c r="V222" s="107">
        <f t="array" ref="V222">XLOOKUP(DECKS!$F222,HISTORICO!$B$381:$B$501,HISTORICO!$D$381:$D$501,0,0)</f>
        <v>0</v>
      </c>
      <c r="W222" s="107">
        <f t="array" ref="W222">XLOOKUP(DECKS!$F222,HISTORICO!$B$505:$B$589,HISTORICO!$C$505:$C$589,0,0)</f>
        <v>0</v>
      </c>
      <c r="X222" s="107">
        <f t="array" ref="X222">XLOOKUP(DECKS!$F222,HISTORICO!$B$505:$B$589,HISTORICO!$D$505:$D$589,0,0)</f>
        <v>0</v>
      </c>
      <c r="Y222" s="107">
        <f t="array" ref="Y222">XLOOKUP(DECKS!$F222,HISTORICO!$N$4:$N$100,HISTORICO!$O$4:$O$100,0,0)</f>
        <v>0</v>
      </c>
      <c r="Z222" s="107">
        <f t="array" ref="Z222">XLOOKUP(DECKS!$F222,HISTORICO!$N$4:$N$100,HISTORICO!$P$4:$P$100,0,0)</f>
        <v>0</v>
      </c>
      <c r="AA222" s="107">
        <f t="array" ref="AA222">XLOOKUP(DECKS!$F222,HISTORICO!$N$107:$N$288,HISTORICO!$O$107:$O$288,0,0)</f>
        <v>1</v>
      </c>
      <c r="AB222" s="107">
        <f t="array" ref="AB222">XLOOKUP(DECKS!$F222,HISTORICO!$N$107:$N$288,HISTORICO!$P$107:$P$288,0,0)</f>
        <v>0</v>
      </c>
      <c r="AC222" s="100">
        <f>DECKS!$AB222/DECKS!$AA222</f>
        <v>0</v>
      </c>
      <c r="AD222" s="108">
        <f t="array" ref="AD222">XLOOKUP(DECKS!$F222,HISTORICO!$N$292:$N$759,HISTORICO!$O$292:$O$759,0,0)</f>
        <v>0</v>
      </c>
      <c r="AE222" s="107">
        <f t="array" ref="AE222">XLOOKUP(DECKS!$F222,HISTORICO!$N$292:$N$759,HISTORICO!$P$292:$P$759,0,0)</f>
        <v>0</v>
      </c>
      <c r="AF222" s="109">
        <f>IFERROR(DECKS!$AE222/DECKS!$AD222,0)</f>
        <v>0</v>
      </c>
      <c r="AG222" s="108">
        <f>DECKS!$Y222+DECKS!$AA222+DECKS!$AD222</f>
        <v>1</v>
      </c>
      <c r="AH222" s="109">
        <f>IFERROR((DECKS!$Z222+DECKS!$AB222+DECKS!$AE222)/DECKS!$AG222,0)</f>
        <v>0</v>
      </c>
      <c r="AI222" s="110" t="str">
        <f>IFERROR(AVERAGEIF(REG!$D$2:$D$124,DECKS!$F222,REG!$C$2:$C$124),"-")</f>
        <v>-</v>
      </c>
      <c r="AJ222" s="108">
        <f>DECKS!$M222+DECKS!$O222+DECKS!$Q222+DECKS!$S222+DECKS!$U222+DECKS!$W222+DECKS!$Y222+DECKS!$AA222+DECKS!$AD222</f>
        <v>1</v>
      </c>
      <c r="AK222" s="109">
        <f>IFERROR((DECKS!$N222+DECKS!$P222+DECKS!$R222+DECKS!$T222+DECKS!$V222+DECKS!$X222+DECKS!$Z222+DECKS!$AB222+DECKS!$AE222)/DECKS!$AJ222,0)</f>
        <v>0</v>
      </c>
      <c r="AL222" s="107" t="s">
        <v>362</v>
      </c>
      <c r="AM222" s="107">
        <f>SUMIF(HISTORICO!N:N,DECKS!$F222,HISTORICO!X:X)</f>
        <v>0</v>
      </c>
      <c r="AN222" s="107">
        <f>SUMIF(HISTORICO!N:N,DECKS!$F222,HISTORICO!Y:Y)</f>
        <v>0</v>
      </c>
      <c r="AO222" s="107">
        <f>SUMIF(HISTORICO!N:N,DECKS!$F222,HISTORICO!Z:Z)</f>
        <v>0</v>
      </c>
      <c r="AP222" s="107">
        <f>SUMIF(HISTORICO!N:N,DECKS!$F222,HISTORICO!AA:AA)</f>
        <v>0</v>
      </c>
      <c r="AQ222" s="111">
        <f>IFERROR(SUM(DECKS!$AM222:$AP222)/((DECKS!$AG222)),0)</f>
        <v>0</v>
      </c>
      <c r="AR222" s="112">
        <f>IFERROR(DECKS!$AM222/SUM(DECKS!$AM222:$AP222),0)</f>
        <v>0</v>
      </c>
      <c r="AS222" s="112">
        <f>IFERROR(DECKS!$AN222/SUM(DECKS!$AM222:$AP222),0)</f>
        <v>0</v>
      </c>
      <c r="AT222" s="112">
        <f>IFERROR(DECKS!$AO222/SUM(DECKS!$AM222:$AP222),0)</f>
        <v>0</v>
      </c>
      <c r="AU222" s="112">
        <f>IFERROR(DECKS!$AP222/SUM(DECKS!$AM222:$AP222),0)</f>
        <v>0</v>
      </c>
      <c r="AV222" s="107">
        <f t="array" ref="AV222">XLOOKUP(DECKS!$F222,HISTORICO!$N$4:$N$100,HISTORICO!$AH$4:$AH$100,0)</f>
        <v>0</v>
      </c>
      <c r="AW222" s="107">
        <f>DECKS!$AV222+DECKS!$AM222+1.5*DECKS!$AN222+2*DECKS!$AO222+2.5*DECKS!$AP222</f>
        <v>0</v>
      </c>
      <c r="AX222" s="110">
        <f>IFERROR(DECKS!$AW222/DECKS!$AG222,"-")</f>
        <v>0</v>
      </c>
      <c r="AY222" s="107" t="str">
        <f t="array" ref="AY222">XLOOKUP(DECKS!$AX222,REF!$F$64:$F$68,REF!$D$64:$D$68,"-",-1,1)</f>
        <v>E</v>
      </c>
      <c r="AZ222" s="107"/>
      <c r="BA222" s="114"/>
      <c r="BB222" s="107"/>
      <c r="BC222" s="107"/>
    </row>
    <row r="223" ht="18.75" hidden="1" customHeight="1">
      <c r="A223" s="88"/>
      <c r="B223" s="105" t="s">
        <v>320</v>
      </c>
      <c r="C223" s="107" t="s">
        <v>260</v>
      </c>
      <c r="D223" s="107">
        <v>6.0</v>
      </c>
      <c r="E223" s="105" t="str">
        <f t="array" ref="E223">XLOOKUP(B223,REF!$C$3:$C$34,REF!$B$3:$B$34,"-",0,1)</f>
        <v>Temur</v>
      </c>
      <c r="F223" s="108" t="s">
        <v>564</v>
      </c>
      <c r="G223" s="107" t="str">
        <f t="shared" si="1"/>
        <v>0</v>
      </c>
      <c r="H223" s="107" t="str">
        <f t="shared" si="2"/>
        <v>1</v>
      </c>
      <c r="I223" s="107" t="str">
        <f t="shared" si="3"/>
        <v>0</v>
      </c>
      <c r="J223" s="107" t="str">
        <f t="shared" si="4"/>
        <v>1</v>
      </c>
      <c r="K223" s="107" t="str">
        <f t="shared" si="5"/>
        <v>1</v>
      </c>
      <c r="L223" s="107">
        <f t="shared" si="6"/>
        <v>3</v>
      </c>
      <c r="M223" s="107">
        <f t="array" ref="M223">XLOOKUP(DECKS!$F223,HISTORICO!$B$4:$B$11,HISTORICO!$C$4:$C$11,0,0)</f>
        <v>0</v>
      </c>
      <c r="N223" s="107">
        <f t="array" ref="N223">XLOOKUP(DECKS!$F223,HISTORICO!$B$4:$B$11,HISTORICO!$D$4:$D$11,0,0)</f>
        <v>0</v>
      </c>
      <c r="O223" s="107">
        <f t="array" ref="O223">XLOOKUP(DECKS!$F223,HISTORICO!$B$15:$B$89,HISTORICO!$C$15:$C$89,0,0)</f>
        <v>0</v>
      </c>
      <c r="P223" s="107">
        <f t="array" ref="P223">XLOOKUP(DECKS!$F223,HISTORICO!$B$15:$B$89,HISTORICO!$D$15:$D$89,0,0)</f>
        <v>0</v>
      </c>
      <c r="Q223" s="107">
        <f t="array" ref="Q223">XLOOKUP(DECKS!$F223,HISTORICO!$B$93:$B$171,HISTORICO!$C$93:$C$171,0,0)</f>
        <v>0</v>
      </c>
      <c r="R223" s="107">
        <f t="array" ref="R223">XLOOKUP(DECKS!$F223,HISTORICO!$B$93:$B$171,HISTORICO!$D$93:$D$171,0,0)</f>
        <v>0</v>
      </c>
      <c r="S223" s="107">
        <f t="array" ref="S223">XLOOKUP(DECKS!$F223,HISTORICO!$B$175:$B$377,HISTORICO!$C$175:$C$377,0,0)</f>
        <v>0</v>
      </c>
      <c r="T223" s="107">
        <f t="array" ref="T223">XLOOKUP(DECKS!$F223,HISTORICO!$B$175:$B$377,HISTORICO!$D$175:$D$377,0,0)</f>
        <v>0</v>
      </c>
      <c r="U223" s="107">
        <f t="array" ref="U223">XLOOKUP(DECKS!$F223,HISTORICO!$B$381:$B$501,HISTORICO!$C$381:$C$501,0,0)</f>
        <v>0</v>
      </c>
      <c r="V223" s="107">
        <f t="array" ref="V223">XLOOKUP(DECKS!$F223,HISTORICO!$B$381:$B$501,HISTORICO!$D$381:$D$501,0,0)</f>
        <v>0</v>
      </c>
      <c r="W223" s="107">
        <f t="array" ref="W223">XLOOKUP(DECKS!$F223,HISTORICO!$B$505:$B$589,HISTORICO!$C$505:$C$589,0,0)</f>
        <v>0</v>
      </c>
      <c r="X223" s="107">
        <f t="array" ref="X223">XLOOKUP(DECKS!$F223,HISTORICO!$B$505:$B$589,HISTORICO!$D$505:$D$589,0,0)</f>
        <v>0</v>
      </c>
      <c r="Y223" s="107">
        <f t="array" ref="Y223">XLOOKUP(DECKS!$F223,HISTORICO!$N$4:$N$100,HISTORICO!$O$4:$O$100,0,0)</f>
        <v>1</v>
      </c>
      <c r="Z223" s="107">
        <f t="array" ref="Z223">XLOOKUP(DECKS!$F223,HISTORICO!$N$4:$N$100,HISTORICO!$P$4:$P$100,0,0)</f>
        <v>0</v>
      </c>
      <c r="AA223" s="107">
        <f t="array" ref="AA223">XLOOKUP(DECKS!$F223,HISTORICO!$N$107:$N$288,HISTORICO!$O$107:$O$288,0,0)</f>
        <v>0</v>
      </c>
      <c r="AB223" s="107">
        <f t="array" ref="AB223">XLOOKUP(DECKS!$F223,HISTORICO!$N$107:$N$288,HISTORICO!$P$107:$P$288,0,0)</f>
        <v>0</v>
      </c>
      <c r="AC223" s="100" t="str">
        <f>DECKS!$AB223/DECKS!$AA223</f>
        <v>#DIV/0!</v>
      </c>
      <c r="AD223" s="108">
        <f t="array" ref="AD223">XLOOKUP(DECKS!$F223,HISTORICO!$N$292:$N$759,HISTORICO!$O$292:$O$759,0,0)</f>
        <v>0</v>
      </c>
      <c r="AE223" s="107">
        <f t="array" ref="AE223">XLOOKUP(DECKS!$F223,HISTORICO!$N$292:$N$759,HISTORICO!$P$292:$P$759,0,0)</f>
        <v>0</v>
      </c>
      <c r="AF223" s="109">
        <f>IFERROR(DECKS!$AE223/DECKS!$AD223,0)</f>
        <v>0</v>
      </c>
      <c r="AG223" s="108">
        <f>DECKS!$Y223+DECKS!$AA223+DECKS!$AD223</f>
        <v>1</v>
      </c>
      <c r="AH223" s="109">
        <f>IFERROR((DECKS!$Z223+DECKS!$AB223+DECKS!$AE223)/DECKS!$AG223,0)</f>
        <v>0</v>
      </c>
      <c r="AI223" s="110" t="str">
        <f>IFERROR(AVERAGEIF(REG!$D$2:$D$124,DECKS!$F223,REG!$C$2:$C$124),"-")</f>
        <v>-</v>
      </c>
      <c r="AJ223" s="108">
        <f>DECKS!$M223+DECKS!$O223+DECKS!$Q223+DECKS!$S223+DECKS!$U223+DECKS!$W223+DECKS!$Y223+DECKS!$AA223+DECKS!$AD223</f>
        <v>1</v>
      </c>
      <c r="AK223" s="109">
        <f>IFERROR((DECKS!$N223+DECKS!$P223+DECKS!$R223+DECKS!$T223+DECKS!$V223+DECKS!$X223+DECKS!$Z223+DECKS!$AB223+DECKS!$AE223)/DECKS!$AJ223,0)</f>
        <v>0</v>
      </c>
      <c r="AL223" s="100" t="s">
        <v>362</v>
      </c>
      <c r="AM223" s="107">
        <f>SUMIF(HISTORICO!N:N,DECKS!$F223,HISTORICO!X:X)</f>
        <v>0</v>
      </c>
      <c r="AN223" s="107">
        <f>SUMIF(HISTORICO!N:N,DECKS!$F223,HISTORICO!Y:Y)</f>
        <v>0</v>
      </c>
      <c r="AO223" s="107">
        <f>SUMIF(HISTORICO!N:N,DECKS!$F223,HISTORICO!Z:Z)</f>
        <v>0</v>
      </c>
      <c r="AP223" s="107">
        <f>SUMIF(HISTORICO!N:N,DECKS!$F223,HISTORICO!AA:AA)</f>
        <v>0</v>
      </c>
      <c r="AQ223" s="111">
        <f>IFERROR(SUM(DECKS!$AM223:$AP223)/((DECKS!$AG223)),0)</f>
        <v>0</v>
      </c>
      <c r="AR223" s="112">
        <f>IFERROR(DECKS!$AM223/SUM(DECKS!$AM223:$AP223),0)</f>
        <v>0</v>
      </c>
      <c r="AS223" s="112">
        <f>IFERROR(DECKS!$AN223/SUM(DECKS!$AM223:$AP223),0)</f>
        <v>0</v>
      </c>
      <c r="AT223" s="112">
        <f>IFERROR(DECKS!$AO223/SUM(DECKS!$AM223:$AP223),0)</f>
        <v>0</v>
      </c>
      <c r="AU223" s="112">
        <f>IFERROR(DECKS!$AP223/SUM(DECKS!$AM223:$AP223),0)</f>
        <v>0</v>
      </c>
      <c r="AV223" s="107">
        <f t="array" ref="AV223">XLOOKUP(DECKS!$F223,HISTORICO!$N$4:$N$100,HISTORICO!$AH$4:$AH$100,0)</f>
        <v>1</v>
      </c>
      <c r="AW223" s="107">
        <f>DECKS!$AV223+DECKS!$AM223+1.5*DECKS!$AN223+2*DECKS!$AO223+2.5*DECKS!$AP223</f>
        <v>1</v>
      </c>
      <c r="AX223" s="110">
        <f>IFERROR(DECKS!$AW223/DECKS!$AG223,"-")</f>
        <v>1</v>
      </c>
      <c r="AY223" s="107" t="str">
        <f t="array" ref="AY223">XLOOKUP(DECKS!$AX223,REF!$F$64:$F$68,REF!$D$64:$D$68,"-",-1,1)</f>
        <v>D</v>
      </c>
      <c r="AZ223" s="107"/>
      <c r="BA223" s="114"/>
      <c r="BB223" s="107"/>
      <c r="BC223" s="107"/>
    </row>
    <row r="224" ht="18.75" hidden="1" customHeight="1">
      <c r="A224" s="88"/>
      <c r="B224" s="105" t="s">
        <v>316</v>
      </c>
      <c r="C224" s="107" t="s">
        <v>275</v>
      </c>
      <c r="D224" s="107">
        <v>4.0</v>
      </c>
      <c r="E224" s="105" t="str">
        <f t="array" ref="E224">XLOOKUP(B224,REF!$C$3:$C$34,REF!$B$3:$B$34,"-",0,1)</f>
        <v>Golgari</v>
      </c>
      <c r="F224" s="108" t="s">
        <v>565</v>
      </c>
      <c r="G224" s="107" t="str">
        <f t="shared" si="1"/>
        <v>0</v>
      </c>
      <c r="H224" s="107" t="str">
        <f t="shared" si="2"/>
        <v>0</v>
      </c>
      <c r="I224" s="107" t="str">
        <f t="shared" si="3"/>
        <v>1</v>
      </c>
      <c r="J224" s="107" t="str">
        <f t="shared" si="4"/>
        <v>0</v>
      </c>
      <c r="K224" s="107" t="str">
        <f t="shared" si="5"/>
        <v>1</v>
      </c>
      <c r="L224" s="107">
        <f t="shared" si="6"/>
        <v>2</v>
      </c>
      <c r="M224" s="107">
        <f t="array" ref="M224">XLOOKUP(DECKS!$F224,HISTORICO!$B$4:$B$11,HISTORICO!$C$4:$C$11,0,0)</f>
        <v>0</v>
      </c>
      <c r="N224" s="107">
        <f t="array" ref="N224">XLOOKUP(DECKS!$F224,HISTORICO!$B$4:$B$11,HISTORICO!$D$4:$D$11,0,0)</f>
        <v>0</v>
      </c>
      <c r="O224" s="107">
        <f t="array" ref="O224">XLOOKUP(DECKS!$F224,HISTORICO!$B$15:$B$89,HISTORICO!$C$15:$C$89,0,0)</f>
        <v>0</v>
      </c>
      <c r="P224" s="107">
        <f t="array" ref="P224">XLOOKUP(DECKS!$F224,HISTORICO!$B$15:$B$89,HISTORICO!$D$15:$D$89,0,0)</f>
        <v>0</v>
      </c>
      <c r="Q224" s="107">
        <f t="array" ref="Q224">XLOOKUP(DECKS!$F224,HISTORICO!$B$93:$B$171,HISTORICO!$C$93:$C$171,0,0)</f>
        <v>0</v>
      </c>
      <c r="R224" s="107">
        <f t="array" ref="R224">XLOOKUP(DECKS!$F224,HISTORICO!$B$93:$B$171,HISTORICO!$D$93:$D$171,0,0)</f>
        <v>0</v>
      </c>
      <c r="S224" s="107">
        <f t="array" ref="S224">XLOOKUP(DECKS!$F224,HISTORICO!$B$175:$B$377,HISTORICO!$C$175:$C$377,0,0)</f>
        <v>0</v>
      </c>
      <c r="T224" s="107">
        <f t="array" ref="T224">XLOOKUP(DECKS!$F224,HISTORICO!$B$175:$B$377,HISTORICO!$D$175:$D$377,0,0)</f>
        <v>0</v>
      </c>
      <c r="U224" s="107">
        <f t="array" ref="U224">XLOOKUP(DECKS!$F224,HISTORICO!$B$381:$B$501,HISTORICO!$C$381:$C$501,0,0)</f>
        <v>0</v>
      </c>
      <c r="V224" s="107">
        <f t="array" ref="V224">XLOOKUP(DECKS!$F224,HISTORICO!$B$381:$B$501,HISTORICO!$D$381:$D$501,0,0)</f>
        <v>0</v>
      </c>
      <c r="W224" s="107">
        <f t="array" ref="W224">XLOOKUP(DECKS!$F224,HISTORICO!$B$505:$B$589,HISTORICO!$C$505:$C$589,0,0)</f>
        <v>0</v>
      </c>
      <c r="X224" s="107">
        <f t="array" ref="X224">XLOOKUP(DECKS!$F224,HISTORICO!$B$505:$B$589,HISTORICO!$D$505:$D$589,0,0)</f>
        <v>0</v>
      </c>
      <c r="Y224" s="107">
        <f t="array" ref="Y224">XLOOKUP(DECKS!$F224,HISTORICO!$N$4:$N$100,HISTORICO!$O$4:$O$100,0,0)</f>
        <v>0</v>
      </c>
      <c r="Z224" s="107">
        <f t="array" ref="Z224">XLOOKUP(DECKS!$F224,HISTORICO!$N$4:$N$100,HISTORICO!$P$4:$P$100,0,0)</f>
        <v>0</v>
      </c>
      <c r="AA224" s="107">
        <f t="array" ref="AA224">XLOOKUP(DECKS!$F224,HISTORICO!$N$107:$N$288,HISTORICO!$O$107:$O$288,0,0)</f>
        <v>1</v>
      </c>
      <c r="AB224" s="107">
        <f t="array" ref="AB224">XLOOKUP(DECKS!$F224,HISTORICO!$N$107:$N$288,HISTORICO!$P$107:$P$288,0,0)</f>
        <v>0</v>
      </c>
      <c r="AC224" s="100">
        <f>DECKS!$AB224/DECKS!$AA224</f>
        <v>0</v>
      </c>
      <c r="AD224" s="108">
        <f t="array" ref="AD224">XLOOKUP(DECKS!$F224,HISTORICO!$N$292:$N$759,HISTORICO!$O$292:$O$759,0,0)</f>
        <v>0</v>
      </c>
      <c r="AE224" s="107">
        <f t="array" ref="AE224">XLOOKUP(DECKS!$F224,HISTORICO!$N$292:$N$759,HISTORICO!$P$292:$P$759,0,0)</f>
        <v>0</v>
      </c>
      <c r="AF224" s="109">
        <f>IFERROR(DECKS!$AE224/DECKS!$AD224,0)</f>
        <v>0</v>
      </c>
      <c r="AG224" s="108">
        <f>DECKS!$Y224+DECKS!$AA224+DECKS!$AD224</f>
        <v>1</v>
      </c>
      <c r="AH224" s="109">
        <f>IFERROR((DECKS!$Z224+DECKS!$AB224+DECKS!$AE224)/DECKS!$AG224,0)</f>
        <v>0</v>
      </c>
      <c r="AI224" s="110" t="str">
        <f>IFERROR(AVERAGEIF(REG!$D$2:$D$124,DECKS!$F224,REG!$C$2:$C$124),"-")</f>
        <v>-</v>
      </c>
      <c r="AJ224" s="108">
        <f>DECKS!$M224+DECKS!$O224+DECKS!$Q224+DECKS!$S224+DECKS!$U224+DECKS!$W224+DECKS!$Y224+DECKS!$AA224+DECKS!$AD224</f>
        <v>1</v>
      </c>
      <c r="AK224" s="109">
        <f>IFERROR((DECKS!$N224+DECKS!$P224+DECKS!$R224+DECKS!$T224+DECKS!$V224+DECKS!$X224+DECKS!$Z224+DECKS!$AB224+DECKS!$AE224)/DECKS!$AJ224,0)</f>
        <v>0</v>
      </c>
      <c r="AL224" s="107" t="s">
        <v>160</v>
      </c>
      <c r="AM224" s="107">
        <f>SUMIF(HISTORICO!N:N,DECKS!$F224,HISTORICO!X:X)</f>
        <v>0</v>
      </c>
      <c r="AN224" s="107">
        <f>SUMIF(HISTORICO!N:N,DECKS!$F224,HISTORICO!Y:Y)</f>
        <v>0</v>
      </c>
      <c r="AO224" s="107">
        <f>SUMIF(HISTORICO!N:N,DECKS!$F224,HISTORICO!Z:Z)</f>
        <v>0</v>
      </c>
      <c r="AP224" s="107">
        <f>SUMIF(HISTORICO!N:N,DECKS!$F224,HISTORICO!AA:AA)</f>
        <v>0</v>
      </c>
      <c r="AQ224" s="111">
        <f>IFERROR(SUM(DECKS!$AM224:$AP224)/((DECKS!$AG224)),0)</f>
        <v>0</v>
      </c>
      <c r="AR224" s="112">
        <f>IFERROR(DECKS!$AM224/SUM(DECKS!$AM224:$AP224),0)</f>
        <v>0</v>
      </c>
      <c r="AS224" s="112">
        <f>IFERROR(DECKS!$AN224/SUM(DECKS!$AM224:$AP224),0)</f>
        <v>0</v>
      </c>
      <c r="AT224" s="112">
        <f>IFERROR(DECKS!$AO224/SUM(DECKS!$AM224:$AP224),0)</f>
        <v>0</v>
      </c>
      <c r="AU224" s="112">
        <f>IFERROR(DECKS!$AP224/SUM(DECKS!$AM224:$AP224),0)</f>
        <v>0</v>
      </c>
      <c r="AV224" s="107">
        <f t="array" ref="AV224">XLOOKUP(DECKS!$F224,HISTORICO!$N$4:$N$100,HISTORICO!$AH$4:$AH$100,0)</f>
        <v>0</v>
      </c>
      <c r="AW224" s="107">
        <f>DECKS!$AV224+DECKS!$AM224+1.5*DECKS!$AN224+2*DECKS!$AO224+2.5*DECKS!$AP224</f>
        <v>0</v>
      </c>
      <c r="AX224" s="110">
        <f>IFERROR(DECKS!$AW224/DECKS!$AG224,"-")</f>
        <v>0</v>
      </c>
      <c r="AY224" s="107" t="str">
        <f t="array" ref="AY224">XLOOKUP(DECKS!$AX224,REF!$F$64:$F$68,REF!$D$64:$D$68,"-",-1,1)</f>
        <v>E</v>
      </c>
      <c r="AZ224" s="107"/>
      <c r="BA224" s="114"/>
      <c r="BB224" s="107"/>
      <c r="BC224" s="107"/>
    </row>
    <row r="225" ht="18.75" hidden="1" customHeight="1">
      <c r="A225" s="88"/>
      <c r="B225" s="105" t="s">
        <v>348</v>
      </c>
      <c r="C225" s="107" t="s">
        <v>276</v>
      </c>
      <c r="D225" s="107"/>
      <c r="E225" s="105" t="str">
        <f t="array" ref="E225">XLOOKUP(B225,REF!$C$3:$C$34,REF!$B$3:$B$34,"-",0,1)</f>
        <v>Abzan</v>
      </c>
      <c r="F225" s="108" t="s">
        <v>566</v>
      </c>
      <c r="G225" s="107" t="str">
        <f t="shared" si="1"/>
        <v>1</v>
      </c>
      <c r="H225" s="107" t="str">
        <f t="shared" si="2"/>
        <v>0</v>
      </c>
      <c r="I225" s="107" t="str">
        <f t="shared" si="3"/>
        <v>1</v>
      </c>
      <c r="J225" s="107" t="str">
        <f t="shared" si="4"/>
        <v>0</v>
      </c>
      <c r="K225" s="107" t="str">
        <f t="shared" si="5"/>
        <v>1</v>
      </c>
      <c r="L225" s="107">
        <f t="shared" si="6"/>
        <v>3</v>
      </c>
      <c r="M225" s="107">
        <f t="array" ref="M225">XLOOKUP(DECKS!$F225,HISTORICO!$B$4:$B$11,HISTORICO!$C$4:$C$11,0,0)</f>
        <v>0</v>
      </c>
      <c r="N225" s="107">
        <f t="array" ref="N225">XLOOKUP(DECKS!$F225,HISTORICO!$B$4:$B$11,HISTORICO!$D$4:$D$11,0,0)</f>
        <v>0</v>
      </c>
      <c r="O225" s="107">
        <f t="array" ref="O225">XLOOKUP(DECKS!$F225,HISTORICO!$B$15:$B$89,HISTORICO!$C$15:$C$89,0,0)</f>
        <v>0</v>
      </c>
      <c r="P225" s="107">
        <f t="array" ref="P225">XLOOKUP(DECKS!$F225,HISTORICO!$B$15:$B$89,HISTORICO!$D$15:$D$89,0,0)</f>
        <v>0</v>
      </c>
      <c r="Q225" s="107">
        <f t="array" ref="Q225">XLOOKUP(DECKS!$F225,HISTORICO!$B$93:$B$171,HISTORICO!$C$93:$C$171,0,0)</f>
        <v>0</v>
      </c>
      <c r="R225" s="107">
        <f t="array" ref="R225">XLOOKUP(DECKS!$F225,HISTORICO!$B$93:$B$171,HISTORICO!$D$93:$D$171,0,0)</f>
        <v>0</v>
      </c>
      <c r="S225" s="107">
        <f t="array" ref="S225">XLOOKUP(DECKS!$F225,HISTORICO!$B$175:$B$377,HISTORICO!$C$175:$C$377,0,0)</f>
        <v>0</v>
      </c>
      <c r="T225" s="107">
        <f t="array" ref="T225">XLOOKUP(DECKS!$F225,HISTORICO!$B$175:$B$377,HISTORICO!$D$175:$D$377,0,0)</f>
        <v>0</v>
      </c>
      <c r="U225" s="107">
        <f t="array" ref="U225">XLOOKUP(DECKS!$F225,HISTORICO!$B$381:$B$501,HISTORICO!$C$381:$C$501,0,0)</f>
        <v>0</v>
      </c>
      <c r="V225" s="107">
        <f t="array" ref="V225">XLOOKUP(DECKS!$F225,HISTORICO!$B$381:$B$501,HISTORICO!$D$381:$D$501,0,0)</f>
        <v>0</v>
      </c>
      <c r="W225" s="107">
        <f t="array" ref="W225">XLOOKUP(DECKS!$F225,HISTORICO!$B$505:$B$589,HISTORICO!$C$505:$C$589,0,0)</f>
        <v>0</v>
      </c>
      <c r="X225" s="107">
        <f t="array" ref="X225">XLOOKUP(DECKS!$F225,HISTORICO!$B$505:$B$589,HISTORICO!$D$505:$D$589,0,0)</f>
        <v>0</v>
      </c>
      <c r="Y225" s="107">
        <f t="array" ref="Y225">XLOOKUP(DECKS!$F225,HISTORICO!$N$4:$N$100,HISTORICO!$O$4:$O$100,0,0)</f>
        <v>0</v>
      </c>
      <c r="Z225" s="107">
        <f t="array" ref="Z225">XLOOKUP(DECKS!$F225,HISTORICO!$N$4:$N$100,HISTORICO!$P$4:$P$100,0,0)</f>
        <v>0</v>
      </c>
      <c r="AA225" s="107">
        <f t="array" ref="AA225">XLOOKUP(DECKS!$F225,HISTORICO!$N$107:$N$288,HISTORICO!$O$107:$O$288,0,0)</f>
        <v>1</v>
      </c>
      <c r="AB225" s="107">
        <f t="array" ref="AB225">XLOOKUP(DECKS!$F225,HISTORICO!$N$107:$N$288,HISTORICO!$P$107:$P$288,0,0)</f>
        <v>0</v>
      </c>
      <c r="AC225" s="107">
        <f>DECKS!$AB225/DECKS!$AA225</f>
        <v>0</v>
      </c>
      <c r="AD225" s="108">
        <f t="array" ref="AD225">XLOOKUP(DECKS!$F225,HISTORICO!$N$292:$N$759,HISTORICO!$O$292:$O$759,0,0)</f>
        <v>0</v>
      </c>
      <c r="AE225" s="107">
        <f t="array" ref="AE225">XLOOKUP(DECKS!$F225,HISTORICO!$N$292:$N$759,HISTORICO!$P$292:$P$759,0,0)</f>
        <v>0</v>
      </c>
      <c r="AF225" s="109">
        <f>IFERROR(DECKS!$AE225/DECKS!$AD225,0)</f>
        <v>0</v>
      </c>
      <c r="AG225" s="108">
        <f>DECKS!$Y225+DECKS!$AA225+DECKS!$AD225</f>
        <v>1</v>
      </c>
      <c r="AH225" s="109">
        <f>IFERROR((DECKS!$Z225+DECKS!$AB225+DECKS!$AE225)/DECKS!$AG225,0)</f>
        <v>0</v>
      </c>
      <c r="AI225" s="110" t="str">
        <f>IFERROR(AVERAGEIF(REG!$D$2:$D$124,DECKS!$F225,REG!$C$2:$C$124),"-")</f>
        <v>-</v>
      </c>
      <c r="AJ225" s="108">
        <f>DECKS!$M225+DECKS!$O225+DECKS!$Q225+DECKS!$S225+DECKS!$U225+DECKS!$W225+DECKS!$Y225+DECKS!$AA225+DECKS!$AD225</f>
        <v>1</v>
      </c>
      <c r="AK225" s="109">
        <f>IFERROR((DECKS!$N225+DECKS!$P225+DECKS!$R225+DECKS!$T225+DECKS!$V225+DECKS!$X225+DECKS!$Z225+DECKS!$AB225+DECKS!$AE225)/DECKS!$AJ225,0)</f>
        <v>0</v>
      </c>
      <c r="AL225" s="107"/>
      <c r="AM225" s="107">
        <f>SUMIF(HISTORICO!N:N,DECKS!$F225,HISTORICO!X:X)</f>
        <v>0</v>
      </c>
      <c r="AN225" s="107">
        <f>SUMIF(HISTORICO!N:N,DECKS!$F225,HISTORICO!Y:Y)</f>
        <v>0</v>
      </c>
      <c r="AO225" s="107">
        <f>SUMIF(HISTORICO!N:N,DECKS!$F225,HISTORICO!Z:Z)</f>
        <v>1</v>
      </c>
      <c r="AP225" s="107">
        <f>SUMIF(HISTORICO!N:N,DECKS!$F225,HISTORICO!AA:AA)</f>
        <v>0</v>
      </c>
      <c r="AQ225" s="111">
        <f>IFERROR(SUM(DECKS!$AM225:$AP225)/((DECKS!$AG225)),0)</f>
        <v>1</v>
      </c>
      <c r="AR225" s="112">
        <f>IFERROR(DECKS!$AM225/SUM(DECKS!$AM225:$AP225),0)</f>
        <v>0</v>
      </c>
      <c r="AS225" s="112">
        <f>IFERROR(DECKS!$AN225/SUM(DECKS!$AM225:$AP225),0)</f>
        <v>0</v>
      </c>
      <c r="AT225" s="112">
        <f>IFERROR(DECKS!$AO225/SUM(DECKS!$AM225:$AP225),0)</f>
        <v>1</v>
      </c>
      <c r="AU225" s="112">
        <f>IFERROR(DECKS!$AP225/SUM(DECKS!$AM225:$AP225),0)</f>
        <v>0</v>
      </c>
      <c r="AV225" s="107">
        <f t="array" ref="AV225">XLOOKUP(DECKS!$F225,HISTORICO!$N$4:$N$100,HISTORICO!$AH$4:$AH$100,0)</f>
        <v>0</v>
      </c>
      <c r="AW225" s="107">
        <f>DECKS!$AV225+DECKS!$AM225+1.5*DECKS!$AN225+2*DECKS!$AO225+2.5*DECKS!$AP225</f>
        <v>2</v>
      </c>
      <c r="AX225" s="110">
        <f>IFERROR(DECKS!$AW225/DECKS!$AG225,"-")</f>
        <v>2</v>
      </c>
      <c r="AY225" s="107" t="str">
        <f t="array" ref="AY225">XLOOKUP(DECKS!$AX225,REF!$F$64:$F$68,REF!$D$64:$D$68,"-",-1,1)</f>
        <v>B</v>
      </c>
      <c r="AZ225" s="107"/>
      <c r="BA225" s="114"/>
      <c r="BB225" s="107"/>
      <c r="BC225" s="107"/>
    </row>
    <row r="226" ht="18.75" hidden="1" customHeight="1">
      <c r="A226" s="88"/>
      <c r="B226" s="105" t="s">
        <v>296</v>
      </c>
      <c r="C226" s="107" t="s">
        <v>272</v>
      </c>
      <c r="D226" s="107">
        <v>4.0</v>
      </c>
      <c r="E226" s="105" t="str">
        <f t="array" ref="E226">XLOOKUP(B226,REF!$C$3:$C$34,REF!$B$3:$B$34,"-",0,1)</f>
        <v>Mono Blue</v>
      </c>
      <c r="F226" s="108" t="s">
        <v>567</v>
      </c>
      <c r="G226" s="107" t="str">
        <f t="shared" si="1"/>
        <v>0</v>
      </c>
      <c r="H226" s="107" t="str">
        <f t="shared" si="2"/>
        <v>1</v>
      </c>
      <c r="I226" s="107" t="str">
        <f t="shared" si="3"/>
        <v>0</v>
      </c>
      <c r="J226" s="107" t="str">
        <f t="shared" si="4"/>
        <v>0</v>
      </c>
      <c r="K226" s="107" t="str">
        <f t="shared" si="5"/>
        <v>0</v>
      </c>
      <c r="L226" s="107">
        <f t="shared" si="6"/>
        <v>1</v>
      </c>
      <c r="M226" s="107">
        <f t="array" ref="M226">XLOOKUP(DECKS!$F226,HISTORICO!$B$4:$B$11,HISTORICO!$C$4:$C$11,0,0)</f>
        <v>0</v>
      </c>
      <c r="N226" s="107">
        <f t="array" ref="N226">XLOOKUP(DECKS!$F226,HISTORICO!$B$4:$B$11,HISTORICO!$D$4:$D$11,0,0)</f>
        <v>0</v>
      </c>
      <c r="O226" s="107">
        <f t="array" ref="O226">XLOOKUP(DECKS!$F226,HISTORICO!$B$15:$B$89,HISTORICO!$C$15:$C$89,0,0)</f>
        <v>0</v>
      </c>
      <c r="P226" s="107">
        <f t="array" ref="P226">XLOOKUP(DECKS!$F226,HISTORICO!$B$15:$B$89,HISTORICO!$D$15:$D$89,0,0)</f>
        <v>0</v>
      </c>
      <c r="Q226" s="107">
        <f t="array" ref="Q226">XLOOKUP(DECKS!$F226,HISTORICO!$B$93:$B$171,HISTORICO!$C$93:$C$171,0,0)</f>
        <v>2</v>
      </c>
      <c r="R226" s="107">
        <f t="array" ref="R226">XLOOKUP(DECKS!$F226,HISTORICO!$B$93:$B$171,HISTORICO!$D$93:$D$171,0,0)</f>
        <v>2</v>
      </c>
      <c r="S226" s="107">
        <f t="array" ref="S226">XLOOKUP(DECKS!$F226,HISTORICO!$B$175:$B$377,HISTORICO!$C$175:$C$377,0,0)</f>
        <v>0</v>
      </c>
      <c r="T226" s="107">
        <f t="array" ref="T226">XLOOKUP(DECKS!$F226,HISTORICO!$B$175:$B$377,HISTORICO!$D$175:$D$377,0,0)</f>
        <v>0</v>
      </c>
      <c r="U226" s="107">
        <f t="array" ref="U226">XLOOKUP(DECKS!$F226,HISTORICO!$B$381:$B$501,HISTORICO!$C$381:$C$501,0,0)</f>
        <v>0</v>
      </c>
      <c r="V226" s="107">
        <f t="array" ref="V226">XLOOKUP(DECKS!$F226,HISTORICO!$B$381:$B$501,HISTORICO!$D$381:$D$501,0,0)</f>
        <v>0</v>
      </c>
      <c r="W226" s="107">
        <f t="array" ref="W226">XLOOKUP(DECKS!$F226,HISTORICO!$B$505:$B$589,HISTORICO!$C$505:$C$589,0,0)</f>
        <v>0</v>
      </c>
      <c r="X226" s="107">
        <f t="array" ref="X226">XLOOKUP(DECKS!$F226,HISTORICO!$B$505:$B$589,HISTORICO!$D$505:$D$589,0,0)</f>
        <v>0</v>
      </c>
      <c r="Y226" s="107">
        <f t="array" ref="Y226">XLOOKUP(DECKS!$F226,HISTORICO!$N$4:$N$100,HISTORICO!$O$4:$O$100,0,0)</f>
        <v>0</v>
      </c>
      <c r="Z226" s="107">
        <f t="array" ref="Z226">XLOOKUP(DECKS!$F226,HISTORICO!$N$4:$N$100,HISTORICO!$P$4:$P$100,0,0)</f>
        <v>0</v>
      </c>
      <c r="AA226" s="107">
        <f t="array" ref="AA226">XLOOKUP(DECKS!$F226,HISTORICO!$N$107:$N$288,HISTORICO!$O$107:$O$288,0,0)</f>
        <v>0</v>
      </c>
      <c r="AB226" s="107">
        <f t="array" ref="AB226">XLOOKUP(DECKS!$F226,HISTORICO!$N$107:$N$288,HISTORICO!$P$107:$P$288,0,0)</f>
        <v>0</v>
      </c>
      <c r="AC226" s="100" t="str">
        <f>DECKS!$AB226/DECKS!$AA226</f>
        <v>#DIV/0!</v>
      </c>
      <c r="AD226" s="108">
        <f t="array" ref="AD226">XLOOKUP(DECKS!$F226,HISTORICO!$N$292:$N$759,HISTORICO!$O$292:$O$759,0,0)</f>
        <v>0</v>
      </c>
      <c r="AE226" s="107">
        <f t="array" ref="AE226">XLOOKUP(DECKS!$F226,HISTORICO!$N$292:$N$759,HISTORICO!$P$292:$P$759,0,0)</f>
        <v>0</v>
      </c>
      <c r="AF226" s="109">
        <f>IFERROR(DECKS!$AE226/DECKS!$AD226,0)</f>
        <v>0</v>
      </c>
      <c r="AG226" s="108">
        <f>DECKS!$Y226+DECKS!$AA226+DECKS!$AD226</f>
        <v>0</v>
      </c>
      <c r="AH226" s="109">
        <f>IFERROR((DECKS!$Z226+DECKS!$AB226+DECKS!$AE226)/DECKS!$AG226,0)</f>
        <v>0</v>
      </c>
      <c r="AI226" s="110" t="str">
        <f>IFERROR(AVERAGEIF(REG!$D$2:$D$124,DECKS!$F226,REG!$C$2:$C$124),"-")</f>
        <v>-</v>
      </c>
      <c r="AJ226" s="108">
        <f>DECKS!$M226+DECKS!$O226+DECKS!$Q226+DECKS!$S226+DECKS!$U226+DECKS!$W226+DECKS!$Y226+DECKS!$AA226+DECKS!$AD226</f>
        <v>2</v>
      </c>
      <c r="AK226" s="109">
        <f>IFERROR((DECKS!$N226+DECKS!$P226+DECKS!$R226+DECKS!$T226+DECKS!$V226+DECKS!$X226+DECKS!$Z226+DECKS!$AB226+DECKS!$AE226)/DECKS!$AJ226,0)</f>
        <v>1</v>
      </c>
      <c r="AL226" s="107" t="s">
        <v>364</v>
      </c>
      <c r="AM226" s="107">
        <f>SUMIF(HISTORICO!N:N,DECKS!$F226,HISTORICO!X:X)</f>
        <v>0</v>
      </c>
      <c r="AN226" s="107">
        <f>SUMIF(HISTORICO!N:N,DECKS!$F226,HISTORICO!Y:Y)</f>
        <v>0</v>
      </c>
      <c r="AO226" s="107">
        <f>SUMIF(HISTORICO!N:N,DECKS!$F226,HISTORICO!Z:Z)</f>
        <v>0</v>
      </c>
      <c r="AP226" s="107">
        <f>SUMIF(HISTORICO!N:N,DECKS!$F226,HISTORICO!AA:AA)</f>
        <v>0</v>
      </c>
      <c r="AQ226" s="111">
        <f>IFERROR(SUM(DECKS!$AM226:$AP226)/((DECKS!$AG226)),0)</f>
        <v>0</v>
      </c>
      <c r="AR226" s="112">
        <f>IFERROR(DECKS!$AM226/SUM(DECKS!$AM226:$AP226),0)</f>
        <v>0</v>
      </c>
      <c r="AS226" s="112">
        <f>IFERROR(DECKS!$AN226/SUM(DECKS!$AM226:$AP226),0)</f>
        <v>0</v>
      </c>
      <c r="AT226" s="112">
        <f>IFERROR(DECKS!$AO226/SUM(DECKS!$AM226:$AP226),0)</f>
        <v>0</v>
      </c>
      <c r="AU226" s="112">
        <f>IFERROR(DECKS!$AP226/SUM(DECKS!$AM226:$AP226),0)</f>
        <v>0</v>
      </c>
      <c r="AV226" s="107">
        <f t="array" ref="AV226">XLOOKUP(DECKS!$F226,HISTORICO!$N$4:$N$100,HISTORICO!$AH$4:$AH$100,0)</f>
        <v>0</v>
      </c>
      <c r="AW226" s="107">
        <f>DECKS!$AV226+DECKS!$AM226+1.5*DECKS!$AN226+2*DECKS!$AO226+2.5*DECKS!$AP226</f>
        <v>0</v>
      </c>
      <c r="AX226" s="110" t="str">
        <f>IFERROR(DECKS!$AW226/DECKS!$AG226,"-")</f>
        <v>-</v>
      </c>
      <c r="AY226" s="107" t="str">
        <f t="array" ref="AY226">XLOOKUP(DECKS!$AX226,REF!$F$64:$F$68,REF!$D$64:$D$68,"-",-1,1)</f>
        <v>-</v>
      </c>
      <c r="AZ226" s="107"/>
      <c r="BA226" s="114"/>
      <c r="BB226" s="107"/>
      <c r="BC226" s="107"/>
    </row>
    <row r="227" ht="18.75" hidden="1" customHeight="1">
      <c r="A227" s="88"/>
      <c r="B227" s="105" t="s">
        <v>310</v>
      </c>
      <c r="C227" s="107" t="s">
        <v>274</v>
      </c>
      <c r="D227" s="107">
        <v>5.0</v>
      </c>
      <c r="E227" s="105" t="str">
        <f t="array" ref="E227">XLOOKUP(B227,REF!$C$3:$C$34,REF!$B$3:$B$34,"-",0,1)</f>
        <v>Mono Black</v>
      </c>
      <c r="F227" s="108" t="s">
        <v>568</v>
      </c>
      <c r="G227" s="107" t="str">
        <f t="shared" si="1"/>
        <v>0</v>
      </c>
      <c r="H227" s="107" t="str">
        <f t="shared" si="2"/>
        <v>0</v>
      </c>
      <c r="I227" s="107" t="str">
        <f t="shared" si="3"/>
        <v>1</v>
      </c>
      <c r="J227" s="107" t="str">
        <f t="shared" si="4"/>
        <v>0</v>
      </c>
      <c r="K227" s="107" t="str">
        <f t="shared" si="5"/>
        <v>0</v>
      </c>
      <c r="L227" s="107">
        <f t="shared" si="6"/>
        <v>1</v>
      </c>
      <c r="M227" s="107">
        <f t="array" ref="M227">XLOOKUP(DECKS!$F227,HISTORICO!$B$4:$B$11,HISTORICO!$C$4:$C$11,0,0)</f>
        <v>0</v>
      </c>
      <c r="N227" s="107">
        <f t="array" ref="N227">XLOOKUP(DECKS!$F227,HISTORICO!$B$4:$B$11,HISTORICO!$D$4:$D$11,0,0)</f>
        <v>0</v>
      </c>
      <c r="O227" s="107">
        <f t="array" ref="O227">XLOOKUP(DECKS!$F227,HISTORICO!$B$15:$B$89,HISTORICO!$C$15:$C$89,0,0)</f>
        <v>0</v>
      </c>
      <c r="P227" s="107">
        <f t="array" ref="P227">XLOOKUP(DECKS!$F227,HISTORICO!$B$15:$B$89,HISTORICO!$D$15:$D$89,0,0)</f>
        <v>0</v>
      </c>
      <c r="Q227" s="107">
        <f t="array" ref="Q227">XLOOKUP(DECKS!$F227,HISTORICO!$B$93:$B$171,HISTORICO!$C$93:$C$171,0,0)</f>
        <v>0</v>
      </c>
      <c r="R227" s="107">
        <f t="array" ref="R227">XLOOKUP(DECKS!$F227,HISTORICO!$B$93:$B$171,HISTORICO!$D$93:$D$171,0,0)</f>
        <v>0</v>
      </c>
      <c r="S227" s="107">
        <f t="array" ref="S227">XLOOKUP(DECKS!$F227,HISTORICO!$B$175:$B$377,HISTORICO!$C$175:$C$377,0,0)</f>
        <v>0</v>
      </c>
      <c r="T227" s="107">
        <f t="array" ref="T227">XLOOKUP(DECKS!$F227,HISTORICO!$B$175:$B$377,HISTORICO!$D$175:$D$377,0,0)</f>
        <v>0</v>
      </c>
      <c r="U227" s="107">
        <f t="array" ref="U227">XLOOKUP(DECKS!$F227,HISTORICO!$B$381:$B$501,HISTORICO!$C$381:$C$501,0,0)</f>
        <v>2</v>
      </c>
      <c r="V227" s="107">
        <f t="array" ref="V227">XLOOKUP(DECKS!$F227,HISTORICO!$B$381:$B$501,HISTORICO!$D$381:$D$501,0,0)</f>
        <v>2</v>
      </c>
      <c r="W227" s="107">
        <f t="array" ref="W227">XLOOKUP(DECKS!$F227,HISTORICO!$B$505:$B$589,HISTORICO!$C$505:$C$589,0,0)</f>
        <v>0</v>
      </c>
      <c r="X227" s="107">
        <f t="array" ref="X227">XLOOKUP(DECKS!$F227,HISTORICO!$B$505:$B$589,HISTORICO!$D$505:$D$589,0,0)</f>
        <v>0</v>
      </c>
      <c r="Y227" s="107">
        <f t="array" ref="Y227">XLOOKUP(DECKS!$F227,HISTORICO!$N$4:$N$100,HISTORICO!$O$4:$O$100,0,0)</f>
        <v>0</v>
      </c>
      <c r="Z227" s="107">
        <f t="array" ref="Z227">XLOOKUP(DECKS!$F227,HISTORICO!$N$4:$N$100,HISTORICO!$P$4:$P$100,0,0)</f>
        <v>0</v>
      </c>
      <c r="AA227" s="107">
        <f t="array" ref="AA227">XLOOKUP(DECKS!$F227,HISTORICO!$N$107:$N$288,HISTORICO!$O$107:$O$288,0,0)</f>
        <v>0</v>
      </c>
      <c r="AB227" s="107">
        <f t="array" ref="AB227">XLOOKUP(DECKS!$F227,HISTORICO!$N$107:$N$288,HISTORICO!$P$107:$P$288,0,0)</f>
        <v>0</v>
      </c>
      <c r="AC227" s="100" t="str">
        <f>DECKS!$AB227/DECKS!$AA227</f>
        <v>#DIV/0!</v>
      </c>
      <c r="AD227" s="108">
        <f t="array" ref="AD227">XLOOKUP(DECKS!$F227,HISTORICO!$N$292:$N$759,HISTORICO!$O$292:$O$759,0,0)</f>
        <v>0</v>
      </c>
      <c r="AE227" s="107">
        <f t="array" ref="AE227">XLOOKUP(DECKS!$F227,HISTORICO!$N$292:$N$759,HISTORICO!$P$292:$P$759,0,0)</f>
        <v>0</v>
      </c>
      <c r="AF227" s="109">
        <f>IFERROR(DECKS!$AE227/DECKS!$AD227,0)</f>
        <v>0</v>
      </c>
      <c r="AG227" s="108">
        <f>DECKS!$Y227+DECKS!$AA227+DECKS!$AD227</f>
        <v>0</v>
      </c>
      <c r="AH227" s="109">
        <f>IFERROR((DECKS!$Z227+DECKS!$AB227+DECKS!$AE227)/DECKS!$AG227,0)</f>
        <v>0</v>
      </c>
      <c r="AI227" s="110" t="str">
        <f>IFERROR(AVERAGEIF(REG!$D$2:$D$124,DECKS!$F227,REG!$C$2:$C$124),"-")</f>
        <v>-</v>
      </c>
      <c r="AJ227" s="108">
        <f>DECKS!$M227+DECKS!$O227+DECKS!$Q227+DECKS!$S227+DECKS!$U227+DECKS!$W227+DECKS!$Y227+DECKS!$AA227+DECKS!$AD227</f>
        <v>2</v>
      </c>
      <c r="AK227" s="109">
        <f>IFERROR((DECKS!$N227+DECKS!$P227+DECKS!$R227+DECKS!$T227+DECKS!$V227+DECKS!$X227+DECKS!$Z227+DECKS!$AB227+DECKS!$AE227)/DECKS!$AJ227,0)</f>
        <v>1</v>
      </c>
      <c r="AL227" s="107" t="s">
        <v>362</v>
      </c>
      <c r="AM227" s="107">
        <f>SUMIF(HISTORICO!N:N,DECKS!$F227,HISTORICO!X:X)</f>
        <v>0</v>
      </c>
      <c r="AN227" s="107">
        <f>SUMIF(HISTORICO!N:N,DECKS!$F227,HISTORICO!Y:Y)</f>
        <v>0</v>
      </c>
      <c r="AO227" s="107">
        <f>SUMIF(HISTORICO!N:N,DECKS!$F227,HISTORICO!Z:Z)</f>
        <v>0</v>
      </c>
      <c r="AP227" s="107">
        <f>SUMIF(HISTORICO!N:N,DECKS!$F227,HISTORICO!AA:AA)</f>
        <v>0</v>
      </c>
      <c r="AQ227" s="111">
        <f>IFERROR(SUM(DECKS!$AM227:$AP227)/((DECKS!$AG227)),0)</f>
        <v>0</v>
      </c>
      <c r="AR227" s="112">
        <f>IFERROR(DECKS!$AM227/SUM(DECKS!$AM227:$AP227),0)</f>
        <v>0</v>
      </c>
      <c r="AS227" s="112">
        <f>IFERROR(DECKS!$AN227/SUM(DECKS!$AM227:$AP227),0)</f>
        <v>0</v>
      </c>
      <c r="AT227" s="112">
        <f>IFERROR(DECKS!$AO227/SUM(DECKS!$AM227:$AP227),0)</f>
        <v>0</v>
      </c>
      <c r="AU227" s="112">
        <f>IFERROR(DECKS!$AP227/SUM(DECKS!$AM227:$AP227),0)</f>
        <v>0</v>
      </c>
      <c r="AV227" s="107">
        <f t="array" ref="AV227">XLOOKUP(DECKS!$F227,HISTORICO!$N$4:$N$100,HISTORICO!$AH$4:$AH$100,0)</f>
        <v>0</v>
      </c>
      <c r="AW227" s="107">
        <f>DECKS!$AV227+DECKS!$AM227+1.5*DECKS!$AN227+2*DECKS!$AO227+2.5*DECKS!$AP227</f>
        <v>0</v>
      </c>
      <c r="AX227" s="110" t="str">
        <f>IFERROR(DECKS!$AW227/DECKS!$AG227,"-")</f>
        <v>-</v>
      </c>
      <c r="AY227" s="107" t="str">
        <f t="array" ref="AY227">XLOOKUP(DECKS!$AX227,REF!$F$64:$F$68,REF!$D$64:$D$68,"-",-1,1)</f>
        <v>-</v>
      </c>
      <c r="AZ227" s="107"/>
      <c r="BA227" s="114"/>
      <c r="BB227" s="107"/>
      <c r="BC227" s="107"/>
    </row>
    <row r="228" ht="18.75" hidden="1" customHeight="1">
      <c r="A228" s="88"/>
      <c r="B228" s="105" t="s">
        <v>304</v>
      </c>
      <c r="C228" s="107" t="s">
        <v>257</v>
      </c>
      <c r="D228" s="107">
        <v>3.0</v>
      </c>
      <c r="E228" s="105" t="str">
        <f t="array" ref="E228">XLOOKUP(B228,REF!$C$3:$C$34,REF!$B$3:$B$34,"-",0,1)</f>
        <v>Izzet</v>
      </c>
      <c r="F228" s="108" t="s">
        <v>569</v>
      </c>
      <c r="G228" s="107" t="str">
        <f t="shared" si="1"/>
        <v>0</v>
      </c>
      <c r="H228" s="107" t="str">
        <f t="shared" si="2"/>
        <v>1</v>
      </c>
      <c r="I228" s="107" t="str">
        <f t="shared" si="3"/>
        <v>0</v>
      </c>
      <c r="J228" s="107" t="str">
        <f t="shared" si="4"/>
        <v>1</v>
      </c>
      <c r="K228" s="107" t="str">
        <f t="shared" si="5"/>
        <v>0</v>
      </c>
      <c r="L228" s="107">
        <f t="shared" si="6"/>
        <v>2</v>
      </c>
      <c r="M228" s="107">
        <f t="array" ref="M228">XLOOKUP(DECKS!$F228,HISTORICO!$B$4:$B$11,HISTORICO!$C$4:$C$11,0,0)</f>
        <v>0</v>
      </c>
      <c r="N228" s="107">
        <f t="array" ref="N228">XLOOKUP(DECKS!$F228,HISTORICO!$B$4:$B$11,HISTORICO!$D$4:$D$11,0,0)</f>
        <v>0</v>
      </c>
      <c r="O228" s="107">
        <f t="array" ref="O228">XLOOKUP(DECKS!$F228,HISTORICO!$B$15:$B$89,HISTORICO!$C$15:$C$89,0,0)</f>
        <v>0</v>
      </c>
      <c r="P228" s="107">
        <f t="array" ref="P228">XLOOKUP(DECKS!$F228,HISTORICO!$B$15:$B$89,HISTORICO!$D$15:$D$89,0,0)</f>
        <v>0</v>
      </c>
      <c r="Q228" s="107">
        <f t="array" ref="Q228">XLOOKUP(DECKS!$F228,HISTORICO!$B$93:$B$171,HISTORICO!$C$93:$C$171,0,0)</f>
        <v>0</v>
      </c>
      <c r="R228" s="107">
        <f t="array" ref="R228">XLOOKUP(DECKS!$F228,HISTORICO!$B$93:$B$171,HISTORICO!$D$93:$D$171,0,0)</f>
        <v>0</v>
      </c>
      <c r="S228" s="107">
        <f t="array" ref="S228">XLOOKUP(DECKS!$F228,HISTORICO!$B$175:$B$377,HISTORICO!$C$175:$C$377,0,0)</f>
        <v>2</v>
      </c>
      <c r="T228" s="107">
        <f t="array" ref="T228">XLOOKUP(DECKS!$F228,HISTORICO!$B$175:$B$377,HISTORICO!$D$175:$D$377,0,0)</f>
        <v>2</v>
      </c>
      <c r="U228" s="107">
        <f t="array" ref="U228">XLOOKUP(DECKS!$F228,HISTORICO!$B$381:$B$501,HISTORICO!$C$381:$C$501,0,0)</f>
        <v>0</v>
      </c>
      <c r="V228" s="107">
        <f t="array" ref="V228">XLOOKUP(DECKS!$F228,HISTORICO!$B$381:$B$501,HISTORICO!$D$381:$D$501,0,0)</f>
        <v>0</v>
      </c>
      <c r="W228" s="107">
        <f t="array" ref="W228">XLOOKUP(DECKS!$F228,HISTORICO!$B$505:$B$589,HISTORICO!$C$505:$C$589,0,0)</f>
        <v>0</v>
      </c>
      <c r="X228" s="107">
        <f t="array" ref="X228">XLOOKUP(DECKS!$F228,HISTORICO!$B$505:$B$589,HISTORICO!$D$505:$D$589,0,0)</f>
        <v>0</v>
      </c>
      <c r="Y228" s="107">
        <f t="array" ref="Y228">XLOOKUP(DECKS!$F228,HISTORICO!$N$4:$N$100,HISTORICO!$O$4:$O$100,0,0)</f>
        <v>0</v>
      </c>
      <c r="Z228" s="107">
        <f t="array" ref="Z228">XLOOKUP(DECKS!$F228,HISTORICO!$N$4:$N$100,HISTORICO!$P$4:$P$100,0,0)</f>
        <v>0</v>
      </c>
      <c r="AA228" s="107">
        <f t="array" ref="AA228">XLOOKUP(DECKS!$F228,HISTORICO!$N$107:$N$288,HISTORICO!$O$107:$O$288,0,0)</f>
        <v>0</v>
      </c>
      <c r="AB228" s="107">
        <f t="array" ref="AB228">XLOOKUP(DECKS!$F228,HISTORICO!$N$107:$N$288,HISTORICO!$P$107:$P$288,0,0)</f>
        <v>0</v>
      </c>
      <c r="AC228" s="100" t="str">
        <f>DECKS!$AB228/DECKS!$AA228</f>
        <v>#DIV/0!</v>
      </c>
      <c r="AD228" s="108">
        <f t="array" ref="AD228">XLOOKUP(DECKS!$F228,HISTORICO!$N$292:$N$759,HISTORICO!$O$292:$O$759,0,0)</f>
        <v>0</v>
      </c>
      <c r="AE228" s="107">
        <f t="array" ref="AE228">XLOOKUP(DECKS!$F228,HISTORICO!$N$292:$N$759,HISTORICO!$P$292:$P$759,0,0)</f>
        <v>0</v>
      </c>
      <c r="AF228" s="109">
        <f>IFERROR(DECKS!$AE228/DECKS!$AD228,0)</f>
        <v>0</v>
      </c>
      <c r="AG228" s="108">
        <f>DECKS!$Y228+DECKS!$AA228+DECKS!$AD228</f>
        <v>0</v>
      </c>
      <c r="AH228" s="109">
        <f>IFERROR((DECKS!$Z228+DECKS!$AB228+DECKS!$AE228)/DECKS!$AG228,0)</f>
        <v>0</v>
      </c>
      <c r="AI228" s="110" t="str">
        <f>IFERROR(AVERAGEIF(REG!$D$2:$D$124,DECKS!$F228,REG!$C$2:$C$124),"-")</f>
        <v>-</v>
      </c>
      <c r="AJ228" s="108">
        <f>DECKS!$M228+DECKS!$O228+DECKS!$Q228+DECKS!$S228+DECKS!$U228+DECKS!$W228+DECKS!$Y228+DECKS!$AA228+DECKS!$AD228</f>
        <v>2</v>
      </c>
      <c r="AK228" s="109">
        <f>IFERROR((DECKS!$N228+DECKS!$P228+DECKS!$R228+DECKS!$T228+DECKS!$V228+DECKS!$X228+DECKS!$Z228+DECKS!$AB228+DECKS!$AE228)/DECKS!$AJ228,0)</f>
        <v>1</v>
      </c>
      <c r="AL228" s="107" t="s">
        <v>362</v>
      </c>
      <c r="AM228" s="107">
        <f>SUMIF(HISTORICO!N:N,DECKS!$F228,HISTORICO!X:X)</f>
        <v>0</v>
      </c>
      <c r="AN228" s="107">
        <f>SUMIF(HISTORICO!N:N,DECKS!$F228,HISTORICO!Y:Y)</f>
        <v>0</v>
      </c>
      <c r="AO228" s="107">
        <f>SUMIF(HISTORICO!N:N,DECKS!$F228,HISTORICO!Z:Z)</f>
        <v>0</v>
      </c>
      <c r="AP228" s="107">
        <f>SUMIF(HISTORICO!N:N,DECKS!$F228,HISTORICO!AA:AA)</f>
        <v>0</v>
      </c>
      <c r="AQ228" s="111">
        <f>IFERROR(SUM(DECKS!$AM228:$AP228)/((DECKS!$AG228)),0)</f>
        <v>0</v>
      </c>
      <c r="AR228" s="112">
        <f>IFERROR(DECKS!$AM228/SUM(DECKS!$AM228:$AP228),0)</f>
        <v>0</v>
      </c>
      <c r="AS228" s="112">
        <f>IFERROR(DECKS!$AN228/SUM(DECKS!$AM228:$AP228),0)</f>
        <v>0</v>
      </c>
      <c r="AT228" s="112">
        <f>IFERROR(DECKS!$AO228/SUM(DECKS!$AM228:$AP228),0)</f>
        <v>0</v>
      </c>
      <c r="AU228" s="112">
        <f>IFERROR(DECKS!$AP228/SUM(DECKS!$AM228:$AP228),0)</f>
        <v>0</v>
      </c>
      <c r="AV228" s="107">
        <f t="array" ref="AV228">XLOOKUP(DECKS!$F228,HISTORICO!$N$4:$N$100,HISTORICO!$AH$4:$AH$100,0)</f>
        <v>0</v>
      </c>
      <c r="AW228" s="107">
        <f>DECKS!$AV228+DECKS!$AM228+1.5*DECKS!$AN228+2*DECKS!$AO228+2.5*DECKS!$AP228</f>
        <v>0</v>
      </c>
      <c r="AX228" s="110" t="str">
        <f>IFERROR(DECKS!$AW228/DECKS!$AG228,"-")</f>
        <v>-</v>
      </c>
      <c r="AY228" s="107" t="str">
        <f t="array" ref="AY228">XLOOKUP(DECKS!$AX228,REF!$F$64:$F$68,REF!$D$64:$D$68,"-",-1,1)</f>
        <v>-</v>
      </c>
      <c r="AZ228" s="107"/>
      <c r="BA228" s="114"/>
      <c r="BB228" s="107"/>
      <c r="BC228" s="107"/>
    </row>
    <row r="229" ht="18.75" hidden="1" customHeight="1">
      <c r="A229" s="88"/>
      <c r="B229" s="105" t="s">
        <v>322</v>
      </c>
      <c r="C229" s="107" t="s">
        <v>264</v>
      </c>
      <c r="D229" s="107">
        <v>4.0</v>
      </c>
      <c r="E229" s="105" t="str">
        <f t="array" ref="E229">XLOOKUP(B229,REF!$C$3:$C$34,REF!$B$3:$B$34,"-",0,1)</f>
        <v>Azorius</v>
      </c>
      <c r="F229" s="108" t="s">
        <v>570</v>
      </c>
      <c r="G229" s="107" t="str">
        <f t="shared" si="1"/>
        <v>1</v>
      </c>
      <c r="H229" s="107" t="str">
        <f t="shared" si="2"/>
        <v>1</v>
      </c>
      <c r="I229" s="107" t="str">
        <f t="shared" si="3"/>
        <v>0</v>
      </c>
      <c r="J229" s="107" t="str">
        <f t="shared" si="4"/>
        <v>0</v>
      </c>
      <c r="K229" s="107" t="str">
        <f t="shared" si="5"/>
        <v>0</v>
      </c>
      <c r="L229" s="107">
        <f t="shared" si="6"/>
        <v>2</v>
      </c>
      <c r="M229" s="107">
        <f t="array" ref="M229">XLOOKUP(DECKS!$F229,HISTORICO!$B$4:$B$11,HISTORICO!$C$4:$C$11,0,0)</f>
        <v>0</v>
      </c>
      <c r="N229" s="107">
        <f t="array" ref="N229">XLOOKUP(DECKS!$F229,HISTORICO!$B$4:$B$11,HISTORICO!$D$4:$D$11,0,0)</f>
        <v>0</v>
      </c>
      <c r="O229" s="107">
        <f t="array" ref="O229">XLOOKUP(DECKS!$F229,HISTORICO!$B$15:$B$89,HISTORICO!$C$15:$C$89,0,0)</f>
        <v>0</v>
      </c>
      <c r="P229" s="107">
        <f t="array" ref="P229">XLOOKUP(DECKS!$F229,HISTORICO!$B$15:$B$89,HISTORICO!$D$15:$D$89,0,0)</f>
        <v>0</v>
      </c>
      <c r="Q229" s="107">
        <f t="array" ref="Q229">XLOOKUP(DECKS!$F229,HISTORICO!$B$93:$B$171,HISTORICO!$C$93:$C$171,0,0)</f>
        <v>0</v>
      </c>
      <c r="R229" s="107">
        <f t="array" ref="R229">XLOOKUP(DECKS!$F229,HISTORICO!$B$93:$B$171,HISTORICO!$D$93:$D$171,0,0)</f>
        <v>0</v>
      </c>
      <c r="S229" s="107">
        <f t="array" ref="S229">XLOOKUP(DECKS!$F229,HISTORICO!$B$175:$B$377,HISTORICO!$C$175:$C$377,0,0)</f>
        <v>0</v>
      </c>
      <c r="T229" s="107">
        <f t="array" ref="T229">XLOOKUP(DECKS!$F229,HISTORICO!$B$175:$B$377,HISTORICO!$D$175:$D$377,0,0)</f>
        <v>0</v>
      </c>
      <c r="U229" s="107">
        <f t="array" ref="U229">XLOOKUP(DECKS!$F229,HISTORICO!$B$381:$B$501,HISTORICO!$C$381:$C$501,0,0)</f>
        <v>0</v>
      </c>
      <c r="V229" s="107">
        <f t="array" ref="V229">XLOOKUP(DECKS!$F229,HISTORICO!$B$381:$B$501,HISTORICO!$D$381:$D$501,0,0)</f>
        <v>0</v>
      </c>
      <c r="W229" s="107">
        <f t="array" ref="W229">XLOOKUP(DECKS!$F229,HISTORICO!$B$505:$B$589,HISTORICO!$C$505:$C$589,0,0)</f>
        <v>1</v>
      </c>
      <c r="X229" s="107">
        <f t="array" ref="X229">XLOOKUP(DECKS!$F229,HISTORICO!$B$505:$B$589,HISTORICO!$D$505:$D$589,0,0)</f>
        <v>1</v>
      </c>
      <c r="Y229" s="107">
        <f t="array" ref="Y229">XLOOKUP(DECKS!$F229,HISTORICO!$N$4:$N$100,HISTORICO!$O$4:$O$100,0,0)</f>
        <v>0</v>
      </c>
      <c r="Z229" s="107">
        <f t="array" ref="Z229">XLOOKUP(DECKS!$F229,HISTORICO!$N$4:$N$100,HISTORICO!$P$4:$P$100,0,0)</f>
        <v>0</v>
      </c>
      <c r="AA229" s="107">
        <f t="array" ref="AA229">XLOOKUP(DECKS!$F229,HISTORICO!$N$107:$N$288,HISTORICO!$O$107:$O$288,0,0)</f>
        <v>0</v>
      </c>
      <c r="AB229" s="107">
        <f t="array" ref="AB229">XLOOKUP(DECKS!$F229,HISTORICO!$N$107:$N$288,HISTORICO!$P$107:$P$288,0,0)</f>
        <v>0</v>
      </c>
      <c r="AC229" s="100" t="str">
        <f>DECKS!$AB229/DECKS!$AA229</f>
        <v>#DIV/0!</v>
      </c>
      <c r="AD229" s="108">
        <f t="array" ref="AD229">XLOOKUP(DECKS!$F229,HISTORICO!$N$292:$N$759,HISTORICO!$O$292:$O$759,0,0)</f>
        <v>0</v>
      </c>
      <c r="AE229" s="107">
        <f t="array" ref="AE229">XLOOKUP(DECKS!$F229,HISTORICO!$N$292:$N$759,HISTORICO!$P$292:$P$759,0,0)</f>
        <v>0</v>
      </c>
      <c r="AF229" s="109">
        <f>IFERROR(DECKS!$AE229/DECKS!$AD229,0)</f>
        <v>0</v>
      </c>
      <c r="AG229" s="108">
        <f>DECKS!$Y229+DECKS!$AA229+DECKS!$AD229</f>
        <v>0</v>
      </c>
      <c r="AH229" s="109">
        <f>IFERROR((DECKS!$Z229+DECKS!$AB229+DECKS!$AE229)/DECKS!$AG229,0)</f>
        <v>0</v>
      </c>
      <c r="AI229" s="110" t="str">
        <f>IFERROR(AVERAGEIF(REG!$D$2:$D$124,DECKS!$F229,REG!$C$2:$C$124),"-")</f>
        <v>-</v>
      </c>
      <c r="AJ229" s="108">
        <f>DECKS!$M229+DECKS!$O229+DECKS!$Q229+DECKS!$S229+DECKS!$U229+DECKS!$W229+DECKS!$Y229+DECKS!$AA229+DECKS!$AD229</f>
        <v>1</v>
      </c>
      <c r="AK229" s="109">
        <f>IFERROR((DECKS!$N229+DECKS!$P229+DECKS!$R229+DECKS!$T229+DECKS!$V229+DECKS!$X229+DECKS!$Z229+DECKS!$AB229+DECKS!$AE229)/DECKS!$AJ229,0)</f>
        <v>1</v>
      </c>
      <c r="AL229" s="100" t="s">
        <v>362</v>
      </c>
      <c r="AM229" s="107">
        <f>SUMIF(HISTORICO!N:N,DECKS!$F229,HISTORICO!X:X)</f>
        <v>0</v>
      </c>
      <c r="AN229" s="107">
        <f>SUMIF(HISTORICO!N:N,DECKS!$F229,HISTORICO!Y:Y)</f>
        <v>0</v>
      </c>
      <c r="AO229" s="107">
        <f>SUMIF(HISTORICO!N:N,DECKS!$F229,HISTORICO!Z:Z)</f>
        <v>0</v>
      </c>
      <c r="AP229" s="107">
        <f>SUMIF(HISTORICO!N:N,DECKS!$F229,HISTORICO!AA:AA)</f>
        <v>0</v>
      </c>
      <c r="AQ229" s="111">
        <f>IFERROR(SUM(DECKS!$AM229:$AP229)/((DECKS!$AG229)),0)</f>
        <v>0</v>
      </c>
      <c r="AR229" s="112">
        <f>IFERROR(DECKS!$AM229/SUM(DECKS!$AM229:$AP229),0)</f>
        <v>0</v>
      </c>
      <c r="AS229" s="112">
        <f>IFERROR(DECKS!$AN229/SUM(DECKS!$AM229:$AP229),0)</f>
        <v>0</v>
      </c>
      <c r="AT229" s="112">
        <f>IFERROR(DECKS!$AO229/SUM(DECKS!$AM229:$AP229),0)</f>
        <v>0</v>
      </c>
      <c r="AU229" s="112">
        <f>IFERROR(DECKS!$AP229/SUM(DECKS!$AM229:$AP229),0)</f>
        <v>0</v>
      </c>
      <c r="AV229" s="107">
        <f t="array" ref="AV229">XLOOKUP(DECKS!$F229,HISTORICO!$N$4:$N$100,HISTORICO!$AH$4:$AH$100,0)</f>
        <v>0</v>
      </c>
      <c r="AW229" s="107">
        <f>DECKS!$AV229+DECKS!$AM229+1.5*DECKS!$AN229+2*DECKS!$AO229+2.5*DECKS!$AP229</f>
        <v>0</v>
      </c>
      <c r="AX229" s="110" t="str">
        <f>IFERROR(DECKS!$AW229/DECKS!$AG229,"-")</f>
        <v>-</v>
      </c>
      <c r="AY229" s="107" t="str">
        <f t="array" ref="AY229">XLOOKUP(DECKS!$AX229,REF!$F$64:$F$68,REF!$D$64:$D$68,"-",-1,1)</f>
        <v>-</v>
      </c>
      <c r="AZ229" s="107"/>
      <c r="BA229" s="114"/>
      <c r="BB229" s="107"/>
      <c r="BC229" s="107"/>
    </row>
    <row r="230" ht="18.75" hidden="1" customHeight="1">
      <c r="A230" s="88"/>
      <c r="B230" s="105" t="s">
        <v>300</v>
      </c>
      <c r="C230" s="107" t="s">
        <v>266</v>
      </c>
      <c r="D230" s="107">
        <v>4.0</v>
      </c>
      <c r="E230" s="105" t="str">
        <f t="array" ref="E230">XLOOKUP(B230,REF!$C$3:$C$34,REF!$B$3:$B$34,"-",0,1)</f>
        <v>Naya</v>
      </c>
      <c r="F230" s="108" t="s">
        <v>571</v>
      </c>
      <c r="G230" s="107" t="str">
        <f t="shared" si="1"/>
        <v>1</v>
      </c>
      <c r="H230" s="107" t="str">
        <f t="shared" si="2"/>
        <v>0</v>
      </c>
      <c r="I230" s="107" t="str">
        <f t="shared" si="3"/>
        <v>0</v>
      </c>
      <c r="J230" s="107" t="str">
        <f t="shared" si="4"/>
        <v>1</v>
      </c>
      <c r="K230" s="107" t="str">
        <f t="shared" si="5"/>
        <v>1</v>
      </c>
      <c r="L230" s="107">
        <f t="shared" si="6"/>
        <v>3</v>
      </c>
      <c r="M230" s="107">
        <f t="array" ref="M230">XLOOKUP(DECKS!$F230,HISTORICO!$B$4:$B$11,HISTORICO!$C$4:$C$11,0,0)</f>
        <v>0</v>
      </c>
      <c r="N230" s="107">
        <f t="array" ref="N230">XLOOKUP(DECKS!$F230,HISTORICO!$B$4:$B$11,HISTORICO!$D$4:$D$11,0,0)</f>
        <v>0</v>
      </c>
      <c r="O230" s="107">
        <f t="array" ref="O230">XLOOKUP(DECKS!$F230,HISTORICO!$B$15:$B$89,HISTORICO!$C$15:$C$89,0,0)</f>
        <v>0</v>
      </c>
      <c r="P230" s="107">
        <f t="array" ref="P230">XLOOKUP(DECKS!$F230,HISTORICO!$B$15:$B$89,HISTORICO!$D$15:$D$89,0,0)</f>
        <v>0</v>
      </c>
      <c r="Q230" s="107">
        <f t="array" ref="Q230">XLOOKUP(DECKS!$F230,HISTORICO!$B$93:$B$171,HISTORICO!$C$93:$C$171,0,0)</f>
        <v>0</v>
      </c>
      <c r="R230" s="107">
        <f t="array" ref="R230">XLOOKUP(DECKS!$F230,HISTORICO!$B$93:$B$171,HISTORICO!$D$93:$D$171,0,0)</f>
        <v>0</v>
      </c>
      <c r="S230" s="107">
        <f t="array" ref="S230">XLOOKUP(DECKS!$F230,HISTORICO!$B$175:$B$377,HISTORICO!$C$175:$C$377,0,0)</f>
        <v>1</v>
      </c>
      <c r="T230" s="107">
        <f t="array" ref="T230">XLOOKUP(DECKS!$F230,HISTORICO!$B$175:$B$377,HISTORICO!$D$175:$D$377,0,0)</f>
        <v>1</v>
      </c>
      <c r="U230" s="107">
        <f t="array" ref="U230">XLOOKUP(DECKS!$F230,HISTORICO!$B$381:$B$501,HISTORICO!$C$381:$C$501,0,0)</f>
        <v>0</v>
      </c>
      <c r="V230" s="107">
        <f t="array" ref="V230">XLOOKUP(DECKS!$F230,HISTORICO!$B$381:$B$501,HISTORICO!$D$381:$D$501,0,0)</f>
        <v>0</v>
      </c>
      <c r="W230" s="107">
        <f t="array" ref="W230">XLOOKUP(DECKS!$F230,HISTORICO!$B$505:$B$589,HISTORICO!$C$505:$C$589,0,0)</f>
        <v>0</v>
      </c>
      <c r="X230" s="107">
        <f t="array" ref="X230">XLOOKUP(DECKS!$F230,HISTORICO!$B$505:$B$589,HISTORICO!$D$505:$D$589,0,0)</f>
        <v>0</v>
      </c>
      <c r="Y230" s="107">
        <f t="array" ref="Y230">XLOOKUP(DECKS!$F230,HISTORICO!$N$4:$N$100,HISTORICO!$O$4:$O$100,0,0)</f>
        <v>0</v>
      </c>
      <c r="Z230" s="107">
        <f t="array" ref="Z230">XLOOKUP(DECKS!$F230,HISTORICO!$N$4:$N$100,HISTORICO!$P$4:$P$100,0,0)</f>
        <v>0</v>
      </c>
      <c r="AA230" s="107">
        <f t="array" ref="AA230">XLOOKUP(DECKS!$F230,HISTORICO!$N$107:$N$288,HISTORICO!$O$107:$O$288,0,0)</f>
        <v>0</v>
      </c>
      <c r="AB230" s="107">
        <f t="array" ref="AB230">XLOOKUP(DECKS!$F230,HISTORICO!$N$107:$N$288,HISTORICO!$P$107:$P$288,0,0)</f>
        <v>0</v>
      </c>
      <c r="AC230" s="100" t="str">
        <f>DECKS!$AB230/DECKS!$AA230</f>
        <v>#DIV/0!</v>
      </c>
      <c r="AD230" s="108">
        <f t="array" ref="AD230">XLOOKUP(DECKS!$F230,HISTORICO!$N$292:$N$759,HISTORICO!$O$292:$O$759,0,0)</f>
        <v>0</v>
      </c>
      <c r="AE230" s="107">
        <f t="array" ref="AE230">XLOOKUP(DECKS!$F230,HISTORICO!$N$292:$N$759,HISTORICO!$P$292:$P$759,0,0)</f>
        <v>0</v>
      </c>
      <c r="AF230" s="109">
        <f>IFERROR(DECKS!$AE230/DECKS!$AD230,0)</f>
        <v>0</v>
      </c>
      <c r="AG230" s="108">
        <f>DECKS!$Y230+DECKS!$AA230+DECKS!$AD230</f>
        <v>0</v>
      </c>
      <c r="AH230" s="109">
        <f>IFERROR((DECKS!$Z230+DECKS!$AB230+DECKS!$AE230)/DECKS!$AG230,0)</f>
        <v>0</v>
      </c>
      <c r="AI230" s="110" t="str">
        <f>IFERROR(AVERAGEIF(REG!$D$2:$D$124,DECKS!$F230,REG!$C$2:$C$124),"-")</f>
        <v>-</v>
      </c>
      <c r="AJ230" s="108">
        <f>DECKS!$M230+DECKS!$O230+DECKS!$Q230+DECKS!$S230+DECKS!$U230+DECKS!$W230+DECKS!$Y230+DECKS!$AA230+DECKS!$AD230</f>
        <v>1</v>
      </c>
      <c r="AK230" s="109">
        <f>IFERROR((DECKS!$N230+DECKS!$P230+DECKS!$R230+DECKS!$T230+DECKS!$V230+DECKS!$X230+DECKS!$Z230+DECKS!$AB230+DECKS!$AE230)/DECKS!$AJ230,0)</f>
        <v>1</v>
      </c>
      <c r="AL230" s="107" t="s">
        <v>362</v>
      </c>
      <c r="AM230" s="107">
        <f>SUMIF(HISTORICO!N:N,DECKS!$F230,HISTORICO!X:X)</f>
        <v>0</v>
      </c>
      <c r="AN230" s="107">
        <f>SUMIF(HISTORICO!N:N,DECKS!$F230,HISTORICO!Y:Y)</f>
        <v>0</v>
      </c>
      <c r="AO230" s="107">
        <f>SUMIF(HISTORICO!N:N,DECKS!$F230,HISTORICO!Z:Z)</f>
        <v>0</v>
      </c>
      <c r="AP230" s="107">
        <f>SUMIF(HISTORICO!N:N,DECKS!$F230,HISTORICO!AA:AA)</f>
        <v>0</v>
      </c>
      <c r="AQ230" s="111">
        <f>IFERROR(SUM(DECKS!$AM230:$AP230)/((DECKS!$AG230)),0)</f>
        <v>0</v>
      </c>
      <c r="AR230" s="112">
        <f>IFERROR(DECKS!$AM230/SUM(DECKS!$AM230:$AP230),0)</f>
        <v>0</v>
      </c>
      <c r="AS230" s="112">
        <f>IFERROR(DECKS!$AN230/SUM(DECKS!$AM230:$AP230),0)</f>
        <v>0</v>
      </c>
      <c r="AT230" s="112">
        <f>IFERROR(DECKS!$AO230/SUM(DECKS!$AM230:$AP230),0)</f>
        <v>0</v>
      </c>
      <c r="AU230" s="112">
        <f>IFERROR(DECKS!$AP230/SUM(DECKS!$AM230:$AP230),0)</f>
        <v>0</v>
      </c>
      <c r="AV230" s="107">
        <f t="array" ref="AV230">XLOOKUP(DECKS!$F230,HISTORICO!$N$4:$N$100,HISTORICO!$AH$4:$AH$100,0)</f>
        <v>0</v>
      </c>
      <c r="AW230" s="107">
        <f>DECKS!$AV230+DECKS!$AM230+1.5*DECKS!$AN230+2*DECKS!$AO230+2.5*DECKS!$AP230</f>
        <v>0</v>
      </c>
      <c r="AX230" s="110" t="str">
        <f>IFERROR(DECKS!$AW230/DECKS!$AG230,"-")</f>
        <v>-</v>
      </c>
      <c r="AY230" s="107" t="str">
        <f t="array" ref="AY230">XLOOKUP(DECKS!$AX230,REF!$F$64:$F$68,REF!$D$64:$D$68,"-",-1,1)</f>
        <v>-</v>
      </c>
      <c r="AZ230" s="107"/>
      <c r="BA230" s="114"/>
      <c r="BB230" s="107"/>
      <c r="BC230" s="107"/>
    </row>
    <row r="231" ht="18.75" hidden="1" customHeight="1">
      <c r="A231" s="88"/>
      <c r="B231" s="105" t="s">
        <v>322</v>
      </c>
      <c r="C231" s="107" t="s">
        <v>273</v>
      </c>
      <c r="D231" s="107">
        <v>2.0</v>
      </c>
      <c r="E231" s="105" t="str">
        <f t="array" ref="E231">XLOOKUP(B231,REF!$C$3:$C$34,REF!$B$3:$B$34,"-",0,1)</f>
        <v>Azorius</v>
      </c>
      <c r="F231" s="108" t="s">
        <v>572</v>
      </c>
      <c r="G231" s="107" t="str">
        <f t="shared" si="1"/>
        <v>1</v>
      </c>
      <c r="H231" s="107" t="str">
        <f t="shared" si="2"/>
        <v>1</v>
      </c>
      <c r="I231" s="107" t="str">
        <f t="shared" si="3"/>
        <v>0</v>
      </c>
      <c r="J231" s="107" t="str">
        <f t="shared" si="4"/>
        <v>0</v>
      </c>
      <c r="K231" s="107" t="str">
        <f t="shared" si="5"/>
        <v>0</v>
      </c>
      <c r="L231" s="107">
        <f t="shared" si="6"/>
        <v>2</v>
      </c>
      <c r="M231" s="107">
        <f t="array" ref="M231">XLOOKUP(DECKS!$F231,HISTORICO!$B$4:$B$11,HISTORICO!$C$4:$C$11,0,0)</f>
        <v>0</v>
      </c>
      <c r="N231" s="107">
        <f t="array" ref="N231">XLOOKUP(DECKS!$F231,HISTORICO!$B$4:$B$11,HISTORICO!$D$4:$D$11,0,0)</f>
        <v>0</v>
      </c>
      <c r="O231" s="107">
        <f t="array" ref="O231">XLOOKUP(DECKS!$F231,HISTORICO!$B$15:$B$89,HISTORICO!$C$15:$C$89,0,0)</f>
        <v>0</v>
      </c>
      <c r="P231" s="107">
        <f t="array" ref="P231">XLOOKUP(DECKS!$F231,HISTORICO!$B$15:$B$89,HISTORICO!$D$15:$D$89,0,0)</f>
        <v>0</v>
      </c>
      <c r="Q231" s="107">
        <f t="array" ref="Q231">XLOOKUP(DECKS!$F231,HISTORICO!$B$93:$B$171,HISTORICO!$C$93:$C$171,0,0)</f>
        <v>0</v>
      </c>
      <c r="R231" s="107">
        <f t="array" ref="R231">XLOOKUP(DECKS!$F231,HISTORICO!$B$93:$B$171,HISTORICO!$D$93:$D$171,0,0)</f>
        <v>0</v>
      </c>
      <c r="S231" s="107">
        <f t="array" ref="S231">XLOOKUP(DECKS!$F231,HISTORICO!$B$175:$B$377,HISTORICO!$C$175:$C$377,0,0)</f>
        <v>1</v>
      </c>
      <c r="T231" s="107">
        <f t="array" ref="T231">XLOOKUP(DECKS!$F231,HISTORICO!$B$175:$B$377,HISTORICO!$D$175:$D$377,0,0)</f>
        <v>1</v>
      </c>
      <c r="U231" s="107">
        <f t="array" ref="U231">XLOOKUP(DECKS!$F231,HISTORICO!$B$381:$B$501,HISTORICO!$C$381:$C$501,0,0)</f>
        <v>0</v>
      </c>
      <c r="V231" s="107">
        <f t="array" ref="V231">XLOOKUP(DECKS!$F231,HISTORICO!$B$381:$B$501,HISTORICO!$D$381:$D$501,0,0)</f>
        <v>0</v>
      </c>
      <c r="W231" s="107">
        <f t="array" ref="W231">XLOOKUP(DECKS!$F231,HISTORICO!$B$505:$B$589,HISTORICO!$C$505:$C$589,0,0)</f>
        <v>0</v>
      </c>
      <c r="X231" s="107">
        <f t="array" ref="X231">XLOOKUP(DECKS!$F231,HISTORICO!$B$505:$B$589,HISTORICO!$D$505:$D$589,0,0)</f>
        <v>0</v>
      </c>
      <c r="Y231" s="107">
        <f t="array" ref="Y231">XLOOKUP(DECKS!$F231,HISTORICO!$N$4:$N$100,HISTORICO!$O$4:$O$100,0,0)</f>
        <v>0</v>
      </c>
      <c r="Z231" s="107">
        <f t="array" ref="Z231">XLOOKUP(DECKS!$F231,HISTORICO!$N$4:$N$100,HISTORICO!$P$4:$P$100,0,0)</f>
        <v>0</v>
      </c>
      <c r="AA231" s="107">
        <f t="array" ref="AA231">XLOOKUP(DECKS!$F231,HISTORICO!$N$107:$N$288,HISTORICO!$O$107:$O$288,0,0)</f>
        <v>0</v>
      </c>
      <c r="AB231" s="107">
        <f t="array" ref="AB231">XLOOKUP(DECKS!$F231,HISTORICO!$N$107:$N$288,HISTORICO!$P$107:$P$288,0,0)</f>
        <v>0</v>
      </c>
      <c r="AC231" s="100" t="str">
        <f>DECKS!$AB231/DECKS!$AA231</f>
        <v>#DIV/0!</v>
      </c>
      <c r="AD231" s="108">
        <f t="array" ref="AD231">XLOOKUP(DECKS!$F231,HISTORICO!$N$292:$N$759,HISTORICO!$O$292:$O$759,0,0)</f>
        <v>0</v>
      </c>
      <c r="AE231" s="107">
        <f t="array" ref="AE231">XLOOKUP(DECKS!$F231,HISTORICO!$N$292:$N$759,HISTORICO!$P$292:$P$759,0,0)</f>
        <v>0</v>
      </c>
      <c r="AF231" s="109">
        <f>IFERROR(DECKS!$AE231/DECKS!$AD231,0)</f>
        <v>0</v>
      </c>
      <c r="AG231" s="108">
        <f>DECKS!$Y231+DECKS!$AA231+DECKS!$AD231</f>
        <v>0</v>
      </c>
      <c r="AH231" s="109">
        <f>IFERROR((DECKS!$Z231+DECKS!$AB231+DECKS!$AE231)/DECKS!$AG231,0)</f>
        <v>0</v>
      </c>
      <c r="AI231" s="110" t="str">
        <f>IFERROR(AVERAGEIF(REG!$D$2:$D$124,DECKS!$F231,REG!$C$2:$C$124),"-")</f>
        <v>-</v>
      </c>
      <c r="AJ231" s="108">
        <f>DECKS!$M231+DECKS!$O231+DECKS!$Q231+DECKS!$S231+DECKS!$U231+DECKS!$W231+DECKS!$Y231+DECKS!$AA231+DECKS!$AD231</f>
        <v>1</v>
      </c>
      <c r="AK231" s="109">
        <f>IFERROR((DECKS!$N231+DECKS!$P231+DECKS!$R231+DECKS!$T231+DECKS!$V231+DECKS!$X231+DECKS!$Z231+DECKS!$AB231+DECKS!$AE231)/DECKS!$AJ231,0)</f>
        <v>1</v>
      </c>
      <c r="AL231" s="107" t="s">
        <v>362</v>
      </c>
      <c r="AM231" s="107">
        <f>SUMIF(HISTORICO!N:N,DECKS!$F231,HISTORICO!X:X)</f>
        <v>0</v>
      </c>
      <c r="AN231" s="107">
        <f>SUMIF(HISTORICO!N:N,DECKS!$F231,HISTORICO!Y:Y)</f>
        <v>0</v>
      </c>
      <c r="AO231" s="107">
        <f>SUMIF(HISTORICO!N:N,DECKS!$F231,HISTORICO!Z:Z)</f>
        <v>0</v>
      </c>
      <c r="AP231" s="107">
        <f>SUMIF(HISTORICO!N:N,DECKS!$F231,HISTORICO!AA:AA)</f>
        <v>0</v>
      </c>
      <c r="AQ231" s="111">
        <f>IFERROR(SUM(DECKS!$AM231:$AP231)/((DECKS!$AG231)),0)</f>
        <v>0</v>
      </c>
      <c r="AR231" s="112">
        <f>IFERROR(DECKS!$AM231/SUM(DECKS!$AM231:$AP231),0)</f>
        <v>0</v>
      </c>
      <c r="AS231" s="112">
        <f>IFERROR(DECKS!$AN231/SUM(DECKS!$AM231:$AP231),0)</f>
        <v>0</v>
      </c>
      <c r="AT231" s="112">
        <f>IFERROR(DECKS!$AO231/SUM(DECKS!$AM231:$AP231),0)</f>
        <v>0</v>
      </c>
      <c r="AU231" s="112">
        <f>IFERROR(DECKS!$AP231/SUM(DECKS!$AM231:$AP231),0)</f>
        <v>0</v>
      </c>
      <c r="AV231" s="107">
        <f t="array" ref="AV231">XLOOKUP(DECKS!$F231,HISTORICO!$N$4:$N$100,HISTORICO!$AH$4:$AH$100,0)</f>
        <v>0</v>
      </c>
      <c r="AW231" s="107">
        <f>DECKS!$AV231+DECKS!$AM231+1.5*DECKS!$AN231+2*DECKS!$AO231+2.5*DECKS!$AP231</f>
        <v>0</v>
      </c>
      <c r="AX231" s="110" t="str">
        <f>IFERROR(DECKS!$AW231/DECKS!$AG231,"-")</f>
        <v>-</v>
      </c>
      <c r="AY231" s="107" t="str">
        <f t="array" ref="AY231">XLOOKUP(DECKS!$AX231,REF!$F$64:$F$68,REF!$D$64:$D$68,"-",-1,1)</f>
        <v>-</v>
      </c>
      <c r="AZ231" s="107"/>
      <c r="BA231" s="114"/>
      <c r="BB231" s="107"/>
      <c r="BC231" s="107"/>
    </row>
    <row r="232" ht="18.75" hidden="1" customHeight="1">
      <c r="A232" s="88"/>
      <c r="B232" s="105" t="s">
        <v>316</v>
      </c>
      <c r="C232" s="107" t="s">
        <v>264</v>
      </c>
      <c r="D232" s="107">
        <v>4.0</v>
      </c>
      <c r="E232" s="105" t="str">
        <f t="array" ref="E232">XLOOKUP(B232,REF!$C$3:$C$34,REF!$B$3:$B$34,"-",0,1)</f>
        <v>Golgari</v>
      </c>
      <c r="F232" s="108" t="s">
        <v>573</v>
      </c>
      <c r="G232" s="107" t="str">
        <f t="shared" si="1"/>
        <v>0</v>
      </c>
      <c r="H232" s="107" t="str">
        <f t="shared" si="2"/>
        <v>0</v>
      </c>
      <c r="I232" s="107" t="str">
        <f t="shared" si="3"/>
        <v>1</v>
      </c>
      <c r="J232" s="107" t="str">
        <f t="shared" si="4"/>
        <v>0</v>
      </c>
      <c r="K232" s="107" t="str">
        <f t="shared" si="5"/>
        <v>1</v>
      </c>
      <c r="L232" s="107">
        <f t="shared" si="6"/>
        <v>2</v>
      </c>
      <c r="M232" s="107">
        <f t="array" ref="M232">XLOOKUP(DECKS!$F232,HISTORICO!$B$4:$B$11,HISTORICO!$C$4:$C$11,0,0)</f>
        <v>0</v>
      </c>
      <c r="N232" s="107">
        <f t="array" ref="N232">XLOOKUP(DECKS!$F232,HISTORICO!$B$4:$B$11,HISTORICO!$D$4:$D$11,0,0)</f>
        <v>0</v>
      </c>
      <c r="O232" s="107">
        <f t="array" ref="O232">XLOOKUP(DECKS!$F232,HISTORICO!$B$15:$B$89,HISTORICO!$C$15:$C$89,0,0)</f>
        <v>0</v>
      </c>
      <c r="P232" s="107">
        <f t="array" ref="P232">XLOOKUP(DECKS!$F232,HISTORICO!$B$15:$B$89,HISTORICO!$D$15:$D$89,0,0)</f>
        <v>0</v>
      </c>
      <c r="Q232" s="107">
        <f t="array" ref="Q232">XLOOKUP(DECKS!$F232,HISTORICO!$B$93:$B$171,HISTORICO!$C$93:$C$171,0,0)</f>
        <v>0</v>
      </c>
      <c r="R232" s="107">
        <f t="array" ref="R232">XLOOKUP(DECKS!$F232,HISTORICO!$B$93:$B$171,HISTORICO!$D$93:$D$171,0,0)</f>
        <v>0</v>
      </c>
      <c r="S232" s="107">
        <f t="array" ref="S232">XLOOKUP(DECKS!$F232,HISTORICO!$B$175:$B$377,HISTORICO!$C$175:$C$377,0,0)</f>
        <v>0</v>
      </c>
      <c r="T232" s="107">
        <f t="array" ref="T232">XLOOKUP(DECKS!$F232,HISTORICO!$B$175:$B$377,HISTORICO!$D$175:$D$377,0,0)</f>
        <v>0</v>
      </c>
      <c r="U232" s="107">
        <f t="array" ref="U232">XLOOKUP(DECKS!$F232,HISTORICO!$B$381:$B$501,HISTORICO!$C$381:$C$501,0,0)</f>
        <v>0</v>
      </c>
      <c r="V232" s="107">
        <f t="array" ref="V232">XLOOKUP(DECKS!$F232,HISTORICO!$B$381:$B$501,HISTORICO!$D$381:$D$501,0,0)</f>
        <v>0</v>
      </c>
      <c r="W232" s="107">
        <f t="array" ref="W232">XLOOKUP(DECKS!$F232,HISTORICO!$B$505:$B$589,HISTORICO!$C$505:$C$589,0,0)</f>
        <v>1</v>
      </c>
      <c r="X232" s="107">
        <f t="array" ref="X232">XLOOKUP(DECKS!$F232,HISTORICO!$B$505:$B$589,HISTORICO!$D$505:$D$589,0,0)</f>
        <v>1</v>
      </c>
      <c r="Y232" s="107">
        <f t="array" ref="Y232">XLOOKUP(DECKS!$F232,HISTORICO!$N$4:$N$100,HISTORICO!$O$4:$O$100,0,0)</f>
        <v>0</v>
      </c>
      <c r="Z232" s="107">
        <f t="array" ref="Z232">XLOOKUP(DECKS!$F232,HISTORICO!$N$4:$N$100,HISTORICO!$P$4:$P$100,0,0)</f>
        <v>0</v>
      </c>
      <c r="AA232" s="107">
        <f t="array" ref="AA232">XLOOKUP(DECKS!$F232,HISTORICO!$N$107:$N$288,HISTORICO!$O$107:$O$288,0,0)</f>
        <v>0</v>
      </c>
      <c r="AB232" s="107">
        <f t="array" ref="AB232">XLOOKUP(DECKS!$F232,HISTORICO!$N$107:$N$288,HISTORICO!$P$107:$P$288,0,0)</f>
        <v>0</v>
      </c>
      <c r="AC232" s="100" t="str">
        <f>DECKS!$AB232/DECKS!$AA232</f>
        <v>#DIV/0!</v>
      </c>
      <c r="AD232" s="108">
        <f t="array" ref="AD232">XLOOKUP(DECKS!$F232,HISTORICO!$N$292:$N$759,HISTORICO!$O$292:$O$759,0,0)</f>
        <v>0</v>
      </c>
      <c r="AE232" s="107">
        <f t="array" ref="AE232">XLOOKUP(DECKS!$F232,HISTORICO!$N$292:$N$759,HISTORICO!$P$292:$P$759,0,0)</f>
        <v>0</v>
      </c>
      <c r="AF232" s="109">
        <f>IFERROR(DECKS!$AE232/DECKS!$AD232,0)</f>
        <v>0</v>
      </c>
      <c r="AG232" s="108">
        <f>DECKS!$Y232+DECKS!$AA232+DECKS!$AD232</f>
        <v>0</v>
      </c>
      <c r="AH232" s="109">
        <f>IFERROR((DECKS!$Z232+DECKS!$AB232+DECKS!$AE232)/DECKS!$AG232,0)</f>
        <v>0</v>
      </c>
      <c r="AI232" s="110" t="str">
        <f>IFERROR(AVERAGEIF(REG!$D$2:$D$124,DECKS!$F232,REG!$C$2:$C$124),"-")</f>
        <v>-</v>
      </c>
      <c r="AJ232" s="108">
        <f>DECKS!$M232+DECKS!$O232+DECKS!$Q232+DECKS!$S232+DECKS!$U232+DECKS!$W232+DECKS!$Y232+DECKS!$AA232+DECKS!$AD232</f>
        <v>1</v>
      </c>
      <c r="AK232" s="109">
        <f>IFERROR((DECKS!$N232+DECKS!$P232+DECKS!$R232+DECKS!$T232+DECKS!$V232+DECKS!$X232+DECKS!$Z232+DECKS!$AB232+DECKS!$AE232)/DECKS!$AJ232,0)</f>
        <v>1</v>
      </c>
      <c r="AL232" s="100" t="s">
        <v>190</v>
      </c>
      <c r="AM232" s="107">
        <f>SUMIF(HISTORICO!N:N,DECKS!$F232,HISTORICO!X:X)</f>
        <v>0</v>
      </c>
      <c r="AN232" s="107">
        <f>SUMIF(HISTORICO!N:N,DECKS!$F232,HISTORICO!Y:Y)</f>
        <v>0</v>
      </c>
      <c r="AO232" s="107">
        <f>SUMIF(HISTORICO!N:N,DECKS!$F232,HISTORICO!Z:Z)</f>
        <v>0</v>
      </c>
      <c r="AP232" s="107">
        <f>SUMIF(HISTORICO!N:N,DECKS!$F232,HISTORICO!AA:AA)</f>
        <v>0</v>
      </c>
      <c r="AQ232" s="111">
        <f>IFERROR(SUM(DECKS!$AM232:$AP232)/((DECKS!$AG232)),0)</f>
        <v>0</v>
      </c>
      <c r="AR232" s="112">
        <f>IFERROR(DECKS!$AM232/SUM(DECKS!$AM232:$AP232),0)</f>
        <v>0</v>
      </c>
      <c r="AS232" s="112">
        <f>IFERROR(DECKS!$AN232/SUM(DECKS!$AM232:$AP232),0)</f>
        <v>0</v>
      </c>
      <c r="AT232" s="112">
        <f>IFERROR(DECKS!$AO232/SUM(DECKS!$AM232:$AP232),0)</f>
        <v>0</v>
      </c>
      <c r="AU232" s="112">
        <f>IFERROR(DECKS!$AP232/SUM(DECKS!$AM232:$AP232),0)</f>
        <v>0</v>
      </c>
      <c r="AV232" s="107">
        <f t="array" ref="AV232">XLOOKUP(DECKS!$F232,HISTORICO!$N$4:$N$100,HISTORICO!$AH$4:$AH$100,0)</f>
        <v>0</v>
      </c>
      <c r="AW232" s="107">
        <f>DECKS!$AV232+DECKS!$AM232+1.5*DECKS!$AN232+2*DECKS!$AO232+2.5*DECKS!$AP232</f>
        <v>0</v>
      </c>
      <c r="AX232" s="110" t="str">
        <f>IFERROR(DECKS!$AW232/DECKS!$AG232,"-")</f>
        <v>-</v>
      </c>
      <c r="AY232" s="107" t="str">
        <f t="array" ref="AY232">XLOOKUP(DECKS!$AX232,REF!$F$64:$F$68,REF!$D$64:$D$68,"-",-1,1)</f>
        <v>-</v>
      </c>
      <c r="AZ232" s="107"/>
      <c r="BA232" s="114"/>
      <c r="BB232" s="107"/>
      <c r="BC232" s="107"/>
    </row>
    <row r="233" ht="18.75" hidden="1" customHeight="1">
      <c r="A233" s="88"/>
      <c r="B233" s="105" t="s">
        <v>302</v>
      </c>
      <c r="C233" s="107" t="s">
        <v>262</v>
      </c>
      <c r="D233" s="107">
        <v>4.0</v>
      </c>
      <c r="E233" s="105" t="str">
        <f t="array" ref="E233">XLOOKUP(B233,REF!$C$3:$C$34,REF!$B$3:$B$34,"-",0,1)</f>
        <v>Mardu</v>
      </c>
      <c r="F233" s="108" t="s">
        <v>574</v>
      </c>
      <c r="G233" s="107" t="str">
        <f t="shared" si="1"/>
        <v>1</v>
      </c>
      <c r="H233" s="107" t="str">
        <f t="shared" si="2"/>
        <v>0</v>
      </c>
      <c r="I233" s="107" t="str">
        <f t="shared" si="3"/>
        <v>1</v>
      </c>
      <c r="J233" s="107" t="str">
        <f t="shared" si="4"/>
        <v>1</v>
      </c>
      <c r="K233" s="107" t="str">
        <f t="shared" si="5"/>
        <v>0</v>
      </c>
      <c r="L233" s="107">
        <f t="shared" si="6"/>
        <v>3</v>
      </c>
      <c r="M233" s="107">
        <f t="array" ref="M233">XLOOKUP(DECKS!$F233,HISTORICO!$B$4:$B$11,HISTORICO!$C$4:$C$11,0,0)</f>
        <v>0</v>
      </c>
      <c r="N233" s="107">
        <f t="array" ref="N233">XLOOKUP(DECKS!$F233,HISTORICO!$B$4:$B$11,HISTORICO!$D$4:$D$11,0,0)</f>
        <v>0</v>
      </c>
      <c r="O233" s="107">
        <f t="array" ref="O233">XLOOKUP(DECKS!$F233,HISTORICO!$B$15:$B$89,HISTORICO!$C$15:$C$89,0,0)</f>
        <v>1</v>
      </c>
      <c r="P233" s="107">
        <f t="array" ref="P233">XLOOKUP(DECKS!$F233,HISTORICO!$B$15:$B$89,HISTORICO!$D$15:$D$89,0,0)</f>
        <v>1</v>
      </c>
      <c r="Q233" s="107">
        <f t="array" ref="Q233">XLOOKUP(DECKS!$F233,HISTORICO!$B$93:$B$171,HISTORICO!$C$93:$C$171,0,0)</f>
        <v>0</v>
      </c>
      <c r="R233" s="107">
        <f t="array" ref="R233">XLOOKUP(DECKS!$F233,HISTORICO!$B$93:$B$171,HISTORICO!$D$93:$D$171,0,0)</f>
        <v>0</v>
      </c>
      <c r="S233" s="107">
        <f t="array" ref="S233">XLOOKUP(DECKS!$F233,HISTORICO!$B$175:$B$377,HISTORICO!$C$175:$C$377,0,0)</f>
        <v>0</v>
      </c>
      <c r="T233" s="107">
        <f t="array" ref="T233">XLOOKUP(DECKS!$F233,HISTORICO!$B$175:$B$377,HISTORICO!$D$175:$D$377,0,0)</f>
        <v>0</v>
      </c>
      <c r="U233" s="107">
        <f t="array" ref="U233">XLOOKUP(DECKS!$F233,HISTORICO!$B$381:$B$501,HISTORICO!$C$381:$C$501,0,0)</f>
        <v>0</v>
      </c>
      <c r="V233" s="107">
        <f t="array" ref="V233">XLOOKUP(DECKS!$F233,HISTORICO!$B$381:$B$501,HISTORICO!$D$381:$D$501,0,0)</f>
        <v>0</v>
      </c>
      <c r="W233" s="107">
        <f t="array" ref="W233">XLOOKUP(DECKS!$F233,HISTORICO!$B$505:$B$589,HISTORICO!$C$505:$C$589,0,0)</f>
        <v>0</v>
      </c>
      <c r="X233" s="107">
        <f t="array" ref="X233">XLOOKUP(DECKS!$F233,HISTORICO!$B$505:$B$589,HISTORICO!$D$505:$D$589,0,0)</f>
        <v>0</v>
      </c>
      <c r="Y233" s="107">
        <f t="array" ref="Y233">XLOOKUP(DECKS!$F233,HISTORICO!$N$4:$N$100,HISTORICO!$O$4:$O$100,0,0)</f>
        <v>0</v>
      </c>
      <c r="Z233" s="107">
        <f t="array" ref="Z233">XLOOKUP(DECKS!$F233,HISTORICO!$N$4:$N$100,HISTORICO!$P$4:$P$100,0,0)</f>
        <v>0</v>
      </c>
      <c r="AA233" s="107">
        <f t="array" ref="AA233">XLOOKUP(DECKS!$F233,HISTORICO!$N$107:$N$288,HISTORICO!$O$107:$O$288,0,0)</f>
        <v>0</v>
      </c>
      <c r="AB233" s="107">
        <f t="array" ref="AB233">XLOOKUP(DECKS!$F233,HISTORICO!$N$107:$N$288,HISTORICO!$P$107:$P$288,0,0)</f>
        <v>0</v>
      </c>
      <c r="AC233" s="100" t="str">
        <f>DECKS!$AB233/DECKS!$AA233</f>
        <v>#DIV/0!</v>
      </c>
      <c r="AD233" s="108">
        <f t="array" ref="AD233">XLOOKUP(DECKS!$F233,HISTORICO!$N$292:$N$759,HISTORICO!$O$292:$O$759,0,0)</f>
        <v>0</v>
      </c>
      <c r="AE233" s="107">
        <f t="array" ref="AE233">XLOOKUP(DECKS!$F233,HISTORICO!$N$292:$N$759,HISTORICO!$P$292:$P$759,0,0)</f>
        <v>0</v>
      </c>
      <c r="AF233" s="109">
        <f>IFERROR(DECKS!$AE233/DECKS!$AD233,0)</f>
        <v>0</v>
      </c>
      <c r="AG233" s="108">
        <f>DECKS!$Y233+DECKS!$AA233+DECKS!$AD233</f>
        <v>0</v>
      </c>
      <c r="AH233" s="109">
        <f>IFERROR((DECKS!$Z233+DECKS!$AB233+DECKS!$AE233)/DECKS!$AG233,0)</f>
        <v>0</v>
      </c>
      <c r="AI233" s="110" t="str">
        <f>IFERROR(AVERAGEIF(REG!$D$2:$D$124,DECKS!$F233,REG!$C$2:$C$124),"-")</f>
        <v>-</v>
      </c>
      <c r="AJ233" s="108">
        <f>DECKS!$M233+DECKS!$O233+DECKS!$Q233+DECKS!$S233+DECKS!$U233+DECKS!$W233+DECKS!$Y233+DECKS!$AA233+DECKS!$AD233</f>
        <v>1</v>
      </c>
      <c r="AK233" s="109">
        <f>IFERROR((DECKS!$N233+DECKS!$P233+DECKS!$R233+DECKS!$T233+DECKS!$V233+DECKS!$X233+DECKS!$Z233+DECKS!$AB233+DECKS!$AE233)/DECKS!$AJ233,0)</f>
        <v>1</v>
      </c>
      <c r="AL233" s="107" t="s">
        <v>160</v>
      </c>
      <c r="AM233" s="107">
        <f>SUMIF(HISTORICO!N:N,DECKS!$F233,HISTORICO!X:X)</f>
        <v>0</v>
      </c>
      <c r="AN233" s="107">
        <f>SUMIF(HISTORICO!N:N,DECKS!$F233,HISTORICO!Y:Y)</f>
        <v>0</v>
      </c>
      <c r="AO233" s="107">
        <f>SUMIF(HISTORICO!N:N,DECKS!$F233,HISTORICO!Z:Z)</f>
        <v>0</v>
      </c>
      <c r="AP233" s="107">
        <f>SUMIF(HISTORICO!N:N,DECKS!$F233,HISTORICO!AA:AA)</f>
        <v>0</v>
      </c>
      <c r="AQ233" s="111">
        <f>IFERROR(SUM(DECKS!$AM233:$AP233)/((DECKS!$AG233)),0)</f>
        <v>0</v>
      </c>
      <c r="AR233" s="112">
        <f>IFERROR(DECKS!$AM233/SUM(DECKS!$AM233:$AP233),0)</f>
        <v>0</v>
      </c>
      <c r="AS233" s="112">
        <f>IFERROR(DECKS!$AN233/SUM(DECKS!$AM233:$AP233),0)</f>
        <v>0</v>
      </c>
      <c r="AT233" s="112">
        <f>IFERROR(DECKS!$AO233/SUM(DECKS!$AM233:$AP233),0)</f>
        <v>0</v>
      </c>
      <c r="AU233" s="112">
        <f>IFERROR(DECKS!$AP233/SUM(DECKS!$AM233:$AP233),0)</f>
        <v>0</v>
      </c>
      <c r="AV233" s="107">
        <f t="array" ref="AV233">XLOOKUP(DECKS!$F233,HISTORICO!$N$4:$N$100,HISTORICO!$AH$4:$AH$100,0)</f>
        <v>0</v>
      </c>
      <c r="AW233" s="107">
        <f>DECKS!$AV233+DECKS!$AM233+1.5*DECKS!$AN233+2*DECKS!$AO233+2.5*DECKS!$AP233</f>
        <v>0</v>
      </c>
      <c r="AX233" s="110" t="str">
        <f>IFERROR(DECKS!$AW233/DECKS!$AG233,"-")</f>
        <v>-</v>
      </c>
      <c r="AY233" s="107" t="str">
        <f t="array" ref="AY233">XLOOKUP(DECKS!$AX233,REF!$F$64:$F$68,REF!$D$64:$D$68,"-",-1,1)</f>
        <v>-</v>
      </c>
      <c r="AZ233" s="107"/>
      <c r="BA233" s="114"/>
      <c r="BB233" s="107"/>
      <c r="BC233" s="107"/>
    </row>
    <row r="234" ht="18.75" hidden="1" customHeight="1">
      <c r="A234" s="88"/>
      <c r="B234" s="105" t="s">
        <v>340</v>
      </c>
      <c r="C234" s="107" t="s">
        <v>251</v>
      </c>
      <c r="D234" s="107">
        <v>3.0</v>
      </c>
      <c r="E234" s="105" t="str">
        <f t="array" ref="E234">XLOOKUP(B234,REF!$C$3:$C$34,REF!$B$3:$B$34,"-",0,1)</f>
        <v>Esper</v>
      </c>
      <c r="F234" s="108" t="s">
        <v>575</v>
      </c>
      <c r="G234" s="107" t="str">
        <f t="shared" si="1"/>
        <v>1</v>
      </c>
      <c r="H234" s="107" t="str">
        <f t="shared" si="2"/>
        <v>1</v>
      </c>
      <c r="I234" s="107" t="str">
        <f t="shared" si="3"/>
        <v>1</v>
      </c>
      <c r="J234" s="107" t="str">
        <f t="shared" si="4"/>
        <v>0</v>
      </c>
      <c r="K234" s="107" t="str">
        <f t="shared" si="5"/>
        <v>0</v>
      </c>
      <c r="L234" s="107">
        <f t="shared" si="6"/>
        <v>3</v>
      </c>
      <c r="M234" s="107">
        <f t="array" ref="M234">XLOOKUP(DECKS!$F234,HISTORICO!$B$4:$B$11,HISTORICO!$C$4:$C$11,0,0)</f>
        <v>0</v>
      </c>
      <c r="N234" s="107">
        <f t="array" ref="N234">XLOOKUP(DECKS!$F234,HISTORICO!$B$4:$B$11,HISTORICO!$D$4:$D$11,0,0)</f>
        <v>0</v>
      </c>
      <c r="O234" s="107">
        <f t="array" ref="O234">XLOOKUP(DECKS!$F234,HISTORICO!$B$15:$B$89,HISTORICO!$C$15:$C$89,0,0)</f>
        <v>0</v>
      </c>
      <c r="P234" s="107">
        <f t="array" ref="P234">XLOOKUP(DECKS!$F234,HISTORICO!$B$15:$B$89,HISTORICO!$D$15:$D$89,0,0)</f>
        <v>0</v>
      </c>
      <c r="Q234" s="107">
        <f t="array" ref="Q234">XLOOKUP(DECKS!$F234,HISTORICO!$B$93:$B$171,HISTORICO!$C$93:$C$171,0,0)</f>
        <v>0</v>
      </c>
      <c r="R234" s="107">
        <f t="array" ref="R234">XLOOKUP(DECKS!$F234,HISTORICO!$B$93:$B$171,HISTORICO!$D$93:$D$171,0,0)</f>
        <v>0</v>
      </c>
      <c r="S234" s="107">
        <f t="array" ref="S234">XLOOKUP(DECKS!$F234,HISTORICO!$B$175:$B$377,HISTORICO!$C$175:$C$377,0,0)</f>
        <v>0</v>
      </c>
      <c r="T234" s="107">
        <f t="array" ref="T234">XLOOKUP(DECKS!$F234,HISTORICO!$B$175:$B$377,HISTORICO!$D$175:$D$377,0,0)</f>
        <v>0</v>
      </c>
      <c r="U234" s="107">
        <f t="array" ref="U234">XLOOKUP(DECKS!$F234,HISTORICO!$B$381:$B$501,HISTORICO!$C$381:$C$501,0,0)</f>
        <v>1</v>
      </c>
      <c r="V234" s="107">
        <f t="array" ref="V234">XLOOKUP(DECKS!$F234,HISTORICO!$B$381:$B$501,HISTORICO!$D$381:$D$501,0,0)</f>
        <v>1</v>
      </c>
      <c r="W234" s="107">
        <f t="array" ref="W234">XLOOKUP(DECKS!$F234,HISTORICO!$B$505:$B$589,HISTORICO!$C$505:$C$589,0,0)</f>
        <v>0</v>
      </c>
      <c r="X234" s="107">
        <f t="array" ref="X234">XLOOKUP(DECKS!$F234,HISTORICO!$B$505:$B$589,HISTORICO!$D$505:$D$589,0,0)</f>
        <v>0</v>
      </c>
      <c r="Y234" s="107">
        <f t="array" ref="Y234">XLOOKUP(DECKS!$F234,HISTORICO!$N$4:$N$100,HISTORICO!$O$4:$O$100,0,0)</f>
        <v>0</v>
      </c>
      <c r="Z234" s="107">
        <f t="array" ref="Z234">XLOOKUP(DECKS!$F234,HISTORICO!$N$4:$N$100,HISTORICO!$P$4:$P$100,0,0)</f>
        <v>0</v>
      </c>
      <c r="AA234" s="107">
        <f t="array" ref="AA234">XLOOKUP(DECKS!$F234,HISTORICO!$N$107:$N$288,HISTORICO!$O$107:$O$288,0,0)</f>
        <v>0</v>
      </c>
      <c r="AB234" s="107">
        <f t="array" ref="AB234">XLOOKUP(DECKS!$F234,HISTORICO!$N$107:$N$288,HISTORICO!$P$107:$P$288,0,0)</f>
        <v>0</v>
      </c>
      <c r="AC234" s="100" t="str">
        <f>DECKS!$AB234/DECKS!$AA234</f>
        <v>#DIV/0!</v>
      </c>
      <c r="AD234" s="108">
        <f t="array" ref="AD234">XLOOKUP(DECKS!$F234,HISTORICO!$N$292:$N$759,HISTORICO!$O$292:$O$759,0,0)</f>
        <v>0</v>
      </c>
      <c r="AE234" s="107">
        <f t="array" ref="AE234">XLOOKUP(DECKS!$F234,HISTORICO!$N$292:$N$759,HISTORICO!$P$292:$P$759,0,0)</f>
        <v>0</v>
      </c>
      <c r="AF234" s="109">
        <f>IFERROR(DECKS!$AE234/DECKS!$AD234,0)</f>
        <v>0</v>
      </c>
      <c r="AG234" s="108">
        <f>DECKS!$Y234+DECKS!$AA234+DECKS!$AD234</f>
        <v>0</v>
      </c>
      <c r="AH234" s="109">
        <f>IFERROR((DECKS!$Z234+DECKS!$AB234+DECKS!$AE234)/DECKS!$AG234,0)</f>
        <v>0</v>
      </c>
      <c r="AI234" s="110" t="str">
        <f>IFERROR(AVERAGEIF(REG!$D$2:$D$124,DECKS!$F234,REG!$C$2:$C$124),"-")</f>
        <v>-</v>
      </c>
      <c r="AJ234" s="108">
        <f>DECKS!$M234+DECKS!$O234+DECKS!$Q234+DECKS!$S234+DECKS!$U234+DECKS!$W234+DECKS!$Y234+DECKS!$AA234+DECKS!$AD234</f>
        <v>1</v>
      </c>
      <c r="AK234" s="109">
        <f>IFERROR((DECKS!$N234+DECKS!$P234+DECKS!$R234+DECKS!$T234+DECKS!$V234+DECKS!$X234+DECKS!$Z234+DECKS!$AB234+DECKS!$AE234)/DECKS!$AJ234,0)</f>
        <v>1</v>
      </c>
      <c r="AL234" s="107"/>
      <c r="AM234" s="107">
        <f>SUMIF(HISTORICO!N:N,DECKS!$F234,HISTORICO!X:X)</f>
        <v>0</v>
      </c>
      <c r="AN234" s="107">
        <f>SUMIF(HISTORICO!N:N,DECKS!$F234,HISTORICO!Y:Y)</f>
        <v>0</v>
      </c>
      <c r="AO234" s="107">
        <f>SUMIF(HISTORICO!N:N,DECKS!$F234,HISTORICO!Z:Z)</f>
        <v>0</v>
      </c>
      <c r="AP234" s="107">
        <f>SUMIF(HISTORICO!N:N,DECKS!$F234,HISTORICO!AA:AA)</f>
        <v>0</v>
      </c>
      <c r="AQ234" s="111">
        <f>IFERROR(SUM(DECKS!$AM234:$AP234)/((DECKS!$AG234)),0)</f>
        <v>0</v>
      </c>
      <c r="AR234" s="112">
        <f>IFERROR(DECKS!$AM234/SUM(DECKS!$AM234:$AP234),0)</f>
        <v>0</v>
      </c>
      <c r="AS234" s="112">
        <f>IFERROR(DECKS!$AN234/SUM(DECKS!$AM234:$AP234),0)</f>
        <v>0</v>
      </c>
      <c r="AT234" s="112">
        <f>IFERROR(DECKS!$AO234/SUM(DECKS!$AM234:$AP234),0)</f>
        <v>0</v>
      </c>
      <c r="AU234" s="112">
        <f>IFERROR(DECKS!$AP234/SUM(DECKS!$AM234:$AP234),0)</f>
        <v>0</v>
      </c>
      <c r="AV234" s="107">
        <f t="array" ref="AV234">XLOOKUP(DECKS!$F234,HISTORICO!$N$4:$N$100,HISTORICO!$AH$4:$AH$100,0)</f>
        <v>0</v>
      </c>
      <c r="AW234" s="107">
        <f>DECKS!$AV234+DECKS!$AM234+1.5*DECKS!$AN234+2*DECKS!$AO234+2.5*DECKS!$AP234</f>
        <v>0</v>
      </c>
      <c r="AX234" s="110" t="str">
        <f>IFERROR(DECKS!$AW234/DECKS!$AG234,"-")</f>
        <v>-</v>
      </c>
      <c r="AY234" s="107" t="str">
        <f t="array" ref="AY234">XLOOKUP(DECKS!$AX234,REF!$F$64:$F$68,REF!$D$64:$D$68,"-",-1,1)</f>
        <v>-</v>
      </c>
      <c r="AZ234" s="107"/>
      <c r="BA234" s="114"/>
      <c r="BB234" s="107"/>
      <c r="BC234" s="107"/>
    </row>
    <row r="235" ht="18.75" hidden="1" customHeight="1">
      <c r="A235" s="88"/>
      <c r="B235" s="105" t="s">
        <v>328</v>
      </c>
      <c r="C235" s="107" t="s">
        <v>262</v>
      </c>
      <c r="D235" s="107">
        <v>2.0</v>
      </c>
      <c r="E235" s="105" t="str">
        <f t="array" ref="E235">XLOOKUP(B235,REF!$C$3:$C$34,REF!$B$3:$B$34,"-",0,1)</f>
        <v>Mono Red</v>
      </c>
      <c r="F235" s="108" t="s">
        <v>576</v>
      </c>
      <c r="G235" s="107" t="str">
        <f t="shared" si="1"/>
        <v>0</v>
      </c>
      <c r="H235" s="107" t="str">
        <f t="shared" si="2"/>
        <v>0</v>
      </c>
      <c r="I235" s="107" t="str">
        <f t="shared" si="3"/>
        <v>0</v>
      </c>
      <c r="J235" s="107" t="str">
        <f t="shared" si="4"/>
        <v>1</v>
      </c>
      <c r="K235" s="107" t="str">
        <f t="shared" si="5"/>
        <v>0</v>
      </c>
      <c r="L235" s="107">
        <f t="shared" si="6"/>
        <v>1</v>
      </c>
      <c r="M235" s="107">
        <f t="array" ref="M235">XLOOKUP(DECKS!$F235,HISTORICO!$B$4:$B$11,HISTORICO!$C$4:$C$11,0,0)</f>
        <v>0</v>
      </c>
      <c r="N235" s="107">
        <f t="array" ref="N235">XLOOKUP(DECKS!$F235,HISTORICO!$B$4:$B$11,HISTORICO!$D$4:$D$11,0,0)</f>
        <v>0</v>
      </c>
      <c r="O235" s="107">
        <f t="array" ref="O235">XLOOKUP(DECKS!$F235,HISTORICO!$B$15:$B$89,HISTORICO!$C$15:$C$89,0,0)</f>
        <v>0</v>
      </c>
      <c r="P235" s="107">
        <f t="array" ref="P235">XLOOKUP(DECKS!$F235,HISTORICO!$B$15:$B$89,HISTORICO!$D$15:$D$89,0,0)</f>
        <v>0</v>
      </c>
      <c r="Q235" s="107">
        <f t="array" ref="Q235">XLOOKUP(DECKS!$F235,HISTORICO!$B$93:$B$171,HISTORICO!$C$93:$C$171,0,0)</f>
        <v>0</v>
      </c>
      <c r="R235" s="107">
        <f t="array" ref="R235">XLOOKUP(DECKS!$F235,HISTORICO!$B$93:$B$171,HISTORICO!$D$93:$D$171,0,0)</f>
        <v>0</v>
      </c>
      <c r="S235" s="107">
        <f t="array" ref="S235">XLOOKUP(DECKS!$F235,HISTORICO!$B$175:$B$377,HISTORICO!$C$175:$C$377,0,0)</f>
        <v>4</v>
      </c>
      <c r="T235" s="107">
        <f t="array" ref="T235">XLOOKUP(DECKS!$F235,HISTORICO!$B$175:$B$377,HISTORICO!$D$175:$D$377,0,0)</f>
        <v>3</v>
      </c>
      <c r="U235" s="107">
        <f t="array" ref="U235">XLOOKUP(DECKS!$F235,HISTORICO!$B$381:$B$501,HISTORICO!$C$381:$C$501,0,0)</f>
        <v>0</v>
      </c>
      <c r="V235" s="107">
        <f t="array" ref="V235">XLOOKUP(DECKS!$F235,HISTORICO!$B$381:$B$501,HISTORICO!$D$381:$D$501,0,0)</f>
        <v>0</v>
      </c>
      <c r="W235" s="107">
        <f t="array" ref="W235">XLOOKUP(DECKS!$F235,HISTORICO!$B$505:$B$589,HISTORICO!$C$505:$C$589,0,0)</f>
        <v>0</v>
      </c>
      <c r="X235" s="107">
        <f t="array" ref="X235">XLOOKUP(DECKS!$F235,HISTORICO!$B$505:$B$589,HISTORICO!$D$505:$D$589,0,0)</f>
        <v>0</v>
      </c>
      <c r="Y235" s="107">
        <f t="array" ref="Y235">XLOOKUP(DECKS!$F235,HISTORICO!$N$4:$N$100,HISTORICO!$O$4:$O$100,0,0)</f>
        <v>0</v>
      </c>
      <c r="Z235" s="107">
        <f t="array" ref="Z235">XLOOKUP(DECKS!$F235,HISTORICO!$N$4:$N$100,HISTORICO!$P$4:$P$100,0,0)</f>
        <v>0</v>
      </c>
      <c r="AA235" s="107">
        <f t="array" ref="AA235">XLOOKUP(DECKS!$F235,HISTORICO!$N$107:$N$288,HISTORICO!$O$107:$O$288,0,0)</f>
        <v>0</v>
      </c>
      <c r="AB235" s="107">
        <f t="array" ref="AB235">XLOOKUP(DECKS!$F235,HISTORICO!$N$107:$N$288,HISTORICO!$P$107:$P$288,0,0)</f>
        <v>0</v>
      </c>
      <c r="AC235" s="100" t="str">
        <f>DECKS!$AB235/DECKS!$AA235</f>
        <v>#DIV/0!</v>
      </c>
      <c r="AD235" s="108">
        <f t="array" ref="AD235">XLOOKUP(DECKS!$F235,HISTORICO!$N$292:$N$759,HISTORICO!$O$292:$O$759,0,0)</f>
        <v>0</v>
      </c>
      <c r="AE235" s="107">
        <f t="array" ref="AE235">XLOOKUP(DECKS!$F235,HISTORICO!$N$292:$N$759,HISTORICO!$P$292:$P$759,0,0)</f>
        <v>0</v>
      </c>
      <c r="AF235" s="109">
        <f>IFERROR(DECKS!$AE235/DECKS!$AD235,0)</f>
        <v>0</v>
      </c>
      <c r="AG235" s="108">
        <f>DECKS!$Y235+DECKS!$AA235+DECKS!$AD235</f>
        <v>0</v>
      </c>
      <c r="AH235" s="109">
        <f>IFERROR((DECKS!$Z235+DECKS!$AB235+DECKS!$AE235)/DECKS!$AG235,0)</f>
        <v>0</v>
      </c>
      <c r="AI235" s="110" t="str">
        <f>IFERROR(AVERAGEIF(REG!$D$2:$D$124,DECKS!$F235,REG!$C$2:$C$124),"-")</f>
        <v>-</v>
      </c>
      <c r="AJ235" s="108">
        <f>DECKS!$M235+DECKS!$O235+DECKS!$Q235+DECKS!$S235+DECKS!$U235+DECKS!$W235+DECKS!$Y235+DECKS!$AA235+DECKS!$AD235</f>
        <v>4</v>
      </c>
      <c r="AK235" s="109">
        <f>IFERROR((DECKS!$N235+DECKS!$P235+DECKS!$R235+DECKS!$T235+DECKS!$V235+DECKS!$X235+DECKS!$Z235+DECKS!$AB235+DECKS!$AE235)/DECKS!$AJ235,0)</f>
        <v>0.75</v>
      </c>
      <c r="AL235" s="107" t="s">
        <v>362</v>
      </c>
      <c r="AM235" s="107">
        <f>SUMIF(HISTORICO!N:N,DECKS!$F235,HISTORICO!X:X)</f>
        <v>0</v>
      </c>
      <c r="AN235" s="107">
        <f>SUMIF(HISTORICO!N:N,DECKS!$F235,HISTORICO!Y:Y)</f>
        <v>0</v>
      </c>
      <c r="AO235" s="107">
        <f>SUMIF(HISTORICO!N:N,DECKS!$F235,HISTORICO!Z:Z)</f>
        <v>0</v>
      </c>
      <c r="AP235" s="107">
        <f>SUMIF(HISTORICO!N:N,DECKS!$F235,HISTORICO!AA:AA)</f>
        <v>0</v>
      </c>
      <c r="AQ235" s="111">
        <f>IFERROR(SUM(DECKS!$AM235:$AP235)/((DECKS!$AG235)),0)</f>
        <v>0</v>
      </c>
      <c r="AR235" s="112">
        <f>IFERROR(DECKS!$AM235/SUM(DECKS!$AM235:$AP235),0)</f>
        <v>0</v>
      </c>
      <c r="AS235" s="112">
        <f>IFERROR(DECKS!$AN235/SUM(DECKS!$AM235:$AP235),0)</f>
        <v>0</v>
      </c>
      <c r="AT235" s="112">
        <f>IFERROR(DECKS!$AO235/SUM(DECKS!$AM235:$AP235),0)</f>
        <v>0</v>
      </c>
      <c r="AU235" s="112">
        <f>IFERROR(DECKS!$AP235/SUM(DECKS!$AM235:$AP235),0)</f>
        <v>0</v>
      </c>
      <c r="AV235" s="107">
        <f t="array" ref="AV235">XLOOKUP(DECKS!$F235,HISTORICO!$N$4:$N$100,HISTORICO!$AH$4:$AH$100,0)</f>
        <v>0</v>
      </c>
      <c r="AW235" s="107">
        <f>DECKS!$AV235+DECKS!$AM235+1.5*DECKS!$AN235+2*DECKS!$AO235+2.5*DECKS!$AP235</f>
        <v>0</v>
      </c>
      <c r="AX235" s="110" t="str">
        <f>IFERROR(DECKS!$AW235/DECKS!$AG235,"-")</f>
        <v>-</v>
      </c>
      <c r="AY235" s="107" t="str">
        <f t="array" ref="AY235">XLOOKUP(DECKS!$AX235,REF!$F$64:$F$68,REF!$D$64:$D$68,"-",-1,1)</f>
        <v>-</v>
      </c>
      <c r="AZ235" s="107"/>
      <c r="BA235" s="114"/>
      <c r="BB235" s="107"/>
      <c r="BC235" s="107"/>
    </row>
    <row r="236" ht="18.75" hidden="1" customHeight="1">
      <c r="A236" s="88"/>
      <c r="B236" s="105" t="s">
        <v>302</v>
      </c>
      <c r="C236" s="107" t="s">
        <v>262</v>
      </c>
      <c r="D236" s="107">
        <v>4.0</v>
      </c>
      <c r="E236" s="105" t="str">
        <f t="array" ref="E236">XLOOKUP(B236,REF!$C$3:$C$34,REF!$B$3:$B$34,"-",0,1)</f>
        <v>Mardu</v>
      </c>
      <c r="F236" s="108" t="s">
        <v>577</v>
      </c>
      <c r="G236" s="107" t="str">
        <f t="shared" si="1"/>
        <v>1</v>
      </c>
      <c r="H236" s="107" t="str">
        <f t="shared" si="2"/>
        <v>0</v>
      </c>
      <c r="I236" s="107" t="str">
        <f t="shared" si="3"/>
        <v>1</v>
      </c>
      <c r="J236" s="107" t="str">
        <f t="shared" si="4"/>
        <v>1</v>
      </c>
      <c r="K236" s="107" t="str">
        <f t="shared" si="5"/>
        <v>0</v>
      </c>
      <c r="L236" s="107">
        <f t="shared" si="6"/>
        <v>3</v>
      </c>
      <c r="M236" s="107">
        <f t="array" ref="M236">XLOOKUP(DECKS!$F236,HISTORICO!$B$4:$B$11,HISTORICO!$C$4:$C$11,0,0)</f>
        <v>0</v>
      </c>
      <c r="N236" s="107">
        <f t="array" ref="N236">XLOOKUP(DECKS!$F236,HISTORICO!$B$4:$B$11,HISTORICO!$D$4:$D$11,0,0)</f>
        <v>0</v>
      </c>
      <c r="O236" s="107">
        <f t="array" ref="O236">XLOOKUP(DECKS!$F236,HISTORICO!$B$15:$B$89,HISTORICO!$C$15:$C$89,0,0)</f>
        <v>0</v>
      </c>
      <c r="P236" s="107">
        <f t="array" ref="P236">XLOOKUP(DECKS!$F236,HISTORICO!$B$15:$B$89,HISTORICO!$D$15:$D$89,0,0)</f>
        <v>0</v>
      </c>
      <c r="Q236" s="107">
        <f t="array" ref="Q236">XLOOKUP(DECKS!$F236,HISTORICO!$B$93:$B$171,HISTORICO!$C$93:$C$171,0,0)</f>
        <v>0</v>
      </c>
      <c r="R236" s="107">
        <f t="array" ref="R236">XLOOKUP(DECKS!$F236,HISTORICO!$B$93:$B$171,HISTORICO!$D$93:$D$171,0,0)</f>
        <v>0</v>
      </c>
      <c r="S236" s="107">
        <f t="array" ref="S236">XLOOKUP(DECKS!$F236,HISTORICO!$B$175:$B$377,HISTORICO!$C$175:$C$377,0,0)</f>
        <v>4</v>
      </c>
      <c r="T236" s="107">
        <f t="array" ref="T236">XLOOKUP(DECKS!$F236,HISTORICO!$B$175:$B$377,HISTORICO!$D$175:$D$377,0,0)</f>
        <v>3</v>
      </c>
      <c r="U236" s="107">
        <f t="array" ref="U236">XLOOKUP(DECKS!$F236,HISTORICO!$B$381:$B$501,HISTORICO!$C$381:$C$501,0,0)</f>
        <v>0</v>
      </c>
      <c r="V236" s="107">
        <f t="array" ref="V236">XLOOKUP(DECKS!$F236,HISTORICO!$B$381:$B$501,HISTORICO!$D$381:$D$501,0,0)</f>
        <v>0</v>
      </c>
      <c r="W236" s="107">
        <f t="array" ref="W236">XLOOKUP(DECKS!$F236,HISTORICO!$B$505:$B$589,HISTORICO!$C$505:$C$589,0,0)</f>
        <v>0</v>
      </c>
      <c r="X236" s="107">
        <f t="array" ref="X236">XLOOKUP(DECKS!$F236,HISTORICO!$B$505:$B$589,HISTORICO!$D$505:$D$589,0,0)</f>
        <v>0</v>
      </c>
      <c r="Y236" s="107">
        <f t="array" ref="Y236">XLOOKUP(DECKS!$F236,HISTORICO!$N$4:$N$100,HISTORICO!$O$4:$O$100,0,0)</f>
        <v>0</v>
      </c>
      <c r="Z236" s="107">
        <f t="array" ref="Z236">XLOOKUP(DECKS!$F236,HISTORICO!$N$4:$N$100,HISTORICO!$P$4:$P$100,0,0)</f>
        <v>0</v>
      </c>
      <c r="AA236" s="107">
        <f t="array" ref="AA236">XLOOKUP(DECKS!$F236,HISTORICO!$N$107:$N$288,HISTORICO!$O$107:$O$288,0,0)</f>
        <v>0</v>
      </c>
      <c r="AB236" s="107">
        <f t="array" ref="AB236">XLOOKUP(DECKS!$F236,HISTORICO!$N$107:$N$288,HISTORICO!$P$107:$P$288,0,0)</f>
        <v>0</v>
      </c>
      <c r="AC236" s="100" t="str">
        <f>DECKS!$AB236/DECKS!$AA236</f>
        <v>#DIV/0!</v>
      </c>
      <c r="AD236" s="108">
        <f t="array" ref="AD236">XLOOKUP(DECKS!$F236,HISTORICO!$N$292:$N$759,HISTORICO!$O$292:$O$759,0,0)</f>
        <v>0</v>
      </c>
      <c r="AE236" s="107">
        <f t="array" ref="AE236">XLOOKUP(DECKS!$F236,HISTORICO!$N$292:$N$759,HISTORICO!$P$292:$P$759,0,0)</f>
        <v>0</v>
      </c>
      <c r="AF236" s="109">
        <f>IFERROR(DECKS!$AE236/DECKS!$AD236,0)</f>
        <v>0</v>
      </c>
      <c r="AG236" s="108">
        <f>DECKS!$Y236+DECKS!$AA236+DECKS!$AD236</f>
        <v>0</v>
      </c>
      <c r="AH236" s="109">
        <f>IFERROR((DECKS!$Z236+DECKS!$AB236+DECKS!$AE236)/DECKS!$AG236,0)</f>
        <v>0</v>
      </c>
      <c r="AI236" s="110" t="str">
        <f>IFERROR(AVERAGEIF(REG!$D$2:$D$124,DECKS!$F236,REG!$C$2:$C$124),"-")</f>
        <v>-</v>
      </c>
      <c r="AJ236" s="108">
        <f>DECKS!$M236+DECKS!$O236+DECKS!$Q236+DECKS!$S236+DECKS!$U236+DECKS!$W236+DECKS!$Y236+DECKS!$AA236+DECKS!$AD236</f>
        <v>4</v>
      </c>
      <c r="AK236" s="109">
        <f>IFERROR((DECKS!$N236+DECKS!$P236+DECKS!$R236+DECKS!$T236+DECKS!$V236+DECKS!$X236+DECKS!$Z236+DECKS!$AB236+DECKS!$AE236)/DECKS!$AJ236,0)</f>
        <v>0.75</v>
      </c>
      <c r="AL236" s="107" t="s">
        <v>160</v>
      </c>
      <c r="AM236" s="107">
        <f>SUMIF(HISTORICO!N:N,DECKS!$F236,HISTORICO!X:X)</f>
        <v>0</v>
      </c>
      <c r="AN236" s="107">
        <f>SUMIF(HISTORICO!N:N,DECKS!$F236,HISTORICO!Y:Y)</f>
        <v>0</v>
      </c>
      <c r="AO236" s="107">
        <f>SUMIF(HISTORICO!N:N,DECKS!$F236,HISTORICO!Z:Z)</f>
        <v>0</v>
      </c>
      <c r="AP236" s="107">
        <f>SUMIF(HISTORICO!N:N,DECKS!$F236,HISTORICO!AA:AA)</f>
        <v>0</v>
      </c>
      <c r="AQ236" s="111">
        <f>IFERROR(SUM(DECKS!$AM236:$AP236)/((DECKS!$AG236)),0)</f>
        <v>0</v>
      </c>
      <c r="AR236" s="112">
        <f>IFERROR(DECKS!$AM236/SUM(DECKS!$AM236:$AP236),0)</f>
        <v>0</v>
      </c>
      <c r="AS236" s="112">
        <f>IFERROR(DECKS!$AN236/SUM(DECKS!$AM236:$AP236),0)</f>
        <v>0</v>
      </c>
      <c r="AT236" s="112">
        <f>IFERROR(DECKS!$AO236/SUM(DECKS!$AM236:$AP236),0)</f>
        <v>0</v>
      </c>
      <c r="AU236" s="112">
        <f>IFERROR(DECKS!$AP236/SUM(DECKS!$AM236:$AP236),0)</f>
        <v>0</v>
      </c>
      <c r="AV236" s="107">
        <f t="array" ref="AV236">XLOOKUP(DECKS!$F236,HISTORICO!$N$4:$N$100,HISTORICO!$AH$4:$AH$100,0)</f>
        <v>0</v>
      </c>
      <c r="AW236" s="107">
        <f>DECKS!$AV236+DECKS!$AM236+1.5*DECKS!$AN236+2*DECKS!$AO236+2.5*DECKS!$AP236</f>
        <v>0</v>
      </c>
      <c r="AX236" s="110" t="str">
        <f>IFERROR(DECKS!$AW236/DECKS!$AG236,"-")</f>
        <v>-</v>
      </c>
      <c r="AY236" s="107" t="str">
        <f t="array" ref="AY236">XLOOKUP(DECKS!$AX236,REF!$F$64:$F$68,REF!$D$64:$D$68,"-",-1,1)</f>
        <v>-</v>
      </c>
      <c r="AZ236" s="107"/>
      <c r="BA236" s="114"/>
      <c r="BB236" s="107"/>
      <c r="BC236" s="107"/>
    </row>
    <row r="237" ht="18.75" hidden="1" customHeight="1">
      <c r="A237" s="88"/>
      <c r="B237" s="105" t="s">
        <v>344</v>
      </c>
      <c r="C237" s="107" t="s">
        <v>254</v>
      </c>
      <c r="D237" s="107">
        <v>7.0</v>
      </c>
      <c r="E237" s="105" t="str">
        <f t="array" ref="E237">XLOOKUP(B237,REF!$C$3:$C$34,REF!$B$3:$B$34,"-",0,1)</f>
        <v>Sultai</v>
      </c>
      <c r="F237" s="108" t="s">
        <v>578</v>
      </c>
      <c r="G237" s="107" t="str">
        <f t="shared" si="1"/>
        <v>0</v>
      </c>
      <c r="H237" s="107" t="str">
        <f t="shared" si="2"/>
        <v>1</v>
      </c>
      <c r="I237" s="107" t="str">
        <f t="shared" si="3"/>
        <v>1</v>
      </c>
      <c r="J237" s="107" t="str">
        <f t="shared" si="4"/>
        <v>0</v>
      </c>
      <c r="K237" s="107" t="str">
        <f t="shared" si="5"/>
        <v>1</v>
      </c>
      <c r="L237" s="107">
        <f t="shared" si="6"/>
        <v>3</v>
      </c>
      <c r="M237" s="107">
        <f t="array" ref="M237">XLOOKUP(DECKS!$F237,HISTORICO!$B$4:$B$11,HISTORICO!$C$4:$C$11,0,0)</f>
        <v>0</v>
      </c>
      <c r="N237" s="107">
        <f t="array" ref="N237">XLOOKUP(DECKS!$F237,HISTORICO!$B$4:$B$11,HISTORICO!$D$4:$D$11,0,0)</f>
        <v>0</v>
      </c>
      <c r="O237" s="107">
        <f t="array" ref="O237">XLOOKUP(DECKS!$F237,HISTORICO!$B$15:$B$89,HISTORICO!$C$15:$C$89,0,0)</f>
        <v>4</v>
      </c>
      <c r="P237" s="107">
        <f t="array" ref="P237">XLOOKUP(DECKS!$F237,HISTORICO!$B$15:$B$89,HISTORICO!$D$15:$D$89,0,0)</f>
        <v>3</v>
      </c>
      <c r="Q237" s="107">
        <f t="array" ref="Q237">XLOOKUP(DECKS!$F237,HISTORICO!$B$93:$B$171,HISTORICO!$C$93:$C$171,0,0)</f>
        <v>0</v>
      </c>
      <c r="R237" s="107">
        <f t="array" ref="R237">XLOOKUP(DECKS!$F237,HISTORICO!$B$93:$B$171,HISTORICO!$D$93:$D$171,0,0)</f>
        <v>0</v>
      </c>
      <c r="S237" s="107">
        <f t="array" ref="S237">XLOOKUP(DECKS!$F237,HISTORICO!$B$175:$B$377,HISTORICO!$C$175:$C$377,0,0)</f>
        <v>0</v>
      </c>
      <c r="T237" s="107">
        <f t="array" ref="T237">XLOOKUP(DECKS!$F237,HISTORICO!$B$175:$B$377,HISTORICO!$D$175:$D$377,0,0)</f>
        <v>0</v>
      </c>
      <c r="U237" s="107">
        <f t="array" ref="U237">XLOOKUP(DECKS!$F237,HISTORICO!$B$381:$B$501,HISTORICO!$C$381:$C$501,0,0)</f>
        <v>0</v>
      </c>
      <c r="V237" s="107">
        <f t="array" ref="V237">XLOOKUP(DECKS!$F237,HISTORICO!$B$381:$B$501,HISTORICO!$D$381:$D$501,0,0)</f>
        <v>0</v>
      </c>
      <c r="W237" s="107">
        <f t="array" ref="W237">XLOOKUP(DECKS!$F237,HISTORICO!$B$505:$B$589,HISTORICO!$C$505:$C$589,0,0)</f>
        <v>0</v>
      </c>
      <c r="X237" s="107">
        <f t="array" ref="X237">XLOOKUP(DECKS!$F237,HISTORICO!$B$505:$B$589,HISTORICO!$D$505:$D$589,0,0)</f>
        <v>0</v>
      </c>
      <c r="Y237" s="107">
        <f t="array" ref="Y237">XLOOKUP(DECKS!$F237,HISTORICO!$N$4:$N$100,HISTORICO!$O$4:$O$100,0,0)</f>
        <v>0</v>
      </c>
      <c r="Z237" s="107">
        <f t="array" ref="Z237">XLOOKUP(DECKS!$F237,HISTORICO!$N$4:$N$100,HISTORICO!$P$4:$P$100,0,0)</f>
        <v>0</v>
      </c>
      <c r="AA237" s="107">
        <f t="array" ref="AA237">XLOOKUP(DECKS!$F237,HISTORICO!$N$107:$N$288,HISTORICO!$O$107:$O$288,0,0)</f>
        <v>0</v>
      </c>
      <c r="AB237" s="107">
        <f t="array" ref="AB237">XLOOKUP(DECKS!$F237,HISTORICO!$N$107:$N$288,HISTORICO!$P$107:$P$288,0,0)</f>
        <v>0</v>
      </c>
      <c r="AC237" s="100" t="str">
        <f>DECKS!$AB237/DECKS!$AA237</f>
        <v>#DIV/0!</v>
      </c>
      <c r="AD237" s="108">
        <f t="array" ref="AD237">XLOOKUP(DECKS!$F237,HISTORICO!$N$292:$N$759,HISTORICO!$O$292:$O$759,0,0)</f>
        <v>0</v>
      </c>
      <c r="AE237" s="107">
        <f t="array" ref="AE237">XLOOKUP(DECKS!$F237,HISTORICO!$N$292:$N$759,HISTORICO!$P$292:$P$759,0,0)</f>
        <v>0</v>
      </c>
      <c r="AF237" s="109">
        <f>IFERROR(DECKS!$AE237/DECKS!$AD237,0)</f>
        <v>0</v>
      </c>
      <c r="AG237" s="108">
        <f>DECKS!$Y237+DECKS!$AA237+DECKS!$AD237</f>
        <v>0</v>
      </c>
      <c r="AH237" s="109">
        <f>IFERROR((DECKS!$Z237+DECKS!$AB237+DECKS!$AE237)/DECKS!$AG237,0)</f>
        <v>0</v>
      </c>
      <c r="AI237" s="110" t="str">
        <f>IFERROR(AVERAGEIF(REG!$D$2:$D$124,DECKS!$F237,REG!$C$2:$C$124),"-")</f>
        <v>-</v>
      </c>
      <c r="AJ237" s="108">
        <f>DECKS!$M237+DECKS!$O237+DECKS!$Q237+DECKS!$S237+DECKS!$U237+DECKS!$W237+DECKS!$Y237+DECKS!$AA237+DECKS!$AD237</f>
        <v>4</v>
      </c>
      <c r="AK237" s="109">
        <f>IFERROR((DECKS!$N237+DECKS!$P237+DECKS!$R237+DECKS!$T237+DECKS!$V237+DECKS!$X237+DECKS!$Z237+DECKS!$AB237+DECKS!$AE237)/DECKS!$AJ237,0)</f>
        <v>0.75</v>
      </c>
      <c r="AL237" s="100" t="s">
        <v>362</v>
      </c>
      <c r="AM237" s="107">
        <f>SUMIF(HISTORICO!N:N,DECKS!$F237,HISTORICO!X:X)</f>
        <v>0</v>
      </c>
      <c r="AN237" s="107">
        <f>SUMIF(HISTORICO!N:N,DECKS!$F237,HISTORICO!Y:Y)</f>
        <v>0</v>
      </c>
      <c r="AO237" s="107">
        <f>SUMIF(HISTORICO!N:N,DECKS!$F237,HISTORICO!Z:Z)</f>
        <v>0</v>
      </c>
      <c r="AP237" s="107">
        <f>SUMIF(HISTORICO!N:N,DECKS!$F237,HISTORICO!AA:AA)</f>
        <v>0</v>
      </c>
      <c r="AQ237" s="111">
        <f>IFERROR(SUM(DECKS!$AM237:$AP237)/((DECKS!$AG237)),0)</f>
        <v>0</v>
      </c>
      <c r="AR237" s="112">
        <f>IFERROR(DECKS!$AM237/SUM(DECKS!$AM237:$AP237),0)</f>
        <v>0</v>
      </c>
      <c r="AS237" s="112">
        <f>IFERROR(DECKS!$AN237/SUM(DECKS!$AM237:$AP237),0)</f>
        <v>0</v>
      </c>
      <c r="AT237" s="112">
        <f>IFERROR(DECKS!$AO237/SUM(DECKS!$AM237:$AP237),0)</f>
        <v>0</v>
      </c>
      <c r="AU237" s="112">
        <f>IFERROR(DECKS!$AP237/SUM(DECKS!$AM237:$AP237),0)</f>
        <v>0</v>
      </c>
      <c r="AV237" s="107">
        <f t="array" ref="AV237">XLOOKUP(DECKS!$F237,HISTORICO!$N$4:$N$100,HISTORICO!$AH$4:$AH$100,0)</f>
        <v>0</v>
      </c>
      <c r="AW237" s="107">
        <f>DECKS!$AV237+DECKS!$AM237+1.5*DECKS!$AN237+2*DECKS!$AO237+2.5*DECKS!$AP237</f>
        <v>0</v>
      </c>
      <c r="AX237" s="110" t="str">
        <f>IFERROR(DECKS!$AW237/DECKS!$AG237,"-")</f>
        <v>-</v>
      </c>
      <c r="AY237" s="107" t="str">
        <f t="array" ref="AY237">XLOOKUP(DECKS!$AX237,REF!$F$64:$F$68,REF!$D$64:$D$68,"-",-1,1)</f>
        <v>-</v>
      </c>
      <c r="AZ237" s="107"/>
      <c r="BA237" s="114"/>
      <c r="BB237" s="107"/>
      <c r="BC237" s="107"/>
    </row>
    <row r="238" ht="18.75" hidden="1" customHeight="1">
      <c r="A238" s="88"/>
      <c r="B238" s="105" t="s">
        <v>310</v>
      </c>
      <c r="C238" s="107" t="s">
        <v>270</v>
      </c>
      <c r="D238" s="107">
        <v>5.0</v>
      </c>
      <c r="E238" s="105" t="str">
        <f t="array" ref="E238">XLOOKUP(B238,REF!$C$3:$C$34,REF!$B$3:$B$34,"-",0,1)</f>
        <v>Mono Black</v>
      </c>
      <c r="F238" s="108" t="s">
        <v>579</v>
      </c>
      <c r="G238" s="107" t="str">
        <f t="shared" si="1"/>
        <v>0</v>
      </c>
      <c r="H238" s="107" t="str">
        <f t="shared" si="2"/>
        <v>0</v>
      </c>
      <c r="I238" s="107" t="str">
        <f t="shared" si="3"/>
        <v>1</v>
      </c>
      <c r="J238" s="107" t="str">
        <f t="shared" si="4"/>
        <v>0</v>
      </c>
      <c r="K238" s="107" t="str">
        <f t="shared" si="5"/>
        <v>0</v>
      </c>
      <c r="L238" s="107">
        <f t="shared" si="6"/>
        <v>1</v>
      </c>
      <c r="M238" s="107">
        <f t="array" ref="M238">XLOOKUP(DECKS!$F238,HISTORICO!$B$4:$B$11,HISTORICO!$C$4:$C$11,0,0)</f>
        <v>0</v>
      </c>
      <c r="N238" s="107">
        <f t="array" ref="N238">XLOOKUP(DECKS!$F238,HISTORICO!$B$4:$B$11,HISTORICO!$D$4:$D$11,0,0)</f>
        <v>0</v>
      </c>
      <c r="O238" s="107">
        <f t="array" ref="O238">XLOOKUP(DECKS!$F238,HISTORICO!$B$15:$B$89,HISTORICO!$C$15:$C$89,0,0)</f>
        <v>0</v>
      </c>
      <c r="P238" s="107">
        <f t="array" ref="P238">XLOOKUP(DECKS!$F238,HISTORICO!$B$15:$B$89,HISTORICO!$D$15:$D$89,0,0)</f>
        <v>0</v>
      </c>
      <c r="Q238" s="107">
        <f t="array" ref="Q238">XLOOKUP(DECKS!$F238,HISTORICO!$B$93:$B$171,HISTORICO!$C$93:$C$171,0,0)</f>
        <v>0</v>
      </c>
      <c r="R238" s="107">
        <f t="array" ref="R238">XLOOKUP(DECKS!$F238,HISTORICO!$B$93:$B$171,HISTORICO!$D$93:$D$171,0,0)</f>
        <v>0</v>
      </c>
      <c r="S238" s="107">
        <f t="array" ref="S238">XLOOKUP(DECKS!$F238,HISTORICO!$B$175:$B$377,HISTORICO!$C$175:$C$377,0,0)</f>
        <v>3</v>
      </c>
      <c r="T238" s="107">
        <f t="array" ref="T238">XLOOKUP(DECKS!$F238,HISTORICO!$B$175:$B$377,HISTORICO!$D$175:$D$377,0,0)</f>
        <v>2</v>
      </c>
      <c r="U238" s="107">
        <f t="array" ref="U238">XLOOKUP(DECKS!$F238,HISTORICO!$B$381:$B$501,HISTORICO!$C$381:$C$501,0,0)</f>
        <v>0</v>
      </c>
      <c r="V238" s="107">
        <f t="array" ref="V238">XLOOKUP(DECKS!$F238,HISTORICO!$B$381:$B$501,HISTORICO!$D$381:$D$501,0,0)</f>
        <v>0</v>
      </c>
      <c r="W238" s="107">
        <f t="array" ref="W238">XLOOKUP(DECKS!$F238,HISTORICO!$B$505:$B$589,HISTORICO!$C$505:$C$589,0,0)</f>
        <v>0</v>
      </c>
      <c r="X238" s="107">
        <f t="array" ref="X238">XLOOKUP(DECKS!$F238,HISTORICO!$B$505:$B$589,HISTORICO!$D$505:$D$589,0,0)</f>
        <v>0</v>
      </c>
      <c r="Y238" s="107">
        <f t="array" ref="Y238">XLOOKUP(DECKS!$F238,HISTORICO!$N$4:$N$100,HISTORICO!$O$4:$O$100,0,0)</f>
        <v>0</v>
      </c>
      <c r="Z238" s="107">
        <f t="array" ref="Z238">XLOOKUP(DECKS!$F238,HISTORICO!$N$4:$N$100,HISTORICO!$P$4:$P$100,0,0)</f>
        <v>0</v>
      </c>
      <c r="AA238" s="107">
        <f t="array" ref="AA238">XLOOKUP(DECKS!$F238,HISTORICO!$N$107:$N$288,HISTORICO!$O$107:$O$288,0,0)</f>
        <v>0</v>
      </c>
      <c r="AB238" s="107">
        <f t="array" ref="AB238">XLOOKUP(DECKS!$F238,HISTORICO!$N$107:$N$288,HISTORICO!$P$107:$P$288,0,0)</f>
        <v>0</v>
      </c>
      <c r="AC238" s="100" t="str">
        <f>DECKS!$AB238/DECKS!$AA238</f>
        <v>#DIV/0!</v>
      </c>
      <c r="AD238" s="108">
        <f t="array" ref="AD238">XLOOKUP(DECKS!$F238,HISTORICO!$N$292:$N$759,HISTORICO!$O$292:$O$759,0,0)</f>
        <v>0</v>
      </c>
      <c r="AE238" s="107">
        <f t="array" ref="AE238">XLOOKUP(DECKS!$F238,HISTORICO!$N$292:$N$759,HISTORICO!$P$292:$P$759,0,0)</f>
        <v>0</v>
      </c>
      <c r="AF238" s="109">
        <f>IFERROR(DECKS!$AE238/DECKS!$AD238,0)</f>
        <v>0</v>
      </c>
      <c r="AG238" s="108">
        <f>DECKS!$Y238+DECKS!$AA238+DECKS!$AD238</f>
        <v>0</v>
      </c>
      <c r="AH238" s="109">
        <f>IFERROR((DECKS!$Z238+DECKS!$AB238+DECKS!$AE238)/DECKS!$AG238,0)</f>
        <v>0</v>
      </c>
      <c r="AI238" s="110" t="str">
        <f>IFERROR(AVERAGEIF(REG!$D$2:$D$124,DECKS!$F238,REG!$C$2:$C$124),"-")</f>
        <v>-</v>
      </c>
      <c r="AJ238" s="108">
        <f>DECKS!$M238+DECKS!$O238+DECKS!$Q238+DECKS!$S238+DECKS!$U238+DECKS!$W238+DECKS!$Y238+DECKS!$AA238+DECKS!$AD238</f>
        <v>3</v>
      </c>
      <c r="AK238" s="109">
        <f>IFERROR((DECKS!$N238+DECKS!$P238+DECKS!$R238+DECKS!$T238+DECKS!$V238+DECKS!$X238+DECKS!$Z238+DECKS!$AB238+DECKS!$AE238)/DECKS!$AJ238,0)</f>
        <v>0.6666666667</v>
      </c>
      <c r="AL238" s="107" t="s">
        <v>362</v>
      </c>
      <c r="AM238" s="107">
        <f>SUMIF(HISTORICO!N:N,DECKS!$F238,HISTORICO!X:X)</f>
        <v>0</v>
      </c>
      <c r="AN238" s="107">
        <f>SUMIF(HISTORICO!N:N,DECKS!$F238,HISTORICO!Y:Y)</f>
        <v>0</v>
      </c>
      <c r="AO238" s="107">
        <f>SUMIF(HISTORICO!N:N,DECKS!$F238,HISTORICO!Z:Z)</f>
        <v>0</v>
      </c>
      <c r="AP238" s="107">
        <f>SUMIF(HISTORICO!N:N,DECKS!$F238,HISTORICO!AA:AA)</f>
        <v>0</v>
      </c>
      <c r="AQ238" s="111">
        <f>IFERROR(SUM(DECKS!$AM238:$AP238)/((DECKS!$AG238)),0)</f>
        <v>0</v>
      </c>
      <c r="AR238" s="112">
        <f>IFERROR(DECKS!$AM238/SUM(DECKS!$AM238:$AP238),0)</f>
        <v>0</v>
      </c>
      <c r="AS238" s="112">
        <f>IFERROR(DECKS!$AN238/SUM(DECKS!$AM238:$AP238),0)</f>
        <v>0</v>
      </c>
      <c r="AT238" s="112">
        <f>IFERROR(DECKS!$AO238/SUM(DECKS!$AM238:$AP238),0)</f>
        <v>0</v>
      </c>
      <c r="AU238" s="112">
        <f>IFERROR(DECKS!$AP238/SUM(DECKS!$AM238:$AP238),0)</f>
        <v>0</v>
      </c>
      <c r="AV238" s="107">
        <f t="array" ref="AV238">XLOOKUP(DECKS!$F238,HISTORICO!$N$4:$N$100,HISTORICO!$AH$4:$AH$100,0)</f>
        <v>0</v>
      </c>
      <c r="AW238" s="107">
        <f>DECKS!$AV238+DECKS!$AM238+1.5*DECKS!$AN238+2*DECKS!$AO238+2.5*DECKS!$AP238</f>
        <v>0</v>
      </c>
      <c r="AX238" s="110" t="str">
        <f>IFERROR(DECKS!$AW238/DECKS!$AG238,"-")</f>
        <v>-</v>
      </c>
      <c r="AY238" s="107" t="str">
        <f t="array" ref="AY238">XLOOKUP(DECKS!$AX238,REF!$F$64:$F$68,REF!$D$64:$D$68,"-",-1,1)</f>
        <v>-</v>
      </c>
      <c r="AZ238" s="107"/>
      <c r="BA238" s="114"/>
      <c r="BB238" s="107"/>
      <c r="BC238" s="107"/>
    </row>
    <row r="239" ht="18.75" hidden="1" customHeight="1">
      <c r="A239" s="88"/>
      <c r="B239" s="105" t="s">
        <v>300</v>
      </c>
      <c r="C239" s="107" t="s">
        <v>260</v>
      </c>
      <c r="D239" s="107"/>
      <c r="E239" s="105" t="str">
        <f t="array" ref="E239">XLOOKUP(B239,REF!$C$3:$C$34,REF!$B$3:$B$34,"-",0,1)</f>
        <v>Naya</v>
      </c>
      <c r="F239" s="108" t="s">
        <v>580</v>
      </c>
      <c r="G239" s="107" t="str">
        <f t="shared" si="1"/>
        <v>1</v>
      </c>
      <c r="H239" s="107" t="str">
        <f t="shared" si="2"/>
        <v>0</v>
      </c>
      <c r="I239" s="107" t="str">
        <f t="shared" si="3"/>
        <v>0</v>
      </c>
      <c r="J239" s="107" t="str">
        <f t="shared" si="4"/>
        <v>1</v>
      </c>
      <c r="K239" s="107" t="str">
        <f t="shared" si="5"/>
        <v>1</v>
      </c>
      <c r="L239" s="107">
        <f t="shared" si="6"/>
        <v>3</v>
      </c>
      <c r="M239" s="107">
        <f t="array" ref="M239">XLOOKUP(DECKS!$F239,HISTORICO!$B$4:$B$11,HISTORICO!$C$4:$C$11,0,0)</f>
        <v>0</v>
      </c>
      <c r="N239" s="107">
        <f t="array" ref="N239">XLOOKUP(DECKS!$F239,HISTORICO!$B$4:$B$11,HISTORICO!$D$4:$D$11,0,0)</f>
        <v>0</v>
      </c>
      <c r="O239" s="107">
        <f t="array" ref="O239">XLOOKUP(DECKS!$F239,HISTORICO!$B$15:$B$89,HISTORICO!$C$15:$C$89,0,0)</f>
        <v>0</v>
      </c>
      <c r="P239" s="107">
        <f t="array" ref="P239">XLOOKUP(DECKS!$F239,HISTORICO!$B$15:$B$89,HISTORICO!$D$15:$D$89,0,0)</f>
        <v>0</v>
      </c>
      <c r="Q239" s="107">
        <f t="array" ref="Q239">XLOOKUP(DECKS!$F239,HISTORICO!$B$93:$B$171,HISTORICO!$C$93:$C$171,0,0)</f>
        <v>0</v>
      </c>
      <c r="R239" s="107">
        <f t="array" ref="R239">XLOOKUP(DECKS!$F239,HISTORICO!$B$93:$B$171,HISTORICO!$D$93:$D$171,0,0)</f>
        <v>0</v>
      </c>
      <c r="S239" s="107">
        <f t="array" ref="S239">XLOOKUP(DECKS!$F239,HISTORICO!$B$175:$B$377,HISTORICO!$C$175:$C$377,0,0)</f>
        <v>0</v>
      </c>
      <c r="T239" s="107">
        <f t="array" ref="T239">XLOOKUP(DECKS!$F239,HISTORICO!$B$175:$B$377,HISTORICO!$D$175:$D$377,0,0)</f>
        <v>0</v>
      </c>
      <c r="U239" s="107">
        <f t="array" ref="U239">XLOOKUP(DECKS!$F239,HISTORICO!$B$381:$B$501,HISTORICO!$C$381:$C$501,0,0)</f>
        <v>3</v>
      </c>
      <c r="V239" s="107">
        <f t="array" ref="V239">XLOOKUP(DECKS!$F239,HISTORICO!$B$381:$B$501,HISTORICO!$D$381:$D$501,0,0)</f>
        <v>2</v>
      </c>
      <c r="W239" s="107">
        <f t="array" ref="W239">XLOOKUP(DECKS!$F239,HISTORICO!$B$505:$B$589,HISTORICO!$C$505:$C$589,0,0)</f>
        <v>0</v>
      </c>
      <c r="X239" s="107">
        <f t="array" ref="X239">XLOOKUP(DECKS!$F239,HISTORICO!$B$505:$B$589,HISTORICO!$D$505:$D$589,0,0)</f>
        <v>0</v>
      </c>
      <c r="Y239" s="107">
        <f t="array" ref="Y239">XLOOKUP(DECKS!$F239,HISTORICO!$N$4:$N$100,HISTORICO!$O$4:$O$100,0,0)</f>
        <v>0</v>
      </c>
      <c r="Z239" s="107">
        <f t="array" ref="Z239">XLOOKUP(DECKS!$F239,HISTORICO!$N$4:$N$100,HISTORICO!$P$4:$P$100,0,0)</f>
        <v>0</v>
      </c>
      <c r="AA239" s="107">
        <f t="array" ref="AA239">XLOOKUP(DECKS!$F239,HISTORICO!$N$107:$N$288,HISTORICO!$O$107:$O$288,0,0)</f>
        <v>0</v>
      </c>
      <c r="AB239" s="107">
        <f t="array" ref="AB239">XLOOKUP(DECKS!$F239,HISTORICO!$N$107:$N$288,HISTORICO!$P$107:$P$288,0,0)</f>
        <v>0</v>
      </c>
      <c r="AC239" s="100" t="str">
        <f>DECKS!$AB239/DECKS!$AA239</f>
        <v>#DIV/0!</v>
      </c>
      <c r="AD239" s="108">
        <f t="array" ref="AD239">XLOOKUP(DECKS!$F239,HISTORICO!$N$292:$N$759,HISTORICO!$O$292:$O$759,0,0)</f>
        <v>0</v>
      </c>
      <c r="AE239" s="107">
        <f t="array" ref="AE239">XLOOKUP(DECKS!$F239,HISTORICO!$N$292:$N$759,HISTORICO!$P$292:$P$759,0,0)</f>
        <v>0</v>
      </c>
      <c r="AF239" s="109">
        <f>IFERROR(DECKS!$AE239/DECKS!$AD239,0)</f>
        <v>0</v>
      </c>
      <c r="AG239" s="108">
        <f>DECKS!$Y239+DECKS!$AA239+DECKS!$AD239</f>
        <v>0</v>
      </c>
      <c r="AH239" s="109">
        <f>IFERROR((DECKS!$Z239+DECKS!$AB239+DECKS!$AE239)/DECKS!$AG239,0)</f>
        <v>0</v>
      </c>
      <c r="AI239" s="110" t="str">
        <f>IFERROR(AVERAGEIF(REG!$D$2:$D$124,DECKS!$F239,REG!$C$2:$C$124),"-")</f>
        <v>-</v>
      </c>
      <c r="AJ239" s="108">
        <f>DECKS!$M239+DECKS!$O239+DECKS!$Q239+DECKS!$S239+DECKS!$U239+DECKS!$W239+DECKS!$Y239+DECKS!$AA239+DECKS!$AD239</f>
        <v>3</v>
      </c>
      <c r="AK239" s="109">
        <f>IFERROR((DECKS!$N239+DECKS!$P239+DECKS!$R239+DECKS!$T239+DECKS!$V239+DECKS!$X239+DECKS!$Z239+DECKS!$AB239+DECKS!$AE239)/DECKS!$AJ239,0)</f>
        <v>0.6666666667</v>
      </c>
      <c r="AL239" s="107" t="s">
        <v>362</v>
      </c>
      <c r="AM239" s="107">
        <f>SUMIF(HISTORICO!N:N,DECKS!$F239,HISTORICO!X:X)</f>
        <v>0</v>
      </c>
      <c r="AN239" s="107">
        <f>SUMIF(HISTORICO!N:N,DECKS!$F239,HISTORICO!Y:Y)</f>
        <v>0</v>
      </c>
      <c r="AO239" s="107">
        <f>SUMIF(HISTORICO!N:N,DECKS!$F239,HISTORICO!Z:Z)</f>
        <v>0</v>
      </c>
      <c r="AP239" s="107">
        <f>SUMIF(HISTORICO!N:N,DECKS!$F239,HISTORICO!AA:AA)</f>
        <v>0</v>
      </c>
      <c r="AQ239" s="111">
        <f>IFERROR(SUM(DECKS!$AM239:$AP239)/((DECKS!$AG239)),0)</f>
        <v>0</v>
      </c>
      <c r="AR239" s="112">
        <f>IFERROR(DECKS!$AM239/SUM(DECKS!$AM239:$AP239),0)</f>
        <v>0</v>
      </c>
      <c r="AS239" s="112">
        <f>IFERROR(DECKS!$AN239/SUM(DECKS!$AM239:$AP239),0)</f>
        <v>0</v>
      </c>
      <c r="AT239" s="112">
        <f>IFERROR(DECKS!$AO239/SUM(DECKS!$AM239:$AP239),0)</f>
        <v>0</v>
      </c>
      <c r="AU239" s="112">
        <f>IFERROR(DECKS!$AP239/SUM(DECKS!$AM239:$AP239),0)</f>
        <v>0</v>
      </c>
      <c r="AV239" s="107">
        <f t="array" ref="AV239">XLOOKUP(DECKS!$F239,HISTORICO!$N$4:$N$100,HISTORICO!$AH$4:$AH$100,0)</f>
        <v>0</v>
      </c>
      <c r="AW239" s="107">
        <f>DECKS!$AV239+DECKS!$AM239+1.5*DECKS!$AN239+2*DECKS!$AO239+2.5*DECKS!$AP239</f>
        <v>0</v>
      </c>
      <c r="AX239" s="110" t="str">
        <f>IFERROR(DECKS!$AW239/DECKS!$AG239,"-")</f>
        <v>-</v>
      </c>
      <c r="AY239" s="107" t="str">
        <f t="array" ref="AY239">XLOOKUP(DECKS!$AX239,REF!$F$64:$F$68,REF!$D$64:$D$68,"-",-1,1)</f>
        <v>-</v>
      </c>
      <c r="AZ239" s="107"/>
      <c r="BA239" s="114"/>
      <c r="BB239" s="107"/>
      <c r="BC239" s="107"/>
    </row>
    <row r="240" ht="18.75" hidden="1" customHeight="1">
      <c r="A240" s="88"/>
      <c r="B240" s="105" t="s">
        <v>318</v>
      </c>
      <c r="C240" s="107" t="s">
        <v>277</v>
      </c>
      <c r="D240" s="107"/>
      <c r="E240" s="105" t="str">
        <f t="array" ref="E240">XLOOKUP(B240,REF!$C$3:$C$34,REF!$B$3:$B$34,"-",0,1)</f>
        <v>Jund</v>
      </c>
      <c r="F240" s="108" t="s">
        <v>581</v>
      </c>
      <c r="G240" s="107" t="str">
        <f t="shared" si="1"/>
        <v>0</v>
      </c>
      <c r="H240" s="107" t="str">
        <f t="shared" si="2"/>
        <v>0</v>
      </c>
      <c r="I240" s="107" t="str">
        <f t="shared" si="3"/>
        <v>1</v>
      </c>
      <c r="J240" s="107" t="str">
        <f t="shared" si="4"/>
        <v>1</v>
      </c>
      <c r="K240" s="107" t="str">
        <f t="shared" si="5"/>
        <v>1</v>
      </c>
      <c r="L240" s="107">
        <f t="shared" si="6"/>
        <v>3</v>
      </c>
      <c r="M240" s="107">
        <f t="array" ref="M240">XLOOKUP(DECKS!$F240,HISTORICO!$B$4:$B$11,HISTORICO!$C$4:$C$11,0,0)</f>
        <v>0</v>
      </c>
      <c r="N240" s="107">
        <f t="array" ref="N240">XLOOKUP(DECKS!$F240,HISTORICO!$B$4:$B$11,HISTORICO!$D$4:$D$11,0,0)</f>
        <v>0</v>
      </c>
      <c r="O240" s="107">
        <f t="array" ref="O240">XLOOKUP(DECKS!$F240,HISTORICO!$B$15:$B$89,HISTORICO!$C$15:$C$89,0,0)</f>
        <v>3</v>
      </c>
      <c r="P240" s="107">
        <f t="array" ref="P240">XLOOKUP(DECKS!$F240,HISTORICO!$B$15:$B$89,HISTORICO!$D$15:$D$89,0,0)</f>
        <v>2</v>
      </c>
      <c r="Q240" s="107">
        <f t="array" ref="Q240">XLOOKUP(DECKS!$F240,HISTORICO!$B$93:$B$171,HISTORICO!$C$93:$C$171,0,0)</f>
        <v>0</v>
      </c>
      <c r="R240" s="107">
        <f t="array" ref="R240">XLOOKUP(DECKS!$F240,HISTORICO!$B$93:$B$171,HISTORICO!$D$93:$D$171,0,0)</f>
        <v>0</v>
      </c>
      <c r="S240" s="107">
        <f t="array" ref="S240">XLOOKUP(DECKS!$F240,HISTORICO!$B$175:$B$377,HISTORICO!$C$175:$C$377,0,0)</f>
        <v>0</v>
      </c>
      <c r="T240" s="107">
        <f t="array" ref="T240">XLOOKUP(DECKS!$F240,HISTORICO!$B$175:$B$377,HISTORICO!$D$175:$D$377,0,0)</f>
        <v>0</v>
      </c>
      <c r="U240" s="107">
        <f t="array" ref="U240">XLOOKUP(DECKS!$F240,HISTORICO!$B$381:$B$501,HISTORICO!$C$381:$C$501,0,0)</f>
        <v>1</v>
      </c>
      <c r="V240" s="107">
        <f t="array" ref="V240">XLOOKUP(DECKS!$F240,HISTORICO!$B$381:$B$501,HISTORICO!$D$381:$D$501,0,0)</f>
        <v>0</v>
      </c>
      <c r="W240" s="107">
        <f t="array" ref="W240">XLOOKUP(DECKS!$F240,HISTORICO!$B$505:$B$589,HISTORICO!$C$505:$C$589,0,0)</f>
        <v>0</v>
      </c>
      <c r="X240" s="107">
        <f t="array" ref="X240">XLOOKUP(DECKS!$F240,HISTORICO!$B$505:$B$589,HISTORICO!$D$505:$D$589,0,0)</f>
        <v>0</v>
      </c>
      <c r="Y240" s="107">
        <f t="array" ref="Y240">XLOOKUP(DECKS!$F240,HISTORICO!$N$4:$N$100,HISTORICO!$O$4:$O$100,0,0)</f>
        <v>0</v>
      </c>
      <c r="Z240" s="107">
        <f t="array" ref="Z240">XLOOKUP(DECKS!$F240,HISTORICO!$N$4:$N$100,HISTORICO!$P$4:$P$100,0,0)</f>
        <v>0</v>
      </c>
      <c r="AA240" s="107">
        <f t="array" ref="AA240">XLOOKUP(DECKS!$F240,HISTORICO!$N$107:$N$288,HISTORICO!$O$107:$O$288,0,0)</f>
        <v>0</v>
      </c>
      <c r="AB240" s="107">
        <f t="array" ref="AB240">XLOOKUP(DECKS!$F240,HISTORICO!$N$107:$N$288,HISTORICO!$P$107:$P$288,0,0)</f>
        <v>0</v>
      </c>
      <c r="AC240" s="100" t="str">
        <f>DECKS!$AB240/DECKS!$AA240</f>
        <v>#DIV/0!</v>
      </c>
      <c r="AD240" s="108">
        <f t="array" ref="AD240">XLOOKUP(DECKS!$F240,HISTORICO!$N$292:$N$759,HISTORICO!$O$292:$O$759,0,0)</f>
        <v>0</v>
      </c>
      <c r="AE240" s="107">
        <f t="array" ref="AE240">XLOOKUP(DECKS!$F240,HISTORICO!$N$292:$N$759,HISTORICO!$P$292:$P$759,0,0)</f>
        <v>0</v>
      </c>
      <c r="AF240" s="109">
        <f>IFERROR(DECKS!$AE240/DECKS!$AD240,0)</f>
        <v>0</v>
      </c>
      <c r="AG240" s="108">
        <f>DECKS!$Y240+DECKS!$AA240+DECKS!$AD240</f>
        <v>0</v>
      </c>
      <c r="AH240" s="109">
        <f>IFERROR((DECKS!$Z240+DECKS!$AB240+DECKS!$AE240)/DECKS!$AG240,0)</f>
        <v>0</v>
      </c>
      <c r="AI240" s="110" t="str">
        <f>IFERROR(AVERAGEIF(REG!$D$2:$D$124,DECKS!$F240,REG!$C$2:$C$124),"-")</f>
        <v>-</v>
      </c>
      <c r="AJ240" s="108">
        <f>DECKS!$M240+DECKS!$O240+DECKS!$Q240+DECKS!$S240+DECKS!$U240+DECKS!$W240+DECKS!$Y240+DECKS!$AA240+DECKS!$AD240</f>
        <v>4</v>
      </c>
      <c r="AK240" s="109">
        <f>IFERROR((DECKS!$N240+DECKS!$P240+DECKS!$R240+DECKS!$T240+DECKS!$V240+DECKS!$X240+DECKS!$Z240+DECKS!$AB240+DECKS!$AE240)/DECKS!$AJ240,0)</f>
        <v>0.5</v>
      </c>
      <c r="AL240" s="107" t="s">
        <v>362</v>
      </c>
      <c r="AM240" s="107">
        <f>SUMIF(HISTORICO!N:N,DECKS!$F240,HISTORICO!X:X)</f>
        <v>0</v>
      </c>
      <c r="AN240" s="107">
        <f>SUMIF(HISTORICO!N:N,DECKS!$F240,HISTORICO!Y:Y)</f>
        <v>0</v>
      </c>
      <c r="AO240" s="107">
        <f>SUMIF(HISTORICO!N:N,DECKS!$F240,HISTORICO!Z:Z)</f>
        <v>0</v>
      </c>
      <c r="AP240" s="107">
        <f>SUMIF(HISTORICO!N:N,DECKS!$F240,HISTORICO!AA:AA)</f>
        <v>0</v>
      </c>
      <c r="AQ240" s="111">
        <f>IFERROR(SUM(DECKS!$AM240:$AP240)/((DECKS!$AG240)),0)</f>
        <v>0</v>
      </c>
      <c r="AR240" s="112">
        <f>IFERROR(DECKS!$AM240/SUM(DECKS!$AM240:$AP240),0)</f>
        <v>0</v>
      </c>
      <c r="AS240" s="112">
        <f>IFERROR(DECKS!$AN240/SUM(DECKS!$AM240:$AP240),0)</f>
        <v>0</v>
      </c>
      <c r="AT240" s="112">
        <f>IFERROR(DECKS!$AO240/SUM(DECKS!$AM240:$AP240),0)</f>
        <v>0</v>
      </c>
      <c r="AU240" s="112">
        <f>IFERROR(DECKS!$AP240/SUM(DECKS!$AM240:$AP240),0)</f>
        <v>0</v>
      </c>
      <c r="AV240" s="107">
        <f t="array" ref="AV240">XLOOKUP(DECKS!$F240,HISTORICO!$N$4:$N$100,HISTORICO!$AH$4:$AH$100,0)</f>
        <v>0</v>
      </c>
      <c r="AW240" s="107">
        <f>DECKS!$AV240+DECKS!$AM240+1.5*DECKS!$AN240+2*DECKS!$AO240+2.5*DECKS!$AP240</f>
        <v>0</v>
      </c>
      <c r="AX240" s="110" t="str">
        <f>IFERROR(DECKS!$AW240/DECKS!$AG240,"-")</f>
        <v>-</v>
      </c>
      <c r="AY240" s="107" t="str">
        <f t="array" ref="AY240">XLOOKUP(DECKS!$AX240,REF!$F$64:$F$68,REF!$D$64:$D$68,"-",-1,1)</f>
        <v>-</v>
      </c>
      <c r="AZ240" s="107"/>
      <c r="BA240" s="114"/>
      <c r="BB240" s="107"/>
      <c r="BC240" s="107"/>
    </row>
    <row r="241" ht="18.75" hidden="1" customHeight="1">
      <c r="A241" s="88"/>
      <c r="B241" s="105" t="s">
        <v>316</v>
      </c>
      <c r="C241" s="107" t="s">
        <v>264</v>
      </c>
      <c r="D241" s="107">
        <v>4.0</v>
      </c>
      <c r="E241" s="105" t="str">
        <f t="array" ref="E241">XLOOKUP(B241,REF!$C$3:$C$34,REF!$B$3:$B$34,"-",0,1)</f>
        <v>Golgari</v>
      </c>
      <c r="F241" s="108" t="s">
        <v>582</v>
      </c>
      <c r="G241" s="107" t="str">
        <f t="shared" si="1"/>
        <v>0</v>
      </c>
      <c r="H241" s="107" t="str">
        <f t="shared" si="2"/>
        <v>0</v>
      </c>
      <c r="I241" s="107" t="str">
        <f t="shared" si="3"/>
        <v>1</v>
      </c>
      <c r="J241" s="107" t="str">
        <f t="shared" si="4"/>
        <v>0</v>
      </c>
      <c r="K241" s="107" t="str">
        <f t="shared" si="5"/>
        <v>1</v>
      </c>
      <c r="L241" s="107">
        <f t="shared" si="6"/>
        <v>2</v>
      </c>
      <c r="M241" s="107">
        <f t="array" ref="M241">XLOOKUP(DECKS!$F241,HISTORICO!$B$4:$B$11,HISTORICO!$C$4:$C$11,0,0)</f>
        <v>0</v>
      </c>
      <c r="N241" s="107">
        <f t="array" ref="N241">XLOOKUP(DECKS!$F241,HISTORICO!$B$4:$B$11,HISTORICO!$D$4:$D$11,0,0)</f>
        <v>0</v>
      </c>
      <c r="O241" s="107">
        <f t="array" ref="O241">XLOOKUP(DECKS!$F241,HISTORICO!$B$15:$B$89,HISTORICO!$C$15:$C$89,0,0)</f>
        <v>0</v>
      </c>
      <c r="P241" s="107">
        <f t="array" ref="P241">XLOOKUP(DECKS!$F241,HISTORICO!$B$15:$B$89,HISTORICO!$D$15:$D$89,0,0)</f>
        <v>0</v>
      </c>
      <c r="Q241" s="107">
        <f t="array" ref="Q241">XLOOKUP(DECKS!$F241,HISTORICO!$B$93:$B$171,HISTORICO!$C$93:$C$171,0,0)</f>
        <v>0</v>
      </c>
      <c r="R241" s="107">
        <f t="array" ref="R241">XLOOKUP(DECKS!$F241,HISTORICO!$B$93:$B$171,HISTORICO!$D$93:$D$171,0,0)</f>
        <v>0</v>
      </c>
      <c r="S241" s="107">
        <f t="array" ref="S241">XLOOKUP(DECKS!$F241,HISTORICO!$B$175:$B$377,HISTORICO!$C$175:$C$377,0,0)</f>
        <v>0</v>
      </c>
      <c r="T241" s="107">
        <f t="array" ref="T241">XLOOKUP(DECKS!$F241,HISTORICO!$B$175:$B$377,HISTORICO!$D$175:$D$377,0,0)</f>
        <v>0</v>
      </c>
      <c r="U241" s="107">
        <f t="array" ref="U241">XLOOKUP(DECKS!$F241,HISTORICO!$B$381:$B$501,HISTORICO!$C$381:$C$501,0,0)</f>
        <v>4</v>
      </c>
      <c r="V241" s="107">
        <f t="array" ref="V241">XLOOKUP(DECKS!$F241,HISTORICO!$B$381:$B$501,HISTORICO!$D$381:$D$501,0,0)</f>
        <v>2</v>
      </c>
      <c r="W241" s="107">
        <f t="array" ref="W241">XLOOKUP(DECKS!$F241,HISTORICO!$B$505:$B$589,HISTORICO!$C$505:$C$589,0,0)</f>
        <v>0</v>
      </c>
      <c r="X241" s="107">
        <f t="array" ref="X241">XLOOKUP(DECKS!$F241,HISTORICO!$B$505:$B$589,HISTORICO!$D$505:$D$589,0,0)</f>
        <v>0</v>
      </c>
      <c r="Y241" s="107">
        <f t="array" ref="Y241">XLOOKUP(DECKS!$F241,HISTORICO!$N$4:$N$100,HISTORICO!$O$4:$O$100,0,0)</f>
        <v>0</v>
      </c>
      <c r="Z241" s="107">
        <f t="array" ref="Z241">XLOOKUP(DECKS!$F241,HISTORICO!$N$4:$N$100,HISTORICO!$P$4:$P$100,0,0)</f>
        <v>0</v>
      </c>
      <c r="AA241" s="107">
        <f t="array" ref="AA241">XLOOKUP(DECKS!$F241,HISTORICO!$N$107:$N$288,HISTORICO!$O$107:$O$288,0,0)</f>
        <v>0</v>
      </c>
      <c r="AB241" s="107">
        <f t="array" ref="AB241">XLOOKUP(DECKS!$F241,HISTORICO!$N$107:$N$288,HISTORICO!$P$107:$P$288,0,0)</f>
        <v>0</v>
      </c>
      <c r="AC241" s="100" t="str">
        <f>DECKS!$AB241/DECKS!$AA241</f>
        <v>#DIV/0!</v>
      </c>
      <c r="AD241" s="108">
        <f t="array" ref="AD241">XLOOKUP(DECKS!$F241,HISTORICO!$N$292:$N$759,HISTORICO!$O$292:$O$759,0,0)</f>
        <v>0</v>
      </c>
      <c r="AE241" s="107">
        <f t="array" ref="AE241">XLOOKUP(DECKS!$F241,HISTORICO!$N$292:$N$759,HISTORICO!$P$292:$P$759,0,0)</f>
        <v>0</v>
      </c>
      <c r="AF241" s="109">
        <f>IFERROR(DECKS!$AE241/DECKS!$AD241,0)</f>
        <v>0</v>
      </c>
      <c r="AG241" s="108">
        <f>DECKS!$Y241+DECKS!$AA241+DECKS!$AD241</f>
        <v>0</v>
      </c>
      <c r="AH241" s="109">
        <f>IFERROR((DECKS!$Z241+DECKS!$AB241+DECKS!$AE241)/DECKS!$AG241,0)</f>
        <v>0</v>
      </c>
      <c r="AI241" s="110" t="str">
        <f>IFERROR(AVERAGEIF(REG!$D$2:$D$124,DECKS!$F241,REG!$C$2:$C$124),"-")</f>
        <v>-</v>
      </c>
      <c r="AJ241" s="108">
        <f>DECKS!$M241+DECKS!$O241+DECKS!$Q241+DECKS!$S241+DECKS!$U241+DECKS!$W241+DECKS!$Y241+DECKS!$AA241+DECKS!$AD241</f>
        <v>4</v>
      </c>
      <c r="AK241" s="109">
        <f>IFERROR((DECKS!$N241+DECKS!$P241+DECKS!$R241+DECKS!$T241+DECKS!$V241+DECKS!$X241+DECKS!$Z241+DECKS!$AB241+DECKS!$AE241)/DECKS!$AJ241,0)</f>
        <v>0.5</v>
      </c>
      <c r="AL241" s="107" t="s">
        <v>190</v>
      </c>
      <c r="AM241" s="107">
        <f>SUMIF(HISTORICO!N:N,DECKS!$F241,HISTORICO!X:X)</f>
        <v>0</v>
      </c>
      <c r="AN241" s="107">
        <f>SUMIF(HISTORICO!N:N,DECKS!$F241,HISTORICO!Y:Y)</f>
        <v>0</v>
      </c>
      <c r="AO241" s="107">
        <f>SUMIF(HISTORICO!N:N,DECKS!$F241,HISTORICO!Z:Z)</f>
        <v>0</v>
      </c>
      <c r="AP241" s="107">
        <f>SUMIF(HISTORICO!N:N,DECKS!$F241,HISTORICO!AA:AA)</f>
        <v>0</v>
      </c>
      <c r="AQ241" s="111">
        <f>IFERROR(SUM(DECKS!$AM241:$AP241)/((DECKS!$AG241)),0)</f>
        <v>0</v>
      </c>
      <c r="AR241" s="112">
        <f>IFERROR(DECKS!$AM241/SUM(DECKS!$AM241:$AP241),0)</f>
        <v>0</v>
      </c>
      <c r="AS241" s="112">
        <f>IFERROR(DECKS!$AN241/SUM(DECKS!$AM241:$AP241),0)</f>
        <v>0</v>
      </c>
      <c r="AT241" s="112">
        <f>IFERROR(DECKS!$AO241/SUM(DECKS!$AM241:$AP241),0)</f>
        <v>0</v>
      </c>
      <c r="AU241" s="112">
        <f>IFERROR(DECKS!$AP241/SUM(DECKS!$AM241:$AP241),0)</f>
        <v>0</v>
      </c>
      <c r="AV241" s="107">
        <f t="array" ref="AV241">XLOOKUP(DECKS!$F241,HISTORICO!$N$4:$N$100,HISTORICO!$AH$4:$AH$100,0)</f>
        <v>0</v>
      </c>
      <c r="AW241" s="107">
        <f>DECKS!$AV241+DECKS!$AM241+1.5*DECKS!$AN241+2*DECKS!$AO241+2.5*DECKS!$AP241</f>
        <v>0</v>
      </c>
      <c r="AX241" s="110" t="str">
        <f>IFERROR(DECKS!$AW241/DECKS!$AG241,"-")</f>
        <v>-</v>
      </c>
      <c r="AY241" s="107" t="str">
        <f t="array" ref="AY241">XLOOKUP(DECKS!$AX241,REF!$F$64:$F$68,REF!$D$64:$D$68,"-",-1,1)</f>
        <v>-</v>
      </c>
      <c r="AZ241" s="107"/>
      <c r="BA241" s="114"/>
      <c r="BB241" s="107"/>
      <c r="BC241" s="107"/>
    </row>
    <row r="242" ht="18.75" hidden="1" customHeight="1">
      <c r="A242" s="88"/>
      <c r="B242" s="105" t="s">
        <v>304</v>
      </c>
      <c r="C242" s="107" t="s">
        <v>264</v>
      </c>
      <c r="D242" s="107"/>
      <c r="E242" s="105" t="str">
        <f t="array" ref="E242">XLOOKUP(B242,REF!$C$3:$C$34,REF!$B$3:$B$34,"-",0,1)</f>
        <v>Izzet</v>
      </c>
      <c r="F242" s="108" t="s">
        <v>583</v>
      </c>
      <c r="G242" s="107" t="str">
        <f t="shared" si="1"/>
        <v>0</v>
      </c>
      <c r="H242" s="107" t="str">
        <f t="shared" si="2"/>
        <v>1</v>
      </c>
      <c r="I242" s="107" t="str">
        <f t="shared" si="3"/>
        <v>0</v>
      </c>
      <c r="J242" s="107" t="str">
        <f t="shared" si="4"/>
        <v>1</v>
      </c>
      <c r="K242" s="107" t="str">
        <f t="shared" si="5"/>
        <v>0</v>
      </c>
      <c r="L242" s="107">
        <f t="shared" si="6"/>
        <v>2</v>
      </c>
      <c r="M242" s="107">
        <f t="array" ref="M242">XLOOKUP(DECKS!$F242,HISTORICO!$B$4:$B$11,HISTORICO!$C$4:$C$11,0,0)</f>
        <v>0</v>
      </c>
      <c r="N242" s="107">
        <f t="array" ref="N242">XLOOKUP(DECKS!$F242,HISTORICO!$B$4:$B$11,HISTORICO!$D$4:$D$11,0,0)</f>
        <v>0</v>
      </c>
      <c r="O242" s="107">
        <f t="array" ref="O242">XLOOKUP(DECKS!$F242,HISTORICO!$B$15:$B$89,HISTORICO!$C$15:$C$89,0,0)</f>
        <v>0</v>
      </c>
      <c r="P242" s="107">
        <f t="array" ref="P242">XLOOKUP(DECKS!$F242,HISTORICO!$B$15:$B$89,HISTORICO!$D$15:$D$89,0,0)</f>
        <v>0</v>
      </c>
      <c r="Q242" s="107">
        <f t="array" ref="Q242">XLOOKUP(DECKS!$F242,HISTORICO!$B$93:$B$171,HISTORICO!$C$93:$C$171,0,0)</f>
        <v>0</v>
      </c>
      <c r="R242" s="107">
        <f t="array" ref="R242">XLOOKUP(DECKS!$F242,HISTORICO!$B$93:$B$171,HISTORICO!$D$93:$D$171,0,0)</f>
        <v>0</v>
      </c>
      <c r="S242" s="107">
        <f t="array" ref="S242">XLOOKUP(DECKS!$F242,HISTORICO!$B$175:$B$377,HISTORICO!$C$175:$C$377,0,0)</f>
        <v>0</v>
      </c>
      <c r="T242" s="107">
        <f t="array" ref="T242">XLOOKUP(DECKS!$F242,HISTORICO!$B$175:$B$377,HISTORICO!$D$175:$D$377,0,0)</f>
        <v>0</v>
      </c>
      <c r="U242" s="107">
        <f t="array" ref="U242">XLOOKUP(DECKS!$F242,HISTORICO!$B$381:$B$501,HISTORICO!$C$381:$C$501,0,0)</f>
        <v>4</v>
      </c>
      <c r="V242" s="107">
        <f t="array" ref="V242">XLOOKUP(DECKS!$F242,HISTORICO!$B$381:$B$501,HISTORICO!$D$381:$D$501,0,0)</f>
        <v>2</v>
      </c>
      <c r="W242" s="107">
        <f t="array" ref="W242">XLOOKUP(DECKS!$F242,HISTORICO!$B$505:$B$589,HISTORICO!$C$505:$C$589,0,0)</f>
        <v>0</v>
      </c>
      <c r="X242" s="107">
        <f t="array" ref="X242">XLOOKUP(DECKS!$F242,HISTORICO!$B$505:$B$589,HISTORICO!$D$505:$D$589,0,0)</f>
        <v>0</v>
      </c>
      <c r="Y242" s="107">
        <f t="array" ref="Y242">XLOOKUP(DECKS!$F242,HISTORICO!$N$4:$N$100,HISTORICO!$O$4:$O$100,0,0)</f>
        <v>0</v>
      </c>
      <c r="Z242" s="107">
        <f t="array" ref="Z242">XLOOKUP(DECKS!$F242,HISTORICO!$N$4:$N$100,HISTORICO!$P$4:$P$100,0,0)</f>
        <v>0</v>
      </c>
      <c r="AA242" s="107">
        <f t="array" ref="AA242">XLOOKUP(DECKS!$F242,HISTORICO!$N$107:$N$288,HISTORICO!$O$107:$O$288,0,0)</f>
        <v>0</v>
      </c>
      <c r="AB242" s="107">
        <f t="array" ref="AB242">XLOOKUP(DECKS!$F242,HISTORICO!$N$107:$N$288,HISTORICO!$P$107:$P$288,0,0)</f>
        <v>0</v>
      </c>
      <c r="AC242" s="100" t="str">
        <f>DECKS!$AB242/DECKS!$AA242</f>
        <v>#DIV/0!</v>
      </c>
      <c r="AD242" s="108">
        <f t="array" ref="AD242">XLOOKUP(DECKS!$F242,HISTORICO!$N$292:$N$759,HISTORICO!$O$292:$O$759,0,0)</f>
        <v>0</v>
      </c>
      <c r="AE242" s="107">
        <f t="array" ref="AE242">XLOOKUP(DECKS!$F242,HISTORICO!$N$292:$N$759,HISTORICO!$P$292:$P$759,0,0)</f>
        <v>0</v>
      </c>
      <c r="AF242" s="109">
        <f>IFERROR(DECKS!$AE242/DECKS!$AD242,0)</f>
        <v>0</v>
      </c>
      <c r="AG242" s="108">
        <f>DECKS!$Y242+DECKS!$AA242+DECKS!$AD242</f>
        <v>0</v>
      </c>
      <c r="AH242" s="109">
        <f>IFERROR((DECKS!$Z242+DECKS!$AB242+DECKS!$AE242)/DECKS!$AG242,0)</f>
        <v>0</v>
      </c>
      <c r="AI242" s="110" t="str">
        <f>IFERROR(AVERAGEIF(REG!$D$2:$D$124,DECKS!$F242,REG!$C$2:$C$124),"-")</f>
        <v>-</v>
      </c>
      <c r="AJ242" s="108">
        <f>DECKS!$M242+DECKS!$O242+DECKS!$Q242+DECKS!$S242+DECKS!$U242+DECKS!$W242+DECKS!$Y242+DECKS!$AA242+DECKS!$AD242</f>
        <v>4</v>
      </c>
      <c r="AK242" s="109">
        <f>IFERROR((DECKS!$N242+DECKS!$P242+DECKS!$R242+DECKS!$T242+DECKS!$V242+DECKS!$X242+DECKS!$Z242+DECKS!$AB242+DECKS!$AE242)/DECKS!$AJ242,0)</f>
        <v>0.5</v>
      </c>
      <c r="AL242" s="107" t="s">
        <v>362</v>
      </c>
      <c r="AM242" s="107">
        <f>SUMIF(HISTORICO!N:N,DECKS!$F242,HISTORICO!X:X)</f>
        <v>0</v>
      </c>
      <c r="AN242" s="107">
        <f>SUMIF(HISTORICO!N:N,DECKS!$F242,HISTORICO!Y:Y)</f>
        <v>0</v>
      </c>
      <c r="AO242" s="107">
        <f>SUMIF(HISTORICO!N:N,DECKS!$F242,HISTORICO!Z:Z)</f>
        <v>0</v>
      </c>
      <c r="AP242" s="107">
        <f>SUMIF(HISTORICO!N:N,DECKS!$F242,HISTORICO!AA:AA)</f>
        <v>0</v>
      </c>
      <c r="AQ242" s="111">
        <f>IFERROR(SUM(DECKS!$AM242:$AP242)/((DECKS!$AG242)),0)</f>
        <v>0</v>
      </c>
      <c r="AR242" s="112">
        <f>IFERROR(DECKS!$AM242/SUM(DECKS!$AM242:$AP242),0)</f>
        <v>0</v>
      </c>
      <c r="AS242" s="112">
        <f>IFERROR(DECKS!$AN242/SUM(DECKS!$AM242:$AP242),0)</f>
        <v>0</v>
      </c>
      <c r="AT242" s="112">
        <f>IFERROR(DECKS!$AO242/SUM(DECKS!$AM242:$AP242),0)</f>
        <v>0</v>
      </c>
      <c r="AU242" s="112">
        <f>IFERROR(DECKS!$AP242/SUM(DECKS!$AM242:$AP242),0)</f>
        <v>0</v>
      </c>
      <c r="AV242" s="107">
        <f t="array" ref="AV242">XLOOKUP(DECKS!$F242,HISTORICO!$N$4:$N$100,HISTORICO!$AH$4:$AH$100,0)</f>
        <v>0</v>
      </c>
      <c r="AW242" s="107">
        <f>DECKS!$AV242+DECKS!$AM242+1.5*DECKS!$AN242+2*DECKS!$AO242+2.5*DECKS!$AP242</f>
        <v>0</v>
      </c>
      <c r="AX242" s="110" t="str">
        <f>IFERROR(DECKS!$AW242/DECKS!$AG242,"-")</f>
        <v>-</v>
      </c>
      <c r="AY242" s="107" t="str">
        <f t="array" ref="AY242">XLOOKUP(DECKS!$AX242,REF!$F$64:$F$68,REF!$D$64:$D$68,"-",-1,1)</f>
        <v>-</v>
      </c>
      <c r="AZ242" s="107"/>
      <c r="BA242" s="114"/>
      <c r="BB242" s="107"/>
      <c r="BC242" s="107"/>
    </row>
    <row r="243" ht="18.75" hidden="1" customHeight="1">
      <c r="A243" s="88"/>
      <c r="B243" s="105" t="s">
        <v>336</v>
      </c>
      <c r="C243" s="107" t="s">
        <v>264</v>
      </c>
      <c r="D243" s="107"/>
      <c r="E243" s="105" t="str">
        <f t="array" ref="E243">XLOOKUP(B243,REF!$C$3:$C$34,REF!$B$3:$B$34,"-",0,1)</f>
        <v>5 Colors</v>
      </c>
      <c r="F243" s="108" t="s">
        <v>584</v>
      </c>
      <c r="G243" s="107" t="str">
        <f t="shared" si="1"/>
        <v>1</v>
      </c>
      <c r="H243" s="107" t="str">
        <f t="shared" si="2"/>
        <v>1</v>
      </c>
      <c r="I243" s="107" t="str">
        <f t="shared" si="3"/>
        <v>1</v>
      </c>
      <c r="J243" s="107" t="str">
        <f t="shared" si="4"/>
        <v>1</v>
      </c>
      <c r="K243" s="107" t="str">
        <f t="shared" si="5"/>
        <v>1</v>
      </c>
      <c r="L243" s="107">
        <f t="shared" si="6"/>
        <v>5</v>
      </c>
      <c r="M243" s="107">
        <f t="array" ref="M243">XLOOKUP(DECKS!$F243,HISTORICO!$B$4:$B$11,HISTORICO!$C$4:$C$11,0,0)</f>
        <v>0</v>
      </c>
      <c r="N243" s="107">
        <f t="array" ref="N243">XLOOKUP(DECKS!$F243,HISTORICO!$B$4:$B$11,HISTORICO!$D$4:$D$11,0,0)</f>
        <v>0</v>
      </c>
      <c r="O243" s="107">
        <f t="array" ref="O243">XLOOKUP(DECKS!$F243,HISTORICO!$B$15:$B$89,HISTORICO!$C$15:$C$89,0,0)</f>
        <v>0</v>
      </c>
      <c r="P243" s="107">
        <f t="array" ref="P243">XLOOKUP(DECKS!$F243,HISTORICO!$B$15:$B$89,HISTORICO!$D$15:$D$89,0,0)</f>
        <v>0</v>
      </c>
      <c r="Q243" s="107">
        <f t="array" ref="Q243">XLOOKUP(DECKS!$F243,HISTORICO!$B$93:$B$171,HISTORICO!$C$93:$C$171,0,0)</f>
        <v>0</v>
      </c>
      <c r="R243" s="107">
        <f t="array" ref="R243">XLOOKUP(DECKS!$F243,HISTORICO!$B$93:$B$171,HISTORICO!$D$93:$D$171,0,0)</f>
        <v>0</v>
      </c>
      <c r="S243" s="107">
        <f t="array" ref="S243">XLOOKUP(DECKS!$F243,HISTORICO!$B$175:$B$377,HISTORICO!$C$175:$C$377,0,0)</f>
        <v>2</v>
      </c>
      <c r="T243" s="107">
        <f t="array" ref="T243">XLOOKUP(DECKS!$F243,HISTORICO!$B$175:$B$377,HISTORICO!$D$175:$D$377,0,0)</f>
        <v>1</v>
      </c>
      <c r="U243" s="107">
        <f t="array" ref="U243">XLOOKUP(DECKS!$F243,HISTORICO!$B$381:$B$501,HISTORICO!$C$381:$C$501,0,0)</f>
        <v>0</v>
      </c>
      <c r="V243" s="107">
        <f t="array" ref="V243">XLOOKUP(DECKS!$F243,HISTORICO!$B$381:$B$501,HISTORICO!$D$381:$D$501,0,0)</f>
        <v>0</v>
      </c>
      <c r="W243" s="107">
        <f t="array" ref="W243">XLOOKUP(DECKS!$F243,HISTORICO!$B$505:$B$589,HISTORICO!$C$505:$C$589,0,0)</f>
        <v>0</v>
      </c>
      <c r="X243" s="107">
        <f t="array" ref="X243">XLOOKUP(DECKS!$F243,HISTORICO!$B$505:$B$589,HISTORICO!$D$505:$D$589,0,0)</f>
        <v>0</v>
      </c>
      <c r="Y243" s="107">
        <f t="array" ref="Y243">XLOOKUP(DECKS!$F243,HISTORICO!$N$4:$N$100,HISTORICO!$O$4:$O$100,0,0)</f>
        <v>0</v>
      </c>
      <c r="Z243" s="107">
        <f t="array" ref="Z243">XLOOKUP(DECKS!$F243,HISTORICO!$N$4:$N$100,HISTORICO!$P$4:$P$100,0,0)</f>
        <v>0</v>
      </c>
      <c r="AA243" s="107">
        <f t="array" ref="AA243">XLOOKUP(DECKS!$F243,HISTORICO!$N$107:$N$288,HISTORICO!$O$107:$O$288,0,0)</f>
        <v>0</v>
      </c>
      <c r="AB243" s="107">
        <f t="array" ref="AB243">XLOOKUP(DECKS!$F243,HISTORICO!$N$107:$N$288,HISTORICO!$P$107:$P$288,0,0)</f>
        <v>0</v>
      </c>
      <c r="AC243" s="100" t="str">
        <f>DECKS!$AB243/DECKS!$AA243</f>
        <v>#DIV/0!</v>
      </c>
      <c r="AD243" s="108">
        <f t="array" ref="AD243">XLOOKUP(DECKS!$F243,HISTORICO!$N$292:$N$759,HISTORICO!$O$292:$O$759,0,0)</f>
        <v>0</v>
      </c>
      <c r="AE243" s="107">
        <f t="array" ref="AE243">XLOOKUP(DECKS!$F243,HISTORICO!$N$292:$N$759,HISTORICO!$P$292:$P$759,0,0)</f>
        <v>0</v>
      </c>
      <c r="AF243" s="109">
        <f>IFERROR(DECKS!$AE243/DECKS!$AD243,0)</f>
        <v>0</v>
      </c>
      <c r="AG243" s="108">
        <f>DECKS!$Y243+DECKS!$AA243+DECKS!$AD243</f>
        <v>0</v>
      </c>
      <c r="AH243" s="109">
        <f>IFERROR((DECKS!$Z243+DECKS!$AB243+DECKS!$AE243)/DECKS!$AG243,0)</f>
        <v>0</v>
      </c>
      <c r="AI243" s="110" t="str">
        <f>IFERROR(AVERAGEIF(REG!$D$2:$D$124,DECKS!$F243,REG!$C$2:$C$124),"-")</f>
        <v>-</v>
      </c>
      <c r="AJ243" s="108">
        <f>DECKS!$M243+DECKS!$O243+DECKS!$Q243+DECKS!$S243+DECKS!$U243+DECKS!$W243+DECKS!$Y243+DECKS!$AA243+DECKS!$AD243</f>
        <v>2</v>
      </c>
      <c r="AK243" s="109">
        <f>IFERROR((DECKS!$N243+DECKS!$P243+DECKS!$R243+DECKS!$T243+DECKS!$V243+DECKS!$X243+DECKS!$Z243+DECKS!$AB243+DECKS!$AE243)/DECKS!$AJ243,0)</f>
        <v>0.5</v>
      </c>
      <c r="AL243" s="107" t="s">
        <v>367</v>
      </c>
      <c r="AM243" s="107">
        <f>SUMIF(HISTORICO!N:N,DECKS!$F243,HISTORICO!X:X)</f>
        <v>0</v>
      </c>
      <c r="AN243" s="107">
        <f>SUMIF(HISTORICO!N:N,DECKS!$F243,HISTORICO!Y:Y)</f>
        <v>0</v>
      </c>
      <c r="AO243" s="107">
        <f>SUMIF(HISTORICO!N:N,DECKS!$F243,HISTORICO!Z:Z)</f>
        <v>0</v>
      </c>
      <c r="AP243" s="107">
        <f>SUMIF(HISTORICO!N:N,DECKS!$F243,HISTORICO!AA:AA)</f>
        <v>0</v>
      </c>
      <c r="AQ243" s="111">
        <f>IFERROR(SUM(DECKS!$AM243:$AP243)/((DECKS!$AG243)),0)</f>
        <v>0</v>
      </c>
      <c r="AR243" s="112">
        <f>IFERROR(DECKS!$AM243/SUM(DECKS!$AM243:$AP243),0)</f>
        <v>0</v>
      </c>
      <c r="AS243" s="112">
        <f>IFERROR(DECKS!$AN243/SUM(DECKS!$AM243:$AP243),0)</f>
        <v>0</v>
      </c>
      <c r="AT243" s="112">
        <f>IFERROR(DECKS!$AO243/SUM(DECKS!$AM243:$AP243),0)</f>
        <v>0</v>
      </c>
      <c r="AU243" s="112">
        <f>IFERROR(DECKS!$AP243/SUM(DECKS!$AM243:$AP243),0)</f>
        <v>0</v>
      </c>
      <c r="AV243" s="107">
        <f t="array" ref="AV243">XLOOKUP(DECKS!$F243,HISTORICO!$N$4:$N$100,HISTORICO!$AH$4:$AH$100,0)</f>
        <v>0</v>
      </c>
      <c r="AW243" s="107">
        <f>DECKS!$AV243+DECKS!$AM243+1.5*DECKS!$AN243+2*DECKS!$AO243+2.5*DECKS!$AP243</f>
        <v>0</v>
      </c>
      <c r="AX243" s="110" t="str">
        <f>IFERROR(DECKS!$AW243/DECKS!$AG243,"-")</f>
        <v>-</v>
      </c>
      <c r="AY243" s="107" t="str">
        <f t="array" ref="AY243">XLOOKUP(DECKS!$AX243,REF!$F$64:$F$68,REF!$D$64:$D$68,"-",-1,1)</f>
        <v>-</v>
      </c>
      <c r="AZ243" s="107"/>
      <c r="BA243" s="114"/>
      <c r="BB243" s="107"/>
      <c r="BC243" s="107"/>
    </row>
    <row r="244" ht="18.75" hidden="1" customHeight="1">
      <c r="A244" s="88"/>
      <c r="B244" s="105" t="s">
        <v>308</v>
      </c>
      <c r="C244" s="107" t="s">
        <v>264</v>
      </c>
      <c r="D244" s="107">
        <v>4.0</v>
      </c>
      <c r="E244" s="105" t="str">
        <f t="array" ref="E244">XLOOKUP(B244,REF!$C$3:$C$34,REF!$B$3:$B$34,"-",0,1)</f>
        <v>Rakdos</v>
      </c>
      <c r="F244" s="108" t="s">
        <v>585</v>
      </c>
      <c r="G244" s="107" t="str">
        <f t="shared" si="1"/>
        <v>0</v>
      </c>
      <c r="H244" s="107" t="str">
        <f t="shared" si="2"/>
        <v>0</v>
      </c>
      <c r="I244" s="107" t="str">
        <f t="shared" si="3"/>
        <v>1</v>
      </c>
      <c r="J244" s="107" t="str">
        <f t="shared" si="4"/>
        <v>1</v>
      </c>
      <c r="K244" s="107" t="str">
        <f t="shared" si="5"/>
        <v>0</v>
      </c>
      <c r="L244" s="107">
        <f t="shared" si="6"/>
        <v>2</v>
      </c>
      <c r="M244" s="107">
        <f t="array" ref="M244">XLOOKUP(DECKS!$F244,HISTORICO!$B$4:$B$11,HISTORICO!$C$4:$C$11,0,0)</f>
        <v>0</v>
      </c>
      <c r="N244" s="107">
        <f t="array" ref="N244">XLOOKUP(DECKS!$F244,HISTORICO!$B$4:$B$11,HISTORICO!$D$4:$D$11,0,0)</f>
        <v>0</v>
      </c>
      <c r="O244" s="107">
        <f t="array" ref="O244">XLOOKUP(DECKS!$F244,HISTORICO!$B$15:$B$89,HISTORICO!$C$15:$C$89,0,0)</f>
        <v>0</v>
      </c>
      <c r="P244" s="107">
        <f t="array" ref="P244">XLOOKUP(DECKS!$F244,HISTORICO!$B$15:$B$89,HISTORICO!$D$15:$D$89,0,0)</f>
        <v>0</v>
      </c>
      <c r="Q244" s="107">
        <f t="array" ref="Q244">XLOOKUP(DECKS!$F244,HISTORICO!$B$93:$B$171,HISTORICO!$C$93:$C$171,0,0)</f>
        <v>0</v>
      </c>
      <c r="R244" s="107">
        <f t="array" ref="R244">XLOOKUP(DECKS!$F244,HISTORICO!$B$93:$B$171,HISTORICO!$D$93:$D$171,0,0)</f>
        <v>0</v>
      </c>
      <c r="S244" s="107">
        <f t="array" ref="S244">XLOOKUP(DECKS!$F244,HISTORICO!$B$175:$B$377,HISTORICO!$C$175:$C$377,0,0)</f>
        <v>0</v>
      </c>
      <c r="T244" s="107">
        <f t="array" ref="T244">XLOOKUP(DECKS!$F244,HISTORICO!$B$175:$B$377,HISTORICO!$D$175:$D$377,0,0)</f>
        <v>0</v>
      </c>
      <c r="U244" s="107">
        <f t="array" ref="U244">XLOOKUP(DECKS!$F244,HISTORICO!$B$381:$B$501,HISTORICO!$C$381:$C$501,0,0)</f>
        <v>0</v>
      </c>
      <c r="V244" s="107">
        <f t="array" ref="V244">XLOOKUP(DECKS!$F244,HISTORICO!$B$381:$B$501,HISTORICO!$D$381:$D$501,0,0)</f>
        <v>0</v>
      </c>
      <c r="W244" s="107">
        <f t="array" ref="W244">XLOOKUP(DECKS!$F244,HISTORICO!$B$505:$B$589,HISTORICO!$C$505:$C$589,0,0)</f>
        <v>2</v>
      </c>
      <c r="X244" s="107">
        <f t="array" ref="X244">XLOOKUP(DECKS!$F244,HISTORICO!$B$505:$B$589,HISTORICO!$D$505:$D$589,0,0)</f>
        <v>1</v>
      </c>
      <c r="Y244" s="107">
        <f t="array" ref="Y244">XLOOKUP(DECKS!$F244,HISTORICO!$N$4:$N$100,HISTORICO!$O$4:$O$100,0,0)</f>
        <v>0</v>
      </c>
      <c r="Z244" s="107">
        <f t="array" ref="Z244">XLOOKUP(DECKS!$F244,HISTORICO!$N$4:$N$100,HISTORICO!$P$4:$P$100,0,0)</f>
        <v>0</v>
      </c>
      <c r="AA244" s="107">
        <f t="array" ref="AA244">XLOOKUP(DECKS!$F244,HISTORICO!$N$107:$N$288,HISTORICO!$O$107:$O$288,0,0)</f>
        <v>0</v>
      </c>
      <c r="AB244" s="107">
        <f t="array" ref="AB244">XLOOKUP(DECKS!$F244,HISTORICO!$N$107:$N$288,HISTORICO!$P$107:$P$288,0,0)</f>
        <v>0</v>
      </c>
      <c r="AC244" s="100" t="str">
        <f>DECKS!$AB244/DECKS!$AA244</f>
        <v>#DIV/0!</v>
      </c>
      <c r="AD244" s="108">
        <f t="array" ref="AD244">XLOOKUP(DECKS!$F244,HISTORICO!$N$292:$N$759,HISTORICO!$O$292:$O$759,0,0)</f>
        <v>0</v>
      </c>
      <c r="AE244" s="107">
        <f t="array" ref="AE244">XLOOKUP(DECKS!$F244,HISTORICO!$N$292:$N$759,HISTORICO!$P$292:$P$759,0,0)</f>
        <v>0</v>
      </c>
      <c r="AF244" s="109">
        <f>IFERROR(DECKS!$AE244/DECKS!$AD244,0)</f>
        <v>0</v>
      </c>
      <c r="AG244" s="108">
        <f>DECKS!$Y244+DECKS!$AA244+DECKS!$AD244</f>
        <v>0</v>
      </c>
      <c r="AH244" s="109">
        <f>IFERROR((DECKS!$Z244+DECKS!$AB244+DECKS!$AE244)/DECKS!$AG244,0)</f>
        <v>0</v>
      </c>
      <c r="AI244" s="110" t="str">
        <f>IFERROR(AVERAGEIF(REG!$D$2:$D$124,DECKS!$F244,REG!$C$2:$C$124),"-")</f>
        <v>-</v>
      </c>
      <c r="AJ244" s="108">
        <f>DECKS!$M244+DECKS!$O244+DECKS!$Q244+DECKS!$S244+DECKS!$U244+DECKS!$W244+DECKS!$Y244+DECKS!$AA244+DECKS!$AD244</f>
        <v>2</v>
      </c>
      <c r="AK244" s="109">
        <f>IFERROR((DECKS!$N244+DECKS!$P244+DECKS!$R244+DECKS!$T244+DECKS!$V244+DECKS!$X244+DECKS!$Z244+DECKS!$AB244+DECKS!$AE244)/DECKS!$AJ244,0)</f>
        <v>0.5</v>
      </c>
      <c r="AL244" s="100" t="s">
        <v>160</v>
      </c>
      <c r="AM244" s="107">
        <f>SUMIF(HISTORICO!N:N,DECKS!$F244,HISTORICO!X:X)</f>
        <v>0</v>
      </c>
      <c r="AN244" s="107">
        <f>SUMIF(HISTORICO!N:N,DECKS!$F244,HISTORICO!Y:Y)</f>
        <v>0</v>
      </c>
      <c r="AO244" s="107">
        <f>SUMIF(HISTORICO!N:N,DECKS!$F244,HISTORICO!Z:Z)</f>
        <v>0</v>
      </c>
      <c r="AP244" s="107">
        <f>SUMIF(HISTORICO!N:N,DECKS!$F244,HISTORICO!AA:AA)</f>
        <v>0</v>
      </c>
      <c r="AQ244" s="111">
        <f>IFERROR(SUM(DECKS!$AM244:$AP244)/((DECKS!$AG244)),0)</f>
        <v>0</v>
      </c>
      <c r="AR244" s="112">
        <f>IFERROR(DECKS!$AM244/SUM(DECKS!$AM244:$AP244),0)</f>
        <v>0</v>
      </c>
      <c r="AS244" s="112">
        <f>IFERROR(DECKS!$AN244/SUM(DECKS!$AM244:$AP244),0)</f>
        <v>0</v>
      </c>
      <c r="AT244" s="112">
        <f>IFERROR(DECKS!$AO244/SUM(DECKS!$AM244:$AP244),0)</f>
        <v>0</v>
      </c>
      <c r="AU244" s="112">
        <f>IFERROR(DECKS!$AP244/SUM(DECKS!$AM244:$AP244),0)</f>
        <v>0</v>
      </c>
      <c r="AV244" s="107">
        <f t="array" ref="AV244">XLOOKUP(DECKS!$F244,HISTORICO!$N$4:$N$100,HISTORICO!$AH$4:$AH$100,0)</f>
        <v>0</v>
      </c>
      <c r="AW244" s="107">
        <f>DECKS!$AV244+DECKS!$AM244+1.5*DECKS!$AN244+2*DECKS!$AO244+2.5*DECKS!$AP244</f>
        <v>0</v>
      </c>
      <c r="AX244" s="110" t="str">
        <f>IFERROR(DECKS!$AW244/DECKS!$AG244,"-")</f>
        <v>-</v>
      </c>
      <c r="AY244" s="107" t="str">
        <f t="array" ref="AY244">XLOOKUP(DECKS!$AX244,REF!$F$64:$F$68,REF!$D$64:$D$68,"-",-1,1)</f>
        <v>-</v>
      </c>
      <c r="AZ244" s="107"/>
      <c r="BA244" s="114"/>
      <c r="BB244" s="107"/>
      <c r="BC244" s="107"/>
    </row>
    <row r="245" ht="18.75" hidden="1" customHeight="1">
      <c r="A245" s="88"/>
      <c r="B245" s="105" t="s">
        <v>336</v>
      </c>
      <c r="C245" s="107" t="s">
        <v>264</v>
      </c>
      <c r="D245" s="107"/>
      <c r="E245" s="105" t="str">
        <f t="array" ref="E245">XLOOKUP(B245,REF!$C$3:$C$34,REF!$B$3:$B$34,"-",0,1)</f>
        <v>5 Colors</v>
      </c>
      <c r="F245" s="108" t="s">
        <v>586</v>
      </c>
      <c r="G245" s="107" t="str">
        <f t="shared" si="1"/>
        <v>1</v>
      </c>
      <c r="H245" s="107" t="str">
        <f t="shared" si="2"/>
        <v>1</v>
      </c>
      <c r="I245" s="107" t="str">
        <f t="shared" si="3"/>
        <v>1</v>
      </c>
      <c r="J245" s="107" t="str">
        <f t="shared" si="4"/>
        <v>1</v>
      </c>
      <c r="K245" s="107" t="str">
        <f t="shared" si="5"/>
        <v>1</v>
      </c>
      <c r="L245" s="107">
        <f t="shared" si="6"/>
        <v>5</v>
      </c>
      <c r="M245" s="107">
        <f t="array" ref="M245">XLOOKUP(DECKS!$F245,HISTORICO!$B$4:$B$11,HISTORICO!$C$4:$C$11,0,0)</f>
        <v>0</v>
      </c>
      <c r="N245" s="107">
        <f t="array" ref="N245">XLOOKUP(DECKS!$F245,HISTORICO!$B$4:$B$11,HISTORICO!$D$4:$D$11,0,0)</f>
        <v>0</v>
      </c>
      <c r="O245" s="107">
        <f t="array" ref="O245">XLOOKUP(DECKS!$F245,HISTORICO!$B$15:$B$89,HISTORICO!$C$15:$C$89,0,0)</f>
        <v>0</v>
      </c>
      <c r="P245" s="107">
        <f t="array" ref="P245">XLOOKUP(DECKS!$F245,HISTORICO!$B$15:$B$89,HISTORICO!$D$15:$D$89,0,0)</f>
        <v>0</v>
      </c>
      <c r="Q245" s="107">
        <f t="array" ref="Q245">XLOOKUP(DECKS!$F245,HISTORICO!$B$93:$B$171,HISTORICO!$C$93:$C$171,0,0)</f>
        <v>0</v>
      </c>
      <c r="R245" s="107">
        <f t="array" ref="R245">XLOOKUP(DECKS!$F245,HISTORICO!$B$93:$B$171,HISTORICO!$D$93:$D$171,0,0)</f>
        <v>0</v>
      </c>
      <c r="S245" s="107">
        <f t="array" ref="S245">XLOOKUP(DECKS!$F245,HISTORICO!$B$175:$B$377,HISTORICO!$C$175:$C$377,0,0)</f>
        <v>0</v>
      </c>
      <c r="T245" s="107">
        <f t="array" ref="T245">XLOOKUP(DECKS!$F245,HISTORICO!$B$175:$B$377,HISTORICO!$D$175:$D$377,0,0)</f>
        <v>0</v>
      </c>
      <c r="U245" s="107">
        <f t="array" ref="U245">XLOOKUP(DECKS!$F245,HISTORICO!$B$381:$B$501,HISTORICO!$C$381:$C$501,0,0)</f>
        <v>2</v>
      </c>
      <c r="V245" s="107">
        <f t="array" ref="V245">XLOOKUP(DECKS!$F245,HISTORICO!$B$381:$B$501,HISTORICO!$D$381:$D$501,0,0)</f>
        <v>1</v>
      </c>
      <c r="W245" s="107">
        <f t="array" ref="W245">XLOOKUP(DECKS!$F245,HISTORICO!$B$505:$B$589,HISTORICO!$C$505:$C$589,0,0)</f>
        <v>0</v>
      </c>
      <c r="X245" s="107">
        <f t="array" ref="X245">XLOOKUP(DECKS!$F245,HISTORICO!$B$505:$B$589,HISTORICO!$D$505:$D$589,0,0)</f>
        <v>0</v>
      </c>
      <c r="Y245" s="107">
        <f t="array" ref="Y245">XLOOKUP(DECKS!$F245,HISTORICO!$N$4:$N$100,HISTORICO!$O$4:$O$100,0,0)</f>
        <v>0</v>
      </c>
      <c r="Z245" s="107">
        <f t="array" ref="Z245">XLOOKUP(DECKS!$F245,HISTORICO!$N$4:$N$100,HISTORICO!$P$4:$P$100,0,0)</f>
        <v>0</v>
      </c>
      <c r="AA245" s="107">
        <f t="array" ref="AA245">XLOOKUP(DECKS!$F245,HISTORICO!$N$107:$N$288,HISTORICO!$O$107:$O$288,0,0)</f>
        <v>0</v>
      </c>
      <c r="AB245" s="107">
        <f t="array" ref="AB245">XLOOKUP(DECKS!$F245,HISTORICO!$N$107:$N$288,HISTORICO!$P$107:$P$288,0,0)</f>
        <v>0</v>
      </c>
      <c r="AC245" s="100" t="str">
        <f>DECKS!$AB245/DECKS!$AA245</f>
        <v>#DIV/0!</v>
      </c>
      <c r="AD245" s="108">
        <f t="array" ref="AD245">XLOOKUP(DECKS!$F245,HISTORICO!$N$292:$N$759,HISTORICO!$O$292:$O$759,0,0)</f>
        <v>0</v>
      </c>
      <c r="AE245" s="107">
        <f t="array" ref="AE245">XLOOKUP(DECKS!$F245,HISTORICO!$N$292:$N$759,HISTORICO!$P$292:$P$759,0,0)</f>
        <v>0</v>
      </c>
      <c r="AF245" s="109">
        <f>IFERROR(DECKS!$AE245/DECKS!$AD245,0)</f>
        <v>0</v>
      </c>
      <c r="AG245" s="108">
        <f>DECKS!$Y245+DECKS!$AA245+DECKS!$AD245</f>
        <v>0</v>
      </c>
      <c r="AH245" s="109">
        <f>IFERROR((DECKS!$Z245+DECKS!$AB245+DECKS!$AE245)/DECKS!$AG245,0)</f>
        <v>0</v>
      </c>
      <c r="AI245" s="110" t="str">
        <f>IFERROR(AVERAGEIF(REG!$D$2:$D$124,DECKS!$F245,REG!$C$2:$C$124),"-")</f>
        <v>-</v>
      </c>
      <c r="AJ245" s="108">
        <f>DECKS!$M245+DECKS!$O245+DECKS!$Q245+DECKS!$S245+DECKS!$U245+DECKS!$W245+DECKS!$Y245+DECKS!$AA245+DECKS!$AD245</f>
        <v>2</v>
      </c>
      <c r="AK245" s="109">
        <f>IFERROR((DECKS!$N245+DECKS!$P245+DECKS!$R245+DECKS!$T245+DECKS!$V245+DECKS!$X245+DECKS!$Z245+DECKS!$AB245+DECKS!$AE245)/DECKS!$AJ245,0)</f>
        <v>0.5</v>
      </c>
      <c r="AL245" s="107" t="s">
        <v>362</v>
      </c>
      <c r="AM245" s="107">
        <f>SUMIF(HISTORICO!N:N,DECKS!$F245,HISTORICO!X:X)</f>
        <v>0</v>
      </c>
      <c r="AN245" s="107">
        <f>SUMIF(HISTORICO!N:N,DECKS!$F245,HISTORICO!Y:Y)</f>
        <v>0</v>
      </c>
      <c r="AO245" s="107">
        <f>SUMIF(HISTORICO!N:N,DECKS!$F245,HISTORICO!Z:Z)</f>
        <v>0</v>
      </c>
      <c r="AP245" s="107">
        <f>SUMIF(HISTORICO!N:N,DECKS!$F245,HISTORICO!AA:AA)</f>
        <v>0</v>
      </c>
      <c r="AQ245" s="111">
        <f>IFERROR(SUM(DECKS!$AM245:$AP245)/((DECKS!$AG245)),0)</f>
        <v>0</v>
      </c>
      <c r="AR245" s="112">
        <f>IFERROR(DECKS!$AM245/SUM(DECKS!$AM245:$AP245),0)</f>
        <v>0</v>
      </c>
      <c r="AS245" s="112">
        <f>IFERROR(DECKS!$AN245/SUM(DECKS!$AM245:$AP245),0)</f>
        <v>0</v>
      </c>
      <c r="AT245" s="112">
        <f>IFERROR(DECKS!$AO245/SUM(DECKS!$AM245:$AP245),0)</f>
        <v>0</v>
      </c>
      <c r="AU245" s="112">
        <f>IFERROR(DECKS!$AP245/SUM(DECKS!$AM245:$AP245),0)</f>
        <v>0</v>
      </c>
      <c r="AV245" s="107">
        <f t="array" ref="AV245">XLOOKUP(DECKS!$F245,HISTORICO!$N$4:$N$100,HISTORICO!$AH$4:$AH$100,0)</f>
        <v>0</v>
      </c>
      <c r="AW245" s="107">
        <f>DECKS!$AV245+DECKS!$AM245+1.5*DECKS!$AN245+2*DECKS!$AO245+2.5*DECKS!$AP245</f>
        <v>0</v>
      </c>
      <c r="AX245" s="110" t="str">
        <f>IFERROR(DECKS!$AW245/DECKS!$AG245,"-")</f>
        <v>-</v>
      </c>
      <c r="AY245" s="107" t="str">
        <f t="array" ref="AY245">XLOOKUP(DECKS!$AX245,REF!$F$64:$F$68,REF!$D$64:$D$68,"-",-1,1)</f>
        <v>-</v>
      </c>
      <c r="AZ245" s="107"/>
      <c r="BA245" s="114"/>
      <c r="BB245" s="107"/>
      <c r="BC245" s="107"/>
    </row>
    <row r="246" ht="18.75" hidden="1" customHeight="1">
      <c r="A246" s="88"/>
      <c r="B246" s="105" t="s">
        <v>336</v>
      </c>
      <c r="C246" s="107" t="s">
        <v>280</v>
      </c>
      <c r="D246" s="107"/>
      <c r="E246" s="105" t="str">
        <f t="array" ref="E246">XLOOKUP(B246,REF!$C$3:$C$34,REF!$B$3:$B$34,"-",0,1)</f>
        <v>5 Colors</v>
      </c>
      <c r="F246" s="108" t="s">
        <v>587</v>
      </c>
      <c r="G246" s="107" t="str">
        <f t="shared" si="1"/>
        <v>1</v>
      </c>
      <c r="H246" s="107" t="str">
        <f t="shared" si="2"/>
        <v>1</v>
      </c>
      <c r="I246" s="107" t="str">
        <f t="shared" si="3"/>
        <v>1</v>
      </c>
      <c r="J246" s="107" t="str">
        <f t="shared" si="4"/>
        <v>1</v>
      </c>
      <c r="K246" s="107" t="str">
        <f t="shared" si="5"/>
        <v>1</v>
      </c>
      <c r="L246" s="107">
        <f t="shared" si="6"/>
        <v>5</v>
      </c>
      <c r="M246" s="107">
        <f t="array" ref="M246">XLOOKUP(DECKS!$F246,HISTORICO!$B$4:$B$11,HISTORICO!$C$4:$C$11,0,0)</f>
        <v>0</v>
      </c>
      <c r="N246" s="107">
        <f t="array" ref="N246">XLOOKUP(DECKS!$F246,HISTORICO!$B$4:$B$11,HISTORICO!$D$4:$D$11,0,0)</f>
        <v>0</v>
      </c>
      <c r="O246" s="107">
        <f t="array" ref="O246">XLOOKUP(DECKS!$F246,HISTORICO!$B$15:$B$89,HISTORICO!$C$15:$C$89,0,0)</f>
        <v>0</v>
      </c>
      <c r="P246" s="107">
        <f t="array" ref="P246">XLOOKUP(DECKS!$F246,HISTORICO!$B$15:$B$89,HISTORICO!$D$15:$D$89,0,0)</f>
        <v>0</v>
      </c>
      <c r="Q246" s="107">
        <f t="array" ref="Q246">XLOOKUP(DECKS!$F246,HISTORICO!$B$93:$B$171,HISTORICO!$C$93:$C$171,0,0)</f>
        <v>0</v>
      </c>
      <c r="R246" s="107">
        <f t="array" ref="R246">XLOOKUP(DECKS!$F246,HISTORICO!$B$93:$B$171,HISTORICO!$D$93:$D$171,0,0)</f>
        <v>0</v>
      </c>
      <c r="S246" s="107">
        <f t="array" ref="S246">XLOOKUP(DECKS!$F246,HISTORICO!$B$175:$B$377,HISTORICO!$C$175:$C$377,0,0)</f>
        <v>2</v>
      </c>
      <c r="T246" s="107">
        <f t="array" ref="T246">XLOOKUP(DECKS!$F246,HISTORICO!$B$175:$B$377,HISTORICO!$D$175:$D$377,0,0)</f>
        <v>1</v>
      </c>
      <c r="U246" s="107">
        <f t="array" ref="U246">XLOOKUP(DECKS!$F246,HISTORICO!$B$381:$B$501,HISTORICO!$C$381:$C$501,0,0)</f>
        <v>0</v>
      </c>
      <c r="V246" s="107">
        <f t="array" ref="V246">XLOOKUP(DECKS!$F246,HISTORICO!$B$381:$B$501,HISTORICO!$D$381:$D$501,0,0)</f>
        <v>0</v>
      </c>
      <c r="W246" s="107">
        <f t="array" ref="W246">XLOOKUP(DECKS!$F246,HISTORICO!$B$505:$B$589,HISTORICO!$C$505:$C$589,0,0)</f>
        <v>0</v>
      </c>
      <c r="X246" s="107">
        <f t="array" ref="X246">XLOOKUP(DECKS!$F246,HISTORICO!$B$505:$B$589,HISTORICO!$D$505:$D$589,0,0)</f>
        <v>0</v>
      </c>
      <c r="Y246" s="107">
        <f t="array" ref="Y246">XLOOKUP(DECKS!$F246,HISTORICO!$N$4:$N$100,HISTORICO!$O$4:$O$100,0,0)</f>
        <v>0</v>
      </c>
      <c r="Z246" s="107">
        <f t="array" ref="Z246">XLOOKUP(DECKS!$F246,HISTORICO!$N$4:$N$100,HISTORICO!$P$4:$P$100,0,0)</f>
        <v>0</v>
      </c>
      <c r="AA246" s="107">
        <f t="array" ref="AA246">XLOOKUP(DECKS!$F246,HISTORICO!$N$107:$N$288,HISTORICO!$O$107:$O$288,0,0)</f>
        <v>0</v>
      </c>
      <c r="AB246" s="107">
        <f t="array" ref="AB246">XLOOKUP(DECKS!$F246,HISTORICO!$N$107:$N$288,HISTORICO!$P$107:$P$288,0,0)</f>
        <v>0</v>
      </c>
      <c r="AC246" s="100" t="str">
        <f>DECKS!$AB246/DECKS!$AA246</f>
        <v>#DIV/0!</v>
      </c>
      <c r="AD246" s="108">
        <f t="array" ref="AD246">XLOOKUP(DECKS!$F246,HISTORICO!$N$292:$N$759,HISTORICO!$O$292:$O$759,0,0)</f>
        <v>0</v>
      </c>
      <c r="AE246" s="107">
        <f t="array" ref="AE246">XLOOKUP(DECKS!$F246,HISTORICO!$N$292:$N$759,HISTORICO!$P$292:$P$759,0,0)</f>
        <v>0</v>
      </c>
      <c r="AF246" s="109">
        <f>IFERROR(DECKS!$AE246/DECKS!$AD246,0)</f>
        <v>0</v>
      </c>
      <c r="AG246" s="108">
        <f>DECKS!$Y246+DECKS!$AA246+DECKS!$AD246</f>
        <v>0</v>
      </c>
      <c r="AH246" s="109">
        <f>IFERROR((DECKS!$Z246+DECKS!$AB246+DECKS!$AE246)/DECKS!$AG246,0)</f>
        <v>0</v>
      </c>
      <c r="AI246" s="110" t="str">
        <f>IFERROR(AVERAGEIF(REG!$D$2:$D$124,DECKS!$F246,REG!$C$2:$C$124),"-")</f>
        <v>-</v>
      </c>
      <c r="AJ246" s="108">
        <f>DECKS!$M246+DECKS!$O246+DECKS!$Q246+DECKS!$S246+DECKS!$U246+DECKS!$W246+DECKS!$Y246+DECKS!$AA246+DECKS!$AD246</f>
        <v>2</v>
      </c>
      <c r="AK246" s="109">
        <f>IFERROR((DECKS!$N246+DECKS!$P246+DECKS!$R246+DECKS!$T246+DECKS!$V246+DECKS!$X246+DECKS!$Z246+DECKS!$AB246+DECKS!$AE246)/DECKS!$AJ246,0)</f>
        <v>0.5</v>
      </c>
      <c r="AL246" s="107" t="s">
        <v>362</v>
      </c>
      <c r="AM246" s="107">
        <f>SUMIF(HISTORICO!N:N,DECKS!$F246,HISTORICO!X:X)</f>
        <v>0</v>
      </c>
      <c r="AN246" s="107">
        <f>SUMIF(HISTORICO!N:N,DECKS!$F246,HISTORICO!Y:Y)</f>
        <v>0</v>
      </c>
      <c r="AO246" s="107">
        <f>SUMIF(HISTORICO!N:N,DECKS!$F246,HISTORICO!Z:Z)</f>
        <v>0</v>
      </c>
      <c r="AP246" s="107">
        <f>SUMIF(HISTORICO!N:N,DECKS!$F246,HISTORICO!AA:AA)</f>
        <v>0</v>
      </c>
      <c r="AQ246" s="111">
        <f>IFERROR(SUM(DECKS!$AM246:$AP246)/((DECKS!$AG246)),0)</f>
        <v>0</v>
      </c>
      <c r="AR246" s="112">
        <f>IFERROR(DECKS!$AM246/SUM(DECKS!$AM246:$AP246),0)</f>
        <v>0</v>
      </c>
      <c r="AS246" s="112">
        <f>IFERROR(DECKS!$AN246/SUM(DECKS!$AM246:$AP246),0)</f>
        <v>0</v>
      </c>
      <c r="AT246" s="112">
        <f>IFERROR(DECKS!$AO246/SUM(DECKS!$AM246:$AP246),0)</f>
        <v>0</v>
      </c>
      <c r="AU246" s="112">
        <f>IFERROR(DECKS!$AP246/SUM(DECKS!$AM246:$AP246),0)</f>
        <v>0</v>
      </c>
      <c r="AV246" s="107">
        <f t="array" ref="AV246">XLOOKUP(DECKS!$F246,HISTORICO!$N$4:$N$100,HISTORICO!$AH$4:$AH$100,0)</f>
        <v>0</v>
      </c>
      <c r="AW246" s="107">
        <f>DECKS!$AV246+DECKS!$AM246+1.5*DECKS!$AN246+2*DECKS!$AO246+2.5*DECKS!$AP246</f>
        <v>0</v>
      </c>
      <c r="AX246" s="110" t="str">
        <f>IFERROR(DECKS!$AW246/DECKS!$AG246,"-")</f>
        <v>-</v>
      </c>
      <c r="AY246" s="107" t="str">
        <f t="array" ref="AY246">XLOOKUP(DECKS!$AX246,REF!$F$64:$F$68,REF!$D$64:$D$68,"-",-1,1)</f>
        <v>-</v>
      </c>
      <c r="AZ246" s="107"/>
      <c r="BA246" s="114"/>
      <c r="BB246" s="107"/>
      <c r="BC246" s="107"/>
    </row>
    <row r="247" ht="18.75" hidden="1" customHeight="1">
      <c r="A247" s="88"/>
      <c r="B247" s="105" t="s">
        <v>304</v>
      </c>
      <c r="C247" s="107" t="s">
        <v>257</v>
      </c>
      <c r="D247" s="107"/>
      <c r="E247" s="105" t="str">
        <f t="array" ref="E247">XLOOKUP(B247,REF!$C$3:$C$34,REF!$B$3:$B$34,"-",0,1)</f>
        <v>Izzet</v>
      </c>
      <c r="F247" s="108" t="s">
        <v>588</v>
      </c>
      <c r="G247" s="107" t="str">
        <f t="shared" si="1"/>
        <v>0</v>
      </c>
      <c r="H247" s="107" t="str">
        <f t="shared" si="2"/>
        <v>1</v>
      </c>
      <c r="I247" s="107" t="str">
        <f t="shared" si="3"/>
        <v>0</v>
      </c>
      <c r="J247" s="107" t="str">
        <f t="shared" si="4"/>
        <v>1</v>
      </c>
      <c r="K247" s="107" t="str">
        <f t="shared" si="5"/>
        <v>0</v>
      </c>
      <c r="L247" s="107">
        <f t="shared" si="6"/>
        <v>2</v>
      </c>
      <c r="M247" s="107">
        <f t="array" ref="M247">XLOOKUP(DECKS!$F247,HISTORICO!$B$4:$B$11,HISTORICO!$C$4:$C$11,0,0)</f>
        <v>0</v>
      </c>
      <c r="N247" s="107">
        <f t="array" ref="N247">XLOOKUP(DECKS!$F247,HISTORICO!$B$4:$B$11,HISTORICO!$D$4:$D$11,0,0)</f>
        <v>0</v>
      </c>
      <c r="O247" s="107">
        <f t="array" ref="O247">XLOOKUP(DECKS!$F247,HISTORICO!$B$15:$B$89,HISTORICO!$C$15:$C$89,0,0)</f>
        <v>0</v>
      </c>
      <c r="P247" s="107">
        <f t="array" ref="P247">XLOOKUP(DECKS!$F247,HISTORICO!$B$15:$B$89,HISTORICO!$D$15:$D$89,0,0)</f>
        <v>0</v>
      </c>
      <c r="Q247" s="107">
        <f t="array" ref="Q247">XLOOKUP(DECKS!$F247,HISTORICO!$B$93:$B$171,HISTORICO!$C$93:$C$171,0,0)</f>
        <v>0</v>
      </c>
      <c r="R247" s="107">
        <f t="array" ref="R247">XLOOKUP(DECKS!$F247,HISTORICO!$B$93:$B$171,HISTORICO!$D$93:$D$171,0,0)</f>
        <v>0</v>
      </c>
      <c r="S247" s="107">
        <f t="array" ref="S247">XLOOKUP(DECKS!$F247,HISTORICO!$B$175:$B$377,HISTORICO!$C$175:$C$377,0,0)</f>
        <v>2</v>
      </c>
      <c r="T247" s="107">
        <f t="array" ref="T247">XLOOKUP(DECKS!$F247,HISTORICO!$B$175:$B$377,HISTORICO!$D$175:$D$377,0,0)</f>
        <v>1</v>
      </c>
      <c r="U247" s="107">
        <f t="array" ref="U247">XLOOKUP(DECKS!$F247,HISTORICO!$B$381:$B$501,HISTORICO!$C$381:$C$501,0,0)</f>
        <v>0</v>
      </c>
      <c r="V247" s="107">
        <f t="array" ref="V247">XLOOKUP(DECKS!$F247,HISTORICO!$B$381:$B$501,HISTORICO!$D$381:$D$501,0,0)</f>
        <v>0</v>
      </c>
      <c r="W247" s="107">
        <f t="array" ref="W247">XLOOKUP(DECKS!$F247,HISTORICO!$B$505:$B$589,HISTORICO!$C$505:$C$589,0,0)</f>
        <v>0</v>
      </c>
      <c r="X247" s="107">
        <f t="array" ref="X247">XLOOKUP(DECKS!$F247,HISTORICO!$B$505:$B$589,HISTORICO!$D$505:$D$589,0,0)</f>
        <v>0</v>
      </c>
      <c r="Y247" s="107">
        <f t="array" ref="Y247">XLOOKUP(DECKS!$F247,HISTORICO!$N$4:$N$100,HISTORICO!$O$4:$O$100,0,0)</f>
        <v>0</v>
      </c>
      <c r="Z247" s="107">
        <f t="array" ref="Z247">XLOOKUP(DECKS!$F247,HISTORICO!$N$4:$N$100,HISTORICO!$P$4:$P$100,0,0)</f>
        <v>0</v>
      </c>
      <c r="AA247" s="107">
        <f t="array" ref="AA247">XLOOKUP(DECKS!$F247,HISTORICO!$N$107:$N$288,HISTORICO!$O$107:$O$288,0,0)</f>
        <v>0</v>
      </c>
      <c r="AB247" s="107">
        <f t="array" ref="AB247">XLOOKUP(DECKS!$F247,HISTORICO!$N$107:$N$288,HISTORICO!$P$107:$P$288,0,0)</f>
        <v>0</v>
      </c>
      <c r="AC247" s="100" t="str">
        <f>DECKS!$AB247/DECKS!$AA247</f>
        <v>#DIV/0!</v>
      </c>
      <c r="AD247" s="108">
        <f t="array" ref="AD247">XLOOKUP(DECKS!$F247,HISTORICO!$N$292:$N$759,HISTORICO!$O$292:$O$759,0,0)</f>
        <v>0</v>
      </c>
      <c r="AE247" s="107">
        <f t="array" ref="AE247">XLOOKUP(DECKS!$F247,HISTORICO!$N$292:$N$759,HISTORICO!$P$292:$P$759,0,0)</f>
        <v>0</v>
      </c>
      <c r="AF247" s="109">
        <f>IFERROR(DECKS!$AE247/DECKS!$AD247,0)</f>
        <v>0</v>
      </c>
      <c r="AG247" s="108">
        <f>DECKS!$Y247+DECKS!$AA247+DECKS!$AD247</f>
        <v>0</v>
      </c>
      <c r="AH247" s="109">
        <f>IFERROR((DECKS!$Z247+DECKS!$AB247+DECKS!$AE247)/DECKS!$AG247,0)</f>
        <v>0</v>
      </c>
      <c r="AI247" s="110" t="str">
        <f>IFERROR(AVERAGEIF(REG!$D$2:$D$124,DECKS!$F247,REG!$C$2:$C$124),"-")</f>
        <v>-</v>
      </c>
      <c r="AJ247" s="108">
        <f>DECKS!$M247+DECKS!$O247+DECKS!$Q247+DECKS!$S247+DECKS!$U247+DECKS!$W247+DECKS!$Y247+DECKS!$AA247+DECKS!$AD247</f>
        <v>2</v>
      </c>
      <c r="AK247" s="109">
        <f>IFERROR((DECKS!$N247+DECKS!$P247+DECKS!$R247+DECKS!$T247+DECKS!$V247+DECKS!$X247+DECKS!$Z247+DECKS!$AB247+DECKS!$AE247)/DECKS!$AJ247,0)</f>
        <v>0.5</v>
      </c>
      <c r="AL247" s="107" t="s">
        <v>362</v>
      </c>
      <c r="AM247" s="107">
        <f>SUMIF(HISTORICO!N:N,DECKS!$F247,HISTORICO!X:X)</f>
        <v>0</v>
      </c>
      <c r="AN247" s="107">
        <f>SUMIF(HISTORICO!N:N,DECKS!$F247,HISTORICO!Y:Y)</f>
        <v>0</v>
      </c>
      <c r="AO247" s="107">
        <f>SUMIF(HISTORICO!N:N,DECKS!$F247,HISTORICO!Z:Z)</f>
        <v>0</v>
      </c>
      <c r="AP247" s="107">
        <f>SUMIF(HISTORICO!N:N,DECKS!$F247,HISTORICO!AA:AA)</f>
        <v>0</v>
      </c>
      <c r="AQ247" s="111">
        <f>IFERROR(SUM(DECKS!$AM247:$AP247)/((DECKS!$AG247)),0)</f>
        <v>0</v>
      </c>
      <c r="AR247" s="112">
        <f>IFERROR(DECKS!$AM247/SUM(DECKS!$AM247:$AP247),0)</f>
        <v>0</v>
      </c>
      <c r="AS247" s="112">
        <f>IFERROR(DECKS!$AN247/SUM(DECKS!$AM247:$AP247),0)</f>
        <v>0</v>
      </c>
      <c r="AT247" s="112">
        <f>IFERROR(DECKS!$AO247/SUM(DECKS!$AM247:$AP247),0)</f>
        <v>0</v>
      </c>
      <c r="AU247" s="112">
        <f>IFERROR(DECKS!$AP247/SUM(DECKS!$AM247:$AP247),0)</f>
        <v>0</v>
      </c>
      <c r="AV247" s="107">
        <f t="array" ref="AV247">XLOOKUP(DECKS!$F247,HISTORICO!$N$4:$N$100,HISTORICO!$AH$4:$AH$100,0)</f>
        <v>0</v>
      </c>
      <c r="AW247" s="107">
        <f>DECKS!$AV247+DECKS!$AM247+1.5*DECKS!$AN247+2*DECKS!$AO247+2.5*DECKS!$AP247</f>
        <v>0</v>
      </c>
      <c r="AX247" s="110" t="str">
        <f>IFERROR(DECKS!$AW247/DECKS!$AG247,"-")</f>
        <v>-</v>
      </c>
      <c r="AY247" s="107" t="str">
        <f t="array" ref="AY247">XLOOKUP(DECKS!$AX247,REF!$F$64:$F$68,REF!$D$64:$D$68,"-",-1,1)</f>
        <v>-</v>
      </c>
      <c r="AZ247" s="107"/>
      <c r="BA247" s="114"/>
      <c r="BB247" s="107"/>
      <c r="BC247" s="107"/>
    </row>
    <row r="248" ht="18.75" hidden="1" customHeight="1">
      <c r="A248" s="88"/>
      <c r="B248" s="105" t="s">
        <v>330</v>
      </c>
      <c r="C248" s="107" t="s">
        <v>274</v>
      </c>
      <c r="D248" s="107">
        <v>5.0</v>
      </c>
      <c r="E248" s="105" t="str">
        <f t="array" ref="E248">XLOOKUP(B248,REF!$C$3:$C$34,REF!$B$3:$B$34,"-",0,1)</f>
        <v>Orzhov</v>
      </c>
      <c r="F248" s="108" t="s">
        <v>589</v>
      </c>
      <c r="G248" s="107" t="str">
        <f t="shared" si="1"/>
        <v>1</v>
      </c>
      <c r="H248" s="107" t="str">
        <f t="shared" si="2"/>
        <v>0</v>
      </c>
      <c r="I248" s="107" t="str">
        <f t="shared" si="3"/>
        <v>1</v>
      </c>
      <c r="J248" s="107" t="str">
        <f t="shared" si="4"/>
        <v>0</v>
      </c>
      <c r="K248" s="107" t="str">
        <f t="shared" si="5"/>
        <v>0</v>
      </c>
      <c r="L248" s="107">
        <f t="shared" si="6"/>
        <v>2</v>
      </c>
      <c r="M248" s="107">
        <f t="array" ref="M248">XLOOKUP(DECKS!$F248,HISTORICO!$B$4:$B$11,HISTORICO!$C$4:$C$11,0,0)</f>
        <v>0</v>
      </c>
      <c r="N248" s="107">
        <f t="array" ref="N248">XLOOKUP(DECKS!$F248,HISTORICO!$B$4:$B$11,HISTORICO!$D$4:$D$11,0,0)</f>
        <v>0</v>
      </c>
      <c r="O248" s="107">
        <f t="array" ref="O248">XLOOKUP(DECKS!$F248,HISTORICO!$B$15:$B$89,HISTORICO!$C$15:$C$89,0,0)</f>
        <v>0</v>
      </c>
      <c r="P248" s="107">
        <f t="array" ref="P248">XLOOKUP(DECKS!$F248,HISTORICO!$B$15:$B$89,HISTORICO!$D$15:$D$89,0,0)</f>
        <v>0</v>
      </c>
      <c r="Q248" s="107">
        <f t="array" ref="Q248">XLOOKUP(DECKS!$F248,HISTORICO!$B$93:$B$171,HISTORICO!$C$93:$C$171,0,0)</f>
        <v>0</v>
      </c>
      <c r="R248" s="107">
        <f t="array" ref="R248">XLOOKUP(DECKS!$F248,HISTORICO!$B$93:$B$171,HISTORICO!$D$93:$D$171,0,0)</f>
        <v>0</v>
      </c>
      <c r="S248" s="107">
        <f t="array" ref="S248">XLOOKUP(DECKS!$F248,HISTORICO!$B$175:$B$377,HISTORICO!$C$175:$C$377,0,0)</f>
        <v>0</v>
      </c>
      <c r="T248" s="107">
        <f t="array" ref="T248">XLOOKUP(DECKS!$F248,HISTORICO!$B$175:$B$377,HISTORICO!$D$175:$D$377,0,0)</f>
        <v>0</v>
      </c>
      <c r="U248" s="107">
        <f t="array" ref="U248">XLOOKUP(DECKS!$F248,HISTORICO!$B$381:$B$501,HISTORICO!$C$381:$C$501,0,0)</f>
        <v>2</v>
      </c>
      <c r="V248" s="107">
        <f t="array" ref="V248">XLOOKUP(DECKS!$F248,HISTORICO!$B$381:$B$501,HISTORICO!$D$381:$D$501,0,0)</f>
        <v>1</v>
      </c>
      <c r="W248" s="107">
        <f t="array" ref="W248">XLOOKUP(DECKS!$F248,HISTORICO!$B$505:$B$589,HISTORICO!$C$505:$C$589,0,0)</f>
        <v>0</v>
      </c>
      <c r="X248" s="107">
        <f t="array" ref="X248">XLOOKUP(DECKS!$F248,HISTORICO!$B$505:$B$589,HISTORICO!$D$505:$D$589,0,0)</f>
        <v>0</v>
      </c>
      <c r="Y248" s="107">
        <f t="array" ref="Y248">XLOOKUP(DECKS!$F248,HISTORICO!$N$4:$N$100,HISTORICO!$O$4:$O$100,0,0)</f>
        <v>0</v>
      </c>
      <c r="Z248" s="107">
        <f t="array" ref="Z248">XLOOKUP(DECKS!$F248,HISTORICO!$N$4:$N$100,HISTORICO!$P$4:$P$100,0,0)</f>
        <v>0</v>
      </c>
      <c r="AA248" s="107">
        <f t="array" ref="AA248">XLOOKUP(DECKS!$F248,HISTORICO!$N$107:$N$288,HISTORICO!$O$107:$O$288,0,0)</f>
        <v>0</v>
      </c>
      <c r="AB248" s="107">
        <f t="array" ref="AB248">XLOOKUP(DECKS!$F248,HISTORICO!$N$107:$N$288,HISTORICO!$P$107:$P$288,0,0)</f>
        <v>0</v>
      </c>
      <c r="AC248" s="100" t="str">
        <f>DECKS!$AB248/DECKS!$AA248</f>
        <v>#DIV/0!</v>
      </c>
      <c r="AD248" s="108">
        <f t="array" ref="AD248">XLOOKUP(DECKS!$F248,HISTORICO!$N$292:$N$759,HISTORICO!$O$292:$O$759,0,0)</f>
        <v>0</v>
      </c>
      <c r="AE248" s="107">
        <f t="array" ref="AE248">XLOOKUP(DECKS!$F248,HISTORICO!$N$292:$N$759,HISTORICO!$P$292:$P$759,0,0)</f>
        <v>0</v>
      </c>
      <c r="AF248" s="109">
        <f>IFERROR(DECKS!$AE248/DECKS!$AD248,0)</f>
        <v>0</v>
      </c>
      <c r="AG248" s="108">
        <f>DECKS!$Y248+DECKS!$AA248+DECKS!$AD248</f>
        <v>0</v>
      </c>
      <c r="AH248" s="109">
        <f>IFERROR((DECKS!$Z248+DECKS!$AB248+DECKS!$AE248)/DECKS!$AG248,0)</f>
        <v>0</v>
      </c>
      <c r="AI248" s="110" t="str">
        <f>IFERROR(AVERAGEIF(REG!$D$2:$D$124,DECKS!$F248,REG!$C$2:$C$124),"-")</f>
        <v>-</v>
      </c>
      <c r="AJ248" s="108">
        <f>DECKS!$M248+DECKS!$O248+DECKS!$Q248+DECKS!$S248+DECKS!$U248+DECKS!$W248+DECKS!$Y248+DECKS!$AA248+DECKS!$AD248</f>
        <v>2</v>
      </c>
      <c r="AK248" s="109">
        <f>IFERROR((DECKS!$N248+DECKS!$P248+DECKS!$R248+DECKS!$T248+DECKS!$V248+DECKS!$X248+DECKS!$Z248+DECKS!$AB248+DECKS!$AE248)/DECKS!$AJ248,0)</f>
        <v>0.5</v>
      </c>
      <c r="AL248" s="107" t="s">
        <v>160</v>
      </c>
      <c r="AM248" s="107">
        <f>SUMIF(HISTORICO!N:N,DECKS!$F248,HISTORICO!X:X)</f>
        <v>0</v>
      </c>
      <c r="AN248" s="107">
        <f>SUMIF(HISTORICO!N:N,DECKS!$F248,HISTORICO!Y:Y)</f>
        <v>0</v>
      </c>
      <c r="AO248" s="107">
        <f>SUMIF(HISTORICO!N:N,DECKS!$F248,HISTORICO!Z:Z)</f>
        <v>0</v>
      </c>
      <c r="AP248" s="107">
        <f>SUMIF(HISTORICO!N:N,DECKS!$F248,HISTORICO!AA:AA)</f>
        <v>0</v>
      </c>
      <c r="AQ248" s="111">
        <f>IFERROR(SUM(DECKS!$AM248:$AP248)/((DECKS!$AG248)),0)</f>
        <v>0</v>
      </c>
      <c r="AR248" s="112">
        <f>IFERROR(DECKS!$AM248/SUM(DECKS!$AM248:$AP248),0)</f>
        <v>0</v>
      </c>
      <c r="AS248" s="112">
        <f>IFERROR(DECKS!$AN248/SUM(DECKS!$AM248:$AP248),0)</f>
        <v>0</v>
      </c>
      <c r="AT248" s="112">
        <f>IFERROR(DECKS!$AO248/SUM(DECKS!$AM248:$AP248),0)</f>
        <v>0</v>
      </c>
      <c r="AU248" s="112">
        <f>IFERROR(DECKS!$AP248/SUM(DECKS!$AM248:$AP248),0)</f>
        <v>0</v>
      </c>
      <c r="AV248" s="107">
        <f t="array" ref="AV248">XLOOKUP(DECKS!$F248,HISTORICO!$N$4:$N$100,HISTORICO!$AH$4:$AH$100,0)</f>
        <v>0</v>
      </c>
      <c r="AW248" s="107">
        <f>DECKS!$AV248+DECKS!$AM248+1.5*DECKS!$AN248+2*DECKS!$AO248+2.5*DECKS!$AP248</f>
        <v>0</v>
      </c>
      <c r="AX248" s="110" t="str">
        <f>IFERROR(DECKS!$AW248/DECKS!$AG248,"-")</f>
        <v>-</v>
      </c>
      <c r="AY248" s="107" t="str">
        <f t="array" ref="AY248">XLOOKUP(DECKS!$AX248,REF!$F$64:$F$68,REF!$D$64:$D$68,"-",-1,1)</f>
        <v>-</v>
      </c>
      <c r="AZ248" s="107"/>
      <c r="BA248" s="114"/>
      <c r="BB248" s="107"/>
      <c r="BC248" s="107"/>
    </row>
    <row r="249" ht="18.75" hidden="1" customHeight="1">
      <c r="A249" s="88"/>
      <c r="B249" s="105" t="s">
        <v>312</v>
      </c>
      <c r="C249" s="107" t="s">
        <v>257</v>
      </c>
      <c r="D249" s="107"/>
      <c r="E249" s="105" t="str">
        <f t="array" ref="E249">XLOOKUP(B249,REF!$C$3:$C$34,REF!$B$3:$B$34,"-",0,1)</f>
        <v>Grixis</v>
      </c>
      <c r="F249" s="108" t="s">
        <v>590</v>
      </c>
      <c r="G249" s="107" t="str">
        <f t="shared" si="1"/>
        <v>0</v>
      </c>
      <c r="H249" s="107" t="str">
        <f t="shared" si="2"/>
        <v>1</v>
      </c>
      <c r="I249" s="107" t="str">
        <f t="shared" si="3"/>
        <v>1</v>
      </c>
      <c r="J249" s="107" t="str">
        <f t="shared" si="4"/>
        <v>1</v>
      </c>
      <c r="K249" s="107" t="str">
        <f t="shared" si="5"/>
        <v>0</v>
      </c>
      <c r="L249" s="107">
        <f t="shared" si="6"/>
        <v>3</v>
      </c>
      <c r="M249" s="107">
        <f t="array" ref="M249">XLOOKUP(DECKS!$F249,HISTORICO!$B$4:$B$11,HISTORICO!$C$4:$C$11,0,0)</f>
        <v>0</v>
      </c>
      <c r="N249" s="107">
        <f t="array" ref="N249">XLOOKUP(DECKS!$F249,HISTORICO!$B$4:$B$11,HISTORICO!$D$4:$D$11,0,0)</f>
        <v>0</v>
      </c>
      <c r="O249" s="107">
        <f t="array" ref="O249">XLOOKUP(DECKS!$F249,HISTORICO!$B$15:$B$89,HISTORICO!$C$15:$C$89,0,0)</f>
        <v>0</v>
      </c>
      <c r="P249" s="107">
        <f t="array" ref="P249">XLOOKUP(DECKS!$F249,HISTORICO!$B$15:$B$89,HISTORICO!$D$15:$D$89,0,0)</f>
        <v>0</v>
      </c>
      <c r="Q249" s="107">
        <f t="array" ref="Q249">XLOOKUP(DECKS!$F249,HISTORICO!$B$93:$B$171,HISTORICO!$C$93:$C$171,0,0)</f>
        <v>0</v>
      </c>
      <c r="R249" s="107">
        <f t="array" ref="R249">XLOOKUP(DECKS!$F249,HISTORICO!$B$93:$B$171,HISTORICO!$D$93:$D$171,0,0)</f>
        <v>0</v>
      </c>
      <c r="S249" s="107">
        <f t="array" ref="S249">XLOOKUP(DECKS!$F249,HISTORICO!$B$175:$B$377,HISTORICO!$C$175:$C$377,0,0)</f>
        <v>2</v>
      </c>
      <c r="T249" s="107">
        <f t="array" ref="T249">XLOOKUP(DECKS!$F249,HISTORICO!$B$175:$B$377,HISTORICO!$D$175:$D$377,0,0)</f>
        <v>1</v>
      </c>
      <c r="U249" s="107">
        <f t="array" ref="U249">XLOOKUP(DECKS!$F249,HISTORICO!$B$381:$B$501,HISTORICO!$C$381:$C$501,0,0)</f>
        <v>0</v>
      </c>
      <c r="V249" s="107">
        <f t="array" ref="V249">XLOOKUP(DECKS!$F249,HISTORICO!$B$381:$B$501,HISTORICO!$D$381:$D$501,0,0)</f>
        <v>0</v>
      </c>
      <c r="W249" s="107">
        <f t="array" ref="W249">XLOOKUP(DECKS!$F249,HISTORICO!$B$505:$B$589,HISTORICO!$C$505:$C$589,0,0)</f>
        <v>0</v>
      </c>
      <c r="X249" s="107">
        <f t="array" ref="X249">XLOOKUP(DECKS!$F249,HISTORICO!$B$505:$B$589,HISTORICO!$D$505:$D$589,0,0)</f>
        <v>0</v>
      </c>
      <c r="Y249" s="107">
        <f t="array" ref="Y249">XLOOKUP(DECKS!$F249,HISTORICO!$N$4:$N$100,HISTORICO!$O$4:$O$100,0,0)</f>
        <v>0</v>
      </c>
      <c r="Z249" s="107">
        <f t="array" ref="Z249">XLOOKUP(DECKS!$F249,HISTORICO!$N$4:$N$100,HISTORICO!$P$4:$P$100,0,0)</f>
        <v>0</v>
      </c>
      <c r="AA249" s="107">
        <f t="array" ref="AA249">XLOOKUP(DECKS!$F249,HISTORICO!$N$107:$N$288,HISTORICO!$O$107:$O$288,0,0)</f>
        <v>0</v>
      </c>
      <c r="AB249" s="107">
        <f t="array" ref="AB249">XLOOKUP(DECKS!$F249,HISTORICO!$N$107:$N$288,HISTORICO!$P$107:$P$288,0,0)</f>
        <v>0</v>
      </c>
      <c r="AC249" s="100" t="str">
        <f>DECKS!$AB249/DECKS!$AA249</f>
        <v>#DIV/0!</v>
      </c>
      <c r="AD249" s="108">
        <f t="array" ref="AD249">XLOOKUP(DECKS!$F249,HISTORICO!$N$292:$N$759,HISTORICO!$O$292:$O$759,0,0)</f>
        <v>0</v>
      </c>
      <c r="AE249" s="107">
        <f t="array" ref="AE249">XLOOKUP(DECKS!$F249,HISTORICO!$N$292:$N$759,HISTORICO!$P$292:$P$759,0,0)</f>
        <v>0</v>
      </c>
      <c r="AF249" s="109">
        <f>IFERROR(DECKS!$AE249/DECKS!$AD249,0)</f>
        <v>0</v>
      </c>
      <c r="AG249" s="108">
        <f>DECKS!$Y249+DECKS!$AA249+DECKS!$AD249</f>
        <v>0</v>
      </c>
      <c r="AH249" s="109">
        <f>IFERROR((DECKS!$Z249+DECKS!$AB249+DECKS!$AE249)/DECKS!$AG249,0)</f>
        <v>0</v>
      </c>
      <c r="AI249" s="110" t="str">
        <f>IFERROR(AVERAGEIF(REG!$D$2:$D$124,DECKS!$F249,REG!$C$2:$C$124),"-")</f>
        <v>-</v>
      </c>
      <c r="AJ249" s="108">
        <f>DECKS!$M249+DECKS!$O249+DECKS!$Q249+DECKS!$S249+DECKS!$U249+DECKS!$W249+DECKS!$Y249+DECKS!$AA249+DECKS!$AD249</f>
        <v>2</v>
      </c>
      <c r="AK249" s="109">
        <f>IFERROR((DECKS!$N249+DECKS!$P249+DECKS!$R249+DECKS!$T249+DECKS!$V249+DECKS!$X249+DECKS!$Z249+DECKS!$AB249+DECKS!$AE249)/DECKS!$AJ249,0)</f>
        <v>0.5</v>
      </c>
      <c r="AL249" s="107" t="s">
        <v>362</v>
      </c>
      <c r="AM249" s="107">
        <f>SUMIF(HISTORICO!N:N,DECKS!$F249,HISTORICO!X:X)</f>
        <v>0</v>
      </c>
      <c r="AN249" s="107">
        <f>SUMIF(HISTORICO!N:N,DECKS!$F249,HISTORICO!Y:Y)</f>
        <v>0</v>
      </c>
      <c r="AO249" s="107">
        <f>SUMIF(HISTORICO!N:N,DECKS!$F249,HISTORICO!Z:Z)</f>
        <v>0</v>
      </c>
      <c r="AP249" s="107">
        <f>SUMIF(HISTORICO!N:N,DECKS!$F249,HISTORICO!AA:AA)</f>
        <v>0</v>
      </c>
      <c r="AQ249" s="111">
        <f>IFERROR(SUM(DECKS!$AM249:$AP249)/((DECKS!$AG249)),0)</f>
        <v>0</v>
      </c>
      <c r="AR249" s="112">
        <f>IFERROR(DECKS!$AM249/SUM(DECKS!$AM249:$AP249),0)</f>
        <v>0</v>
      </c>
      <c r="AS249" s="112">
        <f>IFERROR(DECKS!$AN249/SUM(DECKS!$AM249:$AP249),0)</f>
        <v>0</v>
      </c>
      <c r="AT249" s="112">
        <f>IFERROR(DECKS!$AO249/SUM(DECKS!$AM249:$AP249),0)</f>
        <v>0</v>
      </c>
      <c r="AU249" s="112">
        <f>IFERROR(DECKS!$AP249/SUM(DECKS!$AM249:$AP249),0)</f>
        <v>0</v>
      </c>
      <c r="AV249" s="107">
        <f t="array" ref="AV249">XLOOKUP(DECKS!$F249,HISTORICO!$N$4:$N$100,HISTORICO!$AH$4:$AH$100,0)</f>
        <v>0</v>
      </c>
      <c r="AW249" s="107">
        <f>DECKS!$AV249+DECKS!$AM249+1.5*DECKS!$AN249+2*DECKS!$AO249+2.5*DECKS!$AP249</f>
        <v>0</v>
      </c>
      <c r="AX249" s="110" t="str">
        <f>IFERROR(DECKS!$AW249/DECKS!$AG249,"-")</f>
        <v>-</v>
      </c>
      <c r="AY249" s="107" t="str">
        <f t="array" ref="AY249">XLOOKUP(DECKS!$AX249,REF!$F$64:$F$68,REF!$D$64:$D$68,"-",-1,1)</f>
        <v>-</v>
      </c>
      <c r="AZ249" s="107"/>
      <c r="BA249" s="114"/>
      <c r="BB249" s="107"/>
      <c r="BC249" s="107"/>
    </row>
    <row r="250" ht="18.75" hidden="1" customHeight="1">
      <c r="A250" s="88"/>
      <c r="B250" s="105" t="s">
        <v>304</v>
      </c>
      <c r="C250" s="107" t="s">
        <v>257</v>
      </c>
      <c r="D250" s="107"/>
      <c r="E250" s="105" t="str">
        <f t="array" ref="E250">XLOOKUP(B250,REF!$C$3:$C$34,REF!$B$3:$B$34,"-",0,1)</f>
        <v>Izzet</v>
      </c>
      <c r="F250" s="108" t="s">
        <v>591</v>
      </c>
      <c r="G250" s="107" t="str">
        <f t="shared" si="1"/>
        <v>0</v>
      </c>
      <c r="H250" s="107" t="str">
        <f t="shared" si="2"/>
        <v>1</v>
      </c>
      <c r="I250" s="107" t="str">
        <f t="shared" si="3"/>
        <v>0</v>
      </c>
      <c r="J250" s="107" t="str">
        <f t="shared" si="4"/>
        <v>1</v>
      </c>
      <c r="K250" s="107" t="str">
        <f t="shared" si="5"/>
        <v>0</v>
      </c>
      <c r="L250" s="107">
        <f t="shared" si="6"/>
        <v>2</v>
      </c>
      <c r="M250" s="107">
        <f t="array" ref="M250">XLOOKUP(DECKS!$F250,HISTORICO!$B$4:$B$11,HISTORICO!$C$4:$C$11,0,0)</f>
        <v>0</v>
      </c>
      <c r="N250" s="107">
        <f t="array" ref="N250">XLOOKUP(DECKS!$F250,HISTORICO!$B$4:$B$11,HISTORICO!$D$4:$D$11,0,0)</f>
        <v>0</v>
      </c>
      <c r="O250" s="107">
        <f t="array" ref="O250">XLOOKUP(DECKS!$F250,HISTORICO!$B$15:$B$89,HISTORICO!$C$15:$C$89,0,0)</f>
        <v>0</v>
      </c>
      <c r="P250" s="107">
        <f t="array" ref="P250">XLOOKUP(DECKS!$F250,HISTORICO!$B$15:$B$89,HISTORICO!$D$15:$D$89,0,0)</f>
        <v>0</v>
      </c>
      <c r="Q250" s="107">
        <f t="array" ref="Q250">XLOOKUP(DECKS!$F250,HISTORICO!$B$93:$B$171,HISTORICO!$C$93:$C$171,0,0)</f>
        <v>0</v>
      </c>
      <c r="R250" s="107">
        <f t="array" ref="R250">XLOOKUP(DECKS!$F250,HISTORICO!$B$93:$B$171,HISTORICO!$D$93:$D$171,0,0)</f>
        <v>0</v>
      </c>
      <c r="S250" s="107">
        <f t="array" ref="S250">XLOOKUP(DECKS!$F250,HISTORICO!$B$175:$B$377,HISTORICO!$C$175:$C$377,0,0)</f>
        <v>2</v>
      </c>
      <c r="T250" s="107">
        <f t="array" ref="T250">XLOOKUP(DECKS!$F250,HISTORICO!$B$175:$B$377,HISTORICO!$D$175:$D$377,0,0)</f>
        <v>1</v>
      </c>
      <c r="U250" s="107">
        <f t="array" ref="U250">XLOOKUP(DECKS!$F250,HISTORICO!$B$381:$B$501,HISTORICO!$C$381:$C$501,0,0)</f>
        <v>0</v>
      </c>
      <c r="V250" s="107">
        <f t="array" ref="V250">XLOOKUP(DECKS!$F250,HISTORICO!$B$381:$B$501,HISTORICO!$D$381:$D$501,0,0)</f>
        <v>0</v>
      </c>
      <c r="W250" s="107">
        <f t="array" ref="W250">XLOOKUP(DECKS!$F250,HISTORICO!$B$505:$B$589,HISTORICO!$C$505:$C$589,0,0)</f>
        <v>0</v>
      </c>
      <c r="X250" s="107">
        <f t="array" ref="X250">XLOOKUP(DECKS!$F250,HISTORICO!$B$505:$B$589,HISTORICO!$D$505:$D$589,0,0)</f>
        <v>0</v>
      </c>
      <c r="Y250" s="107">
        <f t="array" ref="Y250">XLOOKUP(DECKS!$F250,HISTORICO!$N$4:$N$100,HISTORICO!$O$4:$O$100,0,0)</f>
        <v>0</v>
      </c>
      <c r="Z250" s="107">
        <f t="array" ref="Z250">XLOOKUP(DECKS!$F250,HISTORICO!$N$4:$N$100,HISTORICO!$P$4:$P$100,0,0)</f>
        <v>0</v>
      </c>
      <c r="AA250" s="107">
        <f t="array" ref="AA250">XLOOKUP(DECKS!$F250,HISTORICO!$N$107:$N$288,HISTORICO!$O$107:$O$288,0,0)</f>
        <v>0</v>
      </c>
      <c r="AB250" s="107">
        <f t="array" ref="AB250">XLOOKUP(DECKS!$F250,HISTORICO!$N$107:$N$288,HISTORICO!$P$107:$P$288,0,0)</f>
        <v>0</v>
      </c>
      <c r="AC250" s="100" t="str">
        <f>DECKS!$AB250/DECKS!$AA250</f>
        <v>#DIV/0!</v>
      </c>
      <c r="AD250" s="108">
        <f t="array" ref="AD250">XLOOKUP(DECKS!$F250,HISTORICO!$N$292:$N$759,HISTORICO!$O$292:$O$759,0,0)</f>
        <v>0</v>
      </c>
      <c r="AE250" s="107">
        <f t="array" ref="AE250">XLOOKUP(DECKS!$F250,HISTORICO!$N$292:$N$759,HISTORICO!$P$292:$P$759,0,0)</f>
        <v>0</v>
      </c>
      <c r="AF250" s="109">
        <f>IFERROR(DECKS!$AE250/DECKS!$AD250,0)</f>
        <v>0</v>
      </c>
      <c r="AG250" s="108">
        <f>DECKS!$Y250+DECKS!$AA250+DECKS!$AD250</f>
        <v>0</v>
      </c>
      <c r="AH250" s="109">
        <f>IFERROR((DECKS!$Z250+DECKS!$AB250+DECKS!$AE250)/DECKS!$AG250,0)</f>
        <v>0</v>
      </c>
      <c r="AI250" s="110" t="str">
        <f>IFERROR(AVERAGEIF(REG!$D$2:$D$124,DECKS!$F250,REG!$C$2:$C$124),"-")</f>
        <v>-</v>
      </c>
      <c r="AJ250" s="108">
        <f>DECKS!$M250+DECKS!$O250+DECKS!$Q250+DECKS!$S250+DECKS!$U250+DECKS!$W250+DECKS!$Y250+DECKS!$AA250+DECKS!$AD250</f>
        <v>2</v>
      </c>
      <c r="AK250" s="109">
        <f>IFERROR((DECKS!$N250+DECKS!$P250+DECKS!$R250+DECKS!$T250+DECKS!$V250+DECKS!$X250+DECKS!$Z250+DECKS!$AB250+DECKS!$AE250)/DECKS!$AJ250,0)</f>
        <v>0.5</v>
      </c>
      <c r="AL250" s="107" t="s">
        <v>362</v>
      </c>
      <c r="AM250" s="107">
        <f>SUMIF(HISTORICO!N:N,DECKS!$F250,HISTORICO!X:X)</f>
        <v>0</v>
      </c>
      <c r="AN250" s="107">
        <f>SUMIF(HISTORICO!N:N,DECKS!$F250,HISTORICO!Y:Y)</f>
        <v>0</v>
      </c>
      <c r="AO250" s="107">
        <f>SUMIF(HISTORICO!N:N,DECKS!$F250,HISTORICO!Z:Z)</f>
        <v>0</v>
      </c>
      <c r="AP250" s="107">
        <f>SUMIF(HISTORICO!N:N,DECKS!$F250,HISTORICO!AA:AA)</f>
        <v>0</v>
      </c>
      <c r="AQ250" s="111">
        <f>IFERROR(SUM(DECKS!$AM250:$AP250)/((DECKS!$AG250)),0)</f>
        <v>0</v>
      </c>
      <c r="AR250" s="112">
        <f>IFERROR(DECKS!$AM250/SUM(DECKS!$AM250:$AP250),0)</f>
        <v>0</v>
      </c>
      <c r="AS250" s="112">
        <f>IFERROR(DECKS!$AN250/SUM(DECKS!$AM250:$AP250),0)</f>
        <v>0</v>
      </c>
      <c r="AT250" s="112">
        <f>IFERROR(DECKS!$AO250/SUM(DECKS!$AM250:$AP250),0)</f>
        <v>0</v>
      </c>
      <c r="AU250" s="112">
        <f>IFERROR(DECKS!$AP250/SUM(DECKS!$AM250:$AP250),0)</f>
        <v>0</v>
      </c>
      <c r="AV250" s="107">
        <f t="array" ref="AV250">XLOOKUP(DECKS!$F250,HISTORICO!$N$4:$N$100,HISTORICO!$AH$4:$AH$100,0)</f>
        <v>0</v>
      </c>
      <c r="AW250" s="107">
        <f>DECKS!$AV250+DECKS!$AM250+1.5*DECKS!$AN250+2*DECKS!$AO250+2.5*DECKS!$AP250</f>
        <v>0</v>
      </c>
      <c r="AX250" s="110" t="str">
        <f>IFERROR(DECKS!$AW250/DECKS!$AG250,"-")</f>
        <v>-</v>
      </c>
      <c r="AY250" s="107" t="str">
        <f t="array" ref="AY250">XLOOKUP(DECKS!$AX250,REF!$F$64:$F$68,REF!$D$64:$D$68,"-",-1,1)</f>
        <v>-</v>
      </c>
      <c r="AZ250" s="107"/>
      <c r="BA250" s="114"/>
      <c r="BB250" s="107"/>
      <c r="BC250" s="107"/>
    </row>
    <row r="251" ht="18.75" hidden="1" customHeight="1">
      <c r="A251" s="88"/>
      <c r="B251" s="105" t="s">
        <v>336</v>
      </c>
      <c r="C251" s="107" t="s">
        <v>270</v>
      </c>
      <c r="D251" s="107"/>
      <c r="E251" s="105" t="str">
        <f t="array" ref="E251">XLOOKUP(B251,REF!$C$3:$C$34,REF!$B$3:$B$34,"-",0,1)</f>
        <v>5 Colors</v>
      </c>
      <c r="F251" s="108" t="s">
        <v>592</v>
      </c>
      <c r="G251" s="107" t="str">
        <f t="shared" si="1"/>
        <v>1</v>
      </c>
      <c r="H251" s="107" t="str">
        <f t="shared" si="2"/>
        <v>1</v>
      </c>
      <c r="I251" s="107" t="str">
        <f t="shared" si="3"/>
        <v>1</v>
      </c>
      <c r="J251" s="107" t="str">
        <f t="shared" si="4"/>
        <v>1</v>
      </c>
      <c r="K251" s="107" t="str">
        <f t="shared" si="5"/>
        <v>1</v>
      </c>
      <c r="L251" s="107">
        <f t="shared" si="6"/>
        <v>5</v>
      </c>
      <c r="M251" s="107">
        <f t="array" ref="M251">XLOOKUP(DECKS!$F251,HISTORICO!$B$4:$B$11,HISTORICO!$C$4:$C$11,0,0)</f>
        <v>0</v>
      </c>
      <c r="N251" s="107">
        <f t="array" ref="N251">XLOOKUP(DECKS!$F251,HISTORICO!$B$4:$B$11,HISTORICO!$D$4:$D$11,0,0)</f>
        <v>0</v>
      </c>
      <c r="O251" s="107">
        <f t="array" ref="O251">XLOOKUP(DECKS!$F251,HISTORICO!$B$15:$B$89,HISTORICO!$C$15:$C$89,0,0)</f>
        <v>0</v>
      </c>
      <c r="P251" s="107">
        <f t="array" ref="P251">XLOOKUP(DECKS!$F251,HISTORICO!$B$15:$B$89,HISTORICO!$D$15:$D$89,0,0)</f>
        <v>0</v>
      </c>
      <c r="Q251" s="107">
        <f t="array" ref="Q251">XLOOKUP(DECKS!$F251,HISTORICO!$B$93:$B$171,HISTORICO!$C$93:$C$171,0,0)</f>
        <v>0</v>
      </c>
      <c r="R251" s="107">
        <f t="array" ref="R251">XLOOKUP(DECKS!$F251,HISTORICO!$B$93:$B$171,HISTORICO!$D$93:$D$171,0,0)</f>
        <v>0</v>
      </c>
      <c r="S251" s="107">
        <f t="array" ref="S251">XLOOKUP(DECKS!$F251,HISTORICO!$B$175:$B$377,HISTORICO!$C$175:$C$377,0,0)</f>
        <v>2</v>
      </c>
      <c r="T251" s="107">
        <f t="array" ref="T251">XLOOKUP(DECKS!$F251,HISTORICO!$B$175:$B$377,HISTORICO!$D$175:$D$377,0,0)</f>
        <v>1</v>
      </c>
      <c r="U251" s="107">
        <f t="array" ref="U251">XLOOKUP(DECKS!$F251,HISTORICO!$B$381:$B$501,HISTORICO!$C$381:$C$501,0,0)</f>
        <v>0</v>
      </c>
      <c r="V251" s="107">
        <f t="array" ref="V251">XLOOKUP(DECKS!$F251,HISTORICO!$B$381:$B$501,HISTORICO!$D$381:$D$501,0,0)</f>
        <v>0</v>
      </c>
      <c r="W251" s="107">
        <f t="array" ref="W251">XLOOKUP(DECKS!$F251,HISTORICO!$B$505:$B$589,HISTORICO!$C$505:$C$589,0,0)</f>
        <v>0</v>
      </c>
      <c r="X251" s="107">
        <f t="array" ref="X251">XLOOKUP(DECKS!$F251,HISTORICO!$B$505:$B$589,HISTORICO!$D$505:$D$589,0,0)</f>
        <v>0</v>
      </c>
      <c r="Y251" s="107">
        <f t="array" ref="Y251">XLOOKUP(DECKS!$F251,HISTORICO!$N$4:$N$100,HISTORICO!$O$4:$O$100,0,0)</f>
        <v>0</v>
      </c>
      <c r="Z251" s="107">
        <f t="array" ref="Z251">XLOOKUP(DECKS!$F251,HISTORICO!$N$4:$N$100,HISTORICO!$P$4:$P$100,0,0)</f>
        <v>0</v>
      </c>
      <c r="AA251" s="107">
        <f t="array" ref="AA251">XLOOKUP(DECKS!$F251,HISTORICO!$N$107:$N$288,HISTORICO!$O$107:$O$288,0,0)</f>
        <v>0</v>
      </c>
      <c r="AB251" s="107">
        <f t="array" ref="AB251">XLOOKUP(DECKS!$F251,HISTORICO!$N$107:$N$288,HISTORICO!$P$107:$P$288,0,0)</f>
        <v>0</v>
      </c>
      <c r="AC251" s="100" t="str">
        <f>DECKS!$AB251/DECKS!$AA251</f>
        <v>#DIV/0!</v>
      </c>
      <c r="AD251" s="108">
        <f t="array" ref="AD251">XLOOKUP(DECKS!$F251,HISTORICO!$N$292:$N$759,HISTORICO!$O$292:$O$759,0,0)</f>
        <v>0</v>
      </c>
      <c r="AE251" s="107">
        <f t="array" ref="AE251">XLOOKUP(DECKS!$F251,HISTORICO!$N$292:$N$759,HISTORICO!$P$292:$P$759,0,0)</f>
        <v>0</v>
      </c>
      <c r="AF251" s="109">
        <f>IFERROR(DECKS!$AE251/DECKS!$AD251,0)</f>
        <v>0</v>
      </c>
      <c r="AG251" s="108">
        <f>DECKS!$Y251+DECKS!$AA251+DECKS!$AD251</f>
        <v>0</v>
      </c>
      <c r="AH251" s="109">
        <f>IFERROR((DECKS!$Z251+DECKS!$AB251+DECKS!$AE251)/DECKS!$AG251,0)</f>
        <v>0</v>
      </c>
      <c r="AI251" s="110" t="str">
        <f>IFERROR(AVERAGEIF(REG!$D$2:$D$124,DECKS!$F251,REG!$C$2:$C$124),"-")</f>
        <v>-</v>
      </c>
      <c r="AJ251" s="108">
        <f>DECKS!$M251+DECKS!$O251+DECKS!$Q251+DECKS!$S251+DECKS!$U251+DECKS!$W251+DECKS!$Y251+DECKS!$AA251+DECKS!$AD251</f>
        <v>2</v>
      </c>
      <c r="AK251" s="109">
        <f>IFERROR((DECKS!$N251+DECKS!$P251+DECKS!$R251+DECKS!$T251+DECKS!$V251+DECKS!$X251+DECKS!$Z251+DECKS!$AB251+DECKS!$AE251)/DECKS!$AJ251,0)</f>
        <v>0.5</v>
      </c>
      <c r="AL251" s="107" t="s">
        <v>362</v>
      </c>
      <c r="AM251" s="107">
        <f>SUMIF(HISTORICO!N:N,DECKS!$F251,HISTORICO!X:X)</f>
        <v>0</v>
      </c>
      <c r="AN251" s="107">
        <f>SUMIF(HISTORICO!N:N,DECKS!$F251,HISTORICO!Y:Y)</f>
        <v>0</v>
      </c>
      <c r="AO251" s="107">
        <f>SUMIF(HISTORICO!N:N,DECKS!$F251,HISTORICO!Z:Z)</f>
        <v>0</v>
      </c>
      <c r="AP251" s="107">
        <f>SUMIF(HISTORICO!N:N,DECKS!$F251,HISTORICO!AA:AA)</f>
        <v>0</v>
      </c>
      <c r="AQ251" s="111">
        <f>IFERROR(SUM(DECKS!$AM251:$AP251)/((DECKS!$AG251)),0)</f>
        <v>0</v>
      </c>
      <c r="AR251" s="112">
        <f>IFERROR(DECKS!$AM251/SUM(DECKS!$AM251:$AP251),0)</f>
        <v>0</v>
      </c>
      <c r="AS251" s="112">
        <f>IFERROR(DECKS!$AN251/SUM(DECKS!$AM251:$AP251),0)</f>
        <v>0</v>
      </c>
      <c r="AT251" s="112">
        <f>IFERROR(DECKS!$AO251/SUM(DECKS!$AM251:$AP251),0)</f>
        <v>0</v>
      </c>
      <c r="AU251" s="112">
        <f>IFERROR(DECKS!$AP251/SUM(DECKS!$AM251:$AP251),0)</f>
        <v>0</v>
      </c>
      <c r="AV251" s="107">
        <f t="array" ref="AV251">XLOOKUP(DECKS!$F251,HISTORICO!$N$4:$N$100,HISTORICO!$AH$4:$AH$100,0)</f>
        <v>0</v>
      </c>
      <c r="AW251" s="107">
        <f>DECKS!$AV251+DECKS!$AM251+1.5*DECKS!$AN251+2*DECKS!$AO251+2.5*DECKS!$AP251</f>
        <v>0</v>
      </c>
      <c r="AX251" s="110" t="str">
        <f>IFERROR(DECKS!$AW251/DECKS!$AG251,"-")</f>
        <v>-</v>
      </c>
      <c r="AY251" s="107" t="str">
        <f t="array" ref="AY251">XLOOKUP(DECKS!$AX251,REF!$F$64:$F$68,REF!$D$64:$D$68,"-",-1,1)</f>
        <v>-</v>
      </c>
      <c r="AZ251" s="107"/>
      <c r="BA251" s="114"/>
      <c r="BB251" s="107"/>
      <c r="BC251" s="107"/>
    </row>
    <row r="252" ht="18.75" hidden="1" customHeight="1">
      <c r="A252" s="88"/>
      <c r="B252" s="105" t="s">
        <v>348</v>
      </c>
      <c r="C252" s="107" t="s">
        <v>260</v>
      </c>
      <c r="D252" s="107">
        <v>5.0</v>
      </c>
      <c r="E252" s="105" t="str">
        <f t="array" ref="E252">XLOOKUP(B252,REF!$C$3:$C$34,REF!$B$3:$B$34,"-",0,1)</f>
        <v>Abzan</v>
      </c>
      <c r="F252" s="108" t="s">
        <v>593</v>
      </c>
      <c r="G252" s="107" t="str">
        <f t="shared" si="1"/>
        <v>1</v>
      </c>
      <c r="H252" s="107" t="str">
        <f t="shared" si="2"/>
        <v>0</v>
      </c>
      <c r="I252" s="107" t="str">
        <f t="shared" si="3"/>
        <v>1</v>
      </c>
      <c r="J252" s="107" t="str">
        <f t="shared" si="4"/>
        <v>0</v>
      </c>
      <c r="K252" s="107" t="str">
        <f t="shared" si="5"/>
        <v>1</v>
      </c>
      <c r="L252" s="107">
        <f t="shared" si="6"/>
        <v>3</v>
      </c>
      <c r="M252" s="107">
        <f t="array" ref="M252">XLOOKUP(DECKS!$F252,HISTORICO!$B$4:$B$11,HISTORICO!$C$4:$C$11,0,0)</f>
        <v>0</v>
      </c>
      <c r="N252" s="107">
        <f t="array" ref="N252">XLOOKUP(DECKS!$F252,HISTORICO!$B$4:$B$11,HISTORICO!$D$4:$D$11,0,0)</f>
        <v>0</v>
      </c>
      <c r="O252" s="107">
        <f t="array" ref="O252">XLOOKUP(DECKS!$F252,HISTORICO!$B$15:$B$89,HISTORICO!$C$15:$C$89,0,0)</f>
        <v>0</v>
      </c>
      <c r="P252" s="107">
        <f t="array" ref="P252">XLOOKUP(DECKS!$F252,HISTORICO!$B$15:$B$89,HISTORICO!$D$15:$D$89,0,0)</f>
        <v>0</v>
      </c>
      <c r="Q252" s="107">
        <f t="array" ref="Q252">XLOOKUP(DECKS!$F252,HISTORICO!$B$93:$B$171,HISTORICO!$C$93:$C$171,0,0)</f>
        <v>0</v>
      </c>
      <c r="R252" s="107">
        <f t="array" ref="R252">XLOOKUP(DECKS!$F252,HISTORICO!$B$93:$B$171,HISTORICO!$D$93:$D$171,0,0)</f>
        <v>0</v>
      </c>
      <c r="S252" s="107">
        <f t="array" ref="S252">XLOOKUP(DECKS!$F252,HISTORICO!$B$175:$B$377,HISTORICO!$C$175:$C$377,0,0)</f>
        <v>2</v>
      </c>
      <c r="T252" s="107">
        <f t="array" ref="T252">XLOOKUP(DECKS!$F252,HISTORICO!$B$175:$B$377,HISTORICO!$D$175:$D$377,0,0)</f>
        <v>1</v>
      </c>
      <c r="U252" s="107">
        <f t="array" ref="U252">XLOOKUP(DECKS!$F252,HISTORICO!$B$381:$B$501,HISTORICO!$C$381:$C$501,0,0)</f>
        <v>0</v>
      </c>
      <c r="V252" s="107">
        <f t="array" ref="V252">XLOOKUP(DECKS!$F252,HISTORICO!$B$381:$B$501,HISTORICO!$D$381:$D$501,0,0)</f>
        <v>0</v>
      </c>
      <c r="W252" s="107">
        <f t="array" ref="W252">XLOOKUP(DECKS!$F252,HISTORICO!$B$505:$B$589,HISTORICO!$C$505:$C$589,0,0)</f>
        <v>0</v>
      </c>
      <c r="X252" s="107">
        <f t="array" ref="X252">XLOOKUP(DECKS!$F252,HISTORICO!$B$505:$B$589,HISTORICO!$D$505:$D$589,0,0)</f>
        <v>0</v>
      </c>
      <c r="Y252" s="107">
        <f t="array" ref="Y252">XLOOKUP(DECKS!$F252,HISTORICO!$N$4:$N$100,HISTORICO!$O$4:$O$100,0,0)</f>
        <v>0</v>
      </c>
      <c r="Z252" s="107">
        <f t="array" ref="Z252">XLOOKUP(DECKS!$F252,HISTORICO!$N$4:$N$100,HISTORICO!$P$4:$P$100,0,0)</f>
        <v>0</v>
      </c>
      <c r="AA252" s="107">
        <f t="array" ref="AA252">XLOOKUP(DECKS!$F252,HISTORICO!$N$107:$N$288,HISTORICO!$O$107:$O$288,0,0)</f>
        <v>0</v>
      </c>
      <c r="AB252" s="107">
        <f t="array" ref="AB252">XLOOKUP(DECKS!$F252,HISTORICO!$N$107:$N$288,HISTORICO!$P$107:$P$288,0,0)</f>
        <v>0</v>
      </c>
      <c r="AC252" s="100" t="str">
        <f>DECKS!$AB252/DECKS!$AA252</f>
        <v>#DIV/0!</v>
      </c>
      <c r="AD252" s="108">
        <f t="array" ref="AD252">XLOOKUP(DECKS!$F252,HISTORICO!$N$292:$N$759,HISTORICO!$O$292:$O$759,0,0)</f>
        <v>0</v>
      </c>
      <c r="AE252" s="107">
        <f t="array" ref="AE252">XLOOKUP(DECKS!$F252,HISTORICO!$N$292:$N$759,HISTORICO!$P$292:$P$759,0,0)</f>
        <v>0</v>
      </c>
      <c r="AF252" s="109">
        <f>IFERROR(DECKS!$AE252/DECKS!$AD252,0)</f>
        <v>0</v>
      </c>
      <c r="AG252" s="108">
        <f>DECKS!$Y252+DECKS!$AA252+DECKS!$AD252</f>
        <v>0</v>
      </c>
      <c r="AH252" s="109">
        <f>IFERROR((DECKS!$Z252+DECKS!$AB252+DECKS!$AE252)/DECKS!$AG252,0)</f>
        <v>0</v>
      </c>
      <c r="AI252" s="110" t="str">
        <f>IFERROR(AVERAGEIF(REG!$D$2:$D$124,DECKS!$F252,REG!$C$2:$C$124),"-")</f>
        <v>-</v>
      </c>
      <c r="AJ252" s="108">
        <f>DECKS!$M252+DECKS!$O252+DECKS!$Q252+DECKS!$S252+DECKS!$U252+DECKS!$W252+DECKS!$Y252+DECKS!$AA252+DECKS!$AD252</f>
        <v>2</v>
      </c>
      <c r="AK252" s="109">
        <f>IFERROR((DECKS!$N252+DECKS!$P252+DECKS!$R252+DECKS!$T252+DECKS!$V252+DECKS!$X252+DECKS!$Z252+DECKS!$AB252+DECKS!$AE252)/DECKS!$AJ252,0)</f>
        <v>0.5</v>
      </c>
      <c r="AL252" s="107" t="s">
        <v>160</v>
      </c>
      <c r="AM252" s="107">
        <f>SUMIF(HISTORICO!N:N,DECKS!$F252,HISTORICO!X:X)</f>
        <v>0</v>
      </c>
      <c r="AN252" s="107">
        <f>SUMIF(HISTORICO!N:N,DECKS!$F252,HISTORICO!Y:Y)</f>
        <v>0</v>
      </c>
      <c r="AO252" s="107">
        <f>SUMIF(HISTORICO!N:N,DECKS!$F252,HISTORICO!Z:Z)</f>
        <v>0</v>
      </c>
      <c r="AP252" s="107">
        <f>SUMIF(HISTORICO!N:N,DECKS!$F252,HISTORICO!AA:AA)</f>
        <v>0</v>
      </c>
      <c r="AQ252" s="111">
        <f>IFERROR(SUM(DECKS!$AM252:$AP252)/((DECKS!$AG252)),0)</f>
        <v>0</v>
      </c>
      <c r="AR252" s="112">
        <f>IFERROR(DECKS!$AM252/SUM(DECKS!$AM252:$AP252),0)</f>
        <v>0</v>
      </c>
      <c r="AS252" s="112">
        <f>IFERROR(DECKS!$AN252/SUM(DECKS!$AM252:$AP252),0)</f>
        <v>0</v>
      </c>
      <c r="AT252" s="112">
        <f>IFERROR(DECKS!$AO252/SUM(DECKS!$AM252:$AP252),0)</f>
        <v>0</v>
      </c>
      <c r="AU252" s="112">
        <f>IFERROR(DECKS!$AP252/SUM(DECKS!$AM252:$AP252),0)</f>
        <v>0</v>
      </c>
      <c r="AV252" s="107">
        <f t="array" ref="AV252">XLOOKUP(DECKS!$F252,HISTORICO!$N$4:$N$100,HISTORICO!$AH$4:$AH$100,0)</f>
        <v>0</v>
      </c>
      <c r="AW252" s="107">
        <f>DECKS!$AV252+DECKS!$AM252+1.5*DECKS!$AN252+2*DECKS!$AO252+2.5*DECKS!$AP252</f>
        <v>0</v>
      </c>
      <c r="AX252" s="110" t="str">
        <f>IFERROR(DECKS!$AW252/DECKS!$AG252,"-")</f>
        <v>-</v>
      </c>
      <c r="AY252" s="107" t="str">
        <f t="array" ref="AY252">XLOOKUP(DECKS!$AX252,REF!$F$64:$F$68,REF!$D$64:$D$68,"-",-1,1)</f>
        <v>-</v>
      </c>
      <c r="AZ252" s="107"/>
      <c r="BA252" s="114"/>
      <c r="BB252" s="107"/>
      <c r="BC252" s="107"/>
    </row>
    <row r="253" ht="18.75" hidden="1" customHeight="1">
      <c r="A253" s="88"/>
      <c r="B253" s="105" t="s">
        <v>336</v>
      </c>
      <c r="C253" s="107" t="s">
        <v>280</v>
      </c>
      <c r="D253" s="107"/>
      <c r="E253" s="105" t="str">
        <f t="array" ref="E253">XLOOKUP(B253,REF!$C$3:$C$34,REF!$B$3:$B$34,"-",0,1)</f>
        <v>5 Colors</v>
      </c>
      <c r="F253" s="108" t="s">
        <v>594</v>
      </c>
      <c r="G253" s="107" t="str">
        <f t="shared" si="1"/>
        <v>1</v>
      </c>
      <c r="H253" s="107" t="str">
        <f t="shared" si="2"/>
        <v>1</v>
      </c>
      <c r="I253" s="107" t="str">
        <f t="shared" si="3"/>
        <v>1</v>
      </c>
      <c r="J253" s="107" t="str">
        <f t="shared" si="4"/>
        <v>1</v>
      </c>
      <c r="K253" s="107" t="str">
        <f t="shared" si="5"/>
        <v>1</v>
      </c>
      <c r="L253" s="107">
        <f t="shared" si="6"/>
        <v>5</v>
      </c>
      <c r="M253" s="107">
        <f t="array" ref="M253">XLOOKUP(DECKS!$F253,HISTORICO!$B$4:$B$11,HISTORICO!$C$4:$C$11,0,0)</f>
        <v>0</v>
      </c>
      <c r="N253" s="107">
        <f t="array" ref="N253">XLOOKUP(DECKS!$F253,HISTORICO!$B$4:$B$11,HISTORICO!$D$4:$D$11,0,0)</f>
        <v>0</v>
      </c>
      <c r="O253" s="107">
        <f t="array" ref="O253">XLOOKUP(DECKS!$F253,HISTORICO!$B$15:$B$89,HISTORICO!$C$15:$C$89,0,0)</f>
        <v>2</v>
      </c>
      <c r="P253" s="107">
        <f t="array" ref="P253">XLOOKUP(DECKS!$F253,HISTORICO!$B$15:$B$89,HISTORICO!$D$15:$D$89,0,0)</f>
        <v>1</v>
      </c>
      <c r="Q253" s="107">
        <f t="array" ref="Q253">XLOOKUP(DECKS!$F253,HISTORICO!$B$93:$B$171,HISTORICO!$C$93:$C$171,0,0)</f>
        <v>0</v>
      </c>
      <c r="R253" s="107">
        <f t="array" ref="R253">XLOOKUP(DECKS!$F253,HISTORICO!$B$93:$B$171,HISTORICO!$D$93:$D$171,0,0)</f>
        <v>0</v>
      </c>
      <c r="S253" s="107">
        <f t="array" ref="S253">XLOOKUP(DECKS!$F253,HISTORICO!$B$175:$B$377,HISTORICO!$C$175:$C$377,0,0)</f>
        <v>0</v>
      </c>
      <c r="T253" s="107">
        <f t="array" ref="T253">XLOOKUP(DECKS!$F253,HISTORICO!$B$175:$B$377,HISTORICO!$D$175:$D$377,0,0)</f>
        <v>0</v>
      </c>
      <c r="U253" s="107">
        <f t="array" ref="U253">XLOOKUP(DECKS!$F253,HISTORICO!$B$381:$B$501,HISTORICO!$C$381:$C$501,0,0)</f>
        <v>0</v>
      </c>
      <c r="V253" s="107">
        <f t="array" ref="V253">XLOOKUP(DECKS!$F253,HISTORICO!$B$381:$B$501,HISTORICO!$D$381:$D$501,0,0)</f>
        <v>0</v>
      </c>
      <c r="W253" s="107">
        <f t="array" ref="W253">XLOOKUP(DECKS!$F253,HISTORICO!$B$505:$B$589,HISTORICO!$C$505:$C$589,0,0)</f>
        <v>0</v>
      </c>
      <c r="X253" s="107">
        <f t="array" ref="X253">XLOOKUP(DECKS!$F253,HISTORICO!$B$505:$B$589,HISTORICO!$D$505:$D$589,0,0)</f>
        <v>0</v>
      </c>
      <c r="Y253" s="107">
        <f t="array" ref="Y253">XLOOKUP(DECKS!$F253,HISTORICO!$N$4:$N$100,HISTORICO!$O$4:$O$100,0,0)</f>
        <v>0</v>
      </c>
      <c r="Z253" s="107">
        <f t="array" ref="Z253">XLOOKUP(DECKS!$F253,HISTORICO!$N$4:$N$100,HISTORICO!$P$4:$P$100,0,0)</f>
        <v>0</v>
      </c>
      <c r="AA253" s="107">
        <f t="array" ref="AA253">XLOOKUP(DECKS!$F253,HISTORICO!$N$107:$N$288,HISTORICO!$O$107:$O$288,0,0)</f>
        <v>0</v>
      </c>
      <c r="AB253" s="107">
        <f t="array" ref="AB253">XLOOKUP(DECKS!$F253,HISTORICO!$N$107:$N$288,HISTORICO!$P$107:$P$288,0,0)</f>
        <v>0</v>
      </c>
      <c r="AC253" s="100" t="str">
        <f>DECKS!$AB253/DECKS!$AA253</f>
        <v>#DIV/0!</v>
      </c>
      <c r="AD253" s="108">
        <f t="array" ref="AD253">XLOOKUP(DECKS!$F253,HISTORICO!$N$292:$N$759,HISTORICO!$O$292:$O$759,0,0)</f>
        <v>0</v>
      </c>
      <c r="AE253" s="107">
        <f t="array" ref="AE253">XLOOKUP(DECKS!$F253,HISTORICO!$N$292:$N$759,HISTORICO!$P$292:$P$759,0,0)</f>
        <v>0</v>
      </c>
      <c r="AF253" s="109">
        <f>IFERROR(DECKS!$AE253/DECKS!$AD253,0)</f>
        <v>0</v>
      </c>
      <c r="AG253" s="108">
        <f>DECKS!$Y253+DECKS!$AA253+DECKS!$AD253</f>
        <v>0</v>
      </c>
      <c r="AH253" s="109">
        <f>IFERROR((DECKS!$Z253+DECKS!$AB253+DECKS!$AE253)/DECKS!$AG253,0)</f>
        <v>0</v>
      </c>
      <c r="AI253" s="110" t="str">
        <f>IFERROR(AVERAGEIF(REG!$D$2:$D$124,DECKS!$F253,REG!$C$2:$C$124),"-")</f>
        <v>-</v>
      </c>
      <c r="AJ253" s="108">
        <f>DECKS!$M253+DECKS!$O253+DECKS!$Q253+DECKS!$S253+DECKS!$U253+DECKS!$W253+DECKS!$Y253+DECKS!$AA253+DECKS!$AD253</f>
        <v>2</v>
      </c>
      <c r="AK253" s="109">
        <f>IFERROR((DECKS!$N253+DECKS!$P253+DECKS!$R253+DECKS!$T253+DECKS!$V253+DECKS!$X253+DECKS!$Z253+DECKS!$AB253+DECKS!$AE253)/DECKS!$AJ253,0)</f>
        <v>0.5</v>
      </c>
      <c r="AL253" s="107" t="s">
        <v>362</v>
      </c>
      <c r="AM253" s="107">
        <f>SUMIF(HISTORICO!N:N,DECKS!$F253,HISTORICO!X:X)</f>
        <v>0</v>
      </c>
      <c r="AN253" s="107">
        <f>SUMIF(HISTORICO!N:N,DECKS!$F253,HISTORICO!Y:Y)</f>
        <v>0</v>
      </c>
      <c r="AO253" s="107">
        <f>SUMIF(HISTORICO!N:N,DECKS!$F253,HISTORICO!Z:Z)</f>
        <v>0</v>
      </c>
      <c r="AP253" s="107">
        <f>SUMIF(HISTORICO!N:N,DECKS!$F253,HISTORICO!AA:AA)</f>
        <v>0</v>
      </c>
      <c r="AQ253" s="111">
        <f>IFERROR(SUM(DECKS!$AM253:$AP253)/((DECKS!$AG253)),0)</f>
        <v>0</v>
      </c>
      <c r="AR253" s="112">
        <f>IFERROR(DECKS!$AM253/SUM(DECKS!$AM253:$AP253),0)</f>
        <v>0</v>
      </c>
      <c r="AS253" s="112">
        <f>IFERROR(DECKS!$AN253/SUM(DECKS!$AM253:$AP253),0)</f>
        <v>0</v>
      </c>
      <c r="AT253" s="112">
        <f>IFERROR(DECKS!$AO253/SUM(DECKS!$AM253:$AP253),0)</f>
        <v>0</v>
      </c>
      <c r="AU253" s="112">
        <f>IFERROR(DECKS!$AP253/SUM(DECKS!$AM253:$AP253),0)</f>
        <v>0</v>
      </c>
      <c r="AV253" s="107">
        <f t="array" ref="AV253">XLOOKUP(DECKS!$F253,HISTORICO!$N$4:$N$100,HISTORICO!$AH$4:$AH$100,0)</f>
        <v>0</v>
      </c>
      <c r="AW253" s="107">
        <f>DECKS!$AV253+DECKS!$AM253+1.5*DECKS!$AN253+2*DECKS!$AO253+2.5*DECKS!$AP253</f>
        <v>0</v>
      </c>
      <c r="AX253" s="110" t="str">
        <f>IFERROR(DECKS!$AW253/DECKS!$AG253,"-")</f>
        <v>-</v>
      </c>
      <c r="AY253" s="107" t="str">
        <f t="array" ref="AY253">XLOOKUP(DECKS!$AX253,REF!$F$64:$F$68,REF!$D$64:$D$68,"-",-1,1)</f>
        <v>-</v>
      </c>
      <c r="AZ253" s="107"/>
      <c r="BA253" s="114"/>
      <c r="BB253" s="107"/>
      <c r="BC253" s="107"/>
    </row>
    <row r="254" ht="18.75" hidden="1" customHeight="1">
      <c r="A254" s="88"/>
      <c r="B254" s="105" t="s">
        <v>304</v>
      </c>
      <c r="C254" s="107" t="s">
        <v>270</v>
      </c>
      <c r="D254" s="107"/>
      <c r="E254" s="105" t="str">
        <f t="array" ref="E254">XLOOKUP(B254,REF!$C$3:$C$34,REF!$B$3:$B$34,"-",0,1)</f>
        <v>Izzet</v>
      </c>
      <c r="F254" s="108" t="s">
        <v>595</v>
      </c>
      <c r="G254" s="107" t="str">
        <f t="shared" si="1"/>
        <v>0</v>
      </c>
      <c r="H254" s="107" t="str">
        <f t="shared" si="2"/>
        <v>1</v>
      </c>
      <c r="I254" s="107" t="str">
        <f t="shared" si="3"/>
        <v>0</v>
      </c>
      <c r="J254" s="107" t="str">
        <f t="shared" si="4"/>
        <v>1</v>
      </c>
      <c r="K254" s="107" t="str">
        <f t="shared" si="5"/>
        <v>0</v>
      </c>
      <c r="L254" s="107">
        <f t="shared" si="6"/>
        <v>2</v>
      </c>
      <c r="M254" s="107">
        <f t="array" ref="M254">XLOOKUP(DECKS!$F254,HISTORICO!$B$4:$B$11,HISTORICO!$C$4:$C$11,0,0)</f>
        <v>0</v>
      </c>
      <c r="N254" s="107">
        <f t="array" ref="N254">XLOOKUP(DECKS!$F254,HISTORICO!$B$4:$B$11,HISTORICO!$D$4:$D$11,0,0)</f>
        <v>0</v>
      </c>
      <c r="O254" s="107">
        <f t="array" ref="O254">XLOOKUP(DECKS!$F254,HISTORICO!$B$15:$B$89,HISTORICO!$C$15:$C$89,0,0)</f>
        <v>0</v>
      </c>
      <c r="P254" s="107">
        <f t="array" ref="P254">XLOOKUP(DECKS!$F254,HISTORICO!$B$15:$B$89,HISTORICO!$D$15:$D$89,0,0)</f>
        <v>0</v>
      </c>
      <c r="Q254" s="107">
        <f t="array" ref="Q254">XLOOKUP(DECKS!$F254,HISTORICO!$B$93:$B$171,HISTORICO!$C$93:$C$171,0,0)</f>
        <v>0</v>
      </c>
      <c r="R254" s="107">
        <f t="array" ref="R254">XLOOKUP(DECKS!$F254,HISTORICO!$B$93:$B$171,HISTORICO!$D$93:$D$171,0,0)</f>
        <v>0</v>
      </c>
      <c r="S254" s="107">
        <f t="array" ref="S254">XLOOKUP(DECKS!$F254,HISTORICO!$B$175:$B$377,HISTORICO!$C$175:$C$377,0,0)</f>
        <v>0</v>
      </c>
      <c r="T254" s="107">
        <f t="array" ref="T254">XLOOKUP(DECKS!$F254,HISTORICO!$B$175:$B$377,HISTORICO!$D$175:$D$377,0,0)</f>
        <v>0</v>
      </c>
      <c r="U254" s="107">
        <f t="array" ref="U254">XLOOKUP(DECKS!$F254,HISTORICO!$B$381:$B$501,HISTORICO!$C$381:$C$501,0,0)</f>
        <v>2</v>
      </c>
      <c r="V254" s="107">
        <f t="array" ref="V254">XLOOKUP(DECKS!$F254,HISTORICO!$B$381:$B$501,HISTORICO!$D$381:$D$501,0,0)</f>
        <v>1</v>
      </c>
      <c r="W254" s="107">
        <f t="array" ref="W254">XLOOKUP(DECKS!$F254,HISTORICO!$B$505:$B$589,HISTORICO!$C$505:$C$589,0,0)</f>
        <v>0</v>
      </c>
      <c r="X254" s="107">
        <f t="array" ref="X254">XLOOKUP(DECKS!$F254,HISTORICO!$B$505:$B$589,HISTORICO!$D$505:$D$589,0,0)</f>
        <v>0</v>
      </c>
      <c r="Y254" s="107">
        <f t="array" ref="Y254">XLOOKUP(DECKS!$F254,HISTORICO!$N$4:$N$100,HISTORICO!$O$4:$O$100,0,0)</f>
        <v>0</v>
      </c>
      <c r="Z254" s="107">
        <f t="array" ref="Z254">XLOOKUP(DECKS!$F254,HISTORICO!$N$4:$N$100,HISTORICO!$P$4:$P$100,0,0)</f>
        <v>0</v>
      </c>
      <c r="AA254" s="107">
        <f t="array" ref="AA254">XLOOKUP(DECKS!$F254,HISTORICO!$N$107:$N$288,HISTORICO!$O$107:$O$288,0,0)</f>
        <v>0</v>
      </c>
      <c r="AB254" s="107">
        <f t="array" ref="AB254">XLOOKUP(DECKS!$F254,HISTORICO!$N$107:$N$288,HISTORICO!$P$107:$P$288,0,0)</f>
        <v>0</v>
      </c>
      <c r="AC254" s="100" t="str">
        <f>DECKS!$AB254/DECKS!$AA254</f>
        <v>#DIV/0!</v>
      </c>
      <c r="AD254" s="108">
        <f t="array" ref="AD254">XLOOKUP(DECKS!$F254,HISTORICO!$N$292:$N$759,HISTORICO!$O$292:$O$759,0,0)</f>
        <v>0</v>
      </c>
      <c r="AE254" s="107">
        <f t="array" ref="AE254">XLOOKUP(DECKS!$F254,HISTORICO!$N$292:$N$759,HISTORICO!$P$292:$P$759,0,0)</f>
        <v>0</v>
      </c>
      <c r="AF254" s="109">
        <f>IFERROR(DECKS!$AE254/DECKS!$AD254,0)</f>
        <v>0</v>
      </c>
      <c r="AG254" s="108">
        <f>DECKS!$Y254+DECKS!$AA254+DECKS!$AD254</f>
        <v>0</v>
      </c>
      <c r="AH254" s="109">
        <f>IFERROR((DECKS!$Z254+DECKS!$AB254+DECKS!$AE254)/DECKS!$AG254,0)</f>
        <v>0</v>
      </c>
      <c r="AI254" s="110" t="str">
        <f>IFERROR(AVERAGEIF(REG!$D$2:$D$124,DECKS!$F254,REG!$C$2:$C$124),"-")</f>
        <v>-</v>
      </c>
      <c r="AJ254" s="108">
        <f>DECKS!$M254+DECKS!$O254+DECKS!$Q254+DECKS!$S254+DECKS!$U254+DECKS!$W254+DECKS!$Y254+DECKS!$AA254+DECKS!$AD254</f>
        <v>2</v>
      </c>
      <c r="AK254" s="109">
        <f>IFERROR((DECKS!$N254+DECKS!$P254+DECKS!$R254+DECKS!$T254+DECKS!$V254+DECKS!$X254+DECKS!$Z254+DECKS!$AB254+DECKS!$AE254)/DECKS!$AJ254,0)</f>
        <v>0.5</v>
      </c>
      <c r="AL254" s="107" t="s">
        <v>364</v>
      </c>
      <c r="AM254" s="107">
        <f>SUMIF(HISTORICO!N:N,DECKS!$F254,HISTORICO!X:X)</f>
        <v>0</v>
      </c>
      <c r="AN254" s="107">
        <f>SUMIF(HISTORICO!N:N,DECKS!$F254,HISTORICO!Y:Y)</f>
        <v>0</v>
      </c>
      <c r="AO254" s="107">
        <f>SUMIF(HISTORICO!N:N,DECKS!$F254,HISTORICO!Z:Z)</f>
        <v>0</v>
      </c>
      <c r="AP254" s="107">
        <f>SUMIF(HISTORICO!N:N,DECKS!$F254,HISTORICO!AA:AA)</f>
        <v>0</v>
      </c>
      <c r="AQ254" s="111">
        <f>IFERROR(SUM(DECKS!$AM254:$AP254)/((DECKS!$AG254)),0)</f>
        <v>0</v>
      </c>
      <c r="AR254" s="112">
        <f>IFERROR(DECKS!$AM254/SUM(DECKS!$AM254:$AP254),0)</f>
        <v>0</v>
      </c>
      <c r="AS254" s="112">
        <f>IFERROR(DECKS!$AN254/SUM(DECKS!$AM254:$AP254),0)</f>
        <v>0</v>
      </c>
      <c r="AT254" s="112">
        <f>IFERROR(DECKS!$AO254/SUM(DECKS!$AM254:$AP254),0)</f>
        <v>0</v>
      </c>
      <c r="AU254" s="112">
        <f>IFERROR(DECKS!$AP254/SUM(DECKS!$AM254:$AP254),0)</f>
        <v>0</v>
      </c>
      <c r="AV254" s="107">
        <f t="array" ref="AV254">XLOOKUP(DECKS!$F254,HISTORICO!$N$4:$N$100,HISTORICO!$AH$4:$AH$100,0)</f>
        <v>0</v>
      </c>
      <c r="AW254" s="107">
        <f>DECKS!$AV254+DECKS!$AM254+1.5*DECKS!$AN254+2*DECKS!$AO254+2.5*DECKS!$AP254</f>
        <v>0</v>
      </c>
      <c r="AX254" s="110" t="str">
        <f>IFERROR(DECKS!$AW254/DECKS!$AG254,"-")</f>
        <v>-</v>
      </c>
      <c r="AY254" s="107" t="str">
        <f t="array" ref="AY254">XLOOKUP(DECKS!$AX254,REF!$F$64:$F$68,REF!$D$64:$D$68,"-",-1,1)</f>
        <v>-</v>
      </c>
      <c r="AZ254" s="107"/>
      <c r="BA254" s="114"/>
      <c r="BB254" s="107"/>
      <c r="BC254" s="107"/>
    </row>
    <row r="255" ht="18.75" hidden="1" customHeight="1">
      <c r="A255" s="88"/>
      <c r="B255" s="105" t="s">
        <v>328</v>
      </c>
      <c r="C255" s="107" t="s">
        <v>269</v>
      </c>
      <c r="D255" s="107">
        <v>5.0</v>
      </c>
      <c r="E255" s="105" t="str">
        <f t="array" ref="E255">XLOOKUP(B255,REF!$C$3:$C$34,REF!$B$3:$B$34,"-",0,1)</f>
        <v>Mono Red</v>
      </c>
      <c r="F255" s="108" t="s">
        <v>596</v>
      </c>
      <c r="G255" s="107" t="str">
        <f t="shared" si="1"/>
        <v>0</v>
      </c>
      <c r="H255" s="107" t="str">
        <f t="shared" si="2"/>
        <v>0</v>
      </c>
      <c r="I255" s="107" t="str">
        <f t="shared" si="3"/>
        <v>0</v>
      </c>
      <c r="J255" s="107" t="str">
        <f t="shared" si="4"/>
        <v>1</v>
      </c>
      <c r="K255" s="107" t="str">
        <f t="shared" si="5"/>
        <v>0</v>
      </c>
      <c r="L255" s="107">
        <f t="shared" si="6"/>
        <v>1</v>
      </c>
      <c r="M255" s="107">
        <f t="array" ref="M255">XLOOKUP(DECKS!$F255,HISTORICO!$B$4:$B$11,HISTORICO!$C$4:$C$11,0,0)</f>
        <v>0</v>
      </c>
      <c r="N255" s="107">
        <f t="array" ref="N255">XLOOKUP(DECKS!$F255,HISTORICO!$B$4:$B$11,HISTORICO!$D$4:$D$11,0,0)</f>
        <v>0</v>
      </c>
      <c r="O255" s="107">
        <f t="array" ref="O255">XLOOKUP(DECKS!$F255,HISTORICO!$B$15:$B$89,HISTORICO!$C$15:$C$89,0,0)</f>
        <v>0</v>
      </c>
      <c r="P255" s="107">
        <f t="array" ref="P255">XLOOKUP(DECKS!$F255,HISTORICO!$B$15:$B$89,HISTORICO!$D$15:$D$89,0,0)</f>
        <v>0</v>
      </c>
      <c r="Q255" s="107">
        <f t="array" ref="Q255">XLOOKUP(DECKS!$F255,HISTORICO!$B$93:$B$171,HISTORICO!$C$93:$C$171,0,0)</f>
        <v>0</v>
      </c>
      <c r="R255" s="107">
        <f t="array" ref="R255">XLOOKUP(DECKS!$F255,HISTORICO!$B$93:$B$171,HISTORICO!$D$93:$D$171,0,0)</f>
        <v>0</v>
      </c>
      <c r="S255" s="107">
        <f t="array" ref="S255">XLOOKUP(DECKS!$F255,HISTORICO!$B$175:$B$377,HISTORICO!$C$175:$C$377,0,0)</f>
        <v>2</v>
      </c>
      <c r="T255" s="107">
        <f t="array" ref="T255">XLOOKUP(DECKS!$F255,HISTORICO!$B$175:$B$377,HISTORICO!$D$175:$D$377,0,0)</f>
        <v>1</v>
      </c>
      <c r="U255" s="107">
        <f t="array" ref="U255">XLOOKUP(DECKS!$F255,HISTORICO!$B$381:$B$501,HISTORICO!$C$381:$C$501,0,0)</f>
        <v>0</v>
      </c>
      <c r="V255" s="107">
        <f t="array" ref="V255">XLOOKUP(DECKS!$F255,HISTORICO!$B$381:$B$501,HISTORICO!$D$381:$D$501,0,0)</f>
        <v>0</v>
      </c>
      <c r="W255" s="107">
        <f t="array" ref="W255">XLOOKUP(DECKS!$F255,HISTORICO!$B$505:$B$589,HISTORICO!$C$505:$C$589,0,0)</f>
        <v>0</v>
      </c>
      <c r="X255" s="107">
        <f t="array" ref="X255">XLOOKUP(DECKS!$F255,HISTORICO!$B$505:$B$589,HISTORICO!$D$505:$D$589,0,0)</f>
        <v>0</v>
      </c>
      <c r="Y255" s="107">
        <f t="array" ref="Y255">XLOOKUP(DECKS!$F255,HISTORICO!$N$4:$N$100,HISTORICO!$O$4:$O$100,0,0)</f>
        <v>0</v>
      </c>
      <c r="Z255" s="107">
        <f t="array" ref="Z255">XLOOKUP(DECKS!$F255,HISTORICO!$N$4:$N$100,HISTORICO!$P$4:$P$100,0,0)</f>
        <v>0</v>
      </c>
      <c r="AA255" s="107">
        <f t="array" ref="AA255">XLOOKUP(DECKS!$F255,HISTORICO!$N$107:$N$288,HISTORICO!$O$107:$O$288,0,0)</f>
        <v>0</v>
      </c>
      <c r="AB255" s="107">
        <f t="array" ref="AB255">XLOOKUP(DECKS!$F255,HISTORICO!$N$107:$N$288,HISTORICO!$P$107:$P$288,0,0)</f>
        <v>0</v>
      </c>
      <c r="AC255" s="100" t="str">
        <f>DECKS!$AB255/DECKS!$AA255</f>
        <v>#DIV/0!</v>
      </c>
      <c r="AD255" s="108">
        <f t="array" ref="AD255">XLOOKUP(DECKS!$F255,HISTORICO!$N$292:$N$759,HISTORICO!$O$292:$O$759,0,0)</f>
        <v>0</v>
      </c>
      <c r="AE255" s="107">
        <f t="array" ref="AE255">XLOOKUP(DECKS!$F255,HISTORICO!$N$292:$N$759,HISTORICO!$P$292:$P$759,0,0)</f>
        <v>0</v>
      </c>
      <c r="AF255" s="109">
        <f>IFERROR(DECKS!$AE255/DECKS!$AD255,0)</f>
        <v>0</v>
      </c>
      <c r="AG255" s="108">
        <f>DECKS!$Y255+DECKS!$AA255+DECKS!$AD255</f>
        <v>0</v>
      </c>
      <c r="AH255" s="109">
        <f>IFERROR((DECKS!$Z255+DECKS!$AB255+DECKS!$AE255)/DECKS!$AG255,0)</f>
        <v>0</v>
      </c>
      <c r="AI255" s="110" t="str">
        <f>IFERROR(AVERAGEIF(REG!$D$2:$D$124,DECKS!$F255,REG!$C$2:$C$124),"-")</f>
        <v>-</v>
      </c>
      <c r="AJ255" s="108">
        <f>DECKS!$M255+DECKS!$O255+DECKS!$Q255+DECKS!$S255+DECKS!$U255+DECKS!$W255+DECKS!$Y255+DECKS!$AA255+DECKS!$AD255</f>
        <v>2</v>
      </c>
      <c r="AK255" s="109">
        <f>IFERROR((DECKS!$N255+DECKS!$P255+DECKS!$R255+DECKS!$T255+DECKS!$V255+DECKS!$X255+DECKS!$Z255+DECKS!$AB255+DECKS!$AE255)/DECKS!$AJ255,0)</f>
        <v>0.5</v>
      </c>
      <c r="AL255" s="107" t="s">
        <v>362</v>
      </c>
      <c r="AM255" s="107">
        <f>SUMIF(HISTORICO!N:N,DECKS!$F255,HISTORICO!X:X)</f>
        <v>0</v>
      </c>
      <c r="AN255" s="107">
        <f>SUMIF(HISTORICO!N:N,DECKS!$F255,HISTORICO!Y:Y)</f>
        <v>0</v>
      </c>
      <c r="AO255" s="107">
        <f>SUMIF(HISTORICO!N:N,DECKS!$F255,HISTORICO!Z:Z)</f>
        <v>0</v>
      </c>
      <c r="AP255" s="107">
        <f>SUMIF(HISTORICO!N:N,DECKS!$F255,HISTORICO!AA:AA)</f>
        <v>0</v>
      </c>
      <c r="AQ255" s="111">
        <f>IFERROR(SUM(DECKS!$AM255:$AP255)/((DECKS!$AG255)),0)</f>
        <v>0</v>
      </c>
      <c r="AR255" s="112">
        <f>IFERROR(DECKS!$AM255/SUM(DECKS!$AM255:$AP255),0)</f>
        <v>0</v>
      </c>
      <c r="AS255" s="112">
        <f>IFERROR(DECKS!$AN255/SUM(DECKS!$AM255:$AP255),0)</f>
        <v>0</v>
      </c>
      <c r="AT255" s="112">
        <f>IFERROR(DECKS!$AO255/SUM(DECKS!$AM255:$AP255),0)</f>
        <v>0</v>
      </c>
      <c r="AU255" s="112">
        <f>IFERROR(DECKS!$AP255/SUM(DECKS!$AM255:$AP255),0)</f>
        <v>0</v>
      </c>
      <c r="AV255" s="107">
        <f t="array" ref="AV255">XLOOKUP(DECKS!$F255,HISTORICO!$N$4:$N$100,HISTORICO!$AH$4:$AH$100,0)</f>
        <v>0</v>
      </c>
      <c r="AW255" s="107">
        <f>DECKS!$AV255+DECKS!$AM255+1.5*DECKS!$AN255+2*DECKS!$AO255+2.5*DECKS!$AP255</f>
        <v>0</v>
      </c>
      <c r="AX255" s="110" t="str">
        <f>IFERROR(DECKS!$AW255/DECKS!$AG255,"-")</f>
        <v>-</v>
      </c>
      <c r="AY255" s="107" t="str">
        <f t="array" ref="AY255">XLOOKUP(DECKS!$AX255,REF!$F$64:$F$68,REF!$D$64:$D$68,"-",-1,1)</f>
        <v>-</v>
      </c>
      <c r="AZ255" s="107"/>
      <c r="BA255" s="114"/>
      <c r="BB255" s="107"/>
      <c r="BC255" s="107"/>
    </row>
    <row r="256" ht="18.75" hidden="1" customHeight="1">
      <c r="A256" s="88"/>
      <c r="B256" s="105" t="s">
        <v>308</v>
      </c>
      <c r="C256" s="107" t="s">
        <v>270</v>
      </c>
      <c r="D256" s="107"/>
      <c r="E256" s="105" t="str">
        <f t="array" ref="E256">XLOOKUP(B256,REF!$C$3:$C$34,REF!$B$3:$B$34,"-",0,1)</f>
        <v>Rakdos</v>
      </c>
      <c r="F256" s="108" t="s">
        <v>597</v>
      </c>
      <c r="G256" s="107" t="str">
        <f t="shared" si="1"/>
        <v>0</v>
      </c>
      <c r="H256" s="107" t="str">
        <f t="shared" si="2"/>
        <v>0</v>
      </c>
      <c r="I256" s="107" t="str">
        <f t="shared" si="3"/>
        <v>1</v>
      </c>
      <c r="J256" s="107" t="str">
        <f t="shared" si="4"/>
        <v>1</v>
      </c>
      <c r="K256" s="107" t="str">
        <f t="shared" si="5"/>
        <v>0</v>
      </c>
      <c r="L256" s="107">
        <f t="shared" si="6"/>
        <v>2</v>
      </c>
      <c r="M256" s="107">
        <f t="array" ref="M256">XLOOKUP(DECKS!$F256,HISTORICO!$B$4:$B$11,HISTORICO!$C$4:$C$11,0,0)</f>
        <v>0</v>
      </c>
      <c r="N256" s="107">
        <f t="array" ref="N256">XLOOKUP(DECKS!$F256,HISTORICO!$B$4:$B$11,HISTORICO!$D$4:$D$11,0,0)</f>
        <v>0</v>
      </c>
      <c r="O256" s="107">
        <f t="array" ref="O256">XLOOKUP(DECKS!$F256,HISTORICO!$B$15:$B$89,HISTORICO!$C$15:$C$89,0,0)</f>
        <v>0</v>
      </c>
      <c r="P256" s="107">
        <f t="array" ref="P256">XLOOKUP(DECKS!$F256,HISTORICO!$B$15:$B$89,HISTORICO!$D$15:$D$89,0,0)</f>
        <v>0</v>
      </c>
      <c r="Q256" s="107">
        <f t="array" ref="Q256">XLOOKUP(DECKS!$F256,HISTORICO!$B$93:$B$171,HISTORICO!$C$93:$C$171,0,0)</f>
        <v>0</v>
      </c>
      <c r="R256" s="107">
        <f t="array" ref="R256">XLOOKUP(DECKS!$F256,HISTORICO!$B$93:$B$171,HISTORICO!$D$93:$D$171,0,0)</f>
        <v>0</v>
      </c>
      <c r="S256" s="107">
        <f t="array" ref="S256">XLOOKUP(DECKS!$F256,HISTORICO!$B$175:$B$377,HISTORICO!$C$175:$C$377,0,0)</f>
        <v>1</v>
      </c>
      <c r="T256" s="107">
        <f t="array" ref="T256">XLOOKUP(DECKS!$F256,HISTORICO!$B$175:$B$377,HISTORICO!$D$175:$D$377,0,0)</f>
        <v>0</v>
      </c>
      <c r="U256" s="107">
        <f t="array" ref="U256">XLOOKUP(DECKS!$F256,HISTORICO!$B$381:$B$501,HISTORICO!$C$381:$C$501,0,0)</f>
        <v>1</v>
      </c>
      <c r="V256" s="107">
        <f t="array" ref="V256">XLOOKUP(DECKS!$F256,HISTORICO!$B$381:$B$501,HISTORICO!$D$381:$D$501,0,0)</f>
        <v>1</v>
      </c>
      <c r="W256" s="107">
        <f t="array" ref="W256">XLOOKUP(DECKS!$F256,HISTORICO!$B$505:$B$589,HISTORICO!$C$505:$C$589,0,0)</f>
        <v>0</v>
      </c>
      <c r="X256" s="107">
        <f t="array" ref="X256">XLOOKUP(DECKS!$F256,HISTORICO!$B$505:$B$589,HISTORICO!$D$505:$D$589,0,0)</f>
        <v>0</v>
      </c>
      <c r="Y256" s="107">
        <f t="array" ref="Y256">XLOOKUP(DECKS!$F256,HISTORICO!$N$4:$N$100,HISTORICO!$O$4:$O$100,0,0)</f>
        <v>0</v>
      </c>
      <c r="Z256" s="107">
        <f t="array" ref="Z256">XLOOKUP(DECKS!$F256,HISTORICO!$N$4:$N$100,HISTORICO!$P$4:$P$100,0,0)</f>
        <v>0</v>
      </c>
      <c r="AA256" s="107">
        <f t="array" ref="AA256">XLOOKUP(DECKS!$F256,HISTORICO!$N$107:$N$288,HISTORICO!$O$107:$O$288,0,0)</f>
        <v>0</v>
      </c>
      <c r="AB256" s="107">
        <f t="array" ref="AB256">XLOOKUP(DECKS!$F256,HISTORICO!$N$107:$N$288,HISTORICO!$P$107:$P$288,0,0)</f>
        <v>0</v>
      </c>
      <c r="AC256" s="100" t="str">
        <f>DECKS!$AB256/DECKS!$AA256</f>
        <v>#DIV/0!</v>
      </c>
      <c r="AD256" s="108">
        <f t="array" ref="AD256">XLOOKUP(DECKS!$F256,HISTORICO!$N$292:$N$759,HISTORICO!$O$292:$O$759,0,0)</f>
        <v>0</v>
      </c>
      <c r="AE256" s="107">
        <f t="array" ref="AE256">XLOOKUP(DECKS!$F256,HISTORICO!$N$292:$N$759,HISTORICO!$P$292:$P$759,0,0)</f>
        <v>0</v>
      </c>
      <c r="AF256" s="109">
        <f>IFERROR(DECKS!$AE256/DECKS!$AD256,0)</f>
        <v>0</v>
      </c>
      <c r="AG256" s="108">
        <f>DECKS!$Y256+DECKS!$AA256+DECKS!$AD256</f>
        <v>0</v>
      </c>
      <c r="AH256" s="109">
        <f>IFERROR((DECKS!$Z256+DECKS!$AB256+DECKS!$AE256)/DECKS!$AG256,0)</f>
        <v>0</v>
      </c>
      <c r="AI256" s="110" t="str">
        <f>IFERROR(AVERAGEIF(REG!$D$2:$D$124,DECKS!$F256,REG!$C$2:$C$124),"-")</f>
        <v>-</v>
      </c>
      <c r="AJ256" s="108">
        <f>DECKS!$M256+DECKS!$O256+DECKS!$Q256+DECKS!$S256+DECKS!$U256+DECKS!$W256+DECKS!$Y256+DECKS!$AA256+DECKS!$AD256</f>
        <v>2</v>
      </c>
      <c r="AK256" s="109">
        <f>IFERROR((DECKS!$N256+DECKS!$P256+DECKS!$R256+DECKS!$T256+DECKS!$V256+DECKS!$X256+DECKS!$Z256+DECKS!$AB256+DECKS!$AE256)/DECKS!$AJ256,0)</f>
        <v>0.5</v>
      </c>
      <c r="AL256" s="107"/>
      <c r="AM256" s="107">
        <f>SUMIF(HISTORICO!N:N,DECKS!$F256,HISTORICO!X:X)</f>
        <v>0</v>
      </c>
      <c r="AN256" s="107">
        <f>SUMIF(HISTORICO!N:N,DECKS!$F256,HISTORICO!Y:Y)</f>
        <v>0</v>
      </c>
      <c r="AO256" s="107">
        <f>SUMIF(HISTORICO!N:N,DECKS!$F256,HISTORICO!Z:Z)</f>
        <v>0</v>
      </c>
      <c r="AP256" s="107">
        <f>SUMIF(HISTORICO!N:N,DECKS!$F256,HISTORICO!AA:AA)</f>
        <v>0</v>
      </c>
      <c r="AQ256" s="111">
        <f>IFERROR(SUM(DECKS!$AM256:$AP256)/((DECKS!$AG256)),0)</f>
        <v>0</v>
      </c>
      <c r="AR256" s="112">
        <f>IFERROR(DECKS!$AM256/SUM(DECKS!$AM256:$AP256),0)</f>
        <v>0</v>
      </c>
      <c r="AS256" s="112">
        <f>IFERROR(DECKS!$AN256/SUM(DECKS!$AM256:$AP256),0)</f>
        <v>0</v>
      </c>
      <c r="AT256" s="112">
        <f>IFERROR(DECKS!$AO256/SUM(DECKS!$AM256:$AP256),0)</f>
        <v>0</v>
      </c>
      <c r="AU256" s="112">
        <f>IFERROR(DECKS!$AP256/SUM(DECKS!$AM256:$AP256),0)</f>
        <v>0</v>
      </c>
      <c r="AV256" s="107">
        <f t="array" ref="AV256">XLOOKUP(DECKS!$F256,HISTORICO!$N$4:$N$100,HISTORICO!$AH$4:$AH$100,0)</f>
        <v>0</v>
      </c>
      <c r="AW256" s="107">
        <f>DECKS!$AV256+DECKS!$AM256+1.5*DECKS!$AN256+2*DECKS!$AO256+2.5*DECKS!$AP256</f>
        <v>0</v>
      </c>
      <c r="AX256" s="110" t="str">
        <f>IFERROR(DECKS!$AW256/DECKS!$AG256,"-")</f>
        <v>-</v>
      </c>
      <c r="AY256" s="107" t="str">
        <f t="array" ref="AY256">XLOOKUP(DECKS!$AX256,REF!$F$64:$F$68,REF!$D$64:$D$68,"-",-1,1)</f>
        <v>-</v>
      </c>
      <c r="AZ256" s="107"/>
      <c r="BA256" s="114"/>
      <c r="BB256" s="107"/>
      <c r="BC256" s="107"/>
    </row>
    <row r="257" ht="18.75" hidden="1" customHeight="1">
      <c r="A257" s="88"/>
      <c r="B257" s="105" t="s">
        <v>342</v>
      </c>
      <c r="C257" s="107" t="s">
        <v>264</v>
      </c>
      <c r="D257" s="107"/>
      <c r="E257" s="105" t="str">
        <f t="array" ref="E257">XLOOKUP(B257,REF!$C$3:$C$34,REF!$B$3:$B$34,"-",0,1)</f>
        <v>Mono Green</v>
      </c>
      <c r="F257" s="108" t="s">
        <v>598</v>
      </c>
      <c r="G257" s="107" t="str">
        <f t="shared" si="1"/>
        <v>0</v>
      </c>
      <c r="H257" s="107" t="str">
        <f t="shared" si="2"/>
        <v>0</v>
      </c>
      <c r="I257" s="107" t="str">
        <f t="shared" si="3"/>
        <v>0</v>
      </c>
      <c r="J257" s="107" t="str">
        <f t="shared" si="4"/>
        <v>0</v>
      </c>
      <c r="K257" s="107" t="str">
        <f t="shared" si="5"/>
        <v>1</v>
      </c>
      <c r="L257" s="107">
        <f t="shared" si="6"/>
        <v>1</v>
      </c>
      <c r="M257" s="107">
        <f t="array" ref="M257">XLOOKUP(DECKS!$F257,HISTORICO!$B$4:$B$11,HISTORICO!$C$4:$C$11,0,0)</f>
        <v>0</v>
      </c>
      <c r="N257" s="107">
        <f t="array" ref="N257">XLOOKUP(DECKS!$F257,HISTORICO!$B$4:$B$11,HISTORICO!$D$4:$D$11,0,0)</f>
        <v>0</v>
      </c>
      <c r="O257" s="107">
        <f t="array" ref="O257">XLOOKUP(DECKS!$F257,HISTORICO!$B$15:$B$89,HISTORICO!$C$15:$C$89,0,0)</f>
        <v>0</v>
      </c>
      <c r="P257" s="107">
        <f t="array" ref="P257">XLOOKUP(DECKS!$F257,HISTORICO!$B$15:$B$89,HISTORICO!$D$15:$D$89,0,0)</f>
        <v>0</v>
      </c>
      <c r="Q257" s="107">
        <f t="array" ref="Q257">XLOOKUP(DECKS!$F257,HISTORICO!$B$93:$B$171,HISTORICO!$C$93:$C$171,0,0)</f>
        <v>0</v>
      </c>
      <c r="R257" s="107">
        <f t="array" ref="R257">XLOOKUP(DECKS!$F257,HISTORICO!$B$93:$B$171,HISTORICO!$D$93:$D$171,0,0)</f>
        <v>0</v>
      </c>
      <c r="S257" s="107">
        <f t="array" ref="S257">XLOOKUP(DECKS!$F257,HISTORICO!$B$175:$B$377,HISTORICO!$C$175:$C$377,0,0)</f>
        <v>2</v>
      </c>
      <c r="T257" s="107">
        <f t="array" ref="T257">XLOOKUP(DECKS!$F257,HISTORICO!$B$175:$B$377,HISTORICO!$D$175:$D$377,0,0)</f>
        <v>1</v>
      </c>
      <c r="U257" s="107">
        <f t="array" ref="U257">XLOOKUP(DECKS!$F257,HISTORICO!$B$381:$B$501,HISTORICO!$C$381:$C$501,0,0)</f>
        <v>0</v>
      </c>
      <c r="V257" s="107">
        <f t="array" ref="V257">XLOOKUP(DECKS!$F257,HISTORICO!$B$381:$B$501,HISTORICO!$D$381:$D$501,0,0)</f>
        <v>0</v>
      </c>
      <c r="W257" s="107">
        <f t="array" ref="W257">XLOOKUP(DECKS!$F257,HISTORICO!$B$505:$B$589,HISTORICO!$C$505:$C$589,0,0)</f>
        <v>0</v>
      </c>
      <c r="X257" s="107">
        <f t="array" ref="X257">XLOOKUP(DECKS!$F257,HISTORICO!$B$505:$B$589,HISTORICO!$D$505:$D$589,0,0)</f>
        <v>0</v>
      </c>
      <c r="Y257" s="107">
        <f t="array" ref="Y257">XLOOKUP(DECKS!$F257,HISTORICO!$N$4:$N$100,HISTORICO!$O$4:$O$100,0,0)</f>
        <v>0</v>
      </c>
      <c r="Z257" s="107">
        <f t="array" ref="Z257">XLOOKUP(DECKS!$F257,HISTORICO!$N$4:$N$100,HISTORICO!$P$4:$P$100,0,0)</f>
        <v>0</v>
      </c>
      <c r="AA257" s="107">
        <f t="array" ref="AA257">XLOOKUP(DECKS!$F257,HISTORICO!$N$107:$N$288,HISTORICO!$O$107:$O$288,0,0)</f>
        <v>0</v>
      </c>
      <c r="AB257" s="107">
        <f t="array" ref="AB257">XLOOKUP(DECKS!$F257,HISTORICO!$N$107:$N$288,HISTORICO!$P$107:$P$288,0,0)</f>
        <v>0</v>
      </c>
      <c r="AC257" s="100" t="str">
        <f>DECKS!$AB257/DECKS!$AA257</f>
        <v>#DIV/0!</v>
      </c>
      <c r="AD257" s="108">
        <f t="array" ref="AD257">XLOOKUP(DECKS!$F257,HISTORICO!$N$292:$N$759,HISTORICO!$O$292:$O$759,0,0)</f>
        <v>0</v>
      </c>
      <c r="AE257" s="107">
        <f t="array" ref="AE257">XLOOKUP(DECKS!$F257,HISTORICO!$N$292:$N$759,HISTORICO!$P$292:$P$759,0,0)</f>
        <v>0</v>
      </c>
      <c r="AF257" s="109">
        <f>IFERROR(DECKS!$AE257/DECKS!$AD257,0)</f>
        <v>0</v>
      </c>
      <c r="AG257" s="108">
        <f>DECKS!$Y257+DECKS!$AA257+DECKS!$AD257</f>
        <v>0</v>
      </c>
      <c r="AH257" s="109">
        <f>IFERROR((DECKS!$Z257+DECKS!$AB257+DECKS!$AE257)/DECKS!$AG257,0)</f>
        <v>0</v>
      </c>
      <c r="AI257" s="110" t="str">
        <f>IFERROR(AVERAGEIF(REG!$D$2:$D$124,DECKS!$F257,REG!$C$2:$C$124),"-")</f>
        <v>-</v>
      </c>
      <c r="AJ257" s="108">
        <f>DECKS!$M257+DECKS!$O257+DECKS!$Q257+DECKS!$S257+DECKS!$U257+DECKS!$W257+DECKS!$Y257+DECKS!$AA257+DECKS!$AD257</f>
        <v>2</v>
      </c>
      <c r="AK257" s="109">
        <f>IFERROR((DECKS!$N257+DECKS!$P257+DECKS!$R257+DECKS!$T257+DECKS!$V257+DECKS!$X257+DECKS!$Z257+DECKS!$AB257+DECKS!$AE257)/DECKS!$AJ257,0)</f>
        <v>0.5</v>
      </c>
      <c r="AL257" s="107" t="s">
        <v>362</v>
      </c>
      <c r="AM257" s="107">
        <f>SUMIF(HISTORICO!N:N,DECKS!$F257,HISTORICO!X:X)</f>
        <v>0</v>
      </c>
      <c r="AN257" s="107">
        <f>SUMIF(HISTORICO!N:N,DECKS!$F257,HISTORICO!Y:Y)</f>
        <v>0</v>
      </c>
      <c r="AO257" s="107">
        <f>SUMIF(HISTORICO!N:N,DECKS!$F257,HISTORICO!Z:Z)</f>
        <v>0</v>
      </c>
      <c r="AP257" s="107">
        <f>SUMIF(HISTORICO!N:N,DECKS!$F257,HISTORICO!AA:AA)</f>
        <v>0</v>
      </c>
      <c r="AQ257" s="111">
        <f>IFERROR(SUM(DECKS!$AM257:$AP257)/((DECKS!$AG257)),0)</f>
        <v>0</v>
      </c>
      <c r="AR257" s="112">
        <f>IFERROR(DECKS!$AM257/SUM(DECKS!$AM257:$AP257),0)</f>
        <v>0</v>
      </c>
      <c r="AS257" s="112">
        <f>IFERROR(DECKS!$AN257/SUM(DECKS!$AM257:$AP257),0)</f>
        <v>0</v>
      </c>
      <c r="AT257" s="112">
        <f>IFERROR(DECKS!$AO257/SUM(DECKS!$AM257:$AP257),0)</f>
        <v>0</v>
      </c>
      <c r="AU257" s="112">
        <f>IFERROR(DECKS!$AP257/SUM(DECKS!$AM257:$AP257),0)</f>
        <v>0</v>
      </c>
      <c r="AV257" s="107">
        <f t="array" ref="AV257">XLOOKUP(DECKS!$F257,HISTORICO!$N$4:$N$100,HISTORICO!$AH$4:$AH$100,0)</f>
        <v>0</v>
      </c>
      <c r="AW257" s="107">
        <f>DECKS!$AV257+DECKS!$AM257+1.5*DECKS!$AN257+2*DECKS!$AO257+2.5*DECKS!$AP257</f>
        <v>0</v>
      </c>
      <c r="AX257" s="110" t="str">
        <f>IFERROR(DECKS!$AW257/DECKS!$AG257,"-")</f>
        <v>-</v>
      </c>
      <c r="AY257" s="107" t="str">
        <f t="array" ref="AY257">XLOOKUP(DECKS!$AX257,REF!$F$64:$F$68,REF!$D$64:$D$68,"-",-1,1)</f>
        <v>-</v>
      </c>
      <c r="AZ257" s="107"/>
      <c r="BA257" s="114"/>
      <c r="BB257" s="107"/>
      <c r="BC257" s="107"/>
    </row>
    <row r="258" ht="18.75" hidden="1" customHeight="1">
      <c r="A258" s="88"/>
      <c r="B258" s="105" t="s">
        <v>332</v>
      </c>
      <c r="C258" s="107" t="s">
        <v>266</v>
      </c>
      <c r="D258" s="107"/>
      <c r="E258" s="105" t="str">
        <f t="array" ref="E258">XLOOKUP(B258,REF!$C$3:$C$34,REF!$B$3:$B$34,"-",0,1)</f>
        <v>Gruul</v>
      </c>
      <c r="F258" s="108" t="s">
        <v>599</v>
      </c>
      <c r="G258" s="107" t="str">
        <f t="shared" si="1"/>
        <v>0</v>
      </c>
      <c r="H258" s="107" t="str">
        <f t="shared" si="2"/>
        <v>0</v>
      </c>
      <c r="I258" s="107" t="str">
        <f t="shared" si="3"/>
        <v>0</v>
      </c>
      <c r="J258" s="107" t="str">
        <f t="shared" si="4"/>
        <v>1</v>
      </c>
      <c r="K258" s="107" t="str">
        <f t="shared" si="5"/>
        <v>1</v>
      </c>
      <c r="L258" s="107">
        <f t="shared" si="6"/>
        <v>2</v>
      </c>
      <c r="M258" s="107">
        <f t="array" ref="M258">XLOOKUP(DECKS!$F258,HISTORICO!$B$4:$B$11,HISTORICO!$C$4:$C$11,0,0)</f>
        <v>0</v>
      </c>
      <c r="N258" s="107">
        <f t="array" ref="N258">XLOOKUP(DECKS!$F258,HISTORICO!$B$4:$B$11,HISTORICO!$D$4:$D$11,0,0)</f>
        <v>0</v>
      </c>
      <c r="O258" s="107">
        <f t="array" ref="O258">XLOOKUP(DECKS!$F258,HISTORICO!$B$15:$B$89,HISTORICO!$C$15:$C$89,0,0)</f>
        <v>0</v>
      </c>
      <c r="P258" s="107">
        <f t="array" ref="P258">XLOOKUP(DECKS!$F258,HISTORICO!$B$15:$B$89,HISTORICO!$D$15:$D$89,0,0)</f>
        <v>0</v>
      </c>
      <c r="Q258" s="107">
        <f t="array" ref="Q258">XLOOKUP(DECKS!$F258,HISTORICO!$B$93:$B$171,HISTORICO!$C$93:$C$171,0,0)</f>
        <v>0</v>
      </c>
      <c r="R258" s="107">
        <f t="array" ref="R258">XLOOKUP(DECKS!$F258,HISTORICO!$B$93:$B$171,HISTORICO!$D$93:$D$171,0,0)</f>
        <v>0</v>
      </c>
      <c r="S258" s="107">
        <f t="array" ref="S258">XLOOKUP(DECKS!$F258,HISTORICO!$B$175:$B$377,HISTORICO!$C$175:$C$377,0,0)</f>
        <v>2</v>
      </c>
      <c r="T258" s="107">
        <f t="array" ref="T258">XLOOKUP(DECKS!$F258,HISTORICO!$B$175:$B$377,HISTORICO!$D$175:$D$377,0,0)</f>
        <v>1</v>
      </c>
      <c r="U258" s="107">
        <f t="array" ref="U258">XLOOKUP(DECKS!$F258,HISTORICO!$B$381:$B$501,HISTORICO!$C$381:$C$501,0,0)</f>
        <v>0</v>
      </c>
      <c r="V258" s="107">
        <f t="array" ref="V258">XLOOKUP(DECKS!$F258,HISTORICO!$B$381:$B$501,HISTORICO!$D$381:$D$501,0,0)</f>
        <v>0</v>
      </c>
      <c r="W258" s="107">
        <f t="array" ref="W258">XLOOKUP(DECKS!$F258,HISTORICO!$B$505:$B$589,HISTORICO!$C$505:$C$589,0,0)</f>
        <v>0</v>
      </c>
      <c r="X258" s="107">
        <f t="array" ref="X258">XLOOKUP(DECKS!$F258,HISTORICO!$B$505:$B$589,HISTORICO!$D$505:$D$589,0,0)</f>
        <v>0</v>
      </c>
      <c r="Y258" s="107">
        <f t="array" ref="Y258">XLOOKUP(DECKS!$F258,HISTORICO!$N$4:$N$100,HISTORICO!$O$4:$O$100,0,0)</f>
        <v>0</v>
      </c>
      <c r="Z258" s="107">
        <f t="array" ref="Z258">XLOOKUP(DECKS!$F258,HISTORICO!$N$4:$N$100,HISTORICO!$P$4:$P$100,0,0)</f>
        <v>0</v>
      </c>
      <c r="AA258" s="107">
        <f t="array" ref="AA258">XLOOKUP(DECKS!$F258,HISTORICO!$N$107:$N$288,HISTORICO!$O$107:$O$288,0,0)</f>
        <v>0</v>
      </c>
      <c r="AB258" s="107">
        <f t="array" ref="AB258">XLOOKUP(DECKS!$F258,HISTORICO!$N$107:$N$288,HISTORICO!$P$107:$P$288,0,0)</f>
        <v>0</v>
      </c>
      <c r="AC258" s="100" t="str">
        <f>DECKS!$AB258/DECKS!$AA258</f>
        <v>#DIV/0!</v>
      </c>
      <c r="AD258" s="108">
        <f t="array" ref="AD258">XLOOKUP(DECKS!$F258,HISTORICO!$N$292:$N$759,HISTORICO!$O$292:$O$759,0,0)</f>
        <v>0</v>
      </c>
      <c r="AE258" s="107">
        <f t="array" ref="AE258">XLOOKUP(DECKS!$F258,HISTORICO!$N$292:$N$759,HISTORICO!$P$292:$P$759,0,0)</f>
        <v>0</v>
      </c>
      <c r="AF258" s="109">
        <f>IFERROR(DECKS!$AE258/DECKS!$AD258,0)</f>
        <v>0</v>
      </c>
      <c r="AG258" s="108">
        <f>DECKS!$Y258+DECKS!$AA258+DECKS!$AD258</f>
        <v>0</v>
      </c>
      <c r="AH258" s="109">
        <f>IFERROR((DECKS!$Z258+DECKS!$AB258+DECKS!$AE258)/DECKS!$AG258,0)</f>
        <v>0</v>
      </c>
      <c r="AI258" s="110" t="str">
        <f>IFERROR(AVERAGEIF(REG!$D$2:$D$124,DECKS!$F258,REG!$C$2:$C$124),"-")</f>
        <v>-</v>
      </c>
      <c r="AJ258" s="108">
        <f>DECKS!$M258+DECKS!$O258+DECKS!$Q258+DECKS!$S258+DECKS!$U258+DECKS!$W258+DECKS!$Y258+DECKS!$AA258+DECKS!$AD258</f>
        <v>2</v>
      </c>
      <c r="AK258" s="109">
        <f>IFERROR((DECKS!$N258+DECKS!$P258+DECKS!$R258+DECKS!$T258+DECKS!$V258+DECKS!$X258+DECKS!$Z258+DECKS!$AB258+DECKS!$AE258)/DECKS!$AJ258,0)</f>
        <v>0.5</v>
      </c>
      <c r="AL258" s="107" t="s">
        <v>362</v>
      </c>
      <c r="AM258" s="107">
        <f>SUMIF(HISTORICO!N:N,DECKS!$F258,HISTORICO!X:X)</f>
        <v>0</v>
      </c>
      <c r="AN258" s="107">
        <f>SUMIF(HISTORICO!N:N,DECKS!$F258,HISTORICO!Y:Y)</f>
        <v>0</v>
      </c>
      <c r="AO258" s="107">
        <f>SUMIF(HISTORICO!N:N,DECKS!$F258,HISTORICO!Z:Z)</f>
        <v>0</v>
      </c>
      <c r="AP258" s="107">
        <f>SUMIF(HISTORICO!N:N,DECKS!$F258,HISTORICO!AA:AA)</f>
        <v>0</v>
      </c>
      <c r="AQ258" s="111">
        <f>IFERROR(SUM(DECKS!$AM258:$AP258)/((DECKS!$AG258)),0)</f>
        <v>0</v>
      </c>
      <c r="AR258" s="112">
        <f>IFERROR(DECKS!$AM258/SUM(DECKS!$AM258:$AP258),0)</f>
        <v>0</v>
      </c>
      <c r="AS258" s="112">
        <f>IFERROR(DECKS!$AN258/SUM(DECKS!$AM258:$AP258),0)</f>
        <v>0</v>
      </c>
      <c r="AT258" s="112">
        <f>IFERROR(DECKS!$AO258/SUM(DECKS!$AM258:$AP258),0)</f>
        <v>0</v>
      </c>
      <c r="AU258" s="112">
        <f>IFERROR(DECKS!$AP258/SUM(DECKS!$AM258:$AP258),0)</f>
        <v>0</v>
      </c>
      <c r="AV258" s="107">
        <f t="array" ref="AV258">XLOOKUP(DECKS!$F258,HISTORICO!$N$4:$N$100,HISTORICO!$AH$4:$AH$100,0)</f>
        <v>0</v>
      </c>
      <c r="AW258" s="107">
        <f>DECKS!$AV258+DECKS!$AM258+1.5*DECKS!$AN258+2*DECKS!$AO258+2.5*DECKS!$AP258</f>
        <v>0</v>
      </c>
      <c r="AX258" s="110" t="str">
        <f>IFERROR(DECKS!$AW258/DECKS!$AG258,"-")</f>
        <v>-</v>
      </c>
      <c r="AY258" s="107" t="str">
        <f t="array" ref="AY258">XLOOKUP(DECKS!$AX258,REF!$F$64:$F$68,REF!$D$64:$D$68,"-",-1,1)</f>
        <v>-</v>
      </c>
      <c r="AZ258" s="107"/>
      <c r="BA258" s="114"/>
      <c r="BB258" s="107"/>
      <c r="BC258" s="107"/>
    </row>
    <row r="259" ht="18.75" hidden="1" customHeight="1">
      <c r="A259" s="88"/>
      <c r="B259" s="105" t="s">
        <v>298</v>
      </c>
      <c r="C259" s="107" t="s">
        <v>259</v>
      </c>
      <c r="D259" s="107">
        <v>3.0</v>
      </c>
      <c r="E259" s="105" t="str">
        <f t="array" ref="E259">XLOOKUP(B259,REF!$C$3:$C$34,REF!$B$3:$B$34,"-",0,1)</f>
        <v>Boros</v>
      </c>
      <c r="F259" s="108" t="s">
        <v>600</v>
      </c>
      <c r="G259" s="107" t="str">
        <f t="shared" si="1"/>
        <v>1</v>
      </c>
      <c r="H259" s="107" t="str">
        <f t="shared" si="2"/>
        <v>0</v>
      </c>
      <c r="I259" s="107" t="str">
        <f t="shared" si="3"/>
        <v>0</v>
      </c>
      <c r="J259" s="107" t="str">
        <f t="shared" si="4"/>
        <v>1</v>
      </c>
      <c r="K259" s="107" t="str">
        <f t="shared" si="5"/>
        <v>0</v>
      </c>
      <c r="L259" s="107">
        <f t="shared" si="6"/>
        <v>2</v>
      </c>
      <c r="M259" s="107">
        <f t="array" ref="M259">XLOOKUP(DECKS!$F259,HISTORICO!$B$4:$B$11,HISTORICO!$C$4:$C$11,0,0)</f>
        <v>0</v>
      </c>
      <c r="N259" s="107">
        <f t="array" ref="N259">XLOOKUP(DECKS!$F259,HISTORICO!$B$4:$B$11,HISTORICO!$D$4:$D$11,0,0)</f>
        <v>0</v>
      </c>
      <c r="O259" s="107">
        <f t="array" ref="O259">XLOOKUP(DECKS!$F259,HISTORICO!$B$15:$B$89,HISTORICO!$C$15:$C$89,0,0)</f>
        <v>0</v>
      </c>
      <c r="P259" s="107">
        <f t="array" ref="P259">XLOOKUP(DECKS!$F259,HISTORICO!$B$15:$B$89,HISTORICO!$D$15:$D$89,0,0)</f>
        <v>0</v>
      </c>
      <c r="Q259" s="107">
        <f t="array" ref="Q259">XLOOKUP(DECKS!$F259,HISTORICO!$B$93:$B$171,HISTORICO!$C$93:$C$171,0,0)</f>
        <v>0</v>
      </c>
      <c r="R259" s="107">
        <f t="array" ref="R259">XLOOKUP(DECKS!$F259,HISTORICO!$B$93:$B$171,HISTORICO!$D$93:$D$171,0,0)</f>
        <v>0</v>
      </c>
      <c r="S259" s="107">
        <f t="array" ref="S259">XLOOKUP(DECKS!$F259,HISTORICO!$B$175:$B$377,HISTORICO!$C$175:$C$377,0,0)</f>
        <v>0</v>
      </c>
      <c r="T259" s="107">
        <f t="array" ref="T259">XLOOKUP(DECKS!$F259,HISTORICO!$B$175:$B$377,HISTORICO!$D$175:$D$377,0,0)</f>
        <v>0</v>
      </c>
      <c r="U259" s="107">
        <f t="array" ref="U259">XLOOKUP(DECKS!$F259,HISTORICO!$B$381:$B$501,HISTORICO!$C$381:$C$501,0,0)</f>
        <v>1</v>
      </c>
      <c r="V259" s="107">
        <f t="array" ref="V259">XLOOKUP(DECKS!$F259,HISTORICO!$B$381:$B$501,HISTORICO!$D$381:$D$501,0,0)</f>
        <v>1</v>
      </c>
      <c r="W259" s="107">
        <f t="array" ref="W259">XLOOKUP(DECKS!$F259,HISTORICO!$B$505:$B$589,HISTORICO!$C$505:$C$589,0,0)</f>
        <v>1</v>
      </c>
      <c r="X259" s="107">
        <f t="array" ref="X259">XLOOKUP(DECKS!$F259,HISTORICO!$B$505:$B$589,HISTORICO!$D$505:$D$589,0,0)</f>
        <v>0</v>
      </c>
      <c r="Y259" s="107">
        <f t="array" ref="Y259">XLOOKUP(DECKS!$F259,HISTORICO!$N$4:$N$100,HISTORICO!$O$4:$O$100,0,0)</f>
        <v>0</v>
      </c>
      <c r="Z259" s="107">
        <f t="array" ref="Z259">XLOOKUP(DECKS!$F259,HISTORICO!$N$4:$N$100,HISTORICO!$P$4:$P$100,0,0)</f>
        <v>0</v>
      </c>
      <c r="AA259" s="107">
        <f t="array" ref="AA259">XLOOKUP(DECKS!$F259,HISTORICO!$N$107:$N$288,HISTORICO!$O$107:$O$288,0,0)</f>
        <v>0</v>
      </c>
      <c r="AB259" s="107">
        <f t="array" ref="AB259">XLOOKUP(DECKS!$F259,HISTORICO!$N$107:$N$288,HISTORICO!$P$107:$P$288,0,0)</f>
        <v>0</v>
      </c>
      <c r="AC259" s="100" t="str">
        <f>DECKS!$AB259/DECKS!$AA259</f>
        <v>#DIV/0!</v>
      </c>
      <c r="AD259" s="108">
        <f t="array" ref="AD259">XLOOKUP(DECKS!$F259,HISTORICO!$N$292:$N$759,HISTORICO!$O$292:$O$759,0,0)</f>
        <v>0</v>
      </c>
      <c r="AE259" s="107">
        <f t="array" ref="AE259">XLOOKUP(DECKS!$F259,HISTORICO!$N$292:$N$759,HISTORICO!$P$292:$P$759,0,0)</f>
        <v>0</v>
      </c>
      <c r="AF259" s="109">
        <f>IFERROR(DECKS!$AE259/DECKS!$AD259,0)</f>
        <v>0</v>
      </c>
      <c r="AG259" s="108">
        <f>DECKS!$Y259+DECKS!$AA259+DECKS!$AD259</f>
        <v>0</v>
      </c>
      <c r="AH259" s="109">
        <f>IFERROR((DECKS!$Z259+DECKS!$AB259+DECKS!$AE259)/DECKS!$AG259,0)</f>
        <v>0</v>
      </c>
      <c r="AI259" s="110" t="str">
        <f>IFERROR(AVERAGEIF(REG!$D$2:$D$124,DECKS!$F259,REG!$C$2:$C$124),"-")</f>
        <v>-</v>
      </c>
      <c r="AJ259" s="108">
        <f>DECKS!$M259+DECKS!$O259+DECKS!$Q259+DECKS!$S259+DECKS!$U259+DECKS!$W259+DECKS!$Y259+DECKS!$AA259+DECKS!$AD259</f>
        <v>2</v>
      </c>
      <c r="AK259" s="109">
        <f>IFERROR((DECKS!$N259+DECKS!$P259+DECKS!$R259+DECKS!$T259+DECKS!$V259+DECKS!$X259+DECKS!$Z259+DECKS!$AB259+DECKS!$AE259)/DECKS!$AJ259,0)</f>
        <v>0.5</v>
      </c>
      <c r="AL259" s="107"/>
      <c r="AM259" s="107">
        <f>SUMIF(HISTORICO!N:N,DECKS!$F259,HISTORICO!X:X)</f>
        <v>0</v>
      </c>
      <c r="AN259" s="107">
        <f>SUMIF(HISTORICO!N:N,DECKS!$F259,HISTORICO!Y:Y)</f>
        <v>0</v>
      </c>
      <c r="AO259" s="107">
        <f>SUMIF(HISTORICO!N:N,DECKS!$F259,HISTORICO!Z:Z)</f>
        <v>0</v>
      </c>
      <c r="AP259" s="107">
        <f>SUMIF(HISTORICO!N:N,DECKS!$F259,HISTORICO!AA:AA)</f>
        <v>0</v>
      </c>
      <c r="AQ259" s="111">
        <f>IFERROR(SUM(DECKS!$AM259:$AP259)/((DECKS!$AG259)),0)</f>
        <v>0</v>
      </c>
      <c r="AR259" s="112">
        <f>IFERROR(DECKS!$AM259/SUM(DECKS!$AM259:$AP259),0)</f>
        <v>0</v>
      </c>
      <c r="AS259" s="112">
        <f>IFERROR(DECKS!$AN259/SUM(DECKS!$AM259:$AP259),0)</f>
        <v>0</v>
      </c>
      <c r="AT259" s="112">
        <f>IFERROR(DECKS!$AO259/SUM(DECKS!$AM259:$AP259),0)</f>
        <v>0</v>
      </c>
      <c r="AU259" s="112">
        <f>IFERROR(DECKS!$AP259/SUM(DECKS!$AM259:$AP259),0)</f>
        <v>0</v>
      </c>
      <c r="AV259" s="107">
        <f t="array" ref="AV259">XLOOKUP(DECKS!$F259,HISTORICO!$N$4:$N$100,HISTORICO!$AH$4:$AH$100,0)</f>
        <v>0</v>
      </c>
      <c r="AW259" s="107">
        <f>DECKS!$AV259+DECKS!$AM259+1.5*DECKS!$AN259+2*DECKS!$AO259+2.5*DECKS!$AP259</f>
        <v>0</v>
      </c>
      <c r="AX259" s="110" t="str">
        <f>IFERROR(DECKS!$AW259/DECKS!$AG259,"-")</f>
        <v>-</v>
      </c>
      <c r="AY259" s="107" t="str">
        <f t="array" ref="AY259">XLOOKUP(DECKS!$AX259,REF!$F$64:$F$68,REF!$D$64:$D$68,"-",-1,1)</f>
        <v>-</v>
      </c>
      <c r="AZ259" s="107"/>
      <c r="BA259" s="114"/>
      <c r="BB259" s="107"/>
      <c r="BC259" s="107"/>
    </row>
    <row r="260" ht="18.75" hidden="1" customHeight="1">
      <c r="A260" s="88"/>
      <c r="B260" s="105" t="s">
        <v>338</v>
      </c>
      <c r="C260" s="107" t="s">
        <v>264</v>
      </c>
      <c r="D260" s="107">
        <v>5.0</v>
      </c>
      <c r="E260" s="105" t="str">
        <f t="array" ref="E260">XLOOKUP(B260,REF!$C$3:$C$34,REF!$B$3:$B$34,"-",0,1)</f>
        <v>Selesnya</v>
      </c>
      <c r="F260" s="108" t="s">
        <v>601</v>
      </c>
      <c r="G260" s="107" t="str">
        <f t="shared" si="1"/>
        <v>1</v>
      </c>
      <c r="H260" s="107" t="str">
        <f t="shared" si="2"/>
        <v>0</v>
      </c>
      <c r="I260" s="107" t="str">
        <f t="shared" si="3"/>
        <v>0</v>
      </c>
      <c r="J260" s="107" t="str">
        <f t="shared" si="4"/>
        <v>0</v>
      </c>
      <c r="K260" s="107" t="str">
        <f t="shared" si="5"/>
        <v>1</v>
      </c>
      <c r="L260" s="107">
        <f t="shared" si="6"/>
        <v>2</v>
      </c>
      <c r="M260" s="107">
        <f t="array" ref="M260">XLOOKUP(DECKS!$F260,HISTORICO!$B$4:$B$11,HISTORICO!$C$4:$C$11,0,0)</f>
        <v>0</v>
      </c>
      <c r="N260" s="107">
        <f t="array" ref="N260">XLOOKUP(DECKS!$F260,HISTORICO!$B$4:$B$11,HISTORICO!$D$4:$D$11,0,0)</f>
        <v>0</v>
      </c>
      <c r="O260" s="107">
        <f t="array" ref="O260">XLOOKUP(DECKS!$F260,HISTORICO!$B$15:$B$89,HISTORICO!$C$15:$C$89,0,0)</f>
        <v>0</v>
      </c>
      <c r="P260" s="107">
        <f t="array" ref="P260">XLOOKUP(DECKS!$F260,HISTORICO!$B$15:$B$89,HISTORICO!$D$15:$D$89,0,0)</f>
        <v>0</v>
      </c>
      <c r="Q260" s="107">
        <f t="array" ref="Q260">XLOOKUP(DECKS!$F260,HISTORICO!$B$93:$B$171,HISTORICO!$C$93:$C$171,0,0)</f>
        <v>0</v>
      </c>
      <c r="R260" s="107">
        <f t="array" ref="R260">XLOOKUP(DECKS!$F260,HISTORICO!$B$93:$B$171,HISTORICO!$D$93:$D$171,0,0)</f>
        <v>0</v>
      </c>
      <c r="S260" s="107">
        <f t="array" ref="S260">XLOOKUP(DECKS!$F260,HISTORICO!$B$175:$B$377,HISTORICO!$C$175:$C$377,0,0)</f>
        <v>0</v>
      </c>
      <c r="T260" s="107">
        <f t="array" ref="T260">XLOOKUP(DECKS!$F260,HISTORICO!$B$175:$B$377,HISTORICO!$D$175:$D$377,0,0)</f>
        <v>0</v>
      </c>
      <c r="U260" s="107">
        <f t="array" ref="U260">XLOOKUP(DECKS!$F260,HISTORICO!$B$381:$B$501,HISTORICO!$C$381:$C$501,0,0)</f>
        <v>0</v>
      </c>
      <c r="V260" s="107">
        <f t="array" ref="V260">XLOOKUP(DECKS!$F260,HISTORICO!$B$381:$B$501,HISTORICO!$D$381:$D$501,0,0)</f>
        <v>0</v>
      </c>
      <c r="W260" s="107">
        <f t="array" ref="W260">XLOOKUP(DECKS!$F260,HISTORICO!$B$505:$B$589,HISTORICO!$C$505:$C$589,0,0)</f>
        <v>2</v>
      </c>
      <c r="X260" s="107">
        <f t="array" ref="X260">XLOOKUP(DECKS!$F260,HISTORICO!$B$505:$B$589,HISTORICO!$D$505:$D$589,0,0)</f>
        <v>1</v>
      </c>
      <c r="Y260" s="107">
        <f t="array" ref="Y260">XLOOKUP(DECKS!$F260,HISTORICO!$N$4:$N$100,HISTORICO!$O$4:$O$100,0,0)</f>
        <v>0</v>
      </c>
      <c r="Z260" s="107">
        <f t="array" ref="Z260">XLOOKUP(DECKS!$F260,HISTORICO!$N$4:$N$100,HISTORICO!$P$4:$P$100,0,0)</f>
        <v>0</v>
      </c>
      <c r="AA260" s="107">
        <f t="array" ref="AA260">XLOOKUP(DECKS!$F260,HISTORICO!$N$107:$N$288,HISTORICO!$O$107:$O$288,0,0)</f>
        <v>0</v>
      </c>
      <c r="AB260" s="107">
        <f t="array" ref="AB260">XLOOKUP(DECKS!$F260,HISTORICO!$N$107:$N$288,HISTORICO!$P$107:$P$288,0,0)</f>
        <v>0</v>
      </c>
      <c r="AC260" s="100" t="str">
        <f>DECKS!$AB260/DECKS!$AA260</f>
        <v>#DIV/0!</v>
      </c>
      <c r="AD260" s="108">
        <f t="array" ref="AD260">XLOOKUP(DECKS!$F260,HISTORICO!$N$292:$N$759,HISTORICO!$O$292:$O$759,0,0)</f>
        <v>0</v>
      </c>
      <c r="AE260" s="107">
        <f t="array" ref="AE260">XLOOKUP(DECKS!$F260,HISTORICO!$N$292:$N$759,HISTORICO!$P$292:$P$759,0,0)</f>
        <v>0</v>
      </c>
      <c r="AF260" s="109">
        <f>IFERROR(DECKS!$AE260/DECKS!$AD260,0)</f>
        <v>0</v>
      </c>
      <c r="AG260" s="108">
        <f>DECKS!$Y260+DECKS!$AA260+DECKS!$AD260</f>
        <v>0</v>
      </c>
      <c r="AH260" s="109">
        <f>IFERROR((DECKS!$Z260+DECKS!$AB260+DECKS!$AE260)/DECKS!$AG260,0)</f>
        <v>0</v>
      </c>
      <c r="AI260" s="110" t="str">
        <f>IFERROR(AVERAGEIF(REG!$D$2:$D$124,DECKS!$F260,REG!$C$2:$C$124),"-")</f>
        <v>-</v>
      </c>
      <c r="AJ260" s="108">
        <f>DECKS!$M260+DECKS!$O260+DECKS!$Q260+DECKS!$S260+DECKS!$U260+DECKS!$W260+DECKS!$Y260+DECKS!$AA260+DECKS!$AD260</f>
        <v>2</v>
      </c>
      <c r="AK260" s="109">
        <f>IFERROR((DECKS!$N260+DECKS!$P260+DECKS!$R260+DECKS!$T260+DECKS!$V260+DECKS!$X260+DECKS!$Z260+DECKS!$AB260+DECKS!$AE260)/DECKS!$AJ260,0)</f>
        <v>0.5</v>
      </c>
      <c r="AL260" s="100" t="s">
        <v>362</v>
      </c>
      <c r="AM260" s="107">
        <f>SUMIF(HISTORICO!N:N,DECKS!$F260,HISTORICO!X:X)</f>
        <v>0</v>
      </c>
      <c r="AN260" s="107">
        <f>SUMIF(HISTORICO!N:N,DECKS!$F260,HISTORICO!Y:Y)</f>
        <v>0</v>
      </c>
      <c r="AO260" s="107">
        <f>SUMIF(HISTORICO!N:N,DECKS!$F260,HISTORICO!Z:Z)</f>
        <v>0</v>
      </c>
      <c r="AP260" s="107">
        <f>SUMIF(HISTORICO!N:N,DECKS!$F260,HISTORICO!AA:AA)</f>
        <v>0</v>
      </c>
      <c r="AQ260" s="111">
        <f>IFERROR(SUM(DECKS!$AM260:$AP260)/((DECKS!$AG260)),0)</f>
        <v>0</v>
      </c>
      <c r="AR260" s="112">
        <f>IFERROR(DECKS!$AM260/SUM(DECKS!$AM260:$AP260),0)</f>
        <v>0</v>
      </c>
      <c r="AS260" s="112">
        <f>IFERROR(DECKS!$AN260/SUM(DECKS!$AM260:$AP260),0)</f>
        <v>0</v>
      </c>
      <c r="AT260" s="112">
        <f>IFERROR(DECKS!$AO260/SUM(DECKS!$AM260:$AP260),0)</f>
        <v>0</v>
      </c>
      <c r="AU260" s="112">
        <f>IFERROR(DECKS!$AP260/SUM(DECKS!$AM260:$AP260),0)</f>
        <v>0</v>
      </c>
      <c r="AV260" s="107">
        <f t="array" ref="AV260">XLOOKUP(DECKS!$F260,HISTORICO!$N$4:$N$100,HISTORICO!$AH$4:$AH$100,0)</f>
        <v>0</v>
      </c>
      <c r="AW260" s="107">
        <f>DECKS!$AV260+DECKS!$AM260+1.5*DECKS!$AN260+2*DECKS!$AO260+2.5*DECKS!$AP260</f>
        <v>0</v>
      </c>
      <c r="AX260" s="110" t="str">
        <f>IFERROR(DECKS!$AW260/DECKS!$AG260,"-")</f>
        <v>-</v>
      </c>
      <c r="AY260" s="107" t="str">
        <f t="array" ref="AY260">XLOOKUP(DECKS!$AX260,REF!$F$64:$F$68,REF!$D$64:$D$68,"-",-1,1)</f>
        <v>-</v>
      </c>
      <c r="AZ260" s="107"/>
      <c r="BA260" s="114"/>
      <c r="BB260" s="107"/>
      <c r="BC260" s="107"/>
    </row>
    <row r="261" ht="18.75" hidden="1" customHeight="1">
      <c r="A261" s="88"/>
      <c r="B261" s="105" t="s">
        <v>316</v>
      </c>
      <c r="C261" s="107" t="s">
        <v>274</v>
      </c>
      <c r="D261" s="107">
        <v>3.0</v>
      </c>
      <c r="E261" s="105" t="str">
        <f t="array" ref="E261">XLOOKUP(B261,REF!$C$3:$C$34,REF!$B$3:$B$34,"-",0,1)</f>
        <v>Golgari</v>
      </c>
      <c r="F261" s="108" t="s">
        <v>602</v>
      </c>
      <c r="G261" s="107" t="str">
        <f t="shared" si="1"/>
        <v>0</v>
      </c>
      <c r="H261" s="107" t="str">
        <f t="shared" si="2"/>
        <v>0</v>
      </c>
      <c r="I261" s="107" t="str">
        <f t="shared" si="3"/>
        <v>1</v>
      </c>
      <c r="J261" s="107" t="str">
        <f t="shared" si="4"/>
        <v>0</v>
      </c>
      <c r="K261" s="107" t="str">
        <f t="shared" si="5"/>
        <v>1</v>
      </c>
      <c r="L261" s="107">
        <f t="shared" si="6"/>
        <v>2</v>
      </c>
      <c r="M261" s="107">
        <f t="array" ref="M261">XLOOKUP(DECKS!$F261,HISTORICO!$B$4:$B$11,HISTORICO!$C$4:$C$11,0,0)</f>
        <v>0</v>
      </c>
      <c r="N261" s="107">
        <f t="array" ref="N261">XLOOKUP(DECKS!$F261,HISTORICO!$B$4:$B$11,HISTORICO!$D$4:$D$11,0,0)</f>
        <v>0</v>
      </c>
      <c r="O261" s="107">
        <f t="array" ref="O261">XLOOKUP(DECKS!$F261,HISTORICO!$B$15:$B$89,HISTORICO!$C$15:$C$89,0,0)</f>
        <v>0</v>
      </c>
      <c r="P261" s="107">
        <f t="array" ref="P261">XLOOKUP(DECKS!$F261,HISTORICO!$B$15:$B$89,HISTORICO!$D$15:$D$89,0,0)</f>
        <v>0</v>
      </c>
      <c r="Q261" s="107">
        <f t="array" ref="Q261">XLOOKUP(DECKS!$F261,HISTORICO!$B$93:$B$171,HISTORICO!$C$93:$C$171,0,0)</f>
        <v>0</v>
      </c>
      <c r="R261" s="107">
        <f t="array" ref="R261">XLOOKUP(DECKS!$F261,HISTORICO!$B$93:$B$171,HISTORICO!$D$93:$D$171,0,0)</f>
        <v>0</v>
      </c>
      <c r="S261" s="107">
        <f t="array" ref="S261">XLOOKUP(DECKS!$F261,HISTORICO!$B$175:$B$377,HISTORICO!$C$175:$C$377,0,0)</f>
        <v>0</v>
      </c>
      <c r="T261" s="107">
        <f t="array" ref="T261">XLOOKUP(DECKS!$F261,HISTORICO!$B$175:$B$377,HISTORICO!$D$175:$D$377,0,0)</f>
        <v>0</v>
      </c>
      <c r="U261" s="107">
        <f t="array" ref="U261">XLOOKUP(DECKS!$F261,HISTORICO!$B$381:$B$501,HISTORICO!$C$381:$C$501,0,0)</f>
        <v>2</v>
      </c>
      <c r="V261" s="107">
        <f t="array" ref="V261">XLOOKUP(DECKS!$F261,HISTORICO!$B$381:$B$501,HISTORICO!$D$381:$D$501,0,0)</f>
        <v>1</v>
      </c>
      <c r="W261" s="107">
        <f t="array" ref="W261">XLOOKUP(DECKS!$F261,HISTORICO!$B$505:$B$589,HISTORICO!$C$505:$C$589,0,0)</f>
        <v>0</v>
      </c>
      <c r="X261" s="107">
        <f t="array" ref="X261">XLOOKUP(DECKS!$F261,HISTORICO!$B$505:$B$589,HISTORICO!$D$505:$D$589,0,0)</f>
        <v>0</v>
      </c>
      <c r="Y261" s="107">
        <f t="array" ref="Y261">XLOOKUP(DECKS!$F261,HISTORICO!$N$4:$N$100,HISTORICO!$O$4:$O$100,0,0)</f>
        <v>0</v>
      </c>
      <c r="Z261" s="107">
        <f t="array" ref="Z261">XLOOKUP(DECKS!$F261,HISTORICO!$N$4:$N$100,HISTORICO!$P$4:$P$100,0,0)</f>
        <v>0</v>
      </c>
      <c r="AA261" s="107">
        <f t="array" ref="AA261">XLOOKUP(DECKS!$F261,HISTORICO!$N$107:$N$288,HISTORICO!$O$107:$O$288,0,0)</f>
        <v>0</v>
      </c>
      <c r="AB261" s="107">
        <f t="array" ref="AB261">XLOOKUP(DECKS!$F261,HISTORICO!$N$107:$N$288,HISTORICO!$P$107:$P$288,0,0)</f>
        <v>0</v>
      </c>
      <c r="AC261" s="100" t="str">
        <f>DECKS!$AB261/DECKS!$AA261</f>
        <v>#DIV/0!</v>
      </c>
      <c r="AD261" s="108">
        <f t="array" ref="AD261">XLOOKUP(DECKS!$F261,HISTORICO!$N$292:$N$759,HISTORICO!$O$292:$O$759,0,0)</f>
        <v>0</v>
      </c>
      <c r="AE261" s="107">
        <f t="array" ref="AE261">XLOOKUP(DECKS!$F261,HISTORICO!$N$292:$N$759,HISTORICO!$P$292:$P$759,0,0)</f>
        <v>0</v>
      </c>
      <c r="AF261" s="109">
        <f>IFERROR(DECKS!$AE261/DECKS!$AD261,0)</f>
        <v>0</v>
      </c>
      <c r="AG261" s="108">
        <f>DECKS!$Y261+DECKS!$AA261+DECKS!$AD261</f>
        <v>0</v>
      </c>
      <c r="AH261" s="109">
        <f>IFERROR((DECKS!$Z261+DECKS!$AB261+DECKS!$AE261)/DECKS!$AG261,0)</f>
        <v>0</v>
      </c>
      <c r="AI261" s="110" t="str">
        <f>IFERROR(AVERAGEIF(REG!$D$2:$D$124,DECKS!$F261,REG!$C$2:$C$124),"-")</f>
        <v>-</v>
      </c>
      <c r="AJ261" s="108">
        <f>DECKS!$M261+DECKS!$O261+DECKS!$Q261+DECKS!$S261+DECKS!$U261+DECKS!$W261+DECKS!$Y261+DECKS!$AA261+DECKS!$AD261</f>
        <v>2</v>
      </c>
      <c r="AK261" s="109">
        <f>IFERROR((DECKS!$N261+DECKS!$P261+DECKS!$R261+DECKS!$T261+DECKS!$V261+DECKS!$X261+DECKS!$Z261+DECKS!$AB261+DECKS!$AE261)/DECKS!$AJ261,0)</f>
        <v>0.5</v>
      </c>
      <c r="AL261" s="107" t="s">
        <v>362</v>
      </c>
      <c r="AM261" s="107">
        <f>SUMIF(HISTORICO!N:N,DECKS!$F261,HISTORICO!X:X)</f>
        <v>0</v>
      </c>
      <c r="AN261" s="107">
        <f>SUMIF(HISTORICO!N:N,DECKS!$F261,HISTORICO!Y:Y)</f>
        <v>0</v>
      </c>
      <c r="AO261" s="107">
        <f>SUMIF(HISTORICO!N:N,DECKS!$F261,HISTORICO!Z:Z)</f>
        <v>0</v>
      </c>
      <c r="AP261" s="107">
        <f>SUMIF(HISTORICO!N:N,DECKS!$F261,HISTORICO!AA:AA)</f>
        <v>0</v>
      </c>
      <c r="AQ261" s="111">
        <f>IFERROR(SUM(DECKS!$AM261:$AP261)/((DECKS!$AG261)),0)</f>
        <v>0</v>
      </c>
      <c r="AR261" s="112">
        <f>IFERROR(DECKS!$AM261/SUM(DECKS!$AM261:$AP261),0)</f>
        <v>0</v>
      </c>
      <c r="AS261" s="112">
        <f>IFERROR(DECKS!$AN261/SUM(DECKS!$AM261:$AP261),0)</f>
        <v>0</v>
      </c>
      <c r="AT261" s="112">
        <f>IFERROR(DECKS!$AO261/SUM(DECKS!$AM261:$AP261),0)</f>
        <v>0</v>
      </c>
      <c r="AU261" s="112">
        <f>IFERROR(DECKS!$AP261/SUM(DECKS!$AM261:$AP261),0)</f>
        <v>0</v>
      </c>
      <c r="AV261" s="107">
        <f t="array" ref="AV261">XLOOKUP(DECKS!$F261,HISTORICO!$N$4:$N$100,HISTORICO!$AH$4:$AH$100,0)</f>
        <v>0</v>
      </c>
      <c r="AW261" s="107">
        <f>DECKS!$AV261+DECKS!$AM261+1.5*DECKS!$AN261+2*DECKS!$AO261+2.5*DECKS!$AP261</f>
        <v>0</v>
      </c>
      <c r="AX261" s="110" t="str">
        <f>IFERROR(DECKS!$AW261/DECKS!$AG261,"-")</f>
        <v>-</v>
      </c>
      <c r="AY261" s="107" t="str">
        <f t="array" ref="AY261">XLOOKUP(DECKS!$AX261,REF!$F$64:$F$68,REF!$D$64:$D$68,"-",-1,1)</f>
        <v>-</v>
      </c>
      <c r="AZ261" s="107"/>
      <c r="BA261" s="114"/>
      <c r="BB261" s="107"/>
      <c r="BC261" s="107"/>
    </row>
    <row r="262" ht="18.75" hidden="1" customHeight="1">
      <c r="A262" s="88"/>
      <c r="B262" s="105" t="s">
        <v>334</v>
      </c>
      <c r="C262" s="107" t="s">
        <v>257</v>
      </c>
      <c r="D262" s="107"/>
      <c r="E262" s="105" t="str">
        <f t="array" ref="E262">XLOOKUP(B262,REF!$C$3:$C$34,REF!$B$3:$B$34,"-",0,1)</f>
        <v>Jeskai</v>
      </c>
      <c r="F262" s="108" t="s">
        <v>603</v>
      </c>
      <c r="G262" s="107" t="str">
        <f t="shared" si="1"/>
        <v>1</v>
      </c>
      <c r="H262" s="107" t="str">
        <f t="shared" si="2"/>
        <v>1</v>
      </c>
      <c r="I262" s="107" t="str">
        <f t="shared" si="3"/>
        <v>0</v>
      </c>
      <c r="J262" s="107" t="str">
        <f t="shared" si="4"/>
        <v>1</v>
      </c>
      <c r="K262" s="107" t="str">
        <f t="shared" si="5"/>
        <v>0</v>
      </c>
      <c r="L262" s="107">
        <f t="shared" si="6"/>
        <v>3</v>
      </c>
      <c r="M262" s="107">
        <f t="array" ref="M262">XLOOKUP(DECKS!$F262,HISTORICO!$B$4:$B$11,HISTORICO!$C$4:$C$11,0,0)</f>
        <v>0</v>
      </c>
      <c r="N262" s="107">
        <f t="array" ref="N262">XLOOKUP(DECKS!$F262,HISTORICO!$B$4:$B$11,HISTORICO!$D$4:$D$11,0,0)</f>
        <v>0</v>
      </c>
      <c r="O262" s="107">
        <f t="array" ref="O262">XLOOKUP(DECKS!$F262,HISTORICO!$B$15:$B$89,HISTORICO!$C$15:$C$89,0,0)</f>
        <v>0</v>
      </c>
      <c r="P262" s="107">
        <f t="array" ref="P262">XLOOKUP(DECKS!$F262,HISTORICO!$B$15:$B$89,HISTORICO!$D$15:$D$89,0,0)</f>
        <v>0</v>
      </c>
      <c r="Q262" s="107">
        <f t="array" ref="Q262">XLOOKUP(DECKS!$F262,HISTORICO!$B$93:$B$171,HISTORICO!$C$93:$C$171,0,0)</f>
        <v>2</v>
      </c>
      <c r="R262" s="107">
        <f t="array" ref="R262">XLOOKUP(DECKS!$F262,HISTORICO!$B$93:$B$171,HISTORICO!$D$93:$D$171,0,0)</f>
        <v>1</v>
      </c>
      <c r="S262" s="107">
        <f t="array" ref="S262">XLOOKUP(DECKS!$F262,HISTORICO!$B$175:$B$377,HISTORICO!$C$175:$C$377,0,0)</f>
        <v>0</v>
      </c>
      <c r="T262" s="107">
        <f t="array" ref="T262">XLOOKUP(DECKS!$F262,HISTORICO!$B$175:$B$377,HISTORICO!$D$175:$D$377,0,0)</f>
        <v>0</v>
      </c>
      <c r="U262" s="107">
        <f t="array" ref="U262">XLOOKUP(DECKS!$F262,HISTORICO!$B$381:$B$501,HISTORICO!$C$381:$C$501,0,0)</f>
        <v>0</v>
      </c>
      <c r="V262" s="107">
        <f t="array" ref="V262">XLOOKUP(DECKS!$F262,HISTORICO!$B$381:$B$501,HISTORICO!$D$381:$D$501,0,0)</f>
        <v>0</v>
      </c>
      <c r="W262" s="107">
        <f t="array" ref="W262">XLOOKUP(DECKS!$F262,HISTORICO!$B$505:$B$589,HISTORICO!$C$505:$C$589,0,0)</f>
        <v>0</v>
      </c>
      <c r="X262" s="107">
        <f t="array" ref="X262">XLOOKUP(DECKS!$F262,HISTORICO!$B$505:$B$589,HISTORICO!$D$505:$D$589,0,0)</f>
        <v>0</v>
      </c>
      <c r="Y262" s="107">
        <f t="array" ref="Y262">XLOOKUP(DECKS!$F262,HISTORICO!$N$4:$N$100,HISTORICO!$O$4:$O$100,0,0)</f>
        <v>0</v>
      </c>
      <c r="Z262" s="107">
        <f t="array" ref="Z262">XLOOKUP(DECKS!$F262,HISTORICO!$N$4:$N$100,HISTORICO!$P$4:$P$100,0,0)</f>
        <v>0</v>
      </c>
      <c r="AA262" s="107">
        <f t="array" ref="AA262">XLOOKUP(DECKS!$F262,HISTORICO!$N$107:$N$288,HISTORICO!$O$107:$O$288,0,0)</f>
        <v>0</v>
      </c>
      <c r="AB262" s="107">
        <f t="array" ref="AB262">XLOOKUP(DECKS!$F262,HISTORICO!$N$107:$N$288,HISTORICO!$P$107:$P$288,0,0)</f>
        <v>0</v>
      </c>
      <c r="AC262" s="100" t="str">
        <f>DECKS!$AB262/DECKS!$AA262</f>
        <v>#DIV/0!</v>
      </c>
      <c r="AD262" s="108">
        <f t="array" ref="AD262">XLOOKUP(DECKS!$F262,HISTORICO!$N$292:$N$759,HISTORICO!$O$292:$O$759,0,0)</f>
        <v>0</v>
      </c>
      <c r="AE262" s="107">
        <f t="array" ref="AE262">XLOOKUP(DECKS!$F262,HISTORICO!$N$292:$N$759,HISTORICO!$P$292:$P$759,0,0)</f>
        <v>0</v>
      </c>
      <c r="AF262" s="109">
        <f>IFERROR(DECKS!$AE262/DECKS!$AD262,0)</f>
        <v>0</v>
      </c>
      <c r="AG262" s="108">
        <f>DECKS!$Y262+DECKS!$AA262+DECKS!$AD262</f>
        <v>0</v>
      </c>
      <c r="AH262" s="109">
        <f>IFERROR((DECKS!$Z262+DECKS!$AB262+DECKS!$AE262)/DECKS!$AG262,0)</f>
        <v>0</v>
      </c>
      <c r="AI262" s="110" t="str">
        <f>IFERROR(AVERAGEIF(REG!$D$2:$D$124,DECKS!$F262,REG!$C$2:$C$124),"-")</f>
        <v>-</v>
      </c>
      <c r="AJ262" s="108">
        <f>DECKS!$M262+DECKS!$O262+DECKS!$Q262+DECKS!$S262+DECKS!$U262+DECKS!$W262+DECKS!$Y262+DECKS!$AA262+DECKS!$AD262</f>
        <v>2</v>
      </c>
      <c r="AK262" s="109">
        <f>IFERROR((DECKS!$N262+DECKS!$P262+DECKS!$R262+DECKS!$T262+DECKS!$V262+DECKS!$X262+DECKS!$Z262+DECKS!$AB262+DECKS!$AE262)/DECKS!$AJ262,0)</f>
        <v>0.5</v>
      </c>
      <c r="AL262" s="107" t="s">
        <v>362</v>
      </c>
      <c r="AM262" s="107">
        <f>SUMIF(HISTORICO!N:N,DECKS!$F262,HISTORICO!X:X)</f>
        <v>0</v>
      </c>
      <c r="AN262" s="107">
        <f>SUMIF(HISTORICO!N:N,DECKS!$F262,HISTORICO!Y:Y)</f>
        <v>0</v>
      </c>
      <c r="AO262" s="107">
        <f>SUMIF(HISTORICO!N:N,DECKS!$F262,HISTORICO!Z:Z)</f>
        <v>0</v>
      </c>
      <c r="AP262" s="107">
        <f>SUMIF(HISTORICO!N:N,DECKS!$F262,HISTORICO!AA:AA)</f>
        <v>0</v>
      </c>
      <c r="AQ262" s="111">
        <f>IFERROR(SUM(DECKS!$AM262:$AP262)/((DECKS!$AG262)),0)</f>
        <v>0</v>
      </c>
      <c r="AR262" s="112">
        <f>IFERROR(DECKS!$AM262/SUM(DECKS!$AM262:$AP262),0)</f>
        <v>0</v>
      </c>
      <c r="AS262" s="112">
        <f>IFERROR(DECKS!$AN262/SUM(DECKS!$AM262:$AP262),0)</f>
        <v>0</v>
      </c>
      <c r="AT262" s="112">
        <f>IFERROR(DECKS!$AO262/SUM(DECKS!$AM262:$AP262),0)</f>
        <v>0</v>
      </c>
      <c r="AU262" s="112">
        <f>IFERROR(DECKS!$AP262/SUM(DECKS!$AM262:$AP262),0)</f>
        <v>0</v>
      </c>
      <c r="AV262" s="107">
        <f t="array" ref="AV262">XLOOKUP(DECKS!$F262,HISTORICO!$N$4:$N$100,HISTORICO!$AH$4:$AH$100,0)</f>
        <v>0</v>
      </c>
      <c r="AW262" s="107">
        <f>DECKS!$AV262+DECKS!$AM262+1.5*DECKS!$AN262+2*DECKS!$AO262+2.5*DECKS!$AP262</f>
        <v>0</v>
      </c>
      <c r="AX262" s="110" t="str">
        <f>IFERROR(DECKS!$AW262/DECKS!$AG262,"-")</f>
        <v>-</v>
      </c>
      <c r="AY262" s="107" t="str">
        <f t="array" ref="AY262">XLOOKUP(DECKS!$AX262,REF!$F$64:$F$68,REF!$D$64:$D$68,"-",-1,1)</f>
        <v>-</v>
      </c>
      <c r="AZ262" s="107"/>
      <c r="BA262" s="114"/>
      <c r="BB262" s="107"/>
      <c r="BC262" s="107"/>
    </row>
    <row r="263" ht="18.75" hidden="1" customHeight="1">
      <c r="A263" s="88"/>
      <c r="B263" s="105" t="s">
        <v>290</v>
      </c>
      <c r="C263" s="107" t="s">
        <v>262</v>
      </c>
      <c r="D263" s="107"/>
      <c r="E263" s="105" t="str">
        <f t="array" ref="E263">XLOOKUP(B263,REF!$C$3:$C$34,REF!$B$3:$B$34,"-",0,1)</f>
        <v>Not-Blue</v>
      </c>
      <c r="F263" s="108" t="s">
        <v>604</v>
      </c>
      <c r="G263" s="107" t="str">
        <f t="shared" si="1"/>
        <v>1</v>
      </c>
      <c r="H263" s="107" t="str">
        <f t="shared" si="2"/>
        <v>0</v>
      </c>
      <c r="I263" s="107" t="str">
        <f t="shared" si="3"/>
        <v>1</v>
      </c>
      <c r="J263" s="107" t="str">
        <f t="shared" si="4"/>
        <v>1</v>
      </c>
      <c r="K263" s="107" t="str">
        <f t="shared" si="5"/>
        <v>1</v>
      </c>
      <c r="L263" s="107">
        <f t="shared" si="6"/>
        <v>4</v>
      </c>
      <c r="M263" s="107">
        <f t="array" ref="M263">XLOOKUP(DECKS!$F263,HISTORICO!$B$4:$B$11,HISTORICO!$C$4:$C$11,0,0)</f>
        <v>0</v>
      </c>
      <c r="N263" s="107">
        <f t="array" ref="N263">XLOOKUP(DECKS!$F263,HISTORICO!$B$4:$B$11,HISTORICO!$D$4:$D$11,0,0)</f>
        <v>0</v>
      </c>
      <c r="O263" s="107">
        <f t="array" ref="O263">XLOOKUP(DECKS!$F263,HISTORICO!$B$15:$B$89,HISTORICO!$C$15:$C$89,0,0)</f>
        <v>2</v>
      </c>
      <c r="P263" s="107">
        <f t="array" ref="P263">XLOOKUP(DECKS!$F263,HISTORICO!$B$15:$B$89,HISTORICO!$D$15:$D$89,0,0)</f>
        <v>1</v>
      </c>
      <c r="Q263" s="107">
        <f t="array" ref="Q263">XLOOKUP(DECKS!$F263,HISTORICO!$B$93:$B$171,HISTORICO!$C$93:$C$171,0,0)</f>
        <v>0</v>
      </c>
      <c r="R263" s="107">
        <f t="array" ref="R263">XLOOKUP(DECKS!$F263,HISTORICO!$B$93:$B$171,HISTORICO!$D$93:$D$171,0,0)</f>
        <v>0</v>
      </c>
      <c r="S263" s="107">
        <f t="array" ref="S263">XLOOKUP(DECKS!$F263,HISTORICO!$B$175:$B$377,HISTORICO!$C$175:$C$377,0,0)</f>
        <v>0</v>
      </c>
      <c r="T263" s="107">
        <f t="array" ref="T263">XLOOKUP(DECKS!$F263,HISTORICO!$B$175:$B$377,HISTORICO!$D$175:$D$377,0,0)</f>
        <v>0</v>
      </c>
      <c r="U263" s="107">
        <f t="array" ref="U263">XLOOKUP(DECKS!$F263,HISTORICO!$B$381:$B$501,HISTORICO!$C$381:$C$501,0,0)</f>
        <v>0</v>
      </c>
      <c r="V263" s="107">
        <f t="array" ref="V263">XLOOKUP(DECKS!$F263,HISTORICO!$B$381:$B$501,HISTORICO!$D$381:$D$501,0,0)</f>
        <v>0</v>
      </c>
      <c r="W263" s="107">
        <f t="array" ref="W263">XLOOKUP(DECKS!$F263,HISTORICO!$B$505:$B$589,HISTORICO!$C$505:$C$589,0,0)</f>
        <v>0</v>
      </c>
      <c r="X263" s="107">
        <f t="array" ref="X263">XLOOKUP(DECKS!$F263,HISTORICO!$B$505:$B$589,HISTORICO!$D$505:$D$589,0,0)</f>
        <v>0</v>
      </c>
      <c r="Y263" s="107">
        <f t="array" ref="Y263">XLOOKUP(DECKS!$F263,HISTORICO!$N$4:$N$100,HISTORICO!$O$4:$O$100,0,0)</f>
        <v>0</v>
      </c>
      <c r="Z263" s="107">
        <f t="array" ref="Z263">XLOOKUP(DECKS!$F263,HISTORICO!$N$4:$N$100,HISTORICO!$P$4:$P$100,0,0)</f>
        <v>0</v>
      </c>
      <c r="AA263" s="107">
        <f t="array" ref="AA263">XLOOKUP(DECKS!$F263,HISTORICO!$N$107:$N$288,HISTORICO!$O$107:$O$288,0,0)</f>
        <v>0</v>
      </c>
      <c r="AB263" s="107">
        <f t="array" ref="AB263">XLOOKUP(DECKS!$F263,HISTORICO!$N$107:$N$288,HISTORICO!$P$107:$P$288,0,0)</f>
        <v>0</v>
      </c>
      <c r="AC263" s="100" t="str">
        <f>DECKS!$AB263/DECKS!$AA263</f>
        <v>#DIV/0!</v>
      </c>
      <c r="AD263" s="108">
        <f t="array" ref="AD263">XLOOKUP(DECKS!$F263,HISTORICO!$N$292:$N$759,HISTORICO!$O$292:$O$759,0,0)</f>
        <v>0</v>
      </c>
      <c r="AE263" s="107">
        <f t="array" ref="AE263">XLOOKUP(DECKS!$F263,HISTORICO!$N$292:$N$759,HISTORICO!$P$292:$P$759,0,0)</f>
        <v>0</v>
      </c>
      <c r="AF263" s="109">
        <f>IFERROR(DECKS!$AE263/DECKS!$AD263,0)</f>
        <v>0</v>
      </c>
      <c r="AG263" s="108">
        <f>DECKS!$Y263+DECKS!$AA263+DECKS!$AD263</f>
        <v>0</v>
      </c>
      <c r="AH263" s="109">
        <f>IFERROR((DECKS!$Z263+DECKS!$AB263+DECKS!$AE263)/DECKS!$AG263,0)</f>
        <v>0</v>
      </c>
      <c r="AI263" s="110" t="str">
        <f>IFERROR(AVERAGEIF(REG!$D$2:$D$124,DECKS!$F263,REG!$C$2:$C$124),"-")</f>
        <v>-</v>
      </c>
      <c r="AJ263" s="108">
        <f>DECKS!$M263+DECKS!$O263+DECKS!$Q263+DECKS!$S263+DECKS!$U263+DECKS!$W263+DECKS!$Y263+DECKS!$AA263+DECKS!$AD263</f>
        <v>2</v>
      </c>
      <c r="AK263" s="109">
        <f>IFERROR((DECKS!$N263+DECKS!$P263+DECKS!$R263+DECKS!$T263+DECKS!$V263+DECKS!$X263+DECKS!$Z263+DECKS!$AB263+DECKS!$AE263)/DECKS!$AJ263,0)</f>
        <v>0.5</v>
      </c>
      <c r="AL263" s="107" t="s">
        <v>160</v>
      </c>
      <c r="AM263" s="107">
        <f>SUMIF(HISTORICO!N:N,DECKS!$F263,HISTORICO!X:X)</f>
        <v>0</v>
      </c>
      <c r="AN263" s="107">
        <f>SUMIF(HISTORICO!N:N,DECKS!$F263,HISTORICO!Y:Y)</f>
        <v>0</v>
      </c>
      <c r="AO263" s="107">
        <f>SUMIF(HISTORICO!N:N,DECKS!$F263,HISTORICO!Z:Z)</f>
        <v>0</v>
      </c>
      <c r="AP263" s="107">
        <f>SUMIF(HISTORICO!N:N,DECKS!$F263,HISTORICO!AA:AA)</f>
        <v>0</v>
      </c>
      <c r="AQ263" s="111">
        <f>IFERROR(SUM(DECKS!$AM263:$AP263)/((DECKS!$AG263)),0)</f>
        <v>0</v>
      </c>
      <c r="AR263" s="112">
        <f>IFERROR(DECKS!$AM263/SUM(DECKS!$AM263:$AP263),0)</f>
        <v>0</v>
      </c>
      <c r="AS263" s="112">
        <f>IFERROR(DECKS!$AN263/SUM(DECKS!$AM263:$AP263),0)</f>
        <v>0</v>
      </c>
      <c r="AT263" s="112">
        <f>IFERROR(DECKS!$AO263/SUM(DECKS!$AM263:$AP263),0)</f>
        <v>0</v>
      </c>
      <c r="AU263" s="112">
        <f>IFERROR(DECKS!$AP263/SUM(DECKS!$AM263:$AP263),0)</f>
        <v>0</v>
      </c>
      <c r="AV263" s="107">
        <f t="array" ref="AV263">XLOOKUP(DECKS!$F263,HISTORICO!$N$4:$N$100,HISTORICO!$AH$4:$AH$100,0)</f>
        <v>0</v>
      </c>
      <c r="AW263" s="107">
        <f>DECKS!$AV263+DECKS!$AM263+1.5*DECKS!$AN263+2*DECKS!$AO263+2.5*DECKS!$AP263</f>
        <v>0</v>
      </c>
      <c r="AX263" s="110" t="str">
        <f>IFERROR(DECKS!$AW263/DECKS!$AG263,"-")</f>
        <v>-</v>
      </c>
      <c r="AY263" s="107" t="str">
        <f t="array" ref="AY263">XLOOKUP(DECKS!$AX263,REF!$F$64:$F$68,REF!$D$64:$D$68,"-",-1,1)</f>
        <v>-</v>
      </c>
      <c r="AZ263" s="107"/>
      <c r="BA263" s="114"/>
      <c r="BB263" s="107"/>
      <c r="BC263" s="107"/>
    </row>
    <row r="264" ht="18.75" hidden="1" customHeight="1">
      <c r="A264" s="88"/>
      <c r="B264" s="105" t="s">
        <v>302</v>
      </c>
      <c r="C264" s="107" t="s">
        <v>276</v>
      </c>
      <c r="D264" s="107"/>
      <c r="E264" s="105" t="str">
        <f t="array" ref="E264">XLOOKUP(B264,REF!$C$3:$C$34,REF!$B$3:$B$34,"-",0,1)</f>
        <v>Mardu</v>
      </c>
      <c r="F264" s="108" t="s">
        <v>605</v>
      </c>
      <c r="G264" s="107" t="str">
        <f t="shared" si="1"/>
        <v>1</v>
      </c>
      <c r="H264" s="107" t="str">
        <f t="shared" si="2"/>
        <v>0</v>
      </c>
      <c r="I264" s="107" t="str">
        <f t="shared" si="3"/>
        <v>1</v>
      </c>
      <c r="J264" s="107" t="str">
        <f t="shared" si="4"/>
        <v>1</v>
      </c>
      <c r="K264" s="107" t="str">
        <f t="shared" si="5"/>
        <v>0</v>
      </c>
      <c r="L264" s="107">
        <f t="shared" si="6"/>
        <v>3</v>
      </c>
      <c r="M264" s="107">
        <f t="array" ref="M264">XLOOKUP(DECKS!$F264,HISTORICO!$B$4:$B$11,HISTORICO!$C$4:$C$11,0,0)</f>
        <v>0</v>
      </c>
      <c r="N264" s="107">
        <f t="array" ref="N264">XLOOKUP(DECKS!$F264,HISTORICO!$B$4:$B$11,HISTORICO!$D$4:$D$11,0,0)</f>
        <v>0</v>
      </c>
      <c r="O264" s="107">
        <f t="array" ref="O264">XLOOKUP(DECKS!$F264,HISTORICO!$B$15:$B$89,HISTORICO!$C$15:$C$89,0,0)</f>
        <v>0</v>
      </c>
      <c r="P264" s="107">
        <f t="array" ref="P264">XLOOKUP(DECKS!$F264,HISTORICO!$B$15:$B$89,HISTORICO!$D$15:$D$89,0,0)</f>
        <v>0</v>
      </c>
      <c r="Q264" s="107">
        <f t="array" ref="Q264">XLOOKUP(DECKS!$F264,HISTORICO!$B$93:$B$171,HISTORICO!$C$93:$C$171,0,0)</f>
        <v>0</v>
      </c>
      <c r="R264" s="107">
        <f t="array" ref="R264">XLOOKUP(DECKS!$F264,HISTORICO!$B$93:$B$171,HISTORICO!$D$93:$D$171,0,0)</f>
        <v>0</v>
      </c>
      <c r="S264" s="107">
        <f t="array" ref="S264">XLOOKUP(DECKS!$F264,HISTORICO!$B$175:$B$377,HISTORICO!$C$175:$C$377,0,0)</f>
        <v>2</v>
      </c>
      <c r="T264" s="107">
        <f t="array" ref="T264">XLOOKUP(DECKS!$F264,HISTORICO!$B$175:$B$377,HISTORICO!$D$175:$D$377,0,0)</f>
        <v>1</v>
      </c>
      <c r="U264" s="107">
        <f t="array" ref="U264">XLOOKUP(DECKS!$F264,HISTORICO!$B$381:$B$501,HISTORICO!$C$381:$C$501,0,0)</f>
        <v>0</v>
      </c>
      <c r="V264" s="107">
        <f t="array" ref="V264">XLOOKUP(DECKS!$F264,HISTORICO!$B$381:$B$501,HISTORICO!$D$381:$D$501,0,0)</f>
        <v>0</v>
      </c>
      <c r="W264" s="107">
        <f t="array" ref="W264">XLOOKUP(DECKS!$F264,HISTORICO!$B$505:$B$589,HISTORICO!$C$505:$C$589,0,0)</f>
        <v>0</v>
      </c>
      <c r="X264" s="107">
        <f t="array" ref="X264">XLOOKUP(DECKS!$F264,HISTORICO!$B$505:$B$589,HISTORICO!$D$505:$D$589,0,0)</f>
        <v>0</v>
      </c>
      <c r="Y264" s="107">
        <f t="array" ref="Y264">XLOOKUP(DECKS!$F264,HISTORICO!$N$4:$N$100,HISTORICO!$O$4:$O$100,0,0)</f>
        <v>0</v>
      </c>
      <c r="Z264" s="107">
        <f t="array" ref="Z264">XLOOKUP(DECKS!$F264,HISTORICO!$N$4:$N$100,HISTORICO!$P$4:$P$100,0,0)</f>
        <v>0</v>
      </c>
      <c r="AA264" s="107">
        <f t="array" ref="AA264">XLOOKUP(DECKS!$F264,HISTORICO!$N$107:$N$288,HISTORICO!$O$107:$O$288,0,0)</f>
        <v>0</v>
      </c>
      <c r="AB264" s="107">
        <f t="array" ref="AB264">XLOOKUP(DECKS!$F264,HISTORICO!$N$107:$N$288,HISTORICO!$P$107:$P$288,0,0)</f>
        <v>0</v>
      </c>
      <c r="AC264" s="100" t="str">
        <f>DECKS!$AB264/DECKS!$AA264</f>
        <v>#DIV/0!</v>
      </c>
      <c r="AD264" s="108">
        <f t="array" ref="AD264">XLOOKUP(DECKS!$F264,HISTORICO!$N$292:$N$759,HISTORICO!$O$292:$O$759,0,0)</f>
        <v>0</v>
      </c>
      <c r="AE264" s="107">
        <f t="array" ref="AE264">XLOOKUP(DECKS!$F264,HISTORICO!$N$292:$N$759,HISTORICO!$P$292:$P$759,0,0)</f>
        <v>0</v>
      </c>
      <c r="AF264" s="109">
        <f>IFERROR(DECKS!$AE264/DECKS!$AD264,0)</f>
        <v>0</v>
      </c>
      <c r="AG264" s="108">
        <f>DECKS!$Y264+DECKS!$AA264+DECKS!$AD264</f>
        <v>0</v>
      </c>
      <c r="AH264" s="109">
        <f>IFERROR((DECKS!$Z264+DECKS!$AB264+DECKS!$AE264)/DECKS!$AG264,0)</f>
        <v>0</v>
      </c>
      <c r="AI264" s="110" t="str">
        <f>IFERROR(AVERAGEIF(REG!$D$2:$D$124,DECKS!$F264,REG!$C$2:$C$124),"-")</f>
        <v>-</v>
      </c>
      <c r="AJ264" s="108">
        <f>DECKS!$M264+DECKS!$O264+DECKS!$Q264+DECKS!$S264+DECKS!$U264+DECKS!$W264+DECKS!$Y264+DECKS!$AA264+DECKS!$AD264</f>
        <v>2</v>
      </c>
      <c r="AK264" s="109">
        <f>IFERROR((DECKS!$N264+DECKS!$P264+DECKS!$R264+DECKS!$T264+DECKS!$V264+DECKS!$X264+DECKS!$Z264+DECKS!$AB264+DECKS!$AE264)/DECKS!$AJ264,0)</f>
        <v>0.5</v>
      </c>
      <c r="AL264" s="107" t="s">
        <v>362</v>
      </c>
      <c r="AM264" s="107">
        <f>SUMIF(HISTORICO!N:N,DECKS!$F264,HISTORICO!X:X)</f>
        <v>0</v>
      </c>
      <c r="AN264" s="107">
        <f>SUMIF(HISTORICO!N:N,DECKS!$F264,HISTORICO!Y:Y)</f>
        <v>0</v>
      </c>
      <c r="AO264" s="107">
        <f>SUMIF(HISTORICO!N:N,DECKS!$F264,HISTORICO!Z:Z)</f>
        <v>0</v>
      </c>
      <c r="AP264" s="107">
        <f>SUMIF(HISTORICO!N:N,DECKS!$F264,HISTORICO!AA:AA)</f>
        <v>0</v>
      </c>
      <c r="AQ264" s="111">
        <f>IFERROR(SUM(DECKS!$AM264:$AP264)/((DECKS!$AG264)),0)</f>
        <v>0</v>
      </c>
      <c r="AR264" s="112">
        <f>IFERROR(DECKS!$AM264/SUM(DECKS!$AM264:$AP264),0)</f>
        <v>0</v>
      </c>
      <c r="AS264" s="112">
        <f>IFERROR(DECKS!$AN264/SUM(DECKS!$AM264:$AP264),0)</f>
        <v>0</v>
      </c>
      <c r="AT264" s="112">
        <f>IFERROR(DECKS!$AO264/SUM(DECKS!$AM264:$AP264),0)</f>
        <v>0</v>
      </c>
      <c r="AU264" s="112">
        <f>IFERROR(DECKS!$AP264/SUM(DECKS!$AM264:$AP264),0)</f>
        <v>0</v>
      </c>
      <c r="AV264" s="107">
        <f t="array" ref="AV264">XLOOKUP(DECKS!$F264,HISTORICO!$N$4:$N$100,HISTORICO!$AH$4:$AH$100,0)</f>
        <v>0</v>
      </c>
      <c r="AW264" s="107">
        <f>DECKS!$AV264+DECKS!$AM264+1.5*DECKS!$AN264+2*DECKS!$AO264+2.5*DECKS!$AP264</f>
        <v>0</v>
      </c>
      <c r="AX264" s="110" t="str">
        <f>IFERROR(DECKS!$AW264/DECKS!$AG264,"-")</f>
        <v>-</v>
      </c>
      <c r="AY264" s="107" t="str">
        <f t="array" ref="AY264">XLOOKUP(DECKS!$AX264,REF!$F$64:$F$68,REF!$D$64:$D$68,"-",-1,1)</f>
        <v>-</v>
      </c>
      <c r="AZ264" s="107"/>
      <c r="BA264" s="114"/>
      <c r="BB264" s="107"/>
      <c r="BC264" s="107"/>
    </row>
    <row r="265" ht="18.75" hidden="1" customHeight="1">
      <c r="A265" s="88"/>
      <c r="B265" s="105" t="s">
        <v>310</v>
      </c>
      <c r="C265" s="107" t="s">
        <v>277</v>
      </c>
      <c r="D265" s="107">
        <v>4.0</v>
      </c>
      <c r="E265" s="105" t="str">
        <f t="array" ref="E265">XLOOKUP(B265,REF!$C$3:$C$34,REF!$B$3:$B$34,"-",0,1)</f>
        <v>Mono Black</v>
      </c>
      <c r="F265" s="108" t="s">
        <v>606</v>
      </c>
      <c r="G265" s="107" t="str">
        <f t="shared" si="1"/>
        <v>0</v>
      </c>
      <c r="H265" s="107" t="str">
        <f t="shared" si="2"/>
        <v>0</v>
      </c>
      <c r="I265" s="107" t="str">
        <f t="shared" si="3"/>
        <v>1</v>
      </c>
      <c r="J265" s="107" t="str">
        <f t="shared" si="4"/>
        <v>0</v>
      </c>
      <c r="K265" s="107" t="str">
        <f t="shared" si="5"/>
        <v>0</v>
      </c>
      <c r="L265" s="107">
        <f t="shared" si="6"/>
        <v>1</v>
      </c>
      <c r="M265" s="107">
        <f t="array" ref="M265">XLOOKUP(DECKS!$F265,HISTORICO!$B$4:$B$11,HISTORICO!$C$4:$C$11,0,0)</f>
        <v>0</v>
      </c>
      <c r="N265" s="107">
        <f t="array" ref="N265">XLOOKUP(DECKS!$F265,HISTORICO!$B$4:$B$11,HISTORICO!$D$4:$D$11,0,0)</f>
        <v>0</v>
      </c>
      <c r="O265" s="107">
        <f t="array" ref="O265">XLOOKUP(DECKS!$F265,HISTORICO!$B$15:$B$89,HISTORICO!$C$15:$C$89,0,0)</f>
        <v>0</v>
      </c>
      <c r="P265" s="107">
        <f t="array" ref="P265">XLOOKUP(DECKS!$F265,HISTORICO!$B$15:$B$89,HISTORICO!$D$15:$D$89,0,0)</f>
        <v>0</v>
      </c>
      <c r="Q265" s="107">
        <f t="array" ref="Q265">XLOOKUP(DECKS!$F265,HISTORICO!$B$93:$B$171,HISTORICO!$C$93:$C$171,0,0)</f>
        <v>5</v>
      </c>
      <c r="R265" s="107">
        <f t="array" ref="R265">XLOOKUP(DECKS!$F265,HISTORICO!$B$93:$B$171,HISTORICO!$D$93:$D$171,0,0)</f>
        <v>4</v>
      </c>
      <c r="S265" s="107">
        <f t="array" ref="S265">XLOOKUP(DECKS!$F265,HISTORICO!$B$175:$B$377,HISTORICO!$C$175:$C$377,0,0)</f>
        <v>0</v>
      </c>
      <c r="T265" s="107">
        <f t="array" ref="T265">XLOOKUP(DECKS!$F265,HISTORICO!$B$175:$B$377,HISTORICO!$D$175:$D$377,0,0)</f>
        <v>0</v>
      </c>
      <c r="U265" s="107">
        <f t="array" ref="U265">XLOOKUP(DECKS!$F265,HISTORICO!$B$381:$B$501,HISTORICO!$C$381:$C$501,0,0)</f>
        <v>0</v>
      </c>
      <c r="V265" s="107">
        <f t="array" ref="V265">XLOOKUP(DECKS!$F265,HISTORICO!$B$381:$B$501,HISTORICO!$D$381:$D$501,0,0)</f>
        <v>0</v>
      </c>
      <c r="W265" s="107">
        <f t="array" ref="W265">XLOOKUP(DECKS!$F265,HISTORICO!$B$505:$B$589,HISTORICO!$C$505:$C$589,0,0)</f>
        <v>0</v>
      </c>
      <c r="X265" s="107">
        <f t="array" ref="X265">XLOOKUP(DECKS!$F265,HISTORICO!$B$505:$B$589,HISTORICO!$D$505:$D$589,0,0)</f>
        <v>0</v>
      </c>
      <c r="Y265" s="107">
        <f t="array" ref="Y265">XLOOKUP(DECKS!$F265,HISTORICO!$N$4:$N$100,HISTORICO!$O$4:$O$100,0,0)</f>
        <v>0</v>
      </c>
      <c r="Z265" s="107">
        <f t="array" ref="Z265">XLOOKUP(DECKS!$F265,HISTORICO!$N$4:$N$100,HISTORICO!$P$4:$P$100,0,0)</f>
        <v>0</v>
      </c>
      <c r="AA265" s="107">
        <f t="array" ref="AA265">XLOOKUP(DECKS!$F265,HISTORICO!$N$107:$N$288,HISTORICO!$O$107:$O$288,0,0)</f>
        <v>0</v>
      </c>
      <c r="AB265" s="107">
        <f t="array" ref="AB265">XLOOKUP(DECKS!$F265,HISTORICO!$N$107:$N$288,HISTORICO!$P$107:$P$288,0,0)</f>
        <v>0</v>
      </c>
      <c r="AC265" s="100" t="str">
        <f>DECKS!$AB265/DECKS!$AA265</f>
        <v>#DIV/0!</v>
      </c>
      <c r="AD265" s="108">
        <f t="array" ref="AD265">XLOOKUP(DECKS!$F265,HISTORICO!$N$292:$N$759,HISTORICO!$O$292:$O$759,0,0)</f>
        <v>0</v>
      </c>
      <c r="AE265" s="107">
        <f t="array" ref="AE265">XLOOKUP(DECKS!$F265,HISTORICO!$N$292:$N$759,HISTORICO!$P$292:$P$759,0,0)</f>
        <v>0</v>
      </c>
      <c r="AF265" s="109">
        <f>IFERROR(DECKS!$AE265/DECKS!$AD265,0)</f>
        <v>0</v>
      </c>
      <c r="AG265" s="108">
        <f>DECKS!$Y265+DECKS!$AA265+DECKS!$AD265</f>
        <v>0</v>
      </c>
      <c r="AH265" s="109">
        <f>IFERROR((DECKS!$Z265+DECKS!$AB265+DECKS!$AE265)/DECKS!$AG265,0)</f>
        <v>0</v>
      </c>
      <c r="AI265" s="110" t="str">
        <f>IFERROR(AVERAGEIF(REG!$D$2:$D$124,DECKS!$F265,REG!$C$2:$C$124),"-")</f>
        <v>-</v>
      </c>
      <c r="AJ265" s="108">
        <f>DECKS!$M265+DECKS!$O265+DECKS!$Q265+DECKS!$S265+DECKS!$U265+DECKS!$W265+DECKS!$Y265+DECKS!$AA265+DECKS!$AD265</f>
        <v>5</v>
      </c>
      <c r="AK265" s="109">
        <f>IFERROR((DECKS!$N265+DECKS!$P265+DECKS!$R265+DECKS!$T265+DECKS!$V265+DECKS!$X265+DECKS!$Z265+DECKS!$AB265+DECKS!$AE265)/DECKS!$AJ265,0)</f>
        <v>0.8</v>
      </c>
      <c r="AL265" s="100" t="s">
        <v>362</v>
      </c>
      <c r="AM265" s="107">
        <f>SUMIF(HISTORICO!N:N,DECKS!$F265,HISTORICO!X:X)</f>
        <v>0</v>
      </c>
      <c r="AN265" s="107">
        <f>SUMIF(HISTORICO!N:N,DECKS!$F265,HISTORICO!Y:Y)</f>
        <v>0</v>
      </c>
      <c r="AO265" s="107">
        <f>SUMIF(HISTORICO!N:N,DECKS!$F265,HISTORICO!Z:Z)</f>
        <v>0</v>
      </c>
      <c r="AP265" s="107">
        <f>SUMIF(HISTORICO!N:N,DECKS!$F265,HISTORICO!AA:AA)</f>
        <v>0</v>
      </c>
      <c r="AQ265" s="111">
        <f>IFERROR(SUM(DECKS!$AM265:$AP265)/((DECKS!$AG265)),0)</f>
        <v>0</v>
      </c>
      <c r="AR265" s="112">
        <f>IFERROR(DECKS!$AM265/SUM(DECKS!$AM265:$AP265),0)</f>
        <v>0</v>
      </c>
      <c r="AS265" s="112">
        <f>IFERROR(DECKS!$AN265/SUM(DECKS!$AM265:$AP265),0)</f>
        <v>0</v>
      </c>
      <c r="AT265" s="112">
        <f>IFERROR(DECKS!$AO265/SUM(DECKS!$AM265:$AP265),0)</f>
        <v>0</v>
      </c>
      <c r="AU265" s="112">
        <f>IFERROR(DECKS!$AP265/SUM(DECKS!$AM265:$AP265),0)</f>
        <v>0</v>
      </c>
      <c r="AV265" s="107">
        <f t="array" ref="AV265">XLOOKUP(DECKS!$F265,HISTORICO!$N$4:$N$100,HISTORICO!$AH$4:$AH$100,0)</f>
        <v>0</v>
      </c>
      <c r="AW265" s="107">
        <f>DECKS!$AV265+DECKS!$AM265+1.5*DECKS!$AN265+2*DECKS!$AO265+2.5*DECKS!$AP265</f>
        <v>0</v>
      </c>
      <c r="AX265" s="110" t="str">
        <f>IFERROR(DECKS!$AW265/DECKS!$AG265,"-")</f>
        <v>-</v>
      </c>
      <c r="AY265" s="107" t="str">
        <f t="array" ref="AY265">XLOOKUP(DECKS!$AX265,REF!$F$64:$F$68,REF!$D$64:$D$68,"-",-1,1)</f>
        <v>-</v>
      </c>
      <c r="AZ265" s="107"/>
      <c r="BA265" s="114"/>
      <c r="BB265" s="107"/>
      <c r="BC265" s="107"/>
    </row>
    <row r="266" ht="18.75" hidden="1" customHeight="1">
      <c r="A266" s="88"/>
      <c r="B266" s="105" t="s">
        <v>320</v>
      </c>
      <c r="C266" s="107" t="s">
        <v>265</v>
      </c>
      <c r="D266" s="107">
        <v>7.0</v>
      </c>
      <c r="E266" s="105" t="str">
        <f t="array" ref="E266">XLOOKUP(B266,REF!$C$3:$C$34,REF!$B$3:$B$34,"-",0,1)</f>
        <v>Temur</v>
      </c>
      <c r="F266" s="108" t="s">
        <v>607</v>
      </c>
      <c r="G266" s="107" t="str">
        <f t="shared" si="1"/>
        <v>0</v>
      </c>
      <c r="H266" s="107" t="str">
        <f t="shared" si="2"/>
        <v>1</v>
      </c>
      <c r="I266" s="107" t="str">
        <f t="shared" si="3"/>
        <v>0</v>
      </c>
      <c r="J266" s="107" t="str">
        <f t="shared" si="4"/>
        <v>1</v>
      </c>
      <c r="K266" s="107" t="str">
        <f t="shared" si="5"/>
        <v>1</v>
      </c>
      <c r="L266" s="107">
        <f t="shared" si="6"/>
        <v>3</v>
      </c>
      <c r="M266" s="107">
        <f t="array" ref="M266">XLOOKUP(DECKS!$F266,HISTORICO!$B$4:$B$11,HISTORICO!$C$4:$C$11,0,0)</f>
        <v>0</v>
      </c>
      <c r="N266" s="107">
        <f t="array" ref="N266">XLOOKUP(DECKS!$F266,HISTORICO!$B$4:$B$11,HISTORICO!$D$4:$D$11,0,0)</f>
        <v>0</v>
      </c>
      <c r="O266" s="107">
        <f t="array" ref="O266">XLOOKUP(DECKS!$F266,HISTORICO!$B$15:$B$89,HISTORICO!$C$15:$C$89,0,0)</f>
        <v>0</v>
      </c>
      <c r="P266" s="107">
        <f t="array" ref="P266">XLOOKUP(DECKS!$F266,HISTORICO!$B$15:$B$89,HISTORICO!$D$15:$D$89,0,0)</f>
        <v>0</v>
      </c>
      <c r="Q266" s="107">
        <f t="array" ref="Q266">XLOOKUP(DECKS!$F266,HISTORICO!$B$93:$B$171,HISTORICO!$C$93:$C$171,0,0)</f>
        <v>0</v>
      </c>
      <c r="R266" s="107">
        <f t="array" ref="R266">XLOOKUP(DECKS!$F266,HISTORICO!$B$93:$B$171,HISTORICO!$D$93:$D$171,0,0)</f>
        <v>0</v>
      </c>
      <c r="S266" s="107">
        <f t="array" ref="S266">XLOOKUP(DECKS!$F266,HISTORICO!$B$175:$B$377,HISTORICO!$C$175:$C$377,0,0)</f>
        <v>5</v>
      </c>
      <c r="T266" s="107">
        <f t="array" ref="T266">XLOOKUP(DECKS!$F266,HISTORICO!$B$175:$B$377,HISTORICO!$D$175:$D$377,0,0)</f>
        <v>4</v>
      </c>
      <c r="U266" s="107">
        <f t="array" ref="U266">XLOOKUP(DECKS!$F266,HISTORICO!$B$381:$B$501,HISTORICO!$C$381:$C$501,0,0)</f>
        <v>2</v>
      </c>
      <c r="V266" s="107">
        <f t="array" ref="V266">XLOOKUP(DECKS!$F266,HISTORICO!$B$381:$B$501,HISTORICO!$D$381:$D$501,0,0)</f>
        <v>1</v>
      </c>
      <c r="W266" s="107">
        <f t="array" ref="W266">XLOOKUP(DECKS!$F266,HISTORICO!$B$505:$B$589,HISTORICO!$C$505:$C$589,0,0)</f>
        <v>0</v>
      </c>
      <c r="X266" s="107">
        <f t="array" ref="X266">XLOOKUP(DECKS!$F266,HISTORICO!$B$505:$B$589,HISTORICO!$D$505:$D$589,0,0)</f>
        <v>0</v>
      </c>
      <c r="Y266" s="107">
        <f t="array" ref="Y266">XLOOKUP(DECKS!$F266,HISTORICO!$N$4:$N$100,HISTORICO!$O$4:$O$100,0,0)</f>
        <v>0</v>
      </c>
      <c r="Z266" s="107">
        <f t="array" ref="Z266">XLOOKUP(DECKS!$F266,HISTORICO!$N$4:$N$100,HISTORICO!$P$4:$P$100,0,0)</f>
        <v>0</v>
      </c>
      <c r="AA266" s="107">
        <f t="array" ref="AA266">XLOOKUP(DECKS!$F266,HISTORICO!$N$107:$N$288,HISTORICO!$O$107:$O$288,0,0)</f>
        <v>0</v>
      </c>
      <c r="AB266" s="107">
        <f t="array" ref="AB266">XLOOKUP(DECKS!$F266,HISTORICO!$N$107:$N$288,HISTORICO!$P$107:$P$288,0,0)</f>
        <v>0</v>
      </c>
      <c r="AC266" s="100" t="str">
        <f>DECKS!$AB266/DECKS!$AA266</f>
        <v>#DIV/0!</v>
      </c>
      <c r="AD266" s="108">
        <f t="array" ref="AD266">XLOOKUP(DECKS!$F266,HISTORICO!$N$292:$N$759,HISTORICO!$O$292:$O$759,0,0)</f>
        <v>0</v>
      </c>
      <c r="AE266" s="107">
        <f t="array" ref="AE266">XLOOKUP(DECKS!$F266,HISTORICO!$N$292:$N$759,HISTORICO!$P$292:$P$759,0,0)</f>
        <v>0</v>
      </c>
      <c r="AF266" s="109">
        <f>IFERROR(DECKS!$AE266/DECKS!$AD266,0)</f>
        <v>0</v>
      </c>
      <c r="AG266" s="108">
        <f>DECKS!$Y266+DECKS!$AA266+DECKS!$AD266</f>
        <v>0</v>
      </c>
      <c r="AH266" s="109">
        <f>IFERROR((DECKS!$Z266+DECKS!$AB266+DECKS!$AE266)/DECKS!$AG266,0)</f>
        <v>0</v>
      </c>
      <c r="AI266" s="110" t="str">
        <f>IFERROR(AVERAGEIF(REG!$D$2:$D$124,DECKS!$F266,REG!$C$2:$C$124),"-")</f>
        <v>-</v>
      </c>
      <c r="AJ266" s="108">
        <f>DECKS!$M266+DECKS!$O266+DECKS!$Q266+DECKS!$S266+DECKS!$U266+DECKS!$W266+DECKS!$Y266+DECKS!$AA266+DECKS!$AD266</f>
        <v>7</v>
      </c>
      <c r="AK266" s="109">
        <f>IFERROR((DECKS!$N266+DECKS!$P266+DECKS!$R266+DECKS!$T266+DECKS!$V266+DECKS!$X266+DECKS!$Z266+DECKS!$AB266+DECKS!$AE266)/DECKS!$AJ266,0)</f>
        <v>0.7142857143</v>
      </c>
      <c r="AL266" s="100" t="s">
        <v>362</v>
      </c>
      <c r="AM266" s="107">
        <f>SUMIF(HISTORICO!N:N,DECKS!$F266,HISTORICO!X:X)</f>
        <v>0</v>
      </c>
      <c r="AN266" s="107">
        <f>SUMIF(HISTORICO!N:N,DECKS!$F266,HISTORICO!Y:Y)</f>
        <v>0</v>
      </c>
      <c r="AO266" s="107">
        <f>SUMIF(HISTORICO!N:N,DECKS!$F266,HISTORICO!Z:Z)</f>
        <v>0</v>
      </c>
      <c r="AP266" s="107">
        <f>SUMIF(HISTORICO!N:N,DECKS!$F266,HISTORICO!AA:AA)</f>
        <v>0</v>
      </c>
      <c r="AQ266" s="111">
        <f>IFERROR(SUM(DECKS!$AM266:$AP266)/((DECKS!$AG266)),0)</f>
        <v>0</v>
      </c>
      <c r="AR266" s="112">
        <f>IFERROR(DECKS!$AM266/SUM(DECKS!$AM266:$AP266),0)</f>
        <v>0</v>
      </c>
      <c r="AS266" s="112">
        <f>IFERROR(DECKS!$AN266/SUM(DECKS!$AM266:$AP266),0)</f>
        <v>0</v>
      </c>
      <c r="AT266" s="112">
        <f>IFERROR(DECKS!$AO266/SUM(DECKS!$AM266:$AP266),0)</f>
        <v>0</v>
      </c>
      <c r="AU266" s="112">
        <f>IFERROR(DECKS!$AP266/SUM(DECKS!$AM266:$AP266),0)</f>
        <v>0</v>
      </c>
      <c r="AV266" s="107">
        <f t="array" ref="AV266">XLOOKUP(DECKS!$F266,HISTORICO!$N$4:$N$100,HISTORICO!$AH$4:$AH$100,0)</f>
        <v>0</v>
      </c>
      <c r="AW266" s="107">
        <f>DECKS!$AV266+DECKS!$AM266+1.5*DECKS!$AN266+2*DECKS!$AO266+2.5*DECKS!$AP266</f>
        <v>0</v>
      </c>
      <c r="AX266" s="110" t="str">
        <f>IFERROR(DECKS!$AW266/DECKS!$AG266,"-")</f>
        <v>-</v>
      </c>
      <c r="AY266" s="107" t="str">
        <f t="array" ref="AY266">XLOOKUP(DECKS!$AX266,REF!$F$64:$F$68,REF!$D$64:$D$68,"-",-1,1)</f>
        <v>-</v>
      </c>
      <c r="AZ266" s="107"/>
      <c r="BA266" s="114"/>
      <c r="BB266" s="107"/>
      <c r="BC266" s="107"/>
    </row>
    <row r="267" ht="18.75" hidden="1" customHeight="1">
      <c r="A267" s="88"/>
      <c r="B267" s="105" t="s">
        <v>298</v>
      </c>
      <c r="C267" s="107" t="s">
        <v>258</v>
      </c>
      <c r="D267" s="107">
        <v>3.0</v>
      </c>
      <c r="E267" s="105" t="str">
        <f t="array" ref="E267">XLOOKUP(B267,REF!$C$3:$C$34,REF!$B$3:$B$34,"-",0,1)</f>
        <v>Boros</v>
      </c>
      <c r="F267" s="108" t="s">
        <v>608</v>
      </c>
      <c r="G267" s="107" t="str">
        <f t="shared" si="1"/>
        <v>1</v>
      </c>
      <c r="H267" s="107" t="str">
        <f t="shared" si="2"/>
        <v>0</v>
      </c>
      <c r="I267" s="107" t="str">
        <f t="shared" si="3"/>
        <v>0</v>
      </c>
      <c r="J267" s="107" t="str">
        <f t="shared" si="4"/>
        <v>1</v>
      </c>
      <c r="K267" s="107" t="str">
        <f t="shared" si="5"/>
        <v>0</v>
      </c>
      <c r="L267" s="107">
        <f t="shared" si="6"/>
        <v>2</v>
      </c>
      <c r="M267" s="107">
        <f t="array" ref="M267">XLOOKUP(DECKS!$F267,HISTORICO!$B$4:$B$11,HISTORICO!$C$4:$C$11,0,0)</f>
        <v>0</v>
      </c>
      <c r="N267" s="107">
        <f t="array" ref="N267">XLOOKUP(DECKS!$F267,HISTORICO!$B$4:$B$11,HISTORICO!$D$4:$D$11,0,0)</f>
        <v>0</v>
      </c>
      <c r="O267" s="107">
        <f t="array" ref="O267">XLOOKUP(DECKS!$F267,HISTORICO!$B$15:$B$89,HISTORICO!$C$15:$C$89,0,0)</f>
        <v>0</v>
      </c>
      <c r="P267" s="107">
        <f t="array" ref="P267">XLOOKUP(DECKS!$F267,HISTORICO!$B$15:$B$89,HISTORICO!$D$15:$D$89,0,0)</f>
        <v>0</v>
      </c>
      <c r="Q267" s="107">
        <f t="array" ref="Q267">XLOOKUP(DECKS!$F267,HISTORICO!$B$93:$B$171,HISTORICO!$C$93:$C$171,0,0)</f>
        <v>0</v>
      </c>
      <c r="R267" s="107">
        <f t="array" ref="R267">XLOOKUP(DECKS!$F267,HISTORICO!$B$93:$B$171,HISTORICO!$D$93:$D$171,0,0)</f>
        <v>0</v>
      </c>
      <c r="S267" s="107">
        <f t="array" ref="S267">XLOOKUP(DECKS!$F267,HISTORICO!$B$175:$B$377,HISTORICO!$C$175:$C$377,0,0)</f>
        <v>20</v>
      </c>
      <c r="T267" s="107">
        <f t="array" ref="T267">XLOOKUP(DECKS!$F267,HISTORICO!$B$175:$B$377,HISTORICO!$D$175:$D$377,0,0)</f>
        <v>12</v>
      </c>
      <c r="U267" s="107">
        <f t="array" ref="U267">XLOOKUP(DECKS!$F267,HISTORICO!$B$381:$B$501,HISTORICO!$C$381:$C$501,0,0)</f>
        <v>1</v>
      </c>
      <c r="V267" s="107">
        <f t="array" ref="V267">XLOOKUP(DECKS!$F267,HISTORICO!$B$381:$B$501,HISTORICO!$D$381:$D$501,0,0)</f>
        <v>1</v>
      </c>
      <c r="W267" s="107">
        <f t="array" ref="W267">XLOOKUP(DECKS!$F267,HISTORICO!$B$505:$B$589,HISTORICO!$C$505:$C$589,0,0)</f>
        <v>2</v>
      </c>
      <c r="X267" s="107">
        <f t="array" ref="X267">XLOOKUP(DECKS!$F267,HISTORICO!$B$505:$B$589,HISTORICO!$D$505:$D$589,0,0)</f>
        <v>2</v>
      </c>
      <c r="Y267" s="107">
        <f t="array" ref="Y267">XLOOKUP(DECKS!$F267,HISTORICO!$N$4:$N$100,HISTORICO!$O$4:$O$100,0,0)</f>
        <v>0</v>
      </c>
      <c r="Z267" s="107">
        <f t="array" ref="Z267">XLOOKUP(DECKS!$F267,HISTORICO!$N$4:$N$100,HISTORICO!$P$4:$P$100,0,0)</f>
        <v>0</v>
      </c>
      <c r="AA267" s="107">
        <f t="array" ref="AA267">XLOOKUP(DECKS!$F267,HISTORICO!$N$107:$N$288,HISTORICO!$O$107:$O$288,0,0)</f>
        <v>0</v>
      </c>
      <c r="AB267" s="107">
        <f t="array" ref="AB267">XLOOKUP(DECKS!$F267,HISTORICO!$N$107:$N$288,HISTORICO!$P$107:$P$288,0,0)</f>
        <v>0</v>
      </c>
      <c r="AC267" s="100" t="str">
        <f>DECKS!$AB267/DECKS!$AA267</f>
        <v>#DIV/0!</v>
      </c>
      <c r="AD267" s="108">
        <f t="array" ref="AD267">XLOOKUP(DECKS!$F267,HISTORICO!$N$292:$N$759,HISTORICO!$O$292:$O$759,0,0)</f>
        <v>0</v>
      </c>
      <c r="AE267" s="107">
        <f t="array" ref="AE267">XLOOKUP(DECKS!$F267,HISTORICO!$N$292:$N$759,HISTORICO!$P$292:$P$759,0,0)</f>
        <v>0</v>
      </c>
      <c r="AF267" s="109">
        <f>IFERROR(DECKS!$AE267/DECKS!$AD267,0)</f>
        <v>0</v>
      </c>
      <c r="AG267" s="108">
        <f>DECKS!$Y267+DECKS!$AA267+DECKS!$AD267</f>
        <v>0</v>
      </c>
      <c r="AH267" s="109">
        <f>IFERROR((DECKS!$Z267+DECKS!$AB267+DECKS!$AE267)/DECKS!$AG267,0)</f>
        <v>0</v>
      </c>
      <c r="AI267" s="110" t="str">
        <f>IFERROR(AVERAGEIF(REG!$D$2:$D$124,DECKS!$F267,REG!$C$2:$C$124),"-")</f>
        <v>-</v>
      </c>
      <c r="AJ267" s="108">
        <f>DECKS!$M267+DECKS!$O267+DECKS!$Q267+DECKS!$S267+DECKS!$U267+DECKS!$W267+DECKS!$Y267+DECKS!$AA267+DECKS!$AD267</f>
        <v>23</v>
      </c>
      <c r="AK267" s="109">
        <f>IFERROR((DECKS!$N267+DECKS!$P267+DECKS!$R267+DECKS!$T267+DECKS!$V267+DECKS!$X267+DECKS!$Z267+DECKS!$AB267+DECKS!$AE267)/DECKS!$AJ267,0)</f>
        <v>0.652173913</v>
      </c>
      <c r="AL267" s="100" t="s">
        <v>190</v>
      </c>
      <c r="AM267" s="107">
        <f>SUMIF(HISTORICO!N:N,DECKS!$F267,HISTORICO!X:X)</f>
        <v>0</v>
      </c>
      <c r="AN267" s="107">
        <f>SUMIF(HISTORICO!N:N,DECKS!$F267,HISTORICO!Y:Y)</f>
        <v>0</v>
      </c>
      <c r="AO267" s="107">
        <f>SUMIF(HISTORICO!N:N,DECKS!$F267,HISTORICO!Z:Z)</f>
        <v>0</v>
      </c>
      <c r="AP267" s="107">
        <f>SUMIF(HISTORICO!N:N,DECKS!$F267,HISTORICO!AA:AA)</f>
        <v>0</v>
      </c>
      <c r="AQ267" s="111">
        <f>IFERROR(SUM(DECKS!$AM267:$AP267)/((DECKS!$AG267)),0)</f>
        <v>0</v>
      </c>
      <c r="AR267" s="112">
        <f>IFERROR(DECKS!$AM267/SUM(DECKS!$AM267:$AP267),0)</f>
        <v>0</v>
      </c>
      <c r="AS267" s="112">
        <f>IFERROR(DECKS!$AN267/SUM(DECKS!$AM267:$AP267),0)</f>
        <v>0</v>
      </c>
      <c r="AT267" s="112">
        <f>IFERROR(DECKS!$AO267/SUM(DECKS!$AM267:$AP267),0)</f>
        <v>0</v>
      </c>
      <c r="AU267" s="112">
        <f>IFERROR(DECKS!$AP267/SUM(DECKS!$AM267:$AP267),0)</f>
        <v>0</v>
      </c>
      <c r="AV267" s="107">
        <f t="array" ref="AV267">XLOOKUP(DECKS!$F267,HISTORICO!$N$4:$N$100,HISTORICO!$AH$4:$AH$100,0)</f>
        <v>0</v>
      </c>
      <c r="AW267" s="107">
        <f>DECKS!$AV267+DECKS!$AM267+1.5*DECKS!$AN267+2*DECKS!$AO267+2.5*DECKS!$AP267</f>
        <v>0</v>
      </c>
      <c r="AX267" s="110" t="str">
        <f>IFERROR(DECKS!$AW267/DECKS!$AG267,"-")</f>
        <v>-</v>
      </c>
      <c r="AY267" s="107" t="str">
        <f t="array" ref="AY267">XLOOKUP(DECKS!$AX267,REF!$F$64:$F$68,REF!$D$64:$D$68,"-",-1,1)</f>
        <v>-</v>
      </c>
      <c r="AZ267" s="107"/>
      <c r="BA267" s="114"/>
      <c r="BB267" s="107"/>
      <c r="BC267" s="107"/>
    </row>
    <row r="268" ht="18.75" hidden="1" customHeight="1">
      <c r="A268" s="88"/>
      <c r="B268" s="105" t="s">
        <v>330</v>
      </c>
      <c r="C268" s="107" t="s">
        <v>274</v>
      </c>
      <c r="D268" s="107">
        <v>5.0</v>
      </c>
      <c r="E268" s="105" t="str">
        <f t="array" ref="E268">XLOOKUP(B268,REF!$C$3:$C$34,REF!$B$3:$B$34,"-",0,1)</f>
        <v>Orzhov</v>
      </c>
      <c r="F268" s="108" t="s">
        <v>609</v>
      </c>
      <c r="G268" s="107" t="str">
        <f t="shared" si="1"/>
        <v>1</v>
      </c>
      <c r="H268" s="107" t="str">
        <f t="shared" si="2"/>
        <v>0</v>
      </c>
      <c r="I268" s="107" t="str">
        <f t="shared" si="3"/>
        <v>1</v>
      </c>
      <c r="J268" s="107" t="str">
        <f t="shared" si="4"/>
        <v>0</v>
      </c>
      <c r="K268" s="107" t="str">
        <f t="shared" si="5"/>
        <v>0</v>
      </c>
      <c r="L268" s="107">
        <f t="shared" si="6"/>
        <v>2</v>
      </c>
      <c r="M268" s="107">
        <f t="array" ref="M268">XLOOKUP(DECKS!$F268,HISTORICO!$B$4:$B$11,HISTORICO!$C$4:$C$11,0,0)</f>
        <v>0</v>
      </c>
      <c r="N268" s="107">
        <f t="array" ref="N268">XLOOKUP(DECKS!$F268,HISTORICO!$B$4:$B$11,HISTORICO!$D$4:$D$11,0,0)</f>
        <v>0</v>
      </c>
      <c r="O268" s="107">
        <f t="array" ref="O268">XLOOKUP(DECKS!$F268,HISTORICO!$B$15:$B$89,HISTORICO!$C$15:$C$89,0,0)</f>
        <v>0</v>
      </c>
      <c r="P268" s="107">
        <f t="array" ref="P268">XLOOKUP(DECKS!$F268,HISTORICO!$B$15:$B$89,HISTORICO!$D$15:$D$89,0,0)</f>
        <v>0</v>
      </c>
      <c r="Q268" s="107">
        <f t="array" ref="Q268">XLOOKUP(DECKS!$F268,HISTORICO!$B$93:$B$171,HISTORICO!$C$93:$C$171,0,0)</f>
        <v>0</v>
      </c>
      <c r="R268" s="107">
        <f t="array" ref="R268">XLOOKUP(DECKS!$F268,HISTORICO!$B$93:$B$171,HISTORICO!$D$93:$D$171,0,0)</f>
        <v>0</v>
      </c>
      <c r="S268" s="107">
        <f t="array" ref="S268">XLOOKUP(DECKS!$F268,HISTORICO!$B$175:$B$377,HISTORICO!$C$175:$C$377,0,0)</f>
        <v>8</v>
      </c>
      <c r="T268" s="107">
        <f t="array" ref="T268">XLOOKUP(DECKS!$F268,HISTORICO!$B$175:$B$377,HISTORICO!$D$175:$D$377,0,0)</f>
        <v>5</v>
      </c>
      <c r="U268" s="107">
        <f t="array" ref="U268">XLOOKUP(DECKS!$F268,HISTORICO!$B$381:$B$501,HISTORICO!$C$381:$C$501,0,0)</f>
        <v>0</v>
      </c>
      <c r="V268" s="107">
        <f t="array" ref="V268">XLOOKUP(DECKS!$F268,HISTORICO!$B$381:$B$501,HISTORICO!$D$381:$D$501,0,0)</f>
        <v>0</v>
      </c>
      <c r="W268" s="107">
        <f t="array" ref="W268">XLOOKUP(DECKS!$F268,HISTORICO!$B$505:$B$589,HISTORICO!$C$505:$C$589,0,0)</f>
        <v>0</v>
      </c>
      <c r="X268" s="107">
        <f t="array" ref="X268">XLOOKUP(DECKS!$F268,HISTORICO!$B$505:$B$589,HISTORICO!$D$505:$D$589,0,0)</f>
        <v>0</v>
      </c>
      <c r="Y268" s="107">
        <f t="array" ref="Y268">XLOOKUP(DECKS!$F268,HISTORICO!$N$4:$N$100,HISTORICO!$O$4:$O$100,0,0)</f>
        <v>0</v>
      </c>
      <c r="Z268" s="107">
        <f t="array" ref="Z268">XLOOKUP(DECKS!$F268,HISTORICO!$N$4:$N$100,HISTORICO!$P$4:$P$100,0,0)</f>
        <v>0</v>
      </c>
      <c r="AA268" s="107">
        <f t="array" ref="AA268">XLOOKUP(DECKS!$F268,HISTORICO!$N$107:$N$288,HISTORICO!$O$107:$O$288,0,0)</f>
        <v>0</v>
      </c>
      <c r="AB268" s="107">
        <f t="array" ref="AB268">XLOOKUP(DECKS!$F268,HISTORICO!$N$107:$N$288,HISTORICO!$P$107:$P$288,0,0)</f>
        <v>0</v>
      </c>
      <c r="AC268" s="100" t="str">
        <f>DECKS!$AB268/DECKS!$AA268</f>
        <v>#DIV/0!</v>
      </c>
      <c r="AD268" s="108">
        <f t="array" ref="AD268">XLOOKUP(DECKS!$F268,HISTORICO!$N$292:$N$759,HISTORICO!$O$292:$O$759,0,0)</f>
        <v>0</v>
      </c>
      <c r="AE268" s="107">
        <f t="array" ref="AE268">XLOOKUP(DECKS!$F268,HISTORICO!$N$292:$N$759,HISTORICO!$P$292:$P$759,0,0)</f>
        <v>0</v>
      </c>
      <c r="AF268" s="109">
        <f>IFERROR(DECKS!$AE268/DECKS!$AD268,0)</f>
        <v>0</v>
      </c>
      <c r="AG268" s="108">
        <f>DECKS!$Y268+DECKS!$AA268+DECKS!$AD268</f>
        <v>0</v>
      </c>
      <c r="AH268" s="109">
        <f>IFERROR((DECKS!$Z268+DECKS!$AB268+DECKS!$AE268)/DECKS!$AG268,0)</f>
        <v>0</v>
      </c>
      <c r="AI268" s="110" t="str">
        <f>IFERROR(AVERAGEIF(REG!$D$2:$D$124,DECKS!$F268,REG!$C$2:$C$124),"-")</f>
        <v>-</v>
      </c>
      <c r="AJ268" s="108">
        <f>DECKS!$M268+DECKS!$O268+DECKS!$Q268+DECKS!$S268+DECKS!$U268+DECKS!$W268+DECKS!$Y268+DECKS!$AA268+DECKS!$AD268</f>
        <v>8</v>
      </c>
      <c r="AK268" s="109">
        <f>IFERROR((DECKS!$N268+DECKS!$P268+DECKS!$R268+DECKS!$T268+DECKS!$V268+DECKS!$X268+DECKS!$Z268+DECKS!$AB268+DECKS!$AE268)/DECKS!$AJ268,0)</f>
        <v>0.625</v>
      </c>
      <c r="AL268" s="100" t="s">
        <v>160</v>
      </c>
      <c r="AM268" s="107">
        <f>SUMIF(HISTORICO!N:N,DECKS!$F268,HISTORICO!X:X)</f>
        <v>0</v>
      </c>
      <c r="AN268" s="107">
        <f>SUMIF(HISTORICO!N:N,DECKS!$F268,HISTORICO!Y:Y)</f>
        <v>0</v>
      </c>
      <c r="AO268" s="107">
        <f>SUMIF(HISTORICO!N:N,DECKS!$F268,HISTORICO!Z:Z)</f>
        <v>0</v>
      </c>
      <c r="AP268" s="107">
        <f>SUMIF(HISTORICO!N:N,DECKS!$F268,HISTORICO!AA:AA)</f>
        <v>0</v>
      </c>
      <c r="AQ268" s="111">
        <f>IFERROR(SUM(DECKS!$AM268:$AP268)/((DECKS!$AG268)),0)</f>
        <v>0</v>
      </c>
      <c r="AR268" s="112">
        <f>IFERROR(DECKS!$AM268/SUM(DECKS!$AM268:$AP268),0)</f>
        <v>0</v>
      </c>
      <c r="AS268" s="112">
        <f>IFERROR(DECKS!$AN268/SUM(DECKS!$AM268:$AP268),0)</f>
        <v>0</v>
      </c>
      <c r="AT268" s="112">
        <f>IFERROR(DECKS!$AO268/SUM(DECKS!$AM268:$AP268),0)</f>
        <v>0</v>
      </c>
      <c r="AU268" s="112">
        <f>IFERROR(DECKS!$AP268/SUM(DECKS!$AM268:$AP268),0)</f>
        <v>0</v>
      </c>
      <c r="AV268" s="107">
        <f t="array" ref="AV268">XLOOKUP(DECKS!$F268,HISTORICO!$N$4:$N$100,HISTORICO!$AH$4:$AH$100,0)</f>
        <v>0</v>
      </c>
      <c r="AW268" s="107">
        <f>DECKS!$AV268+DECKS!$AM268+1.5*DECKS!$AN268+2*DECKS!$AO268+2.5*DECKS!$AP268</f>
        <v>0</v>
      </c>
      <c r="AX268" s="110" t="str">
        <f>IFERROR(DECKS!$AW268/DECKS!$AG268,"-")</f>
        <v>-</v>
      </c>
      <c r="AY268" s="107" t="str">
        <f t="array" ref="AY268">XLOOKUP(DECKS!$AX268,REF!$F$64:$F$68,REF!$D$64:$D$68,"-",-1,1)</f>
        <v>-</v>
      </c>
      <c r="AZ268" s="107"/>
      <c r="BA268" s="114"/>
      <c r="BB268" s="107"/>
      <c r="BC268" s="107"/>
    </row>
    <row r="269" ht="18.75" hidden="1" customHeight="1">
      <c r="A269" s="88"/>
      <c r="B269" s="105" t="s">
        <v>328</v>
      </c>
      <c r="C269" s="107" t="s">
        <v>269</v>
      </c>
      <c r="D269" s="107">
        <v>5.0</v>
      </c>
      <c r="E269" s="105" t="str">
        <f t="array" ref="E269">XLOOKUP(B269,REF!$C$3:$C$34,REF!$B$3:$B$34,"-",0,1)</f>
        <v>Mono Red</v>
      </c>
      <c r="F269" s="108" t="s">
        <v>610</v>
      </c>
      <c r="G269" s="107" t="str">
        <f t="shared" si="1"/>
        <v>0</v>
      </c>
      <c r="H269" s="107" t="str">
        <f t="shared" si="2"/>
        <v>0</v>
      </c>
      <c r="I269" s="107" t="str">
        <f t="shared" si="3"/>
        <v>0</v>
      </c>
      <c r="J269" s="107" t="str">
        <f t="shared" si="4"/>
        <v>1</v>
      </c>
      <c r="K269" s="107" t="str">
        <f t="shared" si="5"/>
        <v>0</v>
      </c>
      <c r="L269" s="107">
        <f t="shared" si="6"/>
        <v>1</v>
      </c>
      <c r="M269" s="107">
        <f t="array" ref="M269">XLOOKUP(DECKS!$F269,HISTORICO!$B$4:$B$11,HISTORICO!$C$4:$C$11,0,0)</f>
        <v>0</v>
      </c>
      <c r="N269" s="107">
        <f t="array" ref="N269">XLOOKUP(DECKS!$F269,HISTORICO!$B$4:$B$11,HISTORICO!$D$4:$D$11,0,0)</f>
        <v>0</v>
      </c>
      <c r="O269" s="107">
        <f t="array" ref="O269">XLOOKUP(DECKS!$F269,HISTORICO!$B$15:$B$89,HISTORICO!$C$15:$C$89,0,0)</f>
        <v>8</v>
      </c>
      <c r="P269" s="107">
        <f t="array" ref="P269">XLOOKUP(DECKS!$F269,HISTORICO!$B$15:$B$89,HISTORICO!$D$15:$D$89,0,0)</f>
        <v>5</v>
      </c>
      <c r="Q269" s="107">
        <f t="array" ref="Q269">XLOOKUP(DECKS!$F269,HISTORICO!$B$93:$B$171,HISTORICO!$C$93:$C$171,0,0)</f>
        <v>0</v>
      </c>
      <c r="R269" s="107">
        <f t="array" ref="R269">XLOOKUP(DECKS!$F269,HISTORICO!$B$93:$B$171,HISTORICO!$D$93:$D$171,0,0)</f>
        <v>0</v>
      </c>
      <c r="S269" s="107">
        <f t="array" ref="S269">XLOOKUP(DECKS!$F269,HISTORICO!$B$175:$B$377,HISTORICO!$C$175:$C$377,0,0)</f>
        <v>0</v>
      </c>
      <c r="T269" s="107">
        <f t="array" ref="T269">XLOOKUP(DECKS!$F269,HISTORICO!$B$175:$B$377,HISTORICO!$D$175:$D$377,0,0)</f>
        <v>0</v>
      </c>
      <c r="U269" s="107">
        <f t="array" ref="U269">XLOOKUP(DECKS!$F269,HISTORICO!$B$381:$B$501,HISTORICO!$C$381:$C$501,0,0)</f>
        <v>0</v>
      </c>
      <c r="V269" s="107">
        <f t="array" ref="V269">XLOOKUP(DECKS!$F269,HISTORICO!$B$381:$B$501,HISTORICO!$D$381:$D$501,0,0)</f>
        <v>0</v>
      </c>
      <c r="W269" s="107">
        <f t="array" ref="W269">XLOOKUP(DECKS!$F269,HISTORICO!$B$505:$B$589,HISTORICO!$C$505:$C$589,0,0)</f>
        <v>0</v>
      </c>
      <c r="X269" s="107">
        <f t="array" ref="X269">XLOOKUP(DECKS!$F269,HISTORICO!$B$505:$B$589,HISTORICO!$D$505:$D$589,0,0)</f>
        <v>0</v>
      </c>
      <c r="Y269" s="107">
        <f t="array" ref="Y269">XLOOKUP(DECKS!$F269,HISTORICO!$N$4:$N$100,HISTORICO!$O$4:$O$100,0,0)</f>
        <v>0</v>
      </c>
      <c r="Z269" s="107">
        <f t="array" ref="Z269">XLOOKUP(DECKS!$F269,HISTORICO!$N$4:$N$100,HISTORICO!$P$4:$P$100,0,0)</f>
        <v>0</v>
      </c>
      <c r="AA269" s="107">
        <f t="array" ref="AA269">XLOOKUP(DECKS!$F269,HISTORICO!$N$107:$N$288,HISTORICO!$O$107:$O$288,0,0)</f>
        <v>0</v>
      </c>
      <c r="AB269" s="107">
        <f t="array" ref="AB269">XLOOKUP(DECKS!$F269,HISTORICO!$N$107:$N$288,HISTORICO!$P$107:$P$288,0,0)</f>
        <v>0</v>
      </c>
      <c r="AC269" s="100" t="str">
        <f>DECKS!$AB269/DECKS!$AA269</f>
        <v>#DIV/0!</v>
      </c>
      <c r="AD269" s="108">
        <f t="array" ref="AD269">XLOOKUP(DECKS!$F269,HISTORICO!$N$292:$N$759,HISTORICO!$O$292:$O$759,0,0)</f>
        <v>0</v>
      </c>
      <c r="AE269" s="107">
        <f t="array" ref="AE269">XLOOKUP(DECKS!$F269,HISTORICO!$N$292:$N$759,HISTORICO!$P$292:$P$759,0,0)</f>
        <v>0</v>
      </c>
      <c r="AF269" s="109">
        <f>IFERROR(DECKS!$AE269/DECKS!$AD269,0)</f>
        <v>0</v>
      </c>
      <c r="AG269" s="108">
        <f>DECKS!$Y269+DECKS!$AA269+DECKS!$AD269</f>
        <v>0</v>
      </c>
      <c r="AH269" s="109">
        <f>IFERROR((DECKS!$Z269+DECKS!$AB269+DECKS!$AE269)/DECKS!$AG269,0)</f>
        <v>0</v>
      </c>
      <c r="AI269" s="110" t="str">
        <f>IFERROR(AVERAGEIF(REG!$D$2:$D$124,DECKS!$F269,REG!$C$2:$C$124),"-")</f>
        <v>-</v>
      </c>
      <c r="AJ269" s="108">
        <f>DECKS!$M269+DECKS!$O269+DECKS!$Q269+DECKS!$S269+DECKS!$U269+DECKS!$W269+DECKS!$Y269+DECKS!$AA269+DECKS!$AD269</f>
        <v>8</v>
      </c>
      <c r="AK269" s="109">
        <f>IFERROR((DECKS!$N269+DECKS!$P269+DECKS!$R269+DECKS!$T269+DECKS!$V269+DECKS!$X269+DECKS!$Z269+DECKS!$AB269+DECKS!$AE269)/DECKS!$AJ269,0)</f>
        <v>0.625</v>
      </c>
      <c r="AL269" s="100" t="s">
        <v>362</v>
      </c>
      <c r="AM269" s="107">
        <f>SUMIF(HISTORICO!N:N,DECKS!$F269,HISTORICO!X:X)</f>
        <v>0</v>
      </c>
      <c r="AN269" s="107">
        <f>SUMIF(HISTORICO!N:N,DECKS!$F269,HISTORICO!Y:Y)</f>
        <v>0</v>
      </c>
      <c r="AO269" s="107">
        <f>SUMIF(HISTORICO!N:N,DECKS!$F269,HISTORICO!Z:Z)</f>
        <v>0</v>
      </c>
      <c r="AP269" s="107">
        <f>SUMIF(HISTORICO!N:N,DECKS!$F269,HISTORICO!AA:AA)</f>
        <v>0</v>
      </c>
      <c r="AQ269" s="111">
        <f>IFERROR(SUM(DECKS!$AM269:$AP269)/((DECKS!$AG269)),0)</f>
        <v>0</v>
      </c>
      <c r="AR269" s="112">
        <f>IFERROR(DECKS!$AM269/SUM(DECKS!$AM269:$AP269),0)</f>
        <v>0</v>
      </c>
      <c r="AS269" s="112">
        <f>IFERROR(DECKS!$AN269/SUM(DECKS!$AM269:$AP269),0)</f>
        <v>0</v>
      </c>
      <c r="AT269" s="112">
        <f>IFERROR(DECKS!$AO269/SUM(DECKS!$AM269:$AP269),0)</f>
        <v>0</v>
      </c>
      <c r="AU269" s="112">
        <f>IFERROR(DECKS!$AP269/SUM(DECKS!$AM269:$AP269),0)</f>
        <v>0</v>
      </c>
      <c r="AV269" s="107">
        <f t="array" ref="AV269">XLOOKUP(DECKS!$F269,HISTORICO!$N$4:$N$100,HISTORICO!$AH$4:$AH$100,0)</f>
        <v>0</v>
      </c>
      <c r="AW269" s="107">
        <f>DECKS!$AV269+DECKS!$AM269+1.5*DECKS!$AN269+2*DECKS!$AO269+2.5*DECKS!$AP269</f>
        <v>0</v>
      </c>
      <c r="AX269" s="110" t="str">
        <f>IFERROR(DECKS!$AW269/DECKS!$AG269,"-")</f>
        <v>-</v>
      </c>
      <c r="AY269" s="107" t="str">
        <f t="array" ref="AY269">XLOOKUP(DECKS!$AX269,REF!$F$64:$F$68,REF!$D$64:$D$68,"-",-1,1)</f>
        <v>-</v>
      </c>
      <c r="AZ269" s="107"/>
      <c r="BA269" s="114"/>
      <c r="BB269" s="107"/>
      <c r="BC269" s="107"/>
    </row>
    <row r="270" ht="18.75" hidden="1" customHeight="1">
      <c r="A270" s="88"/>
      <c r="B270" s="105" t="s">
        <v>340</v>
      </c>
      <c r="C270" s="107" t="s">
        <v>264</v>
      </c>
      <c r="D270" s="107">
        <v>4.0</v>
      </c>
      <c r="E270" s="105" t="str">
        <f t="array" ref="E270">XLOOKUP(B270,REF!$C$3:$C$34,REF!$B$3:$B$34,"-",0,1)</f>
        <v>Esper</v>
      </c>
      <c r="F270" s="108" t="s">
        <v>611</v>
      </c>
      <c r="G270" s="107" t="str">
        <f t="shared" si="1"/>
        <v>1</v>
      </c>
      <c r="H270" s="107" t="str">
        <f t="shared" si="2"/>
        <v>1</v>
      </c>
      <c r="I270" s="107" t="str">
        <f t="shared" si="3"/>
        <v>1</v>
      </c>
      <c r="J270" s="107" t="str">
        <f t="shared" si="4"/>
        <v>0</v>
      </c>
      <c r="K270" s="107" t="str">
        <f t="shared" si="5"/>
        <v>0</v>
      </c>
      <c r="L270" s="107">
        <f t="shared" si="6"/>
        <v>3</v>
      </c>
      <c r="M270" s="107">
        <f t="array" ref="M270">XLOOKUP(DECKS!$F270,HISTORICO!$B$4:$B$11,HISTORICO!$C$4:$C$11,0,0)</f>
        <v>0</v>
      </c>
      <c r="N270" s="107">
        <f t="array" ref="N270">XLOOKUP(DECKS!$F270,HISTORICO!$B$4:$B$11,HISTORICO!$D$4:$D$11,0,0)</f>
        <v>0</v>
      </c>
      <c r="O270" s="107">
        <f t="array" ref="O270">XLOOKUP(DECKS!$F270,HISTORICO!$B$15:$B$89,HISTORICO!$C$15:$C$89,0,0)</f>
        <v>0</v>
      </c>
      <c r="P270" s="107">
        <f t="array" ref="P270">XLOOKUP(DECKS!$F270,HISTORICO!$B$15:$B$89,HISTORICO!$D$15:$D$89,0,0)</f>
        <v>0</v>
      </c>
      <c r="Q270" s="107">
        <f t="array" ref="Q270">XLOOKUP(DECKS!$F270,HISTORICO!$B$93:$B$171,HISTORICO!$C$93:$C$171,0,0)</f>
        <v>0</v>
      </c>
      <c r="R270" s="107">
        <f t="array" ref="R270">XLOOKUP(DECKS!$F270,HISTORICO!$B$93:$B$171,HISTORICO!$D$93:$D$171,0,0)</f>
        <v>0</v>
      </c>
      <c r="S270" s="107">
        <f t="array" ref="S270">XLOOKUP(DECKS!$F270,HISTORICO!$B$175:$B$377,HISTORICO!$C$175:$C$377,0,0)</f>
        <v>0</v>
      </c>
      <c r="T270" s="107">
        <f t="array" ref="T270">XLOOKUP(DECKS!$F270,HISTORICO!$B$175:$B$377,HISTORICO!$D$175:$D$377,0,0)</f>
        <v>0</v>
      </c>
      <c r="U270" s="107">
        <f t="array" ref="U270">XLOOKUP(DECKS!$F270,HISTORICO!$B$381:$B$501,HISTORICO!$C$381:$C$501,0,0)</f>
        <v>5</v>
      </c>
      <c r="V270" s="107">
        <f t="array" ref="V270">XLOOKUP(DECKS!$F270,HISTORICO!$B$381:$B$501,HISTORICO!$D$381:$D$501,0,0)</f>
        <v>3</v>
      </c>
      <c r="W270" s="107">
        <f t="array" ref="W270">XLOOKUP(DECKS!$F270,HISTORICO!$B$505:$B$589,HISTORICO!$C$505:$C$589,0,0)</f>
        <v>0</v>
      </c>
      <c r="X270" s="107">
        <f t="array" ref="X270">XLOOKUP(DECKS!$F270,HISTORICO!$B$505:$B$589,HISTORICO!$D$505:$D$589,0,0)</f>
        <v>0</v>
      </c>
      <c r="Y270" s="107">
        <f t="array" ref="Y270">XLOOKUP(DECKS!$F270,HISTORICO!$N$4:$N$100,HISTORICO!$O$4:$O$100,0,0)</f>
        <v>0</v>
      </c>
      <c r="Z270" s="107">
        <f t="array" ref="Z270">XLOOKUP(DECKS!$F270,HISTORICO!$N$4:$N$100,HISTORICO!$P$4:$P$100,0,0)</f>
        <v>0</v>
      </c>
      <c r="AA270" s="107">
        <f t="array" ref="AA270">XLOOKUP(DECKS!$F270,HISTORICO!$N$107:$N$288,HISTORICO!$O$107:$O$288,0,0)</f>
        <v>0</v>
      </c>
      <c r="AB270" s="107">
        <f t="array" ref="AB270">XLOOKUP(DECKS!$F270,HISTORICO!$N$107:$N$288,HISTORICO!$P$107:$P$288,0,0)</f>
        <v>0</v>
      </c>
      <c r="AC270" s="100" t="str">
        <f>DECKS!$AB270/DECKS!$AA270</f>
        <v>#DIV/0!</v>
      </c>
      <c r="AD270" s="108">
        <f t="array" ref="AD270">XLOOKUP(DECKS!$F270,HISTORICO!$N$292:$N$759,HISTORICO!$O$292:$O$759,0,0)</f>
        <v>0</v>
      </c>
      <c r="AE270" s="107">
        <f t="array" ref="AE270">XLOOKUP(DECKS!$F270,HISTORICO!$N$292:$N$759,HISTORICO!$P$292:$P$759,0,0)</f>
        <v>0</v>
      </c>
      <c r="AF270" s="109">
        <f>IFERROR(DECKS!$AE270/DECKS!$AD270,0)</f>
        <v>0</v>
      </c>
      <c r="AG270" s="108">
        <f>DECKS!$Y270+DECKS!$AA270+DECKS!$AD270</f>
        <v>0</v>
      </c>
      <c r="AH270" s="109">
        <f>IFERROR((DECKS!$Z270+DECKS!$AB270+DECKS!$AE270)/DECKS!$AG270,0)</f>
        <v>0</v>
      </c>
      <c r="AI270" s="110" t="str">
        <f>IFERROR(AVERAGEIF(REG!$D$2:$D$124,DECKS!$F270,REG!$C$2:$C$124),"-")</f>
        <v>-</v>
      </c>
      <c r="AJ270" s="108">
        <f>DECKS!$M270+DECKS!$O270+DECKS!$Q270+DECKS!$S270+DECKS!$U270+DECKS!$W270+DECKS!$Y270+DECKS!$AA270+DECKS!$AD270</f>
        <v>5</v>
      </c>
      <c r="AK270" s="109">
        <f>IFERROR((DECKS!$N270+DECKS!$P270+DECKS!$R270+DECKS!$T270+DECKS!$V270+DECKS!$X270+DECKS!$Z270+DECKS!$AB270+DECKS!$AE270)/DECKS!$AJ270,0)</f>
        <v>0.6</v>
      </c>
      <c r="AL270" s="100" t="s">
        <v>362</v>
      </c>
      <c r="AM270" s="107">
        <f>SUMIF(HISTORICO!N:N,DECKS!$F270,HISTORICO!X:X)</f>
        <v>0</v>
      </c>
      <c r="AN270" s="107">
        <f>SUMIF(HISTORICO!N:N,DECKS!$F270,HISTORICO!Y:Y)</f>
        <v>0</v>
      </c>
      <c r="AO270" s="107">
        <f>SUMIF(HISTORICO!N:N,DECKS!$F270,HISTORICO!Z:Z)</f>
        <v>0</v>
      </c>
      <c r="AP270" s="107">
        <f>SUMIF(HISTORICO!N:N,DECKS!$F270,HISTORICO!AA:AA)</f>
        <v>0</v>
      </c>
      <c r="AQ270" s="111">
        <f>IFERROR(SUM(DECKS!$AM270:$AP270)/((DECKS!$AG270)),0)</f>
        <v>0</v>
      </c>
      <c r="AR270" s="112">
        <f>IFERROR(DECKS!$AM270/SUM(DECKS!$AM270:$AP270),0)</f>
        <v>0</v>
      </c>
      <c r="AS270" s="112">
        <f>IFERROR(DECKS!$AN270/SUM(DECKS!$AM270:$AP270),0)</f>
        <v>0</v>
      </c>
      <c r="AT270" s="112">
        <f>IFERROR(DECKS!$AO270/SUM(DECKS!$AM270:$AP270),0)</f>
        <v>0</v>
      </c>
      <c r="AU270" s="112">
        <f>IFERROR(DECKS!$AP270/SUM(DECKS!$AM270:$AP270),0)</f>
        <v>0</v>
      </c>
      <c r="AV270" s="107">
        <f t="array" ref="AV270">XLOOKUP(DECKS!$F270,HISTORICO!$N$4:$N$100,HISTORICO!$AH$4:$AH$100,0)</f>
        <v>0</v>
      </c>
      <c r="AW270" s="107">
        <f>DECKS!$AV270+DECKS!$AM270+1.5*DECKS!$AN270+2*DECKS!$AO270+2.5*DECKS!$AP270</f>
        <v>0</v>
      </c>
      <c r="AX270" s="110" t="str">
        <f>IFERROR(DECKS!$AW270/DECKS!$AG270,"-")</f>
        <v>-</v>
      </c>
      <c r="AY270" s="107" t="str">
        <f t="array" ref="AY270">XLOOKUP(DECKS!$AX270,REF!$F$64:$F$68,REF!$D$64:$D$68,"-",-1,1)</f>
        <v>-</v>
      </c>
      <c r="AZ270" s="107"/>
      <c r="BA270" s="114"/>
      <c r="BB270" s="107"/>
      <c r="BC270" s="107"/>
    </row>
    <row r="271" ht="18.75" hidden="1" customHeight="1">
      <c r="A271" s="88"/>
      <c r="B271" s="105" t="s">
        <v>322</v>
      </c>
      <c r="C271" s="107" t="s">
        <v>264</v>
      </c>
      <c r="D271" s="107">
        <v>4.0</v>
      </c>
      <c r="E271" s="105" t="str">
        <f t="array" ref="E271">XLOOKUP(B271,REF!$C$3:$C$34,REF!$B$3:$B$34,"-",0,1)</f>
        <v>Azorius</v>
      </c>
      <c r="F271" s="108" t="s">
        <v>612</v>
      </c>
      <c r="G271" s="107" t="str">
        <f t="shared" si="1"/>
        <v>1</v>
      </c>
      <c r="H271" s="107" t="str">
        <f t="shared" si="2"/>
        <v>1</v>
      </c>
      <c r="I271" s="107" t="str">
        <f t="shared" si="3"/>
        <v>0</v>
      </c>
      <c r="J271" s="107" t="str">
        <f t="shared" si="4"/>
        <v>0</v>
      </c>
      <c r="K271" s="107" t="str">
        <f t="shared" si="5"/>
        <v>0</v>
      </c>
      <c r="L271" s="107">
        <f t="shared" si="6"/>
        <v>2</v>
      </c>
      <c r="M271" s="107">
        <f t="array" ref="M271">XLOOKUP(DECKS!$F271,HISTORICO!$B$4:$B$11,HISTORICO!$C$4:$C$11,0,0)</f>
        <v>0</v>
      </c>
      <c r="N271" s="107">
        <f t="array" ref="N271">XLOOKUP(DECKS!$F271,HISTORICO!$B$4:$B$11,HISTORICO!$D$4:$D$11,0,0)</f>
        <v>0</v>
      </c>
      <c r="O271" s="107">
        <f t="array" ref="O271">XLOOKUP(DECKS!$F271,HISTORICO!$B$15:$B$89,HISTORICO!$C$15:$C$89,0,0)</f>
        <v>0</v>
      </c>
      <c r="P271" s="107">
        <f t="array" ref="P271">XLOOKUP(DECKS!$F271,HISTORICO!$B$15:$B$89,HISTORICO!$D$15:$D$89,0,0)</f>
        <v>0</v>
      </c>
      <c r="Q271" s="107">
        <f t="array" ref="Q271">XLOOKUP(DECKS!$F271,HISTORICO!$B$93:$B$171,HISTORICO!$C$93:$C$171,0,0)</f>
        <v>0</v>
      </c>
      <c r="R271" s="107">
        <f t="array" ref="R271">XLOOKUP(DECKS!$F271,HISTORICO!$B$93:$B$171,HISTORICO!$D$93:$D$171,0,0)</f>
        <v>0</v>
      </c>
      <c r="S271" s="107">
        <f t="array" ref="S271">XLOOKUP(DECKS!$F271,HISTORICO!$B$175:$B$377,HISTORICO!$C$175:$C$377,0,0)</f>
        <v>0</v>
      </c>
      <c r="T271" s="107">
        <f t="array" ref="T271">XLOOKUP(DECKS!$F271,HISTORICO!$B$175:$B$377,HISTORICO!$D$175:$D$377,0,0)</f>
        <v>0</v>
      </c>
      <c r="U271" s="107">
        <f t="array" ref="U271">XLOOKUP(DECKS!$F271,HISTORICO!$B$381:$B$501,HISTORICO!$C$381:$C$501,0,0)</f>
        <v>5</v>
      </c>
      <c r="V271" s="107">
        <f t="array" ref="V271">XLOOKUP(DECKS!$F271,HISTORICO!$B$381:$B$501,HISTORICO!$D$381:$D$501,0,0)</f>
        <v>3</v>
      </c>
      <c r="W271" s="107">
        <f t="array" ref="W271">XLOOKUP(DECKS!$F271,HISTORICO!$B$505:$B$589,HISTORICO!$C$505:$C$589,0,0)</f>
        <v>0</v>
      </c>
      <c r="X271" s="107">
        <f t="array" ref="X271">XLOOKUP(DECKS!$F271,HISTORICO!$B$505:$B$589,HISTORICO!$D$505:$D$589,0,0)</f>
        <v>0</v>
      </c>
      <c r="Y271" s="107">
        <f t="array" ref="Y271">XLOOKUP(DECKS!$F271,HISTORICO!$N$4:$N$100,HISTORICO!$O$4:$O$100,0,0)</f>
        <v>0</v>
      </c>
      <c r="Z271" s="107">
        <f t="array" ref="Z271">XLOOKUP(DECKS!$F271,HISTORICO!$N$4:$N$100,HISTORICO!$P$4:$P$100,0,0)</f>
        <v>0</v>
      </c>
      <c r="AA271" s="107">
        <f t="array" ref="AA271">XLOOKUP(DECKS!$F271,HISTORICO!$N$107:$N$288,HISTORICO!$O$107:$O$288,0,0)</f>
        <v>0</v>
      </c>
      <c r="AB271" s="107">
        <f t="array" ref="AB271">XLOOKUP(DECKS!$F271,HISTORICO!$N$107:$N$288,HISTORICO!$P$107:$P$288,0,0)</f>
        <v>0</v>
      </c>
      <c r="AC271" s="100" t="str">
        <f>DECKS!$AB271/DECKS!$AA271</f>
        <v>#DIV/0!</v>
      </c>
      <c r="AD271" s="108">
        <f t="array" ref="AD271">XLOOKUP(DECKS!$F271,HISTORICO!$N$292:$N$759,HISTORICO!$O$292:$O$759,0,0)</f>
        <v>0</v>
      </c>
      <c r="AE271" s="107">
        <f t="array" ref="AE271">XLOOKUP(DECKS!$F271,HISTORICO!$N$292:$N$759,HISTORICO!$P$292:$P$759,0,0)</f>
        <v>0</v>
      </c>
      <c r="AF271" s="109">
        <f>IFERROR(DECKS!$AE271/DECKS!$AD271,0)</f>
        <v>0</v>
      </c>
      <c r="AG271" s="108">
        <f>DECKS!$Y271+DECKS!$AA271+DECKS!$AD271</f>
        <v>0</v>
      </c>
      <c r="AH271" s="109">
        <f>IFERROR((DECKS!$Z271+DECKS!$AB271+DECKS!$AE271)/DECKS!$AG271,0)</f>
        <v>0</v>
      </c>
      <c r="AI271" s="110" t="str">
        <f>IFERROR(AVERAGEIF(REG!$D$2:$D$124,DECKS!$F271,REG!$C$2:$C$124),"-")</f>
        <v>-</v>
      </c>
      <c r="AJ271" s="108">
        <f>DECKS!$M271+DECKS!$O271+DECKS!$Q271+DECKS!$S271+DECKS!$U271+DECKS!$W271+DECKS!$Y271+DECKS!$AA271+DECKS!$AD271</f>
        <v>5</v>
      </c>
      <c r="AK271" s="109">
        <f>IFERROR((DECKS!$N271+DECKS!$P271+DECKS!$R271+DECKS!$T271+DECKS!$V271+DECKS!$X271+DECKS!$Z271+DECKS!$AB271+DECKS!$AE271)/DECKS!$AJ271,0)</f>
        <v>0.6</v>
      </c>
      <c r="AL271" s="100" t="s">
        <v>362</v>
      </c>
      <c r="AM271" s="107">
        <f>SUMIF(HISTORICO!N:N,DECKS!$F271,HISTORICO!X:X)</f>
        <v>0</v>
      </c>
      <c r="AN271" s="107">
        <f>SUMIF(HISTORICO!N:N,DECKS!$F271,HISTORICO!Y:Y)</f>
        <v>0</v>
      </c>
      <c r="AO271" s="107">
        <f>SUMIF(HISTORICO!N:N,DECKS!$F271,HISTORICO!Z:Z)</f>
        <v>0</v>
      </c>
      <c r="AP271" s="107">
        <f>SUMIF(HISTORICO!N:N,DECKS!$F271,HISTORICO!AA:AA)</f>
        <v>0</v>
      </c>
      <c r="AQ271" s="111">
        <f>IFERROR(SUM(DECKS!$AM271:$AP271)/((DECKS!$AG271)),0)</f>
        <v>0</v>
      </c>
      <c r="AR271" s="112">
        <f>IFERROR(DECKS!$AM271/SUM(DECKS!$AM271:$AP271),0)</f>
        <v>0</v>
      </c>
      <c r="AS271" s="112">
        <f>IFERROR(DECKS!$AN271/SUM(DECKS!$AM271:$AP271),0)</f>
        <v>0</v>
      </c>
      <c r="AT271" s="112">
        <f>IFERROR(DECKS!$AO271/SUM(DECKS!$AM271:$AP271),0)</f>
        <v>0</v>
      </c>
      <c r="AU271" s="112">
        <f>IFERROR(DECKS!$AP271/SUM(DECKS!$AM271:$AP271),0)</f>
        <v>0</v>
      </c>
      <c r="AV271" s="107">
        <f t="array" ref="AV271">XLOOKUP(DECKS!$F271,HISTORICO!$N$4:$N$100,HISTORICO!$AH$4:$AH$100,0)</f>
        <v>0</v>
      </c>
      <c r="AW271" s="107">
        <f>DECKS!$AV271+DECKS!$AM271+1.5*DECKS!$AN271+2*DECKS!$AO271+2.5*DECKS!$AP271</f>
        <v>0</v>
      </c>
      <c r="AX271" s="110" t="str">
        <f>IFERROR(DECKS!$AW271/DECKS!$AG271,"-")</f>
        <v>-</v>
      </c>
      <c r="AY271" s="107" t="str">
        <f t="array" ref="AY271">XLOOKUP(DECKS!$AX271,REF!$F$64:$F$68,REF!$D$64:$D$68,"-",-1,1)</f>
        <v>-</v>
      </c>
      <c r="AZ271" s="107"/>
      <c r="BA271" s="114"/>
      <c r="BB271" s="107"/>
      <c r="BC271" s="107"/>
    </row>
    <row r="272" ht="18.75" hidden="1" customHeight="1">
      <c r="A272" s="88"/>
      <c r="B272" s="105" t="s">
        <v>346</v>
      </c>
      <c r="C272" s="107" t="s">
        <v>270</v>
      </c>
      <c r="D272" s="107">
        <v>5.0</v>
      </c>
      <c r="E272" s="105" t="str">
        <f t="array" ref="E272">XLOOKUP(B272,REF!$C$3:$C$34,REF!$B$3:$B$34,"-",0,1)</f>
        <v>Not-White</v>
      </c>
      <c r="F272" s="108" t="s">
        <v>613</v>
      </c>
      <c r="G272" s="107" t="str">
        <f t="shared" si="1"/>
        <v>0</v>
      </c>
      <c r="H272" s="107" t="str">
        <f t="shared" si="2"/>
        <v>1</v>
      </c>
      <c r="I272" s="107" t="str">
        <f t="shared" si="3"/>
        <v>1</v>
      </c>
      <c r="J272" s="107" t="str">
        <f t="shared" si="4"/>
        <v>1</v>
      </c>
      <c r="K272" s="107" t="str">
        <f t="shared" si="5"/>
        <v>1</v>
      </c>
      <c r="L272" s="107">
        <f t="shared" si="6"/>
        <v>4</v>
      </c>
      <c r="M272" s="107">
        <f t="array" ref="M272">XLOOKUP(DECKS!$F272,HISTORICO!$B$4:$B$11,HISTORICO!$C$4:$C$11,0,0)</f>
        <v>0</v>
      </c>
      <c r="N272" s="107">
        <f t="array" ref="N272">XLOOKUP(DECKS!$F272,HISTORICO!$B$4:$B$11,HISTORICO!$D$4:$D$11,0,0)</f>
        <v>0</v>
      </c>
      <c r="O272" s="107">
        <f t="array" ref="O272">XLOOKUP(DECKS!$F272,HISTORICO!$B$15:$B$89,HISTORICO!$C$15:$C$89,0,0)</f>
        <v>4</v>
      </c>
      <c r="P272" s="107">
        <f t="array" ref="P272">XLOOKUP(DECKS!$F272,HISTORICO!$B$15:$B$89,HISTORICO!$D$15:$D$89,0,0)</f>
        <v>2</v>
      </c>
      <c r="Q272" s="107">
        <f t="array" ref="Q272">XLOOKUP(DECKS!$F272,HISTORICO!$B$93:$B$171,HISTORICO!$C$93:$C$171,0,0)</f>
        <v>3</v>
      </c>
      <c r="R272" s="107">
        <f t="array" ref="R272">XLOOKUP(DECKS!$F272,HISTORICO!$B$93:$B$171,HISTORICO!$D$93:$D$171,0,0)</f>
        <v>2</v>
      </c>
      <c r="S272" s="107">
        <f t="array" ref="S272">XLOOKUP(DECKS!$F272,HISTORICO!$B$175:$B$377,HISTORICO!$C$175:$C$377,0,0)</f>
        <v>0</v>
      </c>
      <c r="T272" s="107">
        <f t="array" ref="T272">XLOOKUP(DECKS!$F272,HISTORICO!$B$175:$B$377,HISTORICO!$D$175:$D$377,0,0)</f>
        <v>0</v>
      </c>
      <c r="U272" s="107">
        <f t="array" ref="U272">XLOOKUP(DECKS!$F272,HISTORICO!$B$381:$B$501,HISTORICO!$C$381:$C$501,0,0)</f>
        <v>0</v>
      </c>
      <c r="V272" s="107">
        <f t="array" ref="V272">XLOOKUP(DECKS!$F272,HISTORICO!$B$381:$B$501,HISTORICO!$D$381:$D$501,0,0)</f>
        <v>0</v>
      </c>
      <c r="W272" s="107">
        <f t="array" ref="W272">XLOOKUP(DECKS!$F272,HISTORICO!$B$505:$B$589,HISTORICO!$C$505:$C$589,0,0)</f>
        <v>0</v>
      </c>
      <c r="X272" s="107">
        <f t="array" ref="X272">XLOOKUP(DECKS!$F272,HISTORICO!$B$505:$B$589,HISTORICO!$D$505:$D$589,0,0)</f>
        <v>0</v>
      </c>
      <c r="Y272" s="107">
        <f t="array" ref="Y272">XLOOKUP(DECKS!$F272,HISTORICO!$N$4:$N$100,HISTORICO!$O$4:$O$100,0,0)</f>
        <v>0</v>
      </c>
      <c r="Z272" s="107">
        <f t="array" ref="Z272">XLOOKUP(DECKS!$F272,HISTORICO!$N$4:$N$100,HISTORICO!$P$4:$P$100,0,0)</f>
        <v>0</v>
      </c>
      <c r="AA272" s="107">
        <f t="array" ref="AA272">XLOOKUP(DECKS!$F272,HISTORICO!$N$107:$N$288,HISTORICO!$O$107:$O$288,0,0)</f>
        <v>0</v>
      </c>
      <c r="AB272" s="107">
        <f t="array" ref="AB272">XLOOKUP(DECKS!$F272,HISTORICO!$N$107:$N$288,HISTORICO!$P$107:$P$288,0,0)</f>
        <v>0</v>
      </c>
      <c r="AC272" s="100" t="str">
        <f>DECKS!$AB272/DECKS!$AA272</f>
        <v>#DIV/0!</v>
      </c>
      <c r="AD272" s="108">
        <f t="array" ref="AD272">XLOOKUP(DECKS!$F272,HISTORICO!$N$292:$N$759,HISTORICO!$O$292:$O$759,0,0)</f>
        <v>0</v>
      </c>
      <c r="AE272" s="107">
        <f t="array" ref="AE272">XLOOKUP(DECKS!$F272,HISTORICO!$N$292:$N$759,HISTORICO!$P$292:$P$759,0,0)</f>
        <v>0</v>
      </c>
      <c r="AF272" s="109">
        <f>IFERROR(DECKS!$AE272/DECKS!$AD272,0)</f>
        <v>0</v>
      </c>
      <c r="AG272" s="108">
        <f>DECKS!$Y272+DECKS!$AA272+DECKS!$AD272</f>
        <v>0</v>
      </c>
      <c r="AH272" s="109">
        <f>IFERROR((DECKS!$Z272+DECKS!$AB272+DECKS!$AE272)/DECKS!$AG272,0)</f>
        <v>0</v>
      </c>
      <c r="AI272" s="110" t="str">
        <f>IFERROR(AVERAGEIF(REG!$D$2:$D$124,DECKS!$F272,REG!$C$2:$C$124),"-")</f>
        <v>-</v>
      </c>
      <c r="AJ272" s="108">
        <f>DECKS!$M272+DECKS!$O272+DECKS!$Q272+DECKS!$S272+DECKS!$U272+DECKS!$W272+DECKS!$Y272+DECKS!$AA272+DECKS!$AD272</f>
        <v>7</v>
      </c>
      <c r="AK272" s="109">
        <f>IFERROR((DECKS!$N272+DECKS!$P272+DECKS!$R272+DECKS!$T272+DECKS!$V272+DECKS!$X272+DECKS!$Z272+DECKS!$AB272+DECKS!$AE272)/DECKS!$AJ272,0)</f>
        <v>0.5714285714</v>
      </c>
      <c r="AL272" s="100" t="s">
        <v>362</v>
      </c>
      <c r="AM272" s="107">
        <f>SUMIF(HISTORICO!N:N,DECKS!$F272,HISTORICO!X:X)</f>
        <v>0</v>
      </c>
      <c r="AN272" s="107">
        <f>SUMIF(HISTORICO!N:N,DECKS!$F272,HISTORICO!Y:Y)</f>
        <v>0</v>
      </c>
      <c r="AO272" s="107">
        <f>SUMIF(HISTORICO!N:N,DECKS!$F272,HISTORICO!Z:Z)</f>
        <v>0</v>
      </c>
      <c r="AP272" s="107">
        <f>SUMIF(HISTORICO!N:N,DECKS!$F272,HISTORICO!AA:AA)</f>
        <v>0</v>
      </c>
      <c r="AQ272" s="111">
        <f>IFERROR(SUM(DECKS!$AM272:$AP272)/((DECKS!$AG272)),0)</f>
        <v>0</v>
      </c>
      <c r="AR272" s="112">
        <f>IFERROR(DECKS!$AM272/SUM(DECKS!$AM272:$AP272),0)</f>
        <v>0</v>
      </c>
      <c r="AS272" s="112">
        <f>IFERROR(DECKS!$AN272/SUM(DECKS!$AM272:$AP272),0)</f>
        <v>0</v>
      </c>
      <c r="AT272" s="112">
        <f>IFERROR(DECKS!$AO272/SUM(DECKS!$AM272:$AP272),0)</f>
        <v>0</v>
      </c>
      <c r="AU272" s="112">
        <f>IFERROR(DECKS!$AP272/SUM(DECKS!$AM272:$AP272),0)</f>
        <v>0</v>
      </c>
      <c r="AV272" s="107">
        <f t="array" ref="AV272">XLOOKUP(DECKS!$F272,HISTORICO!$N$4:$N$100,HISTORICO!$AH$4:$AH$100,0)</f>
        <v>0</v>
      </c>
      <c r="AW272" s="107">
        <f>DECKS!$AV272+DECKS!$AM272+1.5*DECKS!$AN272+2*DECKS!$AO272+2.5*DECKS!$AP272</f>
        <v>0</v>
      </c>
      <c r="AX272" s="110" t="str">
        <f>IFERROR(DECKS!$AW272/DECKS!$AG272,"-")</f>
        <v>-</v>
      </c>
      <c r="AY272" s="107" t="str">
        <f t="array" ref="AY272">XLOOKUP(DECKS!$AX272,REF!$F$64:$F$68,REF!$D$64:$D$68,"-",-1,1)</f>
        <v>-</v>
      </c>
      <c r="AZ272" s="107"/>
      <c r="BA272" s="114"/>
      <c r="BB272" s="107"/>
      <c r="BC272" s="107"/>
    </row>
    <row r="273" ht="18.75" hidden="1" customHeight="1">
      <c r="A273" s="88"/>
      <c r="B273" s="105" t="s">
        <v>314</v>
      </c>
      <c r="C273" s="107" t="s">
        <v>267</v>
      </c>
      <c r="D273" s="107">
        <v>5.0</v>
      </c>
      <c r="E273" s="105" t="str">
        <f t="array" ref="E273">XLOOKUP(B273,REF!$C$3:$C$34,REF!$B$3:$B$34,"-",0,1)</f>
        <v>Dimir</v>
      </c>
      <c r="F273" s="108" t="s">
        <v>614</v>
      </c>
      <c r="G273" s="107" t="str">
        <f t="shared" si="1"/>
        <v>0</v>
      </c>
      <c r="H273" s="107" t="str">
        <f t="shared" si="2"/>
        <v>1</v>
      </c>
      <c r="I273" s="107" t="str">
        <f t="shared" si="3"/>
        <v>1</v>
      </c>
      <c r="J273" s="107" t="str">
        <f t="shared" si="4"/>
        <v>0</v>
      </c>
      <c r="K273" s="107" t="str">
        <f t="shared" si="5"/>
        <v>0</v>
      </c>
      <c r="L273" s="107">
        <f t="shared" si="6"/>
        <v>2</v>
      </c>
      <c r="M273" s="107">
        <f t="array" ref="M273">XLOOKUP(DECKS!$F273,HISTORICO!$B$4:$B$11,HISTORICO!$C$4:$C$11,0,0)</f>
        <v>0</v>
      </c>
      <c r="N273" s="107">
        <f t="array" ref="N273">XLOOKUP(DECKS!$F273,HISTORICO!$B$4:$B$11,HISTORICO!$D$4:$D$11,0,0)</f>
        <v>0</v>
      </c>
      <c r="O273" s="107">
        <f t="array" ref="O273">XLOOKUP(DECKS!$F273,HISTORICO!$B$15:$B$89,HISTORICO!$C$15:$C$89,0,0)</f>
        <v>0</v>
      </c>
      <c r="P273" s="107">
        <f t="array" ref="P273">XLOOKUP(DECKS!$F273,HISTORICO!$B$15:$B$89,HISTORICO!$D$15:$D$89,0,0)</f>
        <v>0</v>
      </c>
      <c r="Q273" s="107">
        <f t="array" ref="Q273">XLOOKUP(DECKS!$F273,HISTORICO!$B$93:$B$171,HISTORICO!$C$93:$C$171,0,0)</f>
        <v>0</v>
      </c>
      <c r="R273" s="107">
        <f t="array" ref="R273">XLOOKUP(DECKS!$F273,HISTORICO!$B$93:$B$171,HISTORICO!$D$93:$D$171,0,0)</f>
        <v>0</v>
      </c>
      <c r="S273" s="107">
        <f t="array" ref="S273">XLOOKUP(DECKS!$F273,HISTORICO!$B$175:$B$377,HISTORICO!$C$175:$C$377,0,0)</f>
        <v>7</v>
      </c>
      <c r="T273" s="107">
        <f t="array" ref="T273">XLOOKUP(DECKS!$F273,HISTORICO!$B$175:$B$377,HISTORICO!$D$175:$D$377,0,0)</f>
        <v>4</v>
      </c>
      <c r="U273" s="107">
        <f t="array" ref="U273">XLOOKUP(DECKS!$F273,HISTORICO!$B$381:$B$501,HISTORICO!$C$381:$C$501,0,0)</f>
        <v>0</v>
      </c>
      <c r="V273" s="107">
        <f t="array" ref="V273">XLOOKUP(DECKS!$F273,HISTORICO!$B$381:$B$501,HISTORICO!$D$381:$D$501,0,0)</f>
        <v>0</v>
      </c>
      <c r="W273" s="107">
        <f t="array" ref="W273">XLOOKUP(DECKS!$F273,HISTORICO!$B$505:$B$589,HISTORICO!$C$505:$C$589,0,0)</f>
        <v>0</v>
      </c>
      <c r="X273" s="107">
        <f t="array" ref="X273">XLOOKUP(DECKS!$F273,HISTORICO!$B$505:$B$589,HISTORICO!$D$505:$D$589,0,0)</f>
        <v>0</v>
      </c>
      <c r="Y273" s="107">
        <f t="array" ref="Y273">XLOOKUP(DECKS!$F273,HISTORICO!$N$4:$N$100,HISTORICO!$O$4:$O$100,0,0)</f>
        <v>0</v>
      </c>
      <c r="Z273" s="107">
        <f t="array" ref="Z273">XLOOKUP(DECKS!$F273,HISTORICO!$N$4:$N$100,HISTORICO!$P$4:$P$100,0,0)</f>
        <v>0</v>
      </c>
      <c r="AA273" s="107">
        <f t="array" ref="AA273">XLOOKUP(DECKS!$F273,HISTORICO!$N$107:$N$288,HISTORICO!$O$107:$O$288,0,0)</f>
        <v>0</v>
      </c>
      <c r="AB273" s="107">
        <f t="array" ref="AB273">XLOOKUP(DECKS!$F273,HISTORICO!$N$107:$N$288,HISTORICO!$P$107:$P$288,0,0)</f>
        <v>0</v>
      </c>
      <c r="AC273" s="100" t="str">
        <f>DECKS!$AB273/DECKS!$AA273</f>
        <v>#DIV/0!</v>
      </c>
      <c r="AD273" s="108">
        <f t="array" ref="AD273">XLOOKUP(DECKS!$F273,HISTORICO!$N$292:$N$759,HISTORICO!$O$292:$O$759,0,0)</f>
        <v>0</v>
      </c>
      <c r="AE273" s="107">
        <f t="array" ref="AE273">XLOOKUP(DECKS!$F273,HISTORICO!$N$292:$N$759,HISTORICO!$P$292:$P$759,0,0)</f>
        <v>0</v>
      </c>
      <c r="AF273" s="109">
        <f>IFERROR(DECKS!$AE273/DECKS!$AD273,0)</f>
        <v>0</v>
      </c>
      <c r="AG273" s="108">
        <f>DECKS!$Y273+DECKS!$AA273+DECKS!$AD273</f>
        <v>0</v>
      </c>
      <c r="AH273" s="109">
        <f>IFERROR((DECKS!$Z273+DECKS!$AB273+DECKS!$AE273)/DECKS!$AG273,0)</f>
        <v>0</v>
      </c>
      <c r="AI273" s="110" t="str">
        <f>IFERROR(AVERAGEIF(REG!$D$2:$D$124,DECKS!$F273,REG!$C$2:$C$124),"-")</f>
        <v>-</v>
      </c>
      <c r="AJ273" s="108">
        <f>DECKS!$M273+DECKS!$O273+DECKS!$Q273+DECKS!$S273+DECKS!$U273+DECKS!$W273+DECKS!$Y273+DECKS!$AA273+DECKS!$AD273</f>
        <v>7</v>
      </c>
      <c r="AK273" s="109">
        <f>IFERROR((DECKS!$N273+DECKS!$P273+DECKS!$R273+DECKS!$T273+DECKS!$V273+DECKS!$X273+DECKS!$Z273+DECKS!$AB273+DECKS!$AE273)/DECKS!$AJ273,0)</f>
        <v>0.5714285714</v>
      </c>
      <c r="AL273" s="100" t="s">
        <v>362</v>
      </c>
      <c r="AM273" s="107">
        <f>SUMIF(HISTORICO!N:N,DECKS!$F273,HISTORICO!X:X)</f>
        <v>0</v>
      </c>
      <c r="AN273" s="107">
        <f>SUMIF(HISTORICO!N:N,DECKS!$F273,HISTORICO!Y:Y)</f>
        <v>0</v>
      </c>
      <c r="AO273" s="107">
        <f>SUMIF(HISTORICO!N:N,DECKS!$F273,HISTORICO!Z:Z)</f>
        <v>0</v>
      </c>
      <c r="AP273" s="107">
        <f>SUMIF(HISTORICO!N:N,DECKS!$F273,HISTORICO!AA:AA)</f>
        <v>0</v>
      </c>
      <c r="AQ273" s="111">
        <f>IFERROR(SUM(DECKS!$AM273:$AP273)/((DECKS!$AG273)),0)</f>
        <v>0</v>
      </c>
      <c r="AR273" s="112">
        <f>IFERROR(DECKS!$AM273/SUM(DECKS!$AM273:$AP273),0)</f>
        <v>0</v>
      </c>
      <c r="AS273" s="112">
        <f>IFERROR(DECKS!$AN273/SUM(DECKS!$AM273:$AP273),0)</f>
        <v>0</v>
      </c>
      <c r="AT273" s="112">
        <f>IFERROR(DECKS!$AO273/SUM(DECKS!$AM273:$AP273),0)</f>
        <v>0</v>
      </c>
      <c r="AU273" s="112">
        <f>IFERROR(DECKS!$AP273/SUM(DECKS!$AM273:$AP273),0)</f>
        <v>0</v>
      </c>
      <c r="AV273" s="107">
        <f t="array" ref="AV273">XLOOKUP(DECKS!$F273,HISTORICO!$N$4:$N$100,HISTORICO!$AH$4:$AH$100,0)</f>
        <v>0</v>
      </c>
      <c r="AW273" s="107">
        <f>DECKS!$AV273+DECKS!$AM273+1.5*DECKS!$AN273+2*DECKS!$AO273+2.5*DECKS!$AP273</f>
        <v>0</v>
      </c>
      <c r="AX273" s="110" t="str">
        <f>IFERROR(DECKS!$AW273/DECKS!$AG273,"-")</f>
        <v>-</v>
      </c>
      <c r="AY273" s="107" t="str">
        <f t="array" ref="AY273">XLOOKUP(DECKS!$AX273,REF!$F$64:$F$68,REF!$D$64:$D$68,"-",-1,1)</f>
        <v>-</v>
      </c>
      <c r="AZ273" s="107"/>
      <c r="BA273" s="114"/>
      <c r="BB273" s="107"/>
      <c r="BC273" s="107"/>
    </row>
    <row r="274" ht="18.75" hidden="1" customHeight="1">
      <c r="A274" s="88"/>
      <c r="B274" s="105" t="s">
        <v>328</v>
      </c>
      <c r="C274" s="107" t="s">
        <v>264</v>
      </c>
      <c r="D274" s="107">
        <v>2.0</v>
      </c>
      <c r="E274" s="105" t="str">
        <f t="array" ref="E274">XLOOKUP(B274,REF!$C$3:$C$34,REF!$B$3:$B$34,"-",0,1)</f>
        <v>Mono Red</v>
      </c>
      <c r="F274" s="108" t="s">
        <v>615</v>
      </c>
      <c r="G274" s="107" t="str">
        <f t="shared" si="1"/>
        <v>0</v>
      </c>
      <c r="H274" s="107" t="str">
        <f t="shared" si="2"/>
        <v>0</v>
      </c>
      <c r="I274" s="107" t="str">
        <f t="shared" si="3"/>
        <v>0</v>
      </c>
      <c r="J274" s="107" t="str">
        <f t="shared" si="4"/>
        <v>1</v>
      </c>
      <c r="K274" s="107" t="str">
        <f t="shared" si="5"/>
        <v>0</v>
      </c>
      <c r="L274" s="107">
        <f t="shared" si="6"/>
        <v>1</v>
      </c>
      <c r="M274" s="107">
        <f t="array" ref="M274">XLOOKUP(DECKS!$F274,HISTORICO!$B$4:$B$11,HISTORICO!$C$4:$C$11,0,0)</f>
        <v>0</v>
      </c>
      <c r="N274" s="107">
        <f t="array" ref="N274">XLOOKUP(DECKS!$F274,HISTORICO!$B$4:$B$11,HISTORICO!$D$4:$D$11,0,0)</f>
        <v>0</v>
      </c>
      <c r="O274" s="107">
        <f t="array" ref="O274">XLOOKUP(DECKS!$F274,HISTORICO!$B$15:$B$89,HISTORICO!$C$15:$C$89,0,0)</f>
        <v>0</v>
      </c>
      <c r="P274" s="107">
        <f t="array" ref="P274">XLOOKUP(DECKS!$F274,HISTORICO!$B$15:$B$89,HISTORICO!$D$15:$D$89,0,0)</f>
        <v>0</v>
      </c>
      <c r="Q274" s="107">
        <f t="array" ref="Q274">XLOOKUP(DECKS!$F274,HISTORICO!$B$93:$B$171,HISTORICO!$C$93:$C$171,0,0)</f>
        <v>0</v>
      </c>
      <c r="R274" s="107">
        <f t="array" ref="R274">XLOOKUP(DECKS!$F274,HISTORICO!$B$93:$B$171,HISTORICO!$D$93:$D$171,0,0)</f>
        <v>0</v>
      </c>
      <c r="S274" s="107">
        <f t="array" ref="S274">XLOOKUP(DECKS!$F274,HISTORICO!$B$175:$B$377,HISTORICO!$C$175:$C$377,0,0)</f>
        <v>0</v>
      </c>
      <c r="T274" s="107">
        <f t="array" ref="T274">XLOOKUP(DECKS!$F274,HISTORICO!$B$175:$B$377,HISTORICO!$D$175:$D$377,0,0)</f>
        <v>0</v>
      </c>
      <c r="U274" s="107">
        <f t="array" ref="U274">XLOOKUP(DECKS!$F274,HISTORICO!$B$381:$B$501,HISTORICO!$C$381:$C$501,0,0)</f>
        <v>7</v>
      </c>
      <c r="V274" s="107">
        <f t="array" ref="V274">XLOOKUP(DECKS!$F274,HISTORICO!$B$381:$B$501,HISTORICO!$D$381:$D$501,0,0)</f>
        <v>4</v>
      </c>
      <c r="W274" s="107">
        <f t="array" ref="W274">XLOOKUP(DECKS!$F274,HISTORICO!$B$505:$B$589,HISTORICO!$C$505:$C$589,0,0)</f>
        <v>0</v>
      </c>
      <c r="X274" s="107">
        <f t="array" ref="X274">XLOOKUP(DECKS!$F274,HISTORICO!$B$505:$B$589,HISTORICO!$D$505:$D$589,0,0)</f>
        <v>0</v>
      </c>
      <c r="Y274" s="107">
        <f t="array" ref="Y274">XLOOKUP(DECKS!$F274,HISTORICO!$N$4:$N$100,HISTORICO!$O$4:$O$100,0,0)</f>
        <v>0</v>
      </c>
      <c r="Z274" s="107">
        <f t="array" ref="Z274">XLOOKUP(DECKS!$F274,HISTORICO!$N$4:$N$100,HISTORICO!$P$4:$P$100,0,0)</f>
        <v>0</v>
      </c>
      <c r="AA274" s="107">
        <f t="array" ref="AA274">XLOOKUP(DECKS!$F274,HISTORICO!$N$107:$N$288,HISTORICO!$O$107:$O$288,0,0)</f>
        <v>0</v>
      </c>
      <c r="AB274" s="107">
        <f t="array" ref="AB274">XLOOKUP(DECKS!$F274,HISTORICO!$N$107:$N$288,HISTORICO!$P$107:$P$288,0,0)</f>
        <v>0</v>
      </c>
      <c r="AC274" s="100" t="str">
        <f>DECKS!$AB274/DECKS!$AA274</f>
        <v>#DIV/0!</v>
      </c>
      <c r="AD274" s="108">
        <f t="array" ref="AD274">XLOOKUP(DECKS!$F274,HISTORICO!$N$292:$N$759,HISTORICO!$O$292:$O$759,0,0)</f>
        <v>0</v>
      </c>
      <c r="AE274" s="107">
        <f t="array" ref="AE274">XLOOKUP(DECKS!$F274,HISTORICO!$N$292:$N$759,HISTORICO!$P$292:$P$759,0,0)</f>
        <v>0</v>
      </c>
      <c r="AF274" s="109">
        <f>IFERROR(DECKS!$AE274/DECKS!$AD274,0)</f>
        <v>0</v>
      </c>
      <c r="AG274" s="108">
        <f>DECKS!$Y274+DECKS!$AA274+DECKS!$AD274</f>
        <v>0</v>
      </c>
      <c r="AH274" s="109">
        <f>IFERROR((DECKS!$Z274+DECKS!$AB274+DECKS!$AE274)/DECKS!$AG274,0)</f>
        <v>0</v>
      </c>
      <c r="AI274" s="110" t="str">
        <f>IFERROR(AVERAGEIF(REG!$D$2:$D$124,DECKS!$F274,REG!$C$2:$C$124),"-")</f>
        <v>-</v>
      </c>
      <c r="AJ274" s="108">
        <f>DECKS!$M274+DECKS!$O274+DECKS!$Q274+DECKS!$S274+DECKS!$U274+DECKS!$W274+DECKS!$Y274+DECKS!$AA274+DECKS!$AD274</f>
        <v>7</v>
      </c>
      <c r="AK274" s="109">
        <f>IFERROR((DECKS!$N274+DECKS!$P274+DECKS!$R274+DECKS!$T274+DECKS!$V274+DECKS!$X274+DECKS!$Z274+DECKS!$AB274+DECKS!$AE274)/DECKS!$AJ274,0)</f>
        <v>0.5714285714</v>
      </c>
      <c r="AL274" s="100" t="s">
        <v>362</v>
      </c>
      <c r="AM274" s="107">
        <f>SUMIF(HISTORICO!N:N,DECKS!$F274,HISTORICO!X:X)</f>
        <v>0</v>
      </c>
      <c r="AN274" s="107">
        <f>SUMIF(HISTORICO!N:N,DECKS!$F274,HISTORICO!Y:Y)</f>
        <v>0</v>
      </c>
      <c r="AO274" s="107">
        <f>SUMIF(HISTORICO!N:N,DECKS!$F274,HISTORICO!Z:Z)</f>
        <v>0</v>
      </c>
      <c r="AP274" s="107">
        <f>SUMIF(HISTORICO!N:N,DECKS!$F274,HISTORICO!AA:AA)</f>
        <v>0</v>
      </c>
      <c r="AQ274" s="111">
        <f>IFERROR(SUM(DECKS!$AM274:$AP274)/((DECKS!$AG274)),0)</f>
        <v>0</v>
      </c>
      <c r="AR274" s="112">
        <f>IFERROR(DECKS!$AM274/SUM(DECKS!$AM274:$AP274),0)</f>
        <v>0</v>
      </c>
      <c r="AS274" s="112">
        <f>IFERROR(DECKS!$AN274/SUM(DECKS!$AM274:$AP274),0)</f>
        <v>0</v>
      </c>
      <c r="AT274" s="112">
        <f>IFERROR(DECKS!$AO274/SUM(DECKS!$AM274:$AP274),0)</f>
        <v>0</v>
      </c>
      <c r="AU274" s="112">
        <f>IFERROR(DECKS!$AP274/SUM(DECKS!$AM274:$AP274),0)</f>
        <v>0</v>
      </c>
      <c r="AV274" s="107">
        <f t="array" ref="AV274">XLOOKUP(DECKS!$F274,HISTORICO!$N$4:$N$100,HISTORICO!$AH$4:$AH$100,0)</f>
        <v>0</v>
      </c>
      <c r="AW274" s="107">
        <f>DECKS!$AV274+DECKS!$AM274+1.5*DECKS!$AN274+2*DECKS!$AO274+2.5*DECKS!$AP274</f>
        <v>0</v>
      </c>
      <c r="AX274" s="110" t="str">
        <f>IFERROR(DECKS!$AW274/DECKS!$AG274,"-")</f>
        <v>-</v>
      </c>
      <c r="AY274" s="107" t="str">
        <f t="array" ref="AY274">XLOOKUP(DECKS!$AX274,REF!$F$64:$F$68,REF!$D$64:$D$68,"-",-1,1)</f>
        <v>-</v>
      </c>
      <c r="AZ274" s="107"/>
      <c r="BA274" s="114"/>
      <c r="BB274" s="107"/>
      <c r="BC274" s="107"/>
    </row>
    <row r="275" ht="18.75" hidden="1" customHeight="1">
      <c r="A275" s="88"/>
      <c r="B275" s="105" t="s">
        <v>330</v>
      </c>
      <c r="C275" s="107" t="s">
        <v>274</v>
      </c>
      <c r="D275" s="107">
        <v>4.0</v>
      </c>
      <c r="E275" s="105" t="str">
        <f t="array" ref="E275">XLOOKUP(B275,REF!$C$3:$C$34,REF!$B$3:$B$34,"-",0,1)</f>
        <v>Orzhov</v>
      </c>
      <c r="F275" s="108" t="s">
        <v>616</v>
      </c>
      <c r="G275" s="107" t="str">
        <f t="shared" si="1"/>
        <v>1</v>
      </c>
      <c r="H275" s="107" t="str">
        <f t="shared" si="2"/>
        <v>0</v>
      </c>
      <c r="I275" s="107" t="str">
        <f t="shared" si="3"/>
        <v>1</v>
      </c>
      <c r="J275" s="107" t="str">
        <f t="shared" si="4"/>
        <v>0</v>
      </c>
      <c r="K275" s="107" t="str">
        <f t="shared" si="5"/>
        <v>0</v>
      </c>
      <c r="L275" s="107">
        <f t="shared" si="6"/>
        <v>2</v>
      </c>
      <c r="M275" s="107">
        <f t="array" ref="M275">XLOOKUP(DECKS!$F275,HISTORICO!$B$4:$B$11,HISTORICO!$C$4:$C$11,0,0)</f>
        <v>0</v>
      </c>
      <c r="N275" s="107">
        <f t="array" ref="N275">XLOOKUP(DECKS!$F275,HISTORICO!$B$4:$B$11,HISTORICO!$D$4:$D$11,0,0)</f>
        <v>0</v>
      </c>
      <c r="O275" s="107">
        <f t="array" ref="O275">XLOOKUP(DECKS!$F275,HISTORICO!$B$15:$B$89,HISTORICO!$C$15:$C$89,0,0)</f>
        <v>0</v>
      </c>
      <c r="P275" s="107">
        <f t="array" ref="P275">XLOOKUP(DECKS!$F275,HISTORICO!$B$15:$B$89,HISTORICO!$D$15:$D$89,0,0)</f>
        <v>0</v>
      </c>
      <c r="Q275" s="107">
        <f t="array" ref="Q275">XLOOKUP(DECKS!$F275,HISTORICO!$B$93:$B$171,HISTORICO!$C$93:$C$171,0,0)</f>
        <v>0</v>
      </c>
      <c r="R275" s="107">
        <f t="array" ref="R275">XLOOKUP(DECKS!$F275,HISTORICO!$B$93:$B$171,HISTORICO!$D$93:$D$171,0,0)</f>
        <v>0</v>
      </c>
      <c r="S275" s="107">
        <f t="array" ref="S275">XLOOKUP(DECKS!$F275,HISTORICO!$B$175:$B$377,HISTORICO!$C$175:$C$377,0,0)</f>
        <v>13</v>
      </c>
      <c r="T275" s="107">
        <f t="array" ref="T275">XLOOKUP(DECKS!$F275,HISTORICO!$B$175:$B$377,HISTORICO!$D$175:$D$377,0,0)</f>
        <v>7</v>
      </c>
      <c r="U275" s="107">
        <f t="array" ref="U275">XLOOKUP(DECKS!$F275,HISTORICO!$B$381:$B$501,HISTORICO!$C$381:$C$501,0,0)</f>
        <v>0</v>
      </c>
      <c r="V275" s="107">
        <f t="array" ref="V275">XLOOKUP(DECKS!$F275,HISTORICO!$B$381:$B$501,HISTORICO!$D$381:$D$501,0,0)</f>
        <v>0</v>
      </c>
      <c r="W275" s="107">
        <f t="array" ref="W275">XLOOKUP(DECKS!$F275,HISTORICO!$B$505:$B$589,HISTORICO!$C$505:$C$589,0,0)</f>
        <v>0</v>
      </c>
      <c r="X275" s="107">
        <f t="array" ref="X275">XLOOKUP(DECKS!$F275,HISTORICO!$B$505:$B$589,HISTORICO!$D$505:$D$589,0,0)</f>
        <v>0</v>
      </c>
      <c r="Y275" s="107">
        <f t="array" ref="Y275">XLOOKUP(DECKS!$F275,HISTORICO!$N$4:$N$100,HISTORICO!$O$4:$O$100,0,0)</f>
        <v>0</v>
      </c>
      <c r="Z275" s="107">
        <f t="array" ref="Z275">XLOOKUP(DECKS!$F275,HISTORICO!$N$4:$N$100,HISTORICO!$P$4:$P$100,0,0)</f>
        <v>0</v>
      </c>
      <c r="AA275" s="107">
        <f t="array" ref="AA275">XLOOKUP(DECKS!$F275,HISTORICO!$N$107:$N$288,HISTORICO!$O$107:$O$288,0,0)</f>
        <v>0</v>
      </c>
      <c r="AB275" s="107">
        <f t="array" ref="AB275">XLOOKUP(DECKS!$F275,HISTORICO!$N$107:$N$288,HISTORICO!$P$107:$P$288,0,0)</f>
        <v>0</v>
      </c>
      <c r="AC275" s="100" t="str">
        <f>DECKS!$AB275/DECKS!$AA275</f>
        <v>#DIV/0!</v>
      </c>
      <c r="AD275" s="108">
        <f t="array" ref="AD275">XLOOKUP(DECKS!$F275,HISTORICO!$N$292:$N$759,HISTORICO!$O$292:$O$759,0,0)</f>
        <v>0</v>
      </c>
      <c r="AE275" s="107">
        <f t="array" ref="AE275">XLOOKUP(DECKS!$F275,HISTORICO!$N$292:$N$759,HISTORICO!$P$292:$P$759,0,0)</f>
        <v>0</v>
      </c>
      <c r="AF275" s="109">
        <f>IFERROR(DECKS!$AE275/DECKS!$AD275,0)</f>
        <v>0</v>
      </c>
      <c r="AG275" s="108">
        <f>DECKS!$Y275+DECKS!$AA275+DECKS!$AD275</f>
        <v>0</v>
      </c>
      <c r="AH275" s="109">
        <f>IFERROR((DECKS!$Z275+DECKS!$AB275+DECKS!$AE275)/DECKS!$AG275,0)</f>
        <v>0</v>
      </c>
      <c r="AI275" s="110" t="str">
        <f>IFERROR(AVERAGEIF(REG!$D$2:$D$124,DECKS!$F275,REG!$C$2:$C$124),"-")</f>
        <v>-</v>
      </c>
      <c r="AJ275" s="108">
        <f>DECKS!$M275+DECKS!$O275+DECKS!$Q275+DECKS!$S275+DECKS!$U275+DECKS!$W275+DECKS!$Y275+DECKS!$AA275+DECKS!$AD275</f>
        <v>13</v>
      </c>
      <c r="AK275" s="109">
        <f>IFERROR((DECKS!$N275+DECKS!$P275+DECKS!$R275+DECKS!$T275+DECKS!$V275+DECKS!$X275+DECKS!$Z275+DECKS!$AB275+DECKS!$AE275)/DECKS!$AJ275,0)</f>
        <v>0.5384615385</v>
      </c>
      <c r="AL275" s="100" t="s">
        <v>190</v>
      </c>
      <c r="AM275" s="107">
        <f>SUMIF(HISTORICO!N:N,DECKS!$F275,HISTORICO!X:X)</f>
        <v>0</v>
      </c>
      <c r="AN275" s="107">
        <f>SUMIF(HISTORICO!N:N,DECKS!$F275,HISTORICO!Y:Y)</f>
        <v>0</v>
      </c>
      <c r="AO275" s="107">
        <f>SUMIF(HISTORICO!N:N,DECKS!$F275,HISTORICO!Z:Z)</f>
        <v>0</v>
      </c>
      <c r="AP275" s="107">
        <f>SUMIF(HISTORICO!N:N,DECKS!$F275,HISTORICO!AA:AA)</f>
        <v>0</v>
      </c>
      <c r="AQ275" s="111">
        <f>IFERROR(SUM(DECKS!$AM275:$AP275)/((DECKS!$AG275)),0)</f>
        <v>0</v>
      </c>
      <c r="AR275" s="112">
        <f>IFERROR(DECKS!$AM275/SUM(DECKS!$AM275:$AP275),0)</f>
        <v>0</v>
      </c>
      <c r="AS275" s="112">
        <f>IFERROR(DECKS!$AN275/SUM(DECKS!$AM275:$AP275),0)</f>
        <v>0</v>
      </c>
      <c r="AT275" s="112">
        <f>IFERROR(DECKS!$AO275/SUM(DECKS!$AM275:$AP275),0)</f>
        <v>0</v>
      </c>
      <c r="AU275" s="112">
        <f>IFERROR(DECKS!$AP275/SUM(DECKS!$AM275:$AP275),0)</f>
        <v>0</v>
      </c>
      <c r="AV275" s="107">
        <f t="array" ref="AV275">XLOOKUP(DECKS!$F275,HISTORICO!$N$4:$N$100,HISTORICO!$AH$4:$AH$100,0)</f>
        <v>0</v>
      </c>
      <c r="AW275" s="107">
        <f>DECKS!$AV275+DECKS!$AM275+1.5*DECKS!$AN275+2*DECKS!$AO275+2.5*DECKS!$AP275</f>
        <v>0</v>
      </c>
      <c r="AX275" s="110" t="str">
        <f>IFERROR(DECKS!$AW275/DECKS!$AG275,"-")</f>
        <v>-</v>
      </c>
      <c r="AY275" s="107" t="str">
        <f t="array" ref="AY275">XLOOKUP(DECKS!$AX275,REF!$F$64:$F$68,REF!$D$64:$D$68,"-",-1,1)</f>
        <v>-</v>
      </c>
      <c r="AZ275" s="107"/>
      <c r="BA275" s="114"/>
      <c r="BB275" s="107"/>
      <c r="BC275" s="107"/>
    </row>
    <row r="276" ht="18.75" hidden="1" customHeight="1">
      <c r="A276" s="88"/>
      <c r="B276" s="105" t="s">
        <v>304</v>
      </c>
      <c r="C276" s="107" t="s">
        <v>275</v>
      </c>
      <c r="D276" s="107">
        <v>6.0</v>
      </c>
      <c r="E276" s="105" t="str">
        <f t="array" ref="E276">XLOOKUP(B276,REF!$C$3:$C$34,REF!$B$3:$B$34,"-",0,1)</f>
        <v>Izzet</v>
      </c>
      <c r="F276" s="108" t="s">
        <v>617</v>
      </c>
      <c r="G276" s="107" t="str">
        <f t="shared" si="1"/>
        <v>0</v>
      </c>
      <c r="H276" s="107" t="str">
        <f t="shared" si="2"/>
        <v>1</v>
      </c>
      <c r="I276" s="107" t="str">
        <f t="shared" si="3"/>
        <v>0</v>
      </c>
      <c r="J276" s="107" t="str">
        <f t="shared" si="4"/>
        <v>1</v>
      </c>
      <c r="K276" s="107" t="str">
        <f t="shared" si="5"/>
        <v>0</v>
      </c>
      <c r="L276" s="107">
        <f t="shared" si="6"/>
        <v>2</v>
      </c>
      <c r="M276" s="107">
        <f t="array" ref="M276">XLOOKUP(DECKS!$F276,HISTORICO!$B$4:$B$11,HISTORICO!$C$4:$C$11,0,0)</f>
        <v>0</v>
      </c>
      <c r="N276" s="107">
        <f t="array" ref="N276">XLOOKUP(DECKS!$F276,HISTORICO!$B$4:$B$11,HISTORICO!$D$4:$D$11,0,0)</f>
        <v>0</v>
      </c>
      <c r="O276" s="107">
        <f t="array" ref="O276">XLOOKUP(DECKS!$F276,HISTORICO!$B$15:$B$89,HISTORICO!$C$15:$C$89,0,0)</f>
        <v>0</v>
      </c>
      <c r="P276" s="107">
        <f t="array" ref="P276">XLOOKUP(DECKS!$F276,HISTORICO!$B$15:$B$89,HISTORICO!$D$15:$D$89,0,0)</f>
        <v>0</v>
      </c>
      <c r="Q276" s="107">
        <f t="array" ref="Q276">XLOOKUP(DECKS!$F276,HISTORICO!$B$93:$B$171,HISTORICO!$C$93:$C$171,0,0)</f>
        <v>0</v>
      </c>
      <c r="R276" s="107">
        <f t="array" ref="R276">XLOOKUP(DECKS!$F276,HISTORICO!$B$93:$B$171,HISTORICO!$D$93:$D$171,0,0)</f>
        <v>0</v>
      </c>
      <c r="S276" s="107">
        <f t="array" ref="S276">XLOOKUP(DECKS!$F276,HISTORICO!$B$175:$B$377,HISTORICO!$C$175:$C$377,0,0)</f>
        <v>15</v>
      </c>
      <c r="T276" s="107">
        <f t="array" ref="T276">XLOOKUP(DECKS!$F276,HISTORICO!$B$175:$B$377,HISTORICO!$D$175:$D$377,0,0)</f>
        <v>8</v>
      </c>
      <c r="U276" s="107">
        <f t="array" ref="U276">XLOOKUP(DECKS!$F276,HISTORICO!$B$381:$B$501,HISTORICO!$C$381:$C$501,0,0)</f>
        <v>2</v>
      </c>
      <c r="V276" s="107">
        <f t="array" ref="V276">XLOOKUP(DECKS!$F276,HISTORICO!$B$381:$B$501,HISTORICO!$D$381:$D$501,0,0)</f>
        <v>1</v>
      </c>
      <c r="W276" s="107">
        <f t="array" ref="W276">XLOOKUP(DECKS!$F276,HISTORICO!$B$505:$B$589,HISTORICO!$C$505:$C$589,0,0)</f>
        <v>0</v>
      </c>
      <c r="X276" s="107">
        <f t="array" ref="X276">XLOOKUP(DECKS!$F276,HISTORICO!$B$505:$B$589,HISTORICO!$D$505:$D$589,0,0)</f>
        <v>0</v>
      </c>
      <c r="Y276" s="107">
        <f t="array" ref="Y276">XLOOKUP(DECKS!$F276,HISTORICO!$N$4:$N$100,HISTORICO!$O$4:$O$100,0,0)</f>
        <v>0</v>
      </c>
      <c r="Z276" s="107">
        <f t="array" ref="Z276">XLOOKUP(DECKS!$F276,HISTORICO!$N$4:$N$100,HISTORICO!$P$4:$P$100,0,0)</f>
        <v>0</v>
      </c>
      <c r="AA276" s="107">
        <f t="array" ref="AA276">XLOOKUP(DECKS!$F276,HISTORICO!$N$107:$N$288,HISTORICO!$O$107:$O$288,0,0)</f>
        <v>0</v>
      </c>
      <c r="AB276" s="107">
        <f t="array" ref="AB276">XLOOKUP(DECKS!$F276,HISTORICO!$N$107:$N$288,HISTORICO!$P$107:$P$288,0,0)</f>
        <v>0</v>
      </c>
      <c r="AC276" s="100" t="str">
        <f>DECKS!$AB276/DECKS!$AA276</f>
        <v>#DIV/0!</v>
      </c>
      <c r="AD276" s="108">
        <f t="array" ref="AD276">XLOOKUP(DECKS!$F276,HISTORICO!$N$292:$N$759,HISTORICO!$O$292:$O$759,0,0)</f>
        <v>0</v>
      </c>
      <c r="AE276" s="107">
        <f t="array" ref="AE276">XLOOKUP(DECKS!$F276,HISTORICO!$N$292:$N$759,HISTORICO!$P$292:$P$759,0,0)</f>
        <v>0</v>
      </c>
      <c r="AF276" s="109">
        <f>IFERROR(DECKS!$AE276/DECKS!$AD276,0)</f>
        <v>0</v>
      </c>
      <c r="AG276" s="108">
        <f>DECKS!$Y276+DECKS!$AA276+DECKS!$AD276</f>
        <v>0</v>
      </c>
      <c r="AH276" s="109">
        <f>IFERROR((DECKS!$Z276+DECKS!$AB276+DECKS!$AE276)/DECKS!$AG276,0)</f>
        <v>0</v>
      </c>
      <c r="AI276" s="110" t="str">
        <f>IFERROR(AVERAGEIF(REG!$D$2:$D$124,DECKS!$F276,REG!$C$2:$C$124),"-")</f>
        <v>-</v>
      </c>
      <c r="AJ276" s="108">
        <f>DECKS!$M276+DECKS!$O276+DECKS!$Q276+DECKS!$S276+DECKS!$U276+DECKS!$W276+DECKS!$Y276+DECKS!$AA276+DECKS!$AD276</f>
        <v>17</v>
      </c>
      <c r="AK276" s="109">
        <f>IFERROR((DECKS!$N276+DECKS!$P276+DECKS!$R276+DECKS!$T276+DECKS!$V276+DECKS!$X276+DECKS!$Z276+DECKS!$AB276+DECKS!$AE276)/DECKS!$AJ276,0)</f>
        <v>0.5294117647</v>
      </c>
      <c r="AL276" s="100" t="s">
        <v>190</v>
      </c>
      <c r="AM276" s="107">
        <f>SUMIF(HISTORICO!N:N,DECKS!$F276,HISTORICO!X:X)</f>
        <v>0</v>
      </c>
      <c r="AN276" s="107">
        <f>SUMIF(HISTORICO!N:N,DECKS!$F276,HISTORICO!Y:Y)</f>
        <v>0</v>
      </c>
      <c r="AO276" s="107">
        <f>SUMIF(HISTORICO!N:N,DECKS!$F276,HISTORICO!Z:Z)</f>
        <v>0</v>
      </c>
      <c r="AP276" s="107">
        <f>SUMIF(HISTORICO!N:N,DECKS!$F276,HISTORICO!AA:AA)</f>
        <v>0</v>
      </c>
      <c r="AQ276" s="111">
        <f>IFERROR(SUM(DECKS!$AM276:$AP276)/((DECKS!$AG276)),0)</f>
        <v>0</v>
      </c>
      <c r="AR276" s="112">
        <f>IFERROR(DECKS!$AM276/SUM(DECKS!$AM276:$AP276),0)</f>
        <v>0</v>
      </c>
      <c r="AS276" s="112">
        <f>IFERROR(DECKS!$AN276/SUM(DECKS!$AM276:$AP276),0)</f>
        <v>0</v>
      </c>
      <c r="AT276" s="112">
        <f>IFERROR(DECKS!$AO276/SUM(DECKS!$AM276:$AP276),0)</f>
        <v>0</v>
      </c>
      <c r="AU276" s="112">
        <f>IFERROR(DECKS!$AP276/SUM(DECKS!$AM276:$AP276),0)</f>
        <v>0</v>
      </c>
      <c r="AV276" s="107">
        <f t="array" ref="AV276">XLOOKUP(DECKS!$F276,HISTORICO!$N$4:$N$100,HISTORICO!$AH$4:$AH$100,0)</f>
        <v>0</v>
      </c>
      <c r="AW276" s="107">
        <f>DECKS!$AV276+DECKS!$AM276+1.5*DECKS!$AN276+2*DECKS!$AO276+2.5*DECKS!$AP276</f>
        <v>0</v>
      </c>
      <c r="AX276" s="110" t="str">
        <f>IFERROR(DECKS!$AW276/DECKS!$AG276,"-")</f>
        <v>-</v>
      </c>
      <c r="AY276" s="107" t="str">
        <f t="array" ref="AY276">XLOOKUP(DECKS!$AX276,REF!$F$64:$F$68,REF!$D$64:$D$68,"-",-1,1)</f>
        <v>-</v>
      </c>
      <c r="AZ276" s="107"/>
      <c r="BA276" s="114"/>
      <c r="BB276" s="107"/>
      <c r="BC276" s="107"/>
    </row>
    <row r="277" ht="18.75" hidden="1" customHeight="1">
      <c r="A277" s="88"/>
      <c r="B277" s="105" t="s">
        <v>314</v>
      </c>
      <c r="C277" s="107" t="s">
        <v>263</v>
      </c>
      <c r="D277" s="107">
        <v>9.0</v>
      </c>
      <c r="E277" s="105" t="str">
        <f t="array" ref="E277">XLOOKUP(B277,REF!$C$3:$C$34,REF!$B$3:$B$34,"-",0,1)</f>
        <v>Dimir</v>
      </c>
      <c r="F277" s="108" t="s">
        <v>618</v>
      </c>
      <c r="G277" s="107" t="str">
        <f t="shared" si="1"/>
        <v>0</v>
      </c>
      <c r="H277" s="107" t="str">
        <f t="shared" si="2"/>
        <v>1</v>
      </c>
      <c r="I277" s="107" t="str">
        <f t="shared" si="3"/>
        <v>1</v>
      </c>
      <c r="J277" s="107" t="str">
        <f t="shared" si="4"/>
        <v>0</v>
      </c>
      <c r="K277" s="107" t="str">
        <f t="shared" si="5"/>
        <v>0</v>
      </c>
      <c r="L277" s="107">
        <f t="shared" si="6"/>
        <v>2</v>
      </c>
      <c r="M277" s="107">
        <f t="array" ref="M277">XLOOKUP(DECKS!$F277,HISTORICO!$B$4:$B$11,HISTORICO!$C$4:$C$11,0,0)</f>
        <v>0</v>
      </c>
      <c r="N277" s="107">
        <f t="array" ref="N277">XLOOKUP(DECKS!$F277,HISTORICO!$B$4:$B$11,HISTORICO!$D$4:$D$11,0,0)</f>
        <v>0</v>
      </c>
      <c r="O277" s="107">
        <f t="array" ref="O277">XLOOKUP(DECKS!$F277,HISTORICO!$B$15:$B$89,HISTORICO!$C$15:$C$89,0,0)</f>
        <v>14</v>
      </c>
      <c r="P277" s="107">
        <f t="array" ref="P277">XLOOKUP(DECKS!$F277,HISTORICO!$B$15:$B$89,HISTORICO!$D$15:$D$89,0,0)</f>
        <v>7</v>
      </c>
      <c r="Q277" s="107">
        <f t="array" ref="Q277">XLOOKUP(DECKS!$F277,HISTORICO!$B$93:$B$171,HISTORICO!$C$93:$C$171,0,0)</f>
        <v>0</v>
      </c>
      <c r="R277" s="107">
        <f t="array" ref="R277">XLOOKUP(DECKS!$F277,HISTORICO!$B$93:$B$171,HISTORICO!$D$93:$D$171,0,0)</f>
        <v>0</v>
      </c>
      <c r="S277" s="107">
        <f t="array" ref="S277">XLOOKUP(DECKS!$F277,HISTORICO!$B$175:$B$377,HISTORICO!$C$175:$C$377,0,0)</f>
        <v>7</v>
      </c>
      <c r="T277" s="107">
        <f t="array" ref="T277">XLOOKUP(DECKS!$F277,HISTORICO!$B$175:$B$377,HISTORICO!$D$175:$D$377,0,0)</f>
        <v>4</v>
      </c>
      <c r="U277" s="107">
        <f t="array" ref="U277">XLOOKUP(DECKS!$F277,HISTORICO!$B$381:$B$501,HISTORICO!$C$381:$C$501,0,0)</f>
        <v>0</v>
      </c>
      <c r="V277" s="107">
        <f t="array" ref="V277">XLOOKUP(DECKS!$F277,HISTORICO!$B$381:$B$501,HISTORICO!$D$381:$D$501,0,0)</f>
        <v>0</v>
      </c>
      <c r="W277" s="107">
        <f t="array" ref="W277">XLOOKUP(DECKS!$F277,HISTORICO!$B$505:$B$589,HISTORICO!$C$505:$C$589,0,0)</f>
        <v>0</v>
      </c>
      <c r="X277" s="107">
        <f t="array" ref="X277">XLOOKUP(DECKS!$F277,HISTORICO!$B$505:$B$589,HISTORICO!$D$505:$D$589,0,0)</f>
        <v>0</v>
      </c>
      <c r="Y277" s="107">
        <f t="array" ref="Y277">XLOOKUP(DECKS!$F277,HISTORICO!$N$4:$N$100,HISTORICO!$O$4:$O$100,0,0)</f>
        <v>0</v>
      </c>
      <c r="Z277" s="107">
        <f t="array" ref="Z277">XLOOKUP(DECKS!$F277,HISTORICO!$N$4:$N$100,HISTORICO!$P$4:$P$100,0,0)</f>
        <v>0</v>
      </c>
      <c r="AA277" s="107">
        <f t="array" ref="AA277">XLOOKUP(DECKS!$F277,HISTORICO!$N$107:$N$288,HISTORICO!$O$107:$O$288,0,0)</f>
        <v>0</v>
      </c>
      <c r="AB277" s="107">
        <f t="array" ref="AB277">XLOOKUP(DECKS!$F277,HISTORICO!$N$107:$N$288,HISTORICO!$P$107:$P$288,0,0)</f>
        <v>0</v>
      </c>
      <c r="AC277" s="100" t="str">
        <f>DECKS!$AB277/DECKS!$AA277</f>
        <v>#DIV/0!</v>
      </c>
      <c r="AD277" s="108">
        <f t="array" ref="AD277">XLOOKUP(DECKS!$F277,HISTORICO!$N$292:$N$759,HISTORICO!$O$292:$O$759,0,0)</f>
        <v>0</v>
      </c>
      <c r="AE277" s="107">
        <f t="array" ref="AE277">XLOOKUP(DECKS!$F277,HISTORICO!$N$292:$N$759,HISTORICO!$P$292:$P$759,0,0)</f>
        <v>0</v>
      </c>
      <c r="AF277" s="109">
        <f>IFERROR(DECKS!$AE277/DECKS!$AD277,0)</f>
        <v>0</v>
      </c>
      <c r="AG277" s="108">
        <f>DECKS!$Y277+DECKS!$AA277+DECKS!$AD277</f>
        <v>0</v>
      </c>
      <c r="AH277" s="109">
        <f>IFERROR((DECKS!$Z277+DECKS!$AB277+DECKS!$AE277)/DECKS!$AG277,0)</f>
        <v>0</v>
      </c>
      <c r="AI277" s="110" t="str">
        <f>IFERROR(AVERAGEIF(REG!$D$2:$D$124,DECKS!$F277,REG!$C$2:$C$124),"-")</f>
        <v>-</v>
      </c>
      <c r="AJ277" s="108">
        <f>DECKS!$M277+DECKS!$O277+DECKS!$Q277+DECKS!$S277+DECKS!$U277+DECKS!$W277+DECKS!$Y277+DECKS!$AA277+DECKS!$AD277</f>
        <v>21</v>
      </c>
      <c r="AK277" s="109">
        <f>IFERROR((DECKS!$N277+DECKS!$P277+DECKS!$R277+DECKS!$T277+DECKS!$V277+DECKS!$X277+DECKS!$Z277+DECKS!$AB277+DECKS!$AE277)/DECKS!$AJ277,0)</f>
        <v>0.5238095238</v>
      </c>
      <c r="AL277" s="100" t="s">
        <v>160</v>
      </c>
      <c r="AM277" s="107">
        <f>SUMIF(HISTORICO!N:N,DECKS!$F277,HISTORICO!X:X)</f>
        <v>0</v>
      </c>
      <c r="AN277" s="107">
        <f>SUMIF(HISTORICO!N:N,DECKS!$F277,HISTORICO!Y:Y)</f>
        <v>0</v>
      </c>
      <c r="AO277" s="107">
        <f>SUMIF(HISTORICO!N:N,DECKS!$F277,HISTORICO!Z:Z)</f>
        <v>0</v>
      </c>
      <c r="AP277" s="107">
        <f>SUMIF(HISTORICO!N:N,DECKS!$F277,HISTORICO!AA:AA)</f>
        <v>0</v>
      </c>
      <c r="AQ277" s="111">
        <f>IFERROR(SUM(DECKS!$AM277:$AP277)/((DECKS!$AG277)),0)</f>
        <v>0</v>
      </c>
      <c r="AR277" s="112">
        <f>IFERROR(DECKS!$AM277/SUM(DECKS!$AM277:$AP277),0)</f>
        <v>0</v>
      </c>
      <c r="AS277" s="112">
        <f>IFERROR(DECKS!$AN277/SUM(DECKS!$AM277:$AP277),0)</f>
        <v>0</v>
      </c>
      <c r="AT277" s="112">
        <f>IFERROR(DECKS!$AO277/SUM(DECKS!$AM277:$AP277),0)</f>
        <v>0</v>
      </c>
      <c r="AU277" s="112">
        <f>IFERROR(DECKS!$AP277/SUM(DECKS!$AM277:$AP277),0)</f>
        <v>0</v>
      </c>
      <c r="AV277" s="107">
        <f t="array" ref="AV277">XLOOKUP(DECKS!$F277,HISTORICO!$N$4:$N$100,HISTORICO!$AH$4:$AH$100,0)</f>
        <v>0</v>
      </c>
      <c r="AW277" s="107">
        <f>DECKS!$AV277+DECKS!$AM277+1.5*DECKS!$AN277+2*DECKS!$AO277+2.5*DECKS!$AP277</f>
        <v>0</v>
      </c>
      <c r="AX277" s="110" t="str">
        <f>IFERROR(DECKS!$AW277/DECKS!$AG277,"-")</f>
        <v>-</v>
      </c>
      <c r="AY277" s="107" t="str">
        <f t="array" ref="AY277">XLOOKUP(DECKS!$AX277,REF!$F$64:$F$68,REF!$D$64:$D$68,"-",-1,1)</f>
        <v>-</v>
      </c>
      <c r="AZ277" s="107"/>
      <c r="BA277" s="114"/>
      <c r="BB277" s="107"/>
      <c r="BC277" s="107"/>
    </row>
    <row r="278" ht="18.75" hidden="1" customHeight="1">
      <c r="A278" s="88"/>
      <c r="B278" s="105" t="s">
        <v>334</v>
      </c>
      <c r="C278" s="107" t="s">
        <v>268</v>
      </c>
      <c r="D278" s="107">
        <v>3.0</v>
      </c>
      <c r="E278" s="105" t="str">
        <f t="array" ref="E278">XLOOKUP(B278,REF!$C$3:$C$34,REF!$B$3:$B$34,"-",0,1)</f>
        <v>Jeskai</v>
      </c>
      <c r="F278" s="108" t="s">
        <v>619</v>
      </c>
      <c r="G278" s="107" t="str">
        <f t="shared" si="1"/>
        <v>1</v>
      </c>
      <c r="H278" s="107" t="str">
        <f t="shared" si="2"/>
        <v>1</v>
      </c>
      <c r="I278" s="107" t="str">
        <f t="shared" si="3"/>
        <v>0</v>
      </c>
      <c r="J278" s="107" t="str">
        <f t="shared" si="4"/>
        <v>1</v>
      </c>
      <c r="K278" s="107" t="str">
        <f t="shared" si="5"/>
        <v>0</v>
      </c>
      <c r="L278" s="107">
        <f t="shared" si="6"/>
        <v>3</v>
      </c>
      <c r="M278" s="107">
        <f t="array" ref="M278">XLOOKUP(DECKS!$F278,HISTORICO!$B$4:$B$11,HISTORICO!$C$4:$C$11,0,0)</f>
        <v>0</v>
      </c>
      <c r="N278" s="107">
        <f t="array" ref="N278">XLOOKUP(DECKS!$F278,HISTORICO!$B$4:$B$11,HISTORICO!$D$4:$D$11,0,0)</f>
        <v>0</v>
      </c>
      <c r="O278" s="107">
        <f t="array" ref="O278">XLOOKUP(DECKS!$F278,HISTORICO!$B$15:$B$89,HISTORICO!$C$15:$C$89,0,0)</f>
        <v>0</v>
      </c>
      <c r="P278" s="107">
        <f t="array" ref="P278">XLOOKUP(DECKS!$F278,HISTORICO!$B$15:$B$89,HISTORICO!$D$15:$D$89,0,0)</f>
        <v>0</v>
      </c>
      <c r="Q278" s="107">
        <f t="array" ref="Q278">XLOOKUP(DECKS!$F278,HISTORICO!$B$93:$B$171,HISTORICO!$C$93:$C$171,0,0)</f>
        <v>0</v>
      </c>
      <c r="R278" s="107">
        <f t="array" ref="R278">XLOOKUP(DECKS!$F278,HISTORICO!$B$93:$B$171,HISTORICO!$D$93:$D$171,0,0)</f>
        <v>0</v>
      </c>
      <c r="S278" s="107">
        <f t="array" ref="S278">XLOOKUP(DECKS!$F278,HISTORICO!$B$175:$B$377,HISTORICO!$C$175:$C$377,0,0)</f>
        <v>12</v>
      </c>
      <c r="T278" s="107">
        <f t="array" ref="T278">XLOOKUP(DECKS!$F278,HISTORICO!$B$175:$B$377,HISTORICO!$D$175:$D$377,0,0)</f>
        <v>6</v>
      </c>
      <c r="U278" s="107">
        <f t="array" ref="U278">XLOOKUP(DECKS!$F278,HISTORICO!$B$381:$B$501,HISTORICO!$C$381:$C$501,0,0)</f>
        <v>4</v>
      </c>
      <c r="V278" s="107">
        <f t="array" ref="V278">XLOOKUP(DECKS!$F278,HISTORICO!$B$381:$B$501,HISTORICO!$D$381:$D$501,0,0)</f>
        <v>2</v>
      </c>
      <c r="W278" s="107">
        <f t="array" ref="W278">XLOOKUP(DECKS!$F278,HISTORICO!$B$505:$B$589,HISTORICO!$C$505:$C$589,0,0)</f>
        <v>0</v>
      </c>
      <c r="X278" s="107">
        <f t="array" ref="X278">XLOOKUP(DECKS!$F278,HISTORICO!$B$505:$B$589,HISTORICO!$D$505:$D$589,0,0)</f>
        <v>0</v>
      </c>
      <c r="Y278" s="107">
        <f t="array" ref="Y278">XLOOKUP(DECKS!$F278,HISTORICO!$N$4:$N$100,HISTORICO!$O$4:$O$100,0,0)</f>
        <v>0</v>
      </c>
      <c r="Z278" s="107">
        <f t="array" ref="Z278">XLOOKUP(DECKS!$F278,HISTORICO!$N$4:$N$100,HISTORICO!$P$4:$P$100,0,0)</f>
        <v>0</v>
      </c>
      <c r="AA278" s="107">
        <f t="array" ref="AA278">XLOOKUP(DECKS!$F278,HISTORICO!$N$107:$N$288,HISTORICO!$O$107:$O$288,0,0)</f>
        <v>0</v>
      </c>
      <c r="AB278" s="107">
        <f t="array" ref="AB278">XLOOKUP(DECKS!$F278,HISTORICO!$N$107:$N$288,HISTORICO!$P$107:$P$288,0,0)</f>
        <v>0</v>
      </c>
      <c r="AC278" s="100" t="str">
        <f>DECKS!$AB278/DECKS!$AA278</f>
        <v>#DIV/0!</v>
      </c>
      <c r="AD278" s="108">
        <f t="array" ref="AD278">XLOOKUP(DECKS!$F278,HISTORICO!$N$292:$N$759,HISTORICO!$O$292:$O$759,0,0)</f>
        <v>0</v>
      </c>
      <c r="AE278" s="107">
        <f t="array" ref="AE278">XLOOKUP(DECKS!$F278,HISTORICO!$N$292:$N$759,HISTORICO!$P$292:$P$759,0,0)</f>
        <v>0</v>
      </c>
      <c r="AF278" s="109">
        <f>IFERROR(DECKS!$AE278/DECKS!$AD278,0)</f>
        <v>0</v>
      </c>
      <c r="AG278" s="108">
        <f>DECKS!$Y278+DECKS!$AA278+DECKS!$AD278</f>
        <v>0</v>
      </c>
      <c r="AH278" s="109">
        <f>IFERROR((DECKS!$Z278+DECKS!$AB278+DECKS!$AE278)/DECKS!$AG278,0)</f>
        <v>0</v>
      </c>
      <c r="AI278" s="110" t="str">
        <f>IFERROR(AVERAGEIF(REG!$D$2:$D$124,DECKS!$F278,REG!$C$2:$C$124),"-")</f>
        <v>-</v>
      </c>
      <c r="AJ278" s="108">
        <f>DECKS!$M278+DECKS!$O278+DECKS!$Q278+DECKS!$S278+DECKS!$U278+DECKS!$W278+DECKS!$Y278+DECKS!$AA278+DECKS!$AD278</f>
        <v>16</v>
      </c>
      <c r="AK278" s="109">
        <f>IFERROR((DECKS!$N278+DECKS!$P278+DECKS!$R278+DECKS!$T278+DECKS!$V278+DECKS!$X278+DECKS!$Z278+DECKS!$AB278+DECKS!$AE278)/DECKS!$AJ278,0)</f>
        <v>0.5</v>
      </c>
      <c r="AL278" s="100" t="s">
        <v>362</v>
      </c>
      <c r="AM278" s="107">
        <f>SUMIF(HISTORICO!N:N,DECKS!$F278,HISTORICO!X:X)</f>
        <v>0</v>
      </c>
      <c r="AN278" s="107">
        <f>SUMIF(HISTORICO!N:N,DECKS!$F278,HISTORICO!Y:Y)</f>
        <v>0</v>
      </c>
      <c r="AO278" s="107">
        <f>SUMIF(HISTORICO!N:N,DECKS!$F278,HISTORICO!Z:Z)</f>
        <v>0</v>
      </c>
      <c r="AP278" s="107">
        <f>SUMIF(HISTORICO!N:N,DECKS!$F278,HISTORICO!AA:AA)</f>
        <v>0</v>
      </c>
      <c r="AQ278" s="111">
        <f>IFERROR(SUM(DECKS!$AM278:$AP278)/((DECKS!$AG278)),0)</f>
        <v>0</v>
      </c>
      <c r="AR278" s="112">
        <f>IFERROR(DECKS!$AM278/SUM(DECKS!$AM278:$AP278),0)</f>
        <v>0</v>
      </c>
      <c r="AS278" s="112">
        <f>IFERROR(DECKS!$AN278/SUM(DECKS!$AM278:$AP278),0)</f>
        <v>0</v>
      </c>
      <c r="AT278" s="112">
        <f>IFERROR(DECKS!$AO278/SUM(DECKS!$AM278:$AP278),0)</f>
        <v>0</v>
      </c>
      <c r="AU278" s="112">
        <f>IFERROR(DECKS!$AP278/SUM(DECKS!$AM278:$AP278),0)</f>
        <v>0</v>
      </c>
      <c r="AV278" s="107">
        <f t="array" ref="AV278">XLOOKUP(DECKS!$F278,HISTORICO!$N$4:$N$100,HISTORICO!$AH$4:$AH$100,0)</f>
        <v>0</v>
      </c>
      <c r="AW278" s="107">
        <f>DECKS!$AV278+DECKS!$AM278+1.5*DECKS!$AN278+2*DECKS!$AO278+2.5*DECKS!$AP278</f>
        <v>0</v>
      </c>
      <c r="AX278" s="110" t="str">
        <f>IFERROR(DECKS!$AW278/DECKS!$AG278,"-")</f>
        <v>-</v>
      </c>
      <c r="AY278" s="107" t="str">
        <f t="array" ref="AY278">XLOOKUP(DECKS!$AX278,REF!$F$64:$F$68,REF!$D$64:$D$68,"-",-1,1)</f>
        <v>-</v>
      </c>
      <c r="AZ278" s="107"/>
      <c r="BA278" s="114"/>
      <c r="BB278" s="107"/>
      <c r="BC278" s="107"/>
    </row>
    <row r="279" ht="18.75" hidden="1" customHeight="1">
      <c r="A279" s="88"/>
      <c r="B279" s="105" t="s">
        <v>296</v>
      </c>
      <c r="C279" s="107" t="s">
        <v>251</v>
      </c>
      <c r="D279" s="107">
        <v>2.0</v>
      </c>
      <c r="E279" s="105" t="str">
        <f t="array" ref="E279">XLOOKUP(B279,REF!$C$3:$C$34,REF!$B$3:$B$34,"-",0,1)</f>
        <v>Mono Blue</v>
      </c>
      <c r="F279" s="108" t="s">
        <v>620</v>
      </c>
      <c r="G279" s="107" t="str">
        <f t="shared" si="1"/>
        <v>0</v>
      </c>
      <c r="H279" s="107" t="str">
        <f t="shared" si="2"/>
        <v>1</v>
      </c>
      <c r="I279" s="107" t="str">
        <f t="shared" si="3"/>
        <v>0</v>
      </c>
      <c r="J279" s="107" t="str">
        <f t="shared" si="4"/>
        <v>0</v>
      </c>
      <c r="K279" s="107" t="str">
        <f t="shared" si="5"/>
        <v>0</v>
      </c>
      <c r="L279" s="107">
        <f t="shared" si="6"/>
        <v>1</v>
      </c>
      <c r="M279" s="107">
        <f t="array" ref="M279">XLOOKUP(DECKS!$F279,HISTORICO!$B$4:$B$11,HISTORICO!$C$4:$C$11,0,0)</f>
        <v>0</v>
      </c>
      <c r="N279" s="107">
        <f t="array" ref="N279">XLOOKUP(DECKS!$F279,HISTORICO!$B$4:$B$11,HISTORICO!$D$4:$D$11,0,0)</f>
        <v>0</v>
      </c>
      <c r="O279" s="107">
        <f t="array" ref="O279">XLOOKUP(DECKS!$F279,HISTORICO!$B$15:$B$89,HISTORICO!$C$15:$C$89,0,0)</f>
        <v>10</v>
      </c>
      <c r="P279" s="107">
        <f t="array" ref="P279">XLOOKUP(DECKS!$F279,HISTORICO!$B$15:$B$89,HISTORICO!$D$15:$D$89,0,0)</f>
        <v>5</v>
      </c>
      <c r="Q279" s="107">
        <f t="array" ref="Q279">XLOOKUP(DECKS!$F279,HISTORICO!$B$93:$B$171,HISTORICO!$C$93:$C$171,0,0)</f>
        <v>0</v>
      </c>
      <c r="R279" s="107">
        <f t="array" ref="R279">XLOOKUP(DECKS!$F279,HISTORICO!$B$93:$B$171,HISTORICO!$D$93:$D$171,0,0)</f>
        <v>0</v>
      </c>
      <c r="S279" s="107">
        <f t="array" ref="S279">XLOOKUP(DECKS!$F279,HISTORICO!$B$175:$B$377,HISTORICO!$C$175:$C$377,0,0)</f>
        <v>0</v>
      </c>
      <c r="T279" s="107">
        <f t="array" ref="T279">XLOOKUP(DECKS!$F279,HISTORICO!$B$175:$B$377,HISTORICO!$D$175:$D$377,0,0)</f>
        <v>0</v>
      </c>
      <c r="U279" s="107">
        <f t="array" ref="U279">XLOOKUP(DECKS!$F279,HISTORICO!$B$381:$B$501,HISTORICO!$C$381:$C$501,0,0)</f>
        <v>0</v>
      </c>
      <c r="V279" s="107">
        <f t="array" ref="V279">XLOOKUP(DECKS!$F279,HISTORICO!$B$381:$B$501,HISTORICO!$D$381:$D$501,0,0)</f>
        <v>0</v>
      </c>
      <c r="W279" s="107">
        <f t="array" ref="W279">XLOOKUP(DECKS!$F279,HISTORICO!$B$505:$B$589,HISTORICO!$C$505:$C$589,0,0)</f>
        <v>0</v>
      </c>
      <c r="X279" s="107">
        <f t="array" ref="X279">XLOOKUP(DECKS!$F279,HISTORICO!$B$505:$B$589,HISTORICO!$D$505:$D$589,0,0)</f>
        <v>0</v>
      </c>
      <c r="Y279" s="107">
        <f t="array" ref="Y279">XLOOKUP(DECKS!$F279,HISTORICO!$N$4:$N$100,HISTORICO!$O$4:$O$100,0,0)</f>
        <v>0</v>
      </c>
      <c r="Z279" s="107">
        <f t="array" ref="Z279">XLOOKUP(DECKS!$F279,HISTORICO!$N$4:$N$100,HISTORICO!$P$4:$P$100,0,0)</f>
        <v>0</v>
      </c>
      <c r="AA279" s="107">
        <f t="array" ref="AA279">XLOOKUP(DECKS!$F279,HISTORICO!$N$107:$N$288,HISTORICO!$O$107:$O$288,0,0)</f>
        <v>0</v>
      </c>
      <c r="AB279" s="107">
        <f t="array" ref="AB279">XLOOKUP(DECKS!$F279,HISTORICO!$N$107:$N$288,HISTORICO!$P$107:$P$288,0,0)</f>
        <v>0</v>
      </c>
      <c r="AC279" s="100" t="str">
        <f>DECKS!$AB279/DECKS!$AA279</f>
        <v>#DIV/0!</v>
      </c>
      <c r="AD279" s="108">
        <f t="array" ref="AD279">XLOOKUP(DECKS!$F279,HISTORICO!$N$292:$N$759,HISTORICO!$O$292:$O$759,0,0)</f>
        <v>0</v>
      </c>
      <c r="AE279" s="107">
        <f t="array" ref="AE279">XLOOKUP(DECKS!$F279,HISTORICO!$N$292:$N$759,HISTORICO!$P$292:$P$759,0,0)</f>
        <v>0</v>
      </c>
      <c r="AF279" s="109">
        <f>IFERROR(DECKS!$AE279/DECKS!$AD279,0)</f>
        <v>0</v>
      </c>
      <c r="AG279" s="108">
        <f>DECKS!$Y279+DECKS!$AA279+DECKS!$AD279</f>
        <v>0</v>
      </c>
      <c r="AH279" s="109">
        <f>IFERROR((DECKS!$Z279+DECKS!$AB279+DECKS!$AE279)/DECKS!$AG279,0)</f>
        <v>0</v>
      </c>
      <c r="AI279" s="110" t="str">
        <f>IFERROR(AVERAGEIF(REG!$D$2:$D$124,DECKS!$F279,REG!$C$2:$C$124),"-")</f>
        <v>-</v>
      </c>
      <c r="AJ279" s="108">
        <f>DECKS!$M279+DECKS!$O279+DECKS!$Q279+DECKS!$S279+DECKS!$U279+DECKS!$W279+DECKS!$Y279+DECKS!$AA279+DECKS!$AD279</f>
        <v>10</v>
      </c>
      <c r="AK279" s="109">
        <f>IFERROR((DECKS!$N279+DECKS!$P279+DECKS!$R279+DECKS!$T279+DECKS!$V279+DECKS!$X279+DECKS!$Z279+DECKS!$AB279+DECKS!$AE279)/DECKS!$AJ279,0)</f>
        <v>0.5</v>
      </c>
      <c r="AL279" s="100" t="s">
        <v>362</v>
      </c>
      <c r="AM279" s="107">
        <f>SUMIF(HISTORICO!N:N,DECKS!$F279,HISTORICO!X:X)</f>
        <v>0</v>
      </c>
      <c r="AN279" s="107">
        <f>SUMIF(HISTORICO!N:N,DECKS!$F279,HISTORICO!Y:Y)</f>
        <v>0</v>
      </c>
      <c r="AO279" s="107">
        <f>SUMIF(HISTORICO!N:N,DECKS!$F279,HISTORICO!Z:Z)</f>
        <v>0</v>
      </c>
      <c r="AP279" s="107">
        <f>SUMIF(HISTORICO!N:N,DECKS!$F279,HISTORICO!AA:AA)</f>
        <v>0</v>
      </c>
      <c r="AQ279" s="111">
        <f>IFERROR(SUM(DECKS!$AM279:$AP279)/((DECKS!$AG279)),0)</f>
        <v>0</v>
      </c>
      <c r="AR279" s="112">
        <f>IFERROR(DECKS!$AM279/SUM(DECKS!$AM279:$AP279),0)</f>
        <v>0</v>
      </c>
      <c r="AS279" s="112">
        <f>IFERROR(DECKS!$AN279/SUM(DECKS!$AM279:$AP279),0)</f>
        <v>0</v>
      </c>
      <c r="AT279" s="112">
        <f>IFERROR(DECKS!$AO279/SUM(DECKS!$AM279:$AP279),0)</f>
        <v>0</v>
      </c>
      <c r="AU279" s="112">
        <f>IFERROR(DECKS!$AP279/SUM(DECKS!$AM279:$AP279),0)</f>
        <v>0</v>
      </c>
      <c r="AV279" s="107">
        <f t="array" ref="AV279">XLOOKUP(DECKS!$F279,HISTORICO!$N$4:$N$100,HISTORICO!$AH$4:$AH$100,0)</f>
        <v>0</v>
      </c>
      <c r="AW279" s="107">
        <f>DECKS!$AV279+DECKS!$AM279+1.5*DECKS!$AN279+2*DECKS!$AO279+2.5*DECKS!$AP279</f>
        <v>0</v>
      </c>
      <c r="AX279" s="110" t="str">
        <f>IFERROR(DECKS!$AW279/DECKS!$AG279,"-")</f>
        <v>-</v>
      </c>
      <c r="AY279" s="107" t="str">
        <f t="array" ref="AY279">XLOOKUP(DECKS!$AX279,REF!$F$64:$F$68,REF!$D$64:$D$68,"-",-1,1)</f>
        <v>-</v>
      </c>
      <c r="AZ279" s="107"/>
      <c r="BA279" s="114"/>
      <c r="BB279" s="107"/>
      <c r="BC279" s="107"/>
    </row>
    <row r="280" ht="18.75" hidden="1" customHeight="1">
      <c r="A280" s="88"/>
      <c r="B280" s="105" t="s">
        <v>328</v>
      </c>
      <c r="C280" s="107" t="s">
        <v>270</v>
      </c>
      <c r="D280" s="107">
        <v>4.0</v>
      </c>
      <c r="E280" s="105" t="str">
        <f t="array" ref="E280">XLOOKUP(B280,REF!$C$3:$C$34,REF!$B$3:$B$34,"-",0,1)</f>
        <v>Mono Red</v>
      </c>
      <c r="F280" s="108" t="s">
        <v>621</v>
      </c>
      <c r="G280" s="107" t="str">
        <f t="shared" si="1"/>
        <v>0</v>
      </c>
      <c r="H280" s="107" t="str">
        <f t="shared" si="2"/>
        <v>0</v>
      </c>
      <c r="I280" s="107" t="str">
        <f t="shared" si="3"/>
        <v>0</v>
      </c>
      <c r="J280" s="107" t="str">
        <f t="shared" si="4"/>
        <v>1</v>
      </c>
      <c r="K280" s="107" t="str">
        <f t="shared" si="5"/>
        <v>0</v>
      </c>
      <c r="L280" s="107">
        <f t="shared" si="6"/>
        <v>1</v>
      </c>
      <c r="M280" s="107">
        <f t="array" ref="M280">XLOOKUP(DECKS!$F280,HISTORICO!$B$4:$B$11,HISTORICO!$C$4:$C$11,0,0)</f>
        <v>0</v>
      </c>
      <c r="N280" s="107">
        <f t="array" ref="N280">XLOOKUP(DECKS!$F280,HISTORICO!$B$4:$B$11,HISTORICO!$D$4:$D$11,0,0)</f>
        <v>0</v>
      </c>
      <c r="O280" s="107">
        <f t="array" ref="O280">XLOOKUP(DECKS!$F280,HISTORICO!$B$15:$B$89,HISTORICO!$C$15:$C$89,0,0)</f>
        <v>0</v>
      </c>
      <c r="P280" s="107">
        <f t="array" ref="P280">XLOOKUP(DECKS!$F280,HISTORICO!$B$15:$B$89,HISTORICO!$D$15:$D$89,0,0)</f>
        <v>0</v>
      </c>
      <c r="Q280" s="107">
        <f t="array" ref="Q280">XLOOKUP(DECKS!$F280,HISTORICO!$B$93:$B$171,HISTORICO!$C$93:$C$171,0,0)</f>
        <v>0</v>
      </c>
      <c r="R280" s="107">
        <f t="array" ref="R280">XLOOKUP(DECKS!$F280,HISTORICO!$B$93:$B$171,HISTORICO!$D$93:$D$171,0,0)</f>
        <v>0</v>
      </c>
      <c r="S280" s="107">
        <f t="array" ref="S280">XLOOKUP(DECKS!$F280,HISTORICO!$B$175:$B$377,HISTORICO!$C$175:$C$377,0,0)</f>
        <v>5</v>
      </c>
      <c r="T280" s="107">
        <f t="array" ref="T280">XLOOKUP(DECKS!$F280,HISTORICO!$B$175:$B$377,HISTORICO!$D$175:$D$377,0,0)</f>
        <v>2</v>
      </c>
      <c r="U280" s="107">
        <f t="array" ref="U280">XLOOKUP(DECKS!$F280,HISTORICO!$B$381:$B$501,HISTORICO!$C$381:$C$501,0,0)</f>
        <v>2</v>
      </c>
      <c r="V280" s="107">
        <f t="array" ref="V280">XLOOKUP(DECKS!$F280,HISTORICO!$B$381:$B$501,HISTORICO!$D$381:$D$501,0,0)</f>
        <v>2</v>
      </c>
      <c r="W280" s="107">
        <f t="array" ref="W280">XLOOKUP(DECKS!$F280,HISTORICO!$B$505:$B$589,HISTORICO!$C$505:$C$589,0,0)</f>
        <v>1</v>
      </c>
      <c r="X280" s="107">
        <f t="array" ref="X280">XLOOKUP(DECKS!$F280,HISTORICO!$B$505:$B$589,HISTORICO!$D$505:$D$589,0,0)</f>
        <v>0</v>
      </c>
      <c r="Y280" s="107">
        <f t="array" ref="Y280">XLOOKUP(DECKS!$F280,HISTORICO!$N$4:$N$100,HISTORICO!$O$4:$O$100,0,0)</f>
        <v>0</v>
      </c>
      <c r="Z280" s="107">
        <f t="array" ref="Z280">XLOOKUP(DECKS!$F280,HISTORICO!$N$4:$N$100,HISTORICO!$P$4:$P$100,0,0)</f>
        <v>0</v>
      </c>
      <c r="AA280" s="107">
        <f t="array" ref="AA280">XLOOKUP(DECKS!$F280,HISTORICO!$N$107:$N$288,HISTORICO!$O$107:$O$288,0,0)</f>
        <v>0</v>
      </c>
      <c r="AB280" s="107">
        <f t="array" ref="AB280">XLOOKUP(DECKS!$F280,HISTORICO!$N$107:$N$288,HISTORICO!$P$107:$P$288,0,0)</f>
        <v>0</v>
      </c>
      <c r="AC280" s="100" t="str">
        <f>DECKS!$AB280/DECKS!$AA280</f>
        <v>#DIV/0!</v>
      </c>
      <c r="AD280" s="108">
        <f t="array" ref="AD280">XLOOKUP(DECKS!$F280,HISTORICO!$N$292:$N$759,HISTORICO!$O$292:$O$759,0,0)</f>
        <v>0</v>
      </c>
      <c r="AE280" s="107">
        <f t="array" ref="AE280">XLOOKUP(DECKS!$F280,HISTORICO!$N$292:$N$759,HISTORICO!$P$292:$P$759,0,0)</f>
        <v>0</v>
      </c>
      <c r="AF280" s="109">
        <f>IFERROR(DECKS!$AE280/DECKS!$AD280,0)</f>
        <v>0</v>
      </c>
      <c r="AG280" s="108">
        <f>DECKS!$Y280+DECKS!$AA280+DECKS!$AD280</f>
        <v>0</v>
      </c>
      <c r="AH280" s="109">
        <f>IFERROR((DECKS!$Z280+DECKS!$AB280+DECKS!$AE280)/DECKS!$AG280,0)</f>
        <v>0</v>
      </c>
      <c r="AI280" s="110" t="str">
        <f>IFERROR(AVERAGEIF(REG!$D$2:$D$124,DECKS!$F280,REG!$C$2:$C$124),"-")</f>
        <v>-</v>
      </c>
      <c r="AJ280" s="108">
        <f>DECKS!$M280+DECKS!$O280+DECKS!$Q280+DECKS!$S280+DECKS!$U280+DECKS!$W280+DECKS!$Y280+DECKS!$AA280+DECKS!$AD280</f>
        <v>8</v>
      </c>
      <c r="AK280" s="109">
        <f>IFERROR((DECKS!$N280+DECKS!$P280+DECKS!$R280+DECKS!$T280+DECKS!$V280+DECKS!$X280+DECKS!$Z280+DECKS!$AB280+DECKS!$AE280)/DECKS!$AJ280,0)</f>
        <v>0.5</v>
      </c>
      <c r="AL280" s="100" t="s">
        <v>362</v>
      </c>
      <c r="AM280" s="107">
        <f>SUMIF(HISTORICO!N:N,DECKS!$F280,HISTORICO!X:X)</f>
        <v>0</v>
      </c>
      <c r="AN280" s="107">
        <f>SUMIF(HISTORICO!N:N,DECKS!$F280,HISTORICO!Y:Y)</f>
        <v>0</v>
      </c>
      <c r="AO280" s="107">
        <f>SUMIF(HISTORICO!N:N,DECKS!$F280,HISTORICO!Z:Z)</f>
        <v>0</v>
      </c>
      <c r="AP280" s="107">
        <f>SUMIF(HISTORICO!N:N,DECKS!$F280,HISTORICO!AA:AA)</f>
        <v>0</v>
      </c>
      <c r="AQ280" s="111">
        <f>IFERROR(SUM(DECKS!$AM280:$AP280)/((DECKS!$AG280)),0)</f>
        <v>0</v>
      </c>
      <c r="AR280" s="112">
        <f>IFERROR(DECKS!$AM280/SUM(DECKS!$AM280:$AP280),0)</f>
        <v>0</v>
      </c>
      <c r="AS280" s="112">
        <f>IFERROR(DECKS!$AN280/SUM(DECKS!$AM280:$AP280),0)</f>
        <v>0</v>
      </c>
      <c r="AT280" s="112">
        <f>IFERROR(DECKS!$AO280/SUM(DECKS!$AM280:$AP280),0)</f>
        <v>0</v>
      </c>
      <c r="AU280" s="112">
        <f>IFERROR(DECKS!$AP280/SUM(DECKS!$AM280:$AP280),0)</f>
        <v>0</v>
      </c>
      <c r="AV280" s="107">
        <f t="array" ref="AV280">XLOOKUP(DECKS!$F280,HISTORICO!$N$4:$N$100,HISTORICO!$AH$4:$AH$100,0)</f>
        <v>0</v>
      </c>
      <c r="AW280" s="107">
        <f>DECKS!$AV280+DECKS!$AM280+1.5*DECKS!$AN280+2*DECKS!$AO280+2.5*DECKS!$AP280</f>
        <v>0</v>
      </c>
      <c r="AX280" s="110" t="str">
        <f>IFERROR(DECKS!$AW280/DECKS!$AG280,"-")</f>
        <v>-</v>
      </c>
      <c r="AY280" s="107" t="str">
        <f t="array" ref="AY280">XLOOKUP(DECKS!$AX280,REF!$F$64:$F$68,REF!$D$64:$D$68,"-",-1,1)</f>
        <v>-</v>
      </c>
      <c r="AZ280" s="107"/>
      <c r="BA280" s="114"/>
      <c r="BB280" s="107"/>
      <c r="BC280" s="107"/>
    </row>
    <row r="281" ht="18.75" hidden="1" customHeight="1">
      <c r="A281" s="88"/>
      <c r="B281" s="105" t="s">
        <v>334</v>
      </c>
      <c r="C281" s="107" t="s">
        <v>268</v>
      </c>
      <c r="D281" s="107">
        <v>4.0</v>
      </c>
      <c r="E281" s="105" t="str">
        <f t="array" ref="E281">XLOOKUP(B281,REF!$C$3:$C$34,REF!$B$3:$B$34,"-",0,1)</f>
        <v>Jeskai</v>
      </c>
      <c r="F281" s="108" t="s">
        <v>622</v>
      </c>
      <c r="G281" s="107" t="str">
        <f t="shared" si="1"/>
        <v>1</v>
      </c>
      <c r="H281" s="107" t="str">
        <f t="shared" si="2"/>
        <v>1</v>
      </c>
      <c r="I281" s="107" t="str">
        <f t="shared" si="3"/>
        <v>0</v>
      </c>
      <c r="J281" s="107" t="str">
        <f t="shared" si="4"/>
        <v>1</v>
      </c>
      <c r="K281" s="107" t="str">
        <f t="shared" si="5"/>
        <v>0</v>
      </c>
      <c r="L281" s="107">
        <f t="shared" si="6"/>
        <v>3</v>
      </c>
      <c r="M281" s="107">
        <f t="array" ref="M281">XLOOKUP(DECKS!$F281,HISTORICO!$B$4:$B$11,HISTORICO!$C$4:$C$11,0,0)</f>
        <v>0</v>
      </c>
      <c r="N281" s="107">
        <f t="array" ref="N281">XLOOKUP(DECKS!$F281,HISTORICO!$B$4:$B$11,HISTORICO!$D$4:$D$11,0,0)</f>
        <v>0</v>
      </c>
      <c r="O281" s="107">
        <f t="array" ref="O281">XLOOKUP(DECKS!$F281,HISTORICO!$B$15:$B$89,HISTORICO!$C$15:$C$89,0,0)</f>
        <v>3</v>
      </c>
      <c r="P281" s="107">
        <f t="array" ref="P281">XLOOKUP(DECKS!$F281,HISTORICO!$B$15:$B$89,HISTORICO!$D$15:$D$89,0,0)</f>
        <v>1</v>
      </c>
      <c r="Q281" s="107">
        <f t="array" ref="Q281">XLOOKUP(DECKS!$F281,HISTORICO!$B$93:$B$171,HISTORICO!$C$93:$C$171,0,0)</f>
        <v>0</v>
      </c>
      <c r="R281" s="107">
        <f t="array" ref="R281">XLOOKUP(DECKS!$F281,HISTORICO!$B$93:$B$171,HISTORICO!$D$93:$D$171,0,0)</f>
        <v>0</v>
      </c>
      <c r="S281" s="107">
        <f t="array" ref="S281">XLOOKUP(DECKS!$F281,HISTORICO!$B$175:$B$377,HISTORICO!$C$175:$C$377,0,0)</f>
        <v>5</v>
      </c>
      <c r="T281" s="107">
        <f t="array" ref="T281">XLOOKUP(DECKS!$F281,HISTORICO!$B$175:$B$377,HISTORICO!$D$175:$D$377,0,0)</f>
        <v>3</v>
      </c>
      <c r="U281" s="107">
        <f t="array" ref="U281">XLOOKUP(DECKS!$F281,HISTORICO!$B$381:$B$501,HISTORICO!$C$381:$C$501,0,0)</f>
        <v>0</v>
      </c>
      <c r="V281" s="107">
        <f t="array" ref="V281">XLOOKUP(DECKS!$F281,HISTORICO!$B$381:$B$501,HISTORICO!$D$381:$D$501,0,0)</f>
        <v>0</v>
      </c>
      <c r="W281" s="107">
        <f t="array" ref="W281">XLOOKUP(DECKS!$F281,HISTORICO!$B$505:$B$589,HISTORICO!$C$505:$C$589,0,0)</f>
        <v>0</v>
      </c>
      <c r="X281" s="107">
        <f t="array" ref="X281">XLOOKUP(DECKS!$F281,HISTORICO!$B$505:$B$589,HISTORICO!$D$505:$D$589,0,0)</f>
        <v>0</v>
      </c>
      <c r="Y281" s="107">
        <f t="array" ref="Y281">XLOOKUP(DECKS!$F281,HISTORICO!$N$4:$N$100,HISTORICO!$O$4:$O$100,0,0)</f>
        <v>0</v>
      </c>
      <c r="Z281" s="107">
        <f t="array" ref="Z281">XLOOKUP(DECKS!$F281,HISTORICO!$N$4:$N$100,HISTORICO!$P$4:$P$100,0,0)</f>
        <v>0</v>
      </c>
      <c r="AA281" s="107">
        <f t="array" ref="AA281">XLOOKUP(DECKS!$F281,HISTORICO!$N$107:$N$288,HISTORICO!$O$107:$O$288,0,0)</f>
        <v>0</v>
      </c>
      <c r="AB281" s="107">
        <f t="array" ref="AB281">XLOOKUP(DECKS!$F281,HISTORICO!$N$107:$N$288,HISTORICO!$P$107:$P$288,0,0)</f>
        <v>0</v>
      </c>
      <c r="AC281" s="100" t="str">
        <f>DECKS!$AB281/DECKS!$AA281</f>
        <v>#DIV/0!</v>
      </c>
      <c r="AD281" s="108">
        <f t="array" ref="AD281">XLOOKUP(DECKS!$F281,HISTORICO!$N$292:$N$759,HISTORICO!$O$292:$O$759,0,0)</f>
        <v>0</v>
      </c>
      <c r="AE281" s="107">
        <f t="array" ref="AE281">XLOOKUP(DECKS!$F281,HISTORICO!$N$292:$N$759,HISTORICO!$P$292:$P$759,0,0)</f>
        <v>0</v>
      </c>
      <c r="AF281" s="109">
        <f>IFERROR(DECKS!$AE281/DECKS!$AD281,0)</f>
        <v>0</v>
      </c>
      <c r="AG281" s="108">
        <f>DECKS!$Y281+DECKS!$AA281+DECKS!$AD281</f>
        <v>0</v>
      </c>
      <c r="AH281" s="109">
        <f>IFERROR((DECKS!$Z281+DECKS!$AB281+DECKS!$AE281)/DECKS!$AG281,0)</f>
        <v>0</v>
      </c>
      <c r="AI281" s="110" t="str">
        <f>IFERROR(AVERAGEIF(REG!$D$2:$D$124,DECKS!$F281,REG!$C$2:$C$124),"-")</f>
        <v>-</v>
      </c>
      <c r="AJ281" s="108">
        <f>DECKS!$M281+DECKS!$O281+DECKS!$Q281+DECKS!$S281+DECKS!$U281+DECKS!$W281+DECKS!$Y281+DECKS!$AA281+DECKS!$AD281</f>
        <v>8</v>
      </c>
      <c r="AK281" s="109">
        <f>IFERROR((DECKS!$N281+DECKS!$P281+DECKS!$R281+DECKS!$T281+DECKS!$V281+DECKS!$X281+DECKS!$Z281+DECKS!$AB281+DECKS!$AE281)/DECKS!$AJ281,0)</f>
        <v>0.5</v>
      </c>
      <c r="AL281" s="100" t="s">
        <v>362</v>
      </c>
      <c r="AM281" s="107">
        <f>SUMIF(HISTORICO!N:N,DECKS!$F281,HISTORICO!X:X)</f>
        <v>0</v>
      </c>
      <c r="AN281" s="107">
        <f>SUMIF(HISTORICO!N:N,DECKS!$F281,HISTORICO!Y:Y)</f>
        <v>0</v>
      </c>
      <c r="AO281" s="107">
        <f>SUMIF(HISTORICO!N:N,DECKS!$F281,HISTORICO!Z:Z)</f>
        <v>0</v>
      </c>
      <c r="AP281" s="107">
        <f>SUMIF(HISTORICO!N:N,DECKS!$F281,HISTORICO!AA:AA)</f>
        <v>0</v>
      </c>
      <c r="AQ281" s="111">
        <f>IFERROR(SUM(DECKS!$AM281:$AP281)/((DECKS!$AG281)),0)</f>
        <v>0</v>
      </c>
      <c r="AR281" s="112">
        <f>IFERROR(DECKS!$AM281/SUM(DECKS!$AM281:$AP281),0)</f>
        <v>0</v>
      </c>
      <c r="AS281" s="112">
        <f>IFERROR(DECKS!$AN281/SUM(DECKS!$AM281:$AP281),0)</f>
        <v>0</v>
      </c>
      <c r="AT281" s="112">
        <f>IFERROR(DECKS!$AO281/SUM(DECKS!$AM281:$AP281),0)</f>
        <v>0</v>
      </c>
      <c r="AU281" s="112">
        <f>IFERROR(DECKS!$AP281/SUM(DECKS!$AM281:$AP281),0)</f>
        <v>0</v>
      </c>
      <c r="AV281" s="107">
        <f t="array" ref="AV281">XLOOKUP(DECKS!$F281,HISTORICO!$N$4:$N$100,HISTORICO!$AH$4:$AH$100,0)</f>
        <v>0</v>
      </c>
      <c r="AW281" s="107">
        <f>DECKS!$AV281+DECKS!$AM281+1.5*DECKS!$AN281+2*DECKS!$AO281+2.5*DECKS!$AP281</f>
        <v>0</v>
      </c>
      <c r="AX281" s="110" t="str">
        <f>IFERROR(DECKS!$AW281/DECKS!$AG281,"-")</f>
        <v>-</v>
      </c>
      <c r="AY281" s="107" t="str">
        <f t="array" ref="AY281">XLOOKUP(DECKS!$AX281,REF!$F$64:$F$68,REF!$D$64:$D$68,"-",-1,1)</f>
        <v>-</v>
      </c>
      <c r="AZ281" s="107"/>
      <c r="BA281" s="114"/>
      <c r="BB281" s="107"/>
      <c r="BC281" s="107"/>
    </row>
    <row r="282" ht="18.75" hidden="1" customHeight="1">
      <c r="A282" s="88"/>
      <c r="B282" s="105" t="s">
        <v>300</v>
      </c>
      <c r="C282" s="107" t="s">
        <v>279</v>
      </c>
      <c r="D282" s="107">
        <v>4.0</v>
      </c>
      <c r="E282" s="105" t="str">
        <f t="array" ref="E282">XLOOKUP(B282,REF!$C$3:$C$34,REF!$B$3:$B$34,"-",0,1)</f>
        <v>Naya</v>
      </c>
      <c r="F282" s="108" t="s">
        <v>623</v>
      </c>
      <c r="G282" s="107" t="str">
        <f t="shared" si="1"/>
        <v>1</v>
      </c>
      <c r="H282" s="107" t="str">
        <f t="shared" si="2"/>
        <v>0</v>
      </c>
      <c r="I282" s="107" t="str">
        <f t="shared" si="3"/>
        <v>0</v>
      </c>
      <c r="J282" s="107" t="str">
        <f t="shared" si="4"/>
        <v>1</v>
      </c>
      <c r="K282" s="107" t="str">
        <f t="shared" si="5"/>
        <v>1</v>
      </c>
      <c r="L282" s="107">
        <f t="shared" si="6"/>
        <v>3</v>
      </c>
      <c r="M282" s="107">
        <f t="array" ref="M282">XLOOKUP(DECKS!$F282,HISTORICO!$B$4:$B$11,HISTORICO!$C$4:$C$11,0,0)</f>
        <v>0</v>
      </c>
      <c r="N282" s="107">
        <f t="array" ref="N282">XLOOKUP(DECKS!$F282,HISTORICO!$B$4:$B$11,HISTORICO!$D$4:$D$11,0,0)</f>
        <v>0</v>
      </c>
      <c r="O282" s="107">
        <f t="array" ref="O282">XLOOKUP(DECKS!$F282,HISTORICO!$B$15:$B$89,HISTORICO!$C$15:$C$89,0,0)</f>
        <v>0</v>
      </c>
      <c r="P282" s="107">
        <f t="array" ref="P282">XLOOKUP(DECKS!$F282,HISTORICO!$B$15:$B$89,HISTORICO!$D$15:$D$89,0,0)</f>
        <v>0</v>
      </c>
      <c r="Q282" s="107">
        <f t="array" ref="Q282">XLOOKUP(DECKS!$F282,HISTORICO!$B$93:$B$171,HISTORICO!$C$93:$C$171,0,0)</f>
        <v>0</v>
      </c>
      <c r="R282" s="107">
        <f t="array" ref="R282">XLOOKUP(DECKS!$F282,HISTORICO!$B$93:$B$171,HISTORICO!$D$93:$D$171,0,0)</f>
        <v>0</v>
      </c>
      <c r="S282" s="107">
        <f t="array" ref="S282">XLOOKUP(DECKS!$F282,HISTORICO!$B$175:$B$377,HISTORICO!$C$175:$C$377,0,0)</f>
        <v>8</v>
      </c>
      <c r="T282" s="107">
        <f t="array" ref="T282">XLOOKUP(DECKS!$F282,HISTORICO!$B$175:$B$377,HISTORICO!$D$175:$D$377,0,0)</f>
        <v>4</v>
      </c>
      <c r="U282" s="107">
        <f t="array" ref="U282">XLOOKUP(DECKS!$F282,HISTORICO!$B$381:$B$501,HISTORICO!$C$381:$C$501,0,0)</f>
        <v>0</v>
      </c>
      <c r="V282" s="107">
        <f t="array" ref="V282">XLOOKUP(DECKS!$F282,HISTORICO!$B$381:$B$501,HISTORICO!$D$381:$D$501,0,0)</f>
        <v>0</v>
      </c>
      <c r="W282" s="107">
        <f t="array" ref="W282">XLOOKUP(DECKS!$F282,HISTORICO!$B$505:$B$589,HISTORICO!$C$505:$C$589,0,0)</f>
        <v>0</v>
      </c>
      <c r="X282" s="107">
        <f t="array" ref="X282">XLOOKUP(DECKS!$F282,HISTORICO!$B$505:$B$589,HISTORICO!$D$505:$D$589,0,0)</f>
        <v>0</v>
      </c>
      <c r="Y282" s="107">
        <f t="array" ref="Y282">XLOOKUP(DECKS!$F282,HISTORICO!$N$4:$N$100,HISTORICO!$O$4:$O$100,0,0)</f>
        <v>0</v>
      </c>
      <c r="Z282" s="107">
        <f t="array" ref="Z282">XLOOKUP(DECKS!$F282,HISTORICO!$N$4:$N$100,HISTORICO!$P$4:$P$100,0,0)</f>
        <v>0</v>
      </c>
      <c r="AA282" s="107">
        <f t="array" ref="AA282">XLOOKUP(DECKS!$F282,HISTORICO!$N$107:$N$288,HISTORICO!$O$107:$O$288,0,0)</f>
        <v>0</v>
      </c>
      <c r="AB282" s="107">
        <f t="array" ref="AB282">XLOOKUP(DECKS!$F282,HISTORICO!$N$107:$N$288,HISTORICO!$P$107:$P$288,0,0)</f>
        <v>0</v>
      </c>
      <c r="AC282" s="100" t="str">
        <f>DECKS!$AB282/DECKS!$AA282</f>
        <v>#DIV/0!</v>
      </c>
      <c r="AD282" s="108">
        <f t="array" ref="AD282">XLOOKUP(DECKS!$F282,HISTORICO!$N$292:$N$759,HISTORICO!$O$292:$O$759,0,0)</f>
        <v>0</v>
      </c>
      <c r="AE282" s="107">
        <f t="array" ref="AE282">XLOOKUP(DECKS!$F282,HISTORICO!$N$292:$N$759,HISTORICO!$P$292:$P$759,0,0)</f>
        <v>0</v>
      </c>
      <c r="AF282" s="109">
        <f>IFERROR(DECKS!$AE282/DECKS!$AD282,0)</f>
        <v>0</v>
      </c>
      <c r="AG282" s="108">
        <f>DECKS!$Y282+DECKS!$AA282+DECKS!$AD282</f>
        <v>0</v>
      </c>
      <c r="AH282" s="109">
        <f>IFERROR((DECKS!$Z282+DECKS!$AB282+DECKS!$AE282)/DECKS!$AG282,0)</f>
        <v>0</v>
      </c>
      <c r="AI282" s="110" t="str">
        <f>IFERROR(AVERAGEIF(REG!$D$2:$D$124,DECKS!$F282,REG!$C$2:$C$124),"-")</f>
        <v>-</v>
      </c>
      <c r="AJ282" s="108">
        <f>DECKS!$M282+DECKS!$O282+DECKS!$Q282+DECKS!$S282+DECKS!$U282+DECKS!$W282+DECKS!$Y282+DECKS!$AA282+DECKS!$AD282</f>
        <v>8</v>
      </c>
      <c r="AK282" s="109">
        <f>IFERROR((DECKS!$N282+DECKS!$P282+DECKS!$R282+DECKS!$T282+DECKS!$V282+DECKS!$X282+DECKS!$Z282+DECKS!$AB282+DECKS!$AE282)/DECKS!$AJ282,0)</f>
        <v>0.5</v>
      </c>
      <c r="AL282" s="100" t="s">
        <v>362</v>
      </c>
      <c r="AM282" s="107">
        <f>SUMIF(HISTORICO!N:N,DECKS!$F282,HISTORICO!X:X)</f>
        <v>0</v>
      </c>
      <c r="AN282" s="107">
        <f>SUMIF(HISTORICO!N:N,DECKS!$F282,HISTORICO!Y:Y)</f>
        <v>0</v>
      </c>
      <c r="AO282" s="107">
        <f>SUMIF(HISTORICO!N:N,DECKS!$F282,HISTORICO!Z:Z)</f>
        <v>0</v>
      </c>
      <c r="AP282" s="107">
        <f>SUMIF(HISTORICO!N:N,DECKS!$F282,HISTORICO!AA:AA)</f>
        <v>0</v>
      </c>
      <c r="AQ282" s="111">
        <f>IFERROR(SUM(DECKS!$AM282:$AP282)/((DECKS!$AG282)),0)</f>
        <v>0</v>
      </c>
      <c r="AR282" s="112">
        <f>IFERROR(DECKS!$AM282/SUM(DECKS!$AM282:$AP282),0)</f>
        <v>0</v>
      </c>
      <c r="AS282" s="112">
        <f>IFERROR(DECKS!$AN282/SUM(DECKS!$AM282:$AP282),0)</f>
        <v>0</v>
      </c>
      <c r="AT282" s="112">
        <f>IFERROR(DECKS!$AO282/SUM(DECKS!$AM282:$AP282),0)</f>
        <v>0</v>
      </c>
      <c r="AU282" s="112">
        <f>IFERROR(DECKS!$AP282/SUM(DECKS!$AM282:$AP282),0)</f>
        <v>0</v>
      </c>
      <c r="AV282" s="107">
        <f t="array" ref="AV282">XLOOKUP(DECKS!$F282,HISTORICO!$N$4:$N$100,HISTORICO!$AH$4:$AH$100,0)</f>
        <v>0</v>
      </c>
      <c r="AW282" s="107">
        <f>DECKS!$AV282+DECKS!$AM282+1.5*DECKS!$AN282+2*DECKS!$AO282+2.5*DECKS!$AP282</f>
        <v>0</v>
      </c>
      <c r="AX282" s="110" t="str">
        <f>IFERROR(DECKS!$AW282/DECKS!$AG282,"-")</f>
        <v>-</v>
      </c>
      <c r="AY282" s="107" t="str">
        <f t="array" ref="AY282">XLOOKUP(DECKS!$AX282,REF!$F$64:$F$68,REF!$D$64:$D$68,"-",-1,1)</f>
        <v>-</v>
      </c>
      <c r="AZ282" s="107"/>
      <c r="BA282" s="114"/>
      <c r="BB282" s="107"/>
      <c r="BC282" s="107"/>
    </row>
    <row r="283" ht="18.75" hidden="1" customHeight="1">
      <c r="A283" s="88"/>
      <c r="B283" s="105" t="s">
        <v>298</v>
      </c>
      <c r="C283" s="107" t="s">
        <v>259</v>
      </c>
      <c r="D283" s="107">
        <v>3.0</v>
      </c>
      <c r="E283" s="105" t="str">
        <f t="array" ref="E283">XLOOKUP(B283,REF!$C$3:$C$34,REF!$B$3:$B$34,"-",0,1)</f>
        <v>Boros</v>
      </c>
      <c r="F283" s="108" t="s">
        <v>624</v>
      </c>
      <c r="G283" s="107" t="str">
        <f t="shared" si="1"/>
        <v>1</v>
      </c>
      <c r="H283" s="107" t="str">
        <f t="shared" si="2"/>
        <v>0</v>
      </c>
      <c r="I283" s="107" t="str">
        <f t="shared" si="3"/>
        <v>0</v>
      </c>
      <c r="J283" s="107" t="str">
        <f t="shared" si="4"/>
        <v>1</v>
      </c>
      <c r="K283" s="107" t="str">
        <f t="shared" si="5"/>
        <v>0</v>
      </c>
      <c r="L283" s="107">
        <f t="shared" si="6"/>
        <v>2</v>
      </c>
      <c r="M283" s="107">
        <f t="array" ref="M283">XLOOKUP(DECKS!$F283,HISTORICO!$B$4:$B$11,HISTORICO!$C$4:$C$11,0,0)</f>
        <v>0</v>
      </c>
      <c r="N283" s="107">
        <f t="array" ref="N283">XLOOKUP(DECKS!$F283,HISTORICO!$B$4:$B$11,HISTORICO!$D$4:$D$11,0,0)</f>
        <v>0</v>
      </c>
      <c r="O283" s="107">
        <f t="array" ref="O283">XLOOKUP(DECKS!$F283,HISTORICO!$B$15:$B$89,HISTORICO!$C$15:$C$89,0,0)</f>
        <v>0</v>
      </c>
      <c r="P283" s="107">
        <f t="array" ref="P283">XLOOKUP(DECKS!$F283,HISTORICO!$B$15:$B$89,HISTORICO!$D$15:$D$89,0,0)</f>
        <v>0</v>
      </c>
      <c r="Q283" s="107">
        <f t="array" ref="Q283">XLOOKUP(DECKS!$F283,HISTORICO!$B$93:$B$171,HISTORICO!$C$93:$C$171,0,0)</f>
        <v>0</v>
      </c>
      <c r="R283" s="107">
        <f t="array" ref="R283">XLOOKUP(DECKS!$F283,HISTORICO!$B$93:$B$171,HISTORICO!$D$93:$D$171,0,0)</f>
        <v>0</v>
      </c>
      <c r="S283" s="107">
        <f t="array" ref="S283">XLOOKUP(DECKS!$F283,HISTORICO!$B$175:$B$377,HISTORICO!$C$175:$C$377,0,0)</f>
        <v>0</v>
      </c>
      <c r="T283" s="107">
        <f t="array" ref="T283">XLOOKUP(DECKS!$F283,HISTORICO!$B$175:$B$377,HISTORICO!$D$175:$D$377,0,0)</f>
        <v>0</v>
      </c>
      <c r="U283" s="107">
        <f t="array" ref="U283">XLOOKUP(DECKS!$F283,HISTORICO!$B$381:$B$501,HISTORICO!$C$381:$C$501,0,0)</f>
        <v>6</v>
      </c>
      <c r="V283" s="107">
        <f t="array" ref="V283">XLOOKUP(DECKS!$F283,HISTORICO!$B$381:$B$501,HISTORICO!$D$381:$D$501,0,0)</f>
        <v>3</v>
      </c>
      <c r="W283" s="107">
        <f t="array" ref="W283">XLOOKUP(DECKS!$F283,HISTORICO!$B$505:$B$589,HISTORICO!$C$505:$C$589,0,0)</f>
        <v>0</v>
      </c>
      <c r="X283" s="107">
        <f t="array" ref="X283">XLOOKUP(DECKS!$F283,HISTORICO!$B$505:$B$589,HISTORICO!$D$505:$D$589,0,0)</f>
        <v>0</v>
      </c>
      <c r="Y283" s="107">
        <f t="array" ref="Y283">XLOOKUP(DECKS!$F283,HISTORICO!$N$4:$N$100,HISTORICO!$O$4:$O$100,0,0)</f>
        <v>0</v>
      </c>
      <c r="Z283" s="107">
        <f t="array" ref="Z283">XLOOKUP(DECKS!$F283,HISTORICO!$N$4:$N$100,HISTORICO!$P$4:$P$100,0,0)</f>
        <v>0</v>
      </c>
      <c r="AA283" s="107">
        <f t="array" ref="AA283">XLOOKUP(DECKS!$F283,HISTORICO!$N$107:$N$288,HISTORICO!$O$107:$O$288,0,0)</f>
        <v>0</v>
      </c>
      <c r="AB283" s="107">
        <f t="array" ref="AB283">XLOOKUP(DECKS!$F283,HISTORICO!$N$107:$N$288,HISTORICO!$P$107:$P$288,0,0)</f>
        <v>0</v>
      </c>
      <c r="AC283" s="100" t="str">
        <f>DECKS!$AB283/DECKS!$AA283</f>
        <v>#DIV/0!</v>
      </c>
      <c r="AD283" s="108">
        <f t="array" ref="AD283">XLOOKUP(DECKS!$F283,HISTORICO!$N$292:$N$759,HISTORICO!$O$292:$O$759,0,0)</f>
        <v>0</v>
      </c>
      <c r="AE283" s="107">
        <f t="array" ref="AE283">XLOOKUP(DECKS!$F283,HISTORICO!$N$292:$N$759,HISTORICO!$P$292:$P$759,0,0)</f>
        <v>0</v>
      </c>
      <c r="AF283" s="109">
        <f>IFERROR(DECKS!$AE283/DECKS!$AD283,0)</f>
        <v>0</v>
      </c>
      <c r="AG283" s="108">
        <f>DECKS!$Y283+DECKS!$AA283+DECKS!$AD283</f>
        <v>0</v>
      </c>
      <c r="AH283" s="109">
        <f>IFERROR((DECKS!$Z283+DECKS!$AB283+DECKS!$AE283)/DECKS!$AG283,0)</f>
        <v>0</v>
      </c>
      <c r="AI283" s="110" t="str">
        <f>IFERROR(AVERAGEIF(REG!$D$2:$D$124,DECKS!$F283,REG!$C$2:$C$124),"-")</f>
        <v>-</v>
      </c>
      <c r="AJ283" s="108">
        <f>DECKS!$M283+DECKS!$O283+DECKS!$Q283+DECKS!$S283+DECKS!$U283+DECKS!$W283+DECKS!$Y283+DECKS!$AA283+DECKS!$AD283</f>
        <v>6</v>
      </c>
      <c r="AK283" s="109">
        <f>IFERROR((DECKS!$N283+DECKS!$P283+DECKS!$R283+DECKS!$T283+DECKS!$V283+DECKS!$X283+DECKS!$Z283+DECKS!$AB283+DECKS!$AE283)/DECKS!$AJ283,0)</f>
        <v>0.5</v>
      </c>
      <c r="AL283" s="100" t="s">
        <v>362</v>
      </c>
      <c r="AM283" s="107">
        <f>SUMIF(HISTORICO!N:N,DECKS!$F283,HISTORICO!X:X)</f>
        <v>0</v>
      </c>
      <c r="AN283" s="107">
        <f>SUMIF(HISTORICO!N:N,DECKS!$F283,HISTORICO!Y:Y)</f>
        <v>0</v>
      </c>
      <c r="AO283" s="107">
        <f>SUMIF(HISTORICO!N:N,DECKS!$F283,HISTORICO!Z:Z)</f>
        <v>0</v>
      </c>
      <c r="AP283" s="107">
        <f>SUMIF(HISTORICO!N:N,DECKS!$F283,HISTORICO!AA:AA)</f>
        <v>0</v>
      </c>
      <c r="AQ283" s="111">
        <f>IFERROR(SUM(DECKS!$AM283:$AP283)/((DECKS!$AG283)),0)</f>
        <v>0</v>
      </c>
      <c r="AR283" s="112">
        <f>IFERROR(DECKS!$AM283/SUM(DECKS!$AM283:$AP283),0)</f>
        <v>0</v>
      </c>
      <c r="AS283" s="112">
        <f>IFERROR(DECKS!$AN283/SUM(DECKS!$AM283:$AP283),0)</f>
        <v>0</v>
      </c>
      <c r="AT283" s="112">
        <f>IFERROR(DECKS!$AO283/SUM(DECKS!$AM283:$AP283),0)</f>
        <v>0</v>
      </c>
      <c r="AU283" s="112">
        <f>IFERROR(DECKS!$AP283/SUM(DECKS!$AM283:$AP283),0)</f>
        <v>0</v>
      </c>
      <c r="AV283" s="107">
        <f t="array" ref="AV283">XLOOKUP(DECKS!$F283,HISTORICO!$N$4:$N$100,HISTORICO!$AH$4:$AH$100,0)</f>
        <v>0</v>
      </c>
      <c r="AW283" s="107">
        <f>DECKS!$AV283+DECKS!$AM283+1.5*DECKS!$AN283+2*DECKS!$AO283+2.5*DECKS!$AP283</f>
        <v>0</v>
      </c>
      <c r="AX283" s="110" t="str">
        <f>IFERROR(DECKS!$AW283/DECKS!$AG283,"-")</f>
        <v>-</v>
      </c>
      <c r="AY283" s="107" t="str">
        <f t="array" ref="AY283">XLOOKUP(DECKS!$AX283,REF!$F$64:$F$68,REF!$D$64:$D$68,"-",-1,1)</f>
        <v>-</v>
      </c>
      <c r="AZ283" s="107"/>
      <c r="BA283" s="114"/>
      <c r="BB283" s="107"/>
      <c r="BC283" s="107"/>
    </row>
    <row r="284" ht="18.75" hidden="1" customHeight="1">
      <c r="A284" s="88"/>
      <c r="B284" s="105" t="s">
        <v>336</v>
      </c>
      <c r="C284" s="107" t="s">
        <v>261</v>
      </c>
      <c r="D284" s="107">
        <v>10.0</v>
      </c>
      <c r="E284" s="105" t="str">
        <f t="array" ref="E284">XLOOKUP(B284,REF!$C$3:$C$34,REF!$B$3:$B$34,"-",0,1)</f>
        <v>5 Colors</v>
      </c>
      <c r="F284" s="108" t="s">
        <v>625</v>
      </c>
      <c r="G284" s="107" t="str">
        <f t="shared" si="1"/>
        <v>1</v>
      </c>
      <c r="H284" s="107" t="str">
        <f t="shared" si="2"/>
        <v>1</v>
      </c>
      <c r="I284" s="107" t="str">
        <f t="shared" si="3"/>
        <v>1</v>
      </c>
      <c r="J284" s="107" t="str">
        <f t="shared" si="4"/>
        <v>1</v>
      </c>
      <c r="K284" s="107" t="str">
        <f t="shared" si="5"/>
        <v>1</v>
      </c>
      <c r="L284" s="107">
        <f t="shared" si="6"/>
        <v>5</v>
      </c>
      <c r="M284" s="107">
        <f t="array" ref="M284">XLOOKUP(DECKS!$F284,HISTORICO!$B$4:$B$11,HISTORICO!$C$4:$C$11,0,0)</f>
        <v>0</v>
      </c>
      <c r="N284" s="107">
        <f t="array" ref="N284">XLOOKUP(DECKS!$F284,HISTORICO!$B$4:$B$11,HISTORICO!$D$4:$D$11,0,0)</f>
        <v>0</v>
      </c>
      <c r="O284" s="107">
        <f t="array" ref="O284">XLOOKUP(DECKS!$F284,HISTORICO!$B$15:$B$89,HISTORICO!$C$15:$C$89,0,0)</f>
        <v>0</v>
      </c>
      <c r="P284" s="107">
        <f t="array" ref="P284">XLOOKUP(DECKS!$F284,HISTORICO!$B$15:$B$89,HISTORICO!$D$15:$D$89,0,0)</f>
        <v>0</v>
      </c>
      <c r="Q284" s="107">
        <f t="array" ref="Q284">XLOOKUP(DECKS!$F284,HISTORICO!$B$93:$B$171,HISTORICO!$C$93:$C$171,0,0)</f>
        <v>0</v>
      </c>
      <c r="R284" s="107">
        <f t="array" ref="R284">XLOOKUP(DECKS!$F284,HISTORICO!$B$93:$B$171,HISTORICO!$D$93:$D$171,0,0)</f>
        <v>0</v>
      </c>
      <c r="S284" s="107">
        <f t="array" ref="S284">XLOOKUP(DECKS!$F284,HISTORICO!$B$175:$B$377,HISTORICO!$C$175:$C$377,0,0)</f>
        <v>6</v>
      </c>
      <c r="T284" s="107">
        <f t="array" ref="T284">XLOOKUP(DECKS!$F284,HISTORICO!$B$175:$B$377,HISTORICO!$D$175:$D$377,0,0)</f>
        <v>3</v>
      </c>
      <c r="U284" s="107">
        <f t="array" ref="U284">XLOOKUP(DECKS!$F284,HISTORICO!$B$381:$B$501,HISTORICO!$C$381:$C$501,0,0)</f>
        <v>0</v>
      </c>
      <c r="V284" s="107">
        <f t="array" ref="V284">XLOOKUP(DECKS!$F284,HISTORICO!$B$381:$B$501,HISTORICO!$D$381:$D$501,0,0)</f>
        <v>0</v>
      </c>
      <c r="W284" s="107">
        <f t="array" ref="W284">XLOOKUP(DECKS!$F284,HISTORICO!$B$505:$B$589,HISTORICO!$C$505:$C$589,0,0)</f>
        <v>0</v>
      </c>
      <c r="X284" s="107">
        <f t="array" ref="X284">XLOOKUP(DECKS!$F284,HISTORICO!$B$505:$B$589,HISTORICO!$D$505:$D$589,0,0)</f>
        <v>0</v>
      </c>
      <c r="Y284" s="107">
        <f t="array" ref="Y284">XLOOKUP(DECKS!$F284,HISTORICO!$N$4:$N$100,HISTORICO!$O$4:$O$100,0,0)</f>
        <v>0</v>
      </c>
      <c r="Z284" s="107">
        <f t="array" ref="Z284">XLOOKUP(DECKS!$F284,HISTORICO!$N$4:$N$100,HISTORICO!$P$4:$P$100,0,0)</f>
        <v>0</v>
      </c>
      <c r="AA284" s="107">
        <f t="array" ref="AA284">XLOOKUP(DECKS!$F284,HISTORICO!$N$107:$N$288,HISTORICO!$O$107:$O$288,0,0)</f>
        <v>0</v>
      </c>
      <c r="AB284" s="107">
        <f t="array" ref="AB284">XLOOKUP(DECKS!$F284,HISTORICO!$N$107:$N$288,HISTORICO!$P$107:$P$288,0,0)</f>
        <v>0</v>
      </c>
      <c r="AC284" s="100" t="str">
        <f>DECKS!$AB284/DECKS!$AA284</f>
        <v>#DIV/0!</v>
      </c>
      <c r="AD284" s="108">
        <f t="array" ref="AD284">XLOOKUP(DECKS!$F284,HISTORICO!$N$292:$N$759,HISTORICO!$O$292:$O$759,0,0)</f>
        <v>0</v>
      </c>
      <c r="AE284" s="107">
        <f t="array" ref="AE284">XLOOKUP(DECKS!$F284,HISTORICO!$N$292:$N$759,HISTORICO!$P$292:$P$759,0,0)</f>
        <v>0</v>
      </c>
      <c r="AF284" s="109">
        <f>IFERROR(DECKS!$AE284/DECKS!$AD284,0)</f>
        <v>0</v>
      </c>
      <c r="AG284" s="108">
        <f>DECKS!$Y284+DECKS!$AA284+DECKS!$AD284</f>
        <v>0</v>
      </c>
      <c r="AH284" s="109">
        <f>IFERROR((DECKS!$Z284+DECKS!$AB284+DECKS!$AE284)/DECKS!$AG284,0)</f>
        <v>0</v>
      </c>
      <c r="AI284" s="110" t="str">
        <f>IFERROR(AVERAGEIF(REG!$D$2:$D$124,DECKS!$F284,REG!$C$2:$C$124),"-")</f>
        <v>-</v>
      </c>
      <c r="AJ284" s="108">
        <f>DECKS!$M284+DECKS!$O284+DECKS!$Q284+DECKS!$S284+DECKS!$U284+DECKS!$W284+DECKS!$Y284+DECKS!$AA284+DECKS!$AD284</f>
        <v>6</v>
      </c>
      <c r="AK284" s="109">
        <f>IFERROR((DECKS!$N284+DECKS!$P284+DECKS!$R284+DECKS!$T284+DECKS!$V284+DECKS!$X284+DECKS!$Z284+DECKS!$AB284+DECKS!$AE284)/DECKS!$AJ284,0)</f>
        <v>0.5</v>
      </c>
      <c r="AL284" s="100" t="s">
        <v>362</v>
      </c>
      <c r="AM284" s="107">
        <f>SUMIF(HISTORICO!N:N,DECKS!$F284,HISTORICO!X:X)</f>
        <v>0</v>
      </c>
      <c r="AN284" s="107">
        <f>SUMIF(HISTORICO!N:N,DECKS!$F284,HISTORICO!Y:Y)</f>
        <v>0</v>
      </c>
      <c r="AO284" s="107">
        <f>SUMIF(HISTORICO!N:N,DECKS!$F284,HISTORICO!Z:Z)</f>
        <v>0</v>
      </c>
      <c r="AP284" s="107">
        <f>SUMIF(HISTORICO!N:N,DECKS!$F284,HISTORICO!AA:AA)</f>
        <v>0</v>
      </c>
      <c r="AQ284" s="111">
        <f>IFERROR(SUM(DECKS!$AM284:$AP284)/((DECKS!$AG284)),0)</f>
        <v>0</v>
      </c>
      <c r="AR284" s="112">
        <f>IFERROR(DECKS!$AM284/SUM(DECKS!$AM284:$AP284),0)</f>
        <v>0</v>
      </c>
      <c r="AS284" s="112">
        <f>IFERROR(DECKS!$AN284/SUM(DECKS!$AM284:$AP284),0)</f>
        <v>0</v>
      </c>
      <c r="AT284" s="112">
        <f>IFERROR(DECKS!$AO284/SUM(DECKS!$AM284:$AP284),0)</f>
        <v>0</v>
      </c>
      <c r="AU284" s="112">
        <f>IFERROR(DECKS!$AP284/SUM(DECKS!$AM284:$AP284),0)</f>
        <v>0</v>
      </c>
      <c r="AV284" s="107">
        <f t="array" ref="AV284">XLOOKUP(DECKS!$F284,HISTORICO!$N$4:$N$100,HISTORICO!$AH$4:$AH$100,0)</f>
        <v>0</v>
      </c>
      <c r="AW284" s="107">
        <f>DECKS!$AV284+DECKS!$AM284+1.5*DECKS!$AN284+2*DECKS!$AO284+2.5*DECKS!$AP284</f>
        <v>0</v>
      </c>
      <c r="AX284" s="110" t="str">
        <f>IFERROR(DECKS!$AW284/DECKS!$AG284,"-")</f>
        <v>-</v>
      </c>
      <c r="AY284" s="107" t="str">
        <f t="array" ref="AY284">XLOOKUP(DECKS!$AX284,REF!$F$64:$F$68,REF!$D$64:$D$68,"-",-1,1)</f>
        <v>-</v>
      </c>
      <c r="AZ284" s="107"/>
      <c r="BA284" s="114"/>
      <c r="BB284" s="107"/>
      <c r="BC284" s="107"/>
    </row>
    <row r="285" ht="18.75" hidden="1" customHeight="1">
      <c r="A285" s="88"/>
      <c r="B285" s="105" t="s">
        <v>324</v>
      </c>
      <c r="C285" s="107" t="s">
        <v>260</v>
      </c>
      <c r="D285" s="107">
        <v>5.0</v>
      </c>
      <c r="E285" s="105" t="str">
        <f t="array" ref="E285">XLOOKUP(B285,REF!$C$3:$C$34,REF!$B$3:$B$34,"-",0,1)</f>
        <v>Simic</v>
      </c>
      <c r="F285" s="108" t="s">
        <v>626</v>
      </c>
      <c r="G285" s="107" t="str">
        <f t="shared" si="1"/>
        <v>0</v>
      </c>
      <c r="H285" s="107" t="str">
        <f t="shared" si="2"/>
        <v>1</v>
      </c>
      <c r="I285" s="107" t="str">
        <f t="shared" si="3"/>
        <v>0</v>
      </c>
      <c r="J285" s="107" t="str">
        <f t="shared" si="4"/>
        <v>0</v>
      </c>
      <c r="K285" s="107" t="str">
        <f t="shared" si="5"/>
        <v>1</v>
      </c>
      <c r="L285" s="107">
        <f t="shared" si="6"/>
        <v>2</v>
      </c>
      <c r="M285" s="107">
        <f t="array" ref="M285">XLOOKUP(DECKS!$F285,HISTORICO!$B$4:$B$11,HISTORICO!$C$4:$C$11,0,0)</f>
        <v>0</v>
      </c>
      <c r="N285" s="107">
        <f t="array" ref="N285">XLOOKUP(DECKS!$F285,HISTORICO!$B$4:$B$11,HISTORICO!$D$4:$D$11,0,0)</f>
        <v>0</v>
      </c>
      <c r="O285" s="107">
        <f t="array" ref="O285">XLOOKUP(DECKS!$F285,HISTORICO!$B$15:$B$89,HISTORICO!$C$15:$C$89,0,0)</f>
        <v>0</v>
      </c>
      <c r="P285" s="107">
        <f t="array" ref="P285">XLOOKUP(DECKS!$F285,HISTORICO!$B$15:$B$89,HISTORICO!$D$15:$D$89,0,0)</f>
        <v>0</v>
      </c>
      <c r="Q285" s="107">
        <f t="array" ref="Q285">XLOOKUP(DECKS!$F285,HISTORICO!$B$93:$B$171,HISTORICO!$C$93:$C$171,0,0)</f>
        <v>0</v>
      </c>
      <c r="R285" s="107">
        <f t="array" ref="R285">XLOOKUP(DECKS!$F285,HISTORICO!$B$93:$B$171,HISTORICO!$D$93:$D$171,0,0)</f>
        <v>0</v>
      </c>
      <c r="S285" s="107">
        <f t="array" ref="S285">XLOOKUP(DECKS!$F285,HISTORICO!$B$175:$B$377,HISTORICO!$C$175:$C$377,0,0)</f>
        <v>6</v>
      </c>
      <c r="T285" s="107">
        <f t="array" ref="T285">XLOOKUP(DECKS!$F285,HISTORICO!$B$175:$B$377,HISTORICO!$D$175:$D$377,0,0)</f>
        <v>3</v>
      </c>
      <c r="U285" s="107">
        <f t="array" ref="U285">XLOOKUP(DECKS!$F285,HISTORICO!$B$381:$B$501,HISTORICO!$C$381:$C$501,0,0)</f>
        <v>0</v>
      </c>
      <c r="V285" s="107">
        <f t="array" ref="V285">XLOOKUP(DECKS!$F285,HISTORICO!$B$381:$B$501,HISTORICO!$D$381:$D$501,0,0)</f>
        <v>0</v>
      </c>
      <c r="W285" s="107">
        <f t="array" ref="W285">XLOOKUP(DECKS!$F285,HISTORICO!$B$505:$B$589,HISTORICO!$C$505:$C$589,0,0)</f>
        <v>0</v>
      </c>
      <c r="X285" s="107">
        <f t="array" ref="X285">XLOOKUP(DECKS!$F285,HISTORICO!$B$505:$B$589,HISTORICO!$D$505:$D$589,0,0)</f>
        <v>0</v>
      </c>
      <c r="Y285" s="107">
        <f t="array" ref="Y285">XLOOKUP(DECKS!$F285,HISTORICO!$N$4:$N$100,HISTORICO!$O$4:$O$100,0,0)</f>
        <v>0</v>
      </c>
      <c r="Z285" s="107">
        <f t="array" ref="Z285">XLOOKUP(DECKS!$F285,HISTORICO!$N$4:$N$100,HISTORICO!$P$4:$P$100,0,0)</f>
        <v>0</v>
      </c>
      <c r="AA285" s="107">
        <f t="array" ref="AA285">XLOOKUP(DECKS!$F285,HISTORICO!$N$107:$N$288,HISTORICO!$O$107:$O$288,0,0)</f>
        <v>0</v>
      </c>
      <c r="AB285" s="107">
        <f t="array" ref="AB285">XLOOKUP(DECKS!$F285,HISTORICO!$N$107:$N$288,HISTORICO!$P$107:$P$288,0,0)</f>
        <v>0</v>
      </c>
      <c r="AC285" s="100" t="str">
        <f>DECKS!$AB285/DECKS!$AA285</f>
        <v>#DIV/0!</v>
      </c>
      <c r="AD285" s="108">
        <f t="array" ref="AD285">XLOOKUP(DECKS!$F285,HISTORICO!$N$292:$N$759,HISTORICO!$O$292:$O$759,0,0)</f>
        <v>0</v>
      </c>
      <c r="AE285" s="107">
        <f t="array" ref="AE285">XLOOKUP(DECKS!$F285,HISTORICO!$N$292:$N$759,HISTORICO!$P$292:$P$759,0,0)</f>
        <v>0</v>
      </c>
      <c r="AF285" s="109">
        <f>IFERROR(DECKS!$AE285/DECKS!$AD285,0)</f>
        <v>0</v>
      </c>
      <c r="AG285" s="108">
        <f>DECKS!$Y285+DECKS!$AA285+DECKS!$AD285</f>
        <v>0</v>
      </c>
      <c r="AH285" s="109">
        <f>IFERROR((DECKS!$Z285+DECKS!$AB285+DECKS!$AE285)/DECKS!$AG285,0)</f>
        <v>0</v>
      </c>
      <c r="AI285" s="110" t="str">
        <f>IFERROR(AVERAGEIF(REG!$D$2:$D$124,DECKS!$F285,REG!$C$2:$C$124),"-")</f>
        <v>-</v>
      </c>
      <c r="AJ285" s="108">
        <f>DECKS!$M285+DECKS!$O285+DECKS!$Q285+DECKS!$S285+DECKS!$U285+DECKS!$W285+DECKS!$Y285+DECKS!$AA285+DECKS!$AD285</f>
        <v>6</v>
      </c>
      <c r="AK285" s="109">
        <f>IFERROR((DECKS!$N285+DECKS!$P285+DECKS!$R285+DECKS!$T285+DECKS!$V285+DECKS!$X285+DECKS!$Z285+DECKS!$AB285+DECKS!$AE285)/DECKS!$AJ285,0)</f>
        <v>0.5</v>
      </c>
      <c r="AL285" s="100" t="s">
        <v>362</v>
      </c>
      <c r="AM285" s="107">
        <f>SUMIF(HISTORICO!N:N,DECKS!$F285,HISTORICO!X:X)</f>
        <v>0</v>
      </c>
      <c r="AN285" s="107">
        <f>SUMIF(HISTORICO!N:N,DECKS!$F285,HISTORICO!Y:Y)</f>
        <v>0</v>
      </c>
      <c r="AO285" s="107">
        <f>SUMIF(HISTORICO!N:N,DECKS!$F285,HISTORICO!Z:Z)</f>
        <v>0</v>
      </c>
      <c r="AP285" s="107">
        <f>SUMIF(HISTORICO!N:N,DECKS!$F285,HISTORICO!AA:AA)</f>
        <v>0</v>
      </c>
      <c r="AQ285" s="111">
        <f>IFERROR(SUM(DECKS!$AM285:$AP285)/((DECKS!$AG285)),0)</f>
        <v>0</v>
      </c>
      <c r="AR285" s="112">
        <f>IFERROR(DECKS!$AM285/SUM(DECKS!$AM285:$AP285),0)</f>
        <v>0</v>
      </c>
      <c r="AS285" s="112">
        <f>IFERROR(DECKS!$AN285/SUM(DECKS!$AM285:$AP285),0)</f>
        <v>0</v>
      </c>
      <c r="AT285" s="112">
        <f>IFERROR(DECKS!$AO285/SUM(DECKS!$AM285:$AP285),0)</f>
        <v>0</v>
      </c>
      <c r="AU285" s="112">
        <f>IFERROR(DECKS!$AP285/SUM(DECKS!$AM285:$AP285),0)</f>
        <v>0</v>
      </c>
      <c r="AV285" s="107">
        <f t="array" ref="AV285">XLOOKUP(DECKS!$F285,HISTORICO!$N$4:$N$100,HISTORICO!$AH$4:$AH$100,0)</f>
        <v>0</v>
      </c>
      <c r="AW285" s="107">
        <f>DECKS!$AV285+DECKS!$AM285+1.5*DECKS!$AN285+2*DECKS!$AO285+2.5*DECKS!$AP285</f>
        <v>0</v>
      </c>
      <c r="AX285" s="110" t="str">
        <f>IFERROR(DECKS!$AW285/DECKS!$AG285,"-")</f>
        <v>-</v>
      </c>
      <c r="AY285" s="107" t="str">
        <f t="array" ref="AY285">XLOOKUP(DECKS!$AX285,REF!$F$64:$F$68,REF!$D$64:$D$68,"-",-1,1)</f>
        <v>-</v>
      </c>
      <c r="AZ285" s="107"/>
      <c r="BA285" s="114"/>
      <c r="BB285" s="107"/>
      <c r="BC285" s="107"/>
    </row>
    <row r="286" ht="18.75" hidden="1" customHeight="1">
      <c r="A286" s="88"/>
      <c r="B286" s="105" t="s">
        <v>338</v>
      </c>
      <c r="C286" s="107" t="s">
        <v>266</v>
      </c>
      <c r="D286" s="107">
        <v>5.0</v>
      </c>
      <c r="E286" s="105" t="str">
        <f t="array" ref="E286">XLOOKUP(B286,REF!$C$3:$C$34,REF!$B$3:$B$34,"-",0,1)</f>
        <v>Selesnya</v>
      </c>
      <c r="F286" s="108" t="s">
        <v>627</v>
      </c>
      <c r="G286" s="107" t="str">
        <f t="shared" si="1"/>
        <v>1</v>
      </c>
      <c r="H286" s="107" t="str">
        <f t="shared" si="2"/>
        <v>0</v>
      </c>
      <c r="I286" s="107" t="str">
        <f t="shared" si="3"/>
        <v>0</v>
      </c>
      <c r="J286" s="107" t="str">
        <f t="shared" si="4"/>
        <v>0</v>
      </c>
      <c r="K286" s="107" t="str">
        <f t="shared" si="5"/>
        <v>1</v>
      </c>
      <c r="L286" s="107">
        <f t="shared" si="6"/>
        <v>2</v>
      </c>
      <c r="M286" s="107">
        <f t="array" ref="M286">XLOOKUP(DECKS!$F286,HISTORICO!$B$4:$B$11,HISTORICO!$C$4:$C$11,0,0)</f>
        <v>0</v>
      </c>
      <c r="N286" s="107">
        <f t="array" ref="N286">XLOOKUP(DECKS!$F286,HISTORICO!$B$4:$B$11,HISTORICO!$D$4:$D$11,0,0)</f>
        <v>0</v>
      </c>
      <c r="O286" s="107">
        <f t="array" ref="O286">XLOOKUP(DECKS!$F286,HISTORICO!$B$15:$B$89,HISTORICO!$C$15:$C$89,0,0)</f>
        <v>0</v>
      </c>
      <c r="P286" s="107">
        <f t="array" ref="P286">XLOOKUP(DECKS!$F286,HISTORICO!$B$15:$B$89,HISTORICO!$D$15:$D$89,0,0)</f>
        <v>0</v>
      </c>
      <c r="Q286" s="107">
        <f t="array" ref="Q286">XLOOKUP(DECKS!$F286,HISTORICO!$B$93:$B$171,HISTORICO!$C$93:$C$171,0,0)</f>
        <v>0</v>
      </c>
      <c r="R286" s="107">
        <f t="array" ref="R286">XLOOKUP(DECKS!$F286,HISTORICO!$B$93:$B$171,HISTORICO!$D$93:$D$171,0,0)</f>
        <v>0</v>
      </c>
      <c r="S286" s="107">
        <f t="array" ref="S286">XLOOKUP(DECKS!$F286,HISTORICO!$B$175:$B$377,HISTORICO!$C$175:$C$377,0,0)</f>
        <v>8</v>
      </c>
      <c r="T286" s="107">
        <f t="array" ref="T286">XLOOKUP(DECKS!$F286,HISTORICO!$B$175:$B$377,HISTORICO!$D$175:$D$377,0,0)</f>
        <v>5</v>
      </c>
      <c r="U286" s="107">
        <f t="array" ref="U286">XLOOKUP(DECKS!$F286,HISTORICO!$B$381:$B$501,HISTORICO!$C$381:$C$501,0,0)</f>
        <v>7</v>
      </c>
      <c r="V286" s="107">
        <f t="array" ref="V286">XLOOKUP(DECKS!$F286,HISTORICO!$B$381:$B$501,HISTORICO!$D$381:$D$501,0,0)</f>
        <v>2</v>
      </c>
      <c r="W286" s="107">
        <f t="array" ref="W286">XLOOKUP(DECKS!$F286,HISTORICO!$B$505:$B$589,HISTORICO!$C$505:$C$589,0,0)</f>
        <v>0</v>
      </c>
      <c r="X286" s="107">
        <f t="array" ref="X286">XLOOKUP(DECKS!$F286,HISTORICO!$B$505:$B$589,HISTORICO!$D$505:$D$589,0,0)</f>
        <v>0</v>
      </c>
      <c r="Y286" s="107">
        <f t="array" ref="Y286">XLOOKUP(DECKS!$F286,HISTORICO!$N$4:$N$100,HISTORICO!$O$4:$O$100,0,0)</f>
        <v>0</v>
      </c>
      <c r="Z286" s="107">
        <f t="array" ref="Z286">XLOOKUP(DECKS!$F286,HISTORICO!$N$4:$N$100,HISTORICO!$P$4:$P$100,0,0)</f>
        <v>0</v>
      </c>
      <c r="AA286" s="107">
        <f t="array" ref="AA286">XLOOKUP(DECKS!$F286,HISTORICO!$N$107:$N$288,HISTORICO!$O$107:$O$288,0,0)</f>
        <v>0</v>
      </c>
      <c r="AB286" s="107">
        <f t="array" ref="AB286">XLOOKUP(DECKS!$F286,HISTORICO!$N$107:$N$288,HISTORICO!$P$107:$P$288,0,0)</f>
        <v>0</v>
      </c>
      <c r="AC286" s="100" t="str">
        <f>DECKS!$AB286/DECKS!$AA286</f>
        <v>#DIV/0!</v>
      </c>
      <c r="AD286" s="108">
        <f t="array" ref="AD286">XLOOKUP(DECKS!$F286,HISTORICO!$N$292:$N$759,HISTORICO!$O$292:$O$759,0,0)</f>
        <v>0</v>
      </c>
      <c r="AE286" s="107">
        <f t="array" ref="AE286">XLOOKUP(DECKS!$F286,HISTORICO!$N$292:$N$759,HISTORICO!$P$292:$P$759,0,0)</f>
        <v>0</v>
      </c>
      <c r="AF286" s="109">
        <f>IFERROR(DECKS!$AE286/DECKS!$AD286,0)</f>
        <v>0</v>
      </c>
      <c r="AG286" s="108">
        <f>DECKS!$Y286+DECKS!$AA286+DECKS!$AD286</f>
        <v>0</v>
      </c>
      <c r="AH286" s="109">
        <f>IFERROR((DECKS!$Z286+DECKS!$AB286+DECKS!$AE286)/DECKS!$AG286,0)</f>
        <v>0</v>
      </c>
      <c r="AI286" s="110" t="str">
        <f>IFERROR(AVERAGEIF(REG!$D$2:$D$124,DECKS!$F286,REG!$C$2:$C$124),"-")</f>
        <v>-</v>
      </c>
      <c r="AJ286" s="108">
        <f>DECKS!$M286+DECKS!$O286+DECKS!$Q286+DECKS!$S286+DECKS!$U286+DECKS!$W286+DECKS!$Y286+DECKS!$AA286+DECKS!$AD286</f>
        <v>15</v>
      </c>
      <c r="AK286" s="109">
        <f>IFERROR((DECKS!$N286+DECKS!$P286+DECKS!$R286+DECKS!$T286+DECKS!$V286+DECKS!$X286+DECKS!$Z286+DECKS!$AB286+DECKS!$AE286)/DECKS!$AJ286,0)</f>
        <v>0.4666666667</v>
      </c>
      <c r="AL286" s="100" t="s">
        <v>362</v>
      </c>
      <c r="AM286" s="107">
        <f>SUMIF(HISTORICO!N:N,DECKS!$F286,HISTORICO!X:X)</f>
        <v>0</v>
      </c>
      <c r="AN286" s="107">
        <f>SUMIF(HISTORICO!N:N,DECKS!$F286,HISTORICO!Y:Y)</f>
        <v>0</v>
      </c>
      <c r="AO286" s="107">
        <f>SUMIF(HISTORICO!N:N,DECKS!$F286,HISTORICO!Z:Z)</f>
        <v>0</v>
      </c>
      <c r="AP286" s="107">
        <f>SUMIF(HISTORICO!N:N,DECKS!$F286,HISTORICO!AA:AA)</f>
        <v>0</v>
      </c>
      <c r="AQ286" s="111">
        <f>IFERROR(SUM(DECKS!$AM286:$AP286)/((DECKS!$AG286)),0)</f>
        <v>0</v>
      </c>
      <c r="AR286" s="112">
        <f>IFERROR(DECKS!$AM286/SUM(DECKS!$AM286:$AP286),0)</f>
        <v>0</v>
      </c>
      <c r="AS286" s="112">
        <f>IFERROR(DECKS!$AN286/SUM(DECKS!$AM286:$AP286),0)</f>
        <v>0</v>
      </c>
      <c r="AT286" s="112">
        <f>IFERROR(DECKS!$AO286/SUM(DECKS!$AM286:$AP286),0)</f>
        <v>0</v>
      </c>
      <c r="AU286" s="112">
        <f>IFERROR(DECKS!$AP286/SUM(DECKS!$AM286:$AP286),0)</f>
        <v>0</v>
      </c>
      <c r="AV286" s="107">
        <f t="array" ref="AV286">XLOOKUP(DECKS!$F286,HISTORICO!$N$4:$N$100,HISTORICO!$AH$4:$AH$100,0)</f>
        <v>0</v>
      </c>
      <c r="AW286" s="107">
        <f>DECKS!$AV286+DECKS!$AM286+1.5*DECKS!$AN286+2*DECKS!$AO286+2.5*DECKS!$AP286</f>
        <v>0</v>
      </c>
      <c r="AX286" s="110" t="str">
        <f>IFERROR(DECKS!$AW286/DECKS!$AG286,"-")</f>
        <v>-</v>
      </c>
      <c r="AY286" s="107" t="str">
        <f t="array" ref="AY286">XLOOKUP(DECKS!$AX286,REF!$F$64:$F$68,REF!$D$64:$D$68,"-",-1,1)</f>
        <v>-</v>
      </c>
      <c r="AZ286" s="107"/>
      <c r="BA286" s="114"/>
      <c r="BB286" s="107"/>
      <c r="BC286" s="107"/>
    </row>
    <row r="287" ht="18.75" hidden="1" customHeight="1">
      <c r="A287" s="88"/>
      <c r="B287" s="105" t="s">
        <v>302</v>
      </c>
      <c r="C287" s="107" t="s">
        <v>264</v>
      </c>
      <c r="D287" s="107">
        <v>4.0</v>
      </c>
      <c r="E287" s="105" t="str">
        <f t="array" ref="E287">XLOOKUP(B287,REF!$C$3:$C$34,REF!$B$3:$B$34,"-",0,1)</f>
        <v>Mardu</v>
      </c>
      <c r="F287" s="108" t="s">
        <v>628</v>
      </c>
      <c r="G287" s="107" t="str">
        <f t="shared" si="1"/>
        <v>1</v>
      </c>
      <c r="H287" s="107" t="str">
        <f t="shared" si="2"/>
        <v>0</v>
      </c>
      <c r="I287" s="107" t="str">
        <f t="shared" si="3"/>
        <v>1</v>
      </c>
      <c r="J287" s="107" t="str">
        <f t="shared" si="4"/>
        <v>1</v>
      </c>
      <c r="K287" s="107" t="str">
        <f t="shared" si="5"/>
        <v>0</v>
      </c>
      <c r="L287" s="107">
        <f t="shared" si="6"/>
        <v>3</v>
      </c>
      <c r="M287" s="107">
        <f t="array" ref="M287">XLOOKUP(DECKS!$F287,HISTORICO!$B$4:$B$11,HISTORICO!$C$4:$C$11,0,0)</f>
        <v>0</v>
      </c>
      <c r="N287" s="107">
        <f t="array" ref="N287">XLOOKUP(DECKS!$F287,HISTORICO!$B$4:$B$11,HISTORICO!$D$4:$D$11,0,0)</f>
        <v>0</v>
      </c>
      <c r="O287" s="107">
        <f t="array" ref="O287">XLOOKUP(DECKS!$F287,HISTORICO!$B$15:$B$89,HISTORICO!$C$15:$C$89,0,0)</f>
        <v>0</v>
      </c>
      <c r="P287" s="107">
        <f t="array" ref="P287">XLOOKUP(DECKS!$F287,HISTORICO!$B$15:$B$89,HISTORICO!$D$15:$D$89,0,0)</f>
        <v>0</v>
      </c>
      <c r="Q287" s="107">
        <f t="array" ref="Q287">XLOOKUP(DECKS!$F287,HISTORICO!$B$93:$B$171,HISTORICO!$C$93:$C$171,0,0)</f>
        <v>0</v>
      </c>
      <c r="R287" s="107">
        <f t="array" ref="R287">XLOOKUP(DECKS!$F287,HISTORICO!$B$93:$B$171,HISTORICO!$D$93:$D$171,0,0)</f>
        <v>0</v>
      </c>
      <c r="S287" s="107">
        <f t="array" ref="S287">XLOOKUP(DECKS!$F287,HISTORICO!$B$175:$B$377,HISTORICO!$C$175:$C$377,0,0)</f>
        <v>9</v>
      </c>
      <c r="T287" s="107">
        <f t="array" ref="T287">XLOOKUP(DECKS!$F287,HISTORICO!$B$175:$B$377,HISTORICO!$D$175:$D$377,0,0)</f>
        <v>5</v>
      </c>
      <c r="U287" s="107">
        <f t="array" ref="U287">XLOOKUP(DECKS!$F287,HISTORICO!$B$381:$B$501,HISTORICO!$C$381:$C$501,0,0)</f>
        <v>3</v>
      </c>
      <c r="V287" s="107">
        <f t="array" ref="V287">XLOOKUP(DECKS!$F287,HISTORICO!$B$381:$B$501,HISTORICO!$D$381:$D$501,0,0)</f>
        <v>1</v>
      </c>
      <c r="W287" s="107">
        <f t="array" ref="W287">XLOOKUP(DECKS!$F287,HISTORICO!$B$505:$B$589,HISTORICO!$C$505:$C$589,0,0)</f>
        <v>1</v>
      </c>
      <c r="X287" s="107">
        <f t="array" ref="X287">XLOOKUP(DECKS!$F287,HISTORICO!$B$505:$B$589,HISTORICO!$D$505:$D$589,0,0)</f>
        <v>0</v>
      </c>
      <c r="Y287" s="107">
        <f t="array" ref="Y287">XLOOKUP(DECKS!$F287,HISTORICO!$N$4:$N$100,HISTORICO!$O$4:$O$100,0,0)</f>
        <v>0</v>
      </c>
      <c r="Z287" s="107">
        <f t="array" ref="Z287">XLOOKUP(DECKS!$F287,HISTORICO!$N$4:$N$100,HISTORICO!$P$4:$P$100,0,0)</f>
        <v>0</v>
      </c>
      <c r="AA287" s="107">
        <f t="array" ref="AA287">XLOOKUP(DECKS!$F287,HISTORICO!$N$107:$N$288,HISTORICO!$O$107:$O$288,0,0)</f>
        <v>0</v>
      </c>
      <c r="AB287" s="107">
        <f t="array" ref="AB287">XLOOKUP(DECKS!$F287,HISTORICO!$N$107:$N$288,HISTORICO!$P$107:$P$288,0,0)</f>
        <v>0</v>
      </c>
      <c r="AC287" s="100" t="str">
        <f>DECKS!$AB287/DECKS!$AA287</f>
        <v>#DIV/0!</v>
      </c>
      <c r="AD287" s="108">
        <f t="array" ref="AD287">XLOOKUP(DECKS!$F287,HISTORICO!$N$292:$N$759,HISTORICO!$O$292:$O$759,0,0)</f>
        <v>0</v>
      </c>
      <c r="AE287" s="107">
        <f t="array" ref="AE287">XLOOKUP(DECKS!$F287,HISTORICO!$N$292:$N$759,HISTORICO!$P$292:$P$759,0,0)</f>
        <v>0</v>
      </c>
      <c r="AF287" s="109">
        <f>IFERROR(DECKS!$AE287/DECKS!$AD287,0)</f>
        <v>0</v>
      </c>
      <c r="AG287" s="108">
        <f>DECKS!$Y287+DECKS!$AA287+DECKS!$AD287</f>
        <v>0</v>
      </c>
      <c r="AH287" s="109">
        <f>IFERROR((DECKS!$Z287+DECKS!$AB287+DECKS!$AE287)/DECKS!$AG287,0)</f>
        <v>0</v>
      </c>
      <c r="AI287" s="110" t="str">
        <f>IFERROR(AVERAGEIF(REG!$D$2:$D$124,DECKS!$F287,REG!$C$2:$C$124),"-")</f>
        <v>-</v>
      </c>
      <c r="AJ287" s="108">
        <f>DECKS!$M287+DECKS!$O287+DECKS!$Q287+DECKS!$S287+DECKS!$U287+DECKS!$W287+DECKS!$Y287+DECKS!$AA287+DECKS!$AD287</f>
        <v>13</v>
      </c>
      <c r="AK287" s="109">
        <f>IFERROR((DECKS!$N287+DECKS!$P287+DECKS!$R287+DECKS!$T287+DECKS!$V287+DECKS!$X287+DECKS!$Z287+DECKS!$AB287+DECKS!$AE287)/DECKS!$AJ287,0)</f>
        <v>0.4615384615</v>
      </c>
      <c r="AL287" s="100" t="s">
        <v>362</v>
      </c>
      <c r="AM287" s="107">
        <f>SUMIF(HISTORICO!N:N,DECKS!$F287,HISTORICO!X:X)</f>
        <v>0</v>
      </c>
      <c r="AN287" s="107">
        <f>SUMIF(HISTORICO!N:N,DECKS!$F287,HISTORICO!Y:Y)</f>
        <v>0</v>
      </c>
      <c r="AO287" s="107">
        <f>SUMIF(HISTORICO!N:N,DECKS!$F287,HISTORICO!Z:Z)</f>
        <v>0</v>
      </c>
      <c r="AP287" s="107">
        <f>SUMIF(HISTORICO!N:N,DECKS!$F287,HISTORICO!AA:AA)</f>
        <v>0</v>
      </c>
      <c r="AQ287" s="111">
        <f>IFERROR(SUM(DECKS!$AM287:$AP287)/((DECKS!$AG287)),0)</f>
        <v>0</v>
      </c>
      <c r="AR287" s="112">
        <f>IFERROR(DECKS!$AM287/SUM(DECKS!$AM287:$AP287),0)</f>
        <v>0</v>
      </c>
      <c r="AS287" s="112">
        <f>IFERROR(DECKS!$AN287/SUM(DECKS!$AM287:$AP287),0)</f>
        <v>0</v>
      </c>
      <c r="AT287" s="112">
        <f>IFERROR(DECKS!$AO287/SUM(DECKS!$AM287:$AP287),0)</f>
        <v>0</v>
      </c>
      <c r="AU287" s="112">
        <f>IFERROR(DECKS!$AP287/SUM(DECKS!$AM287:$AP287),0)</f>
        <v>0</v>
      </c>
      <c r="AV287" s="107">
        <f t="array" ref="AV287">XLOOKUP(DECKS!$F287,HISTORICO!$N$4:$N$100,HISTORICO!$AH$4:$AH$100,0)</f>
        <v>0</v>
      </c>
      <c r="AW287" s="107">
        <f>DECKS!$AV287+DECKS!$AM287+1.5*DECKS!$AN287+2*DECKS!$AO287+2.5*DECKS!$AP287</f>
        <v>0</v>
      </c>
      <c r="AX287" s="110" t="str">
        <f>IFERROR(DECKS!$AW287/DECKS!$AG287,"-")</f>
        <v>-</v>
      </c>
      <c r="AY287" s="107" t="str">
        <f t="array" ref="AY287">XLOOKUP(DECKS!$AX287,REF!$F$64:$F$68,REF!$D$64:$D$68,"-",-1,1)</f>
        <v>-</v>
      </c>
      <c r="AZ287" s="107"/>
      <c r="BA287" s="114"/>
      <c r="BB287" s="107"/>
      <c r="BC287" s="107"/>
    </row>
    <row r="288" ht="18.75" hidden="1" customHeight="1">
      <c r="A288" s="88"/>
      <c r="B288" s="105" t="s">
        <v>324</v>
      </c>
      <c r="C288" s="107" t="s">
        <v>260</v>
      </c>
      <c r="D288" s="107">
        <v>4.0</v>
      </c>
      <c r="E288" s="105" t="str">
        <f t="array" ref="E288">XLOOKUP(B288,REF!$C$3:$C$34,REF!$B$3:$B$34,"-",0,1)</f>
        <v>Simic</v>
      </c>
      <c r="F288" s="108" t="s">
        <v>629</v>
      </c>
      <c r="G288" s="107" t="str">
        <f t="shared" si="1"/>
        <v>0</v>
      </c>
      <c r="H288" s="107" t="str">
        <f t="shared" si="2"/>
        <v>1</v>
      </c>
      <c r="I288" s="107" t="str">
        <f t="shared" si="3"/>
        <v>0</v>
      </c>
      <c r="J288" s="107" t="str">
        <f t="shared" si="4"/>
        <v>0</v>
      </c>
      <c r="K288" s="107" t="str">
        <f t="shared" si="5"/>
        <v>1</v>
      </c>
      <c r="L288" s="107">
        <f t="shared" si="6"/>
        <v>2</v>
      </c>
      <c r="M288" s="107">
        <f t="array" ref="M288">XLOOKUP(DECKS!$F288,HISTORICO!$B$4:$B$11,HISTORICO!$C$4:$C$11,0,0)</f>
        <v>0</v>
      </c>
      <c r="N288" s="107">
        <f t="array" ref="N288">XLOOKUP(DECKS!$F288,HISTORICO!$B$4:$B$11,HISTORICO!$D$4:$D$11,0,0)</f>
        <v>0</v>
      </c>
      <c r="O288" s="107">
        <f t="array" ref="O288">XLOOKUP(DECKS!$F288,HISTORICO!$B$15:$B$89,HISTORICO!$C$15:$C$89,0,0)</f>
        <v>9</v>
      </c>
      <c r="P288" s="107">
        <f t="array" ref="P288">XLOOKUP(DECKS!$F288,HISTORICO!$B$15:$B$89,HISTORICO!$D$15:$D$89,0,0)</f>
        <v>3</v>
      </c>
      <c r="Q288" s="107">
        <f t="array" ref="Q288">XLOOKUP(DECKS!$F288,HISTORICO!$B$93:$B$171,HISTORICO!$C$93:$C$171,0,0)</f>
        <v>4</v>
      </c>
      <c r="R288" s="107">
        <f t="array" ref="R288">XLOOKUP(DECKS!$F288,HISTORICO!$B$93:$B$171,HISTORICO!$D$93:$D$171,0,0)</f>
        <v>3</v>
      </c>
      <c r="S288" s="107">
        <f t="array" ref="S288">XLOOKUP(DECKS!$F288,HISTORICO!$B$175:$B$377,HISTORICO!$C$175:$C$377,0,0)</f>
        <v>0</v>
      </c>
      <c r="T288" s="107">
        <f t="array" ref="T288">XLOOKUP(DECKS!$F288,HISTORICO!$B$175:$B$377,HISTORICO!$D$175:$D$377,0,0)</f>
        <v>0</v>
      </c>
      <c r="U288" s="107">
        <f t="array" ref="U288">XLOOKUP(DECKS!$F288,HISTORICO!$B$381:$B$501,HISTORICO!$C$381:$C$501,0,0)</f>
        <v>0</v>
      </c>
      <c r="V288" s="107">
        <f t="array" ref="V288">XLOOKUP(DECKS!$F288,HISTORICO!$B$381:$B$501,HISTORICO!$D$381:$D$501,0,0)</f>
        <v>0</v>
      </c>
      <c r="W288" s="107">
        <f t="array" ref="W288">XLOOKUP(DECKS!$F288,HISTORICO!$B$505:$B$589,HISTORICO!$C$505:$C$589,0,0)</f>
        <v>0</v>
      </c>
      <c r="X288" s="107">
        <f t="array" ref="X288">XLOOKUP(DECKS!$F288,HISTORICO!$B$505:$B$589,HISTORICO!$D$505:$D$589,0,0)</f>
        <v>0</v>
      </c>
      <c r="Y288" s="107">
        <f t="array" ref="Y288">XLOOKUP(DECKS!$F288,HISTORICO!$N$4:$N$100,HISTORICO!$O$4:$O$100,0,0)</f>
        <v>0</v>
      </c>
      <c r="Z288" s="107">
        <f t="array" ref="Z288">XLOOKUP(DECKS!$F288,HISTORICO!$N$4:$N$100,HISTORICO!$P$4:$P$100,0,0)</f>
        <v>0</v>
      </c>
      <c r="AA288" s="107">
        <f t="array" ref="AA288">XLOOKUP(DECKS!$F288,HISTORICO!$N$107:$N$288,HISTORICO!$O$107:$O$288,0,0)</f>
        <v>0</v>
      </c>
      <c r="AB288" s="107">
        <f t="array" ref="AB288">XLOOKUP(DECKS!$F288,HISTORICO!$N$107:$N$288,HISTORICO!$P$107:$P$288,0,0)</f>
        <v>0</v>
      </c>
      <c r="AC288" s="100" t="str">
        <f>DECKS!$AB288/DECKS!$AA288</f>
        <v>#DIV/0!</v>
      </c>
      <c r="AD288" s="108">
        <f t="array" ref="AD288">XLOOKUP(DECKS!$F288,HISTORICO!$N$292:$N$759,HISTORICO!$O$292:$O$759,0,0)</f>
        <v>0</v>
      </c>
      <c r="AE288" s="107">
        <f t="array" ref="AE288">XLOOKUP(DECKS!$F288,HISTORICO!$N$292:$N$759,HISTORICO!$P$292:$P$759,0,0)</f>
        <v>0</v>
      </c>
      <c r="AF288" s="109">
        <f>IFERROR(DECKS!$AE288/DECKS!$AD288,0)</f>
        <v>0</v>
      </c>
      <c r="AG288" s="108">
        <f>DECKS!$Y288+DECKS!$AA288+DECKS!$AD288</f>
        <v>0</v>
      </c>
      <c r="AH288" s="109">
        <f>IFERROR((DECKS!$Z288+DECKS!$AB288+DECKS!$AE288)/DECKS!$AG288,0)</f>
        <v>0</v>
      </c>
      <c r="AI288" s="110" t="str">
        <f>IFERROR(AVERAGEIF(REG!$D$2:$D$124,DECKS!$F288,REG!$C$2:$C$124),"-")</f>
        <v>-</v>
      </c>
      <c r="AJ288" s="108">
        <f>DECKS!$M288+DECKS!$O288+DECKS!$Q288+DECKS!$S288+DECKS!$U288+DECKS!$W288+DECKS!$Y288+DECKS!$AA288+DECKS!$AD288</f>
        <v>13</v>
      </c>
      <c r="AK288" s="109">
        <f>IFERROR((DECKS!$N288+DECKS!$P288+DECKS!$R288+DECKS!$T288+DECKS!$V288+DECKS!$X288+DECKS!$Z288+DECKS!$AB288+DECKS!$AE288)/DECKS!$AJ288,0)</f>
        <v>0.4615384615</v>
      </c>
      <c r="AL288" s="100" t="s">
        <v>362</v>
      </c>
      <c r="AM288" s="107">
        <f>SUMIF(HISTORICO!N:N,DECKS!$F288,HISTORICO!X:X)</f>
        <v>0</v>
      </c>
      <c r="AN288" s="107">
        <f>SUMIF(HISTORICO!N:N,DECKS!$F288,HISTORICO!Y:Y)</f>
        <v>0</v>
      </c>
      <c r="AO288" s="107">
        <f>SUMIF(HISTORICO!N:N,DECKS!$F288,HISTORICO!Z:Z)</f>
        <v>0</v>
      </c>
      <c r="AP288" s="107">
        <f>SUMIF(HISTORICO!N:N,DECKS!$F288,HISTORICO!AA:AA)</f>
        <v>0</v>
      </c>
      <c r="AQ288" s="111">
        <f>IFERROR(SUM(DECKS!$AM288:$AP288)/((DECKS!$AG288)),0)</f>
        <v>0</v>
      </c>
      <c r="AR288" s="112">
        <f>IFERROR(DECKS!$AM288/SUM(DECKS!$AM288:$AP288),0)</f>
        <v>0</v>
      </c>
      <c r="AS288" s="112">
        <f>IFERROR(DECKS!$AN288/SUM(DECKS!$AM288:$AP288),0)</f>
        <v>0</v>
      </c>
      <c r="AT288" s="112">
        <f>IFERROR(DECKS!$AO288/SUM(DECKS!$AM288:$AP288),0)</f>
        <v>0</v>
      </c>
      <c r="AU288" s="112">
        <f>IFERROR(DECKS!$AP288/SUM(DECKS!$AM288:$AP288),0)</f>
        <v>0</v>
      </c>
      <c r="AV288" s="107">
        <f t="array" ref="AV288">XLOOKUP(DECKS!$F288,HISTORICO!$N$4:$N$100,HISTORICO!$AH$4:$AH$100,0)</f>
        <v>0</v>
      </c>
      <c r="AW288" s="107">
        <f>DECKS!$AV288+DECKS!$AM288+1.5*DECKS!$AN288+2*DECKS!$AO288+2.5*DECKS!$AP288</f>
        <v>0</v>
      </c>
      <c r="AX288" s="110" t="str">
        <f>IFERROR(DECKS!$AW288/DECKS!$AG288,"-")</f>
        <v>-</v>
      </c>
      <c r="AY288" s="107" t="str">
        <f t="array" ref="AY288">XLOOKUP(DECKS!$AX288,REF!$F$64:$F$68,REF!$D$64:$D$68,"-",-1,1)</f>
        <v>-</v>
      </c>
      <c r="AZ288" s="107"/>
      <c r="BA288" s="114"/>
      <c r="BB288" s="107"/>
      <c r="BC288" s="107"/>
    </row>
    <row r="289" ht="18.75" hidden="1" customHeight="1">
      <c r="A289" s="88"/>
      <c r="B289" s="105" t="s">
        <v>318</v>
      </c>
      <c r="C289" s="107" t="s">
        <v>277</v>
      </c>
      <c r="D289" s="107">
        <v>5.0</v>
      </c>
      <c r="E289" s="105" t="str">
        <f t="array" ref="E289">XLOOKUP(B289,REF!$C$3:$C$34,REF!$B$3:$B$34,"-",0,1)</f>
        <v>Jund</v>
      </c>
      <c r="F289" s="108" t="s">
        <v>630</v>
      </c>
      <c r="G289" s="107" t="str">
        <f t="shared" si="1"/>
        <v>0</v>
      </c>
      <c r="H289" s="107" t="str">
        <f t="shared" si="2"/>
        <v>0</v>
      </c>
      <c r="I289" s="107" t="str">
        <f t="shared" si="3"/>
        <v>1</v>
      </c>
      <c r="J289" s="107" t="str">
        <f t="shared" si="4"/>
        <v>1</v>
      </c>
      <c r="K289" s="107" t="str">
        <f t="shared" si="5"/>
        <v>1</v>
      </c>
      <c r="L289" s="107">
        <f t="shared" si="6"/>
        <v>3</v>
      </c>
      <c r="M289" s="107">
        <f t="array" ref="M289">XLOOKUP(DECKS!$F289,HISTORICO!$B$4:$B$11,HISTORICO!$C$4:$C$11,0,0)</f>
        <v>0</v>
      </c>
      <c r="N289" s="107">
        <f t="array" ref="N289">XLOOKUP(DECKS!$F289,HISTORICO!$B$4:$B$11,HISTORICO!$D$4:$D$11,0,0)</f>
        <v>0</v>
      </c>
      <c r="O289" s="107">
        <f t="array" ref="O289">XLOOKUP(DECKS!$F289,HISTORICO!$B$15:$B$89,HISTORICO!$C$15:$C$89,0,0)</f>
        <v>0</v>
      </c>
      <c r="P289" s="107">
        <f t="array" ref="P289">XLOOKUP(DECKS!$F289,HISTORICO!$B$15:$B$89,HISTORICO!$D$15:$D$89,0,0)</f>
        <v>0</v>
      </c>
      <c r="Q289" s="107">
        <f t="array" ref="Q289">XLOOKUP(DECKS!$F289,HISTORICO!$B$93:$B$171,HISTORICO!$C$93:$C$171,0,0)</f>
        <v>0</v>
      </c>
      <c r="R289" s="107">
        <f t="array" ref="R289">XLOOKUP(DECKS!$F289,HISTORICO!$B$93:$B$171,HISTORICO!$D$93:$D$171,0,0)</f>
        <v>0</v>
      </c>
      <c r="S289" s="107">
        <f t="array" ref="S289">XLOOKUP(DECKS!$F289,HISTORICO!$B$175:$B$377,HISTORICO!$C$175:$C$377,0,0)</f>
        <v>13</v>
      </c>
      <c r="T289" s="107">
        <f t="array" ref="T289">XLOOKUP(DECKS!$F289,HISTORICO!$B$175:$B$377,HISTORICO!$D$175:$D$377,0,0)</f>
        <v>6</v>
      </c>
      <c r="U289" s="107">
        <f t="array" ref="U289">XLOOKUP(DECKS!$F289,HISTORICO!$B$381:$B$501,HISTORICO!$C$381:$C$501,0,0)</f>
        <v>0</v>
      </c>
      <c r="V289" s="107">
        <f t="array" ref="V289">XLOOKUP(DECKS!$F289,HISTORICO!$B$381:$B$501,HISTORICO!$D$381:$D$501,0,0)</f>
        <v>0</v>
      </c>
      <c r="W289" s="107">
        <f t="array" ref="W289">XLOOKUP(DECKS!$F289,HISTORICO!$B$505:$B$589,HISTORICO!$C$505:$C$589,0,0)</f>
        <v>0</v>
      </c>
      <c r="X289" s="107">
        <f t="array" ref="X289">XLOOKUP(DECKS!$F289,HISTORICO!$B$505:$B$589,HISTORICO!$D$505:$D$589,0,0)</f>
        <v>0</v>
      </c>
      <c r="Y289" s="107">
        <f t="array" ref="Y289">XLOOKUP(DECKS!$F289,HISTORICO!$N$4:$N$100,HISTORICO!$O$4:$O$100,0,0)</f>
        <v>0</v>
      </c>
      <c r="Z289" s="107">
        <f t="array" ref="Z289">XLOOKUP(DECKS!$F289,HISTORICO!$N$4:$N$100,HISTORICO!$P$4:$P$100,0,0)</f>
        <v>0</v>
      </c>
      <c r="AA289" s="107">
        <f t="array" ref="AA289">XLOOKUP(DECKS!$F289,HISTORICO!$N$107:$N$288,HISTORICO!$O$107:$O$288,0,0)</f>
        <v>0</v>
      </c>
      <c r="AB289" s="107">
        <f t="array" ref="AB289">XLOOKUP(DECKS!$F289,HISTORICO!$N$107:$N$288,HISTORICO!$P$107:$P$288,0,0)</f>
        <v>0</v>
      </c>
      <c r="AC289" s="100" t="str">
        <f>DECKS!$AB289/DECKS!$AA289</f>
        <v>#DIV/0!</v>
      </c>
      <c r="AD289" s="108">
        <f t="array" ref="AD289">XLOOKUP(DECKS!$F289,HISTORICO!$N$292:$N$759,HISTORICO!$O$292:$O$759,0,0)</f>
        <v>0</v>
      </c>
      <c r="AE289" s="107">
        <f t="array" ref="AE289">XLOOKUP(DECKS!$F289,HISTORICO!$N$292:$N$759,HISTORICO!$P$292:$P$759,0,0)</f>
        <v>0</v>
      </c>
      <c r="AF289" s="109">
        <f>IFERROR(DECKS!$AE289/DECKS!$AD289,0)</f>
        <v>0</v>
      </c>
      <c r="AG289" s="108">
        <f>DECKS!$Y289+DECKS!$AA289+DECKS!$AD289</f>
        <v>0</v>
      </c>
      <c r="AH289" s="109">
        <f>IFERROR((DECKS!$Z289+DECKS!$AB289+DECKS!$AE289)/DECKS!$AG289,0)</f>
        <v>0</v>
      </c>
      <c r="AI289" s="110" t="str">
        <f>IFERROR(AVERAGEIF(REG!$D$2:$D$124,DECKS!$F289,REG!$C$2:$C$124),"-")</f>
        <v>-</v>
      </c>
      <c r="AJ289" s="108">
        <f>DECKS!$M289+DECKS!$O289+DECKS!$Q289+DECKS!$S289+DECKS!$U289+DECKS!$W289+DECKS!$Y289+DECKS!$AA289+DECKS!$AD289</f>
        <v>13</v>
      </c>
      <c r="AK289" s="109">
        <f>IFERROR((DECKS!$N289+DECKS!$P289+DECKS!$R289+DECKS!$T289+DECKS!$V289+DECKS!$X289+DECKS!$Z289+DECKS!$AB289+DECKS!$AE289)/DECKS!$AJ289,0)</f>
        <v>0.4615384615</v>
      </c>
      <c r="AL289" s="100" t="s">
        <v>367</v>
      </c>
      <c r="AM289" s="107">
        <f>SUMIF(HISTORICO!N:N,DECKS!$F289,HISTORICO!X:X)</f>
        <v>0</v>
      </c>
      <c r="AN289" s="107">
        <f>SUMIF(HISTORICO!N:N,DECKS!$F289,HISTORICO!Y:Y)</f>
        <v>0</v>
      </c>
      <c r="AO289" s="107">
        <f>SUMIF(HISTORICO!N:N,DECKS!$F289,HISTORICO!Z:Z)</f>
        <v>0</v>
      </c>
      <c r="AP289" s="107">
        <f>SUMIF(HISTORICO!N:N,DECKS!$F289,HISTORICO!AA:AA)</f>
        <v>0</v>
      </c>
      <c r="AQ289" s="111">
        <f>IFERROR(SUM(DECKS!$AM289:$AP289)/((DECKS!$AG289)),0)</f>
        <v>0</v>
      </c>
      <c r="AR289" s="112">
        <f>IFERROR(DECKS!$AM289/SUM(DECKS!$AM289:$AP289),0)</f>
        <v>0</v>
      </c>
      <c r="AS289" s="112">
        <f>IFERROR(DECKS!$AN289/SUM(DECKS!$AM289:$AP289),0)</f>
        <v>0</v>
      </c>
      <c r="AT289" s="112">
        <f>IFERROR(DECKS!$AO289/SUM(DECKS!$AM289:$AP289),0)</f>
        <v>0</v>
      </c>
      <c r="AU289" s="112">
        <f>IFERROR(DECKS!$AP289/SUM(DECKS!$AM289:$AP289),0)</f>
        <v>0</v>
      </c>
      <c r="AV289" s="107">
        <f t="array" ref="AV289">XLOOKUP(DECKS!$F289,HISTORICO!$N$4:$N$100,HISTORICO!$AH$4:$AH$100,0)</f>
        <v>0</v>
      </c>
      <c r="AW289" s="107">
        <f>DECKS!$AV289+DECKS!$AM289+1.5*DECKS!$AN289+2*DECKS!$AO289+2.5*DECKS!$AP289</f>
        <v>0</v>
      </c>
      <c r="AX289" s="110" t="str">
        <f>IFERROR(DECKS!$AW289/DECKS!$AG289,"-")</f>
        <v>-</v>
      </c>
      <c r="AY289" s="107" t="str">
        <f t="array" ref="AY289">XLOOKUP(DECKS!$AX289,REF!$F$64:$F$68,REF!$D$64:$D$68,"-",-1,1)</f>
        <v>-</v>
      </c>
      <c r="AZ289" s="107"/>
      <c r="BA289" s="114"/>
      <c r="BB289" s="107"/>
      <c r="BC289" s="107"/>
    </row>
    <row r="290" ht="18.75" hidden="1" customHeight="1">
      <c r="A290" s="88"/>
      <c r="B290" s="105" t="s">
        <v>324</v>
      </c>
      <c r="C290" s="107" t="s">
        <v>263</v>
      </c>
      <c r="D290" s="107">
        <v>2.0</v>
      </c>
      <c r="E290" s="105" t="str">
        <f t="array" ref="E290">XLOOKUP(B290,REF!$C$3:$C$34,REF!$B$3:$B$34,"-",0,1)</f>
        <v>Simic</v>
      </c>
      <c r="F290" s="108" t="s">
        <v>631</v>
      </c>
      <c r="G290" s="107" t="str">
        <f t="shared" si="1"/>
        <v>0</v>
      </c>
      <c r="H290" s="107" t="str">
        <f t="shared" si="2"/>
        <v>1</v>
      </c>
      <c r="I290" s="107" t="str">
        <f t="shared" si="3"/>
        <v>0</v>
      </c>
      <c r="J290" s="107" t="str">
        <f t="shared" si="4"/>
        <v>0</v>
      </c>
      <c r="K290" s="107" t="str">
        <f t="shared" si="5"/>
        <v>1</v>
      </c>
      <c r="L290" s="107">
        <f t="shared" si="6"/>
        <v>2</v>
      </c>
      <c r="M290" s="107">
        <f t="array" ref="M290">XLOOKUP(DECKS!$F290,HISTORICO!$B$4:$B$11,HISTORICO!$C$4:$C$11,0,0)</f>
        <v>0</v>
      </c>
      <c r="N290" s="107">
        <f t="array" ref="N290">XLOOKUP(DECKS!$F290,HISTORICO!$B$4:$B$11,HISTORICO!$D$4:$D$11,0,0)</f>
        <v>0</v>
      </c>
      <c r="O290" s="107">
        <f t="array" ref="O290">XLOOKUP(DECKS!$F290,HISTORICO!$B$15:$B$89,HISTORICO!$C$15:$C$89,0,0)</f>
        <v>0</v>
      </c>
      <c r="P290" s="107">
        <f t="array" ref="P290">XLOOKUP(DECKS!$F290,HISTORICO!$B$15:$B$89,HISTORICO!$D$15:$D$89,0,0)</f>
        <v>0</v>
      </c>
      <c r="Q290" s="107">
        <f t="array" ref="Q290">XLOOKUP(DECKS!$F290,HISTORICO!$B$93:$B$171,HISTORICO!$C$93:$C$171,0,0)</f>
        <v>0</v>
      </c>
      <c r="R290" s="107">
        <f t="array" ref="R290">XLOOKUP(DECKS!$F290,HISTORICO!$B$93:$B$171,HISTORICO!$D$93:$D$171,0,0)</f>
        <v>0</v>
      </c>
      <c r="S290" s="107">
        <f t="array" ref="S290">XLOOKUP(DECKS!$F290,HISTORICO!$B$175:$B$377,HISTORICO!$C$175:$C$377,0,0)</f>
        <v>20</v>
      </c>
      <c r="T290" s="107">
        <f t="array" ref="T290">XLOOKUP(DECKS!$F290,HISTORICO!$B$175:$B$377,HISTORICO!$D$175:$D$377,0,0)</f>
        <v>9</v>
      </c>
      <c r="U290" s="107">
        <f t="array" ref="U290">XLOOKUP(DECKS!$F290,HISTORICO!$B$381:$B$501,HISTORICO!$C$381:$C$501,0,0)</f>
        <v>0</v>
      </c>
      <c r="V290" s="107">
        <f t="array" ref="V290">XLOOKUP(DECKS!$F290,HISTORICO!$B$381:$B$501,HISTORICO!$D$381:$D$501,0,0)</f>
        <v>0</v>
      </c>
      <c r="W290" s="107">
        <f t="array" ref="W290">XLOOKUP(DECKS!$F290,HISTORICO!$B$505:$B$589,HISTORICO!$C$505:$C$589,0,0)</f>
        <v>2</v>
      </c>
      <c r="X290" s="107">
        <f t="array" ref="X290">XLOOKUP(DECKS!$F290,HISTORICO!$B$505:$B$589,HISTORICO!$D$505:$D$589,0,0)</f>
        <v>1</v>
      </c>
      <c r="Y290" s="107">
        <f t="array" ref="Y290">XLOOKUP(DECKS!$F290,HISTORICO!$N$4:$N$100,HISTORICO!$O$4:$O$100,0,0)</f>
        <v>0</v>
      </c>
      <c r="Z290" s="107">
        <f t="array" ref="Z290">XLOOKUP(DECKS!$F290,HISTORICO!$N$4:$N$100,HISTORICO!$P$4:$P$100,0,0)</f>
        <v>0</v>
      </c>
      <c r="AA290" s="107">
        <f t="array" ref="AA290">XLOOKUP(DECKS!$F290,HISTORICO!$N$107:$N$288,HISTORICO!$O$107:$O$288,0,0)</f>
        <v>0</v>
      </c>
      <c r="AB290" s="107">
        <f t="array" ref="AB290">XLOOKUP(DECKS!$F290,HISTORICO!$N$107:$N$288,HISTORICO!$P$107:$P$288,0,0)</f>
        <v>0</v>
      </c>
      <c r="AC290" s="100" t="str">
        <f>DECKS!$AB290/DECKS!$AA290</f>
        <v>#DIV/0!</v>
      </c>
      <c r="AD290" s="108">
        <f t="array" ref="AD290">XLOOKUP(DECKS!$F290,HISTORICO!$N$292:$N$759,HISTORICO!$O$292:$O$759,0,0)</f>
        <v>0</v>
      </c>
      <c r="AE290" s="107">
        <f t="array" ref="AE290">XLOOKUP(DECKS!$F290,HISTORICO!$N$292:$N$759,HISTORICO!$P$292:$P$759,0,0)</f>
        <v>0</v>
      </c>
      <c r="AF290" s="109">
        <f>IFERROR(DECKS!$AE290/DECKS!$AD290,0)</f>
        <v>0</v>
      </c>
      <c r="AG290" s="108">
        <f>DECKS!$Y290+DECKS!$AA290+DECKS!$AD290</f>
        <v>0</v>
      </c>
      <c r="AH290" s="109">
        <f>IFERROR((DECKS!$Z290+DECKS!$AB290+DECKS!$AE290)/DECKS!$AG290,0)</f>
        <v>0</v>
      </c>
      <c r="AI290" s="110" t="str">
        <f>IFERROR(AVERAGEIF(REG!$D$2:$D$124,DECKS!$F290,REG!$C$2:$C$124),"-")</f>
        <v>-</v>
      </c>
      <c r="AJ290" s="108">
        <f>DECKS!$M290+DECKS!$O290+DECKS!$Q290+DECKS!$S290+DECKS!$U290+DECKS!$W290+DECKS!$Y290+DECKS!$AA290+DECKS!$AD290</f>
        <v>22</v>
      </c>
      <c r="AK290" s="109">
        <f>IFERROR((DECKS!$N290+DECKS!$P290+DECKS!$R290+DECKS!$T290+DECKS!$V290+DECKS!$X290+DECKS!$Z290+DECKS!$AB290+DECKS!$AE290)/DECKS!$AJ290,0)</f>
        <v>0.4545454545</v>
      </c>
      <c r="AL290" s="100" t="s">
        <v>364</v>
      </c>
      <c r="AM290" s="107">
        <f>SUMIF(HISTORICO!N:N,DECKS!$F290,HISTORICO!X:X)</f>
        <v>0</v>
      </c>
      <c r="AN290" s="107">
        <f>SUMIF(HISTORICO!N:N,DECKS!$F290,HISTORICO!Y:Y)</f>
        <v>0</v>
      </c>
      <c r="AO290" s="107">
        <f>SUMIF(HISTORICO!N:N,DECKS!$F290,HISTORICO!Z:Z)</f>
        <v>0</v>
      </c>
      <c r="AP290" s="107">
        <f>SUMIF(HISTORICO!N:N,DECKS!$F290,HISTORICO!AA:AA)</f>
        <v>0</v>
      </c>
      <c r="AQ290" s="111">
        <f>IFERROR(SUM(DECKS!$AM290:$AP290)/((DECKS!$AG290)),0)</f>
        <v>0</v>
      </c>
      <c r="AR290" s="112">
        <f>IFERROR(DECKS!$AM290/SUM(DECKS!$AM290:$AP290),0)</f>
        <v>0</v>
      </c>
      <c r="AS290" s="112">
        <f>IFERROR(DECKS!$AN290/SUM(DECKS!$AM290:$AP290),0)</f>
        <v>0</v>
      </c>
      <c r="AT290" s="112">
        <f>IFERROR(DECKS!$AO290/SUM(DECKS!$AM290:$AP290),0)</f>
        <v>0</v>
      </c>
      <c r="AU290" s="112">
        <f>IFERROR(DECKS!$AP290/SUM(DECKS!$AM290:$AP290),0)</f>
        <v>0</v>
      </c>
      <c r="AV290" s="107">
        <f t="array" ref="AV290">XLOOKUP(DECKS!$F290,HISTORICO!$N$4:$N$100,HISTORICO!$AH$4:$AH$100,0)</f>
        <v>0</v>
      </c>
      <c r="AW290" s="107">
        <f>DECKS!$AV290+DECKS!$AM290+1.5*DECKS!$AN290+2*DECKS!$AO290+2.5*DECKS!$AP290</f>
        <v>0</v>
      </c>
      <c r="AX290" s="110" t="str">
        <f>IFERROR(DECKS!$AW290/DECKS!$AG290,"-")</f>
        <v>-</v>
      </c>
      <c r="AY290" s="107" t="str">
        <f t="array" ref="AY290">XLOOKUP(DECKS!$AX290,REF!$F$64:$F$68,REF!$D$64:$D$68,"-",-1,1)</f>
        <v>-</v>
      </c>
      <c r="AZ290" s="107"/>
      <c r="BA290" s="114"/>
      <c r="BB290" s="107"/>
      <c r="BC290" s="107"/>
    </row>
    <row r="291" ht="18.75" hidden="1" customHeight="1">
      <c r="A291" s="88"/>
      <c r="B291" s="105" t="s">
        <v>344</v>
      </c>
      <c r="C291" s="107" t="s">
        <v>253</v>
      </c>
      <c r="D291" s="107">
        <v>6.0</v>
      </c>
      <c r="E291" s="105" t="str">
        <f t="array" ref="E291">XLOOKUP(B291,REF!$C$3:$C$34,REF!$B$3:$B$34,"-",0,1)</f>
        <v>Sultai</v>
      </c>
      <c r="F291" s="108" t="s">
        <v>632</v>
      </c>
      <c r="G291" s="107" t="str">
        <f t="shared" si="1"/>
        <v>0</v>
      </c>
      <c r="H291" s="107" t="str">
        <f t="shared" si="2"/>
        <v>1</v>
      </c>
      <c r="I291" s="107" t="str">
        <f t="shared" si="3"/>
        <v>1</v>
      </c>
      <c r="J291" s="107" t="str">
        <f t="shared" si="4"/>
        <v>0</v>
      </c>
      <c r="K291" s="107" t="str">
        <f t="shared" si="5"/>
        <v>1</v>
      </c>
      <c r="L291" s="107">
        <f t="shared" si="6"/>
        <v>3</v>
      </c>
      <c r="M291" s="107">
        <f t="array" ref="M291">XLOOKUP(DECKS!$F291,HISTORICO!$B$4:$B$11,HISTORICO!$C$4:$C$11,0,0)</f>
        <v>0</v>
      </c>
      <c r="N291" s="107">
        <f t="array" ref="N291">XLOOKUP(DECKS!$F291,HISTORICO!$B$4:$B$11,HISTORICO!$D$4:$D$11,0,0)</f>
        <v>0</v>
      </c>
      <c r="O291" s="107">
        <f t="array" ref="O291">XLOOKUP(DECKS!$F291,HISTORICO!$B$15:$B$89,HISTORICO!$C$15:$C$89,0,0)</f>
        <v>4</v>
      </c>
      <c r="P291" s="107">
        <f t="array" ref="P291">XLOOKUP(DECKS!$F291,HISTORICO!$B$15:$B$89,HISTORICO!$D$15:$D$89,0,0)</f>
        <v>2</v>
      </c>
      <c r="Q291" s="107">
        <f t="array" ref="Q291">XLOOKUP(DECKS!$F291,HISTORICO!$B$93:$B$171,HISTORICO!$C$93:$C$171,0,0)</f>
        <v>0</v>
      </c>
      <c r="R291" s="107">
        <f t="array" ref="R291">XLOOKUP(DECKS!$F291,HISTORICO!$B$93:$B$171,HISTORICO!$D$93:$D$171,0,0)</f>
        <v>0</v>
      </c>
      <c r="S291" s="107">
        <f t="array" ref="S291">XLOOKUP(DECKS!$F291,HISTORICO!$B$175:$B$377,HISTORICO!$C$175:$C$377,0,0)</f>
        <v>7</v>
      </c>
      <c r="T291" s="107">
        <f t="array" ref="T291">XLOOKUP(DECKS!$F291,HISTORICO!$B$175:$B$377,HISTORICO!$D$175:$D$377,0,0)</f>
        <v>3</v>
      </c>
      <c r="U291" s="107">
        <f t="array" ref="U291">XLOOKUP(DECKS!$F291,HISTORICO!$B$381:$B$501,HISTORICO!$C$381:$C$501,0,0)</f>
        <v>0</v>
      </c>
      <c r="V291" s="107">
        <f t="array" ref="V291">XLOOKUP(DECKS!$F291,HISTORICO!$B$381:$B$501,HISTORICO!$D$381:$D$501,0,0)</f>
        <v>0</v>
      </c>
      <c r="W291" s="107">
        <f t="array" ref="W291">XLOOKUP(DECKS!$F291,HISTORICO!$B$505:$B$589,HISTORICO!$C$505:$C$589,0,0)</f>
        <v>0</v>
      </c>
      <c r="X291" s="107">
        <f t="array" ref="X291">XLOOKUP(DECKS!$F291,HISTORICO!$B$505:$B$589,HISTORICO!$D$505:$D$589,0,0)</f>
        <v>0</v>
      </c>
      <c r="Y291" s="107">
        <f t="array" ref="Y291">XLOOKUP(DECKS!$F291,HISTORICO!$N$4:$N$100,HISTORICO!$O$4:$O$100,0,0)</f>
        <v>0</v>
      </c>
      <c r="Z291" s="107">
        <f t="array" ref="Z291">XLOOKUP(DECKS!$F291,HISTORICO!$N$4:$N$100,HISTORICO!$P$4:$P$100,0,0)</f>
        <v>0</v>
      </c>
      <c r="AA291" s="107">
        <f t="array" ref="AA291">XLOOKUP(DECKS!$F291,HISTORICO!$N$107:$N$288,HISTORICO!$O$107:$O$288,0,0)</f>
        <v>0</v>
      </c>
      <c r="AB291" s="107">
        <f t="array" ref="AB291">XLOOKUP(DECKS!$F291,HISTORICO!$N$107:$N$288,HISTORICO!$P$107:$P$288,0,0)</f>
        <v>0</v>
      </c>
      <c r="AC291" s="100" t="str">
        <f>DECKS!$AB291/DECKS!$AA291</f>
        <v>#DIV/0!</v>
      </c>
      <c r="AD291" s="108">
        <f t="array" ref="AD291">XLOOKUP(DECKS!$F291,HISTORICO!$N$292:$N$759,HISTORICO!$O$292:$O$759,0,0)</f>
        <v>0</v>
      </c>
      <c r="AE291" s="107">
        <f t="array" ref="AE291">XLOOKUP(DECKS!$F291,HISTORICO!$N$292:$N$759,HISTORICO!$P$292:$P$759,0,0)</f>
        <v>0</v>
      </c>
      <c r="AF291" s="109">
        <f>IFERROR(DECKS!$AE291/DECKS!$AD291,0)</f>
        <v>0</v>
      </c>
      <c r="AG291" s="108">
        <f>DECKS!$Y291+DECKS!$AA291+DECKS!$AD291</f>
        <v>0</v>
      </c>
      <c r="AH291" s="109">
        <f>IFERROR((DECKS!$Z291+DECKS!$AB291+DECKS!$AE291)/DECKS!$AG291,0)</f>
        <v>0</v>
      </c>
      <c r="AI291" s="110" t="str">
        <f>IFERROR(AVERAGEIF(REG!$D$2:$D$124,DECKS!$F291,REG!$C$2:$C$124),"-")</f>
        <v>-</v>
      </c>
      <c r="AJ291" s="108">
        <f>DECKS!$M291+DECKS!$O291+DECKS!$Q291+DECKS!$S291+DECKS!$U291+DECKS!$W291+DECKS!$Y291+DECKS!$AA291+DECKS!$AD291</f>
        <v>11</v>
      </c>
      <c r="AK291" s="109">
        <f>IFERROR((DECKS!$N291+DECKS!$P291+DECKS!$R291+DECKS!$T291+DECKS!$V291+DECKS!$X291+DECKS!$Z291+DECKS!$AB291+DECKS!$AE291)/DECKS!$AJ291,0)</f>
        <v>0.4545454545</v>
      </c>
      <c r="AL291" s="100" t="s">
        <v>362</v>
      </c>
      <c r="AM291" s="107">
        <f>SUMIF(HISTORICO!N:N,DECKS!$F291,HISTORICO!X:X)</f>
        <v>0</v>
      </c>
      <c r="AN291" s="107">
        <f>SUMIF(HISTORICO!N:N,DECKS!$F291,HISTORICO!Y:Y)</f>
        <v>0</v>
      </c>
      <c r="AO291" s="107">
        <f>SUMIF(HISTORICO!N:N,DECKS!$F291,HISTORICO!Z:Z)</f>
        <v>0</v>
      </c>
      <c r="AP291" s="107">
        <f>SUMIF(HISTORICO!N:N,DECKS!$F291,HISTORICO!AA:AA)</f>
        <v>0</v>
      </c>
      <c r="AQ291" s="111">
        <f>IFERROR(SUM(DECKS!$AM291:$AP291)/((DECKS!$AG291)),0)</f>
        <v>0</v>
      </c>
      <c r="AR291" s="112">
        <f>IFERROR(DECKS!$AM291/SUM(DECKS!$AM291:$AP291),0)</f>
        <v>0</v>
      </c>
      <c r="AS291" s="112">
        <f>IFERROR(DECKS!$AN291/SUM(DECKS!$AM291:$AP291),0)</f>
        <v>0</v>
      </c>
      <c r="AT291" s="112">
        <f>IFERROR(DECKS!$AO291/SUM(DECKS!$AM291:$AP291),0)</f>
        <v>0</v>
      </c>
      <c r="AU291" s="112">
        <f>IFERROR(DECKS!$AP291/SUM(DECKS!$AM291:$AP291),0)</f>
        <v>0</v>
      </c>
      <c r="AV291" s="107">
        <f t="array" ref="AV291">XLOOKUP(DECKS!$F291,HISTORICO!$N$4:$N$100,HISTORICO!$AH$4:$AH$100,0)</f>
        <v>0</v>
      </c>
      <c r="AW291" s="107">
        <f>DECKS!$AV291+DECKS!$AM291+1.5*DECKS!$AN291+2*DECKS!$AO291+2.5*DECKS!$AP291</f>
        <v>0</v>
      </c>
      <c r="AX291" s="110" t="str">
        <f>IFERROR(DECKS!$AW291/DECKS!$AG291,"-")</f>
        <v>-</v>
      </c>
      <c r="AY291" s="107" t="str">
        <f t="array" ref="AY291">XLOOKUP(DECKS!$AX291,REF!$F$64:$F$68,REF!$D$64:$D$68,"-",-1,1)</f>
        <v>-</v>
      </c>
      <c r="AZ291" s="107"/>
      <c r="BA291" s="114"/>
      <c r="BB291" s="107"/>
      <c r="BC291" s="107"/>
    </row>
    <row r="292" ht="18.75" hidden="1" customHeight="1">
      <c r="A292" s="88"/>
      <c r="B292" s="105" t="s">
        <v>324</v>
      </c>
      <c r="C292" s="107" t="s">
        <v>260</v>
      </c>
      <c r="D292" s="107">
        <v>5.0</v>
      </c>
      <c r="E292" s="105" t="str">
        <f t="array" ref="E292">XLOOKUP(B292,REF!$C$3:$C$34,REF!$B$3:$B$34,"-",0,1)</f>
        <v>Simic</v>
      </c>
      <c r="F292" s="108" t="s">
        <v>633</v>
      </c>
      <c r="G292" s="107" t="str">
        <f t="shared" si="1"/>
        <v>0</v>
      </c>
      <c r="H292" s="107" t="str">
        <f t="shared" si="2"/>
        <v>1</v>
      </c>
      <c r="I292" s="107" t="str">
        <f t="shared" si="3"/>
        <v>0</v>
      </c>
      <c r="J292" s="107" t="str">
        <f t="shared" si="4"/>
        <v>0</v>
      </c>
      <c r="K292" s="107" t="str">
        <f t="shared" si="5"/>
        <v>1</v>
      </c>
      <c r="L292" s="107">
        <f t="shared" si="6"/>
        <v>2</v>
      </c>
      <c r="M292" s="107">
        <f t="array" ref="M292">XLOOKUP(DECKS!$F292,HISTORICO!$B$4:$B$11,HISTORICO!$C$4:$C$11,0,0)</f>
        <v>0</v>
      </c>
      <c r="N292" s="107">
        <f t="array" ref="N292">XLOOKUP(DECKS!$F292,HISTORICO!$B$4:$B$11,HISTORICO!$D$4:$D$11,0,0)</f>
        <v>0</v>
      </c>
      <c r="O292" s="107">
        <f t="array" ref="O292">XLOOKUP(DECKS!$F292,HISTORICO!$B$15:$B$89,HISTORICO!$C$15:$C$89,0,0)</f>
        <v>0</v>
      </c>
      <c r="P292" s="107">
        <f t="array" ref="P292">XLOOKUP(DECKS!$F292,HISTORICO!$B$15:$B$89,HISTORICO!$D$15:$D$89,0,0)</f>
        <v>0</v>
      </c>
      <c r="Q292" s="107">
        <f t="array" ref="Q292">XLOOKUP(DECKS!$F292,HISTORICO!$B$93:$B$171,HISTORICO!$C$93:$C$171,0,0)</f>
        <v>0</v>
      </c>
      <c r="R292" s="107">
        <f t="array" ref="R292">XLOOKUP(DECKS!$F292,HISTORICO!$B$93:$B$171,HISTORICO!$D$93:$D$171,0,0)</f>
        <v>0</v>
      </c>
      <c r="S292" s="107">
        <f t="array" ref="S292">XLOOKUP(DECKS!$F292,HISTORICO!$B$175:$B$377,HISTORICO!$C$175:$C$377,0,0)</f>
        <v>20</v>
      </c>
      <c r="T292" s="107">
        <f t="array" ref="T292">XLOOKUP(DECKS!$F292,HISTORICO!$B$175:$B$377,HISTORICO!$D$175:$D$377,0,0)</f>
        <v>9</v>
      </c>
      <c r="U292" s="107">
        <f t="array" ref="U292">XLOOKUP(DECKS!$F292,HISTORICO!$B$381:$B$501,HISTORICO!$C$381:$C$501,0,0)</f>
        <v>0</v>
      </c>
      <c r="V292" s="107">
        <f t="array" ref="V292">XLOOKUP(DECKS!$F292,HISTORICO!$B$381:$B$501,HISTORICO!$D$381:$D$501,0,0)</f>
        <v>0</v>
      </c>
      <c r="W292" s="107">
        <f t="array" ref="W292">XLOOKUP(DECKS!$F292,HISTORICO!$B$505:$B$589,HISTORICO!$C$505:$C$589,0,0)</f>
        <v>0</v>
      </c>
      <c r="X292" s="107">
        <f t="array" ref="X292">XLOOKUP(DECKS!$F292,HISTORICO!$B$505:$B$589,HISTORICO!$D$505:$D$589,0,0)</f>
        <v>0</v>
      </c>
      <c r="Y292" s="107">
        <f t="array" ref="Y292">XLOOKUP(DECKS!$F292,HISTORICO!$N$4:$N$100,HISTORICO!$O$4:$O$100,0,0)</f>
        <v>0</v>
      </c>
      <c r="Z292" s="107">
        <f t="array" ref="Z292">XLOOKUP(DECKS!$F292,HISTORICO!$N$4:$N$100,HISTORICO!$P$4:$P$100,0,0)</f>
        <v>0</v>
      </c>
      <c r="AA292" s="107">
        <f t="array" ref="AA292">XLOOKUP(DECKS!$F292,HISTORICO!$N$107:$N$288,HISTORICO!$O$107:$O$288,0,0)</f>
        <v>0</v>
      </c>
      <c r="AB292" s="107">
        <f t="array" ref="AB292">XLOOKUP(DECKS!$F292,HISTORICO!$N$107:$N$288,HISTORICO!$P$107:$P$288,0,0)</f>
        <v>0</v>
      </c>
      <c r="AC292" s="100" t="str">
        <f>DECKS!$AB292/DECKS!$AA292</f>
        <v>#DIV/0!</v>
      </c>
      <c r="AD292" s="108">
        <f t="array" ref="AD292">XLOOKUP(DECKS!$F292,HISTORICO!$N$292:$N$759,HISTORICO!$O$292:$O$759,0,0)</f>
        <v>0</v>
      </c>
      <c r="AE292" s="107">
        <f t="array" ref="AE292">XLOOKUP(DECKS!$F292,HISTORICO!$N$292:$N$759,HISTORICO!$P$292:$P$759,0,0)</f>
        <v>0</v>
      </c>
      <c r="AF292" s="109">
        <f>IFERROR(DECKS!$AE292/DECKS!$AD292,0)</f>
        <v>0</v>
      </c>
      <c r="AG292" s="108">
        <f>DECKS!$Y292+DECKS!$AA292+DECKS!$AD292</f>
        <v>0</v>
      </c>
      <c r="AH292" s="109">
        <f>IFERROR((DECKS!$Z292+DECKS!$AB292+DECKS!$AE292)/DECKS!$AG292,0)</f>
        <v>0</v>
      </c>
      <c r="AI292" s="110" t="str">
        <f>IFERROR(AVERAGEIF(REG!$D$2:$D$124,DECKS!$F292,REG!$C$2:$C$124),"-")</f>
        <v>-</v>
      </c>
      <c r="AJ292" s="108">
        <f>DECKS!$M292+DECKS!$O292+DECKS!$Q292+DECKS!$S292+DECKS!$U292+DECKS!$W292+DECKS!$Y292+DECKS!$AA292+DECKS!$AD292</f>
        <v>20</v>
      </c>
      <c r="AK292" s="109">
        <f>IFERROR((DECKS!$N292+DECKS!$P292+DECKS!$R292+DECKS!$T292+DECKS!$V292+DECKS!$X292+DECKS!$Z292+DECKS!$AB292+DECKS!$AE292)/DECKS!$AJ292,0)</f>
        <v>0.45</v>
      </c>
      <c r="AL292" s="100" t="s">
        <v>362</v>
      </c>
      <c r="AM292" s="107">
        <f>SUMIF(HISTORICO!N:N,DECKS!$F292,HISTORICO!X:X)</f>
        <v>0</v>
      </c>
      <c r="AN292" s="107">
        <f>SUMIF(HISTORICO!N:N,DECKS!$F292,HISTORICO!Y:Y)</f>
        <v>0</v>
      </c>
      <c r="AO292" s="107">
        <f>SUMIF(HISTORICO!N:N,DECKS!$F292,HISTORICO!Z:Z)</f>
        <v>0</v>
      </c>
      <c r="AP292" s="107">
        <f>SUMIF(HISTORICO!N:N,DECKS!$F292,HISTORICO!AA:AA)</f>
        <v>0</v>
      </c>
      <c r="AQ292" s="111">
        <f>IFERROR(SUM(DECKS!$AM292:$AP292)/((DECKS!$AG292)),0)</f>
        <v>0</v>
      </c>
      <c r="AR292" s="112">
        <f>IFERROR(DECKS!$AM292/SUM(DECKS!$AM292:$AP292),0)</f>
        <v>0</v>
      </c>
      <c r="AS292" s="112">
        <f>IFERROR(DECKS!$AN292/SUM(DECKS!$AM292:$AP292),0)</f>
        <v>0</v>
      </c>
      <c r="AT292" s="112">
        <f>IFERROR(DECKS!$AO292/SUM(DECKS!$AM292:$AP292),0)</f>
        <v>0</v>
      </c>
      <c r="AU292" s="112">
        <f>IFERROR(DECKS!$AP292/SUM(DECKS!$AM292:$AP292),0)</f>
        <v>0</v>
      </c>
      <c r="AV292" s="107">
        <f t="array" ref="AV292">XLOOKUP(DECKS!$F292,HISTORICO!$N$4:$N$100,HISTORICO!$AH$4:$AH$100,0)</f>
        <v>0</v>
      </c>
      <c r="AW292" s="107">
        <f>DECKS!$AV292+DECKS!$AM292+1.5*DECKS!$AN292+2*DECKS!$AO292+2.5*DECKS!$AP292</f>
        <v>0</v>
      </c>
      <c r="AX292" s="110" t="str">
        <f>IFERROR(DECKS!$AW292/DECKS!$AG292,"-")</f>
        <v>-</v>
      </c>
      <c r="AY292" s="107" t="str">
        <f t="array" ref="AY292">XLOOKUP(DECKS!$AX292,REF!$F$64:$F$68,REF!$D$64:$D$68,"-",-1,1)</f>
        <v>-</v>
      </c>
      <c r="AZ292" s="107"/>
      <c r="BA292" s="114"/>
      <c r="BB292" s="107"/>
      <c r="BC292" s="107"/>
    </row>
    <row r="293" ht="18.75" hidden="1" customHeight="1">
      <c r="A293" s="88"/>
      <c r="B293" s="105" t="s">
        <v>320</v>
      </c>
      <c r="C293" s="107" t="s">
        <v>263</v>
      </c>
      <c r="D293" s="107">
        <v>8.0</v>
      </c>
      <c r="E293" s="105" t="str">
        <f t="array" ref="E293">XLOOKUP(B293,REF!$C$3:$C$34,REF!$B$3:$B$34,"-",0,1)</f>
        <v>Temur</v>
      </c>
      <c r="F293" s="108" t="s">
        <v>634</v>
      </c>
      <c r="G293" s="107" t="str">
        <f t="shared" si="1"/>
        <v>0</v>
      </c>
      <c r="H293" s="107" t="str">
        <f t="shared" si="2"/>
        <v>1</v>
      </c>
      <c r="I293" s="107" t="str">
        <f t="shared" si="3"/>
        <v>0</v>
      </c>
      <c r="J293" s="107" t="str">
        <f t="shared" si="4"/>
        <v>1</v>
      </c>
      <c r="K293" s="107" t="str">
        <f t="shared" si="5"/>
        <v>1</v>
      </c>
      <c r="L293" s="107">
        <f t="shared" si="6"/>
        <v>3</v>
      </c>
      <c r="M293" s="107">
        <f t="array" ref="M293">XLOOKUP(DECKS!$F293,HISTORICO!$B$4:$B$11,HISTORICO!$C$4:$C$11,0,0)</f>
        <v>0</v>
      </c>
      <c r="N293" s="107">
        <f t="array" ref="N293">XLOOKUP(DECKS!$F293,HISTORICO!$B$4:$B$11,HISTORICO!$D$4:$D$11,0,0)</f>
        <v>0</v>
      </c>
      <c r="O293" s="107">
        <f t="array" ref="O293">XLOOKUP(DECKS!$F293,HISTORICO!$B$15:$B$89,HISTORICO!$C$15:$C$89,0,0)</f>
        <v>0</v>
      </c>
      <c r="P293" s="107">
        <f t="array" ref="P293">XLOOKUP(DECKS!$F293,HISTORICO!$B$15:$B$89,HISTORICO!$D$15:$D$89,0,0)</f>
        <v>0</v>
      </c>
      <c r="Q293" s="107">
        <f t="array" ref="Q293">XLOOKUP(DECKS!$F293,HISTORICO!$B$93:$B$171,HISTORICO!$C$93:$C$171,0,0)</f>
        <v>0</v>
      </c>
      <c r="R293" s="107">
        <f t="array" ref="R293">XLOOKUP(DECKS!$F293,HISTORICO!$B$93:$B$171,HISTORICO!$D$93:$D$171,0,0)</f>
        <v>0</v>
      </c>
      <c r="S293" s="107">
        <f t="array" ref="S293">XLOOKUP(DECKS!$F293,HISTORICO!$B$175:$B$377,HISTORICO!$C$175:$C$377,0,0)</f>
        <v>43</v>
      </c>
      <c r="T293" s="107">
        <f t="array" ref="T293">XLOOKUP(DECKS!$F293,HISTORICO!$B$175:$B$377,HISTORICO!$D$175:$D$377,0,0)</f>
        <v>20</v>
      </c>
      <c r="U293" s="107">
        <f t="array" ref="U293">XLOOKUP(DECKS!$F293,HISTORICO!$B$381:$B$501,HISTORICO!$C$381:$C$501,0,0)</f>
        <v>7</v>
      </c>
      <c r="V293" s="107">
        <f t="array" ref="V293">XLOOKUP(DECKS!$F293,HISTORICO!$B$381:$B$501,HISTORICO!$D$381:$D$501,0,0)</f>
        <v>2</v>
      </c>
      <c r="W293" s="107">
        <f t="array" ref="W293">XLOOKUP(DECKS!$F293,HISTORICO!$B$505:$B$589,HISTORICO!$C$505:$C$589,0,0)</f>
        <v>4</v>
      </c>
      <c r="X293" s="107">
        <f t="array" ref="X293">XLOOKUP(DECKS!$F293,HISTORICO!$B$505:$B$589,HISTORICO!$D$505:$D$589,0,0)</f>
        <v>2</v>
      </c>
      <c r="Y293" s="107">
        <f t="array" ref="Y293">XLOOKUP(DECKS!$F293,HISTORICO!$N$4:$N$100,HISTORICO!$O$4:$O$100,0,0)</f>
        <v>0</v>
      </c>
      <c r="Z293" s="107">
        <f t="array" ref="Z293">XLOOKUP(DECKS!$F293,HISTORICO!$N$4:$N$100,HISTORICO!$P$4:$P$100,0,0)</f>
        <v>0</v>
      </c>
      <c r="AA293" s="107">
        <f t="array" ref="AA293">XLOOKUP(DECKS!$F293,HISTORICO!$N$107:$N$288,HISTORICO!$O$107:$O$288,0,0)</f>
        <v>0</v>
      </c>
      <c r="AB293" s="107">
        <f t="array" ref="AB293">XLOOKUP(DECKS!$F293,HISTORICO!$N$107:$N$288,HISTORICO!$P$107:$P$288,0,0)</f>
        <v>0</v>
      </c>
      <c r="AC293" s="100" t="str">
        <f>DECKS!$AB293/DECKS!$AA293</f>
        <v>#DIV/0!</v>
      </c>
      <c r="AD293" s="108">
        <f t="array" ref="AD293">XLOOKUP(DECKS!$F293,HISTORICO!$N$292:$N$759,HISTORICO!$O$292:$O$759,0,0)</f>
        <v>0</v>
      </c>
      <c r="AE293" s="107">
        <f t="array" ref="AE293">XLOOKUP(DECKS!$F293,HISTORICO!$N$292:$N$759,HISTORICO!$P$292:$P$759,0,0)</f>
        <v>0</v>
      </c>
      <c r="AF293" s="109">
        <f>IFERROR(DECKS!$AE293/DECKS!$AD293,0)</f>
        <v>0</v>
      </c>
      <c r="AG293" s="108">
        <f>DECKS!$Y293+DECKS!$AA293+DECKS!$AD293</f>
        <v>0</v>
      </c>
      <c r="AH293" s="109">
        <f>IFERROR((DECKS!$Z293+DECKS!$AB293+DECKS!$AE293)/DECKS!$AG293,0)</f>
        <v>0</v>
      </c>
      <c r="AI293" s="110" t="str">
        <f>IFERROR(AVERAGEIF(REG!$D$2:$D$124,DECKS!$F293,REG!$C$2:$C$124),"-")</f>
        <v>-</v>
      </c>
      <c r="AJ293" s="108">
        <f>DECKS!$M293+DECKS!$O293+DECKS!$Q293+DECKS!$S293+DECKS!$U293+DECKS!$W293+DECKS!$Y293+DECKS!$AA293+DECKS!$AD293</f>
        <v>54</v>
      </c>
      <c r="AK293" s="109">
        <f>IFERROR((DECKS!$N293+DECKS!$P293+DECKS!$R293+DECKS!$T293+DECKS!$V293+DECKS!$X293+DECKS!$Z293+DECKS!$AB293+DECKS!$AE293)/DECKS!$AJ293,0)</f>
        <v>0.4444444444</v>
      </c>
      <c r="AL293" s="100" t="s">
        <v>367</v>
      </c>
      <c r="AM293" s="107">
        <f>SUMIF(HISTORICO!N:N,DECKS!$F293,HISTORICO!X:X)</f>
        <v>0</v>
      </c>
      <c r="AN293" s="107">
        <f>SUMIF(HISTORICO!N:N,DECKS!$F293,HISTORICO!Y:Y)</f>
        <v>0</v>
      </c>
      <c r="AO293" s="107">
        <f>SUMIF(HISTORICO!N:N,DECKS!$F293,HISTORICO!Z:Z)</f>
        <v>0</v>
      </c>
      <c r="AP293" s="107">
        <f>SUMIF(HISTORICO!N:N,DECKS!$F293,HISTORICO!AA:AA)</f>
        <v>0</v>
      </c>
      <c r="AQ293" s="111">
        <f>IFERROR(SUM(DECKS!$AM293:$AP293)/((DECKS!$AG293)),0)</f>
        <v>0</v>
      </c>
      <c r="AR293" s="112">
        <f>IFERROR(DECKS!$AM293/SUM(DECKS!$AM293:$AP293),0)</f>
        <v>0</v>
      </c>
      <c r="AS293" s="112">
        <f>IFERROR(DECKS!$AN293/SUM(DECKS!$AM293:$AP293),0)</f>
        <v>0</v>
      </c>
      <c r="AT293" s="112">
        <f>IFERROR(DECKS!$AO293/SUM(DECKS!$AM293:$AP293),0)</f>
        <v>0</v>
      </c>
      <c r="AU293" s="112">
        <f>IFERROR(DECKS!$AP293/SUM(DECKS!$AM293:$AP293),0)</f>
        <v>0</v>
      </c>
      <c r="AV293" s="107">
        <f t="array" ref="AV293">XLOOKUP(DECKS!$F293,HISTORICO!$N$4:$N$100,HISTORICO!$AH$4:$AH$100,0)</f>
        <v>0</v>
      </c>
      <c r="AW293" s="107">
        <f>DECKS!$AV293+DECKS!$AM293+1.5*DECKS!$AN293+2*DECKS!$AO293+2.5*DECKS!$AP293</f>
        <v>0</v>
      </c>
      <c r="AX293" s="110" t="str">
        <f>IFERROR(DECKS!$AW293/DECKS!$AG293,"-")</f>
        <v>-</v>
      </c>
      <c r="AY293" s="107" t="str">
        <f t="array" ref="AY293">XLOOKUP(DECKS!$AX293,REF!$F$64:$F$68,REF!$D$64:$D$68,"-",-1,1)</f>
        <v>-</v>
      </c>
      <c r="AZ293" s="107"/>
      <c r="BA293" s="114"/>
      <c r="BB293" s="107"/>
      <c r="BC293" s="107"/>
    </row>
    <row r="294" ht="18.75" hidden="1" customHeight="1">
      <c r="A294" s="88"/>
      <c r="B294" s="105" t="s">
        <v>322</v>
      </c>
      <c r="C294" s="107" t="s">
        <v>251</v>
      </c>
      <c r="D294" s="107">
        <v>4.0</v>
      </c>
      <c r="E294" s="105" t="str">
        <f t="array" ref="E294">XLOOKUP(B294,REF!$C$3:$C$34,REF!$B$3:$B$34,"-",0,1)</f>
        <v>Azorius</v>
      </c>
      <c r="F294" s="108" t="s">
        <v>635</v>
      </c>
      <c r="G294" s="107" t="str">
        <f t="shared" si="1"/>
        <v>1</v>
      </c>
      <c r="H294" s="107" t="str">
        <f t="shared" si="2"/>
        <v>1</v>
      </c>
      <c r="I294" s="107" t="str">
        <f t="shared" si="3"/>
        <v>0</v>
      </c>
      <c r="J294" s="107" t="str">
        <f t="shared" si="4"/>
        <v>0</v>
      </c>
      <c r="K294" s="107" t="str">
        <f t="shared" si="5"/>
        <v>0</v>
      </c>
      <c r="L294" s="107">
        <f t="shared" si="6"/>
        <v>2</v>
      </c>
      <c r="M294" s="107">
        <f t="array" ref="M294">XLOOKUP(DECKS!$F294,HISTORICO!$B$4:$B$11,HISTORICO!$C$4:$C$11,0,0)</f>
        <v>2</v>
      </c>
      <c r="N294" s="107">
        <f t="array" ref="N294">XLOOKUP(DECKS!$F294,HISTORICO!$B$4:$B$11,HISTORICO!$D$4:$D$11,0,0)</f>
        <v>1</v>
      </c>
      <c r="O294" s="107">
        <f t="array" ref="O294">XLOOKUP(DECKS!$F294,HISTORICO!$B$15:$B$89,HISTORICO!$C$15:$C$89,0,0)</f>
        <v>16</v>
      </c>
      <c r="P294" s="107">
        <f t="array" ref="P294">XLOOKUP(DECKS!$F294,HISTORICO!$B$15:$B$89,HISTORICO!$D$15:$D$89,0,0)</f>
        <v>7</v>
      </c>
      <c r="Q294" s="107">
        <f t="array" ref="Q294">XLOOKUP(DECKS!$F294,HISTORICO!$B$93:$B$171,HISTORICO!$C$93:$C$171,0,0)</f>
        <v>0</v>
      </c>
      <c r="R294" s="107">
        <f t="array" ref="R294">XLOOKUP(DECKS!$F294,HISTORICO!$B$93:$B$171,HISTORICO!$D$93:$D$171,0,0)</f>
        <v>0</v>
      </c>
      <c r="S294" s="107">
        <f t="array" ref="S294">XLOOKUP(DECKS!$F294,HISTORICO!$B$175:$B$377,HISTORICO!$C$175:$C$377,0,0)</f>
        <v>0</v>
      </c>
      <c r="T294" s="107">
        <f t="array" ref="T294">XLOOKUP(DECKS!$F294,HISTORICO!$B$175:$B$377,HISTORICO!$D$175:$D$377,0,0)</f>
        <v>0</v>
      </c>
      <c r="U294" s="107">
        <f t="array" ref="U294">XLOOKUP(DECKS!$F294,HISTORICO!$B$381:$B$501,HISTORICO!$C$381:$C$501,0,0)</f>
        <v>0</v>
      </c>
      <c r="V294" s="107">
        <f t="array" ref="V294">XLOOKUP(DECKS!$F294,HISTORICO!$B$381:$B$501,HISTORICO!$D$381:$D$501,0,0)</f>
        <v>0</v>
      </c>
      <c r="W294" s="107">
        <f t="array" ref="W294">XLOOKUP(DECKS!$F294,HISTORICO!$B$505:$B$589,HISTORICO!$C$505:$C$589,0,0)</f>
        <v>0</v>
      </c>
      <c r="X294" s="107">
        <f t="array" ref="X294">XLOOKUP(DECKS!$F294,HISTORICO!$B$505:$B$589,HISTORICO!$D$505:$D$589,0,0)</f>
        <v>0</v>
      </c>
      <c r="Y294" s="107">
        <f t="array" ref="Y294">XLOOKUP(DECKS!$F294,HISTORICO!$N$4:$N$100,HISTORICO!$O$4:$O$100,0,0)</f>
        <v>0</v>
      </c>
      <c r="Z294" s="107">
        <f t="array" ref="Z294">XLOOKUP(DECKS!$F294,HISTORICO!$N$4:$N$100,HISTORICO!$P$4:$P$100,0,0)</f>
        <v>0</v>
      </c>
      <c r="AA294" s="107">
        <f t="array" ref="AA294">XLOOKUP(DECKS!$F294,HISTORICO!$N$107:$N$288,HISTORICO!$O$107:$O$288,0,0)</f>
        <v>0</v>
      </c>
      <c r="AB294" s="107">
        <f t="array" ref="AB294">XLOOKUP(DECKS!$F294,HISTORICO!$N$107:$N$288,HISTORICO!$P$107:$P$288,0,0)</f>
        <v>0</v>
      </c>
      <c r="AC294" s="100" t="str">
        <f>DECKS!$AB294/DECKS!$AA294</f>
        <v>#DIV/0!</v>
      </c>
      <c r="AD294" s="108">
        <f t="array" ref="AD294">XLOOKUP(DECKS!$F294,HISTORICO!$N$292:$N$759,HISTORICO!$O$292:$O$759,0,0)</f>
        <v>0</v>
      </c>
      <c r="AE294" s="107">
        <f t="array" ref="AE294">XLOOKUP(DECKS!$F294,HISTORICO!$N$292:$N$759,HISTORICO!$P$292:$P$759,0,0)</f>
        <v>0</v>
      </c>
      <c r="AF294" s="109">
        <f>IFERROR(DECKS!$AE294/DECKS!$AD294,0)</f>
        <v>0</v>
      </c>
      <c r="AG294" s="108">
        <f>DECKS!$Y294+DECKS!$AA294+DECKS!$AD294</f>
        <v>0</v>
      </c>
      <c r="AH294" s="109">
        <f>IFERROR((DECKS!$Z294+DECKS!$AB294+DECKS!$AE294)/DECKS!$AG294,0)</f>
        <v>0</v>
      </c>
      <c r="AI294" s="110" t="str">
        <f>IFERROR(AVERAGEIF(REG!$D$2:$D$124,DECKS!$F294,REG!$C$2:$C$124),"-")</f>
        <v>-</v>
      </c>
      <c r="AJ294" s="108">
        <f>DECKS!$M294+DECKS!$O294+DECKS!$Q294+DECKS!$S294+DECKS!$U294+DECKS!$W294+DECKS!$Y294+DECKS!$AA294+DECKS!$AD294</f>
        <v>18</v>
      </c>
      <c r="AK294" s="109">
        <f>IFERROR((DECKS!$N294+DECKS!$P294+DECKS!$R294+DECKS!$T294+DECKS!$V294+DECKS!$X294+DECKS!$Z294+DECKS!$AB294+DECKS!$AE294)/DECKS!$AJ294,0)</f>
        <v>0.4444444444</v>
      </c>
      <c r="AL294" s="100" t="s">
        <v>190</v>
      </c>
      <c r="AM294" s="107">
        <f>SUMIF(HISTORICO!N:N,DECKS!$F294,HISTORICO!X:X)</f>
        <v>0</v>
      </c>
      <c r="AN294" s="107">
        <f>SUMIF(HISTORICO!N:N,DECKS!$F294,HISTORICO!Y:Y)</f>
        <v>0</v>
      </c>
      <c r="AO294" s="107">
        <f>SUMIF(HISTORICO!N:N,DECKS!$F294,HISTORICO!Z:Z)</f>
        <v>0</v>
      </c>
      <c r="AP294" s="107">
        <f>SUMIF(HISTORICO!N:N,DECKS!$F294,HISTORICO!AA:AA)</f>
        <v>0</v>
      </c>
      <c r="AQ294" s="111">
        <f>IFERROR(SUM(DECKS!$AM294:$AP294)/((DECKS!$AG294)),0)</f>
        <v>0</v>
      </c>
      <c r="AR294" s="112">
        <f>IFERROR(DECKS!$AM294/SUM(DECKS!$AM294:$AP294),0)</f>
        <v>0</v>
      </c>
      <c r="AS294" s="112">
        <f>IFERROR(DECKS!$AN294/SUM(DECKS!$AM294:$AP294),0)</f>
        <v>0</v>
      </c>
      <c r="AT294" s="112">
        <f>IFERROR(DECKS!$AO294/SUM(DECKS!$AM294:$AP294),0)</f>
        <v>0</v>
      </c>
      <c r="AU294" s="112">
        <f>IFERROR(DECKS!$AP294/SUM(DECKS!$AM294:$AP294),0)</f>
        <v>0</v>
      </c>
      <c r="AV294" s="107">
        <f t="array" ref="AV294">XLOOKUP(DECKS!$F294,HISTORICO!$N$4:$N$100,HISTORICO!$AH$4:$AH$100,0)</f>
        <v>0</v>
      </c>
      <c r="AW294" s="107">
        <f>DECKS!$AV294+DECKS!$AM294+1.5*DECKS!$AN294+2*DECKS!$AO294+2.5*DECKS!$AP294</f>
        <v>0</v>
      </c>
      <c r="AX294" s="110" t="str">
        <f>IFERROR(DECKS!$AW294/DECKS!$AG294,"-")</f>
        <v>-</v>
      </c>
      <c r="AY294" s="107" t="str">
        <f t="array" ref="AY294">XLOOKUP(DECKS!$AX294,REF!$F$64:$F$68,REF!$D$64:$D$68,"-",-1,1)</f>
        <v>-</v>
      </c>
      <c r="AZ294" s="107"/>
      <c r="BA294" s="114"/>
      <c r="BB294" s="107"/>
      <c r="BC294" s="107"/>
    </row>
    <row r="295" ht="18.75" hidden="1" customHeight="1">
      <c r="A295" s="88"/>
      <c r="B295" s="105" t="s">
        <v>300</v>
      </c>
      <c r="C295" s="107" t="s">
        <v>279</v>
      </c>
      <c r="D295" s="107">
        <v>4.0</v>
      </c>
      <c r="E295" s="105" t="str">
        <f t="array" ref="E295">XLOOKUP(B295,REF!$C$3:$C$34,REF!$B$3:$B$34,"-",0,1)</f>
        <v>Naya</v>
      </c>
      <c r="F295" s="108" t="s">
        <v>636</v>
      </c>
      <c r="G295" s="107" t="str">
        <f t="shared" si="1"/>
        <v>1</v>
      </c>
      <c r="H295" s="107" t="str">
        <f t="shared" si="2"/>
        <v>0</v>
      </c>
      <c r="I295" s="107" t="str">
        <f t="shared" si="3"/>
        <v>0</v>
      </c>
      <c r="J295" s="107" t="str">
        <f t="shared" si="4"/>
        <v>1</v>
      </c>
      <c r="K295" s="107" t="str">
        <f t="shared" si="5"/>
        <v>1</v>
      </c>
      <c r="L295" s="107">
        <f t="shared" si="6"/>
        <v>3</v>
      </c>
      <c r="M295" s="107">
        <f t="array" ref="M295">XLOOKUP(DECKS!$F295,HISTORICO!$B$4:$B$11,HISTORICO!$C$4:$C$11,0,0)</f>
        <v>0</v>
      </c>
      <c r="N295" s="107">
        <f t="array" ref="N295">XLOOKUP(DECKS!$F295,HISTORICO!$B$4:$B$11,HISTORICO!$D$4:$D$11,0,0)</f>
        <v>0</v>
      </c>
      <c r="O295" s="107">
        <f t="array" ref="O295">XLOOKUP(DECKS!$F295,HISTORICO!$B$15:$B$89,HISTORICO!$C$15:$C$89,0,0)</f>
        <v>0</v>
      </c>
      <c r="P295" s="107">
        <f t="array" ref="P295">XLOOKUP(DECKS!$F295,HISTORICO!$B$15:$B$89,HISTORICO!$D$15:$D$89,0,0)</f>
        <v>0</v>
      </c>
      <c r="Q295" s="107">
        <f t="array" ref="Q295">XLOOKUP(DECKS!$F295,HISTORICO!$B$93:$B$171,HISTORICO!$C$93:$C$171,0,0)</f>
        <v>0</v>
      </c>
      <c r="R295" s="107">
        <f t="array" ref="R295">XLOOKUP(DECKS!$F295,HISTORICO!$B$93:$B$171,HISTORICO!$D$93:$D$171,0,0)</f>
        <v>0</v>
      </c>
      <c r="S295" s="107">
        <f t="array" ref="S295">XLOOKUP(DECKS!$F295,HISTORICO!$B$175:$B$377,HISTORICO!$C$175:$C$377,0,0)</f>
        <v>0</v>
      </c>
      <c r="T295" s="107">
        <f t="array" ref="T295">XLOOKUP(DECKS!$F295,HISTORICO!$B$175:$B$377,HISTORICO!$D$175:$D$377,0,0)</f>
        <v>0</v>
      </c>
      <c r="U295" s="107">
        <f t="array" ref="U295">XLOOKUP(DECKS!$F295,HISTORICO!$B$381:$B$501,HISTORICO!$C$381:$C$501,0,0)</f>
        <v>7</v>
      </c>
      <c r="V295" s="107">
        <f t="array" ref="V295">XLOOKUP(DECKS!$F295,HISTORICO!$B$381:$B$501,HISTORICO!$D$381:$D$501,0,0)</f>
        <v>3</v>
      </c>
      <c r="W295" s="107">
        <f t="array" ref="W295">XLOOKUP(DECKS!$F295,HISTORICO!$B$505:$B$589,HISTORICO!$C$505:$C$589,0,0)</f>
        <v>2</v>
      </c>
      <c r="X295" s="107">
        <f t="array" ref="X295">XLOOKUP(DECKS!$F295,HISTORICO!$B$505:$B$589,HISTORICO!$D$505:$D$589,0,0)</f>
        <v>1</v>
      </c>
      <c r="Y295" s="107">
        <f t="array" ref="Y295">XLOOKUP(DECKS!$F295,HISTORICO!$N$4:$N$100,HISTORICO!$O$4:$O$100,0,0)</f>
        <v>0</v>
      </c>
      <c r="Z295" s="107">
        <f t="array" ref="Z295">XLOOKUP(DECKS!$F295,HISTORICO!$N$4:$N$100,HISTORICO!$P$4:$P$100,0,0)</f>
        <v>0</v>
      </c>
      <c r="AA295" s="107">
        <f t="array" ref="AA295">XLOOKUP(DECKS!$F295,HISTORICO!$N$107:$N$288,HISTORICO!$O$107:$O$288,0,0)</f>
        <v>0</v>
      </c>
      <c r="AB295" s="107">
        <f t="array" ref="AB295">XLOOKUP(DECKS!$F295,HISTORICO!$N$107:$N$288,HISTORICO!$P$107:$P$288,0,0)</f>
        <v>0</v>
      </c>
      <c r="AC295" s="100" t="str">
        <f>DECKS!$AB295/DECKS!$AA295</f>
        <v>#DIV/0!</v>
      </c>
      <c r="AD295" s="108">
        <f t="array" ref="AD295">XLOOKUP(DECKS!$F295,HISTORICO!$N$292:$N$759,HISTORICO!$O$292:$O$759,0,0)</f>
        <v>0</v>
      </c>
      <c r="AE295" s="107">
        <f t="array" ref="AE295">XLOOKUP(DECKS!$F295,HISTORICO!$N$292:$N$759,HISTORICO!$P$292:$P$759,0,0)</f>
        <v>0</v>
      </c>
      <c r="AF295" s="109">
        <f>IFERROR(DECKS!$AE295/DECKS!$AD295,0)</f>
        <v>0</v>
      </c>
      <c r="AG295" s="108">
        <f>DECKS!$Y295+DECKS!$AA295+DECKS!$AD295</f>
        <v>0</v>
      </c>
      <c r="AH295" s="109">
        <f>IFERROR((DECKS!$Z295+DECKS!$AB295+DECKS!$AE295)/DECKS!$AG295,0)</f>
        <v>0</v>
      </c>
      <c r="AI295" s="110" t="str">
        <f>IFERROR(AVERAGEIF(REG!$D$2:$D$124,DECKS!$F295,REG!$C$2:$C$124),"-")</f>
        <v>-</v>
      </c>
      <c r="AJ295" s="108">
        <f>DECKS!$M295+DECKS!$O295+DECKS!$Q295+DECKS!$S295+DECKS!$U295+DECKS!$W295+DECKS!$Y295+DECKS!$AA295+DECKS!$AD295</f>
        <v>9</v>
      </c>
      <c r="AK295" s="109">
        <f>IFERROR((DECKS!$N295+DECKS!$P295+DECKS!$R295+DECKS!$T295+DECKS!$V295+DECKS!$X295+DECKS!$Z295+DECKS!$AB295+DECKS!$AE295)/DECKS!$AJ295,0)</f>
        <v>0.4444444444</v>
      </c>
      <c r="AL295" s="100" t="s">
        <v>362</v>
      </c>
      <c r="AM295" s="107">
        <f>SUMIF(HISTORICO!N:N,DECKS!$F295,HISTORICO!X:X)</f>
        <v>0</v>
      </c>
      <c r="AN295" s="107">
        <f>SUMIF(HISTORICO!N:N,DECKS!$F295,HISTORICO!Y:Y)</f>
        <v>0</v>
      </c>
      <c r="AO295" s="107">
        <f>SUMIF(HISTORICO!N:N,DECKS!$F295,HISTORICO!Z:Z)</f>
        <v>0</v>
      </c>
      <c r="AP295" s="107">
        <f>SUMIF(HISTORICO!N:N,DECKS!$F295,HISTORICO!AA:AA)</f>
        <v>0</v>
      </c>
      <c r="AQ295" s="111">
        <f>IFERROR(SUM(DECKS!$AM295:$AP295)/((DECKS!$AG295)),0)</f>
        <v>0</v>
      </c>
      <c r="AR295" s="112">
        <f>IFERROR(DECKS!$AM295/SUM(DECKS!$AM295:$AP295),0)</f>
        <v>0</v>
      </c>
      <c r="AS295" s="112">
        <f>IFERROR(DECKS!$AN295/SUM(DECKS!$AM295:$AP295),0)</f>
        <v>0</v>
      </c>
      <c r="AT295" s="112">
        <f>IFERROR(DECKS!$AO295/SUM(DECKS!$AM295:$AP295),0)</f>
        <v>0</v>
      </c>
      <c r="AU295" s="112">
        <f>IFERROR(DECKS!$AP295/SUM(DECKS!$AM295:$AP295),0)</f>
        <v>0</v>
      </c>
      <c r="AV295" s="107">
        <f t="array" ref="AV295">XLOOKUP(DECKS!$F295,HISTORICO!$N$4:$N$100,HISTORICO!$AH$4:$AH$100,0)</f>
        <v>0</v>
      </c>
      <c r="AW295" s="107">
        <f>DECKS!$AV295+DECKS!$AM295+1.5*DECKS!$AN295+2*DECKS!$AO295+2.5*DECKS!$AP295</f>
        <v>0</v>
      </c>
      <c r="AX295" s="110" t="str">
        <f>IFERROR(DECKS!$AW295/DECKS!$AG295,"-")</f>
        <v>-</v>
      </c>
      <c r="AY295" s="107" t="str">
        <f t="array" ref="AY295">XLOOKUP(DECKS!$AX295,REF!$F$64:$F$68,REF!$D$64:$D$68,"-",-1,1)</f>
        <v>-</v>
      </c>
      <c r="AZ295" s="107"/>
      <c r="BA295" s="114"/>
      <c r="BB295" s="107"/>
      <c r="BC295" s="107"/>
    </row>
    <row r="296" ht="18.75" hidden="1" customHeight="1">
      <c r="A296" s="88"/>
      <c r="B296" s="105" t="s">
        <v>322</v>
      </c>
      <c r="C296" s="107" t="s">
        <v>251</v>
      </c>
      <c r="D296" s="107">
        <v>5.0</v>
      </c>
      <c r="E296" s="105" t="str">
        <f t="array" ref="E296">XLOOKUP(B296,REF!$C$3:$C$34,REF!$B$3:$B$34,"-",0,1)</f>
        <v>Azorius</v>
      </c>
      <c r="F296" s="108" t="s">
        <v>637</v>
      </c>
      <c r="G296" s="107" t="str">
        <f t="shared" si="1"/>
        <v>1</v>
      </c>
      <c r="H296" s="107" t="str">
        <f t="shared" si="2"/>
        <v>1</v>
      </c>
      <c r="I296" s="107" t="str">
        <f t="shared" si="3"/>
        <v>0</v>
      </c>
      <c r="J296" s="107" t="str">
        <f t="shared" si="4"/>
        <v>0</v>
      </c>
      <c r="K296" s="107" t="str">
        <f t="shared" si="5"/>
        <v>0</v>
      </c>
      <c r="L296" s="107">
        <f t="shared" si="6"/>
        <v>2</v>
      </c>
      <c r="M296" s="107">
        <f t="array" ref="M296">XLOOKUP(DECKS!$F296,HISTORICO!$B$4:$B$11,HISTORICO!$C$4:$C$11,0,0)</f>
        <v>0</v>
      </c>
      <c r="N296" s="107">
        <f t="array" ref="N296">XLOOKUP(DECKS!$F296,HISTORICO!$B$4:$B$11,HISTORICO!$D$4:$D$11,0,0)</f>
        <v>0</v>
      </c>
      <c r="O296" s="107">
        <f t="array" ref="O296">XLOOKUP(DECKS!$F296,HISTORICO!$B$15:$B$89,HISTORICO!$C$15:$C$89,0,0)</f>
        <v>4</v>
      </c>
      <c r="P296" s="107">
        <f t="array" ref="P296">XLOOKUP(DECKS!$F296,HISTORICO!$B$15:$B$89,HISTORICO!$D$15:$D$89,0,0)</f>
        <v>2</v>
      </c>
      <c r="Q296" s="107">
        <f t="array" ref="Q296">XLOOKUP(DECKS!$F296,HISTORICO!$B$93:$B$171,HISTORICO!$C$93:$C$171,0,0)</f>
        <v>23</v>
      </c>
      <c r="R296" s="107">
        <f t="array" ref="R296">XLOOKUP(DECKS!$F296,HISTORICO!$B$93:$B$171,HISTORICO!$D$93:$D$171,0,0)</f>
        <v>12</v>
      </c>
      <c r="S296" s="107">
        <f t="array" ref="S296">XLOOKUP(DECKS!$F296,HISTORICO!$B$175:$B$377,HISTORICO!$C$175:$C$377,0,0)</f>
        <v>16</v>
      </c>
      <c r="T296" s="107">
        <f t="array" ref="T296">XLOOKUP(DECKS!$F296,HISTORICO!$B$175:$B$377,HISTORICO!$D$175:$D$377,0,0)</f>
        <v>5</v>
      </c>
      <c r="U296" s="107">
        <f t="array" ref="U296">XLOOKUP(DECKS!$F296,HISTORICO!$B$381:$B$501,HISTORICO!$C$381:$C$501,0,0)</f>
        <v>0</v>
      </c>
      <c r="V296" s="107">
        <f t="array" ref="V296">XLOOKUP(DECKS!$F296,HISTORICO!$B$381:$B$501,HISTORICO!$D$381:$D$501,0,0)</f>
        <v>0</v>
      </c>
      <c r="W296" s="107">
        <f t="array" ref="W296">XLOOKUP(DECKS!$F296,HISTORICO!$B$505:$B$589,HISTORICO!$C$505:$C$589,0,0)</f>
        <v>0</v>
      </c>
      <c r="X296" s="107">
        <f t="array" ref="X296">XLOOKUP(DECKS!$F296,HISTORICO!$B$505:$B$589,HISTORICO!$D$505:$D$589,0,0)</f>
        <v>0</v>
      </c>
      <c r="Y296" s="107">
        <f t="array" ref="Y296">XLOOKUP(DECKS!$F296,HISTORICO!$N$4:$N$100,HISTORICO!$O$4:$O$100,0,0)</f>
        <v>0</v>
      </c>
      <c r="Z296" s="107">
        <f t="array" ref="Z296">XLOOKUP(DECKS!$F296,HISTORICO!$N$4:$N$100,HISTORICO!$P$4:$P$100,0,0)</f>
        <v>0</v>
      </c>
      <c r="AA296" s="107">
        <f t="array" ref="AA296">XLOOKUP(DECKS!$F296,HISTORICO!$N$107:$N$288,HISTORICO!$O$107:$O$288,0,0)</f>
        <v>0</v>
      </c>
      <c r="AB296" s="107">
        <f t="array" ref="AB296">XLOOKUP(DECKS!$F296,HISTORICO!$N$107:$N$288,HISTORICO!$P$107:$P$288,0,0)</f>
        <v>0</v>
      </c>
      <c r="AC296" s="100" t="str">
        <f>DECKS!$AB296/DECKS!$AA296</f>
        <v>#DIV/0!</v>
      </c>
      <c r="AD296" s="108">
        <f t="array" ref="AD296">XLOOKUP(DECKS!$F296,HISTORICO!$N$292:$N$759,HISTORICO!$O$292:$O$759,0,0)</f>
        <v>0</v>
      </c>
      <c r="AE296" s="107">
        <f t="array" ref="AE296">XLOOKUP(DECKS!$F296,HISTORICO!$N$292:$N$759,HISTORICO!$P$292:$P$759,0,0)</f>
        <v>0</v>
      </c>
      <c r="AF296" s="109">
        <f>IFERROR(DECKS!$AE296/DECKS!$AD296,0)</f>
        <v>0</v>
      </c>
      <c r="AG296" s="108">
        <f>DECKS!$Y296+DECKS!$AA296+DECKS!$AD296</f>
        <v>0</v>
      </c>
      <c r="AH296" s="109">
        <f>IFERROR((DECKS!$Z296+DECKS!$AB296+DECKS!$AE296)/DECKS!$AG296,0)</f>
        <v>0</v>
      </c>
      <c r="AI296" s="110" t="str">
        <f>IFERROR(AVERAGEIF(REG!$D$2:$D$124,DECKS!$F296,REG!$C$2:$C$124),"-")</f>
        <v>-</v>
      </c>
      <c r="AJ296" s="108">
        <f>DECKS!$M296+DECKS!$O296+DECKS!$Q296+DECKS!$S296+DECKS!$U296+DECKS!$W296+DECKS!$Y296+DECKS!$AA296+DECKS!$AD296</f>
        <v>43</v>
      </c>
      <c r="AK296" s="109">
        <f>IFERROR((DECKS!$N296+DECKS!$P296+DECKS!$R296+DECKS!$T296+DECKS!$V296+DECKS!$X296+DECKS!$Z296+DECKS!$AB296+DECKS!$AE296)/DECKS!$AJ296,0)</f>
        <v>0.4418604651</v>
      </c>
      <c r="AL296" s="100" t="s">
        <v>362</v>
      </c>
      <c r="AM296" s="107">
        <f>SUMIF(HISTORICO!N:N,DECKS!$F296,HISTORICO!X:X)</f>
        <v>0</v>
      </c>
      <c r="AN296" s="107">
        <f>SUMIF(HISTORICO!N:N,DECKS!$F296,HISTORICO!Y:Y)</f>
        <v>0</v>
      </c>
      <c r="AO296" s="107">
        <f>SUMIF(HISTORICO!N:N,DECKS!$F296,HISTORICO!Z:Z)</f>
        <v>0</v>
      </c>
      <c r="AP296" s="107">
        <f>SUMIF(HISTORICO!N:N,DECKS!$F296,HISTORICO!AA:AA)</f>
        <v>0</v>
      </c>
      <c r="AQ296" s="111">
        <f>IFERROR(SUM(DECKS!$AM296:$AP296)/((DECKS!$AG296)),0)</f>
        <v>0</v>
      </c>
      <c r="AR296" s="112">
        <f>IFERROR(DECKS!$AM296/SUM(DECKS!$AM296:$AP296),0)</f>
        <v>0</v>
      </c>
      <c r="AS296" s="112">
        <f>IFERROR(DECKS!$AN296/SUM(DECKS!$AM296:$AP296),0)</f>
        <v>0</v>
      </c>
      <c r="AT296" s="112">
        <f>IFERROR(DECKS!$AO296/SUM(DECKS!$AM296:$AP296),0)</f>
        <v>0</v>
      </c>
      <c r="AU296" s="112">
        <f>IFERROR(DECKS!$AP296/SUM(DECKS!$AM296:$AP296),0)</f>
        <v>0</v>
      </c>
      <c r="AV296" s="107">
        <f t="array" ref="AV296">XLOOKUP(DECKS!$F296,HISTORICO!$N$4:$N$100,HISTORICO!$AH$4:$AH$100,0)</f>
        <v>0</v>
      </c>
      <c r="AW296" s="107">
        <f>DECKS!$AV296+DECKS!$AM296+1.5*DECKS!$AN296+2*DECKS!$AO296+2.5*DECKS!$AP296</f>
        <v>0</v>
      </c>
      <c r="AX296" s="110" t="str">
        <f>IFERROR(DECKS!$AW296/DECKS!$AG296,"-")</f>
        <v>-</v>
      </c>
      <c r="AY296" s="107" t="str">
        <f t="array" ref="AY296">XLOOKUP(DECKS!$AX296,REF!$F$64:$F$68,REF!$D$64:$D$68,"-",-1,1)</f>
        <v>-</v>
      </c>
      <c r="AZ296" s="107"/>
      <c r="BA296" s="114"/>
      <c r="BB296" s="107"/>
      <c r="BC296" s="107"/>
    </row>
    <row r="297" ht="18.75" hidden="1" customHeight="1">
      <c r="A297" s="88"/>
      <c r="B297" s="105" t="s">
        <v>302</v>
      </c>
      <c r="C297" s="107" t="s">
        <v>276</v>
      </c>
      <c r="D297" s="107">
        <v>3.0</v>
      </c>
      <c r="E297" s="105" t="str">
        <f t="array" ref="E297">XLOOKUP(B297,REF!$C$3:$C$34,REF!$B$3:$B$34,"-",0,1)</f>
        <v>Mardu</v>
      </c>
      <c r="F297" s="108" t="s">
        <v>638</v>
      </c>
      <c r="G297" s="107" t="str">
        <f t="shared" si="1"/>
        <v>1</v>
      </c>
      <c r="H297" s="107" t="str">
        <f t="shared" si="2"/>
        <v>0</v>
      </c>
      <c r="I297" s="107" t="str">
        <f t="shared" si="3"/>
        <v>1</v>
      </c>
      <c r="J297" s="107" t="str">
        <f t="shared" si="4"/>
        <v>1</v>
      </c>
      <c r="K297" s="107" t="str">
        <f t="shared" si="5"/>
        <v>0</v>
      </c>
      <c r="L297" s="107">
        <f t="shared" si="6"/>
        <v>3</v>
      </c>
      <c r="M297" s="107">
        <f t="array" ref="M297">XLOOKUP(DECKS!$F297,HISTORICO!$B$4:$B$11,HISTORICO!$C$4:$C$11,0,0)</f>
        <v>0</v>
      </c>
      <c r="N297" s="107">
        <f t="array" ref="N297">XLOOKUP(DECKS!$F297,HISTORICO!$B$4:$B$11,HISTORICO!$D$4:$D$11,0,0)</f>
        <v>0</v>
      </c>
      <c r="O297" s="107">
        <f t="array" ref="O297">XLOOKUP(DECKS!$F297,HISTORICO!$B$15:$B$89,HISTORICO!$C$15:$C$89,0,0)</f>
        <v>0</v>
      </c>
      <c r="P297" s="107">
        <f t="array" ref="P297">XLOOKUP(DECKS!$F297,HISTORICO!$B$15:$B$89,HISTORICO!$D$15:$D$89,0,0)</f>
        <v>0</v>
      </c>
      <c r="Q297" s="107">
        <f t="array" ref="Q297">XLOOKUP(DECKS!$F297,HISTORICO!$B$93:$B$171,HISTORICO!$C$93:$C$171,0,0)</f>
        <v>0</v>
      </c>
      <c r="R297" s="107">
        <f t="array" ref="R297">XLOOKUP(DECKS!$F297,HISTORICO!$B$93:$B$171,HISTORICO!$D$93:$D$171,0,0)</f>
        <v>0</v>
      </c>
      <c r="S297" s="107">
        <f t="array" ref="S297">XLOOKUP(DECKS!$F297,HISTORICO!$B$175:$B$377,HISTORICO!$C$175:$C$377,0,0)</f>
        <v>0</v>
      </c>
      <c r="T297" s="107">
        <f t="array" ref="T297">XLOOKUP(DECKS!$F297,HISTORICO!$B$175:$B$377,HISTORICO!$D$175:$D$377,0,0)</f>
        <v>0</v>
      </c>
      <c r="U297" s="107">
        <f t="array" ref="U297">XLOOKUP(DECKS!$F297,HISTORICO!$B$381:$B$501,HISTORICO!$C$381:$C$501,0,0)</f>
        <v>7</v>
      </c>
      <c r="V297" s="107">
        <f t="array" ref="V297">XLOOKUP(DECKS!$F297,HISTORICO!$B$381:$B$501,HISTORICO!$D$381:$D$501,0,0)</f>
        <v>3</v>
      </c>
      <c r="W297" s="107">
        <f t="array" ref="W297">XLOOKUP(DECKS!$F297,HISTORICO!$B$505:$B$589,HISTORICO!$C$505:$C$589,0,0)</f>
        <v>0</v>
      </c>
      <c r="X297" s="107">
        <f t="array" ref="X297">XLOOKUP(DECKS!$F297,HISTORICO!$B$505:$B$589,HISTORICO!$D$505:$D$589,0,0)</f>
        <v>0</v>
      </c>
      <c r="Y297" s="107">
        <f t="array" ref="Y297">XLOOKUP(DECKS!$F297,HISTORICO!$N$4:$N$100,HISTORICO!$O$4:$O$100,0,0)</f>
        <v>0</v>
      </c>
      <c r="Z297" s="107">
        <f t="array" ref="Z297">XLOOKUP(DECKS!$F297,HISTORICO!$N$4:$N$100,HISTORICO!$P$4:$P$100,0,0)</f>
        <v>0</v>
      </c>
      <c r="AA297" s="107">
        <f t="array" ref="AA297">XLOOKUP(DECKS!$F297,HISTORICO!$N$107:$N$288,HISTORICO!$O$107:$O$288,0,0)</f>
        <v>0</v>
      </c>
      <c r="AB297" s="107">
        <f t="array" ref="AB297">XLOOKUP(DECKS!$F297,HISTORICO!$N$107:$N$288,HISTORICO!$P$107:$P$288,0,0)</f>
        <v>0</v>
      </c>
      <c r="AC297" s="100" t="str">
        <f>DECKS!$AB297/DECKS!$AA297</f>
        <v>#DIV/0!</v>
      </c>
      <c r="AD297" s="108">
        <f t="array" ref="AD297">XLOOKUP(DECKS!$F297,HISTORICO!$N$292:$N$759,HISTORICO!$O$292:$O$759,0,0)</f>
        <v>0</v>
      </c>
      <c r="AE297" s="107">
        <f t="array" ref="AE297">XLOOKUP(DECKS!$F297,HISTORICO!$N$292:$N$759,HISTORICO!$P$292:$P$759,0,0)</f>
        <v>0</v>
      </c>
      <c r="AF297" s="109">
        <f>IFERROR(DECKS!$AE297/DECKS!$AD297,0)</f>
        <v>0</v>
      </c>
      <c r="AG297" s="108">
        <f>DECKS!$Y297+DECKS!$AA297+DECKS!$AD297</f>
        <v>0</v>
      </c>
      <c r="AH297" s="109">
        <f>IFERROR((DECKS!$Z297+DECKS!$AB297+DECKS!$AE297)/DECKS!$AG297,0)</f>
        <v>0</v>
      </c>
      <c r="AI297" s="110" t="str">
        <f>IFERROR(AVERAGEIF(REG!$D$2:$D$124,DECKS!$F297,REG!$C$2:$C$124),"-")</f>
        <v>-</v>
      </c>
      <c r="AJ297" s="108">
        <f>DECKS!$M297+DECKS!$O297+DECKS!$Q297+DECKS!$S297+DECKS!$U297+DECKS!$W297+DECKS!$Y297+DECKS!$AA297+DECKS!$AD297</f>
        <v>7</v>
      </c>
      <c r="AK297" s="109">
        <f>IFERROR((DECKS!$N297+DECKS!$P297+DECKS!$R297+DECKS!$T297+DECKS!$V297+DECKS!$X297+DECKS!$Z297+DECKS!$AB297+DECKS!$AE297)/DECKS!$AJ297,0)</f>
        <v>0.4285714286</v>
      </c>
      <c r="AL297" s="100" t="s">
        <v>362</v>
      </c>
      <c r="AM297" s="107">
        <f>SUMIF(HISTORICO!N:N,DECKS!$F297,HISTORICO!X:X)</f>
        <v>0</v>
      </c>
      <c r="AN297" s="107">
        <f>SUMIF(HISTORICO!N:N,DECKS!$F297,HISTORICO!Y:Y)</f>
        <v>0</v>
      </c>
      <c r="AO297" s="107">
        <f>SUMIF(HISTORICO!N:N,DECKS!$F297,HISTORICO!Z:Z)</f>
        <v>0</v>
      </c>
      <c r="AP297" s="107">
        <f>SUMIF(HISTORICO!N:N,DECKS!$F297,HISTORICO!AA:AA)</f>
        <v>0</v>
      </c>
      <c r="AQ297" s="111">
        <f>IFERROR(SUM(DECKS!$AM297:$AP297)/((DECKS!$AG297)),0)</f>
        <v>0</v>
      </c>
      <c r="AR297" s="112">
        <f>IFERROR(DECKS!$AM297/SUM(DECKS!$AM297:$AP297),0)</f>
        <v>0</v>
      </c>
      <c r="AS297" s="112">
        <f>IFERROR(DECKS!$AN297/SUM(DECKS!$AM297:$AP297),0)</f>
        <v>0</v>
      </c>
      <c r="AT297" s="112">
        <f>IFERROR(DECKS!$AO297/SUM(DECKS!$AM297:$AP297),0)</f>
        <v>0</v>
      </c>
      <c r="AU297" s="112">
        <f>IFERROR(DECKS!$AP297/SUM(DECKS!$AM297:$AP297),0)</f>
        <v>0</v>
      </c>
      <c r="AV297" s="107">
        <f t="array" ref="AV297">XLOOKUP(DECKS!$F297,HISTORICO!$N$4:$N$100,HISTORICO!$AH$4:$AH$100,0)</f>
        <v>0</v>
      </c>
      <c r="AW297" s="107">
        <f>DECKS!$AV297+DECKS!$AM297+1.5*DECKS!$AN297+2*DECKS!$AO297+2.5*DECKS!$AP297</f>
        <v>0</v>
      </c>
      <c r="AX297" s="110" t="str">
        <f>IFERROR(DECKS!$AW297/DECKS!$AG297,"-")</f>
        <v>-</v>
      </c>
      <c r="AY297" s="107" t="str">
        <f t="array" ref="AY297">XLOOKUP(DECKS!$AX297,REF!$F$64:$F$68,REF!$D$64:$D$68,"-",-1,1)</f>
        <v>-</v>
      </c>
      <c r="AZ297" s="107"/>
      <c r="BA297" s="114"/>
      <c r="BB297" s="107"/>
      <c r="BC297" s="107"/>
    </row>
    <row r="298" ht="18.75" hidden="1" customHeight="1">
      <c r="A298" s="88"/>
      <c r="B298" s="105" t="s">
        <v>342</v>
      </c>
      <c r="C298" s="107" t="s">
        <v>266</v>
      </c>
      <c r="D298" s="107">
        <v>6.0</v>
      </c>
      <c r="E298" s="105" t="str">
        <f t="array" ref="E298">XLOOKUP(B298,REF!$C$3:$C$34,REF!$B$3:$B$34,"-",0,1)</f>
        <v>Mono Green</v>
      </c>
      <c r="F298" s="108" t="s">
        <v>639</v>
      </c>
      <c r="G298" s="107" t="str">
        <f t="shared" si="1"/>
        <v>0</v>
      </c>
      <c r="H298" s="107" t="str">
        <f t="shared" si="2"/>
        <v>0</v>
      </c>
      <c r="I298" s="107" t="str">
        <f t="shared" si="3"/>
        <v>0</v>
      </c>
      <c r="J298" s="107" t="str">
        <f t="shared" si="4"/>
        <v>0</v>
      </c>
      <c r="K298" s="107" t="str">
        <f t="shared" si="5"/>
        <v>1</v>
      </c>
      <c r="L298" s="107">
        <f t="shared" si="6"/>
        <v>1</v>
      </c>
      <c r="M298" s="107">
        <f t="array" ref="M298">XLOOKUP(DECKS!$F298,HISTORICO!$B$4:$B$11,HISTORICO!$C$4:$C$11,0,0)</f>
        <v>0</v>
      </c>
      <c r="N298" s="107">
        <f t="array" ref="N298">XLOOKUP(DECKS!$F298,HISTORICO!$B$4:$B$11,HISTORICO!$D$4:$D$11,0,0)</f>
        <v>0</v>
      </c>
      <c r="O298" s="107">
        <f t="array" ref="O298">XLOOKUP(DECKS!$F298,HISTORICO!$B$15:$B$89,HISTORICO!$C$15:$C$89,0,0)</f>
        <v>5</v>
      </c>
      <c r="P298" s="107">
        <f t="array" ref="P298">XLOOKUP(DECKS!$F298,HISTORICO!$B$15:$B$89,HISTORICO!$D$15:$D$89,0,0)</f>
        <v>1</v>
      </c>
      <c r="Q298" s="107">
        <f t="array" ref="Q298">XLOOKUP(DECKS!$F298,HISTORICO!$B$93:$B$171,HISTORICO!$C$93:$C$171,0,0)</f>
        <v>1</v>
      </c>
      <c r="R298" s="107">
        <f t="array" ref="R298">XLOOKUP(DECKS!$F298,HISTORICO!$B$93:$B$171,HISTORICO!$D$93:$D$171,0,0)</f>
        <v>1</v>
      </c>
      <c r="S298" s="107">
        <f t="array" ref="S298">XLOOKUP(DECKS!$F298,HISTORICO!$B$175:$B$377,HISTORICO!$C$175:$C$377,0,0)</f>
        <v>1</v>
      </c>
      <c r="T298" s="107">
        <f t="array" ref="T298">XLOOKUP(DECKS!$F298,HISTORICO!$B$175:$B$377,HISTORICO!$D$175:$D$377,0,0)</f>
        <v>1</v>
      </c>
      <c r="U298" s="107">
        <f t="array" ref="U298">XLOOKUP(DECKS!$F298,HISTORICO!$B$381:$B$501,HISTORICO!$C$381:$C$501,0,0)</f>
        <v>0</v>
      </c>
      <c r="V298" s="107">
        <f t="array" ref="V298">XLOOKUP(DECKS!$F298,HISTORICO!$B$381:$B$501,HISTORICO!$D$381:$D$501,0,0)</f>
        <v>0</v>
      </c>
      <c r="W298" s="107">
        <f t="array" ref="W298">XLOOKUP(DECKS!$F298,HISTORICO!$B$505:$B$589,HISTORICO!$C$505:$C$589,0,0)</f>
        <v>0</v>
      </c>
      <c r="X298" s="107">
        <f t="array" ref="X298">XLOOKUP(DECKS!$F298,HISTORICO!$B$505:$B$589,HISTORICO!$D$505:$D$589,0,0)</f>
        <v>0</v>
      </c>
      <c r="Y298" s="107">
        <f t="array" ref="Y298">XLOOKUP(DECKS!$F298,HISTORICO!$N$4:$N$100,HISTORICO!$O$4:$O$100,0,0)</f>
        <v>0</v>
      </c>
      <c r="Z298" s="107">
        <f t="array" ref="Z298">XLOOKUP(DECKS!$F298,HISTORICO!$N$4:$N$100,HISTORICO!$P$4:$P$100,0,0)</f>
        <v>0</v>
      </c>
      <c r="AA298" s="107">
        <f t="array" ref="AA298">XLOOKUP(DECKS!$F298,HISTORICO!$N$107:$N$288,HISTORICO!$O$107:$O$288,0,0)</f>
        <v>0</v>
      </c>
      <c r="AB298" s="107">
        <f t="array" ref="AB298">XLOOKUP(DECKS!$F298,HISTORICO!$N$107:$N$288,HISTORICO!$P$107:$P$288,0,0)</f>
        <v>0</v>
      </c>
      <c r="AC298" s="100" t="str">
        <f>DECKS!$AB298/DECKS!$AA298</f>
        <v>#DIV/0!</v>
      </c>
      <c r="AD298" s="108">
        <f t="array" ref="AD298">XLOOKUP(DECKS!$F298,HISTORICO!$N$292:$N$759,HISTORICO!$O$292:$O$759,0,0)</f>
        <v>0</v>
      </c>
      <c r="AE298" s="107">
        <f t="array" ref="AE298">XLOOKUP(DECKS!$F298,HISTORICO!$N$292:$N$759,HISTORICO!$P$292:$P$759,0,0)</f>
        <v>0</v>
      </c>
      <c r="AF298" s="109">
        <f>IFERROR(DECKS!$AE298/DECKS!$AD298,0)</f>
        <v>0</v>
      </c>
      <c r="AG298" s="108">
        <f>DECKS!$Y298+DECKS!$AA298+DECKS!$AD298</f>
        <v>0</v>
      </c>
      <c r="AH298" s="109">
        <f>IFERROR((DECKS!$Z298+DECKS!$AB298+DECKS!$AE298)/DECKS!$AG298,0)</f>
        <v>0</v>
      </c>
      <c r="AI298" s="110" t="str">
        <f>IFERROR(AVERAGEIF(REG!$D$2:$D$124,DECKS!$F298,REG!$C$2:$C$124),"-")</f>
        <v>-</v>
      </c>
      <c r="AJ298" s="108">
        <f>DECKS!$M298+DECKS!$O298+DECKS!$Q298+DECKS!$S298+DECKS!$U298+DECKS!$W298+DECKS!$Y298+DECKS!$AA298+DECKS!$AD298</f>
        <v>7</v>
      </c>
      <c r="AK298" s="109">
        <f>IFERROR((DECKS!$N298+DECKS!$P298+DECKS!$R298+DECKS!$T298+DECKS!$V298+DECKS!$X298+DECKS!$Z298+DECKS!$AB298+DECKS!$AE298)/DECKS!$AJ298,0)</f>
        <v>0.4285714286</v>
      </c>
      <c r="AL298" s="100" t="s">
        <v>362</v>
      </c>
      <c r="AM298" s="107">
        <f>SUMIF(HISTORICO!N:N,DECKS!$F298,HISTORICO!X:X)</f>
        <v>0</v>
      </c>
      <c r="AN298" s="107">
        <f>SUMIF(HISTORICO!N:N,DECKS!$F298,HISTORICO!Y:Y)</f>
        <v>0</v>
      </c>
      <c r="AO298" s="107">
        <f>SUMIF(HISTORICO!N:N,DECKS!$F298,HISTORICO!Z:Z)</f>
        <v>0</v>
      </c>
      <c r="AP298" s="107">
        <f>SUMIF(HISTORICO!N:N,DECKS!$F298,HISTORICO!AA:AA)</f>
        <v>0</v>
      </c>
      <c r="AQ298" s="111">
        <f>IFERROR(SUM(DECKS!$AM298:$AP298)/((DECKS!$AG298)),0)</f>
        <v>0</v>
      </c>
      <c r="AR298" s="112">
        <f>IFERROR(DECKS!$AM298/SUM(DECKS!$AM298:$AP298),0)</f>
        <v>0</v>
      </c>
      <c r="AS298" s="112">
        <f>IFERROR(DECKS!$AN298/SUM(DECKS!$AM298:$AP298),0)</f>
        <v>0</v>
      </c>
      <c r="AT298" s="112">
        <f>IFERROR(DECKS!$AO298/SUM(DECKS!$AM298:$AP298),0)</f>
        <v>0</v>
      </c>
      <c r="AU298" s="112">
        <f>IFERROR(DECKS!$AP298/SUM(DECKS!$AM298:$AP298),0)</f>
        <v>0</v>
      </c>
      <c r="AV298" s="107">
        <f t="array" ref="AV298">XLOOKUP(DECKS!$F298,HISTORICO!$N$4:$N$100,HISTORICO!$AH$4:$AH$100,0)</f>
        <v>0</v>
      </c>
      <c r="AW298" s="107">
        <f>DECKS!$AV298+DECKS!$AM298+1.5*DECKS!$AN298+2*DECKS!$AO298+2.5*DECKS!$AP298</f>
        <v>0</v>
      </c>
      <c r="AX298" s="110" t="str">
        <f>IFERROR(DECKS!$AW298/DECKS!$AG298,"-")</f>
        <v>-</v>
      </c>
      <c r="AY298" s="107" t="str">
        <f t="array" ref="AY298">XLOOKUP(DECKS!$AX298,REF!$F$64:$F$68,REF!$D$64:$D$68,"-",-1,1)</f>
        <v>-</v>
      </c>
      <c r="AZ298" s="107"/>
      <c r="BA298" s="114"/>
      <c r="BB298" s="107"/>
      <c r="BC298" s="107"/>
    </row>
    <row r="299" ht="18.75" hidden="1" customHeight="1">
      <c r="A299" s="88"/>
      <c r="B299" s="105" t="s">
        <v>338</v>
      </c>
      <c r="C299" s="107" t="s">
        <v>275</v>
      </c>
      <c r="D299" s="107">
        <v>2.0</v>
      </c>
      <c r="E299" s="105" t="str">
        <f t="array" ref="E299">XLOOKUP(B299,REF!$C$3:$C$34,REF!$B$3:$B$34,"-",0,1)</f>
        <v>Selesnya</v>
      </c>
      <c r="F299" s="108" t="s">
        <v>640</v>
      </c>
      <c r="G299" s="107" t="str">
        <f t="shared" si="1"/>
        <v>1</v>
      </c>
      <c r="H299" s="107" t="str">
        <f t="shared" si="2"/>
        <v>0</v>
      </c>
      <c r="I299" s="107" t="str">
        <f t="shared" si="3"/>
        <v>0</v>
      </c>
      <c r="J299" s="107" t="str">
        <f t="shared" si="4"/>
        <v>0</v>
      </c>
      <c r="K299" s="107" t="str">
        <f t="shared" si="5"/>
        <v>1</v>
      </c>
      <c r="L299" s="107">
        <f t="shared" si="6"/>
        <v>2</v>
      </c>
      <c r="M299" s="107">
        <f t="array" ref="M299">XLOOKUP(DECKS!$F299,HISTORICO!$B$4:$B$11,HISTORICO!$C$4:$C$11,0,0)</f>
        <v>0</v>
      </c>
      <c r="N299" s="107">
        <f t="array" ref="N299">XLOOKUP(DECKS!$F299,HISTORICO!$B$4:$B$11,HISTORICO!$D$4:$D$11,0,0)</f>
        <v>0</v>
      </c>
      <c r="O299" s="107">
        <f t="array" ref="O299">XLOOKUP(DECKS!$F299,HISTORICO!$B$15:$B$89,HISTORICO!$C$15:$C$89,0,0)</f>
        <v>0</v>
      </c>
      <c r="P299" s="107">
        <f t="array" ref="P299">XLOOKUP(DECKS!$F299,HISTORICO!$B$15:$B$89,HISTORICO!$D$15:$D$89,0,0)</f>
        <v>0</v>
      </c>
      <c r="Q299" s="107">
        <f t="array" ref="Q299">XLOOKUP(DECKS!$F299,HISTORICO!$B$93:$B$171,HISTORICO!$C$93:$C$171,0,0)</f>
        <v>0</v>
      </c>
      <c r="R299" s="107">
        <f t="array" ref="R299">XLOOKUP(DECKS!$F299,HISTORICO!$B$93:$B$171,HISTORICO!$D$93:$D$171,0,0)</f>
        <v>0</v>
      </c>
      <c r="S299" s="107">
        <f t="array" ref="S299">XLOOKUP(DECKS!$F299,HISTORICO!$B$175:$B$377,HISTORICO!$C$175:$C$377,0,0)</f>
        <v>7</v>
      </c>
      <c r="T299" s="107">
        <f t="array" ref="T299">XLOOKUP(DECKS!$F299,HISTORICO!$B$175:$B$377,HISTORICO!$D$175:$D$377,0,0)</f>
        <v>3</v>
      </c>
      <c r="U299" s="107">
        <f t="array" ref="U299">XLOOKUP(DECKS!$F299,HISTORICO!$B$381:$B$501,HISTORICO!$C$381:$C$501,0,0)</f>
        <v>0</v>
      </c>
      <c r="V299" s="107">
        <f t="array" ref="V299">XLOOKUP(DECKS!$F299,HISTORICO!$B$381:$B$501,HISTORICO!$D$381:$D$501,0,0)</f>
        <v>0</v>
      </c>
      <c r="W299" s="107">
        <f t="array" ref="W299">XLOOKUP(DECKS!$F299,HISTORICO!$B$505:$B$589,HISTORICO!$C$505:$C$589,0,0)</f>
        <v>0</v>
      </c>
      <c r="X299" s="107">
        <f t="array" ref="X299">XLOOKUP(DECKS!$F299,HISTORICO!$B$505:$B$589,HISTORICO!$D$505:$D$589,0,0)</f>
        <v>0</v>
      </c>
      <c r="Y299" s="107">
        <f t="array" ref="Y299">XLOOKUP(DECKS!$F299,HISTORICO!$N$4:$N$100,HISTORICO!$O$4:$O$100,0,0)</f>
        <v>0</v>
      </c>
      <c r="Z299" s="107">
        <f t="array" ref="Z299">XLOOKUP(DECKS!$F299,HISTORICO!$N$4:$N$100,HISTORICO!$P$4:$P$100,0,0)</f>
        <v>0</v>
      </c>
      <c r="AA299" s="107">
        <f t="array" ref="AA299">XLOOKUP(DECKS!$F299,HISTORICO!$N$107:$N$288,HISTORICO!$O$107:$O$288,0,0)</f>
        <v>0</v>
      </c>
      <c r="AB299" s="107">
        <f t="array" ref="AB299">XLOOKUP(DECKS!$F299,HISTORICO!$N$107:$N$288,HISTORICO!$P$107:$P$288,0,0)</f>
        <v>0</v>
      </c>
      <c r="AC299" s="100" t="str">
        <f>DECKS!$AB299/DECKS!$AA299</f>
        <v>#DIV/0!</v>
      </c>
      <c r="AD299" s="108">
        <f t="array" ref="AD299">XLOOKUP(DECKS!$F299,HISTORICO!$N$292:$N$759,HISTORICO!$O$292:$O$759,0,0)</f>
        <v>0</v>
      </c>
      <c r="AE299" s="107">
        <f t="array" ref="AE299">XLOOKUP(DECKS!$F299,HISTORICO!$N$292:$N$759,HISTORICO!$P$292:$P$759,0,0)</f>
        <v>0</v>
      </c>
      <c r="AF299" s="109">
        <f>IFERROR(DECKS!$AE299/DECKS!$AD299,0)</f>
        <v>0</v>
      </c>
      <c r="AG299" s="108">
        <f>DECKS!$Y299+DECKS!$AA299+DECKS!$AD299</f>
        <v>0</v>
      </c>
      <c r="AH299" s="109">
        <f>IFERROR((DECKS!$Z299+DECKS!$AB299+DECKS!$AE299)/DECKS!$AG299,0)</f>
        <v>0</v>
      </c>
      <c r="AI299" s="110" t="str">
        <f>IFERROR(AVERAGEIF(REG!$D$2:$D$124,DECKS!$F299,REG!$C$2:$C$124),"-")</f>
        <v>-</v>
      </c>
      <c r="AJ299" s="108">
        <f>DECKS!$M299+DECKS!$O299+DECKS!$Q299+DECKS!$S299+DECKS!$U299+DECKS!$W299+DECKS!$Y299+DECKS!$AA299+DECKS!$AD299</f>
        <v>7</v>
      </c>
      <c r="AK299" s="109">
        <f>IFERROR((DECKS!$N299+DECKS!$P299+DECKS!$R299+DECKS!$T299+DECKS!$V299+DECKS!$X299+DECKS!$Z299+DECKS!$AB299+DECKS!$AE299)/DECKS!$AJ299,0)</f>
        <v>0.4285714286</v>
      </c>
      <c r="AL299" s="100" t="s">
        <v>362</v>
      </c>
      <c r="AM299" s="107">
        <f>SUMIF(HISTORICO!N:N,DECKS!$F299,HISTORICO!X:X)</f>
        <v>0</v>
      </c>
      <c r="AN299" s="107">
        <f>SUMIF(HISTORICO!N:N,DECKS!$F299,HISTORICO!Y:Y)</f>
        <v>0</v>
      </c>
      <c r="AO299" s="107">
        <f>SUMIF(HISTORICO!N:N,DECKS!$F299,HISTORICO!Z:Z)</f>
        <v>0</v>
      </c>
      <c r="AP299" s="107">
        <f>SUMIF(HISTORICO!N:N,DECKS!$F299,HISTORICO!AA:AA)</f>
        <v>0</v>
      </c>
      <c r="AQ299" s="111">
        <f>IFERROR(SUM(DECKS!$AM299:$AP299)/((DECKS!$AG299)),0)</f>
        <v>0</v>
      </c>
      <c r="AR299" s="112">
        <f>IFERROR(DECKS!$AM299/SUM(DECKS!$AM299:$AP299),0)</f>
        <v>0</v>
      </c>
      <c r="AS299" s="112">
        <f>IFERROR(DECKS!$AN299/SUM(DECKS!$AM299:$AP299),0)</f>
        <v>0</v>
      </c>
      <c r="AT299" s="112">
        <f>IFERROR(DECKS!$AO299/SUM(DECKS!$AM299:$AP299),0)</f>
        <v>0</v>
      </c>
      <c r="AU299" s="112">
        <f>IFERROR(DECKS!$AP299/SUM(DECKS!$AM299:$AP299),0)</f>
        <v>0</v>
      </c>
      <c r="AV299" s="107">
        <f t="array" ref="AV299">XLOOKUP(DECKS!$F299,HISTORICO!$N$4:$N$100,HISTORICO!$AH$4:$AH$100,0)</f>
        <v>0</v>
      </c>
      <c r="AW299" s="107">
        <f>DECKS!$AV299+DECKS!$AM299+1.5*DECKS!$AN299+2*DECKS!$AO299+2.5*DECKS!$AP299</f>
        <v>0</v>
      </c>
      <c r="AX299" s="110" t="str">
        <f>IFERROR(DECKS!$AW299/DECKS!$AG299,"-")</f>
        <v>-</v>
      </c>
      <c r="AY299" s="107" t="str">
        <f t="array" ref="AY299">XLOOKUP(DECKS!$AX299,REF!$F$64:$F$68,REF!$D$64:$D$68,"-",-1,1)</f>
        <v>-</v>
      </c>
      <c r="AZ299" s="107"/>
      <c r="BA299" s="114"/>
      <c r="BB299" s="107"/>
      <c r="BC299" s="107"/>
    </row>
    <row r="300" ht="18.75" hidden="1" customHeight="1">
      <c r="A300" s="88"/>
      <c r="B300" s="105" t="s">
        <v>326</v>
      </c>
      <c r="C300" s="107" t="s">
        <v>264</v>
      </c>
      <c r="D300" s="107">
        <v>4.0</v>
      </c>
      <c r="E300" s="105" t="str">
        <f t="array" ref="E300">XLOOKUP(B300,REF!$C$3:$C$34,REF!$B$3:$B$34,"-",0,1)</f>
        <v>Bant</v>
      </c>
      <c r="F300" s="108" t="s">
        <v>641</v>
      </c>
      <c r="G300" s="107" t="str">
        <f t="shared" si="1"/>
        <v>1</v>
      </c>
      <c r="H300" s="107" t="str">
        <f t="shared" si="2"/>
        <v>1</v>
      </c>
      <c r="I300" s="107" t="str">
        <f t="shared" si="3"/>
        <v>0</v>
      </c>
      <c r="J300" s="107" t="str">
        <f t="shared" si="4"/>
        <v>0</v>
      </c>
      <c r="K300" s="107" t="str">
        <f t="shared" si="5"/>
        <v>1</v>
      </c>
      <c r="L300" s="107">
        <f t="shared" si="6"/>
        <v>3</v>
      </c>
      <c r="M300" s="107">
        <f t="array" ref="M300">XLOOKUP(DECKS!$F300,HISTORICO!$B$4:$B$11,HISTORICO!$C$4:$C$11,0,0)</f>
        <v>0</v>
      </c>
      <c r="N300" s="107">
        <f t="array" ref="N300">XLOOKUP(DECKS!$F300,HISTORICO!$B$4:$B$11,HISTORICO!$D$4:$D$11,0,0)</f>
        <v>0</v>
      </c>
      <c r="O300" s="107">
        <f t="array" ref="O300">XLOOKUP(DECKS!$F300,HISTORICO!$B$15:$B$89,HISTORICO!$C$15:$C$89,0,0)</f>
        <v>0</v>
      </c>
      <c r="P300" s="107">
        <f t="array" ref="P300">XLOOKUP(DECKS!$F300,HISTORICO!$B$15:$B$89,HISTORICO!$D$15:$D$89,0,0)</f>
        <v>0</v>
      </c>
      <c r="Q300" s="107">
        <f t="array" ref="Q300">XLOOKUP(DECKS!$F300,HISTORICO!$B$93:$B$171,HISTORICO!$C$93:$C$171,0,0)</f>
        <v>0</v>
      </c>
      <c r="R300" s="107">
        <f t="array" ref="R300">XLOOKUP(DECKS!$F300,HISTORICO!$B$93:$B$171,HISTORICO!$D$93:$D$171,0,0)</f>
        <v>0</v>
      </c>
      <c r="S300" s="107">
        <f t="array" ref="S300">XLOOKUP(DECKS!$F300,HISTORICO!$B$175:$B$377,HISTORICO!$C$175:$C$377,0,0)</f>
        <v>20</v>
      </c>
      <c r="T300" s="107">
        <f t="array" ref="T300">XLOOKUP(DECKS!$F300,HISTORICO!$B$175:$B$377,HISTORICO!$D$175:$D$377,0,0)</f>
        <v>10</v>
      </c>
      <c r="U300" s="107">
        <f t="array" ref="U300">XLOOKUP(DECKS!$F300,HISTORICO!$B$381:$B$501,HISTORICO!$C$381:$C$501,0,0)</f>
        <v>5</v>
      </c>
      <c r="V300" s="107">
        <f t="array" ref="V300">XLOOKUP(DECKS!$F300,HISTORICO!$B$381:$B$501,HISTORICO!$D$381:$D$501,0,0)</f>
        <v>1</v>
      </c>
      <c r="W300" s="107">
        <f t="array" ref="W300">XLOOKUP(DECKS!$F300,HISTORICO!$B$505:$B$589,HISTORICO!$C$505:$C$589,0,0)</f>
        <v>1</v>
      </c>
      <c r="X300" s="107">
        <f t="array" ref="X300">XLOOKUP(DECKS!$F300,HISTORICO!$B$505:$B$589,HISTORICO!$D$505:$D$589,0,0)</f>
        <v>0</v>
      </c>
      <c r="Y300" s="107">
        <f t="array" ref="Y300">XLOOKUP(DECKS!$F300,HISTORICO!$N$4:$N$100,HISTORICO!$O$4:$O$100,0,0)</f>
        <v>0</v>
      </c>
      <c r="Z300" s="107">
        <f t="array" ref="Z300">XLOOKUP(DECKS!$F300,HISTORICO!$N$4:$N$100,HISTORICO!$P$4:$P$100,0,0)</f>
        <v>0</v>
      </c>
      <c r="AA300" s="107">
        <f t="array" ref="AA300">XLOOKUP(DECKS!$F300,HISTORICO!$N$107:$N$288,HISTORICO!$O$107:$O$288,0,0)</f>
        <v>0</v>
      </c>
      <c r="AB300" s="107">
        <f t="array" ref="AB300">XLOOKUP(DECKS!$F300,HISTORICO!$N$107:$N$288,HISTORICO!$P$107:$P$288,0,0)</f>
        <v>0</v>
      </c>
      <c r="AC300" s="100" t="str">
        <f>DECKS!$AB300/DECKS!$AA300</f>
        <v>#DIV/0!</v>
      </c>
      <c r="AD300" s="108">
        <f t="array" ref="AD300">XLOOKUP(DECKS!$F300,HISTORICO!$N$292:$N$759,HISTORICO!$O$292:$O$759,0,0)</f>
        <v>0</v>
      </c>
      <c r="AE300" s="107">
        <f t="array" ref="AE300">XLOOKUP(DECKS!$F300,HISTORICO!$N$292:$N$759,HISTORICO!$P$292:$P$759,0,0)</f>
        <v>0</v>
      </c>
      <c r="AF300" s="109">
        <f>IFERROR(DECKS!$AE300/DECKS!$AD300,0)</f>
        <v>0</v>
      </c>
      <c r="AG300" s="108">
        <f>DECKS!$Y300+DECKS!$AA300+DECKS!$AD300</f>
        <v>0</v>
      </c>
      <c r="AH300" s="109">
        <f>IFERROR((DECKS!$Z300+DECKS!$AB300+DECKS!$AE300)/DECKS!$AG300,0)</f>
        <v>0</v>
      </c>
      <c r="AI300" s="110" t="str">
        <f>IFERROR(AVERAGEIF(REG!$D$2:$D$124,DECKS!$F300,REG!$C$2:$C$124),"-")</f>
        <v>-</v>
      </c>
      <c r="AJ300" s="108">
        <f>DECKS!$M300+DECKS!$O300+DECKS!$Q300+DECKS!$S300+DECKS!$U300+DECKS!$W300+DECKS!$Y300+DECKS!$AA300+DECKS!$AD300</f>
        <v>26</v>
      </c>
      <c r="AK300" s="109">
        <f>IFERROR((DECKS!$N300+DECKS!$P300+DECKS!$R300+DECKS!$T300+DECKS!$V300+DECKS!$X300+DECKS!$Z300+DECKS!$AB300+DECKS!$AE300)/DECKS!$AJ300,0)</f>
        <v>0.4230769231</v>
      </c>
      <c r="AL300" s="100" t="s">
        <v>160</v>
      </c>
      <c r="AM300" s="107">
        <f>SUMIF(HISTORICO!N:N,DECKS!$F300,HISTORICO!X:X)</f>
        <v>0</v>
      </c>
      <c r="AN300" s="107">
        <f>SUMIF(HISTORICO!N:N,DECKS!$F300,HISTORICO!Y:Y)</f>
        <v>0</v>
      </c>
      <c r="AO300" s="107">
        <f>SUMIF(HISTORICO!N:N,DECKS!$F300,HISTORICO!Z:Z)</f>
        <v>0</v>
      </c>
      <c r="AP300" s="107">
        <f>SUMIF(HISTORICO!N:N,DECKS!$F300,HISTORICO!AA:AA)</f>
        <v>0</v>
      </c>
      <c r="AQ300" s="111">
        <f>IFERROR(SUM(DECKS!$AM300:$AP300)/((DECKS!$AG300)),0)</f>
        <v>0</v>
      </c>
      <c r="AR300" s="112">
        <f>IFERROR(DECKS!$AM300/SUM(DECKS!$AM300:$AP300),0)</f>
        <v>0</v>
      </c>
      <c r="AS300" s="112">
        <f>IFERROR(DECKS!$AN300/SUM(DECKS!$AM300:$AP300),0)</f>
        <v>0</v>
      </c>
      <c r="AT300" s="112">
        <f>IFERROR(DECKS!$AO300/SUM(DECKS!$AM300:$AP300),0)</f>
        <v>0</v>
      </c>
      <c r="AU300" s="112">
        <f>IFERROR(DECKS!$AP300/SUM(DECKS!$AM300:$AP300),0)</f>
        <v>0</v>
      </c>
      <c r="AV300" s="107">
        <f t="array" ref="AV300">XLOOKUP(DECKS!$F300,HISTORICO!$N$4:$N$100,HISTORICO!$AH$4:$AH$100,0)</f>
        <v>0</v>
      </c>
      <c r="AW300" s="107">
        <f>DECKS!$AV300+DECKS!$AM300+1.5*DECKS!$AN300+2*DECKS!$AO300+2.5*DECKS!$AP300</f>
        <v>0</v>
      </c>
      <c r="AX300" s="110" t="str">
        <f>IFERROR(DECKS!$AW300/DECKS!$AG300,"-")</f>
        <v>-</v>
      </c>
      <c r="AY300" s="107" t="str">
        <f t="array" ref="AY300">XLOOKUP(DECKS!$AX300,REF!$F$64:$F$68,REF!$D$64:$D$68,"-",-1,1)</f>
        <v>-</v>
      </c>
      <c r="AZ300" s="107"/>
      <c r="BA300" s="114"/>
      <c r="BB300" s="107"/>
      <c r="BC300" s="107"/>
    </row>
    <row r="301" ht="18.75" hidden="1" customHeight="1">
      <c r="A301" s="88"/>
      <c r="B301" s="105" t="s">
        <v>316</v>
      </c>
      <c r="C301" s="107" t="s">
        <v>274</v>
      </c>
      <c r="D301" s="107">
        <v>4.0</v>
      </c>
      <c r="E301" s="105" t="str">
        <f t="array" ref="E301">XLOOKUP(B301,REF!$C$3:$C$34,REF!$B$3:$B$34,"-",0,1)</f>
        <v>Golgari</v>
      </c>
      <c r="F301" s="108" t="s">
        <v>642</v>
      </c>
      <c r="G301" s="107" t="str">
        <f t="shared" si="1"/>
        <v>0</v>
      </c>
      <c r="H301" s="107" t="str">
        <f t="shared" si="2"/>
        <v>0</v>
      </c>
      <c r="I301" s="107" t="str">
        <f t="shared" si="3"/>
        <v>1</v>
      </c>
      <c r="J301" s="107" t="str">
        <f t="shared" si="4"/>
        <v>0</v>
      </c>
      <c r="K301" s="107" t="str">
        <f t="shared" si="5"/>
        <v>1</v>
      </c>
      <c r="L301" s="107">
        <f t="shared" si="6"/>
        <v>2</v>
      </c>
      <c r="M301" s="107">
        <f t="array" ref="M301">XLOOKUP(DECKS!$F301,HISTORICO!$B$4:$B$11,HISTORICO!$C$4:$C$11,0,0)</f>
        <v>0</v>
      </c>
      <c r="N301" s="107">
        <f t="array" ref="N301">XLOOKUP(DECKS!$F301,HISTORICO!$B$4:$B$11,HISTORICO!$D$4:$D$11,0,0)</f>
        <v>0</v>
      </c>
      <c r="O301" s="107">
        <f t="array" ref="O301">XLOOKUP(DECKS!$F301,HISTORICO!$B$15:$B$89,HISTORICO!$C$15:$C$89,0,0)</f>
        <v>0</v>
      </c>
      <c r="P301" s="107">
        <f t="array" ref="P301">XLOOKUP(DECKS!$F301,HISTORICO!$B$15:$B$89,HISTORICO!$D$15:$D$89,0,0)</f>
        <v>0</v>
      </c>
      <c r="Q301" s="107">
        <f t="array" ref="Q301">XLOOKUP(DECKS!$F301,HISTORICO!$B$93:$B$171,HISTORICO!$C$93:$C$171,0,0)</f>
        <v>0</v>
      </c>
      <c r="R301" s="107">
        <f t="array" ref="R301">XLOOKUP(DECKS!$F301,HISTORICO!$B$93:$B$171,HISTORICO!$D$93:$D$171,0,0)</f>
        <v>0</v>
      </c>
      <c r="S301" s="107">
        <f t="array" ref="S301">XLOOKUP(DECKS!$F301,HISTORICO!$B$175:$B$377,HISTORICO!$C$175:$C$377,0,0)</f>
        <v>0</v>
      </c>
      <c r="T301" s="107">
        <f t="array" ref="T301">XLOOKUP(DECKS!$F301,HISTORICO!$B$175:$B$377,HISTORICO!$D$175:$D$377,0,0)</f>
        <v>0</v>
      </c>
      <c r="U301" s="107">
        <f t="array" ref="U301">XLOOKUP(DECKS!$F301,HISTORICO!$B$381:$B$501,HISTORICO!$C$381:$C$501,0,0)</f>
        <v>3</v>
      </c>
      <c r="V301" s="107">
        <f t="array" ref="V301">XLOOKUP(DECKS!$F301,HISTORICO!$B$381:$B$501,HISTORICO!$D$381:$D$501,0,0)</f>
        <v>1</v>
      </c>
      <c r="W301" s="107">
        <f t="array" ref="W301">XLOOKUP(DECKS!$F301,HISTORICO!$B$505:$B$589,HISTORICO!$C$505:$C$589,0,0)</f>
        <v>0</v>
      </c>
      <c r="X301" s="107">
        <f t="array" ref="X301">XLOOKUP(DECKS!$F301,HISTORICO!$B$505:$B$589,HISTORICO!$D$505:$D$589,0,0)</f>
        <v>0</v>
      </c>
      <c r="Y301" s="107">
        <f t="array" ref="Y301">XLOOKUP(DECKS!$F301,HISTORICO!$N$4:$N$100,HISTORICO!$O$4:$O$100,0,0)</f>
        <v>0</v>
      </c>
      <c r="Z301" s="107">
        <f t="array" ref="Z301">XLOOKUP(DECKS!$F301,HISTORICO!$N$4:$N$100,HISTORICO!$P$4:$P$100,0,0)</f>
        <v>0</v>
      </c>
      <c r="AA301" s="107">
        <f t="array" ref="AA301">XLOOKUP(DECKS!$F301,HISTORICO!$N$107:$N$288,HISTORICO!$O$107:$O$288,0,0)</f>
        <v>0</v>
      </c>
      <c r="AB301" s="107">
        <f t="array" ref="AB301">XLOOKUP(DECKS!$F301,HISTORICO!$N$107:$N$288,HISTORICO!$P$107:$P$288,0,0)</f>
        <v>0</v>
      </c>
      <c r="AC301" s="100" t="str">
        <f>DECKS!$AB301/DECKS!$AA301</f>
        <v>#DIV/0!</v>
      </c>
      <c r="AD301" s="108">
        <f t="array" ref="AD301">XLOOKUP(DECKS!$F301,HISTORICO!$N$292:$N$759,HISTORICO!$O$292:$O$759,0,0)</f>
        <v>0</v>
      </c>
      <c r="AE301" s="107">
        <f t="array" ref="AE301">XLOOKUP(DECKS!$F301,HISTORICO!$N$292:$N$759,HISTORICO!$P$292:$P$759,0,0)</f>
        <v>0</v>
      </c>
      <c r="AF301" s="109">
        <f>IFERROR(DECKS!$AE301/DECKS!$AD301,0)</f>
        <v>0</v>
      </c>
      <c r="AG301" s="108">
        <f>DECKS!$Y301+DECKS!$AA301+DECKS!$AD301</f>
        <v>0</v>
      </c>
      <c r="AH301" s="109">
        <f>IFERROR((DECKS!$Z301+DECKS!$AB301+DECKS!$AE301)/DECKS!$AG301,0)</f>
        <v>0</v>
      </c>
      <c r="AI301" s="110" t="str">
        <f>IFERROR(AVERAGEIF(REG!$D$2:$D$124,DECKS!$F301,REG!$C$2:$C$124),"-")</f>
        <v>-</v>
      </c>
      <c r="AJ301" s="108">
        <f>DECKS!$M301+DECKS!$O301+DECKS!$Q301+DECKS!$S301+DECKS!$U301+DECKS!$W301+DECKS!$Y301+DECKS!$AA301+DECKS!$AD301</f>
        <v>3</v>
      </c>
      <c r="AK301" s="109">
        <f>IFERROR((DECKS!$N301+DECKS!$P301+DECKS!$R301+DECKS!$T301+DECKS!$V301+DECKS!$X301+DECKS!$Z301+DECKS!$AB301+DECKS!$AE301)/DECKS!$AJ301,0)</f>
        <v>0.3333333333</v>
      </c>
      <c r="AL301" s="100" t="s">
        <v>160</v>
      </c>
      <c r="AM301" s="107">
        <f>SUMIF(HISTORICO!N:N,DECKS!$F301,HISTORICO!X:X)</f>
        <v>0</v>
      </c>
      <c r="AN301" s="107">
        <f>SUMIF(HISTORICO!N:N,DECKS!$F301,HISTORICO!Y:Y)</f>
        <v>0</v>
      </c>
      <c r="AO301" s="107">
        <f>SUMIF(HISTORICO!N:N,DECKS!$F301,HISTORICO!Z:Z)</f>
        <v>0</v>
      </c>
      <c r="AP301" s="107">
        <f>SUMIF(HISTORICO!N:N,DECKS!$F301,HISTORICO!AA:AA)</f>
        <v>0</v>
      </c>
      <c r="AQ301" s="111">
        <f>IFERROR(SUM(DECKS!$AM301:$AP301)/((DECKS!$AG301)),0)</f>
        <v>0</v>
      </c>
      <c r="AR301" s="112">
        <f>IFERROR(DECKS!$AM301/SUM(DECKS!$AM301:$AP301),0)</f>
        <v>0</v>
      </c>
      <c r="AS301" s="112">
        <f>IFERROR(DECKS!$AN301/SUM(DECKS!$AM301:$AP301),0)</f>
        <v>0</v>
      </c>
      <c r="AT301" s="112">
        <f>IFERROR(DECKS!$AO301/SUM(DECKS!$AM301:$AP301),0)</f>
        <v>0</v>
      </c>
      <c r="AU301" s="112">
        <f>IFERROR(DECKS!$AP301/SUM(DECKS!$AM301:$AP301),0)</f>
        <v>0</v>
      </c>
      <c r="AV301" s="107">
        <f t="array" ref="AV301">XLOOKUP(DECKS!$F301,HISTORICO!$N$4:$N$100,HISTORICO!$AH$4:$AH$100,0)</f>
        <v>0</v>
      </c>
      <c r="AW301" s="107">
        <f>DECKS!$AV301+DECKS!$AM301+1.5*DECKS!$AN301+2*DECKS!$AO301+2.5*DECKS!$AP301</f>
        <v>0</v>
      </c>
      <c r="AX301" s="110" t="str">
        <f>IFERROR(DECKS!$AW301/DECKS!$AG301,"-")</f>
        <v>-</v>
      </c>
      <c r="AY301" s="107" t="str">
        <f t="array" ref="AY301">XLOOKUP(DECKS!$AX301,REF!$F$64:$F$68,REF!$D$64:$D$68,"-",-1,1)</f>
        <v>-</v>
      </c>
      <c r="AZ301" s="107"/>
      <c r="BA301" s="114"/>
      <c r="BB301" s="107"/>
      <c r="BC301" s="107"/>
    </row>
    <row r="302" ht="18.75" hidden="1" customHeight="1">
      <c r="A302" s="88"/>
      <c r="B302" s="105" t="s">
        <v>296</v>
      </c>
      <c r="C302" s="107" t="s">
        <v>263</v>
      </c>
      <c r="D302" s="107">
        <v>7.0</v>
      </c>
      <c r="E302" s="105" t="str">
        <f t="array" ref="E302">XLOOKUP(B302,REF!$C$3:$C$34,REF!$B$3:$B$34,"-",0,1)</f>
        <v>Mono Blue</v>
      </c>
      <c r="F302" s="108" t="s">
        <v>643</v>
      </c>
      <c r="G302" s="107" t="str">
        <f t="shared" si="1"/>
        <v>0</v>
      </c>
      <c r="H302" s="107" t="str">
        <f t="shared" si="2"/>
        <v>1</v>
      </c>
      <c r="I302" s="107" t="str">
        <f t="shared" si="3"/>
        <v>0</v>
      </c>
      <c r="J302" s="107" t="str">
        <f t="shared" si="4"/>
        <v>0</v>
      </c>
      <c r="K302" s="107" t="str">
        <f t="shared" si="5"/>
        <v>0</v>
      </c>
      <c r="L302" s="107">
        <f t="shared" si="6"/>
        <v>1</v>
      </c>
      <c r="M302" s="107">
        <f t="array" ref="M302">XLOOKUP(DECKS!$F302,HISTORICO!$B$4:$B$11,HISTORICO!$C$4:$C$11,0,0)</f>
        <v>0</v>
      </c>
      <c r="N302" s="107">
        <f t="array" ref="N302">XLOOKUP(DECKS!$F302,HISTORICO!$B$4:$B$11,HISTORICO!$D$4:$D$11,0,0)</f>
        <v>0</v>
      </c>
      <c r="O302" s="107">
        <f t="array" ref="O302">XLOOKUP(DECKS!$F302,HISTORICO!$B$15:$B$89,HISTORICO!$C$15:$C$89,0,0)</f>
        <v>0</v>
      </c>
      <c r="P302" s="107">
        <f t="array" ref="P302">XLOOKUP(DECKS!$F302,HISTORICO!$B$15:$B$89,HISTORICO!$D$15:$D$89,0,0)</f>
        <v>0</v>
      </c>
      <c r="Q302" s="107">
        <f t="array" ref="Q302">XLOOKUP(DECKS!$F302,HISTORICO!$B$93:$B$171,HISTORICO!$C$93:$C$171,0,0)</f>
        <v>0</v>
      </c>
      <c r="R302" s="107">
        <f t="array" ref="R302">XLOOKUP(DECKS!$F302,HISTORICO!$B$93:$B$171,HISTORICO!$D$93:$D$171,0,0)</f>
        <v>0</v>
      </c>
      <c r="S302" s="107">
        <f t="array" ref="S302">XLOOKUP(DECKS!$F302,HISTORICO!$B$175:$B$377,HISTORICO!$C$175:$C$377,0,0)</f>
        <v>3</v>
      </c>
      <c r="T302" s="107">
        <f t="array" ref="T302">XLOOKUP(DECKS!$F302,HISTORICO!$B$175:$B$377,HISTORICO!$D$175:$D$377,0,0)</f>
        <v>1</v>
      </c>
      <c r="U302" s="107">
        <f t="array" ref="U302">XLOOKUP(DECKS!$F302,HISTORICO!$B$381:$B$501,HISTORICO!$C$381:$C$501,0,0)</f>
        <v>0</v>
      </c>
      <c r="V302" s="107">
        <f t="array" ref="V302">XLOOKUP(DECKS!$F302,HISTORICO!$B$381:$B$501,HISTORICO!$D$381:$D$501,0,0)</f>
        <v>0</v>
      </c>
      <c r="W302" s="107">
        <f t="array" ref="W302">XLOOKUP(DECKS!$F302,HISTORICO!$B$505:$B$589,HISTORICO!$C$505:$C$589,0,0)</f>
        <v>0</v>
      </c>
      <c r="X302" s="107">
        <f t="array" ref="X302">XLOOKUP(DECKS!$F302,HISTORICO!$B$505:$B$589,HISTORICO!$D$505:$D$589,0,0)</f>
        <v>0</v>
      </c>
      <c r="Y302" s="107">
        <f t="array" ref="Y302">XLOOKUP(DECKS!$F302,HISTORICO!$N$4:$N$100,HISTORICO!$O$4:$O$100,0,0)</f>
        <v>0</v>
      </c>
      <c r="Z302" s="107">
        <f t="array" ref="Z302">XLOOKUP(DECKS!$F302,HISTORICO!$N$4:$N$100,HISTORICO!$P$4:$P$100,0,0)</f>
        <v>0</v>
      </c>
      <c r="AA302" s="107">
        <f t="array" ref="AA302">XLOOKUP(DECKS!$F302,HISTORICO!$N$107:$N$288,HISTORICO!$O$107:$O$288,0,0)</f>
        <v>0</v>
      </c>
      <c r="AB302" s="107">
        <f t="array" ref="AB302">XLOOKUP(DECKS!$F302,HISTORICO!$N$107:$N$288,HISTORICO!$P$107:$P$288,0,0)</f>
        <v>0</v>
      </c>
      <c r="AC302" s="100" t="str">
        <f>DECKS!$AB302/DECKS!$AA302</f>
        <v>#DIV/0!</v>
      </c>
      <c r="AD302" s="108">
        <f t="array" ref="AD302">XLOOKUP(DECKS!$F302,HISTORICO!$N$292:$N$759,HISTORICO!$O$292:$O$759,0,0)</f>
        <v>0</v>
      </c>
      <c r="AE302" s="107">
        <f t="array" ref="AE302">XLOOKUP(DECKS!$F302,HISTORICO!$N$292:$N$759,HISTORICO!$P$292:$P$759,0,0)</f>
        <v>0</v>
      </c>
      <c r="AF302" s="109">
        <f>IFERROR(DECKS!$AE302/DECKS!$AD302,0)</f>
        <v>0</v>
      </c>
      <c r="AG302" s="108">
        <f>DECKS!$Y302+DECKS!$AA302+DECKS!$AD302</f>
        <v>0</v>
      </c>
      <c r="AH302" s="109">
        <f>IFERROR((DECKS!$Z302+DECKS!$AB302+DECKS!$AE302)/DECKS!$AG302,0)</f>
        <v>0</v>
      </c>
      <c r="AI302" s="110" t="str">
        <f>IFERROR(AVERAGEIF(REG!$D$2:$D$124,DECKS!$F302,REG!$C$2:$C$124),"-")</f>
        <v>-</v>
      </c>
      <c r="AJ302" s="108">
        <f>DECKS!$M302+DECKS!$O302+DECKS!$Q302+DECKS!$S302+DECKS!$U302+DECKS!$W302+DECKS!$Y302+DECKS!$AA302+DECKS!$AD302</f>
        <v>3</v>
      </c>
      <c r="AK302" s="109">
        <f>IFERROR((DECKS!$N302+DECKS!$P302+DECKS!$R302+DECKS!$T302+DECKS!$V302+DECKS!$X302+DECKS!$Z302+DECKS!$AB302+DECKS!$AE302)/DECKS!$AJ302,0)</f>
        <v>0.3333333333</v>
      </c>
      <c r="AL302" s="100" t="s">
        <v>362</v>
      </c>
      <c r="AM302" s="107">
        <f>SUMIF(HISTORICO!N:N,DECKS!$F302,HISTORICO!X:X)</f>
        <v>0</v>
      </c>
      <c r="AN302" s="107">
        <f>SUMIF(HISTORICO!N:N,DECKS!$F302,HISTORICO!Y:Y)</f>
        <v>0</v>
      </c>
      <c r="AO302" s="107">
        <f>SUMIF(HISTORICO!N:N,DECKS!$F302,HISTORICO!Z:Z)</f>
        <v>0</v>
      </c>
      <c r="AP302" s="107">
        <f>SUMIF(HISTORICO!N:N,DECKS!$F302,HISTORICO!AA:AA)</f>
        <v>0</v>
      </c>
      <c r="AQ302" s="111">
        <f>IFERROR(SUM(DECKS!$AM302:$AP302)/((DECKS!$AG302)),0)</f>
        <v>0</v>
      </c>
      <c r="AR302" s="112">
        <f>IFERROR(DECKS!$AM302/SUM(DECKS!$AM302:$AP302),0)</f>
        <v>0</v>
      </c>
      <c r="AS302" s="112">
        <f>IFERROR(DECKS!$AN302/SUM(DECKS!$AM302:$AP302),0)</f>
        <v>0</v>
      </c>
      <c r="AT302" s="112">
        <f>IFERROR(DECKS!$AO302/SUM(DECKS!$AM302:$AP302),0)</f>
        <v>0</v>
      </c>
      <c r="AU302" s="112">
        <f>IFERROR(DECKS!$AP302/SUM(DECKS!$AM302:$AP302),0)</f>
        <v>0</v>
      </c>
      <c r="AV302" s="107">
        <f t="array" ref="AV302">XLOOKUP(DECKS!$F302,HISTORICO!$N$4:$N$100,HISTORICO!$AH$4:$AH$100,0)</f>
        <v>0</v>
      </c>
      <c r="AW302" s="107">
        <f>DECKS!$AV302+DECKS!$AM302+1.5*DECKS!$AN302+2*DECKS!$AO302+2.5*DECKS!$AP302</f>
        <v>0</v>
      </c>
      <c r="AX302" s="110" t="str">
        <f>IFERROR(DECKS!$AW302/DECKS!$AG302,"-")</f>
        <v>-</v>
      </c>
      <c r="AY302" s="107" t="str">
        <f t="array" ref="AY302">XLOOKUP(DECKS!$AX302,REF!$F$64:$F$68,REF!$D$64:$D$68,"-",-1,1)</f>
        <v>-</v>
      </c>
      <c r="AZ302" s="107"/>
      <c r="BA302" s="114"/>
      <c r="BB302" s="107"/>
      <c r="BC302" s="107"/>
    </row>
    <row r="303" ht="18.75" hidden="1" customHeight="1">
      <c r="A303" s="88"/>
      <c r="B303" s="105" t="s">
        <v>308</v>
      </c>
      <c r="C303" s="107" t="s">
        <v>264</v>
      </c>
      <c r="D303" s="107"/>
      <c r="E303" s="105" t="str">
        <f t="array" ref="E303">XLOOKUP(B303,REF!$C$3:$C$34,REF!$B$3:$B$34,"-",0,1)</f>
        <v>Rakdos</v>
      </c>
      <c r="F303" s="108" t="s">
        <v>644</v>
      </c>
      <c r="G303" s="107" t="str">
        <f t="shared" si="1"/>
        <v>0</v>
      </c>
      <c r="H303" s="107" t="str">
        <f t="shared" si="2"/>
        <v>0</v>
      </c>
      <c r="I303" s="107" t="str">
        <f t="shared" si="3"/>
        <v>1</v>
      </c>
      <c r="J303" s="107" t="str">
        <f t="shared" si="4"/>
        <v>1</v>
      </c>
      <c r="K303" s="107" t="str">
        <f t="shared" si="5"/>
        <v>0</v>
      </c>
      <c r="L303" s="107">
        <f t="shared" si="6"/>
        <v>2</v>
      </c>
      <c r="M303" s="107">
        <f t="array" ref="M303">XLOOKUP(DECKS!$F303,HISTORICO!$B$4:$B$11,HISTORICO!$C$4:$C$11,0,0)</f>
        <v>0</v>
      </c>
      <c r="N303" s="107">
        <f t="array" ref="N303">XLOOKUP(DECKS!$F303,HISTORICO!$B$4:$B$11,HISTORICO!$D$4:$D$11,0,0)</f>
        <v>0</v>
      </c>
      <c r="O303" s="107">
        <f t="array" ref="O303">XLOOKUP(DECKS!$F303,HISTORICO!$B$15:$B$89,HISTORICO!$C$15:$C$89,0,0)</f>
        <v>0</v>
      </c>
      <c r="P303" s="107">
        <f t="array" ref="P303">XLOOKUP(DECKS!$F303,HISTORICO!$B$15:$B$89,HISTORICO!$D$15:$D$89,0,0)</f>
        <v>0</v>
      </c>
      <c r="Q303" s="107">
        <f t="array" ref="Q303">XLOOKUP(DECKS!$F303,HISTORICO!$B$93:$B$171,HISTORICO!$C$93:$C$171,0,0)</f>
        <v>0</v>
      </c>
      <c r="R303" s="107">
        <f t="array" ref="R303">XLOOKUP(DECKS!$F303,HISTORICO!$B$93:$B$171,HISTORICO!$D$93:$D$171,0,0)</f>
        <v>0</v>
      </c>
      <c r="S303" s="107">
        <f t="array" ref="S303">XLOOKUP(DECKS!$F303,HISTORICO!$B$175:$B$377,HISTORICO!$C$175:$C$377,0,0)</f>
        <v>3</v>
      </c>
      <c r="T303" s="107">
        <f t="array" ref="T303">XLOOKUP(DECKS!$F303,HISTORICO!$B$175:$B$377,HISTORICO!$D$175:$D$377,0,0)</f>
        <v>1</v>
      </c>
      <c r="U303" s="107">
        <f t="array" ref="U303">XLOOKUP(DECKS!$F303,HISTORICO!$B$381:$B$501,HISTORICO!$C$381:$C$501,0,0)</f>
        <v>0</v>
      </c>
      <c r="V303" s="107">
        <f t="array" ref="V303">XLOOKUP(DECKS!$F303,HISTORICO!$B$381:$B$501,HISTORICO!$D$381:$D$501,0,0)</f>
        <v>0</v>
      </c>
      <c r="W303" s="107">
        <f t="array" ref="W303">XLOOKUP(DECKS!$F303,HISTORICO!$B$505:$B$589,HISTORICO!$C$505:$C$589,0,0)</f>
        <v>0</v>
      </c>
      <c r="X303" s="107">
        <f t="array" ref="X303">XLOOKUP(DECKS!$F303,HISTORICO!$B$505:$B$589,HISTORICO!$D$505:$D$589,0,0)</f>
        <v>0</v>
      </c>
      <c r="Y303" s="107">
        <f t="array" ref="Y303">XLOOKUP(DECKS!$F303,HISTORICO!$N$4:$N$100,HISTORICO!$O$4:$O$100,0,0)</f>
        <v>0</v>
      </c>
      <c r="Z303" s="107">
        <f t="array" ref="Z303">XLOOKUP(DECKS!$F303,HISTORICO!$N$4:$N$100,HISTORICO!$P$4:$P$100,0,0)</f>
        <v>0</v>
      </c>
      <c r="AA303" s="107">
        <f t="array" ref="AA303">XLOOKUP(DECKS!$F303,HISTORICO!$N$107:$N$288,HISTORICO!$O$107:$O$288,0,0)</f>
        <v>0</v>
      </c>
      <c r="AB303" s="107">
        <f t="array" ref="AB303">XLOOKUP(DECKS!$F303,HISTORICO!$N$107:$N$288,HISTORICO!$P$107:$P$288,0,0)</f>
        <v>0</v>
      </c>
      <c r="AC303" s="100" t="str">
        <f>DECKS!$AB303/DECKS!$AA303</f>
        <v>#DIV/0!</v>
      </c>
      <c r="AD303" s="108">
        <f t="array" ref="AD303">XLOOKUP(DECKS!$F303,HISTORICO!$N$292:$N$759,HISTORICO!$O$292:$O$759,0,0)</f>
        <v>0</v>
      </c>
      <c r="AE303" s="107">
        <f t="array" ref="AE303">XLOOKUP(DECKS!$F303,HISTORICO!$N$292:$N$759,HISTORICO!$P$292:$P$759,0,0)</f>
        <v>0</v>
      </c>
      <c r="AF303" s="109">
        <f>IFERROR(DECKS!$AE303/DECKS!$AD303,0)</f>
        <v>0</v>
      </c>
      <c r="AG303" s="108">
        <f>DECKS!$Y303+DECKS!$AA303+DECKS!$AD303</f>
        <v>0</v>
      </c>
      <c r="AH303" s="109">
        <f>IFERROR((DECKS!$Z303+DECKS!$AB303+DECKS!$AE303)/DECKS!$AG303,0)</f>
        <v>0</v>
      </c>
      <c r="AI303" s="110" t="str">
        <f>IFERROR(AVERAGEIF(REG!$D$2:$D$124,DECKS!$F303,REG!$C$2:$C$124),"-")</f>
        <v>-</v>
      </c>
      <c r="AJ303" s="108">
        <f>DECKS!$M303+DECKS!$O303+DECKS!$Q303+DECKS!$S303+DECKS!$U303+DECKS!$W303+DECKS!$Y303+DECKS!$AA303+DECKS!$AD303</f>
        <v>3</v>
      </c>
      <c r="AK303" s="109">
        <f>IFERROR((DECKS!$N303+DECKS!$P303+DECKS!$R303+DECKS!$T303+DECKS!$V303+DECKS!$X303+DECKS!$Z303+DECKS!$AB303+DECKS!$AE303)/DECKS!$AJ303,0)</f>
        <v>0.3333333333</v>
      </c>
      <c r="AL303" s="100" t="s">
        <v>362</v>
      </c>
      <c r="AM303" s="107">
        <f>SUMIF(HISTORICO!N:N,DECKS!$F303,HISTORICO!X:X)</f>
        <v>0</v>
      </c>
      <c r="AN303" s="107">
        <f>SUMIF(HISTORICO!N:N,DECKS!$F303,HISTORICO!Y:Y)</f>
        <v>0</v>
      </c>
      <c r="AO303" s="107">
        <f>SUMIF(HISTORICO!N:N,DECKS!$F303,HISTORICO!Z:Z)</f>
        <v>0</v>
      </c>
      <c r="AP303" s="107">
        <f>SUMIF(HISTORICO!N:N,DECKS!$F303,HISTORICO!AA:AA)</f>
        <v>0</v>
      </c>
      <c r="AQ303" s="111">
        <f>IFERROR(SUM(DECKS!$AM303:$AP303)/((DECKS!$AG303)),0)</f>
        <v>0</v>
      </c>
      <c r="AR303" s="112">
        <f>IFERROR(DECKS!$AM303/SUM(DECKS!$AM303:$AP303),0)</f>
        <v>0</v>
      </c>
      <c r="AS303" s="112">
        <f>IFERROR(DECKS!$AN303/SUM(DECKS!$AM303:$AP303),0)</f>
        <v>0</v>
      </c>
      <c r="AT303" s="112">
        <f>IFERROR(DECKS!$AO303/SUM(DECKS!$AM303:$AP303),0)</f>
        <v>0</v>
      </c>
      <c r="AU303" s="112">
        <f>IFERROR(DECKS!$AP303/SUM(DECKS!$AM303:$AP303),0)</f>
        <v>0</v>
      </c>
      <c r="AV303" s="107">
        <f t="array" ref="AV303">XLOOKUP(DECKS!$F303,HISTORICO!$N$4:$N$100,HISTORICO!$AH$4:$AH$100,0)</f>
        <v>0</v>
      </c>
      <c r="AW303" s="107">
        <f>DECKS!$AV303+DECKS!$AM303+1.5*DECKS!$AN303+2*DECKS!$AO303+2.5*DECKS!$AP303</f>
        <v>0</v>
      </c>
      <c r="AX303" s="110" t="str">
        <f>IFERROR(DECKS!$AW303/DECKS!$AG303,"-")</f>
        <v>-</v>
      </c>
      <c r="AY303" s="107" t="str">
        <f t="array" ref="AY303">XLOOKUP(DECKS!$AX303,REF!$F$64:$F$68,REF!$D$64:$D$68,"-",-1,1)</f>
        <v>-</v>
      </c>
      <c r="AZ303" s="107"/>
      <c r="BA303" s="114"/>
      <c r="BB303" s="107"/>
      <c r="BC303" s="107"/>
    </row>
    <row r="304" ht="18.75" hidden="1" customHeight="1">
      <c r="A304" s="88"/>
      <c r="B304" s="105" t="s">
        <v>300</v>
      </c>
      <c r="C304" s="107" t="s">
        <v>258</v>
      </c>
      <c r="D304" s="107"/>
      <c r="E304" s="105" t="str">
        <f t="array" ref="E304">XLOOKUP(B304,REF!$C$3:$C$34,REF!$B$3:$B$34,"-",0,1)</f>
        <v>Naya</v>
      </c>
      <c r="F304" s="108" t="s">
        <v>645</v>
      </c>
      <c r="G304" s="107" t="str">
        <f t="shared" si="1"/>
        <v>1</v>
      </c>
      <c r="H304" s="107" t="str">
        <f t="shared" si="2"/>
        <v>0</v>
      </c>
      <c r="I304" s="107" t="str">
        <f t="shared" si="3"/>
        <v>0</v>
      </c>
      <c r="J304" s="107" t="str">
        <f t="shared" si="4"/>
        <v>1</v>
      </c>
      <c r="K304" s="107" t="str">
        <f t="shared" si="5"/>
        <v>1</v>
      </c>
      <c r="L304" s="107">
        <f t="shared" si="6"/>
        <v>3</v>
      </c>
      <c r="M304" s="107">
        <f t="array" ref="M304">XLOOKUP(DECKS!$F304,HISTORICO!$B$4:$B$11,HISTORICO!$C$4:$C$11,0,0)</f>
        <v>0</v>
      </c>
      <c r="N304" s="107">
        <f t="array" ref="N304">XLOOKUP(DECKS!$F304,HISTORICO!$B$4:$B$11,HISTORICO!$D$4:$D$11,0,0)</f>
        <v>0</v>
      </c>
      <c r="O304" s="107">
        <f t="array" ref="O304">XLOOKUP(DECKS!$F304,HISTORICO!$B$15:$B$89,HISTORICO!$C$15:$C$89,0,0)</f>
        <v>0</v>
      </c>
      <c r="P304" s="107">
        <f t="array" ref="P304">XLOOKUP(DECKS!$F304,HISTORICO!$B$15:$B$89,HISTORICO!$D$15:$D$89,0,0)</f>
        <v>0</v>
      </c>
      <c r="Q304" s="107">
        <f t="array" ref="Q304">XLOOKUP(DECKS!$F304,HISTORICO!$B$93:$B$171,HISTORICO!$C$93:$C$171,0,0)</f>
        <v>0</v>
      </c>
      <c r="R304" s="107">
        <f t="array" ref="R304">XLOOKUP(DECKS!$F304,HISTORICO!$B$93:$B$171,HISTORICO!$D$93:$D$171,0,0)</f>
        <v>0</v>
      </c>
      <c r="S304" s="107">
        <f t="array" ref="S304">XLOOKUP(DECKS!$F304,HISTORICO!$B$175:$B$377,HISTORICO!$C$175:$C$377,0,0)</f>
        <v>3</v>
      </c>
      <c r="T304" s="107">
        <f t="array" ref="T304">XLOOKUP(DECKS!$F304,HISTORICO!$B$175:$B$377,HISTORICO!$D$175:$D$377,0,0)</f>
        <v>1</v>
      </c>
      <c r="U304" s="107">
        <f t="array" ref="U304">XLOOKUP(DECKS!$F304,HISTORICO!$B$381:$B$501,HISTORICO!$C$381:$C$501,0,0)</f>
        <v>0</v>
      </c>
      <c r="V304" s="107">
        <f t="array" ref="V304">XLOOKUP(DECKS!$F304,HISTORICO!$B$381:$B$501,HISTORICO!$D$381:$D$501,0,0)</f>
        <v>0</v>
      </c>
      <c r="W304" s="107">
        <f t="array" ref="W304">XLOOKUP(DECKS!$F304,HISTORICO!$B$505:$B$589,HISTORICO!$C$505:$C$589,0,0)</f>
        <v>0</v>
      </c>
      <c r="X304" s="107">
        <f t="array" ref="X304">XLOOKUP(DECKS!$F304,HISTORICO!$B$505:$B$589,HISTORICO!$D$505:$D$589,0,0)</f>
        <v>0</v>
      </c>
      <c r="Y304" s="107">
        <f t="array" ref="Y304">XLOOKUP(DECKS!$F304,HISTORICO!$N$4:$N$100,HISTORICO!$O$4:$O$100,0,0)</f>
        <v>0</v>
      </c>
      <c r="Z304" s="107">
        <f t="array" ref="Z304">XLOOKUP(DECKS!$F304,HISTORICO!$N$4:$N$100,HISTORICO!$P$4:$P$100,0,0)</f>
        <v>0</v>
      </c>
      <c r="AA304" s="107">
        <f t="array" ref="AA304">XLOOKUP(DECKS!$F304,HISTORICO!$N$107:$N$288,HISTORICO!$O$107:$O$288,0,0)</f>
        <v>0</v>
      </c>
      <c r="AB304" s="107">
        <f t="array" ref="AB304">XLOOKUP(DECKS!$F304,HISTORICO!$N$107:$N$288,HISTORICO!$P$107:$P$288,0,0)</f>
        <v>0</v>
      </c>
      <c r="AC304" s="100" t="str">
        <f>DECKS!$AB304/DECKS!$AA304</f>
        <v>#DIV/0!</v>
      </c>
      <c r="AD304" s="108">
        <f t="array" ref="AD304">XLOOKUP(DECKS!$F304,HISTORICO!$N$292:$N$759,HISTORICO!$O$292:$O$759,0,0)</f>
        <v>0</v>
      </c>
      <c r="AE304" s="107">
        <f t="array" ref="AE304">XLOOKUP(DECKS!$F304,HISTORICO!$N$292:$N$759,HISTORICO!$P$292:$P$759,0,0)</f>
        <v>0</v>
      </c>
      <c r="AF304" s="109">
        <f>IFERROR(DECKS!$AE304/DECKS!$AD304,0)</f>
        <v>0</v>
      </c>
      <c r="AG304" s="108">
        <f>DECKS!$Y304+DECKS!$AA304+DECKS!$AD304</f>
        <v>0</v>
      </c>
      <c r="AH304" s="109">
        <f>IFERROR((DECKS!$Z304+DECKS!$AB304+DECKS!$AE304)/DECKS!$AG304,0)</f>
        <v>0</v>
      </c>
      <c r="AI304" s="110" t="str">
        <f>IFERROR(AVERAGEIF(REG!$D$2:$D$124,DECKS!$F304,REG!$C$2:$C$124),"-")</f>
        <v>-</v>
      </c>
      <c r="AJ304" s="108">
        <f>DECKS!$M304+DECKS!$O304+DECKS!$Q304+DECKS!$S304+DECKS!$U304+DECKS!$W304+DECKS!$Y304+DECKS!$AA304+DECKS!$AD304</f>
        <v>3</v>
      </c>
      <c r="AK304" s="109">
        <f>IFERROR((DECKS!$N304+DECKS!$P304+DECKS!$R304+DECKS!$T304+DECKS!$V304+DECKS!$X304+DECKS!$Z304+DECKS!$AB304+DECKS!$AE304)/DECKS!$AJ304,0)</f>
        <v>0.3333333333</v>
      </c>
      <c r="AL304" s="100" t="s">
        <v>362</v>
      </c>
      <c r="AM304" s="107">
        <f>SUMIF(HISTORICO!N:N,DECKS!$F304,HISTORICO!X:X)</f>
        <v>0</v>
      </c>
      <c r="AN304" s="107">
        <f>SUMIF(HISTORICO!N:N,DECKS!$F304,HISTORICO!Y:Y)</f>
        <v>0</v>
      </c>
      <c r="AO304" s="107">
        <f>SUMIF(HISTORICO!N:N,DECKS!$F304,HISTORICO!Z:Z)</f>
        <v>0</v>
      </c>
      <c r="AP304" s="107">
        <f>SUMIF(HISTORICO!N:N,DECKS!$F304,HISTORICO!AA:AA)</f>
        <v>0</v>
      </c>
      <c r="AQ304" s="111">
        <f>IFERROR(SUM(DECKS!$AM304:$AP304)/((DECKS!$AG304)),0)</f>
        <v>0</v>
      </c>
      <c r="AR304" s="112">
        <f>IFERROR(DECKS!$AM304/SUM(DECKS!$AM304:$AP304),0)</f>
        <v>0</v>
      </c>
      <c r="AS304" s="112">
        <f>IFERROR(DECKS!$AN304/SUM(DECKS!$AM304:$AP304),0)</f>
        <v>0</v>
      </c>
      <c r="AT304" s="112">
        <f>IFERROR(DECKS!$AO304/SUM(DECKS!$AM304:$AP304),0)</f>
        <v>0</v>
      </c>
      <c r="AU304" s="112">
        <f>IFERROR(DECKS!$AP304/SUM(DECKS!$AM304:$AP304),0)</f>
        <v>0</v>
      </c>
      <c r="AV304" s="107">
        <f t="array" ref="AV304">XLOOKUP(DECKS!$F304,HISTORICO!$N$4:$N$100,HISTORICO!$AH$4:$AH$100,0)</f>
        <v>0</v>
      </c>
      <c r="AW304" s="107">
        <f>DECKS!$AV304+DECKS!$AM304+1.5*DECKS!$AN304+2*DECKS!$AO304+2.5*DECKS!$AP304</f>
        <v>0</v>
      </c>
      <c r="AX304" s="110" t="str">
        <f>IFERROR(DECKS!$AW304/DECKS!$AG304,"-")</f>
        <v>-</v>
      </c>
      <c r="AY304" s="107" t="str">
        <f t="array" ref="AY304">XLOOKUP(DECKS!$AX304,REF!$F$64:$F$68,REF!$D$64:$D$68,"-",-1,1)</f>
        <v>-</v>
      </c>
      <c r="AZ304" s="107"/>
      <c r="BA304" s="114"/>
      <c r="BB304" s="107"/>
      <c r="BC304" s="107"/>
    </row>
    <row r="305" ht="18.75" hidden="1" customHeight="1">
      <c r="A305" s="88"/>
      <c r="B305" s="105" t="s">
        <v>326</v>
      </c>
      <c r="C305" s="107" t="s">
        <v>276</v>
      </c>
      <c r="D305" s="107"/>
      <c r="E305" s="105" t="str">
        <f t="array" ref="E305">XLOOKUP(B305,REF!$C$3:$C$34,REF!$B$3:$B$34,"-",0,1)</f>
        <v>Bant</v>
      </c>
      <c r="F305" s="108" t="s">
        <v>646</v>
      </c>
      <c r="G305" s="107" t="str">
        <f t="shared" si="1"/>
        <v>1</v>
      </c>
      <c r="H305" s="107" t="str">
        <f t="shared" si="2"/>
        <v>1</v>
      </c>
      <c r="I305" s="107" t="str">
        <f t="shared" si="3"/>
        <v>0</v>
      </c>
      <c r="J305" s="107" t="str">
        <f t="shared" si="4"/>
        <v>0</v>
      </c>
      <c r="K305" s="107" t="str">
        <f t="shared" si="5"/>
        <v>1</v>
      </c>
      <c r="L305" s="107">
        <f t="shared" si="6"/>
        <v>3</v>
      </c>
      <c r="M305" s="107">
        <f t="array" ref="M305">XLOOKUP(DECKS!$F305,HISTORICO!$B$4:$B$11,HISTORICO!$C$4:$C$11,0,0)</f>
        <v>0</v>
      </c>
      <c r="N305" s="107">
        <f t="array" ref="N305">XLOOKUP(DECKS!$F305,HISTORICO!$B$4:$B$11,HISTORICO!$D$4:$D$11,0,0)</f>
        <v>0</v>
      </c>
      <c r="O305" s="107">
        <f t="array" ref="O305">XLOOKUP(DECKS!$F305,HISTORICO!$B$15:$B$89,HISTORICO!$C$15:$C$89,0,0)</f>
        <v>0</v>
      </c>
      <c r="P305" s="107">
        <f t="array" ref="P305">XLOOKUP(DECKS!$F305,HISTORICO!$B$15:$B$89,HISTORICO!$D$15:$D$89,0,0)</f>
        <v>0</v>
      </c>
      <c r="Q305" s="107">
        <f t="array" ref="Q305">XLOOKUP(DECKS!$F305,HISTORICO!$B$93:$B$171,HISTORICO!$C$93:$C$171,0,0)</f>
        <v>3</v>
      </c>
      <c r="R305" s="107">
        <f t="array" ref="R305">XLOOKUP(DECKS!$F305,HISTORICO!$B$93:$B$171,HISTORICO!$D$93:$D$171,0,0)</f>
        <v>1</v>
      </c>
      <c r="S305" s="107">
        <f t="array" ref="S305">XLOOKUP(DECKS!$F305,HISTORICO!$B$175:$B$377,HISTORICO!$C$175:$C$377,0,0)</f>
        <v>0</v>
      </c>
      <c r="T305" s="107">
        <f t="array" ref="T305">XLOOKUP(DECKS!$F305,HISTORICO!$B$175:$B$377,HISTORICO!$D$175:$D$377,0,0)</f>
        <v>0</v>
      </c>
      <c r="U305" s="107">
        <f t="array" ref="U305">XLOOKUP(DECKS!$F305,HISTORICO!$B$381:$B$501,HISTORICO!$C$381:$C$501,0,0)</f>
        <v>0</v>
      </c>
      <c r="V305" s="107">
        <f t="array" ref="V305">XLOOKUP(DECKS!$F305,HISTORICO!$B$381:$B$501,HISTORICO!$D$381:$D$501,0,0)</f>
        <v>0</v>
      </c>
      <c r="W305" s="107">
        <f t="array" ref="W305">XLOOKUP(DECKS!$F305,HISTORICO!$B$505:$B$589,HISTORICO!$C$505:$C$589,0,0)</f>
        <v>0</v>
      </c>
      <c r="X305" s="107">
        <f t="array" ref="X305">XLOOKUP(DECKS!$F305,HISTORICO!$B$505:$B$589,HISTORICO!$D$505:$D$589,0,0)</f>
        <v>0</v>
      </c>
      <c r="Y305" s="107">
        <f t="array" ref="Y305">XLOOKUP(DECKS!$F305,HISTORICO!$N$4:$N$100,HISTORICO!$O$4:$O$100,0,0)</f>
        <v>0</v>
      </c>
      <c r="Z305" s="107">
        <f t="array" ref="Z305">XLOOKUP(DECKS!$F305,HISTORICO!$N$4:$N$100,HISTORICO!$P$4:$P$100,0,0)</f>
        <v>0</v>
      </c>
      <c r="AA305" s="107">
        <f t="array" ref="AA305">XLOOKUP(DECKS!$F305,HISTORICO!$N$107:$N$288,HISTORICO!$O$107:$O$288,0,0)</f>
        <v>0</v>
      </c>
      <c r="AB305" s="107">
        <f t="array" ref="AB305">XLOOKUP(DECKS!$F305,HISTORICO!$N$107:$N$288,HISTORICO!$P$107:$P$288,0,0)</f>
        <v>0</v>
      </c>
      <c r="AC305" s="100" t="str">
        <f>DECKS!$AB305/DECKS!$AA305</f>
        <v>#DIV/0!</v>
      </c>
      <c r="AD305" s="108">
        <f t="array" ref="AD305">XLOOKUP(DECKS!$F305,HISTORICO!$N$292:$N$759,HISTORICO!$O$292:$O$759,0,0)</f>
        <v>0</v>
      </c>
      <c r="AE305" s="107">
        <f t="array" ref="AE305">XLOOKUP(DECKS!$F305,HISTORICO!$N$292:$N$759,HISTORICO!$P$292:$P$759,0,0)</f>
        <v>0</v>
      </c>
      <c r="AF305" s="109">
        <f>IFERROR(DECKS!$AE305/DECKS!$AD305,0)</f>
        <v>0</v>
      </c>
      <c r="AG305" s="108">
        <f>DECKS!$Y305+DECKS!$AA305+DECKS!$AD305</f>
        <v>0</v>
      </c>
      <c r="AH305" s="109">
        <f>IFERROR((DECKS!$Z305+DECKS!$AB305+DECKS!$AE305)/DECKS!$AG305,0)</f>
        <v>0</v>
      </c>
      <c r="AI305" s="110" t="str">
        <f>IFERROR(AVERAGEIF(REG!$D$2:$D$124,DECKS!$F305,REG!$C$2:$C$124),"-")</f>
        <v>-</v>
      </c>
      <c r="AJ305" s="108">
        <f>DECKS!$M305+DECKS!$O305+DECKS!$Q305+DECKS!$S305+DECKS!$U305+DECKS!$W305+DECKS!$Y305+DECKS!$AA305+DECKS!$AD305</f>
        <v>3</v>
      </c>
      <c r="AK305" s="109">
        <f>IFERROR((DECKS!$N305+DECKS!$P305+DECKS!$R305+DECKS!$T305+DECKS!$V305+DECKS!$X305+DECKS!$Z305+DECKS!$AB305+DECKS!$AE305)/DECKS!$AJ305,0)</f>
        <v>0.3333333333</v>
      </c>
      <c r="AL305" s="100" t="s">
        <v>362</v>
      </c>
      <c r="AM305" s="107">
        <f>SUMIF(HISTORICO!N:N,DECKS!$F305,HISTORICO!X:X)</f>
        <v>0</v>
      </c>
      <c r="AN305" s="107">
        <f>SUMIF(HISTORICO!N:N,DECKS!$F305,HISTORICO!Y:Y)</f>
        <v>0</v>
      </c>
      <c r="AO305" s="107">
        <f>SUMIF(HISTORICO!N:N,DECKS!$F305,HISTORICO!Z:Z)</f>
        <v>0</v>
      </c>
      <c r="AP305" s="107">
        <f>SUMIF(HISTORICO!N:N,DECKS!$F305,HISTORICO!AA:AA)</f>
        <v>0</v>
      </c>
      <c r="AQ305" s="111">
        <f>IFERROR(SUM(DECKS!$AM305:$AP305)/((DECKS!$AG305)),0)</f>
        <v>0</v>
      </c>
      <c r="AR305" s="112">
        <f>IFERROR(DECKS!$AM305/SUM(DECKS!$AM305:$AP305),0)</f>
        <v>0</v>
      </c>
      <c r="AS305" s="112">
        <f>IFERROR(DECKS!$AN305/SUM(DECKS!$AM305:$AP305),0)</f>
        <v>0</v>
      </c>
      <c r="AT305" s="112">
        <f>IFERROR(DECKS!$AO305/SUM(DECKS!$AM305:$AP305),0)</f>
        <v>0</v>
      </c>
      <c r="AU305" s="112">
        <f>IFERROR(DECKS!$AP305/SUM(DECKS!$AM305:$AP305),0)</f>
        <v>0</v>
      </c>
      <c r="AV305" s="107">
        <f t="array" ref="AV305">XLOOKUP(DECKS!$F305,HISTORICO!$N$4:$N$100,HISTORICO!$AH$4:$AH$100,0)</f>
        <v>0</v>
      </c>
      <c r="AW305" s="107">
        <f>DECKS!$AV305+DECKS!$AM305+1.5*DECKS!$AN305+2*DECKS!$AO305+2.5*DECKS!$AP305</f>
        <v>0</v>
      </c>
      <c r="AX305" s="110" t="str">
        <f>IFERROR(DECKS!$AW305/DECKS!$AG305,"-")</f>
        <v>-</v>
      </c>
      <c r="AY305" s="107" t="str">
        <f t="array" ref="AY305">XLOOKUP(DECKS!$AX305,REF!$F$64:$F$68,REF!$D$64:$D$68,"-",-1,1)</f>
        <v>-</v>
      </c>
      <c r="AZ305" s="107"/>
      <c r="BA305" s="114"/>
      <c r="BB305" s="107"/>
      <c r="BC305" s="107"/>
    </row>
    <row r="306" ht="18.75" hidden="1" customHeight="1">
      <c r="A306" s="88"/>
      <c r="B306" s="105" t="s">
        <v>328</v>
      </c>
      <c r="C306" s="107" t="s">
        <v>269</v>
      </c>
      <c r="D306" s="107"/>
      <c r="E306" s="105" t="str">
        <f t="array" ref="E306">XLOOKUP(B306,REF!$C$3:$C$34,REF!$B$3:$B$34,"-",0,1)</f>
        <v>Mono Red</v>
      </c>
      <c r="F306" s="108" t="s">
        <v>647</v>
      </c>
      <c r="G306" s="107" t="str">
        <f t="shared" si="1"/>
        <v>0</v>
      </c>
      <c r="H306" s="107" t="str">
        <f t="shared" si="2"/>
        <v>0</v>
      </c>
      <c r="I306" s="107" t="str">
        <f t="shared" si="3"/>
        <v>0</v>
      </c>
      <c r="J306" s="107" t="str">
        <f t="shared" si="4"/>
        <v>1</v>
      </c>
      <c r="K306" s="107" t="str">
        <f t="shared" si="5"/>
        <v>0</v>
      </c>
      <c r="L306" s="107">
        <f t="shared" si="6"/>
        <v>1</v>
      </c>
      <c r="M306" s="107">
        <f t="array" ref="M306">XLOOKUP(DECKS!$F306,HISTORICO!$B$4:$B$11,HISTORICO!$C$4:$C$11,0,0)</f>
        <v>0</v>
      </c>
      <c r="N306" s="107">
        <f t="array" ref="N306">XLOOKUP(DECKS!$F306,HISTORICO!$B$4:$B$11,HISTORICO!$D$4:$D$11,0,0)</f>
        <v>0</v>
      </c>
      <c r="O306" s="107">
        <f t="array" ref="O306">XLOOKUP(DECKS!$F306,HISTORICO!$B$15:$B$89,HISTORICO!$C$15:$C$89,0,0)</f>
        <v>0</v>
      </c>
      <c r="P306" s="107">
        <f t="array" ref="P306">XLOOKUP(DECKS!$F306,HISTORICO!$B$15:$B$89,HISTORICO!$D$15:$D$89,0,0)</f>
        <v>0</v>
      </c>
      <c r="Q306" s="107">
        <f t="array" ref="Q306">XLOOKUP(DECKS!$F306,HISTORICO!$B$93:$B$171,HISTORICO!$C$93:$C$171,0,0)</f>
        <v>3</v>
      </c>
      <c r="R306" s="107">
        <f t="array" ref="R306">XLOOKUP(DECKS!$F306,HISTORICO!$B$93:$B$171,HISTORICO!$D$93:$D$171,0,0)</f>
        <v>1</v>
      </c>
      <c r="S306" s="107">
        <f t="array" ref="S306">XLOOKUP(DECKS!$F306,HISTORICO!$B$175:$B$377,HISTORICO!$C$175:$C$377,0,0)</f>
        <v>0</v>
      </c>
      <c r="T306" s="107">
        <f t="array" ref="T306">XLOOKUP(DECKS!$F306,HISTORICO!$B$175:$B$377,HISTORICO!$D$175:$D$377,0,0)</f>
        <v>0</v>
      </c>
      <c r="U306" s="107">
        <f t="array" ref="U306">XLOOKUP(DECKS!$F306,HISTORICO!$B$381:$B$501,HISTORICO!$C$381:$C$501,0,0)</f>
        <v>0</v>
      </c>
      <c r="V306" s="107">
        <f t="array" ref="V306">XLOOKUP(DECKS!$F306,HISTORICO!$B$381:$B$501,HISTORICO!$D$381:$D$501,0,0)</f>
        <v>0</v>
      </c>
      <c r="W306" s="107">
        <f t="array" ref="W306">XLOOKUP(DECKS!$F306,HISTORICO!$B$505:$B$589,HISTORICO!$C$505:$C$589,0,0)</f>
        <v>0</v>
      </c>
      <c r="X306" s="107">
        <f t="array" ref="X306">XLOOKUP(DECKS!$F306,HISTORICO!$B$505:$B$589,HISTORICO!$D$505:$D$589,0,0)</f>
        <v>0</v>
      </c>
      <c r="Y306" s="107">
        <f t="array" ref="Y306">XLOOKUP(DECKS!$F306,HISTORICO!$N$4:$N$100,HISTORICO!$O$4:$O$100,0,0)</f>
        <v>0</v>
      </c>
      <c r="Z306" s="107">
        <f t="array" ref="Z306">XLOOKUP(DECKS!$F306,HISTORICO!$N$4:$N$100,HISTORICO!$P$4:$P$100,0,0)</f>
        <v>0</v>
      </c>
      <c r="AA306" s="107">
        <f t="array" ref="AA306">XLOOKUP(DECKS!$F306,HISTORICO!$N$107:$N$288,HISTORICO!$O$107:$O$288,0,0)</f>
        <v>0</v>
      </c>
      <c r="AB306" s="107">
        <f t="array" ref="AB306">XLOOKUP(DECKS!$F306,HISTORICO!$N$107:$N$288,HISTORICO!$P$107:$P$288,0,0)</f>
        <v>0</v>
      </c>
      <c r="AC306" s="100" t="str">
        <f>DECKS!$AB306/DECKS!$AA306</f>
        <v>#DIV/0!</v>
      </c>
      <c r="AD306" s="108">
        <f t="array" ref="AD306">XLOOKUP(DECKS!$F306,HISTORICO!$N$292:$N$759,HISTORICO!$O$292:$O$759,0,0)</f>
        <v>0</v>
      </c>
      <c r="AE306" s="107">
        <f t="array" ref="AE306">XLOOKUP(DECKS!$F306,HISTORICO!$N$292:$N$759,HISTORICO!$P$292:$P$759,0,0)</f>
        <v>0</v>
      </c>
      <c r="AF306" s="109">
        <f>IFERROR(DECKS!$AE306/DECKS!$AD306,0)</f>
        <v>0</v>
      </c>
      <c r="AG306" s="108">
        <f>DECKS!$Y306+DECKS!$AA306+DECKS!$AD306</f>
        <v>0</v>
      </c>
      <c r="AH306" s="109">
        <f>IFERROR((DECKS!$Z306+DECKS!$AB306+DECKS!$AE306)/DECKS!$AG306,0)</f>
        <v>0</v>
      </c>
      <c r="AI306" s="110" t="str">
        <f>IFERROR(AVERAGEIF(REG!$D$2:$D$124,DECKS!$F306,REG!$C$2:$C$124),"-")</f>
        <v>-</v>
      </c>
      <c r="AJ306" s="108">
        <f>DECKS!$M306+DECKS!$O306+DECKS!$Q306+DECKS!$S306+DECKS!$U306+DECKS!$W306+DECKS!$Y306+DECKS!$AA306+DECKS!$AD306</f>
        <v>3</v>
      </c>
      <c r="AK306" s="109">
        <f>IFERROR((DECKS!$N306+DECKS!$P306+DECKS!$R306+DECKS!$T306+DECKS!$V306+DECKS!$X306+DECKS!$Z306+DECKS!$AB306+DECKS!$AE306)/DECKS!$AJ306,0)</f>
        <v>0.3333333333</v>
      </c>
      <c r="AL306" s="100" t="s">
        <v>362</v>
      </c>
      <c r="AM306" s="107">
        <f>SUMIF(HISTORICO!N:N,DECKS!$F306,HISTORICO!X:X)</f>
        <v>0</v>
      </c>
      <c r="AN306" s="107">
        <f>SUMIF(HISTORICO!N:N,DECKS!$F306,HISTORICO!Y:Y)</f>
        <v>0</v>
      </c>
      <c r="AO306" s="107">
        <f>SUMIF(HISTORICO!N:N,DECKS!$F306,HISTORICO!Z:Z)</f>
        <v>0</v>
      </c>
      <c r="AP306" s="107">
        <f>SUMIF(HISTORICO!N:N,DECKS!$F306,HISTORICO!AA:AA)</f>
        <v>0</v>
      </c>
      <c r="AQ306" s="111">
        <f>IFERROR(SUM(DECKS!$AM306:$AP306)/((DECKS!$AG306)),0)</f>
        <v>0</v>
      </c>
      <c r="AR306" s="112">
        <f>IFERROR(DECKS!$AM306/SUM(DECKS!$AM306:$AP306),0)</f>
        <v>0</v>
      </c>
      <c r="AS306" s="112">
        <f>IFERROR(DECKS!$AN306/SUM(DECKS!$AM306:$AP306),0)</f>
        <v>0</v>
      </c>
      <c r="AT306" s="112">
        <f>IFERROR(DECKS!$AO306/SUM(DECKS!$AM306:$AP306),0)</f>
        <v>0</v>
      </c>
      <c r="AU306" s="112">
        <f>IFERROR(DECKS!$AP306/SUM(DECKS!$AM306:$AP306),0)</f>
        <v>0</v>
      </c>
      <c r="AV306" s="107">
        <f t="array" ref="AV306">XLOOKUP(DECKS!$F306,HISTORICO!$N$4:$N$100,HISTORICO!$AH$4:$AH$100,0)</f>
        <v>0</v>
      </c>
      <c r="AW306" s="107">
        <f>DECKS!$AV306+DECKS!$AM306+1.5*DECKS!$AN306+2*DECKS!$AO306+2.5*DECKS!$AP306</f>
        <v>0</v>
      </c>
      <c r="AX306" s="110" t="str">
        <f>IFERROR(DECKS!$AW306/DECKS!$AG306,"-")</f>
        <v>-</v>
      </c>
      <c r="AY306" s="107" t="str">
        <f t="array" ref="AY306">XLOOKUP(DECKS!$AX306,REF!$F$64:$F$68,REF!$D$64:$D$68,"-",-1,1)</f>
        <v>-</v>
      </c>
      <c r="AZ306" s="107"/>
      <c r="BA306" s="114"/>
      <c r="BB306" s="107"/>
      <c r="BC306" s="107"/>
    </row>
    <row r="307" ht="18.75" hidden="1" customHeight="1">
      <c r="A307" s="88"/>
      <c r="B307" s="105" t="s">
        <v>322</v>
      </c>
      <c r="C307" s="107" t="s">
        <v>264</v>
      </c>
      <c r="D307" s="107"/>
      <c r="E307" s="105" t="str">
        <f t="array" ref="E307">XLOOKUP(B307,REF!$C$3:$C$34,REF!$B$3:$B$34,"-",0,1)</f>
        <v>Azorius</v>
      </c>
      <c r="F307" s="108" t="s">
        <v>648</v>
      </c>
      <c r="G307" s="107" t="str">
        <f t="shared" si="1"/>
        <v>1</v>
      </c>
      <c r="H307" s="107" t="str">
        <f t="shared" si="2"/>
        <v>1</v>
      </c>
      <c r="I307" s="107" t="str">
        <f t="shared" si="3"/>
        <v>0</v>
      </c>
      <c r="J307" s="107" t="str">
        <f t="shared" si="4"/>
        <v>0</v>
      </c>
      <c r="K307" s="107" t="str">
        <f t="shared" si="5"/>
        <v>0</v>
      </c>
      <c r="L307" s="107">
        <f t="shared" si="6"/>
        <v>2</v>
      </c>
      <c r="M307" s="107">
        <f t="array" ref="M307">XLOOKUP(DECKS!$F307,HISTORICO!$B$4:$B$11,HISTORICO!$C$4:$C$11,0,0)</f>
        <v>0</v>
      </c>
      <c r="N307" s="107">
        <f t="array" ref="N307">XLOOKUP(DECKS!$F307,HISTORICO!$B$4:$B$11,HISTORICO!$D$4:$D$11,0,0)</f>
        <v>0</v>
      </c>
      <c r="O307" s="107">
        <f t="array" ref="O307">XLOOKUP(DECKS!$F307,HISTORICO!$B$15:$B$89,HISTORICO!$C$15:$C$89,0,0)</f>
        <v>0</v>
      </c>
      <c r="P307" s="107">
        <f t="array" ref="P307">XLOOKUP(DECKS!$F307,HISTORICO!$B$15:$B$89,HISTORICO!$D$15:$D$89,0,0)</f>
        <v>0</v>
      </c>
      <c r="Q307" s="107">
        <f t="array" ref="Q307">XLOOKUP(DECKS!$F307,HISTORICO!$B$93:$B$171,HISTORICO!$C$93:$C$171,0,0)</f>
        <v>0</v>
      </c>
      <c r="R307" s="107">
        <f t="array" ref="R307">XLOOKUP(DECKS!$F307,HISTORICO!$B$93:$B$171,HISTORICO!$D$93:$D$171,0,0)</f>
        <v>0</v>
      </c>
      <c r="S307" s="107">
        <f t="array" ref="S307">XLOOKUP(DECKS!$F307,HISTORICO!$B$175:$B$377,HISTORICO!$C$175:$C$377,0,0)</f>
        <v>3</v>
      </c>
      <c r="T307" s="107">
        <f t="array" ref="T307">XLOOKUP(DECKS!$F307,HISTORICO!$B$175:$B$377,HISTORICO!$D$175:$D$377,0,0)</f>
        <v>1</v>
      </c>
      <c r="U307" s="107">
        <f t="array" ref="U307">XLOOKUP(DECKS!$F307,HISTORICO!$B$381:$B$501,HISTORICO!$C$381:$C$501,0,0)</f>
        <v>0</v>
      </c>
      <c r="V307" s="107">
        <f t="array" ref="V307">XLOOKUP(DECKS!$F307,HISTORICO!$B$381:$B$501,HISTORICO!$D$381:$D$501,0,0)</f>
        <v>0</v>
      </c>
      <c r="W307" s="107">
        <f t="array" ref="W307">XLOOKUP(DECKS!$F307,HISTORICO!$B$505:$B$589,HISTORICO!$C$505:$C$589,0,0)</f>
        <v>0</v>
      </c>
      <c r="X307" s="107">
        <f t="array" ref="X307">XLOOKUP(DECKS!$F307,HISTORICO!$B$505:$B$589,HISTORICO!$D$505:$D$589,0,0)</f>
        <v>0</v>
      </c>
      <c r="Y307" s="107">
        <f t="array" ref="Y307">XLOOKUP(DECKS!$F307,HISTORICO!$N$4:$N$100,HISTORICO!$O$4:$O$100,0,0)</f>
        <v>0</v>
      </c>
      <c r="Z307" s="107">
        <f t="array" ref="Z307">XLOOKUP(DECKS!$F307,HISTORICO!$N$4:$N$100,HISTORICO!$P$4:$P$100,0,0)</f>
        <v>0</v>
      </c>
      <c r="AA307" s="107">
        <f t="array" ref="AA307">XLOOKUP(DECKS!$F307,HISTORICO!$N$107:$N$288,HISTORICO!$O$107:$O$288,0,0)</f>
        <v>0</v>
      </c>
      <c r="AB307" s="107">
        <f t="array" ref="AB307">XLOOKUP(DECKS!$F307,HISTORICO!$N$107:$N$288,HISTORICO!$P$107:$P$288,0,0)</f>
        <v>0</v>
      </c>
      <c r="AC307" s="100" t="str">
        <f>DECKS!$AB307/DECKS!$AA307</f>
        <v>#DIV/0!</v>
      </c>
      <c r="AD307" s="108">
        <f t="array" ref="AD307">XLOOKUP(DECKS!$F307,HISTORICO!$N$292:$N$759,HISTORICO!$O$292:$O$759,0,0)</f>
        <v>0</v>
      </c>
      <c r="AE307" s="107">
        <f t="array" ref="AE307">XLOOKUP(DECKS!$F307,HISTORICO!$N$292:$N$759,HISTORICO!$P$292:$P$759,0,0)</f>
        <v>0</v>
      </c>
      <c r="AF307" s="109">
        <f>IFERROR(DECKS!$AE307/DECKS!$AD307,0)</f>
        <v>0</v>
      </c>
      <c r="AG307" s="108">
        <f>DECKS!$Y307+DECKS!$AA307+DECKS!$AD307</f>
        <v>0</v>
      </c>
      <c r="AH307" s="109">
        <f>IFERROR((DECKS!$Z307+DECKS!$AB307+DECKS!$AE307)/DECKS!$AG307,0)</f>
        <v>0</v>
      </c>
      <c r="AI307" s="110" t="str">
        <f>IFERROR(AVERAGEIF(REG!$D$2:$D$124,DECKS!$F307,REG!$C$2:$C$124),"-")</f>
        <v>-</v>
      </c>
      <c r="AJ307" s="108">
        <f>DECKS!$M307+DECKS!$O307+DECKS!$Q307+DECKS!$S307+DECKS!$U307+DECKS!$W307+DECKS!$Y307+DECKS!$AA307+DECKS!$AD307</f>
        <v>3</v>
      </c>
      <c r="AK307" s="109">
        <f>IFERROR((DECKS!$N307+DECKS!$P307+DECKS!$R307+DECKS!$T307+DECKS!$V307+DECKS!$X307+DECKS!$Z307+DECKS!$AB307+DECKS!$AE307)/DECKS!$AJ307,0)</f>
        <v>0.3333333333</v>
      </c>
      <c r="AL307" s="100" t="s">
        <v>362</v>
      </c>
      <c r="AM307" s="107">
        <f>SUMIF(HISTORICO!N:N,DECKS!$F307,HISTORICO!X:X)</f>
        <v>0</v>
      </c>
      <c r="AN307" s="107">
        <f>SUMIF(HISTORICO!N:N,DECKS!$F307,HISTORICO!Y:Y)</f>
        <v>0</v>
      </c>
      <c r="AO307" s="107">
        <f>SUMIF(HISTORICO!N:N,DECKS!$F307,HISTORICO!Z:Z)</f>
        <v>0</v>
      </c>
      <c r="AP307" s="107">
        <f>SUMIF(HISTORICO!N:N,DECKS!$F307,HISTORICO!AA:AA)</f>
        <v>0</v>
      </c>
      <c r="AQ307" s="111">
        <f>IFERROR(SUM(DECKS!$AM307:$AP307)/((DECKS!$AG307)),0)</f>
        <v>0</v>
      </c>
      <c r="AR307" s="112">
        <f>IFERROR(DECKS!$AM307/SUM(DECKS!$AM307:$AP307),0)</f>
        <v>0</v>
      </c>
      <c r="AS307" s="112">
        <f>IFERROR(DECKS!$AN307/SUM(DECKS!$AM307:$AP307),0)</f>
        <v>0</v>
      </c>
      <c r="AT307" s="112">
        <f>IFERROR(DECKS!$AO307/SUM(DECKS!$AM307:$AP307),0)</f>
        <v>0</v>
      </c>
      <c r="AU307" s="112">
        <f>IFERROR(DECKS!$AP307/SUM(DECKS!$AM307:$AP307),0)</f>
        <v>0</v>
      </c>
      <c r="AV307" s="107">
        <f t="array" ref="AV307">XLOOKUP(DECKS!$F307,HISTORICO!$N$4:$N$100,HISTORICO!$AH$4:$AH$100,0)</f>
        <v>0</v>
      </c>
      <c r="AW307" s="107">
        <f>DECKS!$AV307+DECKS!$AM307+1.5*DECKS!$AN307+2*DECKS!$AO307+2.5*DECKS!$AP307</f>
        <v>0</v>
      </c>
      <c r="AX307" s="110" t="str">
        <f>IFERROR(DECKS!$AW307/DECKS!$AG307,"-")</f>
        <v>-</v>
      </c>
      <c r="AY307" s="107" t="str">
        <f t="array" ref="AY307">XLOOKUP(DECKS!$AX307,REF!$F$64:$F$68,REF!$D$64:$D$68,"-",-1,1)</f>
        <v>-</v>
      </c>
      <c r="AZ307" s="107"/>
      <c r="BA307" s="114"/>
      <c r="BB307" s="107"/>
      <c r="BC307" s="107"/>
    </row>
    <row r="308" ht="18.75" hidden="1" customHeight="1">
      <c r="A308" s="88"/>
      <c r="B308" s="105" t="s">
        <v>326</v>
      </c>
      <c r="C308" s="107" t="s">
        <v>251</v>
      </c>
      <c r="D308" s="107"/>
      <c r="E308" s="105" t="str">
        <f t="array" ref="E308">XLOOKUP(B308,REF!$C$3:$C$34,REF!$B$3:$B$34,"-",0,1)</f>
        <v>Bant</v>
      </c>
      <c r="F308" s="108" t="s">
        <v>649</v>
      </c>
      <c r="G308" s="107" t="str">
        <f t="shared" si="1"/>
        <v>1</v>
      </c>
      <c r="H308" s="107" t="str">
        <f t="shared" si="2"/>
        <v>1</v>
      </c>
      <c r="I308" s="107" t="str">
        <f t="shared" si="3"/>
        <v>0</v>
      </c>
      <c r="J308" s="107" t="str">
        <f t="shared" si="4"/>
        <v>0</v>
      </c>
      <c r="K308" s="107" t="str">
        <f t="shared" si="5"/>
        <v>1</v>
      </c>
      <c r="L308" s="107">
        <f t="shared" si="6"/>
        <v>3</v>
      </c>
      <c r="M308" s="107">
        <f t="array" ref="M308">XLOOKUP(DECKS!$F308,HISTORICO!$B$4:$B$11,HISTORICO!$C$4:$C$11,0,0)</f>
        <v>0</v>
      </c>
      <c r="N308" s="107">
        <f t="array" ref="N308">XLOOKUP(DECKS!$F308,HISTORICO!$B$4:$B$11,HISTORICO!$D$4:$D$11,0,0)</f>
        <v>0</v>
      </c>
      <c r="O308" s="107">
        <f t="array" ref="O308">XLOOKUP(DECKS!$F308,HISTORICO!$B$15:$B$89,HISTORICO!$C$15:$C$89,0,0)</f>
        <v>0</v>
      </c>
      <c r="P308" s="107">
        <f t="array" ref="P308">XLOOKUP(DECKS!$F308,HISTORICO!$B$15:$B$89,HISTORICO!$D$15:$D$89,0,0)</f>
        <v>0</v>
      </c>
      <c r="Q308" s="107">
        <f t="array" ref="Q308">XLOOKUP(DECKS!$F308,HISTORICO!$B$93:$B$171,HISTORICO!$C$93:$C$171,0,0)</f>
        <v>2</v>
      </c>
      <c r="R308" s="107">
        <f t="array" ref="R308">XLOOKUP(DECKS!$F308,HISTORICO!$B$93:$B$171,HISTORICO!$D$93:$D$171,0,0)</f>
        <v>1</v>
      </c>
      <c r="S308" s="107">
        <f t="array" ref="S308">XLOOKUP(DECKS!$F308,HISTORICO!$B$175:$B$377,HISTORICO!$C$175:$C$377,0,0)</f>
        <v>0</v>
      </c>
      <c r="T308" s="107">
        <f t="array" ref="T308">XLOOKUP(DECKS!$F308,HISTORICO!$B$175:$B$377,HISTORICO!$D$175:$D$377,0,0)</f>
        <v>0</v>
      </c>
      <c r="U308" s="107">
        <f t="array" ref="U308">XLOOKUP(DECKS!$F308,HISTORICO!$B$381:$B$501,HISTORICO!$C$381:$C$501,0,0)</f>
        <v>1</v>
      </c>
      <c r="V308" s="107">
        <f t="array" ref="V308">XLOOKUP(DECKS!$F308,HISTORICO!$B$381:$B$501,HISTORICO!$D$381:$D$501,0,0)</f>
        <v>0</v>
      </c>
      <c r="W308" s="107">
        <f t="array" ref="W308">XLOOKUP(DECKS!$F308,HISTORICO!$B$505:$B$589,HISTORICO!$C$505:$C$589,0,0)</f>
        <v>0</v>
      </c>
      <c r="X308" s="107">
        <f t="array" ref="X308">XLOOKUP(DECKS!$F308,HISTORICO!$B$505:$B$589,HISTORICO!$D$505:$D$589,0,0)</f>
        <v>0</v>
      </c>
      <c r="Y308" s="107">
        <f t="array" ref="Y308">XLOOKUP(DECKS!$F308,HISTORICO!$N$4:$N$100,HISTORICO!$O$4:$O$100,0,0)</f>
        <v>0</v>
      </c>
      <c r="Z308" s="107">
        <f t="array" ref="Z308">XLOOKUP(DECKS!$F308,HISTORICO!$N$4:$N$100,HISTORICO!$P$4:$P$100,0,0)</f>
        <v>0</v>
      </c>
      <c r="AA308" s="107">
        <f t="array" ref="AA308">XLOOKUP(DECKS!$F308,HISTORICO!$N$107:$N$288,HISTORICO!$O$107:$O$288,0,0)</f>
        <v>0</v>
      </c>
      <c r="AB308" s="107">
        <f t="array" ref="AB308">XLOOKUP(DECKS!$F308,HISTORICO!$N$107:$N$288,HISTORICO!$P$107:$P$288,0,0)</f>
        <v>0</v>
      </c>
      <c r="AC308" s="100" t="str">
        <f>DECKS!$AB308/DECKS!$AA308</f>
        <v>#DIV/0!</v>
      </c>
      <c r="AD308" s="108">
        <f t="array" ref="AD308">XLOOKUP(DECKS!$F308,HISTORICO!$N$292:$N$759,HISTORICO!$O$292:$O$759,0,0)</f>
        <v>0</v>
      </c>
      <c r="AE308" s="107">
        <f t="array" ref="AE308">XLOOKUP(DECKS!$F308,HISTORICO!$N$292:$N$759,HISTORICO!$P$292:$P$759,0,0)</f>
        <v>0</v>
      </c>
      <c r="AF308" s="109">
        <f>IFERROR(DECKS!$AE308/DECKS!$AD308,0)</f>
        <v>0</v>
      </c>
      <c r="AG308" s="108">
        <f>DECKS!$Y308+DECKS!$AA308+DECKS!$AD308</f>
        <v>0</v>
      </c>
      <c r="AH308" s="109">
        <f>IFERROR((DECKS!$Z308+DECKS!$AB308+DECKS!$AE308)/DECKS!$AG308,0)</f>
        <v>0</v>
      </c>
      <c r="AI308" s="110" t="str">
        <f>IFERROR(AVERAGEIF(REG!$D$2:$D$124,DECKS!$F308,REG!$C$2:$C$124),"-")</f>
        <v>-</v>
      </c>
      <c r="AJ308" s="108">
        <f>DECKS!$M308+DECKS!$O308+DECKS!$Q308+DECKS!$S308+DECKS!$U308+DECKS!$W308+DECKS!$Y308+DECKS!$AA308+DECKS!$AD308</f>
        <v>3</v>
      </c>
      <c r="AK308" s="109">
        <f>IFERROR((DECKS!$N308+DECKS!$P308+DECKS!$R308+DECKS!$T308+DECKS!$V308+DECKS!$X308+DECKS!$Z308+DECKS!$AB308+DECKS!$AE308)/DECKS!$AJ308,0)</f>
        <v>0.3333333333</v>
      </c>
      <c r="AL308" s="100" t="s">
        <v>362</v>
      </c>
      <c r="AM308" s="107">
        <f>SUMIF(HISTORICO!N:N,DECKS!$F308,HISTORICO!X:X)</f>
        <v>0</v>
      </c>
      <c r="AN308" s="107">
        <f>SUMIF(HISTORICO!N:N,DECKS!$F308,HISTORICO!Y:Y)</f>
        <v>0</v>
      </c>
      <c r="AO308" s="107">
        <f>SUMIF(HISTORICO!N:N,DECKS!$F308,HISTORICO!Z:Z)</f>
        <v>0</v>
      </c>
      <c r="AP308" s="107">
        <f>SUMIF(HISTORICO!N:N,DECKS!$F308,HISTORICO!AA:AA)</f>
        <v>0</v>
      </c>
      <c r="AQ308" s="111">
        <f>IFERROR(SUM(DECKS!$AM308:$AP308)/((DECKS!$AG308)),0)</f>
        <v>0</v>
      </c>
      <c r="AR308" s="112">
        <f>IFERROR(DECKS!$AM308/SUM(DECKS!$AM308:$AP308),0)</f>
        <v>0</v>
      </c>
      <c r="AS308" s="112">
        <f>IFERROR(DECKS!$AN308/SUM(DECKS!$AM308:$AP308),0)</f>
        <v>0</v>
      </c>
      <c r="AT308" s="112">
        <f>IFERROR(DECKS!$AO308/SUM(DECKS!$AM308:$AP308),0)</f>
        <v>0</v>
      </c>
      <c r="AU308" s="112">
        <f>IFERROR(DECKS!$AP308/SUM(DECKS!$AM308:$AP308),0)</f>
        <v>0</v>
      </c>
      <c r="AV308" s="107">
        <f t="array" ref="AV308">XLOOKUP(DECKS!$F308,HISTORICO!$N$4:$N$100,HISTORICO!$AH$4:$AH$100,0)</f>
        <v>0</v>
      </c>
      <c r="AW308" s="107">
        <f>DECKS!$AV308+DECKS!$AM308+1.5*DECKS!$AN308+2*DECKS!$AO308+2.5*DECKS!$AP308</f>
        <v>0</v>
      </c>
      <c r="AX308" s="110" t="str">
        <f>IFERROR(DECKS!$AW308/DECKS!$AG308,"-")</f>
        <v>-</v>
      </c>
      <c r="AY308" s="107" t="str">
        <f t="array" ref="AY308">XLOOKUP(DECKS!$AX308,REF!$F$64:$F$68,REF!$D$64:$D$68,"-",-1,1)</f>
        <v>-</v>
      </c>
      <c r="AZ308" s="107"/>
      <c r="BA308" s="114"/>
      <c r="BB308" s="107"/>
      <c r="BC308" s="107"/>
    </row>
    <row r="309" ht="18.75" hidden="1" customHeight="1">
      <c r="A309" s="88"/>
      <c r="B309" s="105" t="s">
        <v>312</v>
      </c>
      <c r="C309" s="107" t="s">
        <v>277</v>
      </c>
      <c r="D309" s="107"/>
      <c r="E309" s="105" t="str">
        <f t="array" ref="E309">XLOOKUP(B309,REF!$C$3:$C$34,REF!$B$3:$B$34,"-",0,1)</f>
        <v>Grixis</v>
      </c>
      <c r="F309" s="108" t="s">
        <v>650</v>
      </c>
      <c r="G309" s="107" t="str">
        <f t="shared" si="1"/>
        <v>0</v>
      </c>
      <c r="H309" s="107" t="str">
        <f t="shared" si="2"/>
        <v>1</v>
      </c>
      <c r="I309" s="107" t="str">
        <f t="shared" si="3"/>
        <v>1</v>
      </c>
      <c r="J309" s="107" t="str">
        <f t="shared" si="4"/>
        <v>1</v>
      </c>
      <c r="K309" s="107" t="str">
        <f t="shared" si="5"/>
        <v>0</v>
      </c>
      <c r="L309" s="107">
        <f t="shared" si="6"/>
        <v>3</v>
      </c>
      <c r="M309" s="107">
        <f t="array" ref="M309">XLOOKUP(DECKS!$F309,HISTORICO!$B$4:$B$11,HISTORICO!$C$4:$C$11,0,0)</f>
        <v>0</v>
      </c>
      <c r="N309" s="107">
        <f t="array" ref="N309">XLOOKUP(DECKS!$F309,HISTORICO!$B$4:$B$11,HISTORICO!$D$4:$D$11,0,0)</f>
        <v>0</v>
      </c>
      <c r="O309" s="107">
        <f t="array" ref="O309">XLOOKUP(DECKS!$F309,HISTORICO!$B$15:$B$89,HISTORICO!$C$15:$C$89,0,0)</f>
        <v>0</v>
      </c>
      <c r="P309" s="107">
        <f t="array" ref="P309">XLOOKUP(DECKS!$F309,HISTORICO!$B$15:$B$89,HISTORICO!$D$15:$D$89,0,0)</f>
        <v>0</v>
      </c>
      <c r="Q309" s="107">
        <f t="array" ref="Q309">XLOOKUP(DECKS!$F309,HISTORICO!$B$93:$B$171,HISTORICO!$C$93:$C$171,0,0)</f>
        <v>0</v>
      </c>
      <c r="R309" s="107">
        <f t="array" ref="R309">XLOOKUP(DECKS!$F309,HISTORICO!$B$93:$B$171,HISTORICO!$D$93:$D$171,0,0)</f>
        <v>0</v>
      </c>
      <c r="S309" s="107">
        <f t="array" ref="S309">XLOOKUP(DECKS!$F309,HISTORICO!$B$175:$B$377,HISTORICO!$C$175:$C$377,0,0)</f>
        <v>3</v>
      </c>
      <c r="T309" s="107">
        <f t="array" ref="T309">XLOOKUP(DECKS!$F309,HISTORICO!$B$175:$B$377,HISTORICO!$D$175:$D$377,0,0)</f>
        <v>1</v>
      </c>
      <c r="U309" s="107">
        <f t="array" ref="U309">XLOOKUP(DECKS!$F309,HISTORICO!$B$381:$B$501,HISTORICO!$C$381:$C$501,0,0)</f>
        <v>0</v>
      </c>
      <c r="V309" s="107">
        <f t="array" ref="V309">XLOOKUP(DECKS!$F309,HISTORICO!$B$381:$B$501,HISTORICO!$D$381:$D$501,0,0)</f>
        <v>0</v>
      </c>
      <c r="W309" s="107">
        <f t="array" ref="W309">XLOOKUP(DECKS!$F309,HISTORICO!$B$505:$B$589,HISTORICO!$C$505:$C$589,0,0)</f>
        <v>0</v>
      </c>
      <c r="X309" s="107">
        <f t="array" ref="X309">XLOOKUP(DECKS!$F309,HISTORICO!$B$505:$B$589,HISTORICO!$D$505:$D$589,0,0)</f>
        <v>0</v>
      </c>
      <c r="Y309" s="107">
        <f t="array" ref="Y309">XLOOKUP(DECKS!$F309,HISTORICO!$N$4:$N$100,HISTORICO!$O$4:$O$100,0,0)</f>
        <v>0</v>
      </c>
      <c r="Z309" s="107">
        <f t="array" ref="Z309">XLOOKUP(DECKS!$F309,HISTORICO!$N$4:$N$100,HISTORICO!$P$4:$P$100,0,0)</f>
        <v>0</v>
      </c>
      <c r="AA309" s="107">
        <f t="array" ref="AA309">XLOOKUP(DECKS!$F309,HISTORICO!$N$107:$N$288,HISTORICO!$O$107:$O$288,0,0)</f>
        <v>0</v>
      </c>
      <c r="AB309" s="107">
        <f t="array" ref="AB309">XLOOKUP(DECKS!$F309,HISTORICO!$N$107:$N$288,HISTORICO!$P$107:$P$288,0,0)</f>
        <v>0</v>
      </c>
      <c r="AC309" s="100" t="str">
        <f>DECKS!$AB309/DECKS!$AA309</f>
        <v>#DIV/0!</v>
      </c>
      <c r="AD309" s="108">
        <f t="array" ref="AD309">XLOOKUP(DECKS!$F309,HISTORICO!$N$292:$N$759,HISTORICO!$O$292:$O$759,0,0)</f>
        <v>0</v>
      </c>
      <c r="AE309" s="107">
        <f t="array" ref="AE309">XLOOKUP(DECKS!$F309,HISTORICO!$N$292:$N$759,HISTORICO!$P$292:$P$759,0,0)</f>
        <v>0</v>
      </c>
      <c r="AF309" s="109">
        <f>IFERROR(DECKS!$AE309/DECKS!$AD309,0)</f>
        <v>0</v>
      </c>
      <c r="AG309" s="108">
        <f>DECKS!$Y309+DECKS!$AA309+DECKS!$AD309</f>
        <v>0</v>
      </c>
      <c r="AH309" s="109">
        <f>IFERROR((DECKS!$Z309+DECKS!$AB309+DECKS!$AE309)/DECKS!$AG309,0)</f>
        <v>0</v>
      </c>
      <c r="AI309" s="110" t="str">
        <f>IFERROR(AVERAGEIF(REG!$D$2:$D$124,DECKS!$F309,REG!$C$2:$C$124),"-")</f>
        <v>-</v>
      </c>
      <c r="AJ309" s="108">
        <f>DECKS!$M309+DECKS!$O309+DECKS!$Q309+DECKS!$S309+DECKS!$U309+DECKS!$W309+DECKS!$Y309+DECKS!$AA309+DECKS!$AD309</f>
        <v>3</v>
      </c>
      <c r="AK309" s="109">
        <f>IFERROR((DECKS!$N309+DECKS!$P309+DECKS!$R309+DECKS!$T309+DECKS!$V309+DECKS!$X309+DECKS!$Z309+DECKS!$AB309+DECKS!$AE309)/DECKS!$AJ309,0)</f>
        <v>0.3333333333</v>
      </c>
      <c r="AL309" s="100" t="s">
        <v>367</v>
      </c>
      <c r="AM309" s="107">
        <f>SUMIF(HISTORICO!N:N,DECKS!$F309,HISTORICO!X:X)</f>
        <v>0</v>
      </c>
      <c r="AN309" s="107">
        <f>SUMIF(HISTORICO!N:N,DECKS!$F309,HISTORICO!Y:Y)</f>
        <v>0</v>
      </c>
      <c r="AO309" s="107">
        <f>SUMIF(HISTORICO!N:N,DECKS!$F309,HISTORICO!Z:Z)</f>
        <v>0</v>
      </c>
      <c r="AP309" s="107">
        <f>SUMIF(HISTORICO!N:N,DECKS!$F309,HISTORICO!AA:AA)</f>
        <v>0</v>
      </c>
      <c r="AQ309" s="111">
        <f>IFERROR(SUM(DECKS!$AM309:$AP309)/((DECKS!$AG309)),0)</f>
        <v>0</v>
      </c>
      <c r="AR309" s="112">
        <f>IFERROR(DECKS!$AM309/SUM(DECKS!$AM309:$AP309),0)</f>
        <v>0</v>
      </c>
      <c r="AS309" s="112">
        <f>IFERROR(DECKS!$AN309/SUM(DECKS!$AM309:$AP309),0)</f>
        <v>0</v>
      </c>
      <c r="AT309" s="112">
        <f>IFERROR(DECKS!$AO309/SUM(DECKS!$AM309:$AP309),0)</f>
        <v>0</v>
      </c>
      <c r="AU309" s="112">
        <f>IFERROR(DECKS!$AP309/SUM(DECKS!$AM309:$AP309),0)</f>
        <v>0</v>
      </c>
      <c r="AV309" s="107">
        <f t="array" ref="AV309">XLOOKUP(DECKS!$F309,HISTORICO!$N$4:$N$100,HISTORICO!$AH$4:$AH$100,0)</f>
        <v>0</v>
      </c>
      <c r="AW309" s="107">
        <f>DECKS!$AV309+DECKS!$AM309+1.5*DECKS!$AN309+2*DECKS!$AO309+2.5*DECKS!$AP309</f>
        <v>0</v>
      </c>
      <c r="AX309" s="110" t="str">
        <f>IFERROR(DECKS!$AW309/DECKS!$AG309,"-")</f>
        <v>-</v>
      </c>
      <c r="AY309" s="107" t="str">
        <f t="array" ref="AY309">XLOOKUP(DECKS!$AX309,REF!$F$64:$F$68,REF!$D$64:$D$68,"-",-1,1)</f>
        <v>-</v>
      </c>
      <c r="AZ309" s="107"/>
      <c r="BA309" s="114"/>
      <c r="BB309" s="107"/>
      <c r="BC309" s="107"/>
    </row>
    <row r="310" ht="18.75" hidden="1" customHeight="1">
      <c r="A310" s="88"/>
      <c r="B310" s="105" t="s">
        <v>302</v>
      </c>
      <c r="C310" s="107" t="s">
        <v>274</v>
      </c>
      <c r="D310" s="107">
        <v>8.0</v>
      </c>
      <c r="E310" s="105" t="str">
        <f t="array" ref="E310">XLOOKUP(B310,REF!$C$3:$C$34,REF!$B$3:$B$34,"-",0,1)</f>
        <v>Mardu</v>
      </c>
      <c r="F310" s="108" t="s">
        <v>651</v>
      </c>
      <c r="G310" s="107" t="str">
        <f t="shared" si="1"/>
        <v>1</v>
      </c>
      <c r="H310" s="107" t="str">
        <f t="shared" si="2"/>
        <v>0</v>
      </c>
      <c r="I310" s="107" t="str">
        <f t="shared" si="3"/>
        <v>1</v>
      </c>
      <c r="J310" s="107" t="str">
        <f t="shared" si="4"/>
        <v>1</v>
      </c>
      <c r="K310" s="107" t="str">
        <f t="shared" si="5"/>
        <v>0</v>
      </c>
      <c r="L310" s="107">
        <f t="shared" si="6"/>
        <v>3</v>
      </c>
      <c r="M310" s="107">
        <f t="array" ref="M310">XLOOKUP(DECKS!$F310,HISTORICO!$B$4:$B$11,HISTORICO!$C$4:$C$11,0,0)</f>
        <v>0</v>
      </c>
      <c r="N310" s="107">
        <f t="array" ref="N310">XLOOKUP(DECKS!$F310,HISTORICO!$B$4:$B$11,HISTORICO!$D$4:$D$11,0,0)</f>
        <v>0</v>
      </c>
      <c r="O310" s="107">
        <f t="array" ref="O310">XLOOKUP(DECKS!$F310,HISTORICO!$B$15:$B$89,HISTORICO!$C$15:$C$89,0,0)</f>
        <v>0</v>
      </c>
      <c r="P310" s="107">
        <f t="array" ref="P310">XLOOKUP(DECKS!$F310,HISTORICO!$B$15:$B$89,HISTORICO!$D$15:$D$89,0,0)</f>
        <v>0</v>
      </c>
      <c r="Q310" s="107">
        <f t="array" ref="Q310">XLOOKUP(DECKS!$F310,HISTORICO!$B$93:$B$171,HISTORICO!$C$93:$C$171,0,0)</f>
        <v>0</v>
      </c>
      <c r="R310" s="107">
        <f t="array" ref="R310">XLOOKUP(DECKS!$F310,HISTORICO!$B$93:$B$171,HISTORICO!$D$93:$D$171,0,0)</f>
        <v>0</v>
      </c>
      <c r="S310" s="107">
        <f t="array" ref="S310">XLOOKUP(DECKS!$F310,HISTORICO!$B$175:$B$377,HISTORICO!$C$175:$C$377,0,0)</f>
        <v>0</v>
      </c>
      <c r="T310" s="107">
        <f t="array" ref="T310">XLOOKUP(DECKS!$F310,HISTORICO!$B$175:$B$377,HISTORICO!$D$175:$D$377,0,0)</f>
        <v>0</v>
      </c>
      <c r="U310" s="107">
        <f t="array" ref="U310">XLOOKUP(DECKS!$F310,HISTORICO!$B$381:$B$501,HISTORICO!$C$381:$C$501,0,0)</f>
        <v>0</v>
      </c>
      <c r="V310" s="107">
        <f t="array" ref="V310">XLOOKUP(DECKS!$F310,HISTORICO!$B$381:$B$501,HISTORICO!$D$381:$D$501,0,0)</f>
        <v>0</v>
      </c>
      <c r="W310" s="107">
        <f t="array" ref="W310">XLOOKUP(DECKS!$F310,HISTORICO!$B$505:$B$589,HISTORICO!$C$505:$C$589,0,0)</f>
        <v>3</v>
      </c>
      <c r="X310" s="107">
        <f t="array" ref="X310">XLOOKUP(DECKS!$F310,HISTORICO!$B$505:$B$589,HISTORICO!$D$505:$D$589,0,0)</f>
        <v>1</v>
      </c>
      <c r="Y310" s="107">
        <f t="array" ref="Y310">XLOOKUP(DECKS!$F310,HISTORICO!$N$4:$N$100,HISTORICO!$O$4:$O$100,0,0)</f>
        <v>0</v>
      </c>
      <c r="Z310" s="107">
        <f t="array" ref="Z310">XLOOKUP(DECKS!$F310,HISTORICO!$N$4:$N$100,HISTORICO!$P$4:$P$100,0,0)</f>
        <v>0</v>
      </c>
      <c r="AA310" s="107">
        <f t="array" ref="AA310">XLOOKUP(DECKS!$F310,HISTORICO!$N$107:$N$288,HISTORICO!$O$107:$O$288,0,0)</f>
        <v>0</v>
      </c>
      <c r="AB310" s="107">
        <f t="array" ref="AB310">XLOOKUP(DECKS!$F310,HISTORICO!$N$107:$N$288,HISTORICO!$P$107:$P$288,0,0)</f>
        <v>0</v>
      </c>
      <c r="AC310" s="100" t="str">
        <f>DECKS!$AB310/DECKS!$AA310</f>
        <v>#DIV/0!</v>
      </c>
      <c r="AD310" s="108">
        <f t="array" ref="AD310">XLOOKUP(DECKS!$F310,HISTORICO!$N$292:$N$759,HISTORICO!$O$292:$O$759,0,0)</f>
        <v>0</v>
      </c>
      <c r="AE310" s="107">
        <f t="array" ref="AE310">XLOOKUP(DECKS!$F310,HISTORICO!$N$292:$N$759,HISTORICO!$P$292:$P$759,0,0)</f>
        <v>0</v>
      </c>
      <c r="AF310" s="109">
        <f>IFERROR(DECKS!$AE310/DECKS!$AD310,0)</f>
        <v>0</v>
      </c>
      <c r="AG310" s="108">
        <f>DECKS!$Y310+DECKS!$AA310+DECKS!$AD310</f>
        <v>0</v>
      </c>
      <c r="AH310" s="109">
        <f>IFERROR((DECKS!$Z310+DECKS!$AB310+DECKS!$AE310)/DECKS!$AG310,0)</f>
        <v>0</v>
      </c>
      <c r="AI310" s="110" t="str">
        <f>IFERROR(AVERAGEIF(REG!$D$2:$D$124,DECKS!$F310,REG!$C$2:$C$124),"-")</f>
        <v>-</v>
      </c>
      <c r="AJ310" s="108">
        <f>DECKS!$M310+DECKS!$O310+DECKS!$Q310+DECKS!$S310+DECKS!$U310+DECKS!$W310+DECKS!$Y310+DECKS!$AA310+DECKS!$AD310</f>
        <v>3</v>
      </c>
      <c r="AK310" s="109">
        <f>IFERROR((DECKS!$N310+DECKS!$P310+DECKS!$R310+DECKS!$T310+DECKS!$V310+DECKS!$X310+DECKS!$Z310+DECKS!$AB310+DECKS!$AE310)/DECKS!$AJ310,0)</f>
        <v>0.3333333333</v>
      </c>
      <c r="AL310" s="100" t="s">
        <v>160</v>
      </c>
      <c r="AM310" s="107">
        <f>SUMIF(HISTORICO!N:N,DECKS!$F310,HISTORICO!X:X)</f>
        <v>0</v>
      </c>
      <c r="AN310" s="107">
        <f>SUMIF(HISTORICO!N:N,DECKS!$F310,HISTORICO!Y:Y)</f>
        <v>0</v>
      </c>
      <c r="AO310" s="107">
        <f>SUMIF(HISTORICO!N:N,DECKS!$F310,HISTORICO!Z:Z)</f>
        <v>0</v>
      </c>
      <c r="AP310" s="107">
        <f>SUMIF(HISTORICO!N:N,DECKS!$F310,HISTORICO!AA:AA)</f>
        <v>0</v>
      </c>
      <c r="AQ310" s="111">
        <f>IFERROR(SUM(DECKS!$AM310:$AP310)/((DECKS!$AG310)),0)</f>
        <v>0</v>
      </c>
      <c r="AR310" s="112">
        <f>IFERROR(DECKS!$AM310/SUM(DECKS!$AM310:$AP310),0)</f>
        <v>0</v>
      </c>
      <c r="AS310" s="112">
        <f>IFERROR(DECKS!$AN310/SUM(DECKS!$AM310:$AP310),0)</f>
        <v>0</v>
      </c>
      <c r="AT310" s="112">
        <f>IFERROR(DECKS!$AO310/SUM(DECKS!$AM310:$AP310),0)</f>
        <v>0</v>
      </c>
      <c r="AU310" s="112">
        <f>IFERROR(DECKS!$AP310/SUM(DECKS!$AM310:$AP310),0)</f>
        <v>0</v>
      </c>
      <c r="AV310" s="107">
        <f t="array" ref="AV310">XLOOKUP(DECKS!$F310,HISTORICO!$N$4:$N$100,HISTORICO!$AH$4:$AH$100,0)</f>
        <v>0</v>
      </c>
      <c r="AW310" s="107">
        <f>DECKS!$AV310+DECKS!$AM310+1.5*DECKS!$AN310+2*DECKS!$AO310+2.5*DECKS!$AP310</f>
        <v>0</v>
      </c>
      <c r="AX310" s="110" t="str">
        <f>IFERROR(DECKS!$AW310/DECKS!$AG310,"-")</f>
        <v>-</v>
      </c>
      <c r="AY310" s="107" t="str">
        <f t="array" ref="AY310">XLOOKUP(DECKS!$AX310,REF!$F$64:$F$68,REF!$D$64:$D$68,"-",-1,1)</f>
        <v>-</v>
      </c>
      <c r="AZ310" s="107"/>
      <c r="BA310" s="114"/>
      <c r="BB310" s="107"/>
      <c r="BC310" s="107"/>
    </row>
    <row r="311" ht="18.75" hidden="1" customHeight="1">
      <c r="A311" s="88"/>
      <c r="B311" s="105" t="s">
        <v>294</v>
      </c>
      <c r="C311" s="107" t="s">
        <v>263</v>
      </c>
      <c r="D311" s="107"/>
      <c r="E311" s="105" t="str">
        <f t="array" ref="E311">XLOOKUP(B311,REF!$C$3:$C$34,REF!$B$3:$B$34,"-",0,1)</f>
        <v>Incolor</v>
      </c>
      <c r="F311" s="108" t="s">
        <v>652</v>
      </c>
      <c r="G311" s="107" t="str">
        <f t="shared" si="1"/>
        <v>0</v>
      </c>
      <c r="H311" s="107" t="str">
        <f t="shared" si="2"/>
        <v>0</v>
      </c>
      <c r="I311" s="107" t="str">
        <f t="shared" si="3"/>
        <v>0</v>
      </c>
      <c r="J311" s="107" t="str">
        <f t="shared" si="4"/>
        <v>0</v>
      </c>
      <c r="K311" s="107" t="str">
        <f t="shared" si="5"/>
        <v>0</v>
      </c>
      <c r="L311" s="107">
        <f t="shared" si="6"/>
        <v>0</v>
      </c>
      <c r="M311" s="107">
        <f t="array" ref="M311">XLOOKUP(DECKS!$F311,HISTORICO!$B$4:$B$11,HISTORICO!$C$4:$C$11,0,0)</f>
        <v>0</v>
      </c>
      <c r="N311" s="107">
        <f t="array" ref="N311">XLOOKUP(DECKS!$F311,HISTORICO!$B$4:$B$11,HISTORICO!$D$4:$D$11,0,0)</f>
        <v>0</v>
      </c>
      <c r="O311" s="107">
        <f t="array" ref="O311">XLOOKUP(DECKS!$F311,HISTORICO!$B$15:$B$89,HISTORICO!$C$15:$C$89,0,0)</f>
        <v>0</v>
      </c>
      <c r="P311" s="107">
        <f t="array" ref="P311">XLOOKUP(DECKS!$F311,HISTORICO!$B$15:$B$89,HISTORICO!$D$15:$D$89,0,0)</f>
        <v>0</v>
      </c>
      <c r="Q311" s="107">
        <f t="array" ref="Q311">XLOOKUP(DECKS!$F311,HISTORICO!$B$93:$B$171,HISTORICO!$C$93:$C$171,0,0)</f>
        <v>0</v>
      </c>
      <c r="R311" s="107">
        <f t="array" ref="R311">XLOOKUP(DECKS!$F311,HISTORICO!$B$93:$B$171,HISTORICO!$D$93:$D$171,0,0)</f>
        <v>0</v>
      </c>
      <c r="S311" s="107">
        <f t="array" ref="S311">XLOOKUP(DECKS!$F311,HISTORICO!$B$175:$B$377,HISTORICO!$C$175:$C$377,0,0)</f>
        <v>3</v>
      </c>
      <c r="T311" s="107">
        <f t="array" ref="T311">XLOOKUP(DECKS!$F311,HISTORICO!$B$175:$B$377,HISTORICO!$D$175:$D$377,0,0)</f>
        <v>1</v>
      </c>
      <c r="U311" s="107">
        <f t="array" ref="U311">XLOOKUP(DECKS!$F311,HISTORICO!$B$381:$B$501,HISTORICO!$C$381:$C$501,0,0)</f>
        <v>0</v>
      </c>
      <c r="V311" s="107">
        <f t="array" ref="V311">XLOOKUP(DECKS!$F311,HISTORICO!$B$381:$B$501,HISTORICO!$D$381:$D$501,0,0)</f>
        <v>0</v>
      </c>
      <c r="W311" s="107">
        <f t="array" ref="W311">XLOOKUP(DECKS!$F311,HISTORICO!$B$505:$B$589,HISTORICO!$C$505:$C$589,0,0)</f>
        <v>0</v>
      </c>
      <c r="X311" s="107">
        <f t="array" ref="X311">XLOOKUP(DECKS!$F311,HISTORICO!$B$505:$B$589,HISTORICO!$D$505:$D$589,0,0)</f>
        <v>0</v>
      </c>
      <c r="Y311" s="107">
        <f t="array" ref="Y311">XLOOKUP(DECKS!$F311,HISTORICO!$N$4:$N$100,HISTORICO!$O$4:$O$100,0,0)</f>
        <v>0</v>
      </c>
      <c r="Z311" s="107">
        <f t="array" ref="Z311">XLOOKUP(DECKS!$F311,HISTORICO!$N$4:$N$100,HISTORICO!$P$4:$P$100,0,0)</f>
        <v>0</v>
      </c>
      <c r="AA311" s="107">
        <f t="array" ref="AA311">XLOOKUP(DECKS!$F311,HISTORICO!$N$107:$N$288,HISTORICO!$O$107:$O$288,0,0)</f>
        <v>0</v>
      </c>
      <c r="AB311" s="107">
        <f t="array" ref="AB311">XLOOKUP(DECKS!$F311,HISTORICO!$N$107:$N$288,HISTORICO!$P$107:$P$288,0,0)</f>
        <v>0</v>
      </c>
      <c r="AC311" s="100" t="str">
        <f>DECKS!$AB311/DECKS!$AA311</f>
        <v>#DIV/0!</v>
      </c>
      <c r="AD311" s="108">
        <f t="array" ref="AD311">XLOOKUP(DECKS!$F311,HISTORICO!$N$292:$N$759,HISTORICO!$O$292:$O$759,0,0)</f>
        <v>0</v>
      </c>
      <c r="AE311" s="107">
        <f t="array" ref="AE311">XLOOKUP(DECKS!$F311,HISTORICO!$N$292:$N$759,HISTORICO!$P$292:$P$759,0,0)</f>
        <v>0</v>
      </c>
      <c r="AF311" s="109">
        <f>IFERROR(DECKS!$AE311/DECKS!$AD311,0)</f>
        <v>0</v>
      </c>
      <c r="AG311" s="108">
        <f>DECKS!$Y311+DECKS!$AA311+DECKS!$AD311</f>
        <v>0</v>
      </c>
      <c r="AH311" s="109">
        <f>IFERROR((DECKS!$Z311+DECKS!$AB311+DECKS!$AE311)/DECKS!$AG311,0)</f>
        <v>0</v>
      </c>
      <c r="AI311" s="110" t="str">
        <f>IFERROR(AVERAGEIF(REG!$D$2:$D$124,DECKS!$F311,REG!$C$2:$C$124),"-")</f>
        <v>-</v>
      </c>
      <c r="AJ311" s="108">
        <f>DECKS!$M311+DECKS!$O311+DECKS!$Q311+DECKS!$S311+DECKS!$U311+DECKS!$W311+DECKS!$Y311+DECKS!$AA311+DECKS!$AD311</f>
        <v>3</v>
      </c>
      <c r="AK311" s="109">
        <f>IFERROR((DECKS!$N311+DECKS!$P311+DECKS!$R311+DECKS!$T311+DECKS!$V311+DECKS!$X311+DECKS!$Z311+DECKS!$AB311+DECKS!$AE311)/DECKS!$AJ311,0)</f>
        <v>0.3333333333</v>
      </c>
      <c r="AL311" s="100" t="s">
        <v>362</v>
      </c>
      <c r="AM311" s="107">
        <f>SUMIF(HISTORICO!N:N,DECKS!$F311,HISTORICO!X:X)</f>
        <v>0</v>
      </c>
      <c r="AN311" s="107">
        <f>SUMIF(HISTORICO!N:N,DECKS!$F311,HISTORICO!Y:Y)</f>
        <v>0</v>
      </c>
      <c r="AO311" s="107">
        <f>SUMIF(HISTORICO!N:N,DECKS!$F311,HISTORICO!Z:Z)</f>
        <v>0</v>
      </c>
      <c r="AP311" s="107">
        <f>SUMIF(HISTORICO!N:N,DECKS!$F311,HISTORICO!AA:AA)</f>
        <v>0</v>
      </c>
      <c r="AQ311" s="111">
        <f>IFERROR(SUM(DECKS!$AM311:$AP311)/((DECKS!$AG311)),0)</f>
        <v>0</v>
      </c>
      <c r="AR311" s="112">
        <f>IFERROR(DECKS!$AM311/SUM(DECKS!$AM311:$AP311),0)</f>
        <v>0</v>
      </c>
      <c r="AS311" s="112">
        <f>IFERROR(DECKS!$AN311/SUM(DECKS!$AM311:$AP311),0)</f>
        <v>0</v>
      </c>
      <c r="AT311" s="112">
        <f>IFERROR(DECKS!$AO311/SUM(DECKS!$AM311:$AP311),0)</f>
        <v>0</v>
      </c>
      <c r="AU311" s="112">
        <f>IFERROR(DECKS!$AP311/SUM(DECKS!$AM311:$AP311),0)</f>
        <v>0</v>
      </c>
      <c r="AV311" s="107">
        <f t="array" ref="AV311">XLOOKUP(DECKS!$F311,HISTORICO!$N$4:$N$100,HISTORICO!$AH$4:$AH$100,0)</f>
        <v>0</v>
      </c>
      <c r="AW311" s="107">
        <f>DECKS!$AV311+DECKS!$AM311+1.5*DECKS!$AN311+2*DECKS!$AO311+2.5*DECKS!$AP311</f>
        <v>0</v>
      </c>
      <c r="AX311" s="110" t="str">
        <f>IFERROR(DECKS!$AW311/DECKS!$AG311,"-")</f>
        <v>-</v>
      </c>
      <c r="AY311" s="107" t="str">
        <f t="array" ref="AY311">XLOOKUP(DECKS!$AX311,REF!$F$64:$F$68,REF!$D$64:$D$68,"-",-1,1)</f>
        <v>-</v>
      </c>
      <c r="AZ311" s="107"/>
      <c r="BA311" s="114"/>
      <c r="BB311" s="107"/>
      <c r="BC311" s="107"/>
    </row>
    <row r="312" ht="18.75" hidden="1" customHeight="1">
      <c r="A312" s="88"/>
      <c r="B312" s="105" t="s">
        <v>326</v>
      </c>
      <c r="C312" s="107" t="s">
        <v>257</v>
      </c>
      <c r="D312" s="107"/>
      <c r="E312" s="105" t="str">
        <f t="array" ref="E312">XLOOKUP(B312,REF!$C$3:$C$34,REF!$B$3:$B$34,"-",0,1)</f>
        <v>Bant</v>
      </c>
      <c r="F312" s="108" t="s">
        <v>653</v>
      </c>
      <c r="G312" s="107" t="str">
        <f t="shared" si="1"/>
        <v>1</v>
      </c>
      <c r="H312" s="107" t="str">
        <f t="shared" si="2"/>
        <v>1</v>
      </c>
      <c r="I312" s="107" t="str">
        <f t="shared" si="3"/>
        <v>0</v>
      </c>
      <c r="J312" s="107" t="str">
        <f t="shared" si="4"/>
        <v>0</v>
      </c>
      <c r="K312" s="107" t="str">
        <f t="shared" si="5"/>
        <v>1</v>
      </c>
      <c r="L312" s="107">
        <f t="shared" si="6"/>
        <v>3</v>
      </c>
      <c r="M312" s="107">
        <f t="array" ref="M312">XLOOKUP(DECKS!$F312,HISTORICO!$B$4:$B$11,HISTORICO!$C$4:$C$11,0,0)</f>
        <v>0</v>
      </c>
      <c r="N312" s="107">
        <f t="array" ref="N312">XLOOKUP(DECKS!$F312,HISTORICO!$B$4:$B$11,HISTORICO!$D$4:$D$11,0,0)</f>
        <v>0</v>
      </c>
      <c r="O312" s="107">
        <f t="array" ref="O312">XLOOKUP(DECKS!$F312,HISTORICO!$B$15:$B$89,HISTORICO!$C$15:$C$89,0,0)</f>
        <v>0</v>
      </c>
      <c r="P312" s="107">
        <f t="array" ref="P312">XLOOKUP(DECKS!$F312,HISTORICO!$B$15:$B$89,HISTORICO!$D$15:$D$89,0,0)</f>
        <v>0</v>
      </c>
      <c r="Q312" s="107">
        <f t="array" ref="Q312">XLOOKUP(DECKS!$F312,HISTORICO!$B$93:$B$171,HISTORICO!$C$93:$C$171,0,0)</f>
        <v>0</v>
      </c>
      <c r="R312" s="107">
        <f t="array" ref="R312">XLOOKUP(DECKS!$F312,HISTORICO!$B$93:$B$171,HISTORICO!$D$93:$D$171,0,0)</f>
        <v>0</v>
      </c>
      <c r="S312" s="107">
        <f t="array" ref="S312">XLOOKUP(DECKS!$F312,HISTORICO!$B$175:$B$377,HISTORICO!$C$175:$C$377,0,0)</f>
        <v>3</v>
      </c>
      <c r="T312" s="107">
        <f t="array" ref="T312">XLOOKUP(DECKS!$F312,HISTORICO!$B$175:$B$377,HISTORICO!$D$175:$D$377,0,0)</f>
        <v>1</v>
      </c>
      <c r="U312" s="107">
        <f t="array" ref="U312">XLOOKUP(DECKS!$F312,HISTORICO!$B$381:$B$501,HISTORICO!$C$381:$C$501,0,0)</f>
        <v>0</v>
      </c>
      <c r="V312" s="107">
        <f t="array" ref="V312">XLOOKUP(DECKS!$F312,HISTORICO!$B$381:$B$501,HISTORICO!$D$381:$D$501,0,0)</f>
        <v>0</v>
      </c>
      <c r="W312" s="107">
        <f t="array" ref="W312">XLOOKUP(DECKS!$F312,HISTORICO!$B$505:$B$589,HISTORICO!$C$505:$C$589,0,0)</f>
        <v>0</v>
      </c>
      <c r="X312" s="107">
        <f t="array" ref="X312">XLOOKUP(DECKS!$F312,HISTORICO!$B$505:$B$589,HISTORICO!$D$505:$D$589,0,0)</f>
        <v>0</v>
      </c>
      <c r="Y312" s="107">
        <f t="array" ref="Y312">XLOOKUP(DECKS!$F312,HISTORICO!$N$4:$N$100,HISTORICO!$O$4:$O$100,0,0)</f>
        <v>0</v>
      </c>
      <c r="Z312" s="107">
        <f t="array" ref="Z312">XLOOKUP(DECKS!$F312,HISTORICO!$N$4:$N$100,HISTORICO!$P$4:$P$100,0,0)</f>
        <v>0</v>
      </c>
      <c r="AA312" s="107">
        <f t="array" ref="AA312">XLOOKUP(DECKS!$F312,HISTORICO!$N$107:$N$288,HISTORICO!$O$107:$O$288,0,0)</f>
        <v>0</v>
      </c>
      <c r="AB312" s="107">
        <f t="array" ref="AB312">XLOOKUP(DECKS!$F312,HISTORICO!$N$107:$N$288,HISTORICO!$P$107:$P$288,0,0)</f>
        <v>0</v>
      </c>
      <c r="AC312" s="100" t="str">
        <f>DECKS!$AB312/DECKS!$AA312</f>
        <v>#DIV/0!</v>
      </c>
      <c r="AD312" s="108">
        <f t="array" ref="AD312">XLOOKUP(DECKS!$F312,HISTORICO!$N$292:$N$759,HISTORICO!$O$292:$O$759,0,0)</f>
        <v>0</v>
      </c>
      <c r="AE312" s="107">
        <f t="array" ref="AE312">XLOOKUP(DECKS!$F312,HISTORICO!$N$292:$N$759,HISTORICO!$P$292:$P$759,0,0)</f>
        <v>0</v>
      </c>
      <c r="AF312" s="109">
        <f>IFERROR(DECKS!$AE312/DECKS!$AD312,0)</f>
        <v>0</v>
      </c>
      <c r="AG312" s="108">
        <f>DECKS!$Y312+DECKS!$AA312+DECKS!$AD312</f>
        <v>0</v>
      </c>
      <c r="AH312" s="109">
        <f>IFERROR((DECKS!$Z312+DECKS!$AB312+DECKS!$AE312)/DECKS!$AG312,0)</f>
        <v>0</v>
      </c>
      <c r="AI312" s="110" t="str">
        <f>IFERROR(AVERAGEIF(REG!$D$2:$D$124,DECKS!$F312,REG!$C$2:$C$124),"-")</f>
        <v>-</v>
      </c>
      <c r="AJ312" s="108">
        <f>DECKS!$M312+DECKS!$O312+DECKS!$Q312+DECKS!$S312+DECKS!$U312+DECKS!$W312+DECKS!$Y312+DECKS!$AA312+DECKS!$AD312</f>
        <v>3</v>
      </c>
      <c r="AK312" s="109">
        <f>IFERROR((DECKS!$N312+DECKS!$P312+DECKS!$R312+DECKS!$T312+DECKS!$V312+DECKS!$X312+DECKS!$Z312+DECKS!$AB312+DECKS!$AE312)/DECKS!$AJ312,0)</f>
        <v>0.3333333333</v>
      </c>
      <c r="AL312" s="100" t="s">
        <v>362</v>
      </c>
      <c r="AM312" s="107">
        <f>SUMIF(HISTORICO!N:N,DECKS!$F312,HISTORICO!X:X)</f>
        <v>0</v>
      </c>
      <c r="AN312" s="107">
        <f>SUMIF(HISTORICO!N:N,DECKS!$F312,HISTORICO!Y:Y)</f>
        <v>0</v>
      </c>
      <c r="AO312" s="107">
        <f>SUMIF(HISTORICO!N:N,DECKS!$F312,HISTORICO!Z:Z)</f>
        <v>0</v>
      </c>
      <c r="AP312" s="107">
        <f>SUMIF(HISTORICO!N:N,DECKS!$F312,HISTORICO!AA:AA)</f>
        <v>0</v>
      </c>
      <c r="AQ312" s="111">
        <f>IFERROR(SUM(DECKS!$AM312:$AP312)/((DECKS!$AG312)),0)</f>
        <v>0</v>
      </c>
      <c r="AR312" s="112">
        <f>IFERROR(DECKS!$AM312/SUM(DECKS!$AM312:$AP312),0)</f>
        <v>0</v>
      </c>
      <c r="AS312" s="112">
        <f>IFERROR(DECKS!$AN312/SUM(DECKS!$AM312:$AP312),0)</f>
        <v>0</v>
      </c>
      <c r="AT312" s="112">
        <f>IFERROR(DECKS!$AO312/SUM(DECKS!$AM312:$AP312),0)</f>
        <v>0</v>
      </c>
      <c r="AU312" s="112">
        <f>IFERROR(DECKS!$AP312/SUM(DECKS!$AM312:$AP312),0)</f>
        <v>0</v>
      </c>
      <c r="AV312" s="107">
        <f t="array" ref="AV312">XLOOKUP(DECKS!$F312,HISTORICO!$N$4:$N$100,HISTORICO!$AH$4:$AH$100,0)</f>
        <v>0</v>
      </c>
      <c r="AW312" s="107">
        <f>DECKS!$AV312+DECKS!$AM312+1.5*DECKS!$AN312+2*DECKS!$AO312+2.5*DECKS!$AP312</f>
        <v>0</v>
      </c>
      <c r="AX312" s="110" t="str">
        <f>IFERROR(DECKS!$AW312/DECKS!$AG312,"-")</f>
        <v>-</v>
      </c>
      <c r="AY312" s="107" t="str">
        <f t="array" ref="AY312">XLOOKUP(DECKS!$AX312,REF!$F$64:$F$68,REF!$D$64:$D$68,"-",-1,1)</f>
        <v>-</v>
      </c>
      <c r="AZ312" s="107"/>
      <c r="BA312" s="114"/>
      <c r="BB312" s="107"/>
      <c r="BC312" s="107"/>
    </row>
    <row r="313" ht="18.75" hidden="1" customHeight="1">
      <c r="A313" s="88"/>
      <c r="B313" s="105" t="s">
        <v>336</v>
      </c>
      <c r="C313" s="107" t="s">
        <v>264</v>
      </c>
      <c r="D313" s="107"/>
      <c r="E313" s="105" t="str">
        <f t="array" ref="E313">XLOOKUP(B313,REF!$C$3:$C$34,REF!$B$3:$B$34,"-",0,1)</f>
        <v>5 Colors</v>
      </c>
      <c r="F313" s="108" t="s">
        <v>654</v>
      </c>
      <c r="G313" s="107" t="str">
        <f t="shared" si="1"/>
        <v>1</v>
      </c>
      <c r="H313" s="107" t="str">
        <f t="shared" si="2"/>
        <v>1</v>
      </c>
      <c r="I313" s="107" t="str">
        <f t="shared" si="3"/>
        <v>1</v>
      </c>
      <c r="J313" s="107" t="str">
        <f t="shared" si="4"/>
        <v>1</v>
      </c>
      <c r="K313" s="107" t="str">
        <f t="shared" si="5"/>
        <v>1</v>
      </c>
      <c r="L313" s="107">
        <f t="shared" si="6"/>
        <v>5</v>
      </c>
      <c r="M313" s="107">
        <f t="array" ref="M313">XLOOKUP(DECKS!$F313,HISTORICO!$B$4:$B$11,HISTORICO!$C$4:$C$11,0,0)</f>
        <v>0</v>
      </c>
      <c r="N313" s="107">
        <f t="array" ref="N313">XLOOKUP(DECKS!$F313,HISTORICO!$B$4:$B$11,HISTORICO!$D$4:$D$11,0,0)</f>
        <v>0</v>
      </c>
      <c r="O313" s="107">
        <f t="array" ref="O313">XLOOKUP(DECKS!$F313,HISTORICO!$B$15:$B$89,HISTORICO!$C$15:$C$89,0,0)</f>
        <v>3</v>
      </c>
      <c r="P313" s="107">
        <f t="array" ref="P313">XLOOKUP(DECKS!$F313,HISTORICO!$B$15:$B$89,HISTORICO!$D$15:$D$89,0,0)</f>
        <v>1</v>
      </c>
      <c r="Q313" s="107">
        <f t="array" ref="Q313">XLOOKUP(DECKS!$F313,HISTORICO!$B$93:$B$171,HISTORICO!$C$93:$C$171,0,0)</f>
        <v>0</v>
      </c>
      <c r="R313" s="107">
        <f t="array" ref="R313">XLOOKUP(DECKS!$F313,HISTORICO!$B$93:$B$171,HISTORICO!$D$93:$D$171,0,0)</f>
        <v>0</v>
      </c>
      <c r="S313" s="107">
        <f t="array" ref="S313">XLOOKUP(DECKS!$F313,HISTORICO!$B$175:$B$377,HISTORICO!$C$175:$C$377,0,0)</f>
        <v>0</v>
      </c>
      <c r="T313" s="107">
        <f t="array" ref="T313">XLOOKUP(DECKS!$F313,HISTORICO!$B$175:$B$377,HISTORICO!$D$175:$D$377,0,0)</f>
        <v>0</v>
      </c>
      <c r="U313" s="107">
        <f t="array" ref="U313">XLOOKUP(DECKS!$F313,HISTORICO!$B$381:$B$501,HISTORICO!$C$381:$C$501,0,0)</f>
        <v>0</v>
      </c>
      <c r="V313" s="107">
        <f t="array" ref="V313">XLOOKUP(DECKS!$F313,HISTORICO!$B$381:$B$501,HISTORICO!$D$381:$D$501,0,0)</f>
        <v>0</v>
      </c>
      <c r="W313" s="107">
        <f t="array" ref="W313">XLOOKUP(DECKS!$F313,HISTORICO!$B$505:$B$589,HISTORICO!$C$505:$C$589,0,0)</f>
        <v>0</v>
      </c>
      <c r="X313" s="107">
        <f t="array" ref="X313">XLOOKUP(DECKS!$F313,HISTORICO!$B$505:$B$589,HISTORICO!$D$505:$D$589,0,0)</f>
        <v>0</v>
      </c>
      <c r="Y313" s="107">
        <f t="array" ref="Y313">XLOOKUP(DECKS!$F313,HISTORICO!$N$4:$N$100,HISTORICO!$O$4:$O$100,0,0)</f>
        <v>0</v>
      </c>
      <c r="Z313" s="107">
        <f t="array" ref="Z313">XLOOKUP(DECKS!$F313,HISTORICO!$N$4:$N$100,HISTORICO!$P$4:$P$100,0,0)</f>
        <v>0</v>
      </c>
      <c r="AA313" s="107">
        <f t="array" ref="AA313">XLOOKUP(DECKS!$F313,HISTORICO!$N$107:$N$288,HISTORICO!$O$107:$O$288,0,0)</f>
        <v>0</v>
      </c>
      <c r="AB313" s="107">
        <f t="array" ref="AB313">XLOOKUP(DECKS!$F313,HISTORICO!$N$107:$N$288,HISTORICO!$P$107:$P$288,0,0)</f>
        <v>0</v>
      </c>
      <c r="AC313" s="100" t="str">
        <f>DECKS!$AB313/DECKS!$AA313</f>
        <v>#DIV/0!</v>
      </c>
      <c r="AD313" s="108">
        <f t="array" ref="AD313">XLOOKUP(DECKS!$F313,HISTORICO!$N$292:$N$759,HISTORICO!$O$292:$O$759,0,0)</f>
        <v>0</v>
      </c>
      <c r="AE313" s="107">
        <f t="array" ref="AE313">XLOOKUP(DECKS!$F313,HISTORICO!$N$292:$N$759,HISTORICO!$P$292:$P$759,0,0)</f>
        <v>0</v>
      </c>
      <c r="AF313" s="109">
        <f>IFERROR(DECKS!$AE313/DECKS!$AD313,0)</f>
        <v>0</v>
      </c>
      <c r="AG313" s="108">
        <f>DECKS!$Y313+DECKS!$AA313+DECKS!$AD313</f>
        <v>0</v>
      </c>
      <c r="AH313" s="109">
        <f>IFERROR((DECKS!$Z313+DECKS!$AB313+DECKS!$AE313)/DECKS!$AG313,0)</f>
        <v>0</v>
      </c>
      <c r="AI313" s="110" t="str">
        <f>IFERROR(AVERAGEIF(REG!$D$2:$D$124,DECKS!$F313,REG!$C$2:$C$124),"-")</f>
        <v>-</v>
      </c>
      <c r="AJ313" s="108">
        <f>DECKS!$M313+DECKS!$O313+DECKS!$Q313+DECKS!$S313+DECKS!$U313+DECKS!$W313+DECKS!$Y313+DECKS!$AA313+DECKS!$AD313</f>
        <v>3</v>
      </c>
      <c r="AK313" s="109">
        <f>IFERROR((DECKS!$N313+DECKS!$P313+DECKS!$R313+DECKS!$T313+DECKS!$V313+DECKS!$X313+DECKS!$Z313+DECKS!$AB313+DECKS!$AE313)/DECKS!$AJ313,0)</f>
        <v>0.3333333333</v>
      </c>
      <c r="AL313" s="100" t="s">
        <v>362</v>
      </c>
      <c r="AM313" s="107">
        <f>SUMIF(HISTORICO!N:N,DECKS!$F313,HISTORICO!X:X)</f>
        <v>0</v>
      </c>
      <c r="AN313" s="107">
        <f>SUMIF(HISTORICO!N:N,DECKS!$F313,HISTORICO!Y:Y)</f>
        <v>0</v>
      </c>
      <c r="AO313" s="107">
        <f>SUMIF(HISTORICO!N:N,DECKS!$F313,HISTORICO!Z:Z)</f>
        <v>0</v>
      </c>
      <c r="AP313" s="107">
        <f>SUMIF(HISTORICO!N:N,DECKS!$F313,HISTORICO!AA:AA)</f>
        <v>0</v>
      </c>
      <c r="AQ313" s="111">
        <f>IFERROR(SUM(DECKS!$AM313:$AP313)/((DECKS!$AG313)),0)</f>
        <v>0</v>
      </c>
      <c r="AR313" s="112">
        <f>IFERROR(DECKS!$AM313/SUM(DECKS!$AM313:$AP313),0)</f>
        <v>0</v>
      </c>
      <c r="AS313" s="112">
        <f>IFERROR(DECKS!$AN313/SUM(DECKS!$AM313:$AP313),0)</f>
        <v>0</v>
      </c>
      <c r="AT313" s="112">
        <f>IFERROR(DECKS!$AO313/SUM(DECKS!$AM313:$AP313),0)</f>
        <v>0</v>
      </c>
      <c r="AU313" s="112">
        <f>IFERROR(DECKS!$AP313/SUM(DECKS!$AM313:$AP313),0)</f>
        <v>0</v>
      </c>
      <c r="AV313" s="107">
        <f t="array" ref="AV313">XLOOKUP(DECKS!$F313,HISTORICO!$N$4:$N$100,HISTORICO!$AH$4:$AH$100,0)</f>
        <v>0</v>
      </c>
      <c r="AW313" s="107">
        <f>DECKS!$AV313+DECKS!$AM313+1.5*DECKS!$AN313+2*DECKS!$AO313+2.5*DECKS!$AP313</f>
        <v>0</v>
      </c>
      <c r="AX313" s="110" t="str">
        <f>IFERROR(DECKS!$AW313/DECKS!$AG313,"-")</f>
        <v>-</v>
      </c>
      <c r="AY313" s="107" t="str">
        <f t="array" ref="AY313">XLOOKUP(DECKS!$AX313,REF!$F$64:$F$68,REF!$D$64:$D$68,"-",-1,1)</f>
        <v>-</v>
      </c>
      <c r="AZ313" s="107"/>
      <c r="BA313" s="114"/>
      <c r="BB313" s="107"/>
      <c r="BC313" s="107"/>
    </row>
    <row r="314" ht="18.75" hidden="1" customHeight="1">
      <c r="A314" s="88"/>
      <c r="B314" s="105" t="s">
        <v>324</v>
      </c>
      <c r="C314" s="107" t="s">
        <v>268</v>
      </c>
      <c r="D314" s="107"/>
      <c r="E314" s="105" t="str">
        <f t="array" ref="E314">XLOOKUP(B314,REF!$C$3:$C$34,REF!$B$3:$B$34,"-",0,1)</f>
        <v>Simic</v>
      </c>
      <c r="F314" s="108" t="s">
        <v>655</v>
      </c>
      <c r="G314" s="107" t="str">
        <f t="shared" si="1"/>
        <v>0</v>
      </c>
      <c r="H314" s="107" t="str">
        <f t="shared" si="2"/>
        <v>1</v>
      </c>
      <c r="I314" s="107" t="str">
        <f t="shared" si="3"/>
        <v>0</v>
      </c>
      <c r="J314" s="107" t="str">
        <f t="shared" si="4"/>
        <v>0</v>
      </c>
      <c r="K314" s="107" t="str">
        <f t="shared" si="5"/>
        <v>1</v>
      </c>
      <c r="L314" s="107">
        <f t="shared" si="6"/>
        <v>2</v>
      </c>
      <c r="M314" s="107">
        <f t="array" ref="M314">XLOOKUP(DECKS!$F314,HISTORICO!$B$4:$B$11,HISTORICO!$C$4:$C$11,0,0)</f>
        <v>0</v>
      </c>
      <c r="N314" s="107">
        <f t="array" ref="N314">XLOOKUP(DECKS!$F314,HISTORICO!$B$4:$B$11,HISTORICO!$D$4:$D$11,0,0)</f>
        <v>0</v>
      </c>
      <c r="O314" s="107">
        <f t="array" ref="O314">XLOOKUP(DECKS!$F314,HISTORICO!$B$15:$B$89,HISTORICO!$C$15:$C$89,0,0)</f>
        <v>0</v>
      </c>
      <c r="P314" s="107">
        <f t="array" ref="P314">XLOOKUP(DECKS!$F314,HISTORICO!$B$15:$B$89,HISTORICO!$D$15:$D$89,0,0)</f>
        <v>0</v>
      </c>
      <c r="Q314" s="107">
        <f t="array" ref="Q314">XLOOKUP(DECKS!$F314,HISTORICO!$B$93:$B$171,HISTORICO!$C$93:$C$171,0,0)</f>
        <v>1</v>
      </c>
      <c r="R314" s="107">
        <f t="array" ref="R314">XLOOKUP(DECKS!$F314,HISTORICO!$B$93:$B$171,HISTORICO!$D$93:$D$171,0,0)</f>
        <v>0</v>
      </c>
      <c r="S314" s="107">
        <f t="array" ref="S314">XLOOKUP(DECKS!$F314,HISTORICO!$B$175:$B$377,HISTORICO!$C$175:$C$377,0,0)</f>
        <v>1</v>
      </c>
      <c r="T314" s="107">
        <f t="array" ref="T314">XLOOKUP(DECKS!$F314,HISTORICO!$B$175:$B$377,HISTORICO!$D$175:$D$377,0,0)</f>
        <v>0</v>
      </c>
      <c r="U314" s="107">
        <f t="array" ref="U314">XLOOKUP(DECKS!$F314,HISTORICO!$B$381:$B$501,HISTORICO!$C$381:$C$501,0,0)</f>
        <v>1</v>
      </c>
      <c r="V314" s="107">
        <f t="array" ref="V314">XLOOKUP(DECKS!$F314,HISTORICO!$B$381:$B$501,HISTORICO!$D$381:$D$501,0,0)</f>
        <v>1</v>
      </c>
      <c r="W314" s="107">
        <f t="array" ref="W314">XLOOKUP(DECKS!$F314,HISTORICO!$B$505:$B$589,HISTORICO!$C$505:$C$589,0,0)</f>
        <v>0</v>
      </c>
      <c r="X314" s="107">
        <f t="array" ref="X314">XLOOKUP(DECKS!$F314,HISTORICO!$B$505:$B$589,HISTORICO!$D$505:$D$589,0,0)</f>
        <v>0</v>
      </c>
      <c r="Y314" s="107">
        <f t="array" ref="Y314">XLOOKUP(DECKS!$F314,HISTORICO!$N$4:$N$100,HISTORICO!$O$4:$O$100,0,0)</f>
        <v>0</v>
      </c>
      <c r="Z314" s="107">
        <f t="array" ref="Z314">XLOOKUP(DECKS!$F314,HISTORICO!$N$4:$N$100,HISTORICO!$P$4:$P$100,0,0)</f>
        <v>0</v>
      </c>
      <c r="AA314" s="107">
        <f t="array" ref="AA314">XLOOKUP(DECKS!$F314,HISTORICO!$N$107:$N$288,HISTORICO!$O$107:$O$288,0,0)</f>
        <v>0</v>
      </c>
      <c r="AB314" s="107">
        <f t="array" ref="AB314">XLOOKUP(DECKS!$F314,HISTORICO!$N$107:$N$288,HISTORICO!$P$107:$P$288,0,0)</f>
        <v>0</v>
      </c>
      <c r="AC314" s="100" t="str">
        <f>DECKS!$AB314/DECKS!$AA314</f>
        <v>#DIV/0!</v>
      </c>
      <c r="AD314" s="108">
        <f t="array" ref="AD314">XLOOKUP(DECKS!$F314,HISTORICO!$N$292:$N$759,HISTORICO!$O$292:$O$759,0,0)</f>
        <v>0</v>
      </c>
      <c r="AE314" s="107">
        <f t="array" ref="AE314">XLOOKUP(DECKS!$F314,HISTORICO!$N$292:$N$759,HISTORICO!$P$292:$P$759,0,0)</f>
        <v>0</v>
      </c>
      <c r="AF314" s="109">
        <f>IFERROR(DECKS!$AE314/DECKS!$AD314,0)</f>
        <v>0</v>
      </c>
      <c r="AG314" s="108">
        <f>DECKS!$Y314+DECKS!$AA314+DECKS!$AD314</f>
        <v>0</v>
      </c>
      <c r="AH314" s="109">
        <f>IFERROR((DECKS!$Z314+DECKS!$AB314+DECKS!$AE314)/DECKS!$AG314,0)</f>
        <v>0</v>
      </c>
      <c r="AI314" s="110" t="str">
        <f>IFERROR(AVERAGEIF(REG!$D$2:$D$124,DECKS!$F314,REG!$C$2:$C$124),"-")</f>
        <v>-</v>
      </c>
      <c r="AJ314" s="108">
        <f>DECKS!$M314+DECKS!$O314+DECKS!$Q314+DECKS!$S314+DECKS!$U314+DECKS!$W314+DECKS!$Y314+DECKS!$AA314+DECKS!$AD314</f>
        <v>3</v>
      </c>
      <c r="AK314" s="109">
        <f>IFERROR((DECKS!$N314+DECKS!$P314+DECKS!$R314+DECKS!$T314+DECKS!$V314+DECKS!$X314+DECKS!$Z314+DECKS!$AB314+DECKS!$AE314)/DECKS!$AJ314,0)</f>
        <v>0.3333333333</v>
      </c>
      <c r="AL314" s="100" t="s">
        <v>362</v>
      </c>
      <c r="AM314" s="107">
        <f>SUMIF(HISTORICO!N:N,DECKS!$F314,HISTORICO!X:X)</f>
        <v>0</v>
      </c>
      <c r="AN314" s="107">
        <f>SUMIF(HISTORICO!N:N,DECKS!$F314,HISTORICO!Y:Y)</f>
        <v>0</v>
      </c>
      <c r="AO314" s="107">
        <f>SUMIF(HISTORICO!N:N,DECKS!$F314,HISTORICO!Z:Z)</f>
        <v>0</v>
      </c>
      <c r="AP314" s="107">
        <f>SUMIF(HISTORICO!N:N,DECKS!$F314,HISTORICO!AA:AA)</f>
        <v>0</v>
      </c>
      <c r="AQ314" s="111">
        <f>IFERROR(SUM(DECKS!$AM314:$AP314)/((DECKS!$AG314)),0)</f>
        <v>0</v>
      </c>
      <c r="AR314" s="112">
        <f>IFERROR(DECKS!$AM314/SUM(DECKS!$AM314:$AP314),0)</f>
        <v>0</v>
      </c>
      <c r="AS314" s="112">
        <f>IFERROR(DECKS!$AN314/SUM(DECKS!$AM314:$AP314),0)</f>
        <v>0</v>
      </c>
      <c r="AT314" s="112">
        <f>IFERROR(DECKS!$AO314/SUM(DECKS!$AM314:$AP314),0)</f>
        <v>0</v>
      </c>
      <c r="AU314" s="112">
        <f>IFERROR(DECKS!$AP314/SUM(DECKS!$AM314:$AP314),0)</f>
        <v>0</v>
      </c>
      <c r="AV314" s="107">
        <f t="array" ref="AV314">XLOOKUP(DECKS!$F314,HISTORICO!$N$4:$N$100,HISTORICO!$AH$4:$AH$100,0)</f>
        <v>0</v>
      </c>
      <c r="AW314" s="107">
        <f>DECKS!$AV314+DECKS!$AM314+1.5*DECKS!$AN314+2*DECKS!$AO314+2.5*DECKS!$AP314</f>
        <v>0</v>
      </c>
      <c r="AX314" s="110" t="str">
        <f>IFERROR(DECKS!$AW314/DECKS!$AG314,"-")</f>
        <v>-</v>
      </c>
      <c r="AY314" s="107" t="str">
        <f t="array" ref="AY314">XLOOKUP(DECKS!$AX314,REF!$F$64:$F$68,REF!$D$64:$D$68,"-",-1,1)</f>
        <v>-</v>
      </c>
      <c r="AZ314" s="107"/>
      <c r="BA314" s="114"/>
      <c r="BB314" s="107"/>
      <c r="BC314" s="107"/>
    </row>
    <row r="315" ht="18.75" hidden="1" customHeight="1">
      <c r="A315" s="88"/>
      <c r="B315" s="105" t="s">
        <v>330</v>
      </c>
      <c r="C315" s="107" t="s">
        <v>274</v>
      </c>
      <c r="D315" s="107"/>
      <c r="E315" s="105" t="str">
        <f t="array" ref="E315">XLOOKUP(B315,REF!$C$3:$C$34,REF!$B$3:$B$34,"-",0,1)</f>
        <v>Orzhov</v>
      </c>
      <c r="F315" s="108" t="s">
        <v>656</v>
      </c>
      <c r="G315" s="107" t="str">
        <f t="shared" si="1"/>
        <v>1</v>
      </c>
      <c r="H315" s="107" t="str">
        <f t="shared" si="2"/>
        <v>0</v>
      </c>
      <c r="I315" s="107" t="str">
        <f t="shared" si="3"/>
        <v>1</v>
      </c>
      <c r="J315" s="107" t="str">
        <f t="shared" si="4"/>
        <v>0</v>
      </c>
      <c r="K315" s="107" t="str">
        <f t="shared" si="5"/>
        <v>0</v>
      </c>
      <c r="L315" s="107">
        <f t="shared" si="6"/>
        <v>2</v>
      </c>
      <c r="M315" s="107">
        <f t="array" ref="M315">XLOOKUP(DECKS!$F315,HISTORICO!$B$4:$B$11,HISTORICO!$C$4:$C$11,0,0)</f>
        <v>0</v>
      </c>
      <c r="N315" s="107">
        <f t="array" ref="N315">XLOOKUP(DECKS!$F315,HISTORICO!$B$4:$B$11,HISTORICO!$D$4:$D$11,0,0)</f>
        <v>0</v>
      </c>
      <c r="O315" s="107">
        <f t="array" ref="O315">XLOOKUP(DECKS!$F315,HISTORICO!$B$15:$B$89,HISTORICO!$C$15:$C$89,0,0)</f>
        <v>0</v>
      </c>
      <c r="P315" s="107">
        <f t="array" ref="P315">XLOOKUP(DECKS!$F315,HISTORICO!$B$15:$B$89,HISTORICO!$D$15:$D$89,0,0)</f>
        <v>0</v>
      </c>
      <c r="Q315" s="107">
        <f t="array" ref="Q315">XLOOKUP(DECKS!$F315,HISTORICO!$B$93:$B$171,HISTORICO!$C$93:$C$171,0,0)</f>
        <v>0</v>
      </c>
      <c r="R315" s="107">
        <f t="array" ref="R315">XLOOKUP(DECKS!$F315,HISTORICO!$B$93:$B$171,HISTORICO!$D$93:$D$171,0,0)</f>
        <v>0</v>
      </c>
      <c r="S315" s="107">
        <f t="array" ref="S315">XLOOKUP(DECKS!$F315,HISTORICO!$B$175:$B$377,HISTORICO!$C$175:$C$377,0,0)</f>
        <v>3</v>
      </c>
      <c r="T315" s="107">
        <f t="array" ref="T315">XLOOKUP(DECKS!$F315,HISTORICO!$B$175:$B$377,HISTORICO!$D$175:$D$377,0,0)</f>
        <v>1</v>
      </c>
      <c r="U315" s="107">
        <f t="array" ref="U315">XLOOKUP(DECKS!$F315,HISTORICO!$B$381:$B$501,HISTORICO!$C$381:$C$501,0,0)</f>
        <v>0</v>
      </c>
      <c r="V315" s="107">
        <f t="array" ref="V315">XLOOKUP(DECKS!$F315,HISTORICO!$B$381:$B$501,HISTORICO!$D$381:$D$501,0,0)</f>
        <v>0</v>
      </c>
      <c r="W315" s="107">
        <f t="array" ref="W315">XLOOKUP(DECKS!$F315,HISTORICO!$B$505:$B$589,HISTORICO!$C$505:$C$589,0,0)</f>
        <v>0</v>
      </c>
      <c r="X315" s="107">
        <f t="array" ref="X315">XLOOKUP(DECKS!$F315,HISTORICO!$B$505:$B$589,HISTORICO!$D$505:$D$589,0,0)</f>
        <v>0</v>
      </c>
      <c r="Y315" s="107">
        <f t="array" ref="Y315">XLOOKUP(DECKS!$F315,HISTORICO!$N$4:$N$100,HISTORICO!$O$4:$O$100,0,0)</f>
        <v>0</v>
      </c>
      <c r="Z315" s="107">
        <f t="array" ref="Z315">XLOOKUP(DECKS!$F315,HISTORICO!$N$4:$N$100,HISTORICO!$P$4:$P$100,0,0)</f>
        <v>0</v>
      </c>
      <c r="AA315" s="107">
        <f t="array" ref="AA315">XLOOKUP(DECKS!$F315,HISTORICO!$N$107:$N$288,HISTORICO!$O$107:$O$288,0,0)</f>
        <v>0</v>
      </c>
      <c r="AB315" s="107">
        <f t="array" ref="AB315">XLOOKUP(DECKS!$F315,HISTORICO!$N$107:$N$288,HISTORICO!$P$107:$P$288,0,0)</f>
        <v>0</v>
      </c>
      <c r="AC315" s="100" t="str">
        <f>DECKS!$AB315/DECKS!$AA315</f>
        <v>#DIV/0!</v>
      </c>
      <c r="AD315" s="108">
        <f t="array" ref="AD315">XLOOKUP(DECKS!$F315,HISTORICO!$N$292:$N$759,HISTORICO!$O$292:$O$759,0,0)</f>
        <v>0</v>
      </c>
      <c r="AE315" s="107">
        <f t="array" ref="AE315">XLOOKUP(DECKS!$F315,HISTORICO!$N$292:$N$759,HISTORICO!$P$292:$P$759,0,0)</f>
        <v>0</v>
      </c>
      <c r="AF315" s="109">
        <f>IFERROR(DECKS!$AE315/DECKS!$AD315,0)</f>
        <v>0</v>
      </c>
      <c r="AG315" s="108">
        <f>DECKS!$Y315+DECKS!$AA315+DECKS!$AD315</f>
        <v>0</v>
      </c>
      <c r="AH315" s="109">
        <f>IFERROR((DECKS!$Z315+DECKS!$AB315+DECKS!$AE315)/DECKS!$AG315,0)</f>
        <v>0</v>
      </c>
      <c r="AI315" s="110" t="str">
        <f>IFERROR(AVERAGEIF(REG!$D$2:$D$124,DECKS!$F315,REG!$C$2:$C$124),"-")</f>
        <v>-</v>
      </c>
      <c r="AJ315" s="108">
        <f>DECKS!$M315+DECKS!$O315+DECKS!$Q315+DECKS!$S315+DECKS!$U315+DECKS!$W315+DECKS!$Y315+DECKS!$AA315+DECKS!$AD315</f>
        <v>3</v>
      </c>
      <c r="AK315" s="109">
        <f>IFERROR((DECKS!$N315+DECKS!$P315+DECKS!$R315+DECKS!$T315+DECKS!$V315+DECKS!$X315+DECKS!$Z315+DECKS!$AB315+DECKS!$AE315)/DECKS!$AJ315,0)</f>
        <v>0.3333333333</v>
      </c>
      <c r="AL315" s="100" t="s">
        <v>362</v>
      </c>
      <c r="AM315" s="107">
        <f>SUMIF(HISTORICO!N:N,DECKS!$F315,HISTORICO!X:X)</f>
        <v>0</v>
      </c>
      <c r="AN315" s="107">
        <f>SUMIF(HISTORICO!N:N,DECKS!$F315,HISTORICO!Y:Y)</f>
        <v>0</v>
      </c>
      <c r="AO315" s="107">
        <f>SUMIF(HISTORICO!N:N,DECKS!$F315,HISTORICO!Z:Z)</f>
        <v>0</v>
      </c>
      <c r="AP315" s="107">
        <f>SUMIF(HISTORICO!N:N,DECKS!$F315,HISTORICO!AA:AA)</f>
        <v>0</v>
      </c>
      <c r="AQ315" s="111">
        <f>IFERROR(SUM(DECKS!$AM315:$AP315)/((DECKS!$AG315)),0)</f>
        <v>0</v>
      </c>
      <c r="AR315" s="112">
        <f>IFERROR(DECKS!$AM315/SUM(DECKS!$AM315:$AP315),0)</f>
        <v>0</v>
      </c>
      <c r="AS315" s="112">
        <f>IFERROR(DECKS!$AN315/SUM(DECKS!$AM315:$AP315),0)</f>
        <v>0</v>
      </c>
      <c r="AT315" s="112">
        <f>IFERROR(DECKS!$AO315/SUM(DECKS!$AM315:$AP315),0)</f>
        <v>0</v>
      </c>
      <c r="AU315" s="112">
        <f>IFERROR(DECKS!$AP315/SUM(DECKS!$AM315:$AP315),0)</f>
        <v>0</v>
      </c>
      <c r="AV315" s="107">
        <f t="array" ref="AV315">XLOOKUP(DECKS!$F315,HISTORICO!$N$4:$N$100,HISTORICO!$AH$4:$AH$100,0)</f>
        <v>0</v>
      </c>
      <c r="AW315" s="107">
        <f>DECKS!$AV315+DECKS!$AM315+1.5*DECKS!$AN315+2*DECKS!$AO315+2.5*DECKS!$AP315</f>
        <v>0</v>
      </c>
      <c r="AX315" s="110" t="str">
        <f>IFERROR(DECKS!$AW315/DECKS!$AG315,"-")</f>
        <v>-</v>
      </c>
      <c r="AY315" s="107" t="str">
        <f t="array" ref="AY315">XLOOKUP(DECKS!$AX315,REF!$F$64:$F$68,REF!$D$64:$D$68,"-",-1,1)</f>
        <v>-</v>
      </c>
      <c r="AZ315" s="107"/>
      <c r="BA315" s="114"/>
      <c r="BB315" s="107"/>
      <c r="BC315" s="107"/>
    </row>
    <row r="316" ht="18.75" hidden="1" customHeight="1">
      <c r="A316" s="88"/>
      <c r="B316" s="105" t="s">
        <v>316</v>
      </c>
      <c r="C316" s="107" t="s">
        <v>277</v>
      </c>
      <c r="D316" s="107"/>
      <c r="E316" s="105" t="str">
        <f t="array" ref="E316">XLOOKUP(B316,REF!$C$3:$C$34,REF!$B$3:$B$34,"-",0,1)</f>
        <v>Golgari</v>
      </c>
      <c r="F316" s="108" t="s">
        <v>657</v>
      </c>
      <c r="G316" s="107" t="str">
        <f t="shared" si="1"/>
        <v>0</v>
      </c>
      <c r="H316" s="107" t="str">
        <f t="shared" si="2"/>
        <v>0</v>
      </c>
      <c r="I316" s="107" t="str">
        <f t="shared" si="3"/>
        <v>1</v>
      </c>
      <c r="J316" s="107" t="str">
        <f t="shared" si="4"/>
        <v>0</v>
      </c>
      <c r="K316" s="107" t="str">
        <f t="shared" si="5"/>
        <v>1</v>
      </c>
      <c r="L316" s="107">
        <f t="shared" si="6"/>
        <v>2</v>
      </c>
      <c r="M316" s="107">
        <f t="array" ref="M316">XLOOKUP(DECKS!$F316,HISTORICO!$B$4:$B$11,HISTORICO!$C$4:$C$11,0,0)</f>
        <v>0</v>
      </c>
      <c r="N316" s="107">
        <f t="array" ref="N316">XLOOKUP(DECKS!$F316,HISTORICO!$B$4:$B$11,HISTORICO!$D$4:$D$11,0,0)</f>
        <v>0</v>
      </c>
      <c r="O316" s="107">
        <f t="array" ref="O316">XLOOKUP(DECKS!$F316,HISTORICO!$B$15:$B$89,HISTORICO!$C$15:$C$89,0,0)</f>
        <v>2</v>
      </c>
      <c r="P316" s="107">
        <f t="array" ref="P316">XLOOKUP(DECKS!$F316,HISTORICO!$B$15:$B$89,HISTORICO!$D$15:$D$89,0,0)</f>
        <v>1</v>
      </c>
      <c r="Q316" s="107">
        <f t="array" ref="Q316">XLOOKUP(DECKS!$F316,HISTORICO!$B$93:$B$171,HISTORICO!$C$93:$C$171,0,0)</f>
        <v>1</v>
      </c>
      <c r="R316" s="107">
        <f t="array" ref="R316">XLOOKUP(DECKS!$F316,HISTORICO!$B$93:$B$171,HISTORICO!$D$93:$D$171,0,0)</f>
        <v>0</v>
      </c>
      <c r="S316" s="107">
        <f t="array" ref="S316">XLOOKUP(DECKS!$F316,HISTORICO!$B$175:$B$377,HISTORICO!$C$175:$C$377,0,0)</f>
        <v>0</v>
      </c>
      <c r="T316" s="107">
        <f t="array" ref="T316">XLOOKUP(DECKS!$F316,HISTORICO!$B$175:$B$377,HISTORICO!$D$175:$D$377,0,0)</f>
        <v>0</v>
      </c>
      <c r="U316" s="107">
        <f t="array" ref="U316">XLOOKUP(DECKS!$F316,HISTORICO!$B$381:$B$501,HISTORICO!$C$381:$C$501,0,0)</f>
        <v>0</v>
      </c>
      <c r="V316" s="107">
        <f t="array" ref="V316">XLOOKUP(DECKS!$F316,HISTORICO!$B$381:$B$501,HISTORICO!$D$381:$D$501,0,0)</f>
        <v>0</v>
      </c>
      <c r="W316" s="107">
        <f t="array" ref="W316">XLOOKUP(DECKS!$F316,HISTORICO!$B$505:$B$589,HISTORICO!$C$505:$C$589,0,0)</f>
        <v>0</v>
      </c>
      <c r="X316" s="107">
        <f t="array" ref="X316">XLOOKUP(DECKS!$F316,HISTORICO!$B$505:$B$589,HISTORICO!$D$505:$D$589,0,0)</f>
        <v>0</v>
      </c>
      <c r="Y316" s="107">
        <f t="array" ref="Y316">XLOOKUP(DECKS!$F316,HISTORICO!$N$4:$N$100,HISTORICO!$O$4:$O$100,0,0)</f>
        <v>0</v>
      </c>
      <c r="Z316" s="107">
        <f t="array" ref="Z316">XLOOKUP(DECKS!$F316,HISTORICO!$N$4:$N$100,HISTORICO!$P$4:$P$100,0,0)</f>
        <v>0</v>
      </c>
      <c r="AA316" s="107">
        <f t="array" ref="AA316">XLOOKUP(DECKS!$F316,HISTORICO!$N$107:$N$288,HISTORICO!$O$107:$O$288,0,0)</f>
        <v>0</v>
      </c>
      <c r="AB316" s="107">
        <f t="array" ref="AB316">XLOOKUP(DECKS!$F316,HISTORICO!$N$107:$N$288,HISTORICO!$P$107:$P$288,0,0)</f>
        <v>0</v>
      </c>
      <c r="AC316" s="100" t="str">
        <f>DECKS!$AB316/DECKS!$AA316</f>
        <v>#DIV/0!</v>
      </c>
      <c r="AD316" s="108">
        <f t="array" ref="AD316">XLOOKUP(DECKS!$F316,HISTORICO!$N$292:$N$759,HISTORICO!$O$292:$O$759,0,0)</f>
        <v>0</v>
      </c>
      <c r="AE316" s="107">
        <f t="array" ref="AE316">XLOOKUP(DECKS!$F316,HISTORICO!$N$292:$N$759,HISTORICO!$P$292:$P$759,0,0)</f>
        <v>0</v>
      </c>
      <c r="AF316" s="109">
        <f>IFERROR(DECKS!$AE316/DECKS!$AD316,0)</f>
        <v>0</v>
      </c>
      <c r="AG316" s="108">
        <f>DECKS!$Y316+DECKS!$AA316+DECKS!$AD316</f>
        <v>0</v>
      </c>
      <c r="AH316" s="109">
        <f>IFERROR((DECKS!$Z316+DECKS!$AB316+DECKS!$AE316)/DECKS!$AG316,0)</f>
        <v>0</v>
      </c>
      <c r="AI316" s="110" t="str">
        <f>IFERROR(AVERAGEIF(REG!$D$2:$D$124,DECKS!$F316,REG!$C$2:$C$124),"-")</f>
        <v>-</v>
      </c>
      <c r="AJ316" s="108">
        <f>DECKS!$M316+DECKS!$O316+DECKS!$Q316+DECKS!$S316+DECKS!$U316+DECKS!$W316+DECKS!$Y316+DECKS!$AA316+DECKS!$AD316</f>
        <v>3</v>
      </c>
      <c r="AK316" s="109">
        <f>IFERROR((DECKS!$N316+DECKS!$P316+DECKS!$R316+DECKS!$T316+DECKS!$V316+DECKS!$X316+DECKS!$Z316+DECKS!$AB316+DECKS!$AE316)/DECKS!$AJ316,0)</f>
        <v>0.3333333333</v>
      </c>
      <c r="AL316" s="100" t="s">
        <v>362</v>
      </c>
      <c r="AM316" s="107">
        <f>SUMIF(HISTORICO!N:N,DECKS!$F316,HISTORICO!X:X)</f>
        <v>0</v>
      </c>
      <c r="AN316" s="107">
        <f>SUMIF(HISTORICO!N:N,DECKS!$F316,HISTORICO!Y:Y)</f>
        <v>0</v>
      </c>
      <c r="AO316" s="107">
        <f>SUMIF(HISTORICO!N:N,DECKS!$F316,HISTORICO!Z:Z)</f>
        <v>0</v>
      </c>
      <c r="AP316" s="107">
        <f>SUMIF(HISTORICO!N:N,DECKS!$F316,HISTORICO!AA:AA)</f>
        <v>0</v>
      </c>
      <c r="AQ316" s="111">
        <f>IFERROR(SUM(DECKS!$AM316:$AP316)/((DECKS!$AG316)),0)</f>
        <v>0</v>
      </c>
      <c r="AR316" s="112">
        <f>IFERROR(DECKS!$AM316/SUM(DECKS!$AM316:$AP316),0)</f>
        <v>0</v>
      </c>
      <c r="AS316" s="112">
        <f>IFERROR(DECKS!$AN316/SUM(DECKS!$AM316:$AP316),0)</f>
        <v>0</v>
      </c>
      <c r="AT316" s="112">
        <f>IFERROR(DECKS!$AO316/SUM(DECKS!$AM316:$AP316),0)</f>
        <v>0</v>
      </c>
      <c r="AU316" s="112">
        <f>IFERROR(DECKS!$AP316/SUM(DECKS!$AM316:$AP316),0)</f>
        <v>0</v>
      </c>
      <c r="AV316" s="107">
        <f t="array" ref="AV316">XLOOKUP(DECKS!$F316,HISTORICO!$N$4:$N$100,HISTORICO!$AH$4:$AH$100,0)</f>
        <v>0</v>
      </c>
      <c r="AW316" s="107">
        <f>DECKS!$AV316+DECKS!$AM316+1.5*DECKS!$AN316+2*DECKS!$AO316+2.5*DECKS!$AP316</f>
        <v>0</v>
      </c>
      <c r="AX316" s="110" t="str">
        <f>IFERROR(DECKS!$AW316/DECKS!$AG316,"-")</f>
        <v>-</v>
      </c>
      <c r="AY316" s="107" t="str">
        <f t="array" ref="AY316">XLOOKUP(DECKS!$AX316,REF!$F$64:$F$68,REF!$D$64:$D$68,"-",-1,1)</f>
        <v>-</v>
      </c>
      <c r="AZ316" s="107"/>
      <c r="BA316" s="114"/>
      <c r="BB316" s="107"/>
      <c r="BC316" s="107"/>
    </row>
    <row r="317" ht="18.75" hidden="1" customHeight="1">
      <c r="A317" s="88"/>
      <c r="B317" s="105" t="s">
        <v>318</v>
      </c>
      <c r="C317" s="107" t="s">
        <v>264</v>
      </c>
      <c r="D317" s="107">
        <v>5.0</v>
      </c>
      <c r="E317" s="105" t="str">
        <f t="array" ref="E317">XLOOKUP(B317,REF!$C$3:$C$34,REF!$B$3:$B$34,"-",0,1)</f>
        <v>Jund</v>
      </c>
      <c r="F317" s="108" t="s">
        <v>658</v>
      </c>
      <c r="G317" s="107" t="str">
        <f t="shared" si="1"/>
        <v>0</v>
      </c>
      <c r="H317" s="107" t="str">
        <f t="shared" si="2"/>
        <v>0</v>
      </c>
      <c r="I317" s="107" t="str">
        <f t="shared" si="3"/>
        <v>1</v>
      </c>
      <c r="J317" s="107" t="str">
        <f t="shared" si="4"/>
        <v>1</v>
      </c>
      <c r="K317" s="107" t="str">
        <f t="shared" si="5"/>
        <v>1</v>
      </c>
      <c r="L317" s="107">
        <f t="shared" si="6"/>
        <v>3</v>
      </c>
      <c r="M317" s="107">
        <f t="array" ref="M317">XLOOKUP(DECKS!$F317,HISTORICO!$B$4:$B$11,HISTORICO!$C$4:$C$11,0,0)</f>
        <v>0</v>
      </c>
      <c r="N317" s="107">
        <f t="array" ref="N317">XLOOKUP(DECKS!$F317,HISTORICO!$B$4:$B$11,HISTORICO!$D$4:$D$11,0,0)</f>
        <v>0</v>
      </c>
      <c r="O317" s="107">
        <f t="array" ref="O317">XLOOKUP(DECKS!$F317,HISTORICO!$B$15:$B$89,HISTORICO!$C$15:$C$89,0,0)</f>
        <v>3</v>
      </c>
      <c r="P317" s="107">
        <f t="array" ref="P317">XLOOKUP(DECKS!$F317,HISTORICO!$B$15:$B$89,HISTORICO!$D$15:$D$89,0,0)</f>
        <v>1</v>
      </c>
      <c r="Q317" s="107">
        <f t="array" ref="Q317">XLOOKUP(DECKS!$F317,HISTORICO!$B$93:$B$171,HISTORICO!$C$93:$C$171,0,0)</f>
        <v>0</v>
      </c>
      <c r="R317" s="107">
        <f t="array" ref="R317">XLOOKUP(DECKS!$F317,HISTORICO!$B$93:$B$171,HISTORICO!$D$93:$D$171,0,0)</f>
        <v>0</v>
      </c>
      <c r="S317" s="107">
        <f t="array" ref="S317">XLOOKUP(DECKS!$F317,HISTORICO!$B$175:$B$377,HISTORICO!$C$175:$C$377,0,0)</f>
        <v>0</v>
      </c>
      <c r="T317" s="107">
        <f t="array" ref="T317">XLOOKUP(DECKS!$F317,HISTORICO!$B$175:$B$377,HISTORICO!$D$175:$D$377,0,0)</f>
        <v>0</v>
      </c>
      <c r="U317" s="107">
        <f t="array" ref="U317">XLOOKUP(DECKS!$F317,HISTORICO!$B$381:$B$501,HISTORICO!$C$381:$C$501,0,0)</f>
        <v>0</v>
      </c>
      <c r="V317" s="107">
        <f t="array" ref="V317">XLOOKUP(DECKS!$F317,HISTORICO!$B$381:$B$501,HISTORICO!$D$381:$D$501,0,0)</f>
        <v>0</v>
      </c>
      <c r="W317" s="107">
        <f t="array" ref="W317">XLOOKUP(DECKS!$F317,HISTORICO!$B$505:$B$589,HISTORICO!$C$505:$C$589,0,0)</f>
        <v>0</v>
      </c>
      <c r="X317" s="107">
        <f t="array" ref="X317">XLOOKUP(DECKS!$F317,HISTORICO!$B$505:$B$589,HISTORICO!$D$505:$D$589,0,0)</f>
        <v>0</v>
      </c>
      <c r="Y317" s="107">
        <f t="array" ref="Y317">XLOOKUP(DECKS!$F317,HISTORICO!$N$4:$N$100,HISTORICO!$O$4:$O$100,0,0)</f>
        <v>0</v>
      </c>
      <c r="Z317" s="107">
        <f t="array" ref="Z317">XLOOKUP(DECKS!$F317,HISTORICO!$N$4:$N$100,HISTORICO!$P$4:$P$100,0,0)</f>
        <v>0</v>
      </c>
      <c r="AA317" s="107">
        <f t="array" ref="AA317">XLOOKUP(DECKS!$F317,HISTORICO!$N$107:$N$288,HISTORICO!$O$107:$O$288,0,0)</f>
        <v>0</v>
      </c>
      <c r="AB317" s="107">
        <f t="array" ref="AB317">XLOOKUP(DECKS!$F317,HISTORICO!$N$107:$N$288,HISTORICO!$P$107:$P$288,0,0)</f>
        <v>0</v>
      </c>
      <c r="AC317" s="100" t="str">
        <f>DECKS!$AB317/DECKS!$AA317</f>
        <v>#DIV/0!</v>
      </c>
      <c r="AD317" s="108">
        <f t="array" ref="AD317">XLOOKUP(DECKS!$F317,HISTORICO!$N$292:$N$759,HISTORICO!$O$292:$O$759,0,0)</f>
        <v>0</v>
      </c>
      <c r="AE317" s="107">
        <f t="array" ref="AE317">XLOOKUP(DECKS!$F317,HISTORICO!$N$292:$N$759,HISTORICO!$P$292:$P$759,0,0)</f>
        <v>0</v>
      </c>
      <c r="AF317" s="109">
        <f>IFERROR(DECKS!$AE317/DECKS!$AD317,0)</f>
        <v>0</v>
      </c>
      <c r="AG317" s="108">
        <f>DECKS!$Y317+DECKS!$AA317+DECKS!$AD317</f>
        <v>0</v>
      </c>
      <c r="AH317" s="109">
        <f>IFERROR((DECKS!$Z317+DECKS!$AB317+DECKS!$AE317)/DECKS!$AG317,0)</f>
        <v>0</v>
      </c>
      <c r="AI317" s="110" t="str">
        <f>IFERROR(AVERAGEIF(REG!$D$2:$D$124,DECKS!$F317,REG!$C$2:$C$124),"-")</f>
        <v>-</v>
      </c>
      <c r="AJ317" s="108">
        <f>DECKS!$M317+DECKS!$O317+DECKS!$Q317+DECKS!$S317+DECKS!$U317+DECKS!$W317+DECKS!$Y317+DECKS!$AA317+DECKS!$AD317</f>
        <v>3</v>
      </c>
      <c r="AK317" s="109">
        <f>IFERROR((DECKS!$N317+DECKS!$P317+DECKS!$R317+DECKS!$T317+DECKS!$V317+DECKS!$X317+DECKS!$Z317+DECKS!$AB317+DECKS!$AE317)/DECKS!$AJ317,0)</f>
        <v>0.3333333333</v>
      </c>
      <c r="AL317" s="100" t="s">
        <v>362</v>
      </c>
      <c r="AM317" s="107">
        <f>SUMIF(HISTORICO!N:N,DECKS!$F317,HISTORICO!X:X)</f>
        <v>0</v>
      </c>
      <c r="AN317" s="107">
        <f>SUMIF(HISTORICO!N:N,DECKS!$F317,HISTORICO!Y:Y)</f>
        <v>0</v>
      </c>
      <c r="AO317" s="107">
        <f>SUMIF(HISTORICO!N:N,DECKS!$F317,HISTORICO!Z:Z)</f>
        <v>0</v>
      </c>
      <c r="AP317" s="107">
        <f>SUMIF(HISTORICO!N:N,DECKS!$F317,HISTORICO!AA:AA)</f>
        <v>0</v>
      </c>
      <c r="AQ317" s="111">
        <f>IFERROR(SUM(DECKS!$AM317:$AP317)/((DECKS!$AG317)),0)</f>
        <v>0</v>
      </c>
      <c r="AR317" s="112">
        <f>IFERROR(DECKS!$AM317/SUM(DECKS!$AM317:$AP317),0)</f>
        <v>0</v>
      </c>
      <c r="AS317" s="112">
        <f>IFERROR(DECKS!$AN317/SUM(DECKS!$AM317:$AP317),0)</f>
        <v>0</v>
      </c>
      <c r="AT317" s="112">
        <f>IFERROR(DECKS!$AO317/SUM(DECKS!$AM317:$AP317),0)</f>
        <v>0</v>
      </c>
      <c r="AU317" s="112">
        <f>IFERROR(DECKS!$AP317/SUM(DECKS!$AM317:$AP317),0)</f>
        <v>0</v>
      </c>
      <c r="AV317" s="107">
        <f t="array" ref="AV317">XLOOKUP(DECKS!$F317,HISTORICO!$N$4:$N$100,HISTORICO!$AH$4:$AH$100,0)</f>
        <v>0</v>
      </c>
      <c r="AW317" s="107">
        <f>DECKS!$AV317+DECKS!$AM317+1.5*DECKS!$AN317+2*DECKS!$AO317+2.5*DECKS!$AP317</f>
        <v>0</v>
      </c>
      <c r="AX317" s="110" t="str">
        <f>IFERROR(DECKS!$AW317/DECKS!$AG317,"-")</f>
        <v>-</v>
      </c>
      <c r="AY317" s="107" t="str">
        <f t="array" ref="AY317">XLOOKUP(DECKS!$AX317,REF!$F$64:$F$68,REF!$D$64:$D$68,"-",-1,1)</f>
        <v>-</v>
      </c>
      <c r="AZ317" s="107"/>
      <c r="BA317" s="114"/>
      <c r="BB317" s="107"/>
      <c r="BC317" s="107"/>
    </row>
    <row r="318" ht="18.75" hidden="1" customHeight="1">
      <c r="A318" s="88"/>
      <c r="B318" s="105" t="s">
        <v>334</v>
      </c>
      <c r="C318" s="107" t="s">
        <v>254</v>
      </c>
      <c r="D318" s="107"/>
      <c r="E318" s="105" t="str">
        <f t="array" ref="E318">XLOOKUP(B318,REF!$C$3:$C$34,REF!$B$3:$B$34,"-",0,1)</f>
        <v>Jeskai</v>
      </c>
      <c r="F318" s="108" t="s">
        <v>659</v>
      </c>
      <c r="G318" s="107" t="str">
        <f t="shared" si="1"/>
        <v>1</v>
      </c>
      <c r="H318" s="107" t="str">
        <f t="shared" si="2"/>
        <v>1</v>
      </c>
      <c r="I318" s="107" t="str">
        <f t="shared" si="3"/>
        <v>0</v>
      </c>
      <c r="J318" s="107" t="str">
        <f t="shared" si="4"/>
        <v>1</v>
      </c>
      <c r="K318" s="107" t="str">
        <f t="shared" si="5"/>
        <v>0</v>
      </c>
      <c r="L318" s="107">
        <f t="shared" si="6"/>
        <v>3</v>
      </c>
      <c r="M318" s="107">
        <f t="array" ref="M318">XLOOKUP(DECKS!$F318,HISTORICO!$B$4:$B$11,HISTORICO!$C$4:$C$11,0,0)</f>
        <v>0</v>
      </c>
      <c r="N318" s="107">
        <f t="array" ref="N318">XLOOKUP(DECKS!$F318,HISTORICO!$B$4:$B$11,HISTORICO!$D$4:$D$11,0,0)</f>
        <v>0</v>
      </c>
      <c r="O318" s="107">
        <f t="array" ref="O318">XLOOKUP(DECKS!$F318,HISTORICO!$B$15:$B$89,HISTORICO!$C$15:$C$89,0,0)</f>
        <v>0</v>
      </c>
      <c r="P318" s="107">
        <f t="array" ref="P318">XLOOKUP(DECKS!$F318,HISTORICO!$B$15:$B$89,HISTORICO!$D$15:$D$89,0,0)</f>
        <v>0</v>
      </c>
      <c r="Q318" s="107">
        <f t="array" ref="Q318">XLOOKUP(DECKS!$F318,HISTORICO!$B$93:$B$171,HISTORICO!$C$93:$C$171,0,0)</f>
        <v>0</v>
      </c>
      <c r="R318" s="107">
        <f t="array" ref="R318">XLOOKUP(DECKS!$F318,HISTORICO!$B$93:$B$171,HISTORICO!$D$93:$D$171,0,0)</f>
        <v>0</v>
      </c>
      <c r="S318" s="107">
        <f t="array" ref="S318">XLOOKUP(DECKS!$F318,HISTORICO!$B$175:$B$377,HISTORICO!$C$175:$C$377,0,0)</f>
        <v>3</v>
      </c>
      <c r="T318" s="107">
        <f t="array" ref="T318">XLOOKUP(DECKS!$F318,HISTORICO!$B$175:$B$377,HISTORICO!$D$175:$D$377,0,0)</f>
        <v>1</v>
      </c>
      <c r="U318" s="107">
        <f t="array" ref="U318">XLOOKUP(DECKS!$F318,HISTORICO!$B$381:$B$501,HISTORICO!$C$381:$C$501,0,0)</f>
        <v>0</v>
      </c>
      <c r="V318" s="107">
        <f t="array" ref="V318">XLOOKUP(DECKS!$F318,HISTORICO!$B$381:$B$501,HISTORICO!$D$381:$D$501,0,0)</f>
        <v>0</v>
      </c>
      <c r="W318" s="107">
        <f t="array" ref="W318">XLOOKUP(DECKS!$F318,HISTORICO!$B$505:$B$589,HISTORICO!$C$505:$C$589,0,0)</f>
        <v>0</v>
      </c>
      <c r="X318" s="107">
        <f t="array" ref="X318">XLOOKUP(DECKS!$F318,HISTORICO!$B$505:$B$589,HISTORICO!$D$505:$D$589,0,0)</f>
        <v>0</v>
      </c>
      <c r="Y318" s="107">
        <f t="array" ref="Y318">XLOOKUP(DECKS!$F318,HISTORICO!$N$4:$N$100,HISTORICO!$O$4:$O$100,0,0)</f>
        <v>0</v>
      </c>
      <c r="Z318" s="107">
        <f t="array" ref="Z318">XLOOKUP(DECKS!$F318,HISTORICO!$N$4:$N$100,HISTORICO!$P$4:$P$100,0,0)</f>
        <v>0</v>
      </c>
      <c r="AA318" s="107">
        <f t="array" ref="AA318">XLOOKUP(DECKS!$F318,HISTORICO!$N$107:$N$288,HISTORICO!$O$107:$O$288,0,0)</f>
        <v>0</v>
      </c>
      <c r="AB318" s="107">
        <f t="array" ref="AB318">XLOOKUP(DECKS!$F318,HISTORICO!$N$107:$N$288,HISTORICO!$P$107:$P$288,0,0)</f>
        <v>0</v>
      </c>
      <c r="AC318" s="100" t="str">
        <f>DECKS!$AB318/DECKS!$AA318</f>
        <v>#DIV/0!</v>
      </c>
      <c r="AD318" s="108">
        <f t="array" ref="AD318">XLOOKUP(DECKS!$F318,HISTORICO!$N$292:$N$759,HISTORICO!$O$292:$O$759,0,0)</f>
        <v>0</v>
      </c>
      <c r="AE318" s="107">
        <f t="array" ref="AE318">XLOOKUP(DECKS!$F318,HISTORICO!$N$292:$N$759,HISTORICO!$P$292:$P$759,0,0)</f>
        <v>0</v>
      </c>
      <c r="AF318" s="109">
        <f>IFERROR(DECKS!$AE318/DECKS!$AD318,0)</f>
        <v>0</v>
      </c>
      <c r="AG318" s="108">
        <f>DECKS!$Y318+DECKS!$AA318+DECKS!$AD318</f>
        <v>0</v>
      </c>
      <c r="AH318" s="109">
        <f>IFERROR((DECKS!$Z318+DECKS!$AB318+DECKS!$AE318)/DECKS!$AG318,0)</f>
        <v>0</v>
      </c>
      <c r="AI318" s="110" t="str">
        <f>IFERROR(AVERAGEIF(REG!$D$2:$D$124,DECKS!$F318,REG!$C$2:$C$124),"-")</f>
        <v>-</v>
      </c>
      <c r="AJ318" s="108">
        <f>DECKS!$M318+DECKS!$O318+DECKS!$Q318+DECKS!$S318+DECKS!$U318+DECKS!$W318+DECKS!$Y318+DECKS!$AA318+DECKS!$AD318</f>
        <v>3</v>
      </c>
      <c r="AK318" s="109">
        <f>IFERROR((DECKS!$N318+DECKS!$P318+DECKS!$R318+DECKS!$T318+DECKS!$V318+DECKS!$X318+DECKS!$Z318+DECKS!$AB318+DECKS!$AE318)/DECKS!$AJ318,0)</f>
        <v>0.3333333333</v>
      </c>
      <c r="AL318" s="100" t="s">
        <v>362</v>
      </c>
      <c r="AM318" s="107">
        <f>SUMIF(HISTORICO!N:N,DECKS!$F318,HISTORICO!X:X)</f>
        <v>0</v>
      </c>
      <c r="AN318" s="107">
        <f>SUMIF(HISTORICO!N:N,DECKS!$F318,HISTORICO!Y:Y)</f>
        <v>0</v>
      </c>
      <c r="AO318" s="107">
        <f>SUMIF(HISTORICO!N:N,DECKS!$F318,HISTORICO!Z:Z)</f>
        <v>0</v>
      </c>
      <c r="AP318" s="107">
        <f>SUMIF(HISTORICO!N:N,DECKS!$F318,HISTORICO!AA:AA)</f>
        <v>0</v>
      </c>
      <c r="AQ318" s="111">
        <f>IFERROR(SUM(DECKS!$AM318:$AP318)/((DECKS!$AG318)),0)</f>
        <v>0</v>
      </c>
      <c r="AR318" s="112">
        <f>IFERROR(DECKS!$AM318/SUM(DECKS!$AM318:$AP318),0)</f>
        <v>0</v>
      </c>
      <c r="AS318" s="112">
        <f>IFERROR(DECKS!$AN318/SUM(DECKS!$AM318:$AP318),0)</f>
        <v>0</v>
      </c>
      <c r="AT318" s="112">
        <f>IFERROR(DECKS!$AO318/SUM(DECKS!$AM318:$AP318),0)</f>
        <v>0</v>
      </c>
      <c r="AU318" s="112">
        <f>IFERROR(DECKS!$AP318/SUM(DECKS!$AM318:$AP318),0)</f>
        <v>0</v>
      </c>
      <c r="AV318" s="107">
        <f t="array" ref="AV318">XLOOKUP(DECKS!$F318,HISTORICO!$N$4:$N$100,HISTORICO!$AH$4:$AH$100,0)</f>
        <v>0</v>
      </c>
      <c r="AW318" s="107">
        <f>DECKS!$AV318+DECKS!$AM318+1.5*DECKS!$AN318+2*DECKS!$AO318+2.5*DECKS!$AP318</f>
        <v>0</v>
      </c>
      <c r="AX318" s="110" t="str">
        <f>IFERROR(DECKS!$AW318/DECKS!$AG318,"-")</f>
        <v>-</v>
      </c>
      <c r="AY318" s="107" t="str">
        <f t="array" ref="AY318">XLOOKUP(DECKS!$AX318,REF!$F$64:$F$68,REF!$D$64:$D$68,"-",-1,1)</f>
        <v>-</v>
      </c>
      <c r="AZ318" s="107"/>
      <c r="BA318" s="114"/>
      <c r="BB318" s="107"/>
      <c r="BC318" s="107"/>
    </row>
    <row r="319" ht="18.75" hidden="1" customHeight="1">
      <c r="A319" s="88"/>
      <c r="B319" s="105" t="s">
        <v>302</v>
      </c>
      <c r="C319" s="107" t="s">
        <v>278</v>
      </c>
      <c r="D319" s="107">
        <v>4.0</v>
      </c>
      <c r="E319" s="105" t="str">
        <f t="array" ref="E319">XLOOKUP(B319,REF!$C$3:$C$34,REF!$B$3:$B$34,"-",0,1)</f>
        <v>Mardu</v>
      </c>
      <c r="F319" s="108" t="s">
        <v>660</v>
      </c>
      <c r="G319" s="107" t="str">
        <f t="shared" si="1"/>
        <v>1</v>
      </c>
      <c r="H319" s="107" t="str">
        <f t="shared" si="2"/>
        <v>0</v>
      </c>
      <c r="I319" s="107" t="str">
        <f t="shared" si="3"/>
        <v>1</v>
      </c>
      <c r="J319" s="107" t="str">
        <f t="shared" si="4"/>
        <v>1</v>
      </c>
      <c r="K319" s="107" t="str">
        <f t="shared" si="5"/>
        <v>0</v>
      </c>
      <c r="L319" s="107">
        <f t="shared" si="6"/>
        <v>3</v>
      </c>
      <c r="M319" s="107">
        <f t="array" ref="M319">XLOOKUP(DECKS!$F319,HISTORICO!$B$4:$B$11,HISTORICO!$C$4:$C$11,0,0)</f>
        <v>0</v>
      </c>
      <c r="N319" s="107">
        <f t="array" ref="N319">XLOOKUP(DECKS!$F319,HISTORICO!$B$4:$B$11,HISTORICO!$D$4:$D$11,0,0)</f>
        <v>0</v>
      </c>
      <c r="O319" s="107">
        <f t="array" ref="O319">XLOOKUP(DECKS!$F319,HISTORICO!$B$15:$B$89,HISTORICO!$C$15:$C$89,0,0)</f>
        <v>0</v>
      </c>
      <c r="P319" s="107">
        <f t="array" ref="P319">XLOOKUP(DECKS!$F319,HISTORICO!$B$15:$B$89,HISTORICO!$D$15:$D$89,0,0)</f>
        <v>0</v>
      </c>
      <c r="Q319" s="107">
        <f t="array" ref="Q319">XLOOKUP(DECKS!$F319,HISTORICO!$B$93:$B$171,HISTORICO!$C$93:$C$171,0,0)</f>
        <v>0</v>
      </c>
      <c r="R319" s="107">
        <f t="array" ref="R319">XLOOKUP(DECKS!$F319,HISTORICO!$B$93:$B$171,HISTORICO!$D$93:$D$171,0,0)</f>
        <v>0</v>
      </c>
      <c r="S319" s="107">
        <f t="array" ref="S319">XLOOKUP(DECKS!$F319,HISTORICO!$B$175:$B$377,HISTORICO!$C$175:$C$377,0,0)</f>
        <v>7</v>
      </c>
      <c r="T319" s="107">
        <f t="array" ref="T319">XLOOKUP(DECKS!$F319,HISTORICO!$B$175:$B$377,HISTORICO!$D$175:$D$377,0,0)</f>
        <v>3</v>
      </c>
      <c r="U319" s="107">
        <f t="array" ref="U319">XLOOKUP(DECKS!$F319,HISTORICO!$B$381:$B$501,HISTORICO!$C$381:$C$501,0,0)</f>
        <v>4</v>
      </c>
      <c r="V319" s="107">
        <f t="array" ref="V319">XLOOKUP(DECKS!$F319,HISTORICO!$B$381:$B$501,HISTORICO!$D$381:$D$501,0,0)</f>
        <v>2</v>
      </c>
      <c r="W319" s="107">
        <f t="array" ref="W319">XLOOKUP(DECKS!$F319,HISTORICO!$B$505:$B$589,HISTORICO!$C$505:$C$589,0,0)</f>
        <v>1</v>
      </c>
      <c r="X319" s="107">
        <f t="array" ref="X319">XLOOKUP(DECKS!$F319,HISTORICO!$B$505:$B$589,HISTORICO!$D$505:$D$589,0,0)</f>
        <v>0</v>
      </c>
      <c r="Y319" s="107">
        <f t="array" ref="Y319">XLOOKUP(DECKS!$F319,HISTORICO!$N$4:$N$100,HISTORICO!$O$4:$O$100,0,0)</f>
        <v>0</v>
      </c>
      <c r="Z319" s="107">
        <f t="array" ref="Z319">XLOOKUP(DECKS!$F319,HISTORICO!$N$4:$N$100,HISTORICO!$P$4:$P$100,0,0)</f>
        <v>0</v>
      </c>
      <c r="AA319" s="107">
        <f t="array" ref="AA319">XLOOKUP(DECKS!$F319,HISTORICO!$N$107:$N$288,HISTORICO!$O$107:$O$288,0,0)</f>
        <v>0</v>
      </c>
      <c r="AB319" s="107">
        <f t="array" ref="AB319">XLOOKUP(DECKS!$F319,HISTORICO!$N$107:$N$288,HISTORICO!$P$107:$P$288,0,0)</f>
        <v>0</v>
      </c>
      <c r="AC319" s="100" t="str">
        <f>DECKS!$AB319/DECKS!$AA319</f>
        <v>#DIV/0!</v>
      </c>
      <c r="AD319" s="108">
        <f t="array" ref="AD319">XLOOKUP(DECKS!$F319,HISTORICO!$N$292:$N$759,HISTORICO!$O$292:$O$759,0,0)</f>
        <v>0</v>
      </c>
      <c r="AE319" s="107">
        <f t="array" ref="AE319">XLOOKUP(DECKS!$F319,HISTORICO!$N$292:$N$759,HISTORICO!$P$292:$P$759,0,0)</f>
        <v>0</v>
      </c>
      <c r="AF319" s="109">
        <f>IFERROR(DECKS!$AE319/DECKS!$AD319,0)</f>
        <v>0</v>
      </c>
      <c r="AG319" s="108">
        <f>DECKS!$Y319+DECKS!$AA319+DECKS!$AD319</f>
        <v>0</v>
      </c>
      <c r="AH319" s="109">
        <f>IFERROR((DECKS!$Z319+DECKS!$AB319+DECKS!$AE319)/DECKS!$AG319,0)</f>
        <v>0</v>
      </c>
      <c r="AI319" s="110" t="str">
        <f>IFERROR(AVERAGEIF(REG!$D$2:$D$124,DECKS!$F319,REG!$C$2:$C$124),"-")</f>
        <v>-</v>
      </c>
      <c r="AJ319" s="108">
        <f>DECKS!$M319+DECKS!$O319+DECKS!$Q319+DECKS!$S319+DECKS!$U319+DECKS!$W319+DECKS!$Y319+DECKS!$AA319+DECKS!$AD319</f>
        <v>12</v>
      </c>
      <c r="AK319" s="109">
        <f>IFERROR((DECKS!$N319+DECKS!$P319+DECKS!$R319+DECKS!$T319+DECKS!$V319+DECKS!$X319+DECKS!$Z319+DECKS!$AB319+DECKS!$AE319)/DECKS!$AJ319,0)</f>
        <v>0.4166666667</v>
      </c>
      <c r="AL319" s="100" t="s">
        <v>362</v>
      </c>
      <c r="AM319" s="107">
        <f>SUMIF(HISTORICO!N:N,DECKS!$F319,HISTORICO!X:X)</f>
        <v>0</v>
      </c>
      <c r="AN319" s="107">
        <f>SUMIF(HISTORICO!N:N,DECKS!$F319,HISTORICO!Y:Y)</f>
        <v>0</v>
      </c>
      <c r="AO319" s="107">
        <f>SUMIF(HISTORICO!N:N,DECKS!$F319,HISTORICO!Z:Z)</f>
        <v>0</v>
      </c>
      <c r="AP319" s="107">
        <f>SUMIF(HISTORICO!N:N,DECKS!$F319,HISTORICO!AA:AA)</f>
        <v>0</v>
      </c>
      <c r="AQ319" s="111">
        <f>IFERROR(SUM(DECKS!$AM319:$AP319)/((DECKS!$AG319)),0)</f>
        <v>0</v>
      </c>
      <c r="AR319" s="112">
        <f>IFERROR(DECKS!$AM319/SUM(DECKS!$AM319:$AP319),0)</f>
        <v>0</v>
      </c>
      <c r="AS319" s="112">
        <f>IFERROR(DECKS!$AN319/SUM(DECKS!$AM319:$AP319),0)</f>
        <v>0</v>
      </c>
      <c r="AT319" s="112">
        <f>IFERROR(DECKS!$AO319/SUM(DECKS!$AM319:$AP319),0)</f>
        <v>0</v>
      </c>
      <c r="AU319" s="112">
        <f>IFERROR(DECKS!$AP319/SUM(DECKS!$AM319:$AP319),0)</f>
        <v>0</v>
      </c>
      <c r="AV319" s="107">
        <f t="array" ref="AV319">XLOOKUP(DECKS!$F319,HISTORICO!$N$4:$N$100,HISTORICO!$AH$4:$AH$100,0)</f>
        <v>0</v>
      </c>
      <c r="AW319" s="107">
        <f>DECKS!$AV319+DECKS!$AM319+1.5*DECKS!$AN319+2*DECKS!$AO319+2.5*DECKS!$AP319</f>
        <v>0</v>
      </c>
      <c r="AX319" s="110" t="str">
        <f>IFERROR(DECKS!$AW319/DECKS!$AG319,"-")</f>
        <v>-</v>
      </c>
      <c r="AY319" s="107" t="str">
        <f t="array" ref="AY319">XLOOKUP(DECKS!$AX319,REF!$F$64:$F$68,REF!$D$64:$D$68,"-",-1,1)</f>
        <v>-</v>
      </c>
      <c r="AZ319" s="107"/>
      <c r="BA319" s="114"/>
      <c r="BB319" s="107"/>
      <c r="BC319" s="107"/>
    </row>
    <row r="320" ht="18.75" hidden="1" customHeight="1">
      <c r="A320" s="88"/>
      <c r="B320" s="105" t="s">
        <v>328</v>
      </c>
      <c r="C320" s="107" t="s">
        <v>264</v>
      </c>
      <c r="D320" s="107">
        <v>4.0</v>
      </c>
      <c r="E320" s="105" t="str">
        <f t="array" ref="E320">XLOOKUP(B320,REF!$C$3:$C$34,REF!$B$3:$B$34,"-",0,1)</f>
        <v>Mono Red</v>
      </c>
      <c r="F320" s="108" t="s">
        <v>661</v>
      </c>
      <c r="G320" s="107" t="str">
        <f t="shared" si="1"/>
        <v>0</v>
      </c>
      <c r="H320" s="107" t="str">
        <f t="shared" si="2"/>
        <v>0</v>
      </c>
      <c r="I320" s="107" t="str">
        <f t="shared" si="3"/>
        <v>0</v>
      </c>
      <c r="J320" s="107" t="str">
        <f t="shared" si="4"/>
        <v>1</v>
      </c>
      <c r="K320" s="107" t="str">
        <f t="shared" si="5"/>
        <v>0</v>
      </c>
      <c r="L320" s="107">
        <f t="shared" si="6"/>
        <v>1</v>
      </c>
      <c r="M320" s="107">
        <f t="array" ref="M320">XLOOKUP(DECKS!$F320,HISTORICO!$B$4:$B$11,HISTORICO!$C$4:$C$11,0,0)</f>
        <v>0</v>
      </c>
      <c r="N320" s="107">
        <f t="array" ref="N320">XLOOKUP(DECKS!$F320,HISTORICO!$B$4:$B$11,HISTORICO!$D$4:$D$11,0,0)</f>
        <v>0</v>
      </c>
      <c r="O320" s="107">
        <f t="array" ref="O320">XLOOKUP(DECKS!$F320,HISTORICO!$B$15:$B$89,HISTORICO!$C$15:$C$89,0,0)</f>
        <v>12</v>
      </c>
      <c r="P320" s="107">
        <f t="array" ref="P320">XLOOKUP(DECKS!$F320,HISTORICO!$B$15:$B$89,HISTORICO!$D$15:$D$89,0,0)</f>
        <v>5</v>
      </c>
      <c r="Q320" s="107">
        <f t="array" ref="Q320">XLOOKUP(DECKS!$F320,HISTORICO!$B$93:$B$171,HISTORICO!$C$93:$C$171,0,0)</f>
        <v>0</v>
      </c>
      <c r="R320" s="107">
        <f t="array" ref="R320">XLOOKUP(DECKS!$F320,HISTORICO!$B$93:$B$171,HISTORICO!$D$93:$D$171,0,0)</f>
        <v>0</v>
      </c>
      <c r="S320" s="107">
        <f t="array" ref="S320">XLOOKUP(DECKS!$F320,HISTORICO!$B$175:$B$377,HISTORICO!$C$175:$C$377,0,0)</f>
        <v>0</v>
      </c>
      <c r="T320" s="107">
        <f t="array" ref="T320">XLOOKUP(DECKS!$F320,HISTORICO!$B$175:$B$377,HISTORICO!$D$175:$D$377,0,0)</f>
        <v>0</v>
      </c>
      <c r="U320" s="107">
        <f t="array" ref="U320">XLOOKUP(DECKS!$F320,HISTORICO!$B$381:$B$501,HISTORICO!$C$381:$C$501,0,0)</f>
        <v>0</v>
      </c>
      <c r="V320" s="107">
        <f t="array" ref="V320">XLOOKUP(DECKS!$F320,HISTORICO!$B$381:$B$501,HISTORICO!$D$381:$D$501,0,0)</f>
        <v>0</v>
      </c>
      <c r="W320" s="107">
        <f t="array" ref="W320">XLOOKUP(DECKS!$F320,HISTORICO!$B$505:$B$589,HISTORICO!$C$505:$C$589,0,0)</f>
        <v>0</v>
      </c>
      <c r="X320" s="107">
        <f t="array" ref="X320">XLOOKUP(DECKS!$F320,HISTORICO!$B$505:$B$589,HISTORICO!$D$505:$D$589,0,0)</f>
        <v>0</v>
      </c>
      <c r="Y320" s="107">
        <f t="array" ref="Y320">XLOOKUP(DECKS!$F320,HISTORICO!$N$4:$N$100,HISTORICO!$O$4:$O$100,0,0)</f>
        <v>0</v>
      </c>
      <c r="Z320" s="107">
        <f t="array" ref="Z320">XLOOKUP(DECKS!$F320,HISTORICO!$N$4:$N$100,HISTORICO!$P$4:$P$100,0,0)</f>
        <v>0</v>
      </c>
      <c r="AA320" s="107">
        <f t="array" ref="AA320">XLOOKUP(DECKS!$F320,HISTORICO!$N$107:$N$288,HISTORICO!$O$107:$O$288,0,0)</f>
        <v>0</v>
      </c>
      <c r="AB320" s="107">
        <f t="array" ref="AB320">XLOOKUP(DECKS!$F320,HISTORICO!$N$107:$N$288,HISTORICO!$P$107:$P$288,0,0)</f>
        <v>0</v>
      </c>
      <c r="AC320" s="100" t="str">
        <f>DECKS!$AB320/DECKS!$AA320</f>
        <v>#DIV/0!</v>
      </c>
      <c r="AD320" s="108">
        <f t="array" ref="AD320">XLOOKUP(DECKS!$F320,HISTORICO!$N$292:$N$759,HISTORICO!$O$292:$O$759,0,0)</f>
        <v>0</v>
      </c>
      <c r="AE320" s="107">
        <f t="array" ref="AE320">XLOOKUP(DECKS!$F320,HISTORICO!$N$292:$N$759,HISTORICO!$P$292:$P$759,0,0)</f>
        <v>0</v>
      </c>
      <c r="AF320" s="109">
        <f>IFERROR(DECKS!$AE320/DECKS!$AD320,0)</f>
        <v>0</v>
      </c>
      <c r="AG320" s="108">
        <f>DECKS!$Y320+DECKS!$AA320+DECKS!$AD320</f>
        <v>0</v>
      </c>
      <c r="AH320" s="109">
        <f>IFERROR((DECKS!$Z320+DECKS!$AB320+DECKS!$AE320)/DECKS!$AG320,0)</f>
        <v>0</v>
      </c>
      <c r="AI320" s="110" t="str">
        <f>IFERROR(AVERAGEIF(REG!$D$2:$D$124,DECKS!$F320,REG!$C$2:$C$124),"-")</f>
        <v>-</v>
      </c>
      <c r="AJ320" s="108">
        <f>DECKS!$M320+DECKS!$O320+DECKS!$Q320+DECKS!$S320+DECKS!$U320+DECKS!$W320+DECKS!$Y320+DECKS!$AA320+DECKS!$AD320</f>
        <v>12</v>
      </c>
      <c r="AK320" s="109">
        <f>IFERROR((DECKS!$N320+DECKS!$P320+DECKS!$R320+DECKS!$T320+DECKS!$V320+DECKS!$X320+DECKS!$Z320+DECKS!$AB320+DECKS!$AE320)/DECKS!$AJ320,0)</f>
        <v>0.4166666667</v>
      </c>
      <c r="AL320" s="100" t="s">
        <v>362</v>
      </c>
      <c r="AM320" s="107">
        <f>SUMIF(HISTORICO!N:N,DECKS!$F320,HISTORICO!X:X)</f>
        <v>0</v>
      </c>
      <c r="AN320" s="107">
        <f>SUMIF(HISTORICO!N:N,DECKS!$F320,HISTORICO!Y:Y)</f>
        <v>0</v>
      </c>
      <c r="AO320" s="107">
        <f>SUMIF(HISTORICO!N:N,DECKS!$F320,HISTORICO!Z:Z)</f>
        <v>0</v>
      </c>
      <c r="AP320" s="107">
        <f>SUMIF(HISTORICO!N:N,DECKS!$F320,HISTORICO!AA:AA)</f>
        <v>0</v>
      </c>
      <c r="AQ320" s="111">
        <f>IFERROR(SUM(DECKS!$AM320:$AP320)/((DECKS!$AG320)),0)</f>
        <v>0</v>
      </c>
      <c r="AR320" s="112">
        <f>IFERROR(DECKS!$AM320/SUM(DECKS!$AM320:$AP320),0)</f>
        <v>0</v>
      </c>
      <c r="AS320" s="112">
        <f>IFERROR(DECKS!$AN320/SUM(DECKS!$AM320:$AP320),0)</f>
        <v>0</v>
      </c>
      <c r="AT320" s="112">
        <f>IFERROR(DECKS!$AO320/SUM(DECKS!$AM320:$AP320),0)</f>
        <v>0</v>
      </c>
      <c r="AU320" s="112">
        <f>IFERROR(DECKS!$AP320/SUM(DECKS!$AM320:$AP320),0)</f>
        <v>0</v>
      </c>
      <c r="AV320" s="107">
        <f t="array" ref="AV320">XLOOKUP(DECKS!$F320,HISTORICO!$N$4:$N$100,HISTORICO!$AH$4:$AH$100,0)</f>
        <v>0</v>
      </c>
      <c r="AW320" s="107">
        <f>DECKS!$AV320+DECKS!$AM320+1.5*DECKS!$AN320+2*DECKS!$AO320+2.5*DECKS!$AP320</f>
        <v>0</v>
      </c>
      <c r="AX320" s="110" t="str">
        <f>IFERROR(DECKS!$AW320/DECKS!$AG320,"-")</f>
        <v>-</v>
      </c>
      <c r="AY320" s="107" t="str">
        <f t="array" ref="AY320">XLOOKUP(DECKS!$AX320,REF!$F$64:$F$68,REF!$D$64:$D$68,"-",-1,1)</f>
        <v>-</v>
      </c>
      <c r="AZ320" s="107"/>
      <c r="BA320" s="114"/>
      <c r="BB320" s="107"/>
      <c r="BC320" s="107"/>
    </row>
    <row r="321" ht="18.75" hidden="1" customHeight="1">
      <c r="A321" s="88"/>
      <c r="B321" s="105" t="s">
        <v>318</v>
      </c>
      <c r="C321" s="107" t="s">
        <v>266</v>
      </c>
      <c r="D321" s="107">
        <v>5.0</v>
      </c>
      <c r="E321" s="105" t="str">
        <f t="array" ref="E321">XLOOKUP(B321,REF!$C$3:$C$34,REF!$B$3:$B$34,"-",0,1)</f>
        <v>Jund</v>
      </c>
      <c r="F321" s="108" t="s">
        <v>662</v>
      </c>
      <c r="G321" s="107" t="str">
        <f t="shared" si="1"/>
        <v>0</v>
      </c>
      <c r="H321" s="107" t="str">
        <f t="shared" si="2"/>
        <v>0</v>
      </c>
      <c r="I321" s="107" t="str">
        <f t="shared" si="3"/>
        <v>1</v>
      </c>
      <c r="J321" s="107" t="str">
        <f t="shared" si="4"/>
        <v>1</v>
      </c>
      <c r="K321" s="107" t="str">
        <f t="shared" si="5"/>
        <v>1</v>
      </c>
      <c r="L321" s="107">
        <f t="shared" si="6"/>
        <v>3</v>
      </c>
      <c r="M321" s="107">
        <f t="array" ref="M321">XLOOKUP(DECKS!$F321,HISTORICO!$B$4:$B$11,HISTORICO!$C$4:$C$11,0,0)</f>
        <v>0</v>
      </c>
      <c r="N321" s="107">
        <f t="array" ref="N321">XLOOKUP(DECKS!$F321,HISTORICO!$B$4:$B$11,HISTORICO!$D$4:$D$11,0,0)</f>
        <v>0</v>
      </c>
      <c r="O321" s="107">
        <f t="array" ref="O321">XLOOKUP(DECKS!$F321,HISTORICO!$B$15:$B$89,HISTORICO!$C$15:$C$89,0,0)</f>
        <v>1</v>
      </c>
      <c r="P321" s="107">
        <f t="array" ref="P321">XLOOKUP(DECKS!$F321,HISTORICO!$B$15:$B$89,HISTORICO!$D$15:$D$89,0,0)</f>
        <v>1</v>
      </c>
      <c r="Q321" s="107">
        <f t="array" ref="Q321">XLOOKUP(DECKS!$F321,HISTORICO!$B$93:$B$171,HISTORICO!$C$93:$C$171,0,0)</f>
        <v>9</v>
      </c>
      <c r="R321" s="107">
        <f t="array" ref="R321">XLOOKUP(DECKS!$F321,HISTORICO!$B$93:$B$171,HISTORICO!$D$93:$D$171,0,0)</f>
        <v>5</v>
      </c>
      <c r="S321" s="107">
        <f t="array" ref="S321">XLOOKUP(DECKS!$F321,HISTORICO!$B$175:$B$377,HISTORICO!$C$175:$C$377,0,0)</f>
        <v>15</v>
      </c>
      <c r="T321" s="107">
        <f t="array" ref="T321">XLOOKUP(DECKS!$F321,HISTORICO!$B$175:$B$377,HISTORICO!$D$175:$D$377,0,0)</f>
        <v>4</v>
      </c>
      <c r="U321" s="107">
        <f t="array" ref="U321">XLOOKUP(DECKS!$F321,HISTORICO!$B$381:$B$501,HISTORICO!$C$381:$C$501,0,0)</f>
        <v>0</v>
      </c>
      <c r="V321" s="107">
        <f t="array" ref="V321">XLOOKUP(DECKS!$F321,HISTORICO!$B$381:$B$501,HISTORICO!$D$381:$D$501,0,0)</f>
        <v>0</v>
      </c>
      <c r="W321" s="107">
        <f t="array" ref="W321">XLOOKUP(DECKS!$F321,HISTORICO!$B$505:$B$589,HISTORICO!$C$505:$C$589,0,0)</f>
        <v>0</v>
      </c>
      <c r="X321" s="107">
        <f t="array" ref="X321">XLOOKUP(DECKS!$F321,HISTORICO!$B$505:$B$589,HISTORICO!$D$505:$D$589,0,0)</f>
        <v>0</v>
      </c>
      <c r="Y321" s="107">
        <f t="array" ref="Y321">XLOOKUP(DECKS!$F321,HISTORICO!$N$4:$N$100,HISTORICO!$O$4:$O$100,0,0)</f>
        <v>0</v>
      </c>
      <c r="Z321" s="107">
        <f t="array" ref="Z321">XLOOKUP(DECKS!$F321,HISTORICO!$N$4:$N$100,HISTORICO!$P$4:$P$100,0,0)</f>
        <v>0</v>
      </c>
      <c r="AA321" s="107">
        <f t="array" ref="AA321">XLOOKUP(DECKS!$F321,HISTORICO!$N$107:$N$288,HISTORICO!$O$107:$O$288,0,0)</f>
        <v>0</v>
      </c>
      <c r="AB321" s="107">
        <f t="array" ref="AB321">XLOOKUP(DECKS!$F321,HISTORICO!$N$107:$N$288,HISTORICO!$P$107:$P$288,0,0)</f>
        <v>0</v>
      </c>
      <c r="AC321" s="100" t="str">
        <f>DECKS!$AB321/DECKS!$AA321</f>
        <v>#DIV/0!</v>
      </c>
      <c r="AD321" s="108">
        <f t="array" ref="AD321">XLOOKUP(DECKS!$F321,HISTORICO!$N$292:$N$759,HISTORICO!$O$292:$O$759,0,0)</f>
        <v>0</v>
      </c>
      <c r="AE321" s="107">
        <f t="array" ref="AE321">XLOOKUP(DECKS!$F321,HISTORICO!$N$292:$N$759,HISTORICO!$P$292:$P$759,0,0)</f>
        <v>0</v>
      </c>
      <c r="AF321" s="109">
        <f>IFERROR(DECKS!$AE321/DECKS!$AD321,0)</f>
        <v>0</v>
      </c>
      <c r="AG321" s="108">
        <f>DECKS!$Y321+DECKS!$AA321+DECKS!$AD321</f>
        <v>0</v>
      </c>
      <c r="AH321" s="109">
        <f>IFERROR((DECKS!$Z321+DECKS!$AB321+DECKS!$AE321)/DECKS!$AG321,0)</f>
        <v>0</v>
      </c>
      <c r="AI321" s="110" t="str">
        <f>IFERROR(AVERAGEIF(REG!$D$2:$D$124,DECKS!$F321,REG!$C$2:$C$124),"-")</f>
        <v>-</v>
      </c>
      <c r="AJ321" s="108">
        <f>DECKS!$M321+DECKS!$O321+DECKS!$Q321+DECKS!$S321+DECKS!$U321+DECKS!$W321+DECKS!$Y321+DECKS!$AA321+DECKS!$AD321</f>
        <v>25</v>
      </c>
      <c r="AK321" s="109">
        <f>IFERROR((DECKS!$N321+DECKS!$P321+DECKS!$R321+DECKS!$T321+DECKS!$V321+DECKS!$X321+DECKS!$Z321+DECKS!$AB321+DECKS!$AE321)/DECKS!$AJ321,0)</f>
        <v>0.4</v>
      </c>
      <c r="AL321" s="100" t="s">
        <v>367</v>
      </c>
      <c r="AM321" s="107">
        <f>SUMIF(HISTORICO!N:N,DECKS!$F321,HISTORICO!X:X)</f>
        <v>0</v>
      </c>
      <c r="AN321" s="107">
        <f>SUMIF(HISTORICO!N:N,DECKS!$F321,HISTORICO!Y:Y)</f>
        <v>0</v>
      </c>
      <c r="AO321" s="107">
        <f>SUMIF(HISTORICO!N:N,DECKS!$F321,HISTORICO!Z:Z)</f>
        <v>0</v>
      </c>
      <c r="AP321" s="107">
        <f>SUMIF(HISTORICO!N:N,DECKS!$F321,HISTORICO!AA:AA)</f>
        <v>0</v>
      </c>
      <c r="AQ321" s="111">
        <f>IFERROR(SUM(DECKS!$AM321:$AP321)/((DECKS!$AG321)),0)</f>
        <v>0</v>
      </c>
      <c r="AR321" s="112">
        <f>IFERROR(DECKS!$AM321/SUM(DECKS!$AM321:$AP321),0)</f>
        <v>0</v>
      </c>
      <c r="AS321" s="112">
        <f>IFERROR(DECKS!$AN321/SUM(DECKS!$AM321:$AP321),0)</f>
        <v>0</v>
      </c>
      <c r="AT321" s="112">
        <f>IFERROR(DECKS!$AO321/SUM(DECKS!$AM321:$AP321),0)</f>
        <v>0</v>
      </c>
      <c r="AU321" s="112">
        <f>IFERROR(DECKS!$AP321/SUM(DECKS!$AM321:$AP321),0)</f>
        <v>0</v>
      </c>
      <c r="AV321" s="107">
        <f t="array" ref="AV321">XLOOKUP(DECKS!$F321,HISTORICO!$N$4:$N$100,HISTORICO!$AH$4:$AH$100,0)</f>
        <v>0</v>
      </c>
      <c r="AW321" s="107">
        <f>DECKS!$AV321+DECKS!$AM321+1.5*DECKS!$AN321+2*DECKS!$AO321+2.5*DECKS!$AP321</f>
        <v>0</v>
      </c>
      <c r="AX321" s="110" t="str">
        <f>IFERROR(DECKS!$AW321/DECKS!$AG321,"-")</f>
        <v>-</v>
      </c>
      <c r="AY321" s="107" t="str">
        <f t="array" ref="AY321">XLOOKUP(DECKS!$AX321,REF!$F$64:$F$68,REF!$D$64:$D$68,"-",-1,1)</f>
        <v>-</v>
      </c>
      <c r="AZ321" s="107"/>
      <c r="BA321" s="114"/>
      <c r="BB321" s="107"/>
      <c r="BC321" s="107"/>
    </row>
    <row r="322" ht="18.75" hidden="1" customHeight="1">
      <c r="A322" s="88"/>
      <c r="B322" s="105" t="s">
        <v>314</v>
      </c>
      <c r="C322" s="107" t="s">
        <v>263</v>
      </c>
      <c r="D322" s="107">
        <v>3.0</v>
      </c>
      <c r="E322" s="105" t="str">
        <f t="array" ref="E322">XLOOKUP(B322,REF!$C$3:$C$34,REF!$B$3:$B$34,"-",0,1)</f>
        <v>Dimir</v>
      </c>
      <c r="F322" s="108" t="s">
        <v>663</v>
      </c>
      <c r="G322" s="107" t="str">
        <f t="shared" si="1"/>
        <v>0</v>
      </c>
      <c r="H322" s="107" t="str">
        <f t="shared" si="2"/>
        <v>1</v>
      </c>
      <c r="I322" s="107" t="str">
        <f t="shared" si="3"/>
        <v>1</v>
      </c>
      <c r="J322" s="107" t="str">
        <f t="shared" si="4"/>
        <v>0</v>
      </c>
      <c r="K322" s="107" t="str">
        <f t="shared" si="5"/>
        <v>0</v>
      </c>
      <c r="L322" s="107">
        <f t="shared" si="6"/>
        <v>2</v>
      </c>
      <c r="M322" s="107">
        <f t="array" ref="M322">XLOOKUP(DECKS!$F322,HISTORICO!$B$4:$B$11,HISTORICO!$C$4:$C$11,0,0)</f>
        <v>0</v>
      </c>
      <c r="N322" s="107">
        <f t="array" ref="N322">XLOOKUP(DECKS!$F322,HISTORICO!$B$4:$B$11,HISTORICO!$D$4:$D$11,0,0)</f>
        <v>0</v>
      </c>
      <c r="O322" s="107">
        <f t="array" ref="O322">XLOOKUP(DECKS!$F322,HISTORICO!$B$15:$B$89,HISTORICO!$C$15:$C$89,0,0)</f>
        <v>0</v>
      </c>
      <c r="P322" s="107">
        <f t="array" ref="P322">XLOOKUP(DECKS!$F322,HISTORICO!$B$15:$B$89,HISTORICO!$D$15:$D$89,0,0)</f>
        <v>0</v>
      </c>
      <c r="Q322" s="107">
        <f t="array" ref="Q322">XLOOKUP(DECKS!$F322,HISTORICO!$B$93:$B$171,HISTORICO!$C$93:$C$171,0,0)</f>
        <v>0</v>
      </c>
      <c r="R322" s="107">
        <f t="array" ref="R322">XLOOKUP(DECKS!$F322,HISTORICO!$B$93:$B$171,HISTORICO!$D$93:$D$171,0,0)</f>
        <v>0</v>
      </c>
      <c r="S322" s="107">
        <f t="array" ref="S322">XLOOKUP(DECKS!$F322,HISTORICO!$B$175:$B$377,HISTORICO!$C$175:$C$377,0,0)</f>
        <v>0</v>
      </c>
      <c r="T322" s="107">
        <f t="array" ref="T322">XLOOKUP(DECKS!$F322,HISTORICO!$B$175:$B$377,HISTORICO!$D$175:$D$377,0,0)</f>
        <v>0</v>
      </c>
      <c r="U322" s="107">
        <f t="array" ref="U322">XLOOKUP(DECKS!$F322,HISTORICO!$B$381:$B$501,HISTORICO!$C$381:$C$501,0,0)</f>
        <v>5</v>
      </c>
      <c r="V322" s="107">
        <f t="array" ref="V322">XLOOKUP(DECKS!$F322,HISTORICO!$B$381:$B$501,HISTORICO!$D$381:$D$501,0,0)</f>
        <v>2</v>
      </c>
      <c r="W322" s="107">
        <f t="array" ref="W322">XLOOKUP(DECKS!$F322,HISTORICO!$B$505:$B$589,HISTORICO!$C$505:$C$589,0,0)</f>
        <v>0</v>
      </c>
      <c r="X322" s="107">
        <f t="array" ref="X322">XLOOKUP(DECKS!$F322,HISTORICO!$B$505:$B$589,HISTORICO!$D$505:$D$589,0,0)</f>
        <v>0</v>
      </c>
      <c r="Y322" s="107">
        <f t="array" ref="Y322">XLOOKUP(DECKS!$F322,HISTORICO!$N$4:$N$100,HISTORICO!$O$4:$O$100,0,0)</f>
        <v>0</v>
      </c>
      <c r="Z322" s="107">
        <f t="array" ref="Z322">XLOOKUP(DECKS!$F322,HISTORICO!$N$4:$N$100,HISTORICO!$P$4:$P$100,0,0)</f>
        <v>0</v>
      </c>
      <c r="AA322" s="107">
        <f t="array" ref="AA322">XLOOKUP(DECKS!$F322,HISTORICO!$N$107:$N$288,HISTORICO!$O$107:$O$288,0,0)</f>
        <v>0</v>
      </c>
      <c r="AB322" s="107">
        <f t="array" ref="AB322">XLOOKUP(DECKS!$F322,HISTORICO!$N$107:$N$288,HISTORICO!$P$107:$P$288,0,0)</f>
        <v>0</v>
      </c>
      <c r="AC322" s="100" t="str">
        <f>DECKS!$AB322/DECKS!$AA322</f>
        <v>#DIV/0!</v>
      </c>
      <c r="AD322" s="108">
        <f t="array" ref="AD322">XLOOKUP(DECKS!$F322,HISTORICO!$N$292:$N$759,HISTORICO!$O$292:$O$759,0,0)</f>
        <v>0</v>
      </c>
      <c r="AE322" s="107">
        <f t="array" ref="AE322">XLOOKUP(DECKS!$F322,HISTORICO!$N$292:$N$759,HISTORICO!$P$292:$P$759,0,0)</f>
        <v>0</v>
      </c>
      <c r="AF322" s="109">
        <f>IFERROR(DECKS!$AE322/DECKS!$AD322,0)</f>
        <v>0</v>
      </c>
      <c r="AG322" s="108">
        <f>DECKS!$Y322+DECKS!$AA322+DECKS!$AD322</f>
        <v>0</v>
      </c>
      <c r="AH322" s="109">
        <f>IFERROR((DECKS!$Z322+DECKS!$AB322+DECKS!$AE322)/DECKS!$AG322,0)</f>
        <v>0</v>
      </c>
      <c r="AI322" s="110" t="str">
        <f>IFERROR(AVERAGEIF(REG!$D$2:$D$124,DECKS!$F322,REG!$C$2:$C$124),"-")</f>
        <v>-</v>
      </c>
      <c r="AJ322" s="108">
        <f>DECKS!$M322+DECKS!$O322+DECKS!$Q322+DECKS!$S322+DECKS!$U322+DECKS!$W322+DECKS!$Y322+DECKS!$AA322+DECKS!$AD322</f>
        <v>5</v>
      </c>
      <c r="AK322" s="109">
        <f>IFERROR((DECKS!$N322+DECKS!$P322+DECKS!$R322+DECKS!$T322+DECKS!$V322+DECKS!$X322+DECKS!$Z322+DECKS!$AB322+DECKS!$AE322)/DECKS!$AJ322,0)</f>
        <v>0.4</v>
      </c>
      <c r="AL322" s="100" t="s">
        <v>367</v>
      </c>
      <c r="AM322" s="107">
        <f>SUMIF(HISTORICO!N:N,DECKS!$F322,HISTORICO!X:X)</f>
        <v>0</v>
      </c>
      <c r="AN322" s="107">
        <f>SUMIF(HISTORICO!N:N,DECKS!$F322,HISTORICO!Y:Y)</f>
        <v>0</v>
      </c>
      <c r="AO322" s="107">
        <f>SUMIF(HISTORICO!N:N,DECKS!$F322,HISTORICO!Z:Z)</f>
        <v>0</v>
      </c>
      <c r="AP322" s="107">
        <f>SUMIF(HISTORICO!N:N,DECKS!$F322,HISTORICO!AA:AA)</f>
        <v>0</v>
      </c>
      <c r="AQ322" s="111">
        <f>IFERROR(SUM(DECKS!$AM322:$AP322)/((DECKS!$AG322)),0)</f>
        <v>0</v>
      </c>
      <c r="AR322" s="112">
        <f>IFERROR(DECKS!$AM322/SUM(DECKS!$AM322:$AP322),0)</f>
        <v>0</v>
      </c>
      <c r="AS322" s="112">
        <f>IFERROR(DECKS!$AN322/SUM(DECKS!$AM322:$AP322),0)</f>
        <v>0</v>
      </c>
      <c r="AT322" s="112">
        <f>IFERROR(DECKS!$AO322/SUM(DECKS!$AM322:$AP322),0)</f>
        <v>0</v>
      </c>
      <c r="AU322" s="112">
        <f>IFERROR(DECKS!$AP322/SUM(DECKS!$AM322:$AP322),0)</f>
        <v>0</v>
      </c>
      <c r="AV322" s="107">
        <f t="array" ref="AV322">XLOOKUP(DECKS!$F322,HISTORICO!$N$4:$N$100,HISTORICO!$AH$4:$AH$100,0)</f>
        <v>0</v>
      </c>
      <c r="AW322" s="107">
        <f>DECKS!$AV322+DECKS!$AM322+1.5*DECKS!$AN322+2*DECKS!$AO322+2.5*DECKS!$AP322</f>
        <v>0</v>
      </c>
      <c r="AX322" s="110" t="str">
        <f>IFERROR(DECKS!$AW322/DECKS!$AG322,"-")</f>
        <v>-</v>
      </c>
      <c r="AY322" s="107" t="str">
        <f t="array" ref="AY322">XLOOKUP(DECKS!$AX322,REF!$F$64:$F$68,REF!$D$64:$D$68,"-",-1,1)</f>
        <v>-</v>
      </c>
      <c r="AZ322" s="107"/>
      <c r="BA322" s="114"/>
      <c r="BB322" s="107"/>
      <c r="BC322" s="107"/>
    </row>
    <row r="323" ht="18.75" hidden="1" customHeight="1">
      <c r="A323" s="88"/>
      <c r="B323" s="105" t="s">
        <v>290</v>
      </c>
      <c r="C323" s="107" t="s">
        <v>275</v>
      </c>
      <c r="D323" s="107">
        <v>6.0</v>
      </c>
      <c r="E323" s="105" t="str">
        <f t="array" ref="E323">XLOOKUP(B323,REF!$C$3:$C$34,REF!$B$3:$B$34,"-",0,1)</f>
        <v>Not-Blue</v>
      </c>
      <c r="F323" s="108" t="s">
        <v>664</v>
      </c>
      <c r="G323" s="107" t="str">
        <f t="shared" si="1"/>
        <v>1</v>
      </c>
      <c r="H323" s="107" t="str">
        <f t="shared" si="2"/>
        <v>0</v>
      </c>
      <c r="I323" s="107" t="str">
        <f t="shared" si="3"/>
        <v>1</v>
      </c>
      <c r="J323" s="107" t="str">
        <f t="shared" si="4"/>
        <v>1</v>
      </c>
      <c r="K323" s="107" t="str">
        <f t="shared" si="5"/>
        <v>1</v>
      </c>
      <c r="L323" s="107">
        <f t="shared" si="6"/>
        <v>4</v>
      </c>
      <c r="M323" s="107">
        <f t="array" ref="M323">XLOOKUP(DECKS!$F323,HISTORICO!$B$4:$B$11,HISTORICO!$C$4:$C$11,0,0)</f>
        <v>0</v>
      </c>
      <c r="N323" s="107">
        <f t="array" ref="N323">XLOOKUP(DECKS!$F323,HISTORICO!$B$4:$B$11,HISTORICO!$D$4:$D$11,0,0)</f>
        <v>0</v>
      </c>
      <c r="O323" s="107">
        <f t="array" ref="O323">XLOOKUP(DECKS!$F323,HISTORICO!$B$15:$B$89,HISTORICO!$C$15:$C$89,0,0)</f>
        <v>0</v>
      </c>
      <c r="P323" s="107">
        <f t="array" ref="P323">XLOOKUP(DECKS!$F323,HISTORICO!$B$15:$B$89,HISTORICO!$D$15:$D$89,0,0)</f>
        <v>0</v>
      </c>
      <c r="Q323" s="107">
        <f t="array" ref="Q323">XLOOKUP(DECKS!$F323,HISTORICO!$B$93:$B$171,HISTORICO!$C$93:$C$171,0,0)</f>
        <v>0</v>
      </c>
      <c r="R323" s="107">
        <f t="array" ref="R323">XLOOKUP(DECKS!$F323,HISTORICO!$B$93:$B$171,HISTORICO!$D$93:$D$171,0,0)</f>
        <v>0</v>
      </c>
      <c r="S323" s="107">
        <f t="array" ref="S323">XLOOKUP(DECKS!$F323,HISTORICO!$B$175:$B$377,HISTORICO!$C$175:$C$377,0,0)</f>
        <v>5</v>
      </c>
      <c r="T323" s="107">
        <f t="array" ref="T323">XLOOKUP(DECKS!$F323,HISTORICO!$B$175:$B$377,HISTORICO!$D$175:$D$377,0,0)</f>
        <v>2</v>
      </c>
      <c r="U323" s="107">
        <f t="array" ref="U323">XLOOKUP(DECKS!$F323,HISTORICO!$B$381:$B$501,HISTORICO!$C$381:$C$501,0,0)</f>
        <v>0</v>
      </c>
      <c r="V323" s="107">
        <f t="array" ref="V323">XLOOKUP(DECKS!$F323,HISTORICO!$B$381:$B$501,HISTORICO!$D$381:$D$501,0,0)</f>
        <v>0</v>
      </c>
      <c r="W323" s="107">
        <f t="array" ref="W323">XLOOKUP(DECKS!$F323,HISTORICO!$B$505:$B$589,HISTORICO!$C$505:$C$589,0,0)</f>
        <v>0</v>
      </c>
      <c r="X323" s="107">
        <f t="array" ref="X323">XLOOKUP(DECKS!$F323,HISTORICO!$B$505:$B$589,HISTORICO!$D$505:$D$589,0,0)</f>
        <v>0</v>
      </c>
      <c r="Y323" s="107">
        <f t="array" ref="Y323">XLOOKUP(DECKS!$F323,HISTORICO!$N$4:$N$100,HISTORICO!$O$4:$O$100,0,0)</f>
        <v>0</v>
      </c>
      <c r="Z323" s="107">
        <f t="array" ref="Z323">XLOOKUP(DECKS!$F323,HISTORICO!$N$4:$N$100,HISTORICO!$P$4:$P$100,0,0)</f>
        <v>0</v>
      </c>
      <c r="AA323" s="107">
        <f t="array" ref="AA323">XLOOKUP(DECKS!$F323,HISTORICO!$N$107:$N$288,HISTORICO!$O$107:$O$288,0,0)</f>
        <v>0</v>
      </c>
      <c r="AB323" s="107">
        <f t="array" ref="AB323">XLOOKUP(DECKS!$F323,HISTORICO!$N$107:$N$288,HISTORICO!$P$107:$P$288,0,0)</f>
        <v>0</v>
      </c>
      <c r="AC323" s="100" t="str">
        <f>DECKS!$AB323/DECKS!$AA323</f>
        <v>#DIV/0!</v>
      </c>
      <c r="AD323" s="108">
        <f t="array" ref="AD323">XLOOKUP(DECKS!$F323,HISTORICO!$N$292:$N$759,HISTORICO!$O$292:$O$759,0,0)</f>
        <v>0</v>
      </c>
      <c r="AE323" s="107">
        <f t="array" ref="AE323">XLOOKUP(DECKS!$F323,HISTORICO!$N$292:$N$759,HISTORICO!$P$292:$P$759,0,0)</f>
        <v>0</v>
      </c>
      <c r="AF323" s="109">
        <f>IFERROR(DECKS!$AE323/DECKS!$AD323,0)</f>
        <v>0</v>
      </c>
      <c r="AG323" s="108">
        <f>DECKS!$Y323+DECKS!$AA323+DECKS!$AD323</f>
        <v>0</v>
      </c>
      <c r="AH323" s="109">
        <f>IFERROR((DECKS!$Z323+DECKS!$AB323+DECKS!$AE323)/DECKS!$AG323,0)</f>
        <v>0</v>
      </c>
      <c r="AI323" s="110" t="str">
        <f>IFERROR(AVERAGEIF(REG!$D$2:$D$124,DECKS!$F323,REG!$C$2:$C$124),"-")</f>
        <v>-</v>
      </c>
      <c r="AJ323" s="108">
        <f>DECKS!$M323+DECKS!$O323+DECKS!$Q323+DECKS!$S323+DECKS!$U323+DECKS!$W323+DECKS!$Y323+DECKS!$AA323+DECKS!$AD323</f>
        <v>5</v>
      </c>
      <c r="AK323" s="109">
        <f>IFERROR((DECKS!$N323+DECKS!$P323+DECKS!$R323+DECKS!$T323+DECKS!$V323+DECKS!$X323+DECKS!$Z323+DECKS!$AB323+DECKS!$AE323)/DECKS!$AJ323,0)</f>
        <v>0.4</v>
      </c>
      <c r="AL323" s="100" t="s">
        <v>362</v>
      </c>
      <c r="AM323" s="107">
        <f>SUMIF(HISTORICO!N:N,DECKS!$F323,HISTORICO!X:X)</f>
        <v>0</v>
      </c>
      <c r="AN323" s="107">
        <f>SUMIF(HISTORICO!N:N,DECKS!$F323,HISTORICO!Y:Y)</f>
        <v>0</v>
      </c>
      <c r="AO323" s="107">
        <f>SUMIF(HISTORICO!N:N,DECKS!$F323,HISTORICO!Z:Z)</f>
        <v>0</v>
      </c>
      <c r="AP323" s="107">
        <f>SUMIF(HISTORICO!N:N,DECKS!$F323,HISTORICO!AA:AA)</f>
        <v>0</v>
      </c>
      <c r="AQ323" s="111">
        <f>IFERROR(SUM(DECKS!$AM323:$AP323)/((DECKS!$AG323)),0)</f>
        <v>0</v>
      </c>
      <c r="AR323" s="112">
        <f>IFERROR(DECKS!$AM323/SUM(DECKS!$AM323:$AP323),0)</f>
        <v>0</v>
      </c>
      <c r="AS323" s="112">
        <f>IFERROR(DECKS!$AN323/SUM(DECKS!$AM323:$AP323),0)</f>
        <v>0</v>
      </c>
      <c r="AT323" s="112">
        <f>IFERROR(DECKS!$AO323/SUM(DECKS!$AM323:$AP323),0)</f>
        <v>0</v>
      </c>
      <c r="AU323" s="112">
        <f>IFERROR(DECKS!$AP323/SUM(DECKS!$AM323:$AP323),0)</f>
        <v>0</v>
      </c>
      <c r="AV323" s="107">
        <f t="array" ref="AV323">XLOOKUP(DECKS!$F323,HISTORICO!$N$4:$N$100,HISTORICO!$AH$4:$AH$100,0)</f>
        <v>0</v>
      </c>
      <c r="AW323" s="107">
        <f>DECKS!$AV323+DECKS!$AM323+1.5*DECKS!$AN323+2*DECKS!$AO323+2.5*DECKS!$AP323</f>
        <v>0</v>
      </c>
      <c r="AX323" s="110" t="str">
        <f>IFERROR(DECKS!$AW323/DECKS!$AG323,"-")</f>
        <v>-</v>
      </c>
      <c r="AY323" s="107" t="str">
        <f t="array" ref="AY323">XLOOKUP(DECKS!$AX323,REF!$F$64:$F$68,REF!$D$64:$D$68,"-",-1,1)</f>
        <v>-</v>
      </c>
      <c r="AZ323" s="107"/>
      <c r="BA323" s="114"/>
      <c r="BB323" s="107"/>
      <c r="BC323" s="107"/>
    </row>
    <row r="324" ht="18.75" hidden="1" customHeight="1">
      <c r="A324" s="88"/>
      <c r="B324" s="105" t="s">
        <v>338</v>
      </c>
      <c r="C324" s="107" t="s">
        <v>258</v>
      </c>
      <c r="D324" s="107">
        <v>5.0</v>
      </c>
      <c r="E324" s="105" t="str">
        <f t="array" ref="E324">XLOOKUP(B324,REF!$C$3:$C$34,REF!$B$3:$B$34,"-",0,1)</f>
        <v>Selesnya</v>
      </c>
      <c r="F324" s="108" t="s">
        <v>665</v>
      </c>
      <c r="G324" s="107" t="str">
        <f t="shared" si="1"/>
        <v>1</v>
      </c>
      <c r="H324" s="107" t="str">
        <f t="shared" si="2"/>
        <v>0</v>
      </c>
      <c r="I324" s="107" t="str">
        <f t="shared" si="3"/>
        <v>0</v>
      </c>
      <c r="J324" s="107" t="str">
        <f t="shared" si="4"/>
        <v>0</v>
      </c>
      <c r="K324" s="107" t="str">
        <f t="shared" si="5"/>
        <v>1</v>
      </c>
      <c r="L324" s="107">
        <f t="shared" si="6"/>
        <v>2</v>
      </c>
      <c r="M324" s="107">
        <f t="array" ref="M324">XLOOKUP(DECKS!$F324,HISTORICO!$B$4:$B$11,HISTORICO!$C$4:$C$11,0,0)</f>
        <v>0</v>
      </c>
      <c r="N324" s="107">
        <f t="array" ref="N324">XLOOKUP(DECKS!$F324,HISTORICO!$B$4:$B$11,HISTORICO!$D$4:$D$11,0,0)</f>
        <v>0</v>
      </c>
      <c r="O324" s="107">
        <f t="array" ref="O324">XLOOKUP(DECKS!$F324,HISTORICO!$B$15:$B$89,HISTORICO!$C$15:$C$89,0,0)</f>
        <v>0</v>
      </c>
      <c r="P324" s="107">
        <f t="array" ref="P324">XLOOKUP(DECKS!$F324,HISTORICO!$B$15:$B$89,HISTORICO!$D$15:$D$89,0,0)</f>
        <v>0</v>
      </c>
      <c r="Q324" s="107">
        <f t="array" ref="Q324">XLOOKUP(DECKS!$F324,HISTORICO!$B$93:$B$171,HISTORICO!$C$93:$C$171,0,0)</f>
        <v>0</v>
      </c>
      <c r="R324" s="107">
        <f t="array" ref="R324">XLOOKUP(DECKS!$F324,HISTORICO!$B$93:$B$171,HISTORICO!$D$93:$D$171,0,0)</f>
        <v>0</v>
      </c>
      <c r="S324" s="107">
        <f t="array" ref="S324">XLOOKUP(DECKS!$F324,HISTORICO!$B$175:$B$377,HISTORICO!$C$175:$C$377,0,0)</f>
        <v>5</v>
      </c>
      <c r="T324" s="107">
        <f t="array" ref="T324">XLOOKUP(DECKS!$F324,HISTORICO!$B$175:$B$377,HISTORICO!$D$175:$D$377,0,0)</f>
        <v>2</v>
      </c>
      <c r="U324" s="107">
        <f t="array" ref="U324">XLOOKUP(DECKS!$F324,HISTORICO!$B$381:$B$501,HISTORICO!$C$381:$C$501,0,0)</f>
        <v>0</v>
      </c>
      <c r="V324" s="107">
        <f t="array" ref="V324">XLOOKUP(DECKS!$F324,HISTORICO!$B$381:$B$501,HISTORICO!$D$381:$D$501,0,0)</f>
        <v>0</v>
      </c>
      <c r="W324" s="107">
        <f t="array" ref="W324">XLOOKUP(DECKS!$F324,HISTORICO!$B$505:$B$589,HISTORICO!$C$505:$C$589,0,0)</f>
        <v>0</v>
      </c>
      <c r="X324" s="107">
        <f t="array" ref="X324">XLOOKUP(DECKS!$F324,HISTORICO!$B$505:$B$589,HISTORICO!$D$505:$D$589,0,0)</f>
        <v>0</v>
      </c>
      <c r="Y324" s="107">
        <f t="array" ref="Y324">XLOOKUP(DECKS!$F324,HISTORICO!$N$4:$N$100,HISTORICO!$O$4:$O$100,0,0)</f>
        <v>0</v>
      </c>
      <c r="Z324" s="107">
        <f t="array" ref="Z324">XLOOKUP(DECKS!$F324,HISTORICO!$N$4:$N$100,HISTORICO!$P$4:$P$100,0,0)</f>
        <v>0</v>
      </c>
      <c r="AA324" s="107">
        <f t="array" ref="AA324">XLOOKUP(DECKS!$F324,HISTORICO!$N$107:$N$288,HISTORICO!$O$107:$O$288,0,0)</f>
        <v>0</v>
      </c>
      <c r="AB324" s="107">
        <f t="array" ref="AB324">XLOOKUP(DECKS!$F324,HISTORICO!$N$107:$N$288,HISTORICO!$P$107:$P$288,0,0)</f>
        <v>0</v>
      </c>
      <c r="AC324" s="100" t="str">
        <f>DECKS!$AB324/DECKS!$AA324</f>
        <v>#DIV/0!</v>
      </c>
      <c r="AD324" s="108">
        <f t="array" ref="AD324">XLOOKUP(DECKS!$F324,HISTORICO!$N$292:$N$759,HISTORICO!$O$292:$O$759,0,0)</f>
        <v>0</v>
      </c>
      <c r="AE324" s="107">
        <f t="array" ref="AE324">XLOOKUP(DECKS!$F324,HISTORICO!$N$292:$N$759,HISTORICO!$P$292:$P$759,0,0)</f>
        <v>0</v>
      </c>
      <c r="AF324" s="109">
        <f>IFERROR(DECKS!$AE324/DECKS!$AD324,0)</f>
        <v>0</v>
      </c>
      <c r="AG324" s="108">
        <f>DECKS!$Y324+DECKS!$AA324+DECKS!$AD324</f>
        <v>0</v>
      </c>
      <c r="AH324" s="109">
        <f>IFERROR((DECKS!$Z324+DECKS!$AB324+DECKS!$AE324)/DECKS!$AG324,0)</f>
        <v>0</v>
      </c>
      <c r="AI324" s="110" t="str">
        <f>IFERROR(AVERAGEIF(REG!$D$2:$D$124,DECKS!$F324,REG!$C$2:$C$124),"-")</f>
        <v>-</v>
      </c>
      <c r="AJ324" s="108">
        <f>DECKS!$M324+DECKS!$O324+DECKS!$Q324+DECKS!$S324+DECKS!$U324+DECKS!$W324+DECKS!$Y324+DECKS!$AA324+DECKS!$AD324</f>
        <v>5</v>
      </c>
      <c r="AK324" s="109">
        <f>IFERROR((DECKS!$N324+DECKS!$P324+DECKS!$R324+DECKS!$T324+DECKS!$V324+DECKS!$X324+DECKS!$Z324+DECKS!$AB324+DECKS!$AE324)/DECKS!$AJ324,0)</f>
        <v>0.4</v>
      </c>
      <c r="AL324" s="100" t="s">
        <v>362</v>
      </c>
      <c r="AM324" s="107">
        <f>SUMIF(HISTORICO!N:N,DECKS!$F324,HISTORICO!X:X)</f>
        <v>0</v>
      </c>
      <c r="AN324" s="107">
        <f>SUMIF(HISTORICO!N:N,DECKS!$F324,HISTORICO!Y:Y)</f>
        <v>0</v>
      </c>
      <c r="AO324" s="107">
        <f>SUMIF(HISTORICO!N:N,DECKS!$F324,HISTORICO!Z:Z)</f>
        <v>0</v>
      </c>
      <c r="AP324" s="107">
        <f>SUMIF(HISTORICO!N:N,DECKS!$F324,HISTORICO!AA:AA)</f>
        <v>0</v>
      </c>
      <c r="AQ324" s="111">
        <f>IFERROR(SUM(DECKS!$AM324:$AP324)/((DECKS!$AG324)),0)</f>
        <v>0</v>
      </c>
      <c r="AR324" s="112">
        <f>IFERROR(DECKS!$AM324/SUM(DECKS!$AM324:$AP324),0)</f>
        <v>0</v>
      </c>
      <c r="AS324" s="112">
        <f>IFERROR(DECKS!$AN324/SUM(DECKS!$AM324:$AP324),0)</f>
        <v>0</v>
      </c>
      <c r="AT324" s="112">
        <f>IFERROR(DECKS!$AO324/SUM(DECKS!$AM324:$AP324),0)</f>
        <v>0</v>
      </c>
      <c r="AU324" s="112">
        <f>IFERROR(DECKS!$AP324/SUM(DECKS!$AM324:$AP324),0)</f>
        <v>0</v>
      </c>
      <c r="AV324" s="107">
        <f t="array" ref="AV324">XLOOKUP(DECKS!$F324,HISTORICO!$N$4:$N$100,HISTORICO!$AH$4:$AH$100,0)</f>
        <v>0</v>
      </c>
      <c r="AW324" s="107">
        <f>DECKS!$AV324+DECKS!$AM324+1.5*DECKS!$AN324+2*DECKS!$AO324+2.5*DECKS!$AP324</f>
        <v>0</v>
      </c>
      <c r="AX324" s="110" t="str">
        <f>IFERROR(DECKS!$AW324/DECKS!$AG324,"-")</f>
        <v>-</v>
      </c>
      <c r="AY324" s="107" t="str">
        <f t="array" ref="AY324">XLOOKUP(DECKS!$AX324,REF!$F$64:$F$68,REF!$D$64:$D$68,"-",-1,1)</f>
        <v>-</v>
      </c>
      <c r="AZ324" s="107"/>
      <c r="BA324" s="114"/>
      <c r="BB324" s="107"/>
      <c r="BC324" s="107"/>
    </row>
    <row r="325" ht="18.75" hidden="1" customHeight="1">
      <c r="A325" s="88"/>
      <c r="B325" s="105" t="s">
        <v>308</v>
      </c>
      <c r="C325" s="107" t="s">
        <v>265</v>
      </c>
      <c r="D325" s="107">
        <v>4.0</v>
      </c>
      <c r="E325" s="105" t="str">
        <f t="array" ref="E325">XLOOKUP(B325,REF!$C$3:$C$34,REF!$B$3:$B$34,"-",0,1)</f>
        <v>Rakdos</v>
      </c>
      <c r="F325" s="108" t="s">
        <v>666</v>
      </c>
      <c r="G325" s="107" t="str">
        <f t="shared" si="1"/>
        <v>0</v>
      </c>
      <c r="H325" s="107" t="str">
        <f t="shared" si="2"/>
        <v>0</v>
      </c>
      <c r="I325" s="107" t="str">
        <f t="shared" si="3"/>
        <v>1</v>
      </c>
      <c r="J325" s="107" t="str">
        <f t="shared" si="4"/>
        <v>1</v>
      </c>
      <c r="K325" s="107" t="str">
        <f t="shared" si="5"/>
        <v>0</v>
      </c>
      <c r="L325" s="107">
        <f t="shared" si="6"/>
        <v>2</v>
      </c>
      <c r="M325" s="107">
        <f t="array" ref="M325">XLOOKUP(DECKS!$F325,HISTORICO!$B$4:$B$11,HISTORICO!$C$4:$C$11,0,0)</f>
        <v>0</v>
      </c>
      <c r="N325" s="107">
        <f t="array" ref="N325">XLOOKUP(DECKS!$F325,HISTORICO!$B$4:$B$11,HISTORICO!$D$4:$D$11,0,0)</f>
        <v>0</v>
      </c>
      <c r="O325" s="107">
        <f t="array" ref="O325">XLOOKUP(DECKS!$F325,HISTORICO!$B$15:$B$89,HISTORICO!$C$15:$C$89,0,0)</f>
        <v>0</v>
      </c>
      <c r="P325" s="107">
        <f t="array" ref="P325">XLOOKUP(DECKS!$F325,HISTORICO!$B$15:$B$89,HISTORICO!$D$15:$D$89,0,0)</f>
        <v>0</v>
      </c>
      <c r="Q325" s="107">
        <f t="array" ref="Q325">XLOOKUP(DECKS!$F325,HISTORICO!$B$93:$B$171,HISTORICO!$C$93:$C$171,0,0)</f>
        <v>0</v>
      </c>
      <c r="R325" s="107">
        <f t="array" ref="R325">XLOOKUP(DECKS!$F325,HISTORICO!$B$93:$B$171,HISTORICO!$D$93:$D$171,0,0)</f>
        <v>0</v>
      </c>
      <c r="S325" s="107">
        <f t="array" ref="S325">XLOOKUP(DECKS!$F325,HISTORICO!$B$175:$B$377,HISTORICO!$C$175:$C$377,0,0)</f>
        <v>0</v>
      </c>
      <c r="T325" s="107">
        <f t="array" ref="T325">XLOOKUP(DECKS!$F325,HISTORICO!$B$175:$B$377,HISTORICO!$D$175:$D$377,0,0)</f>
        <v>0</v>
      </c>
      <c r="U325" s="107">
        <f t="array" ref="U325">XLOOKUP(DECKS!$F325,HISTORICO!$B$381:$B$501,HISTORICO!$C$381:$C$501,0,0)</f>
        <v>0</v>
      </c>
      <c r="V325" s="107">
        <f t="array" ref="V325">XLOOKUP(DECKS!$F325,HISTORICO!$B$381:$B$501,HISTORICO!$D$381:$D$501,0,0)</f>
        <v>0</v>
      </c>
      <c r="W325" s="107">
        <f t="array" ref="W325">XLOOKUP(DECKS!$F325,HISTORICO!$B$505:$B$589,HISTORICO!$C$505:$C$589,0,0)</f>
        <v>5</v>
      </c>
      <c r="X325" s="107">
        <f t="array" ref="X325">XLOOKUP(DECKS!$F325,HISTORICO!$B$505:$B$589,HISTORICO!$D$505:$D$589,0,0)</f>
        <v>2</v>
      </c>
      <c r="Y325" s="107">
        <f t="array" ref="Y325">XLOOKUP(DECKS!$F325,HISTORICO!$N$4:$N$100,HISTORICO!$O$4:$O$100,0,0)</f>
        <v>0</v>
      </c>
      <c r="Z325" s="107">
        <f t="array" ref="Z325">XLOOKUP(DECKS!$F325,HISTORICO!$N$4:$N$100,HISTORICO!$P$4:$P$100,0,0)</f>
        <v>0</v>
      </c>
      <c r="AA325" s="107">
        <f t="array" ref="AA325">XLOOKUP(DECKS!$F325,HISTORICO!$N$107:$N$288,HISTORICO!$O$107:$O$288,0,0)</f>
        <v>0</v>
      </c>
      <c r="AB325" s="107">
        <f t="array" ref="AB325">XLOOKUP(DECKS!$F325,HISTORICO!$N$107:$N$288,HISTORICO!$P$107:$P$288,0,0)</f>
        <v>0</v>
      </c>
      <c r="AC325" s="100" t="str">
        <f>DECKS!$AB325/DECKS!$AA325</f>
        <v>#DIV/0!</v>
      </c>
      <c r="AD325" s="108">
        <f t="array" ref="AD325">XLOOKUP(DECKS!$F325,HISTORICO!$N$292:$N$759,HISTORICO!$O$292:$O$759,0,0)</f>
        <v>0</v>
      </c>
      <c r="AE325" s="107">
        <f t="array" ref="AE325">XLOOKUP(DECKS!$F325,HISTORICO!$N$292:$N$759,HISTORICO!$P$292:$P$759,0,0)</f>
        <v>0</v>
      </c>
      <c r="AF325" s="109">
        <f>IFERROR(DECKS!$AE325/DECKS!$AD325,0)</f>
        <v>0</v>
      </c>
      <c r="AG325" s="108">
        <f>DECKS!$Y325+DECKS!$AA325+DECKS!$AD325</f>
        <v>0</v>
      </c>
      <c r="AH325" s="109">
        <f>IFERROR((DECKS!$Z325+DECKS!$AB325+DECKS!$AE325)/DECKS!$AG325,0)</f>
        <v>0</v>
      </c>
      <c r="AI325" s="110" t="str">
        <f>IFERROR(AVERAGEIF(REG!$D$2:$D$124,DECKS!$F325,REG!$C$2:$C$124),"-")</f>
        <v>-</v>
      </c>
      <c r="AJ325" s="108">
        <f>DECKS!$M325+DECKS!$O325+DECKS!$Q325+DECKS!$S325+DECKS!$U325+DECKS!$W325+DECKS!$Y325+DECKS!$AA325+DECKS!$AD325</f>
        <v>5</v>
      </c>
      <c r="AK325" s="109">
        <f>IFERROR((DECKS!$N325+DECKS!$P325+DECKS!$R325+DECKS!$T325+DECKS!$V325+DECKS!$X325+DECKS!$Z325+DECKS!$AB325+DECKS!$AE325)/DECKS!$AJ325,0)</f>
        <v>0.4</v>
      </c>
      <c r="AL325" s="100" t="s">
        <v>367</v>
      </c>
      <c r="AM325" s="107">
        <f>SUMIF(HISTORICO!N:N,DECKS!$F325,HISTORICO!X:X)</f>
        <v>0</v>
      </c>
      <c r="AN325" s="107">
        <f>SUMIF(HISTORICO!N:N,DECKS!$F325,HISTORICO!Y:Y)</f>
        <v>0</v>
      </c>
      <c r="AO325" s="107">
        <f>SUMIF(HISTORICO!N:N,DECKS!$F325,HISTORICO!Z:Z)</f>
        <v>0</v>
      </c>
      <c r="AP325" s="107">
        <f>SUMIF(HISTORICO!N:N,DECKS!$F325,HISTORICO!AA:AA)</f>
        <v>0</v>
      </c>
      <c r="AQ325" s="111">
        <f>IFERROR(SUM(DECKS!$AM325:$AP325)/((DECKS!$AG325)),0)</f>
        <v>0</v>
      </c>
      <c r="AR325" s="112">
        <f>IFERROR(DECKS!$AM325/SUM(DECKS!$AM325:$AP325),0)</f>
        <v>0</v>
      </c>
      <c r="AS325" s="112">
        <f>IFERROR(DECKS!$AN325/SUM(DECKS!$AM325:$AP325),0)</f>
        <v>0</v>
      </c>
      <c r="AT325" s="112">
        <f>IFERROR(DECKS!$AO325/SUM(DECKS!$AM325:$AP325),0)</f>
        <v>0</v>
      </c>
      <c r="AU325" s="112">
        <f>IFERROR(DECKS!$AP325/SUM(DECKS!$AM325:$AP325),0)</f>
        <v>0</v>
      </c>
      <c r="AV325" s="107">
        <f t="array" ref="AV325">XLOOKUP(DECKS!$F325,HISTORICO!$N$4:$N$100,HISTORICO!$AH$4:$AH$100,0)</f>
        <v>0</v>
      </c>
      <c r="AW325" s="107">
        <f>DECKS!$AV325+DECKS!$AM325+1.5*DECKS!$AN325+2*DECKS!$AO325+2.5*DECKS!$AP325</f>
        <v>0</v>
      </c>
      <c r="AX325" s="110" t="str">
        <f>IFERROR(DECKS!$AW325/DECKS!$AG325,"-")</f>
        <v>-</v>
      </c>
      <c r="AY325" s="107" t="str">
        <f t="array" ref="AY325">XLOOKUP(DECKS!$AX325,REF!$F$64:$F$68,REF!$D$64:$D$68,"-",-1,1)</f>
        <v>-</v>
      </c>
      <c r="AZ325" s="107"/>
      <c r="BA325" s="114"/>
      <c r="BB325" s="107"/>
      <c r="BC325" s="107"/>
    </row>
    <row r="326" ht="18.75" hidden="1" customHeight="1">
      <c r="A326" s="88"/>
      <c r="B326" s="105" t="s">
        <v>344</v>
      </c>
      <c r="C326" s="107" t="s">
        <v>256</v>
      </c>
      <c r="D326" s="107">
        <v>4.0</v>
      </c>
      <c r="E326" s="105" t="str">
        <f t="array" ref="E326">XLOOKUP(B326,REF!$C$3:$C$34,REF!$B$3:$B$34,"-",0,1)</f>
        <v>Sultai</v>
      </c>
      <c r="F326" s="108" t="s">
        <v>667</v>
      </c>
      <c r="G326" s="107" t="str">
        <f t="shared" si="1"/>
        <v>0</v>
      </c>
      <c r="H326" s="107" t="str">
        <f t="shared" si="2"/>
        <v>1</v>
      </c>
      <c r="I326" s="107" t="str">
        <f t="shared" si="3"/>
        <v>1</v>
      </c>
      <c r="J326" s="107" t="str">
        <f t="shared" si="4"/>
        <v>0</v>
      </c>
      <c r="K326" s="107" t="str">
        <f t="shared" si="5"/>
        <v>1</v>
      </c>
      <c r="L326" s="107">
        <f t="shared" si="6"/>
        <v>3</v>
      </c>
      <c r="M326" s="107">
        <f t="array" ref="M326">XLOOKUP(DECKS!$F326,HISTORICO!$B$4:$B$11,HISTORICO!$C$4:$C$11,0,0)</f>
        <v>0</v>
      </c>
      <c r="N326" s="107">
        <f t="array" ref="N326">XLOOKUP(DECKS!$F326,HISTORICO!$B$4:$B$11,HISTORICO!$D$4:$D$11,0,0)</f>
        <v>0</v>
      </c>
      <c r="O326" s="107">
        <f t="array" ref="O326">XLOOKUP(DECKS!$F326,HISTORICO!$B$15:$B$89,HISTORICO!$C$15:$C$89,0,0)</f>
        <v>0</v>
      </c>
      <c r="P326" s="107">
        <f t="array" ref="P326">XLOOKUP(DECKS!$F326,HISTORICO!$B$15:$B$89,HISTORICO!$D$15:$D$89,0,0)</f>
        <v>0</v>
      </c>
      <c r="Q326" s="107">
        <f t="array" ref="Q326">XLOOKUP(DECKS!$F326,HISTORICO!$B$93:$B$171,HISTORICO!$C$93:$C$171,0,0)</f>
        <v>4</v>
      </c>
      <c r="R326" s="107">
        <f t="array" ref="R326">XLOOKUP(DECKS!$F326,HISTORICO!$B$93:$B$171,HISTORICO!$D$93:$D$171,0,0)</f>
        <v>2</v>
      </c>
      <c r="S326" s="107">
        <f t="array" ref="S326">XLOOKUP(DECKS!$F326,HISTORICO!$B$175:$B$377,HISTORICO!$C$175:$C$377,0,0)</f>
        <v>1</v>
      </c>
      <c r="T326" s="107">
        <f t="array" ref="T326">XLOOKUP(DECKS!$F326,HISTORICO!$B$175:$B$377,HISTORICO!$D$175:$D$377,0,0)</f>
        <v>0</v>
      </c>
      <c r="U326" s="107">
        <f t="array" ref="U326">XLOOKUP(DECKS!$F326,HISTORICO!$B$381:$B$501,HISTORICO!$C$381:$C$501,0,0)</f>
        <v>0</v>
      </c>
      <c r="V326" s="107">
        <f t="array" ref="V326">XLOOKUP(DECKS!$F326,HISTORICO!$B$381:$B$501,HISTORICO!$D$381:$D$501,0,0)</f>
        <v>0</v>
      </c>
      <c r="W326" s="107">
        <f t="array" ref="W326">XLOOKUP(DECKS!$F326,HISTORICO!$B$505:$B$589,HISTORICO!$C$505:$C$589,0,0)</f>
        <v>0</v>
      </c>
      <c r="X326" s="107">
        <f t="array" ref="X326">XLOOKUP(DECKS!$F326,HISTORICO!$B$505:$B$589,HISTORICO!$D$505:$D$589,0,0)</f>
        <v>0</v>
      </c>
      <c r="Y326" s="107">
        <f t="array" ref="Y326">XLOOKUP(DECKS!$F326,HISTORICO!$N$4:$N$100,HISTORICO!$O$4:$O$100,0,0)</f>
        <v>0</v>
      </c>
      <c r="Z326" s="107">
        <f t="array" ref="Z326">XLOOKUP(DECKS!$F326,HISTORICO!$N$4:$N$100,HISTORICO!$P$4:$P$100,0,0)</f>
        <v>0</v>
      </c>
      <c r="AA326" s="107">
        <f t="array" ref="AA326">XLOOKUP(DECKS!$F326,HISTORICO!$N$107:$N$288,HISTORICO!$O$107:$O$288,0,0)</f>
        <v>0</v>
      </c>
      <c r="AB326" s="107">
        <f t="array" ref="AB326">XLOOKUP(DECKS!$F326,HISTORICO!$N$107:$N$288,HISTORICO!$P$107:$P$288,0,0)</f>
        <v>0</v>
      </c>
      <c r="AC326" s="100" t="str">
        <f>DECKS!$AB326/DECKS!$AA326</f>
        <v>#DIV/0!</v>
      </c>
      <c r="AD326" s="108">
        <f t="array" ref="AD326">XLOOKUP(DECKS!$F326,HISTORICO!$N$292:$N$759,HISTORICO!$O$292:$O$759,0,0)</f>
        <v>0</v>
      </c>
      <c r="AE326" s="107">
        <f t="array" ref="AE326">XLOOKUP(DECKS!$F326,HISTORICO!$N$292:$N$759,HISTORICO!$P$292:$P$759,0,0)</f>
        <v>0</v>
      </c>
      <c r="AF326" s="109">
        <f>IFERROR(DECKS!$AE326/DECKS!$AD326,0)</f>
        <v>0</v>
      </c>
      <c r="AG326" s="108">
        <f>DECKS!$Y326+DECKS!$AA326+DECKS!$AD326</f>
        <v>0</v>
      </c>
      <c r="AH326" s="109">
        <f>IFERROR((DECKS!$Z326+DECKS!$AB326+DECKS!$AE326)/DECKS!$AG326,0)</f>
        <v>0</v>
      </c>
      <c r="AI326" s="110" t="str">
        <f>IFERROR(AVERAGEIF(REG!$D$2:$D$124,DECKS!$F326,REG!$C$2:$C$124),"-")</f>
        <v>-</v>
      </c>
      <c r="AJ326" s="108">
        <f>DECKS!$M326+DECKS!$O326+DECKS!$Q326+DECKS!$S326+DECKS!$U326+DECKS!$W326+DECKS!$Y326+DECKS!$AA326+DECKS!$AD326</f>
        <v>5</v>
      </c>
      <c r="AK326" s="109">
        <f>IFERROR((DECKS!$N326+DECKS!$P326+DECKS!$R326+DECKS!$T326+DECKS!$V326+DECKS!$X326+DECKS!$Z326+DECKS!$AB326+DECKS!$AE326)/DECKS!$AJ326,0)</f>
        <v>0.4</v>
      </c>
      <c r="AL326" s="107" t="s">
        <v>160</v>
      </c>
      <c r="AM326" s="107">
        <f>SUMIF(HISTORICO!N:N,DECKS!$F326,HISTORICO!X:X)</f>
        <v>0</v>
      </c>
      <c r="AN326" s="107">
        <f>SUMIF(HISTORICO!N:N,DECKS!$F326,HISTORICO!Y:Y)</f>
        <v>0</v>
      </c>
      <c r="AO326" s="107">
        <f>SUMIF(HISTORICO!N:N,DECKS!$F326,HISTORICO!Z:Z)</f>
        <v>0</v>
      </c>
      <c r="AP326" s="107">
        <f>SUMIF(HISTORICO!N:N,DECKS!$F326,HISTORICO!AA:AA)</f>
        <v>0</v>
      </c>
      <c r="AQ326" s="111">
        <f>IFERROR(SUM(DECKS!$AM326:$AP326)/((DECKS!$AG326)),0)</f>
        <v>0</v>
      </c>
      <c r="AR326" s="112">
        <f>IFERROR(DECKS!$AM326/SUM(DECKS!$AM326:$AP326),0)</f>
        <v>0</v>
      </c>
      <c r="AS326" s="112">
        <f>IFERROR(DECKS!$AN326/SUM(DECKS!$AM326:$AP326),0)</f>
        <v>0</v>
      </c>
      <c r="AT326" s="112">
        <f>IFERROR(DECKS!$AO326/SUM(DECKS!$AM326:$AP326),0)</f>
        <v>0</v>
      </c>
      <c r="AU326" s="112">
        <f>IFERROR(DECKS!$AP326/SUM(DECKS!$AM326:$AP326),0)</f>
        <v>0</v>
      </c>
      <c r="AV326" s="107">
        <f t="array" ref="AV326">XLOOKUP(DECKS!$F326,HISTORICO!$N$4:$N$100,HISTORICO!$AH$4:$AH$100,0)</f>
        <v>0</v>
      </c>
      <c r="AW326" s="107">
        <f>DECKS!$AV326+DECKS!$AM326+1.5*DECKS!$AN326+2*DECKS!$AO326+2.5*DECKS!$AP326</f>
        <v>0</v>
      </c>
      <c r="AX326" s="110" t="str">
        <f>IFERROR(DECKS!$AW326/DECKS!$AG326,"-")</f>
        <v>-</v>
      </c>
      <c r="AY326" s="107" t="str">
        <f t="array" ref="AY326">XLOOKUP(DECKS!$AX326,REF!$F$64:$F$68,REF!$D$64:$D$68,"-",-1,1)</f>
        <v>-</v>
      </c>
      <c r="AZ326" s="107"/>
      <c r="BA326" s="114"/>
      <c r="BB326" s="107"/>
      <c r="BC326" s="107"/>
    </row>
    <row r="327" ht="18.75" hidden="1" customHeight="1">
      <c r="A327" s="88"/>
      <c r="B327" s="105" t="s">
        <v>336</v>
      </c>
      <c r="C327" s="107" t="s">
        <v>256</v>
      </c>
      <c r="D327" s="107">
        <v>5.0</v>
      </c>
      <c r="E327" s="105" t="str">
        <f t="array" ref="E327">XLOOKUP(B327,REF!$C$3:$C$34,REF!$B$3:$B$34,"-",0,1)</f>
        <v>5 Colors</v>
      </c>
      <c r="F327" s="108" t="s">
        <v>668</v>
      </c>
      <c r="G327" s="107" t="str">
        <f t="shared" si="1"/>
        <v>1</v>
      </c>
      <c r="H327" s="107" t="str">
        <f t="shared" si="2"/>
        <v>1</v>
      </c>
      <c r="I327" s="107" t="str">
        <f t="shared" si="3"/>
        <v>1</v>
      </c>
      <c r="J327" s="107" t="str">
        <f t="shared" si="4"/>
        <v>1</v>
      </c>
      <c r="K327" s="107" t="str">
        <f t="shared" si="5"/>
        <v>1</v>
      </c>
      <c r="L327" s="107">
        <f t="shared" si="6"/>
        <v>5</v>
      </c>
      <c r="M327" s="107">
        <f t="array" ref="M327">XLOOKUP(DECKS!$F327,HISTORICO!$B$4:$B$11,HISTORICO!$C$4:$C$11,0,0)</f>
        <v>0</v>
      </c>
      <c r="N327" s="107">
        <f t="array" ref="N327">XLOOKUP(DECKS!$F327,HISTORICO!$B$4:$B$11,HISTORICO!$D$4:$D$11,0,0)</f>
        <v>0</v>
      </c>
      <c r="O327" s="107">
        <f t="array" ref="O327">XLOOKUP(DECKS!$F327,HISTORICO!$B$15:$B$89,HISTORICO!$C$15:$C$89,0,0)</f>
        <v>0</v>
      </c>
      <c r="P327" s="107">
        <f t="array" ref="P327">XLOOKUP(DECKS!$F327,HISTORICO!$B$15:$B$89,HISTORICO!$D$15:$D$89,0,0)</f>
        <v>0</v>
      </c>
      <c r="Q327" s="107">
        <f t="array" ref="Q327">XLOOKUP(DECKS!$F327,HISTORICO!$B$93:$B$171,HISTORICO!$C$93:$C$171,0,0)</f>
        <v>0</v>
      </c>
      <c r="R327" s="107">
        <f t="array" ref="R327">XLOOKUP(DECKS!$F327,HISTORICO!$B$93:$B$171,HISTORICO!$D$93:$D$171,0,0)</f>
        <v>0</v>
      </c>
      <c r="S327" s="107">
        <f t="array" ref="S327">XLOOKUP(DECKS!$F327,HISTORICO!$B$175:$B$377,HISTORICO!$C$175:$C$377,0,0)</f>
        <v>4</v>
      </c>
      <c r="T327" s="107">
        <f t="array" ref="T327">XLOOKUP(DECKS!$F327,HISTORICO!$B$175:$B$377,HISTORICO!$D$175:$D$377,0,0)</f>
        <v>2</v>
      </c>
      <c r="U327" s="107">
        <f t="array" ref="U327">XLOOKUP(DECKS!$F327,HISTORICO!$B$381:$B$501,HISTORICO!$C$381:$C$501,0,0)</f>
        <v>0</v>
      </c>
      <c r="V327" s="107">
        <f t="array" ref="V327">XLOOKUP(DECKS!$F327,HISTORICO!$B$381:$B$501,HISTORICO!$D$381:$D$501,0,0)</f>
        <v>0</v>
      </c>
      <c r="W327" s="107">
        <f t="array" ref="W327">XLOOKUP(DECKS!$F327,HISTORICO!$B$505:$B$589,HISTORICO!$C$505:$C$589,0,0)</f>
        <v>1</v>
      </c>
      <c r="X327" s="107">
        <f t="array" ref="X327">XLOOKUP(DECKS!$F327,HISTORICO!$B$505:$B$589,HISTORICO!$D$505:$D$589,0,0)</f>
        <v>0</v>
      </c>
      <c r="Y327" s="107">
        <f t="array" ref="Y327">XLOOKUP(DECKS!$F327,HISTORICO!$N$4:$N$100,HISTORICO!$O$4:$O$100,0,0)</f>
        <v>0</v>
      </c>
      <c r="Z327" s="107">
        <f t="array" ref="Z327">XLOOKUP(DECKS!$F327,HISTORICO!$N$4:$N$100,HISTORICO!$P$4:$P$100,0,0)</f>
        <v>0</v>
      </c>
      <c r="AA327" s="107">
        <f t="array" ref="AA327">XLOOKUP(DECKS!$F327,HISTORICO!$N$107:$N$288,HISTORICO!$O$107:$O$288,0,0)</f>
        <v>0</v>
      </c>
      <c r="AB327" s="107">
        <f t="array" ref="AB327">XLOOKUP(DECKS!$F327,HISTORICO!$N$107:$N$288,HISTORICO!$P$107:$P$288,0,0)</f>
        <v>0</v>
      </c>
      <c r="AC327" s="100" t="str">
        <f>DECKS!$AB327/DECKS!$AA327</f>
        <v>#DIV/0!</v>
      </c>
      <c r="AD327" s="108">
        <f t="array" ref="AD327">XLOOKUP(DECKS!$F327,HISTORICO!$N$292:$N$759,HISTORICO!$O$292:$O$759,0,0)</f>
        <v>0</v>
      </c>
      <c r="AE327" s="107">
        <f t="array" ref="AE327">XLOOKUP(DECKS!$F327,HISTORICO!$N$292:$N$759,HISTORICO!$P$292:$P$759,0,0)</f>
        <v>0</v>
      </c>
      <c r="AF327" s="109">
        <f>IFERROR(DECKS!$AE327/DECKS!$AD327,0)</f>
        <v>0</v>
      </c>
      <c r="AG327" s="108">
        <f>DECKS!$Y327+DECKS!$AA327+DECKS!$AD327</f>
        <v>0</v>
      </c>
      <c r="AH327" s="109">
        <f>IFERROR((DECKS!$Z327+DECKS!$AB327+DECKS!$AE327)/DECKS!$AG327,0)</f>
        <v>0</v>
      </c>
      <c r="AI327" s="110" t="str">
        <f>IFERROR(AVERAGEIF(REG!$D$2:$D$124,DECKS!$F327,REG!$C$2:$C$124),"-")</f>
        <v>-</v>
      </c>
      <c r="AJ327" s="108">
        <f>DECKS!$M327+DECKS!$O327+DECKS!$Q327+DECKS!$S327+DECKS!$U327+DECKS!$W327+DECKS!$Y327+DECKS!$AA327+DECKS!$AD327</f>
        <v>5</v>
      </c>
      <c r="AK327" s="109">
        <f>IFERROR((DECKS!$N327+DECKS!$P327+DECKS!$R327+DECKS!$T327+DECKS!$V327+DECKS!$X327+DECKS!$Z327+DECKS!$AB327+DECKS!$AE327)/DECKS!$AJ327,0)</f>
        <v>0.4</v>
      </c>
      <c r="AL327" s="107" t="s">
        <v>362</v>
      </c>
      <c r="AM327" s="107">
        <f>SUMIF(HISTORICO!N:N,DECKS!$F327,HISTORICO!X:X)</f>
        <v>0</v>
      </c>
      <c r="AN327" s="107">
        <f>SUMIF(HISTORICO!N:N,DECKS!$F327,HISTORICO!Y:Y)</f>
        <v>0</v>
      </c>
      <c r="AO327" s="107">
        <f>SUMIF(HISTORICO!N:N,DECKS!$F327,HISTORICO!Z:Z)</f>
        <v>0</v>
      </c>
      <c r="AP327" s="107">
        <f>SUMIF(HISTORICO!N:N,DECKS!$F327,HISTORICO!AA:AA)</f>
        <v>0</v>
      </c>
      <c r="AQ327" s="111">
        <f>IFERROR(SUM(DECKS!$AM327:$AP327)/((DECKS!$AG327)),0)</f>
        <v>0</v>
      </c>
      <c r="AR327" s="112">
        <f>IFERROR(DECKS!$AM327/SUM(DECKS!$AM327:$AP327),0)</f>
        <v>0</v>
      </c>
      <c r="AS327" s="112">
        <f>IFERROR(DECKS!$AN327/SUM(DECKS!$AM327:$AP327),0)</f>
        <v>0</v>
      </c>
      <c r="AT327" s="112">
        <f>IFERROR(DECKS!$AO327/SUM(DECKS!$AM327:$AP327),0)</f>
        <v>0</v>
      </c>
      <c r="AU327" s="112">
        <f>IFERROR(DECKS!$AP327/SUM(DECKS!$AM327:$AP327),0)</f>
        <v>0</v>
      </c>
      <c r="AV327" s="107">
        <f t="array" ref="AV327">XLOOKUP(DECKS!$F327,HISTORICO!$N$4:$N$100,HISTORICO!$AH$4:$AH$100,0)</f>
        <v>0</v>
      </c>
      <c r="AW327" s="107">
        <f>DECKS!$AV327+DECKS!$AM327+1.5*DECKS!$AN327+2*DECKS!$AO327+2.5*DECKS!$AP327</f>
        <v>0</v>
      </c>
      <c r="AX327" s="110" t="str">
        <f>IFERROR(DECKS!$AW327/DECKS!$AG327,"-")</f>
        <v>-</v>
      </c>
      <c r="AY327" s="107" t="str">
        <f t="array" ref="AY327">XLOOKUP(DECKS!$AX327,REF!$F$64:$F$68,REF!$D$64:$D$68,"-",-1,1)</f>
        <v>-</v>
      </c>
      <c r="AZ327" s="107"/>
      <c r="BA327" s="114"/>
      <c r="BB327" s="107"/>
      <c r="BC327" s="107"/>
    </row>
    <row r="328" ht="18.75" hidden="1" customHeight="1">
      <c r="A328" s="88"/>
      <c r="B328" s="105" t="s">
        <v>320</v>
      </c>
      <c r="C328" s="107" t="s">
        <v>257</v>
      </c>
      <c r="D328" s="107">
        <v>5.0</v>
      </c>
      <c r="E328" s="105" t="str">
        <f t="array" ref="E328">XLOOKUP(B328,REF!$C$3:$C$34,REF!$B$3:$B$34,"-",0,1)</f>
        <v>Temur</v>
      </c>
      <c r="F328" s="108" t="s">
        <v>669</v>
      </c>
      <c r="G328" s="107" t="str">
        <f t="shared" si="1"/>
        <v>0</v>
      </c>
      <c r="H328" s="107" t="str">
        <f t="shared" si="2"/>
        <v>1</v>
      </c>
      <c r="I328" s="107" t="str">
        <f t="shared" si="3"/>
        <v>0</v>
      </c>
      <c r="J328" s="107" t="str">
        <f t="shared" si="4"/>
        <v>1</v>
      </c>
      <c r="K328" s="107" t="str">
        <f t="shared" si="5"/>
        <v>1</v>
      </c>
      <c r="L328" s="107">
        <f t="shared" si="6"/>
        <v>3</v>
      </c>
      <c r="M328" s="107">
        <f t="array" ref="M328">XLOOKUP(DECKS!$F328,HISTORICO!$B$4:$B$11,HISTORICO!$C$4:$C$11,0,0)</f>
        <v>0</v>
      </c>
      <c r="N328" s="107">
        <f t="array" ref="N328">XLOOKUP(DECKS!$F328,HISTORICO!$B$4:$B$11,HISTORICO!$D$4:$D$11,0,0)</f>
        <v>0</v>
      </c>
      <c r="O328" s="107">
        <f t="array" ref="O328">XLOOKUP(DECKS!$F328,HISTORICO!$B$15:$B$89,HISTORICO!$C$15:$C$89,0,0)</f>
        <v>0</v>
      </c>
      <c r="P328" s="107">
        <f t="array" ref="P328">XLOOKUP(DECKS!$F328,HISTORICO!$B$15:$B$89,HISTORICO!$D$15:$D$89,0,0)</f>
        <v>0</v>
      </c>
      <c r="Q328" s="107">
        <f t="array" ref="Q328">XLOOKUP(DECKS!$F328,HISTORICO!$B$93:$B$171,HISTORICO!$C$93:$C$171,0,0)</f>
        <v>0</v>
      </c>
      <c r="R328" s="107">
        <f t="array" ref="R328">XLOOKUP(DECKS!$F328,HISTORICO!$B$93:$B$171,HISTORICO!$D$93:$D$171,0,0)</f>
        <v>0</v>
      </c>
      <c r="S328" s="107">
        <f t="array" ref="S328">XLOOKUP(DECKS!$F328,HISTORICO!$B$175:$B$377,HISTORICO!$C$175:$C$377,0,0)</f>
        <v>5</v>
      </c>
      <c r="T328" s="107">
        <f t="array" ref="T328">XLOOKUP(DECKS!$F328,HISTORICO!$B$175:$B$377,HISTORICO!$D$175:$D$377,0,0)</f>
        <v>2</v>
      </c>
      <c r="U328" s="107">
        <f t="array" ref="U328">XLOOKUP(DECKS!$F328,HISTORICO!$B$381:$B$501,HISTORICO!$C$381:$C$501,0,0)</f>
        <v>0</v>
      </c>
      <c r="V328" s="107">
        <f t="array" ref="V328">XLOOKUP(DECKS!$F328,HISTORICO!$B$381:$B$501,HISTORICO!$D$381:$D$501,0,0)</f>
        <v>0</v>
      </c>
      <c r="W328" s="107">
        <f t="array" ref="W328">XLOOKUP(DECKS!$F328,HISTORICO!$B$505:$B$589,HISTORICO!$C$505:$C$589,0,0)</f>
        <v>0</v>
      </c>
      <c r="X328" s="107">
        <f t="array" ref="X328">XLOOKUP(DECKS!$F328,HISTORICO!$B$505:$B$589,HISTORICO!$D$505:$D$589,0,0)</f>
        <v>0</v>
      </c>
      <c r="Y328" s="107">
        <f t="array" ref="Y328">XLOOKUP(DECKS!$F328,HISTORICO!$N$4:$N$100,HISTORICO!$O$4:$O$100,0,0)</f>
        <v>0</v>
      </c>
      <c r="Z328" s="107">
        <f t="array" ref="Z328">XLOOKUP(DECKS!$F328,HISTORICO!$N$4:$N$100,HISTORICO!$P$4:$P$100,0,0)</f>
        <v>0</v>
      </c>
      <c r="AA328" s="107">
        <f t="array" ref="AA328">XLOOKUP(DECKS!$F328,HISTORICO!$N$107:$N$288,HISTORICO!$O$107:$O$288,0,0)</f>
        <v>0</v>
      </c>
      <c r="AB328" s="107">
        <f t="array" ref="AB328">XLOOKUP(DECKS!$F328,HISTORICO!$N$107:$N$288,HISTORICO!$P$107:$P$288,0,0)</f>
        <v>0</v>
      </c>
      <c r="AC328" s="100" t="str">
        <f>DECKS!$AB328/DECKS!$AA328</f>
        <v>#DIV/0!</v>
      </c>
      <c r="AD328" s="108">
        <f t="array" ref="AD328">XLOOKUP(DECKS!$F328,HISTORICO!$N$292:$N$759,HISTORICO!$O$292:$O$759,0,0)</f>
        <v>0</v>
      </c>
      <c r="AE328" s="107">
        <f t="array" ref="AE328">XLOOKUP(DECKS!$F328,HISTORICO!$N$292:$N$759,HISTORICO!$P$292:$P$759,0,0)</f>
        <v>0</v>
      </c>
      <c r="AF328" s="109">
        <f>IFERROR(DECKS!$AE328/DECKS!$AD328,0)</f>
        <v>0</v>
      </c>
      <c r="AG328" s="108">
        <f>DECKS!$Y328+DECKS!$AA328+DECKS!$AD328</f>
        <v>0</v>
      </c>
      <c r="AH328" s="109">
        <f>IFERROR((DECKS!$Z328+DECKS!$AB328+DECKS!$AE328)/DECKS!$AG328,0)</f>
        <v>0</v>
      </c>
      <c r="AI328" s="110" t="str">
        <f>IFERROR(AVERAGEIF(REG!$D$2:$D$124,DECKS!$F328,REG!$C$2:$C$124),"-")</f>
        <v>-</v>
      </c>
      <c r="AJ328" s="108">
        <f>DECKS!$M328+DECKS!$O328+DECKS!$Q328+DECKS!$S328+DECKS!$U328+DECKS!$W328+DECKS!$Y328+DECKS!$AA328+DECKS!$AD328</f>
        <v>5</v>
      </c>
      <c r="AK328" s="109">
        <f>IFERROR((DECKS!$N328+DECKS!$P328+DECKS!$R328+DECKS!$T328+DECKS!$V328+DECKS!$X328+DECKS!$Z328+DECKS!$AB328+DECKS!$AE328)/DECKS!$AJ328,0)</f>
        <v>0.4</v>
      </c>
      <c r="AL328" s="100" t="s">
        <v>362</v>
      </c>
      <c r="AM328" s="107">
        <f>SUMIF(HISTORICO!N:N,DECKS!$F328,HISTORICO!X:X)</f>
        <v>0</v>
      </c>
      <c r="AN328" s="107">
        <f>SUMIF(HISTORICO!N:N,DECKS!$F328,HISTORICO!Y:Y)</f>
        <v>0</v>
      </c>
      <c r="AO328" s="107">
        <f>SUMIF(HISTORICO!N:N,DECKS!$F328,HISTORICO!Z:Z)</f>
        <v>0</v>
      </c>
      <c r="AP328" s="107">
        <f>SUMIF(HISTORICO!N:N,DECKS!$F328,HISTORICO!AA:AA)</f>
        <v>0</v>
      </c>
      <c r="AQ328" s="111">
        <f>IFERROR(SUM(DECKS!$AM328:$AP328)/((DECKS!$AG328)),0)</f>
        <v>0</v>
      </c>
      <c r="AR328" s="112">
        <f>IFERROR(DECKS!$AM328/SUM(DECKS!$AM328:$AP328),0)</f>
        <v>0</v>
      </c>
      <c r="AS328" s="112">
        <f>IFERROR(DECKS!$AN328/SUM(DECKS!$AM328:$AP328),0)</f>
        <v>0</v>
      </c>
      <c r="AT328" s="112">
        <f>IFERROR(DECKS!$AO328/SUM(DECKS!$AM328:$AP328),0)</f>
        <v>0</v>
      </c>
      <c r="AU328" s="112">
        <f>IFERROR(DECKS!$AP328/SUM(DECKS!$AM328:$AP328),0)</f>
        <v>0</v>
      </c>
      <c r="AV328" s="107">
        <f t="array" ref="AV328">XLOOKUP(DECKS!$F328,HISTORICO!$N$4:$N$100,HISTORICO!$AH$4:$AH$100,0)</f>
        <v>0</v>
      </c>
      <c r="AW328" s="107">
        <f>DECKS!$AV328+DECKS!$AM328+1.5*DECKS!$AN328+2*DECKS!$AO328+2.5*DECKS!$AP328</f>
        <v>0</v>
      </c>
      <c r="AX328" s="110" t="str">
        <f>IFERROR(DECKS!$AW328/DECKS!$AG328,"-")</f>
        <v>-</v>
      </c>
      <c r="AY328" s="107" t="str">
        <f t="array" ref="AY328">XLOOKUP(DECKS!$AX328,REF!$F$64:$F$68,REF!$D$64:$D$68,"-",-1,1)</f>
        <v>-</v>
      </c>
      <c r="AZ328" s="107"/>
      <c r="BA328" s="114"/>
      <c r="BB328" s="107"/>
      <c r="BC328" s="107"/>
    </row>
    <row r="329" ht="18.75" hidden="1" customHeight="1">
      <c r="A329" s="88"/>
      <c r="B329" s="105" t="s">
        <v>344</v>
      </c>
      <c r="C329" s="107" t="s">
        <v>260</v>
      </c>
      <c r="D329" s="107"/>
      <c r="E329" s="105" t="str">
        <f t="array" ref="E329">XLOOKUP(B329,REF!$C$3:$C$34,REF!$B$3:$B$34,"-",0,1)</f>
        <v>Sultai</v>
      </c>
      <c r="F329" s="108" t="s">
        <v>670</v>
      </c>
      <c r="G329" s="107" t="str">
        <f t="shared" si="1"/>
        <v>0</v>
      </c>
      <c r="H329" s="107" t="str">
        <f t="shared" si="2"/>
        <v>1</v>
      </c>
      <c r="I329" s="107" t="str">
        <f t="shared" si="3"/>
        <v>1</v>
      </c>
      <c r="J329" s="107" t="str">
        <f t="shared" si="4"/>
        <v>0</v>
      </c>
      <c r="K329" s="107" t="str">
        <f t="shared" si="5"/>
        <v>1</v>
      </c>
      <c r="L329" s="107">
        <f t="shared" si="6"/>
        <v>3</v>
      </c>
      <c r="M329" s="107">
        <f t="array" ref="M329">XLOOKUP(DECKS!$F329,HISTORICO!$B$4:$B$11,HISTORICO!$C$4:$C$11,0,0)</f>
        <v>0</v>
      </c>
      <c r="N329" s="107">
        <f t="array" ref="N329">XLOOKUP(DECKS!$F329,HISTORICO!$B$4:$B$11,HISTORICO!$D$4:$D$11,0,0)</f>
        <v>0</v>
      </c>
      <c r="O329" s="107">
        <f t="array" ref="O329">XLOOKUP(DECKS!$F329,HISTORICO!$B$15:$B$89,HISTORICO!$C$15:$C$89,0,0)</f>
        <v>0</v>
      </c>
      <c r="P329" s="107">
        <f t="array" ref="P329">XLOOKUP(DECKS!$F329,HISTORICO!$B$15:$B$89,HISTORICO!$D$15:$D$89,0,0)</f>
        <v>0</v>
      </c>
      <c r="Q329" s="107">
        <f t="array" ref="Q329">XLOOKUP(DECKS!$F329,HISTORICO!$B$93:$B$171,HISTORICO!$C$93:$C$171,0,0)</f>
        <v>0</v>
      </c>
      <c r="R329" s="107">
        <f t="array" ref="R329">XLOOKUP(DECKS!$F329,HISTORICO!$B$93:$B$171,HISTORICO!$D$93:$D$171,0,0)</f>
        <v>0</v>
      </c>
      <c r="S329" s="107">
        <f t="array" ref="S329">XLOOKUP(DECKS!$F329,HISTORICO!$B$175:$B$377,HISTORICO!$C$175:$C$377,0,0)</f>
        <v>5</v>
      </c>
      <c r="T329" s="107">
        <f t="array" ref="T329">XLOOKUP(DECKS!$F329,HISTORICO!$B$175:$B$377,HISTORICO!$D$175:$D$377,0,0)</f>
        <v>2</v>
      </c>
      <c r="U329" s="107">
        <f t="array" ref="U329">XLOOKUP(DECKS!$F329,HISTORICO!$B$381:$B$501,HISTORICO!$C$381:$C$501,0,0)</f>
        <v>0</v>
      </c>
      <c r="V329" s="107">
        <f t="array" ref="V329">XLOOKUP(DECKS!$F329,HISTORICO!$B$381:$B$501,HISTORICO!$D$381:$D$501,0,0)</f>
        <v>0</v>
      </c>
      <c r="W329" s="107">
        <f t="array" ref="W329">XLOOKUP(DECKS!$F329,HISTORICO!$B$505:$B$589,HISTORICO!$C$505:$C$589,0,0)</f>
        <v>0</v>
      </c>
      <c r="X329" s="107">
        <f t="array" ref="X329">XLOOKUP(DECKS!$F329,HISTORICO!$B$505:$B$589,HISTORICO!$D$505:$D$589,0,0)</f>
        <v>0</v>
      </c>
      <c r="Y329" s="107">
        <f t="array" ref="Y329">XLOOKUP(DECKS!$F329,HISTORICO!$N$4:$N$100,HISTORICO!$O$4:$O$100,0,0)</f>
        <v>0</v>
      </c>
      <c r="Z329" s="107">
        <f t="array" ref="Z329">XLOOKUP(DECKS!$F329,HISTORICO!$N$4:$N$100,HISTORICO!$P$4:$P$100,0,0)</f>
        <v>0</v>
      </c>
      <c r="AA329" s="107">
        <f t="array" ref="AA329">XLOOKUP(DECKS!$F329,HISTORICO!$N$107:$N$288,HISTORICO!$O$107:$O$288,0,0)</f>
        <v>0</v>
      </c>
      <c r="AB329" s="107">
        <f t="array" ref="AB329">XLOOKUP(DECKS!$F329,HISTORICO!$N$107:$N$288,HISTORICO!$P$107:$P$288,0,0)</f>
        <v>0</v>
      </c>
      <c r="AC329" s="100" t="str">
        <f>DECKS!$AB329/DECKS!$AA329</f>
        <v>#DIV/0!</v>
      </c>
      <c r="AD329" s="108">
        <f t="array" ref="AD329">XLOOKUP(DECKS!$F329,HISTORICO!$N$292:$N$759,HISTORICO!$O$292:$O$759,0,0)</f>
        <v>0</v>
      </c>
      <c r="AE329" s="107">
        <f t="array" ref="AE329">XLOOKUP(DECKS!$F329,HISTORICO!$N$292:$N$759,HISTORICO!$P$292:$P$759,0,0)</f>
        <v>0</v>
      </c>
      <c r="AF329" s="109">
        <f>IFERROR(DECKS!$AE329/DECKS!$AD329,0)</f>
        <v>0</v>
      </c>
      <c r="AG329" s="108">
        <f>DECKS!$Y329+DECKS!$AA329+DECKS!$AD329</f>
        <v>0</v>
      </c>
      <c r="AH329" s="109">
        <f>IFERROR((DECKS!$Z329+DECKS!$AB329+DECKS!$AE329)/DECKS!$AG329,0)</f>
        <v>0</v>
      </c>
      <c r="AI329" s="110" t="str">
        <f>IFERROR(AVERAGEIF(REG!$D$2:$D$124,DECKS!$F329,REG!$C$2:$C$124),"-")</f>
        <v>-</v>
      </c>
      <c r="AJ329" s="108">
        <f>DECKS!$M329+DECKS!$O329+DECKS!$Q329+DECKS!$S329+DECKS!$U329+DECKS!$W329+DECKS!$Y329+DECKS!$AA329+DECKS!$AD329</f>
        <v>5</v>
      </c>
      <c r="AK329" s="109">
        <f>IFERROR((DECKS!$N329+DECKS!$P329+DECKS!$R329+DECKS!$T329+DECKS!$V329+DECKS!$X329+DECKS!$Z329+DECKS!$AB329+DECKS!$AE329)/DECKS!$AJ329,0)</f>
        <v>0.4</v>
      </c>
      <c r="AL329" s="107" t="s">
        <v>362</v>
      </c>
      <c r="AM329" s="107">
        <f>SUMIF(HISTORICO!N:N,DECKS!$F329,HISTORICO!X:X)</f>
        <v>0</v>
      </c>
      <c r="AN329" s="107">
        <f>SUMIF(HISTORICO!N:N,DECKS!$F329,HISTORICO!Y:Y)</f>
        <v>0</v>
      </c>
      <c r="AO329" s="107">
        <f>SUMIF(HISTORICO!N:N,DECKS!$F329,HISTORICO!Z:Z)</f>
        <v>0</v>
      </c>
      <c r="AP329" s="107">
        <f>SUMIF(HISTORICO!N:N,DECKS!$F329,HISTORICO!AA:AA)</f>
        <v>0</v>
      </c>
      <c r="AQ329" s="111">
        <f>IFERROR(SUM(DECKS!$AM329:$AP329)/((DECKS!$AG329)),0)</f>
        <v>0</v>
      </c>
      <c r="AR329" s="112">
        <f>IFERROR(DECKS!$AM329/SUM(DECKS!$AM329:$AP329),0)</f>
        <v>0</v>
      </c>
      <c r="AS329" s="112">
        <f>IFERROR(DECKS!$AN329/SUM(DECKS!$AM329:$AP329),0)</f>
        <v>0</v>
      </c>
      <c r="AT329" s="112">
        <f>IFERROR(DECKS!$AO329/SUM(DECKS!$AM329:$AP329),0)</f>
        <v>0</v>
      </c>
      <c r="AU329" s="112">
        <f>IFERROR(DECKS!$AP329/SUM(DECKS!$AM329:$AP329),0)</f>
        <v>0</v>
      </c>
      <c r="AV329" s="107">
        <f t="array" ref="AV329">XLOOKUP(DECKS!$F329,HISTORICO!$N$4:$N$100,HISTORICO!$AH$4:$AH$100,0)</f>
        <v>0</v>
      </c>
      <c r="AW329" s="107">
        <f>DECKS!$AV329+DECKS!$AM329+1.5*DECKS!$AN329+2*DECKS!$AO329+2.5*DECKS!$AP329</f>
        <v>0</v>
      </c>
      <c r="AX329" s="110" t="str">
        <f>IFERROR(DECKS!$AW329/DECKS!$AG329,"-")</f>
        <v>-</v>
      </c>
      <c r="AY329" s="107" t="str">
        <f t="array" ref="AY329">XLOOKUP(DECKS!$AX329,REF!$F$64:$F$68,REF!$D$64:$D$68,"-",-1,1)</f>
        <v>-</v>
      </c>
      <c r="AZ329" s="107"/>
      <c r="BA329" s="114"/>
      <c r="BB329" s="107"/>
      <c r="BC329" s="107"/>
    </row>
    <row r="330" ht="18.75" hidden="1" customHeight="1">
      <c r="A330" s="88"/>
      <c r="B330" s="105" t="s">
        <v>322</v>
      </c>
      <c r="C330" s="107" t="s">
        <v>258</v>
      </c>
      <c r="D330" s="107">
        <v>3.0</v>
      </c>
      <c r="E330" s="105" t="str">
        <f t="array" ref="E330">XLOOKUP(B330,REF!$C$3:$C$34,REF!$B$3:$B$34,"-",0,1)</f>
        <v>Azorius</v>
      </c>
      <c r="F330" s="108" t="s">
        <v>671</v>
      </c>
      <c r="G330" s="107" t="str">
        <f t="shared" si="1"/>
        <v>1</v>
      </c>
      <c r="H330" s="107" t="str">
        <f t="shared" si="2"/>
        <v>1</v>
      </c>
      <c r="I330" s="107" t="str">
        <f t="shared" si="3"/>
        <v>0</v>
      </c>
      <c r="J330" s="107" t="str">
        <f t="shared" si="4"/>
        <v>0</v>
      </c>
      <c r="K330" s="107" t="str">
        <f t="shared" si="5"/>
        <v>0</v>
      </c>
      <c r="L330" s="107">
        <f t="shared" si="6"/>
        <v>2</v>
      </c>
      <c r="M330" s="107">
        <f t="array" ref="M330">XLOOKUP(DECKS!$F330,HISTORICO!$B$4:$B$11,HISTORICO!$C$4:$C$11,0,0)</f>
        <v>0</v>
      </c>
      <c r="N330" s="107">
        <f t="array" ref="N330">XLOOKUP(DECKS!$F330,HISTORICO!$B$4:$B$11,HISTORICO!$D$4:$D$11,0,0)</f>
        <v>0</v>
      </c>
      <c r="O330" s="107">
        <f t="array" ref="O330">XLOOKUP(DECKS!$F330,HISTORICO!$B$15:$B$89,HISTORICO!$C$15:$C$89,0,0)</f>
        <v>0</v>
      </c>
      <c r="P330" s="107">
        <f t="array" ref="P330">XLOOKUP(DECKS!$F330,HISTORICO!$B$15:$B$89,HISTORICO!$D$15:$D$89,0,0)</f>
        <v>0</v>
      </c>
      <c r="Q330" s="107">
        <f t="array" ref="Q330">XLOOKUP(DECKS!$F330,HISTORICO!$B$93:$B$171,HISTORICO!$C$93:$C$171,0,0)</f>
        <v>16</v>
      </c>
      <c r="R330" s="107">
        <f t="array" ref="R330">XLOOKUP(DECKS!$F330,HISTORICO!$B$93:$B$171,HISTORICO!$D$93:$D$171,0,0)</f>
        <v>6</v>
      </c>
      <c r="S330" s="107">
        <f t="array" ref="S330">XLOOKUP(DECKS!$F330,HISTORICO!$B$175:$B$377,HISTORICO!$C$175:$C$377,0,0)</f>
        <v>2</v>
      </c>
      <c r="T330" s="107">
        <f t="array" ref="T330">XLOOKUP(DECKS!$F330,HISTORICO!$B$175:$B$377,HISTORICO!$D$175:$D$377,0,0)</f>
        <v>1</v>
      </c>
      <c r="U330" s="107">
        <f t="array" ref="U330">XLOOKUP(DECKS!$F330,HISTORICO!$B$381:$B$501,HISTORICO!$C$381:$C$501,0,0)</f>
        <v>0</v>
      </c>
      <c r="V330" s="107">
        <f t="array" ref="V330">XLOOKUP(DECKS!$F330,HISTORICO!$B$381:$B$501,HISTORICO!$D$381:$D$501,0,0)</f>
        <v>0</v>
      </c>
      <c r="W330" s="107">
        <f t="array" ref="W330">XLOOKUP(DECKS!$F330,HISTORICO!$B$505:$B$589,HISTORICO!$C$505:$C$589,0,0)</f>
        <v>0</v>
      </c>
      <c r="X330" s="107">
        <f t="array" ref="X330">XLOOKUP(DECKS!$F330,HISTORICO!$B$505:$B$589,HISTORICO!$D$505:$D$589,0,0)</f>
        <v>0</v>
      </c>
      <c r="Y330" s="107">
        <f t="array" ref="Y330">XLOOKUP(DECKS!$F330,HISTORICO!$N$4:$N$100,HISTORICO!$O$4:$O$100,0,0)</f>
        <v>0</v>
      </c>
      <c r="Z330" s="107">
        <f t="array" ref="Z330">XLOOKUP(DECKS!$F330,HISTORICO!$N$4:$N$100,HISTORICO!$P$4:$P$100,0,0)</f>
        <v>0</v>
      </c>
      <c r="AA330" s="107">
        <f t="array" ref="AA330">XLOOKUP(DECKS!$F330,HISTORICO!$N$107:$N$288,HISTORICO!$O$107:$O$288,0,0)</f>
        <v>0</v>
      </c>
      <c r="AB330" s="107">
        <f t="array" ref="AB330">XLOOKUP(DECKS!$F330,HISTORICO!$N$107:$N$288,HISTORICO!$P$107:$P$288,0,0)</f>
        <v>0</v>
      </c>
      <c r="AC330" s="100" t="str">
        <f>DECKS!$AB330/DECKS!$AA330</f>
        <v>#DIV/0!</v>
      </c>
      <c r="AD330" s="108">
        <f t="array" ref="AD330">XLOOKUP(DECKS!$F330,HISTORICO!$N$292:$N$759,HISTORICO!$O$292:$O$759,0,0)</f>
        <v>0</v>
      </c>
      <c r="AE330" s="107">
        <f t="array" ref="AE330">XLOOKUP(DECKS!$F330,HISTORICO!$N$292:$N$759,HISTORICO!$P$292:$P$759,0,0)</f>
        <v>0</v>
      </c>
      <c r="AF330" s="109">
        <f>IFERROR(DECKS!$AE330/DECKS!$AD330,0)</f>
        <v>0</v>
      </c>
      <c r="AG330" s="108">
        <f>DECKS!$Y330+DECKS!$AA330+DECKS!$AD330</f>
        <v>0</v>
      </c>
      <c r="AH330" s="109">
        <f>IFERROR((DECKS!$Z330+DECKS!$AB330+DECKS!$AE330)/DECKS!$AG330,0)</f>
        <v>0</v>
      </c>
      <c r="AI330" s="110" t="str">
        <f>IFERROR(AVERAGEIF(REG!$D$2:$D$124,DECKS!$F330,REG!$C$2:$C$124),"-")</f>
        <v>-</v>
      </c>
      <c r="AJ330" s="108">
        <f>DECKS!$M330+DECKS!$O330+DECKS!$Q330+DECKS!$S330+DECKS!$U330+DECKS!$W330+DECKS!$Y330+DECKS!$AA330+DECKS!$AD330</f>
        <v>18</v>
      </c>
      <c r="AK330" s="109">
        <f>IFERROR((DECKS!$N330+DECKS!$P330+DECKS!$R330+DECKS!$T330+DECKS!$V330+DECKS!$X330+DECKS!$Z330+DECKS!$AB330+DECKS!$AE330)/DECKS!$AJ330,0)</f>
        <v>0.3888888889</v>
      </c>
      <c r="AL330" s="100" t="s">
        <v>161</v>
      </c>
      <c r="AM330" s="107">
        <f>SUMIF(HISTORICO!N:N,DECKS!$F330,HISTORICO!X:X)</f>
        <v>0</v>
      </c>
      <c r="AN330" s="107">
        <f>SUMIF(HISTORICO!N:N,DECKS!$F330,HISTORICO!Y:Y)</f>
        <v>0</v>
      </c>
      <c r="AO330" s="107">
        <f>SUMIF(HISTORICO!N:N,DECKS!$F330,HISTORICO!Z:Z)</f>
        <v>0</v>
      </c>
      <c r="AP330" s="107">
        <f>SUMIF(HISTORICO!N:N,DECKS!$F330,HISTORICO!AA:AA)</f>
        <v>0</v>
      </c>
      <c r="AQ330" s="111">
        <f>IFERROR(SUM(DECKS!$AM330:$AP330)/((DECKS!$AG330)),0)</f>
        <v>0</v>
      </c>
      <c r="AR330" s="112">
        <f>IFERROR(DECKS!$AM330/SUM(DECKS!$AM330:$AP330),0)</f>
        <v>0</v>
      </c>
      <c r="AS330" s="112">
        <f>IFERROR(DECKS!$AN330/SUM(DECKS!$AM330:$AP330),0)</f>
        <v>0</v>
      </c>
      <c r="AT330" s="112">
        <f>IFERROR(DECKS!$AO330/SUM(DECKS!$AM330:$AP330),0)</f>
        <v>0</v>
      </c>
      <c r="AU330" s="112">
        <f>IFERROR(DECKS!$AP330/SUM(DECKS!$AM330:$AP330),0)</f>
        <v>0</v>
      </c>
      <c r="AV330" s="107">
        <f t="array" ref="AV330">XLOOKUP(DECKS!$F330,HISTORICO!$N$4:$N$100,HISTORICO!$AH$4:$AH$100,0)</f>
        <v>0</v>
      </c>
      <c r="AW330" s="107">
        <f>DECKS!$AV330+DECKS!$AM330+1.5*DECKS!$AN330+2*DECKS!$AO330+2.5*DECKS!$AP330</f>
        <v>0</v>
      </c>
      <c r="AX330" s="110" t="str">
        <f>IFERROR(DECKS!$AW330/DECKS!$AG330,"-")</f>
        <v>-</v>
      </c>
      <c r="AY330" s="107" t="str">
        <f t="array" ref="AY330">XLOOKUP(DECKS!$AX330,REF!$F$64:$F$68,REF!$D$64:$D$68,"-",-1,1)</f>
        <v>-</v>
      </c>
      <c r="AZ330" s="107"/>
      <c r="BA330" s="114"/>
      <c r="BB330" s="107"/>
      <c r="BC330" s="107"/>
    </row>
    <row r="331" ht="18.75" hidden="1" customHeight="1">
      <c r="A331" s="88"/>
      <c r="B331" s="105" t="s">
        <v>332</v>
      </c>
      <c r="C331" s="107" t="s">
        <v>263</v>
      </c>
      <c r="D331" s="107">
        <v>5.0</v>
      </c>
      <c r="E331" s="105" t="str">
        <f t="array" ref="E331">XLOOKUP(B331,REF!$C$3:$C$34,REF!$B$3:$B$34,"-",0,1)</f>
        <v>Gruul</v>
      </c>
      <c r="F331" s="108" t="s">
        <v>672</v>
      </c>
      <c r="G331" s="107" t="str">
        <f t="shared" si="1"/>
        <v>0</v>
      </c>
      <c r="H331" s="107" t="str">
        <f t="shared" si="2"/>
        <v>0</v>
      </c>
      <c r="I331" s="107" t="str">
        <f t="shared" si="3"/>
        <v>0</v>
      </c>
      <c r="J331" s="107" t="str">
        <f t="shared" si="4"/>
        <v>1</v>
      </c>
      <c r="K331" s="107" t="str">
        <f t="shared" si="5"/>
        <v>1</v>
      </c>
      <c r="L331" s="107">
        <f t="shared" si="6"/>
        <v>2</v>
      </c>
      <c r="M331" s="107">
        <f t="array" ref="M331">XLOOKUP(DECKS!$F331,HISTORICO!$B$4:$B$11,HISTORICO!$C$4:$C$11,0,0)</f>
        <v>0</v>
      </c>
      <c r="N331" s="107">
        <f t="array" ref="N331">XLOOKUP(DECKS!$F331,HISTORICO!$B$4:$B$11,HISTORICO!$D$4:$D$11,0,0)</f>
        <v>0</v>
      </c>
      <c r="O331" s="107">
        <f t="array" ref="O331">XLOOKUP(DECKS!$F331,HISTORICO!$B$15:$B$89,HISTORICO!$C$15:$C$89,0,0)</f>
        <v>0</v>
      </c>
      <c r="P331" s="107">
        <f t="array" ref="P331">XLOOKUP(DECKS!$F331,HISTORICO!$B$15:$B$89,HISTORICO!$D$15:$D$89,0,0)</f>
        <v>0</v>
      </c>
      <c r="Q331" s="107">
        <f t="array" ref="Q331">XLOOKUP(DECKS!$F331,HISTORICO!$B$93:$B$171,HISTORICO!$C$93:$C$171,0,0)</f>
        <v>0</v>
      </c>
      <c r="R331" s="107">
        <f t="array" ref="R331">XLOOKUP(DECKS!$F331,HISTORICO!$B$93:$B$171,HISTORICO!$D$93:$D$171,0,0)</f>
        <v>0</v>
      </c>
      <c r="S331" s="107">
        <f t="array" ref="S331">XLOOKUP(DECKS!$F331,HISTORICO!$B$175:$B$377,HISTORICO!$C$175:$C$377,0,0)</f>
        <v>13</v>
      </c>
      <c r="T331" s="107">
        <f t="array" ref="T331">XLOOKUP(DECKS!$F331,HISTORICO!$B$175:$B$377,HISTORICO!$D$175:$D$377,0,0)</f>
        <v>5</v>
      </c>
      <c r="U331" s="107">
        <f t="array" ref="U331">XLOOKUP(DECKS!$F331,HISTORICO!$B$381:$B$501,HISTORICO!$C$381:$C$501,0,0)</f>
        <v>0</v>
      </c>
      <c r="V331" s="107">
        <f t="array" ref="V331">XLOOKUP(DECKS!$F331,HISTORICO!$B$381:$B$501,HISTORICO!$D$381:$D$501,0,0)</f>
        <v>0</v>
      </c>
      <c r="W331" s="107">
        <f t="array" ref="W331">XLOOKUP(DECKS!$F331,HISTORICO!$B$505:$B$589,HISTORICO!$C$505:$C$589,0,0)</f>
        <v>0</v>
      </c>
      <c r="X331" s="107">
        <f t="array" ref="X331">XLOOKUP(DECKS!$F331,HISTORICO!$B$505:$B$589,HISTORICO!$D$505:$D$589,0,0)</f>
        <v>0</v>
      </c>
      <c r="Y331" s="107">
        <f t="array" ref="Y331">XLOOKUP(DECKS!$F331,HISTORICO!$N$4:$N$100,HISTORICO!$O$4:$O$100,0,0)</f>
        <v>0</v>
      </c>
      <c r="Z331" s="107">
        <f t="array" ref="Z331">XLOOKUP(DECKS!$F331,HISTORICO!$N$4:$N$100,HISTORICO!$P$4:$P$100,0,0)</f>
        <v>0</v>
      </c>
      <c r="AA331" s="107">
        <f t="array" ref="AA331">XLOOKUP(DECKS!$F331,HISTORICO!$N$107:$N$288,HISTORICO!$O$107:$O$288,0,0)</f>
        <v>0</v>
      </c>
      <c r="AB331" s="107">
        <f t="array" ref="AB331">XLOOKUP(DECKS!$F331,HISTORICO!$N$107:$N$288,HISTORICO!$P$107:$P$288,0,0)</f>
        <v>0</v>
      </c>
      <c r="AC331" s="100" t="str">
        <f>DECKS!$AB331/DECKS!$AA331</f>
        <v>#DIV/0!</v>
      </c>
      <c r="AD331" s="108">
        <f t="array" ref="AD331">XLOOKUP(DECKS!$F331,HISTORICO!$N$292:$N$759,HISTORICO!$O$292:$O$759,0,0)</f>
        <v>0</v>
      </c>
      <c r="AE331" s="107">
        <f t="array" ref="AE331">XLOOKUP(DECKS!$F331,HISTORICO!$N$292:$N$759,HISTORICO!$P$292:$P$759,0,0)</f>
        <v>0</v>
      </c>
      <c r="AF331" s="109">
        <f>IFERROR(DECKS!$AE331/DECKS!$AD331,0)</f>
        <v>0</v>
      </c>
      <c r="AG331" s="108">
        <f>DECKS!$Y331+DECKS!$AA331+DECKS!$AD331</f>
        <v>0</v>
      </c>
      <c r="AH331" s="109">
        <f>IFERROR((DECKS!$Z331+DECKS!$AB331+DECKS!$AE331)/DECKS!$AG331,0)</f>
        <v>0</v>
      </c>
      <c r="AI331" s="110" t="str">
        <f>IFERROR(AVERAGEIF(REG!$D$2:$D$124,DECKS!$F331,REG!$C$2:$C$124),"-")</f>
        <v>-</v>
      </c>
      <c r="AJ331" s="108">
        <f>DECKS!$M331+DECKS!$O331+DECKS!$Q331+DECKS!$S331+DECKS!$U331+DECKS!$W331+DECKS!$Y331+DECKS!$AA331+DECKS!$AD331</f>
        <v>13</v>
      </c>
      <c r="AK331" s="109">
        <f>IFERROR((DECKS!$N331+DECKS!$P331+DECKS!$R331+DECKS!$T331+DECKS!$V331+DECKS!$X331+DECKS!$Z331+DECKS!$AB331+DECKS!$AE331)/DECKS!$AJ331,0)</f>
        <v>0.3846153846</v>
      </c>
      <c r="AL331" s="100" t="s">
        <v>362</v>
      </c>
      <c r="AM331" s="107">
        <f>SUMIF(HISTORICO!N:N,DECKS!$F331,HISTORICO!X:X)</f>
        <v>0</v>
      </c>
      <c r="AN331" s="107">
        <f>SUMIF(HISTORICO!N:N,DECKS!$F331,HISTORICO!Y:Y)</f>
        <v>0</v>
      </c>
      <c r="AO331" s="107">
        <f>SUMIF(HISTORICO!N:N,DECKS!$F331,HISTORICO!Z:Z)</f>
        <v>0</v>
      </c>
      <c r="AP331" s="107">
        <f>SUMIF(HISTORICO!N:N,DECKS!$F331,HISTORICO!AA:AA)</f>
        <v>0</v>
      </c>
      <c r="AQ331" s="111">
        <f>IFERROR(SUM(DECKS!$AM331:$AP331)/((DECKS!$AG331)),0)</f>
        <v>0</v>
      </c>
      <c r="AR331" s="112">
        <f>IFERROR(DECKS!$AM331/SUM(DECKS!$AM331:$AP331),0)</f>
        <v>0</v>
      </c>
      <c r="AS331" s="112">
        <f>IFERROR(DECKS!$AN331/SUM(DECKS!$AM331:$AP331),0)</f>
        <v>0</v>
      </c>
      <c r="AT331" s="112">
        <f>IFERROR(DECKS!$AO331/SUM(DECKS!$AM331:$AP331),0)</f>
        <v>0</v>
      </c>
      <c r="AU331" s="112">
        <f>IFERROR(DECKS!$AP331/SUM(DECKS!$AM331:$AP331),0)</f>
        <v>0</v>
      </c>
      <c r="AV331" s="107">
        <f t="array" ref="AV331">XLOOKUP(DECKS!$F331,HISTORICO!$N$4:$N$100,HISTORICO!$AH$4:$AH$100,0)</f>
        <v>0</v>
      </c>
      <c r="AW331" s="107">
        <f>DECKS!$AV331+DECKS!$AM331+1.5*DECKS!$AN331+2*DECKS!$AO331+2.5*DECKS!$AP331</f>
        <v>0</v>
      </c>
      <c r="AX331" s="110" t="str">
        <f>IFERROR(DECKS!$AW331/DECKS!$AG331,"-")</f>
        <v>-</v>
      </c>
      <c r="AY331" s="107" t="str">
        <f t="array" ref="AY331">XLOOKUP(DECKS!$AX331,REF!$F$64:$F$68,REF!$D$64:$D$68,"-",-1,1)</f>
        <v>-</v>
      </c>
      <c r="AZ331" s="107"/>
      <c r="BA331" s="114"/>
      <c r="BB331" s="107"/>
      <c r="BC331" s="107"/>
    </row>
    <row r="332" ht="18.75" hidden="1" customHeight="1">
      <c r="A332" s="88"/>
      <c r="B332" s="105" t="s">
        <v>312</v>
      </c>
      <c r="C332" s="107" t="s">
        <v>257</v>
      </c>
      <c r="D332" s="107">
        <v>4.0</v>
      </c>
      <c r="E332" s="105" t="str">
        <f t="array" ref="E332">XLOOKUP(B332,REF!$C$3:$C$34,REF!$B$3:$B$34,"-",0,1)</f>
        <v>Grixis</v>
      </c>
      <c r="F332" s="108" t="s">
        <v>673</v>
      </c>
      <c r="G332" s="107" t="str">
        <f t="shared" si="1"/>
        <v>0</v>
      </c>
      <c r="H332" s="107" t="str">
        <f t="shared" si="2"/>
        <v>1</v>
      </c>
      <c r="I332" s="107" t="str">
        <f t="shared" si="3"/>
        <v>1</v>
      </c>
      <c r="J332" s="107" t="str">
        <f t="shared" si="4"/>
        <v>1</v>
      </c>
      <c r="K332" s="107" t="str">
        <f t="shared" si="5"/>
        <v>0</v>
      </c>
      <c r="L332" s="107">
        <f t="shared" si="6"/>
        <v>3</v>
      </c>
      <c r="M332" s="107">
        <f t="array" ref="M332">XLOOKUP(DECKS!$F332,HISTORICO!$B$4:$B$11,HISTORICO!$C$4:$C$11,0,0)</f>
        <v>0</v>
      </c>
      <c r="N332" s="107">
        <f t="array" ref="N332">XLOOKUP(DECKS!$F332,HISTORICO!$B$4:$B$11,HISTORICO!$D$4:$D$11,0,0)</f>
        <v>0</v>
      </c>
      <c r="O332" s="107">
        <f t="array" ref="O332">XLOOKUP(DECKS!$F332,HISTORICO!$B$15:$B$89,HISTORICO!$C$15:$C$89,0,0)</f>
        <v>10</v>
      </c>
      <c r="P332" s="107">
        <f t="array" ref="P332">XLOOKUP(DECKS!$F332,HISTORICO!$B$15:$B$89,HISTORICO!$D$15:$D$89,0,0)</f>
        <v>4</v>
      </c>
      <c r="Q332" s="107">
        <f t="array" ref="Q332">XLOOKUP(DECKS!$F332,HISTORICO!$B$93:$B$171,HISTORICO!$C$93:$C$171,0,0)</f>
        <v>28</v>
      </c>
      <c r="R332" s="107">
        <f t="array" ref="R332">XLOOKUP(DECKS!$F332,HISTORICO!$B$93:$B$171,HISTORICO!$D$93:$D$171,0,0)</f>
        <v>10</v>
      </c>
      <c r="S332" s="107">
        <f t="array" ref="S332">XLOOKUP(DECKS!$F332,HISTORICO!$B$175:$B$377,HISTORICO!$C$175:$C$377,0,0)</f>
        <v>7</v>
      </c>
      <c r="T332" s="107">
        <f t="array" ref="T332">XLOOKUP(DECKS!$F332,HISTORICO!$B$175:$B$377,HISTORICO!$D$175:$D$377,0,0)</f>
        <v>3</v>
      </c>
      <c r="U332" s="107">
        <f t="array" ref="U332">XLOOKUP(DECKS!$F332,HISTORICO!$B$381:$B$501,HISTORICO!$C$381:$C$501,0,0)</f>
        <v>2</v>
      </c>
      <c r="V332" s="107">
        <f t="array" ref="V332">XLOOKUP(DECKS!$F332,HISTORICO!$B$381:$B$501,HISTORICO!$D$381:$D$501,0,0)</f>
        <v>1</v>
      </c>
      <c r="W332" s="107">
        <f t="array" ref="W332">XLOOKUP(DECKS!$F332,HISTORICO!$B$505:$B$589,HISTORICO!$C$505:$C$589,0,0)</f>
        <v>3</v>
      </c>
      <c r="X332" s="107">
        <f t="array" ref="X332">XLOOKUP(DECKS!$F332,HISTORICO!$B$505:$B$589,HISTORICO!$D$505:$D$589,0,0)</f>
        <v>1</v>
      </c>
      <c r="Y332" s="107">
        <f t="array" ref="Y332">XLOOKUP(DECKS!$F332,HISTORICO!$N$4:$N$100,HISTORICO!$O$4:$O$100,0,0)</f>
        <v>0</v>
      </c>
      <c r="Z332" s="107">
        <f t="array" ref="Z332">XLOOKUP(DECKS!$F332,HISTORICO!$N$4:$N$100,HISTORICO!$P$4:$P$100,0,0)</f>
        <v>0</v>
      </c>
      <c r="AA332" s="107">
        <f t="array" ref="AA332">XLOOKUP(DECKS!$F332,HISTORICO!$N$107:$N$288,HISTORICO!$O$107:$O$288,0,0)</f>
        <v>0</v>
      </c>
      <c r="AB332" s="107">
        <f t="array" ref="AB332">XLOOKUP(DECKS!$F332,HISTORICO!$N$107:$N$288,HISTORICO!$P$107:$P$288,0,0)</f>
        <v>0</v>
      </c>
      <c r="AC332" s="100" t="str">
        <f>DECKS!$AB332/DECKS!$AA332</f>
        <v>#DIV/0!</v>
      </c>
      <c r="AD332" s="108">
        <f t="array" ref="AD332">XLOOKUP(DECKS!$F332,HISTORICO!$N$292:$N$759,HISTORICO!$O$292:$O$759,0,0)</f>
        <v>0</v>
      </c>
      <c r="AE332" s="107">
        <f t="array" ref="AE332">XLOOKUP(DECKS!$F332,HISTORICO!$N$292:$N$759,HISTORICO!$P$292:$P$759,0,0)</f>
        <v>0</v>
      </c>
      <c r="AF332" s="109">
        <f>IFERROR(DECKS!$AE332/DECKS!$AD332,0)</f>
        <v>0</v>
      </c>
      <c r="AG332" s="108">
        <f>DECKS!$Y332+DECKS!$AA332+DECKS!$AD332</f>
        <v>0</v>
      </c>
      <c r="AH332" s="109">
        <f>IFERROR((DECKS!$Z332+DECKS!$AB332+DECKS!$AE332)/DECKS!$AG332,0)</f>
        <v>0</v>
      </c>
      <c r="AI332" s="110" t="str">
        <f>IFERROR(AVERAGEIF(REG!$D$2:$D$124,DECKS!$F332,REG!$C$2:$C$124),"-")</f>
        <v>-</v>
      </c>
      <c r="AJ332" s="108">
        <f>DECKS!$M332+DECKS!$O332+DECKS!$Q332+DECKS!$S332+DECKS!$U332+DECKS!$W332+DECKS!$Y332+DECKS!$AA332+DECKS!$AD332</f>
        <v>50</v>
      </c>
      <c r="AK332" s="109">
        <f>IFERROR((DECKS!$N332+DECKS!$P332+DECKS!$R332+DECKS!$T332+DECKS!$V332+DECKS!$X332+DECKS!$Z332+DECKS!$AB332+DECKS!$AE332)/DECKS!$AJ332,0)</f>
        <v>0.38</v>
      </c>
      <c r="AL332" s="100" t="s">
        <v>160</v>
      </c>
      <c r="AM332" s="107">
        <f>SUMIF(HISTORICO!N:N,DECKS!$F332,HISTORICO!X:X)</f>
        <v>0</v>
      </c>
      <c r="AN332" s="107">
        <f>SUMIF(HISTORICO!N:N,DECKS!$F332,HISTORICO!Y:Y)</f>
        <v>0</v>
      </c>
      <c r="AO332" s="107">
        <f>SUMIF(HISTORICO!N:N,DECKS!$F332,HISTORICO!Z:Z)</f>
        <v>0</v>
      </c>
      <c r="AP332" s="107">
        <f>SUMIF(HISTORICO!N:N,DECKS!$F332,HISTORICO!AA:AA)</f>
        <v>0</v>
      </c>
      <c r="AQ332" s="111">
        <f>IFERROR(SUM(DECKS!$AM332:$AP332)/((DECKS!$AG332)),0)</f>
        <v>0</v>
      </c>
      <c r="AR332" s="112">
        <f>IFERROR(DECKS!$AM332/SUM(DECKS!$AM332:$AP332),0)</f>
        <v>0</v>
      </c>
      <c r="AS332" s="112">
        <f>IFERROR(DECKS!$AN332/SUM(DECKS!$AM332:$AP332),0)</f>
        <v>0</v>
      </c>
      <c r="AT332" s="112">
        <f>IFERROR(DECKS!$AO332/SUM(DECKS!$AM332:$AP332),0)</f>
        <v>0</v>
      </c>
      <c r="AU332" s="112">
        <f>IFERROR(DECKS!$AP332/SUM(DECKS!$AM332:$AP332),0)</f>
        <v>0</v>
      </c>
      <c r="AV332" s="107">
        <f t="array" ref="AV332">XLOOKUP(DECKS!$F332,HISTORICO!$N$4:$N$100,HISTORICO!$AH$4:$AH$100,0)</f>
        <v>0</v>
      </c>
      <c r="AW332" s="107">
        <f>DECKS!$AV332+DECKS!$AM332+1.5*DECKS!$AN332+2*DECKS!$AO332+2.5*DECKS!$AP332</f>
        <v>0</v>
      </c>
      <c r="AX332" s="110" t="str">
        <f>IFERROR(DECKS!$AW332/DECKS!$AG332,"-")</f>
        <v>-</v>
      </c>
      <c r="AY332" s="107" t="str">
        <f t="array" ref="AY332">XLOOKUP(DECKS!$AX332,REF!$F$64:$F$68,REF!$D$64:$D$68,"-",-1,1)</f>
        <v>-</v>
      </c>
      <c r="AZ332" s="107"/>
      <c r="BA332" s="114"/>
      <c r="BB332" s="107"/>
      <c r="BC332" s="107"/>
    </row>
    <row r="333" ht="18.75" hidden="1" customHeight="1">
      <c r="A333" s="88"/>
      <c r="B333" s="105" t="s">
        <v>332</v>
      </c>
      <c r="C333" s="107" t="s">
        <v>256</v>
      </c>
      <c r="D333" s="107">
        <v>5.0</v>
      </c>
      <c r="E333" s="105" t="str">
        <f t="array" ref="E333">XLOOKUP(B333,REF!$C$3:$C$34,REF!$B$3:$B$34,"-",0,1)</f>
        <v>Gruul</v>
      </c>
      <c r="F333" s="108" t="s">
        <v>674</v>
      </c>
      <c r="G333" s="107" t="str">
        <f t="shared" si="1"/>
        <v>0</v>
      </c>
      <c r="H333" s="107" t="str">
        <f t="shared" si="2"/>
        <v>0</v>
      </c>
      <c r="I333" s="107" t="str">
        <f t="shared" si="3"/>
        <v>0</v>
      </c>
      <c r="J333" s="107" t="str">
        <f t="shared" si="4"/>
        <v>1</v>
      </c>
      <c r="K333" s="107" t="str">
        <f t="shared" si="5"/>
        <v>1</v>
      </c>
      <c r="L333" s="107">
        <f t="shared" si="6"/>
        <v>2</v>
      </c>
      <c r="M333" s="107">
        <f t="array" ref="M333">XLOOKUP(DECKS!$F333,HISTORICO!$B$4:$B$11,HISTORICO!$C$4:$C$11,0,0)</f>
        <v>0</v>
      </c>
      <c r="N333" s="107">
        <f t="array" ref="N333">XLOOKUP(DECKS!$F333,HISTORICO!$B$4:$B$11,HISTORICO!$D$4:$D$11,0,0)</f>
        <v>0</v>
      </c>
      <c r="O333" s="107">
        <f t="array" ref="O333">XLOOKUP(DECKS!$F333,HISTORICO!$B$15:$B$89,HISTORICO!$C$15:$C$89,0,0)</f>
        <v>0</v>
      </c>
      <c r="P333" s="107">
        <f t="array" ref="P333">XLOOKUP(DECKS!$F333,HISTORICO!$B$15:$B$89,HISTORICO!$D$15:$D$89,0,0)</f>
        <v>0</v>
      </c>
      <c r="Q333" s="107">
        <f t="array" ref="Q333">XLOOKUP(DECKS!$F333,HISTORICO!$B$93:$B$171,HISTORICO!$C$93:$C$171,0,0)</f>
        <v>9</v>
      </c>
      <c r="R333" s="107">
        <f t="array" ref="R333">XLOOKUP(DECKS!$F333,HISTORICO!$B$93:$B$171,HISTORICO!$D$93:$D$171,0,0)</f>
        <v>3</v>
      </c>
      <c r="S333" s="107">
        <f t="array" ref="S333">XLOOKUP(DECKS!$F333,HISTORICO!$B$175:$B$377,HISTORICO!$C$175:$C$377,0,0)</f>
        <v>14</v>
      </c>
      <c r="T333" s="107">
        <f t="array" ref="T333">XLOOKUP(DECKS!$F333,HISTORICO!$B$175:$B$377,HISTORICO!$D$175:$D$377,0,0)</f>
        <v>6</v>
      </c>
      <c r="U333" s="107">
        <f t="array" ref="U333">XLOOKUP(DECKS!$F333,HISTORICO!$B$381:$B$501,HISTORICO!$C$381:$C$501,0,0)</f>
        <v>1</v>
      </c>
      <c r="V333" s="107">
        <f t="array" ref="V333">XLOOKUP(DECKS!$F333,HISTORICO!$B$381:$B$501,HISTORICO!$D$381:$D$501,0,0)</f>
        <v>0</v>
      </c>
      <c r="W333" s="107">
        <f t="array" ref="W333">XLOOKUP(DECKS!$F333,HISTORICO!$B$505:$B$589,HISTORICO!$C$505:$C$589,0,0)</f>
        <v>0</v>
      </c>
      <c r="X333" s="107">
        <f t="array" ref="X333">XLOOKUP(DECKS!$F333,HISTORICO!$B$505:$B$589,HISTORICO!$D$505:$D$589,0,0)</f>
        <v>0</v>
      </c>
      <c r="Y333" s="107">
        <f t="array" ref="Y333">XLOOKUP(DECKS!$F333,HISTORICO!$N$4:$N$100,HISTORICO!$O$4:$O$100,0,0)</f>
        <v>0</v>
      </c>
      <c r="Z333" s="107">
        <f t="array" ref="Z333">XLOOKUP(DECKS!$F333,HISTORICO!$N$4:$N$100,HISTORICO!$P$4:$P$100,0,0)</f>
        <v>0</v>
      </c>
      <c r="AA333" s="107">
        <f t="array" ref="AA333">XLOOKUP(DECKS!$F333,HISTORICO!$N$107:$N$288,HISTORICO!$O$107:$O$288,0,0)</f>
        <v>0</v>
      </c>
      <c r="AB333" s="107">
        <f t="array" ref="AB333">XLOOKUP(DECKS!$F333,HISTORICO!$N$107:$N$288,HISTORICO!$P$107:$P$288,0,0)</f>
        <v>0</v>
      </c>
      <c r="AC333" s="100" t="str">
        <f>DECKS!$AB333/DECKS!$AA333</f>
        <v>#DIV/0!</v>
      </c>
      <c r="AD333" s="108">
        <f t="array" ref="AD333">XLOOKUP(DECKS!$F333,HISTORICO!$N$292:$N$759,HISTORICO!$O$292:$O$759,0,0)</f>
        <v>0</v>
      </c>
      <c r="AE333" s="107">
        <f t="array" ref="AE333">XLOOKUP(DECKS!$F333,HISTORICO!$N$292:$N$759,HISTORICO!$P$292:$P$759,0,0)</f>
        <v>0</v>
      </c>
      <c r="AF333" s="109">
        <f>IFERROR(DECKS!$AE333/DECKS!$AD333,0)</f>
        <v>0</v>
      </c>
      <c r="AG333" s="108">
        <f>DECKS!$Y333+DECKS!$AA333+DECKS!$AD333</f>
        <v>0</v>
      </c>
      <c r="AH333" s="109">
        <f>IFERROR((DECKS!$Z333+DECKS!$AB333+DECKS!$AE333)/DECKS!$AG333,0)</f>
        <v>0</v>
      </c>
      <c r="AI333" s="110" t="str">
        <f>IFERROR(AVERAGEIF(REG!$D$2:$D$124,DECKS!$F333,REG!$C$2:$C$124),"-")</f>
        <v>-</v>
      </c>
      <c r="AJ333" s="108">
        <f>DECKS!$M333+DECKS!$O333+DECKS!$Q333+DECKS!$S333+DECKS!$U333+DECKS!$W333+DECKS!$Y333+DECKS!$AA333+DECKS!$AD333</f>
        <v>24</v>
      </c>
      <c r="AK333" s="109">
        <f>IFERROR((DECKS!$N333+DECKS!$P333+DECKS!$R333+DECKS!$T333+DECKS!$V333+DECKS!$X333+DECKS!$Z333+DECKS!$AB333+DECKS!$AE333)/DECKS!$AJ333,0)</f>
        <v>0.375</v>
      </c>
      <c r="AL333" s="100" t="s">
        <v>362</v>
      </c>
      <c r="AM333" s="107">
        <f>SUMIF(HISTORICO!N:N,DECKS!$F333,HISTORICO!X:X)</f>
        <v>0</v>
      </c>
      <c r="AN333" s="107">
        <f>SUMIF(HISTORICO!N:N,DECKS!$F333,HISTORICO!Y:Y)</f>
        <v>0</v>
      </c>
      <c r="AO333" s="107">
        <f>SUMIF(HISTORICO!N:N,DECKS!$F333,HISTORICO!Z:Z)</f>
        <v>0</v>
      </c>
      <c r="AP333" s="107">
        <f>SUMIF(HISTORICO!N:N,DECKS!$F333,HISTORICO!AA:AA)</f>
        <v>0</v>
      </c>
      <c r="AQ333" s="111">
        <f>IFERROR(SUM(DECKS!$AM333:$AP333)/((DECKS!$AG333)),0)</f>
        <v>0</v>
      </c>
      <c r="AR333" s="112">
        <f>IFERROR(DECKS!$AM333/SUM(DECKS!$AM333:$AP333),0)</f>
        <v>0</v>
      </c>
      <c r="AS333" s="112">
        <f>IFERROR(DECKS!$AN333/SUM(DECKS!$AM333:$AP333),0)</f>
        <v>0</v>
      </c>
      <c r="AT333" s="112">
        <f>IFERROR(DECKS!$AO333/SUM(DECKS!$AM333:$AP333),0)</f>
        <v>0</v>
      </c>
      <c r="AU333" s="112">
        <f>IFERROR(DECKS!$AP333/SUM(DECKS!$AM333:$AP333),0)</f>
        <v>0</v>
      </c>
      <c r="AV333" s="107">
        <f t="array" ref="AV333">XLOOKUP(DECKS!$F333,HISTORICO!$N$4:$N$100,HISTORICO!$AH$4:$AH$100,0)</f>
        <v>0</v>
      </c>
      <c r="AW333" s="107">
        <f>DECKS!$AV333+DECKS!$AM333+1.5*DECKS!$AN333+2*DECKS!$AO333+2.5*DECKS!$AP333</f>
        <v>0</v>
      </c>
      <c r="AX333" s="110" t="str">
        <f>IFERROR(DECKS!$AW333/DECKS!$AG333,"-")</f>
        <v>-</v>
      </c>
      <c r="AY333" s="107" t="str">
        <f t="array" ref="AY333">XLOOKUP(DECKS!$AX333,REF!$F$64:$F$68,REF!$D$64:$D$68,"-",-1,1)</f>
        <v>-</v>
      </c>
      <c r="AZ333" s="107"/>
      <c r="BA333" s="114"/>
      <c r="BB333" s="107"/>
      <c r="BC333" s="107"/>
    </row>
    <row r="334" ht="18.75" hidden="1" customHeight="1">
      <c r="A334" s="88"/>
      <c r="B334" s="105" t="s">
        <v>300</v>
      </c>
      <c r="C334" s="107" t="s">
        <v>269</v>
      </c>
      <c r="D334" s="107">
        <v>3.0</v>
      </c>
      <c r="E334" s="105" t="str">
        <f t="array" ref="E334">XLOOKUP(B334,REF!$C$3:$C$34,REF!$B$3:$B$34,"-",0,1)</f>
        <v>Naya</v>
      </c>
      <c r="F334" s="108" t="s">
        <v>675</v>
      </c>
      <c r="G334" s="107" t="str">
        <f t="shared" si="1"/>
        <v>1</v>
      </c>
      <c r="H334" s="107" t="str">
        <f t="shared" si="2"/>
        <v>0</v>
      </c>
      <c r="I334" s="107" t="str">
        <f t="shared" si="3"/>
        <v>0</v>
      </c>
      <c r="J334" s="107" t="str">
        <f t="shared" si="4"/>
        <v>1</v>
      </c>
      <c r="K334" s="107" t="str">
        <f t="shared" si="5"/>
        <v>1</v>
      </c>
      <c r="L334" s="107">
        <f t="shared" si="6"/>
        <v>3</v>
      </c>
      <c r="M334" s="107">
        <f t="array" ref="M334">XLOOKUP(DECKS!$F334,HISTORICO!$B$4:$B$11,HISTORICO!$C$4:$C$11,0,0)</f>
        <v>0</v>
      </c>
      <c r="N334" s="107">
        <f t="array" ref="N334">XLOOKUP(DECKS!$F334,HISTORICO!$B$4:$B$11,HISTORICO!$D$4:$D$11,0,0)</f>
        <v>0</v>
      </c>
      <c r="O334" s="107">
        <f t="array" ref="O334">XLOOKUP(DECKS!$F334,HISTORICO!$B$15:$B$89,HISTORICO!$C$15:$C$89,0,0)</f>
        <v>0</v>
      </c>
      <c r="P334" s="107">
        <f t="array" ref="P334">XLOOKUP(DECKS!$F334,HISTORICO!$B$15:$B$89,HISTORICO!$D$15:$D$89,0,0)</f>
        <v>0</v>
      </c>
      <c r="Q334" s="107">
        <f t="array" ref="Q334">XLOOKUP(DECKS!$F334,HISTORICO!$B$93:$B$171,HISTORICO!$C$93:$C$171,0,0)</f>
        <v>0</v>
      </c>
      <c r="R334" s="107">
        <f t="array" ref="R334">XLOOKUP(DECKS!$F334,HISTORICO!$B$93:$B$171,HISTORICO!$D$93:$D$171,0,0)</f>
        <v>0</v>
      </c>
      <c r="S334" s="107">
        <f t="array" ref="S334">XLOOKUP(DECKS!$F334,HISTORICO!$B$175:$B$377,HISTORICO!$C$175:$C$377,0,0)</f>
        <v>13</v>
      </c>
      <c r="T334" s="107">
        <f t="array" ref="T334">XLOOKUP(DECKS!$F334,HISTORICO!$B$175:$B$377,HISTORICO!$D$175:$D$377,0,0)</f>
        <v>5</v>
      </c>
      <c r="U334" s="107">
        <f t="array" ref="U334">XLOOKUP(DECKS!$F334,HISTORICO!$B$381:$B$501,HISTORICO!$C$381:$C$501,0,0)</f>
        <v>2</v>
      </c>
      <c r="V334" s="107">
        <f t="array" ref="V334">XLOOKUP(DECKS!$F334,HISTORICO!$B$381:$B$501,HISTORICO!$D$381:$D$501,0,0)</f>
        <v>1</v>
      </c>
      <c r="W334" s="107">
        <f t="array" ref="W334">XLOOKUP(DECKS!$F334,HISTORICO!$B$505:$B$589,HISTORICO!$C$505:$C$589,0,0)</f>
        <v>1</v>
      </c>
      <c r="X334" s="107">
        <f t="array" ref="X334">XLOOKUP(DECKS!$F334,HISTORICO!$B$505:$B$589,HISTORICO!$D$505:$D$589,0,0)</f>
        <v>0</v>
      </c>
      <c r="Y334" s="107">
        <f t="array" ref="Y334">XLOOKUP(DECKS!$F334,HISTORICO!$N$4:$N$100,HISTORICO!$O$4:$O$100,0,0)</f>
        <v>0</v>
      </c>
      <c r="Z334" s="107">
        <f t="array" ref="Z334">XLOOKUP(DECKS!$F334,HISTORICO!$N$4:$N$100,HISTORICO!$P$4:$P$100,0,0)</f>
        <v>0</v>
      </c>
      <c r="AA334" s="107">
        <f t="array" ref="AA334">XLOOKUP(DECKS!$F334,HISTORICO!$N$107:$N$288,HISTORICO!$O$107:$O$288,0,0)</f>
        <v>0</v>
      </c>
      <c r="AB334" s="107">
        <f t="array" ref="AB334">XLOOKUP(DECKS!$F334,HISTORICO!$N$107:$N$288,HISTORICO!$P$107:$P$288,0,0)</f>
        <v>0</v>
      </c>
      <c r="AC334" s="100" t="str">
        <f>DECKS!$AB334/DECKS!$AA334</f>
        <v>#DIV/0!</v>
      </c>
      <c r="AD334" s="108">
        <f t="array" ref="AD334">XLOOKUP(DECKS!$F334,HISTORICO!$N$292:$N$759,HISTORICO!$O$292:$O$759,0,0)</f>
        <v>0</v>
      </c>
      <c r="AE334" s="107">
        <f t="array" ref="AE334">XLOOKUP(DECKS!$F334,HISTORICO!$N$292:$N$759,HISTORICO!$P$292:$P$759,0,0)</f>
        <v>0</v>
      </c>
      <c r="AF334" s="109">
        <f>IFERROR(DECKS!$AE334/DECKS!$AD334,0)</f>
        <v>0</v>
      </c>
      <c r="AG334" s="108">
        <f>DECKS!$Y334+DECKS!$AA334+DECKS!$AD334</f>
        <v>0</v>
      </c>
      <c r="AH334" s="109">
        <f>IFERROR((DECKS!$Z334+DECKS!$AB334+DECKS!$AE334)/DECKS!$AG334,0)</f>
        <v>0</v>
      </c>
      <c r="AI334" s="110" t="str">
        <f>IFERROR(AVERAGEIF(REG!$D$2:$D$124,DECKS!$F334,REG!$C$2:$C$124),"-")</f>
        <v>-</v>
      </c>
      <c r="AJ334" s="108">
        <f>DECKS!$M334+DECKS!$O334+DECKS!$Q334+DECKS!$S334+DECKS!$U334+DECKS!$W334+DECKS!$Y334+DECKS!$AA334+DECKS!$AD334</f>
        <v>16</v>
      </c>
      <c r="AK334" s="109">
        <f>IFERROR((DECKS!$N334+DECKS!$P334+DECKS!$R334+DECKS!$T334+DECKS!$V334+DECKS!$X334+DECKS!$Z334+DECKS!$AB334+DECKS!$AE334)/DECKS!$AJ334,0)</f>
        <v>0.375</v>
      </c>
      <c r="AL334" s="100" t="s">
        <v>362</v>
      </c>
      <c r="AM334" s="107">
        <f>SUMIF(HISTORICO!N:N,DECKS!$F334,HISTORICO!X:X)</f>
        <v>0</v>
      </c>
      <c r="AN334" s="107">
        <f>SUMIF(HISTORICO!N:N,DECKS!$F334,HISTORICO!Y:Y)</f>
        <v>0</v>
      </c>
      <c r="AO334" s="107">
        <f>SUMIF(HISTORICO!N:N,DECKS!$F334,HISTORICO!Z:Z)</f>
        <v>0</v>
      </c>
      <c r="AP334" s="107">
        <f>SUMIF(HISTORICO!N:N,DECKS!$F334,HISTORICO!AA:AA)</f>
        <v>0</v>
      </c>
      <c r="AQ334" s="111">
        <f>IFERROR(SUM(DECKS!$AM334:$AP334)/((DECKS!$AG334)),0)</f>
        <v>0</v>
      </c>
      <c r="AR334" s="112">
        <f>IFERROR(DECKS!$AM334/SUM(DECKS!$AM334:$AP334),0)</f>
        <v>0</v>
      </c>
      <c r="AS334" s="112">
        <f>IFERROR(DECKS!$AN334/SUM(DECKS!$AM334:$AP334),0)</f>
        <v>0</v>
      </c>
      <c r="AT334" s="112">
        <f>IFERROR(DECKS!$AO334/SUM(DECKS!$AM334:$AP334),0)</f>
        <v>0</v>
      </c>
      <c r="AU334" s="112">
        <f>IFERROR(DECKS!$AP334/SUM(DECKS!$AM334:$AP334),0)</f>
        <v>0</v>
      </c>
      <c r="AV334" s="107">
        <f t="array" ref="AV334">XLOOKUP(DECKS!$F334,HISTORICO!$N$4:$N$100,HISTORICO!$AH$4:$AH$100,0)</f>
        <v>0</v>
      </c>
      <c r="AW334" s="107">
        <f>DECKS!$AV334+DECKS!$AM334+1.5*DECKS!$AN334+2*DECKS!$AO334+2.5*DECKS!$AP334</f>
        <v>0</v>
      </c>
      <c r="AX334" s="110" t="str">
        <f>IFERROR(DECKS!$AW334/DECKS!$AG334,"-")</f>
        <v>-</v>
      </c>
      <c r="AY334" s="107" t="str">
        <f t="array" ref="AY334">XLOOKUP(DECKS!$AX334,REF!$F$64:$F$68,REF!$D$64:$D$68,"-",-1,1)</f>
        <v>-</v>
      </c>
      <c r="AZ334" s="107"/>
      <c r="BA334" s="114"/>
      <c r="BB334" s="107"/>
      <c r="BC334" s="107"/>
    </row>
    <row r="335" ht="18.75" hidden="1" customHeight="1">
      <c r="A335" s="88"/>
      <c r="B335" s="105" t="s">
        <v>328</v>
      </c>
      <c r="C335" s="107" t="s">
        <v>259</v>
      </c>
      <c r="D335" s="107">
        <v>4.0</v>
      </c>
      <c r="E335" s="105" t="str">
        <f t="array" ref="E335">XLOOKUP(B335,REF!$C$3:$C$34,REF!$B$3:$B$34,"-",0,1)</f>
        <v>Mono Red</v>
      </c>
      <c r="F335" s="108" t="s">
        <v>676</v>
      </c>
      <c r="G335" s="107" t="str">
        <f t="shared" si="1"/>
        <v>0</v>
      </c>
      <c r="H335" s="107" t="str">
        <f t="shared" si="2"/>
        <v>0</v>
      </c>
      <c r="I335" s="107" t="str">
        <f t="shared" si="3"/>
        <v>0</v>
      </c>
      <c r="J335" s="107" t="str">
        <f t="shared" si="4"/>
        <v>1</v>
      </c>
      <c r="K335" s="107" t="str">
        <f t="shared" si="5"/>
        <v>0</v>
      </c>
      <c r="L335" s="107">
        <f t="shared" si="6"/>
        <v>1</v>
      </c>
      <c r="M335" s="107">
        <f t="array" ref="M335">XLOOKUP(DECKS!$F335,HISTORICO!$B$4:$B$11,HISTORICO!$C$4:$C$11,0,0)</f>
        <v>0</v>
      </c>
      <c r="N335" s="107">
        <f t="array" ref="N335">XLOOKUP(DECKS!$F335,HISTORICO!$B$4:$B$11,HISTORICO!$D$4:$D$11,0,0)</f>
        <v>0</v>
      </c>
      <c r="O335" s="107">
        <f t="array" ref="O335">XLOOKUP(DECKS!$F335,HISTORICO!$B$15:$B$89,HISTORICO!$C$15:$C$89,0,0)</f>
        <v>0</v>
      </c>
      <c r="P335" s="107">
        <f t="array" ref="P335">XLOOKUP(DECKS!$F335,HISTORICO!$B$15:$B$89,HISTORICO!$D$15:$D$89,0,0)</f>
        <v>0</v>
      </c>
      <c r="Q335" s="107">
        <f t="array" ref="Q335">XLOOKUP(DECKS!$F335,HISTORICO!$B$93:$B$171,HISTORICO!$C$93:$C$171,0,0)</f>
        <v>0</v>
      </c>
      <c r="R335" s="107">
        <f t="array" ref="R335">XLOOKUP(DECKS!$F335,HISTORICO!$B$93:$B$171,HISTORICO!$D$93:$D$171,0,0)</f>
        <v>0</v>
      </c>
      <c r="S335" s="107">
        <f t="array" ref="S335">XLOOKUP(DECKS!$F335,HISTORICO!$B$175:$B$377,HISTORICO!$C$175:$C$377,0,0)</f>
        <v>8</v>
      </c>
      <c r="T335" s="107">
        <f t="array" ref="T335">XLOOKUP(DECKS!$F335,HISTORICO!$B$175:$B$377,HISTORICO!$D$175:$D$377,0,0)</f>
        <v>3</v>
      </c>
      <c r="U335" s="107">
        <f t="array" ref="U335">XLOOKUP(DECKS!$F335,HISTORICO!$B$381:$B$501,HISTORICO!$C$381:$C$501,0,0)</f>
        <v>0</v>
      </c>
      <c r="V335" s="107">
        <f t="array" ref="V335">XLOOKUP(DECKS!$F335,HISTORICO!$B$381:$B$501,HISTORICO!$D$381:$D$501,0,0)</f>
        <v>0</v>
      </c>
      <c r="W335" s="107">
        <f t="array" ref="W335">XLOOKUP(DECKS!$F335,HISTORICO!$B$505:$B$589,HISTORICO!$C$505:$C$589,0,0)</f>
        <v>0</v>
      </c>
      <c r="X335" s="107">
        <f t="array" ref="X335">XLOOKUP(DECKS!$F335,HISTORICO!$B$505:$B$589,HISTORICO!$D$505:$D$589,0,0)</f>
        <v>0</v>
      </c>
      <c r="Y335" s="107">
        <f t="array" ref="Y335">XLOOKUP(DECKS!$F335,HISTORICO!$N$4:$N$100,HISTORICO!$O$4:$O$100,0,0)</f>
        <v>0</v>
      </c>
      <c r="Z335" s="107">
        <f t="array" ref="Z335">XLOOKUP(DECKS!$F335,HISTORICO!$N$4:$N$100,HISTORICO!$P$4:$P$100,0,0)</f>
        <v>0</v>
      </c>
      <c r="AA335" s="107">
        <f t="array" ref="AA335">XLOOKUP(DECKS!$F335,HISTORICO!$N$107:$N$288,HISTORICO!$O$107:$O$288,0,0)</f>
        <v>0</v>
      </c>
      <c r="AB335" s="107">
        <f t="array" ref="AB335">XLOOKUP(DECKS!$F335,HISTORICO!$N$107:$N$288,HISTORICO!$P$107:$P$288,0,0)</f>
        <v>0</v>
      </c>
      <c r="AC335" s="100" t="str">
        <f>DECKS!$AB335/DECKS!$AA335</f>
        <v>#DIV/0!</v>
      </c>
      <c r="AD335" s="108">
        <f t="array" ref="AD335">XLOOKUP(DECKS!$F335,HISTORICO!$N$292:$N$759,HISTORICO!$O$292:$O$759,0,0)</f>
        <v>0</v>
      </c>
      <c r="AE335" s="107">
        <f t="array" ref="AE335">XLOOKUP(DECKS!$F335,HISTORICO!$N$292:$N$759,HISTORICO!$P$292:$P$759,0,0)</f>
        <v>0</v>
      </c>
      <c r="AF335" s="109">
        <f>IFERROR(DECKS!$AE335/DECKS!$AD335,0)</f>
        <v>0</v>
      </c>
      <c r="AG335" s="108">
        <f>DECKS!$Y335+DECKS!$AA335+DECKS!$AD335</f>
        <v>0</v>
      </c>
      <c r="AH335" s="109">
        <f>IFERROR((DECKS!$Z335+DECKS!$AB335+DECKS!$AE335)/DECKS!$AG335,0)</f>
        <v>0</v>
      </c>
      <c r="AI335" s="110" t="str">
        <f>IFERROR(AVERAGEIF(REG!$D$2:$D$124,DECKS!$F335,REG!$C$2:$C$124),"-")</f>
        <v>-</v>
      </c>
      <c r="AJ335" s="108">
        <f>DECKS!$M335+DECKS!$O335+DECKS!$Q335+DECKS!$S335+DECKS!$U335+DECKS!$W335+DECKS!$Y335+DECKS!$AA335+DECKS!$AD335</f>
        <v>8</v>
      </c>
      <c r="AK335" s="109">
        <f>IFERROR((DECKS!$N335+DECKS!$P335+DECKS!$R335+DECKS!$T335+DECKS!$V335+DECKS!$X335+DECKS!$Z335+DECKS!$AB335+DECKS!$AE335)/DECKS!$AJ335,0)</f>
        <v>0.375</v>
      </c>
      <c r="AL335" s="100" t="s">
        <v>362</v>
      </c>
      <c r="AM335" s="107">
        <f>SUMIF(HISTORICO!N:N,DECKS!$F335,HISTORICO!X:X)</f>
        <v>0</v>
      </c>
      <c r="AN335" s="107">
        <f>SUMIF(HISTORICO!N:N,DECKS!$F335,HISTORICO!Y:Y)</f>
        <v>0</v>
      </c>
      <c r="AO335" s="107">
        <f>SUMIF(HISTORICO!N:N,DECKS!$F335,HISTORICO!Z:Z)</f>
        <v>0</v>
      </c>
      <c r="AP335" s="107">
        <f>SUMIF(HISTORICO!N:N,DECKS!$F335,HISTORICO!AA:AA)</f>
        <v>0</v>
      </c>
      <c r="AQ335" s="111">
        <f>IFERROR(SUM(DECKS!$AM335:$AP335)/((DECKS!$AG335)),0)</f>
        <v>0</v>
      </c>
      <c r="AR335" s="112">
        <f>IFERROR(DECKS!$AM335/SUM(DECKS!$AM335:$AP335),0)</f>
        <v>0</v>
      </c>
      <c r="AS335" s="112">
        <f>IFERROR(DECKS!$AN335/SUM(DECKS!$AM335:$AP335),0)</f>
        <v>0</v>
      </c>
      <c r="AT335" s="112">
        <f>IFERROR(DECKS!$AO335/SUM(DECKS!$AM335:$AP335),0)</f>
        <v>0</v>
      </c>
      <c r="AU335" s="112">
        <f>IFERROR(DECKS!$AP335/SUM(DECKS!$AM335:$AP335),0)</f>
        <v>0</v>
      </c>
      <c r="AV335" s="107">
        <f t="array" ref="AV335">XLOOKUP(DECKS!$F335,HISTORICO!$N$4:$N$100,HISTORICO!$AH$4:$AH$100,0)</f>
        <v>0</v>
      </c>
      <c r="AW335" s="107">
        <f>DECKS!$AV335+DECKS!$AM335+1.5*DECKS!$AN335+2*DECKS!$AO335+2.5*DECKS!$AP335</f>
        <v>0</v>
      </c>
      <c r="AX335" s="110" t="str">
        <f>IFERROR(DECKS!$AW335/DECKS!$AG335,"-")</f>
        <v>-</v>
      </c>
      <c r="AY335" s="107" t="str">
        <f t="array" ref="AY335">XLOOKUP(DECKS!$AX335,REF!$F$64:$F$68,REF!$D$64:$D$68,"-",-1,1)</f>
        <v>-</v>
      </c>
      <c r="AZ335" s="107"/>
      <c r="BA335" s="114"/>
      <c r="BB335" s="107"/>
      <c r="BC335" s="107"/>
    </row>
    <row r="336" ht="18.75" hidden="1" customHeight="1">
      <c r="A336" s="88"/>
      <c r="B336" s="105" t="s">
        <v>330</v>
      </c>
      <c r="C336" s="107" t="s">
        <v>274</v>
      </c>
      <c r="D336" s="107">
        <v>3.0</v>
      </c>
      <c r="E336" s="105" t="str">
        <f t="array" ref="E336">XLOOKUP(B336,REF!$C$3:$C$34,REF!$B$3:$B$34,"-",0,1)</f>
        <v>Orzhov</v>
      </c>
      <c r="F336" s="108" t="s">
        <v>677</v>
      </c>
      <c r="G336" s="107" t="str">
        <f t="shared" si="1"/>
        <v>1</v>
      </c>
      <c r="H336" s="107" t="str">
        <f t="shared" si="2"/>
        <v>0</v>
      </c>
      <c r="I336" s="107" t="str">
        <f t="shared" si="3"/>
        <v>1</v>
      </c>
      <c r="J336" s="107" t="str">
        <f t="shared" si="4"/>
        <v>0</v>
      </c>
      <c r="K336" s="107" t="str">
        <f t="shared" si="5"/>
        <v>0</v>
      </c>
      <c r="L336" s="107">
        <f t="shared" si="6"/>
        <v>2</v>
      </c>
      <c r="M336" s="107">
        <f t="array" ref="M336">XLOOKUP(DECKS!$F336,HISTORICO!$B$4:$B$11,HISTORICO!$C$4:$C$11,0,0)</f>
        <v>0</v>
      </c>
      <c r="N336" s="107">
        <f t="array" ref="N336">XLOOKUP(DECKS!$F336,HISTORICO!$B$4:$B$11,HISTORICO!$D$4:$D$11,0,0)</f>
        <v>0</v>
      </c>
      <c r="O336" s="107">
        <f t="array" ref="O336">XLOOKUP(DECKS!$F336,HISTORICO!$B$15:$B$89,HISTORICO!$C$15:$C$89,0,0)</f>
        <v>0</v>
      </c>
      <c r="P336" s="107">
        <f t="array" ref="P336">XLOOKUP(DECKS!$F336,HISTORICO!$B$15:$B$89,HISTORICO!$D$15:$D$89,0,0)</f>
        <v>0</v>
      </c>
      <c r="Q336" s="107">
        <f t="array" ref="Q336">XLOOKUP(DECKS!$F336,HISTORICO!$B$93:$B$171,HISTORICO!$C$93:$C$171,0,0)</f>
        <v>0</v>
      </c>
      <c r="R336" s="107">
        <f t="array" ref="R336">XLOOKUP(DECKS!$F336,HISTORICO!$B$93:$B$171,HISTORICO!$D$93:$D$171,0,0)</f>
        <v>0</v>
      </c>
      <c r="S336" s="107">
        <f t="array" ref="S336">XLOOKUP(DECKS!$F336,HISTORICO!$B$175:$B$377,HISTORICO!$C$175:$C$377,0,0)</f>
        <v>8</v>
      </c>
      <c r="T336" s="107">
        <f t="array" ref="T336">XLOOKUP(DECKS!$F336,HISTORICO!$B$175:$B$377,HISTORICO!$D$175:$D$377,0,0)</f>
        <v>3</v>
      </c>
      <c r="U336" s="107">
        <f t="array" ref="U336">XLOOKUP(DECKS!$F336,HISTORICO!$B$381:$B$501,HISTORICO!$C$381:$C$501,0,0)</f>
        <v>0</v>
      </c>
      <c r="V336" s="107">
        <f t="array" ref="V336">XLOOKUP(DECKS!$F336,HISTORICO!$B$381:$B$501,HISTORICO!$D$381:$D$501,0,0)</f>
        <v>0</v>
      </c>
      <c r="W336" s="107">
        <f t="array" ref="W336">XLOOKUP(DECKS!$F336,HISTORICO!$B$505:$B$589,HISTORICO!$C$505:$C$589,0,0)</f>
        <v>0</v>
      </c>
      <c r="X336" s="107">
        <f t="array" ref="X336">XLOOKUP(DECKS!$F336,HISTORICO!$B$505:$B$589,HISTORICO!$D$505:$D$589,0,0)</f>
        <v>0</v>
      </c>
      <c r="Y336" s="107">
        <f t="array" ref="Y336">XLOOKUP(DECKS!$F336,HISTORICO!$N$4:$N$100,HISTORICO!$O$4:$O$100,0,0)</f>
        <v>0</v>
      </c>
      <c r="Z336" s="107">
        <f t="array" ref="Z336">XLOOKUP(DECKS!$F336,HISTORICO!$N$4:$N$100,HISTORICO!$P$4:$P$100,0,0)</f>
        <v>0</v>
      </c>
      <c r="AA336" s="107">
        <f t="array" ref="AA336">XLOOKUP(DECKS!$F336,HISTORICO!$N$107:$N$288,HISTORICO!$O$107:$O$288,0,0)</f>
        <v>0</v>
      </c>
      <c r="AB336" s="107">
        <f t="array" ref="AB336">XLOOKUP(DECKS!$F336,HISTORICO!$N$107:$N$288,HISTORICO!$P$107:$P$288,0,0)</f>
        <v>0</v>
      </c>
      <c r="AC336" s="100" t="str">
        <f>DECKS!$AB336/DECKS!$AA336</f>
        <v>#DIV/0!</v>
      </c>
      <c r="AD336" s="108">
        <f t="array" ref="AD336">XLOOKUP(DECKS!$F336,HISTORICO!$N$292:$N$759,HISTORICO!$O$292:$O$759,0,0)</f>
        <v>0</v>
      </c>
      <c r="AE336" s="107">
        <f t="array" ref="AE336">XLOOKUP(DECKS!$F336,HISTORICO!$N$292:$N$759,HISTORICO!$P$292:$P$759,0,0)</f>
        <v>0</v>
      </c>
      <c r="AF336" s="109">
        <f>IFERROR(DECKS!$AE336/DECKS!$AD336,0)</f>
        <v>0</v>
      </c>
      <c r="AG336" s="108">
        <f>DECKS!$Y336+DECKS!$AA336+DECKS!$AD336</f>
        <v>0</v>
      </c>
      <c r="AH336" s="109">
        <f>IFERROR((DECKS!$Z336+DECKS!$AB336+DECKS!$AE336)/DECKS!$AG336,0)</f>
        <v>0</v>
      </c>
      <c r="AI336" s="110" t="str">
        <f>IFERROR(AVERAGEIF(REG!$D$2:$D$124,DECKS!$F336,REG!$C$2:$C$124),"-")</f>
        <v>-</v>
      </c>
      <c r="AJ336" s="108">
        <f>DECKS!$M336+DECKS!$O336+DECKS!$Q336+DECKS!$S336+DECKS!$U336+DECKS!$W336+DECKS!$Y336+DECKS!$AA336+DECKS!$AD336</f>
        <v>8</v>
      </c>
      <c r="AK336" s="109">
        <f>IFERROR((DECKS!$N336+DECKS!$P336+DECKS!$R336+DECKS!$T336+DECKS!$V336+DECKS!$X336+DECKS!$Z336+DECKS!$AB336+DECKS!$AE336)/DECKS!$AJ336,0)</f>
        <v>0.375</v>
      </c>
      <c r="AL336" s="100" t="s">
        <v>362</v>
      </c>
      <c r="AM336" s="107">
        <f>SUMIF(HISTORICO!N:N,DECKS!$F336,HISTORICO!X:X)</f>
        <v>0</v>
      </c>
      <c r="AN336" s="107">
        <f>SUMIF(HISTORICO!N:N,DECKS!$F336,HISTORICO!Y:Y)</f>
        <v>0</v>
      </c>
      <c r="AO336" s="107">
        <f>SUMIF(HISTORICO!N:N,DECKS!$F336,HISTORICO!Z:Z)</f>
        <v>0</v>
      </c>
      <c r="AP336" s="107">
        <f>SUMIF(HISTORICO!N:N,DECKS!$F336,HISTORICO!AA:AA)</f>
        <v>0</v>
      </c>
      <c r="AQ336" s="111">
        <f>IFERROR(SUM(DECKS!$AM336:$AP336)/((DECKS!$AG336)),0)</f>
        <v>0</v>
      </c>
      <c r="AR336" s="112">
        <f>IFERROR(DECKS!$AM336/SUM(DECKS!$AM336:$AP336),0)</f>
        <v>0</v>
      </c>
      <c r="AS336" s="112">
        <f>IFERROR(DECKS!$AN336/SUM(DECKS!$AM336:$AP336),0)</f>
        <v>0</v>
      </c>
      <c r="AT336" s="112">
        <f>IFERROR(DECKS!$AO336/SUM(DECKS!$AM336:$AP336),0)</f>
        <v>0</v>
      </c>
      <c r="AU336" s="112">
        <f>IFERROR(DECKS!$AP336/SUM(DECKS!$AM336:$AP336),0)</f>
        <v>0</v>
      </c>
      <c r="AV336" s="107">
        <f t="array" ref="AV336">XLOOKUP(DECKS!$F336,HISTORICO!$N$4:$N$100,HISTORICO!$AH$4:$AH$100,0)</f>
        <v>0</v>
      </c>
      <c r="AW336" s="107">
        <f>DECKS!$AV336+DECKS!$AM336+1.5*DECKS!$AN336+2*DECKS!$AO336+2.5*DECKS!$AP336</f>
        <v>0</v>
      </c>
      <c r="AX336" s="110" t="str">
        <f>IFERROR(DECKS!$AW336/DECKS!$AG336,"-")</f>
        <v>-</v>
      </c>
      <c r="AY336" s="107" t="str">
        <f t="array" ref="AY336">XLOOKUP(DECKS!$AX336,REF!$F$64:$F$68,REF!$D$64:$D$68,"-",-1,1)</f>
        <v>-</v>
      </c>
      <c r="AZ336" s="107"/>
      <c r="BA336" s="114"/>
      <c r="BB336" s="107"/>
      <c r="BC336" s="107"/>
    </row>
    <row r="337" ht="18.75" hidden="1" customHeight="1">
      <c r="A337" s="88"/>
      <c r="B337" s="105" t="s">
        <v>308</v>
      </c>
      <c r="C337" s="107" t="s">
        <v>254</v>
      </c>
      <c r="D337" s="107">
        <v>3.0</v>
      </c>
      <c r="E337" s="105" t="str">
        <f t="array" ref="E337">XLOOKUP(B337,REF!$C$3:$C$34,REF!$B$3:$B$34,"-",0,1)</f>
        <v>Rakdos</v>
      </c>
      <c r="F337" s="108" t="s">
        <v>678</v>
      </c>
      <c r="G337" s="107" t="str">
        <f t="shared" si="1"/>
        <v>0</v>
      </c>
      <c r="H337" s="107" t="str">
        <f t="shared" si="2"/>
        <v>0</v>
      </c>
      <c r="I337" s="107" t="str">
        <f t="shared" si="3"/>
        <v>1</v>
      </c>
      <c r="J337" s="107" t="str">
        <f t="shared" si="4"/>
        <v>1</v>
      </c>
      <c r="K337" s="107" t="str">
        <f t="shared" si="5"/>
        <v>0</v>
      </c>
      <c r="L337" s="107">
        <f t="shared" si="6"/>
        <v>2</v>
      </c>
      <c r="M337" s="107">
        <f t="array" ref="M337">XLOOKUP(DECKS!$F337,HISTORICO!$B$4:$B$11,HISTORICO!$C$4:$C$11,0,0)</f>
        <v>0</v>
      </c>
      <c r="N337" s="107">
        <f t="array" ref="N337">XLOOKUP(DECKS!$F337,HISTORICO!$B$4:$B$11,HISTORICO!$D$4:$D$11,0,0)</f>
        <v>0</v>
      </c>
      <c r="O337" s="107">
        <f t="array" ref="O337">XLOOKUP(DECKS!$F337,HISTORICO!$B$15:$B$89,HISTORICO!$C$15:$C$89,0,0)</f>
        <v>0</v>
      </c>
      <c r="P337" s="107">
        <f t="array" ref="P337">XLOOKUP(DECKS!$F337,HISTORICO!$B$15:$B$89,HISTORICO!$D$15:$D$89,0,0)</f>
        <v>0</v>
      </c>
      <c r="Q337" s="107">
        <f t="array" ref="Q337">XLOOKUP(DECKS!$F337,HISTORICO!$B$93:$B$171,HISTORICO!$C$93:$C$171,0,0)</f>
        <v>0</v>
      </c>
      <c r="R337" s="107">
        <f t="array" ref="R337">XLOOKUP(DECKS!$F337,HISTORICO!$B$93:$B$171,HISTORICO!$D$93:$D$171,0,0)</f>
        <v>0</v>
      </c>
      <c r="S337" s="107">
        <f t="array" ref="S337">XLOOKUP(DECKS!$F337,HISTORICO!$B$175:$B$377,HISTORICO!$C$175:$C$377,0,0)</f>
        <v>7</v>
      </c>
      <c r="T337" s="107">
        <f t="array" ref="T337">XLOOKUP(DECKS!$F337,HISTORICO!$B$175:$B$377,HISTORICO!$D$175:$D$377,0,0)</f>
        <v>3</v>
      </c>
      <c r="U337" s="107">
        <f t="array" ref="U337">XLOOKUP(DECKS!$F337,HISTORICO!$B$381:$B$501,HISTORICO!$C$381:$C$501,0,0)</f>
        <v>1</v>
      </c>
      <c r="V337" s="107">
        <f t="array" ref="V337">XLOOKUP(DECKS!$F337,HISTORICO!$B$381:$B$501,HISTORICO!$D$381:$D$501,0,0)</f>
        <v>0</v>
      </c>
      <c r="W337" s="107">
        <f t="array" ref="W337">XLOOKUP(DECKS!$F337,HISTORICO!$B$505:$B$589,HISTORICO!$C$505:$C$589,0,0)</f>
        <v>0</v>
      </c>
      <c r="X337" s="107">
        <f t="array" ref="X337">XLOOKUP(DECKS!$F337,HISTORICO!$B$505:$B$589,HISTORICO!$D$505:$D$589,0,0)</f>
        <v>0</v>
      </c>
      <c r="Y337" s="107">
        <f t="array" ref="Y337">XLOOKUP(DECKS!$F337,HISTORICO!$N$4:$N$100,HISTORICO!$O$4:$O$100,0,0)</f>
        <v>0</v>
      </c>
      <c r="Z337" s="107">
        <f t="array" ref="Z337">XLOOKUP(DECKS!$F337,HISTORICO!$N$4:$N$100,HISTORICO!$P$4:$P$100,0,0)</f>
        <v>0</v>
      </c>
      <c r="AA337" s="107">
        <f t="array" ref="AA337">XLOOKUP(DECKS!$F337,HISTORICO!$N$107:$N$288,HISTORICO!$O$107:$O$288,0,0)</f>
        <v>0</v>
      </c>
      <c r="AB337" s="107">
        <f t="array" ref="AB337">XLOOKUP(DECKS!$F337,HISTORICO!$N$107:$N$288,HISTORICO!$P$107:$P$288,0,0)</f>
        <v>0</v>
      </c>
      <c r="AC337" s="100" t="str">
        <f>DECKS!$AB337/DECKS!$AA337</f>
        <v>#DIV/0!</v>
      </c>
      <c r="AD337" s="108">
        <f t="array" ref="AD337">XLOOKUP(DECKS!$F337,HISTORICO!$N$292:$N$759,HISTORICO!$O$292:$O$759,0,0)</f>
        <v>0</v>
      </c>
      <c r="AE337" s="107">
        <f t="array" ref="AE337">XLOOKUP(DECKS!$F337,HISTORICO!$N$292:$N$759,HISTORICO!$P$292:$P$759,0,0)</f>
        <v>0</v>
      </c>
      <c r="AF337" s="109">
        <f>IFERROR(DECKS!$AE337/DECKS!$AD337,0)</f>
        <v>0</v>
      </c>
      <c r="AG337" s="108">
        <f>DECKS!$Y337+DECKS!$AA337+DECKS!$AD337</f>
        <v>0</v>
      </c>
      <c r="AH337" s="109">
        <f>IFERROR((DECKS!$Z337+DECKS!$AB337+DECKS!$AE337)/DECKS!$AG337,0)</f>
        <v>0</v>
      </c>
      <c r="AI337" s="110" t="str">
        <f>IFERROR(AVERAGEIF(REG!$D$2:$D$124,DECKS!$F337,REG!$C$2:$C$124),"-")</f>
        <v>-</v>
      </c>
      <c r="AJ337" s="108">
        <f>DECKS!$M337+DECKS!$O337+DECKS!$Q337+DECKS!$S337+DECKS!$U337+DECKS!$W337+DECKS!$Y337+DECKS!$AA337+DECKS!$AD337</f>
        <v>8</v>
      </c>
      <c r="AK337" s="109">
        <f>IFERROR((DECKS!$N337+DECKS!$P337+DECKS!$R337+DECKS!$T337+DECKS!$V337+DECKS!$X337+DECKS!$Z337+DECKS!$AB337+DECKS!$AE337)/DECKS!$AJ337,0)</f>
        <v>0.375</v>
      </c>
      <c r="AL337" s="100" t="s">
        <v>362</v>
      </c>
      <c r="AM337" s="107">
        <f>SUMIF(HISTORICO!N:N,DECKS!$F337,HISTORICO!X:X)</f>
        <v>0</v>
      </c>
      <c r="AN337" s="107">
        <f>SUMIF(HISTORICO!N:N,DECKS!$F337,HISTORICO!Y:Y)</f>
        <v>0</v>
      </c>
      <c r="AO337" s="107">
        <f>SUMIF(HISTORICO!N:N,DECKS!$F337,HISTORICO!Z:Z)</f>
        <v>0</v>
      </c>
      <c r="AP337" s="107">
        <f>SUMIF(HISTORICO!N:N,DECKS!$F337,HISTORICO!AA:AA)</f>
        <v>0</v>
      </c>
      <c r="AQ337" s="111">
        <f>IFERROR(SUM(DECKS!$AM337:$AP337)/((DECKS!$AG337)),0)</f>
        <v>0</v>
      </c>
      <c r="AR337" s="112">
        <f>IFERROR(DECKS!$AM337/SUM(DECKS!$AM337:$AP337),0)</f>
        <v>0</v>
      </c>
      <c r="AS337" s="112">
        <f>IFERROR(DECKS!$AN337/SUM(DECKS!$AM337:$AP337),0)</f>
        <v>0</v>
      </c>
      <c r="AT337" s="112">
        <f>IFERROR(DECKS!$AO337/SUM(DECKS!$AM337:$AP337),0)</f>
        <v>0</v>
      </c>
      <c r="AU337" s="112">
        <f>IFERROR(DECKS!$AP337/SUM(DECKS!$AM337:$AP337),0)</f>
        <v>0</v>
      </c>
      <c r="AV337" s="107">
        <f t="array" ref="AV337">XLOOKUP(DECKS!$F337,HISTORICO!$N$4:$N$100,HISTORICO!$AH$4:$AH$100,0)</f>
        <v>0</v>
      </c>
      <c r="AW337" s="107">
        <f>DECKS!$AV337+DECKS!$AM337+1.5*DECKS!$AN337+2*DECKS!$AO337+2.5*DECKS!$AP337</f>
        <v>0</v>
      </c>
      <c r="AX337" s="110" t="str">
        <f>IFERROR(DECKS!$AW337/DECKS!$AG337,"-")</f>
        <v>-</v>
      </c>
      <c r="AY337" s="107" t="str">
        <f t="array" ref="AY337">XLOOKUP(DECKS!$AX337,REF!$F$64:$F$68,REF!$D$64:$D$68,"-",-1,1)</f>
        <v>-</v>
      </c>
      <c r="AZ337" s="107"/>
      <c r="BA337" s="114"/>
      <c r="BB337" s="107"/>
      <c r="BC337" s="107"/>
    </row>
    <row r="338" ht="18.75" hidden="1" customHeight="1">
      <c r="A338" s="88"/>
      <c r="B338" s="105" t="s">
        <v>338</v>
      </c>
      <c r="C338" s="107" t="s">
        <v>264</v>
      </c>
      <c r="D338" s="107">
        <v>9.0</v>
      </c>
      <c r="E338" s="105" t="str">
        <f t="array" ref="E338">XLOOKUP(B338,REF!$C$3:$C$34,REF!$B$3:$B$34,"-",0,1)</f>
        <v>Selesnya</v>
      </c>
      <c r="F338" s="108" t="s">
        <v>679</v>
      </c>
      <c r="G338" s="107" t="str">
        <f t="shared" si="1"/>
        <v>1</v>
      </c>
      <c r="H338" s="107" t="str">
        <f t="shared" si="2"/>
        <v>0</v>
      </c>
      <c r="I338" s="107" t="str">
        <f t="shared" si="3"/>
        <v>0</v>
      </c>
      <c r="J338" s="107" t="str">
        <f t="shared" si="4"/>
        <v>0</v>
      </c>
      <c r="K338" s="107" t="str">
        <f t="shared" si="5"/>
        <v>1</v>
      </c>
      <c r="L338" s="107">
        <f t="shared" si="6"/>
        <v>2</v>
      </c>
      <c r="M338" s="107">
        <f t="array" ref="M338">XLOOKUP(DECKS!$F338,HISTORICO!$B$4:$B$11,HISTORICO!$C$4:$C$11,0,0)</f>
        <v>0</v>
      </c>
      <c r="N338" s="107">
        <f t="array" ref="N338">XLOOKUP(DECKS!$F338,HISTORICO!$B$4:$B$11,HISTORICO!$D$4:$D$11,0,0)</f>
        <v>0</v>
      </c>
      <c r="O338" s="107">
        <f t="array" ref="O338">XLOOKUP(DECKS!$F338,HISTORICO!$B$15:$B$89,HISTORICO!$C$15:$C$89,0,0)</f>
        <v>0</v>
      </c>
      <c r="P338" s="107">
        <f t="array" ref="P338">XLOOKUP(DECKS!$F338,HISTORICO!$B$15:$B$89,HISTORICO!$D$15:$D$89,0,0)</f>
        <v>0</v>
      </c>
      <c r="Q338" s="107">
        <f t="array" ref="Q338">XLOOKUP(DECKS!$F338,HISTORICO!$B$93:$B$171,HISTORICO!$C$93:$C$171,0,0)</f>
        <v>0</v>
      </c>
      <c r="R338" s="107">
        <f t="array" ref="R338">XLOOKUP(DECKS!$F338,HISTORICO!$B$93:$B$171,HISTORICO!$D$93:$D$171,0,0)</f>
        <v>0</v>
      </c>
      <c r="S338" s="107">
        <f t="array" ref="S338">XLOOKUP(DECKS!$F338,HISTORICO!$B$175:$B$377,HISTORICO!$C$175:$C$377,0,0)</f>
        <v>19</v>
      </c>
      <c r="T338" s="107">
        <f t="array" ref="T338">XLOOKUP(DECKS!$F338,HISTORICO!$B$175:$B$377,HISTORICO!$D$175:$D$377,0,0)</f>
        <v>7</v>
      </c>
      <c r="U338" s="107">
        <f t="array" ref="U338">XLOOKUP(DECKS!$F338,HISTORICO!$B$381:$B$501,HISTORICO!$C$381:$C$501,0,0)</f>
        <v>0</v>
      </c>
      <c r="V338" s="107">
        <f t="array" ref="V338">XLOOKUP(DECKS!$F338,HISTORICO!$B$381:$B$501,HISTORICO!$D$381:$D$501,0,0)</f>
        <v>0</v>
      </c>
      <c r="W338" s="107">
        <f t="array" ref="W338">XLOOKUP(DECKS!$F338,HISTORICO!$B$505:$B$589,HISTORICO!$C$505:$C$589,0,0)</f>
        <v>0</v>
      </c>
      <c r="X338" s="107">
        <f t="array" ref="X338">XLOOKUP(DECKS!$F338,HISTORICO!$B$505:$B$589,HISTORICO!$D$505:$D$589,0,0)</f>
        <v>0</v>
      </c>
      <c r="Y338" s="107">
        <f t="array" ref="Y338">XLOOKUP(DECKS!$F338,HISTORICO!$N$4:$N$100,HISTORICO!$O$4:$O$100,0,0)</f>
        <v>0</v>
      </c>
      <c r="Z338" s="107">
        <f t="array" ref="Z338">XLOOKUP(DECKS!$F338,HISTORICO!$N$4:$N$100,HISTORICO!$P$4:$P$100,0,0)</f>
        <v>0</v>
      </c>
      <c r="AA338" s="107">
        <f t="array" ref="AA338">XLOOKUP(DECKS!$F338,HISTORICO!$N$107:$N$288,HISTORICO!$O$107:$O$288,0,0)</f>
        <v>0</v>
      </c>
      <c r="AB338" s="107">
        <f t="array" ref="AB338">XLOOKUP(DECKS!$F338,HISTORICO!$N$107:$N$288,HISTORICO!$P$107:$P$288,0,0)</f>
        <v>0</v>
      </c>
      <c r="AC338" s="100" t="str">
        <f>DECKS!$AB338/DECKS!$AA338</f>
        <v>#DIV/0!</v>
      </c>
      <c r="AD338" s="108">
        <f t="array" ref="AD338">XLOOKUP(DECKS!$F338,HISTORICO!$N$292:$N$759,HISTORICO!$O$292:$O$759,0,0)</f>
        <v>0</v>
      </c>
      <c r="AE338" s="107">
        <f t="array" ref="AE338">XLOOKUP(DECKS!$F338,HISTORICO!$N$292:$N$759,HISTORICO!$P$292:$P$759,0,0)</f>
        <v>0</v>
      </c>
      <c r="AF338" s="109">
        <f>IFERROR(DECKS!$AE338/DECKS!$AD338,0)</f>
        <v>0</v>
      </c>
      <c r="AG338" s="108">
        <f>DECKS!$Y338+DECKS!$AA338+DECKS!$AD338</f>
        <v>0</v>
      </c>
      <c r="AH338" s="109">
        <f>IFERROR((DECKS!$Z338+DECKS!$AB338+DECKS!$AE338)/DECKS!$AG338,0)</f>
        <v>0</v>
      </c>
      <c r="AI338" s="110" t="str">
        <f>IFERROR(AVERAGEIF(REG!$D$2:$D$124,DECKS!$F338,REG!$C$2:$C$124),"-")</f>
        <v>-</v>
      </c>
      <c r="AJ338" s="108">
        <f>DECKS!$M338+DECKS!$O338+DECKS!$Q338+DECKS!$S338+DECKS!$U338+DECKS!$W338+DECKS!$Y338+DECKS!$AA338+DECKS!$AD338</f>
        <v>19</v>
      </c>
      <c r="AK338" s="109">
        <f>IFERROR((DECKS!$N338+DECKS!$P338+DECKS!$R338+DECKS!$T338+DECKS!$V338+DECKS!$X338+DECKS!$Z338+DECKS!$AB338+DECKS!$AE338)/DECKS!$AJ338,0)</f>
        <v>0.3684210526</v>
      </c>
      <c r="AL338" s="100" t="s">
        <v>362</v>
      </c>
      <c r="AM338" s="107">
        <f>SUMIF(HISTORICO!N:N,DECKS!$F338,HISTORICO!X:X)</f>
        <v>0</v>
      </c>
      <c r="AN338" s="107">
        <f>SUMIF(HISTORICO!N:N,DECKS!$F338,HISTORICO!Y:Y)</f>
        <v>0</v>
      </c>
      <c r="AO338" s="107">
        <f>SUMIF(HISTORICO!N:N,DECKS!$F338,HISTORICO!Z:Z)</f>
        <v>0</v>
      </c>
      <c r="AP338" s="107">
        <f>SUMIF(HISTORICO!N:N,DECKS!$F338,HISTORICO!AA:AA)</f>
        <v>0</v>
      </c>
      <c r="AQ338" s="111">
        <f>IFERROR(SUM(DECKS!$AM338:$AP338)/((DECKS!$AG338)),0)</f>
        <v>0</v>
      </c>
      <c r="AR338" s="112">
        <f>IFERROR(DECKS!$AM338/SUM(DECKS!$AM338:$AP338),0)</f>
        <v>0</v>
      </c>
      <c r="AS338" s="112">
        <f>IFERROR(DECKS!$AN338/SUM(DECKS!$AM338:$AP338),0)</f>
        <v>0</v>
      </c>
      <c r="AT338" s="112">
        <f>IFERROR(DECKS!$AO338/SUM(DECKS!$AM338:$AP338),0)</f>
        <v>0</v>
      </c>
      <c r="AU338" s="112">
        <f>IFERROR(DECKS!$AP338/SUM(DECKS!$AM338:$AP338),0)</f>
        <v>0</v>
      </c>
      <c r="AV338" s="107">
        <f t="array" ref="AV338">XLOOKUP(DECKS!$F338,HISTORICO!$N$4:$N$100,HISTORICO!$AH$4:$AH$100,0)</f>
        <v>0</v>
      </c>
      <c r="AW338" s="107">
        <f>DECKS!$AV338+DECKS!$AM338+1.5*DECKS!$AN338+2*DECKS!$AO338+2.5*DECKS!$AP338</f>
        <v>0</v>
      </c>
      <c r="AX338" s="110" t="str">
        <f>IFERROR(DECKS!$AW338/DECKS!$AG338,"-")</f>
        <v>-</v>
      </c>
      <c r="AY338" s="107" t="str">
        <f t="array" ref="AY338">XLOOKUP(DECKS!$AX338,REF!$F$64:$F$68,REF!$D$64:$D$68,"-",-1,1)</f>
        <v>-</v>
      </c>
      <c r="AZ338" s="107"/>
      <c r="BA338" s="114"/>
      <c r="BB338" s="107"/>
      <c r="BC338" s="107"/>
    </row>
    <row r="339" ht="18.75" hidden="1" customHeight="1">
      <c r="A339" s="88"/>
      <c r="B339" s="105" t="s">
        <v>314</v>
      </c>
      <c r="C339" s="107" t="s">
        <v>253</v>
      </c>
      <c r="D339" s="107">
        <v>2.0</v>
      </c>
      <c r="E339" s="105" t="str">
        <f t="array" ref="E339">XLOOKUP(B339,REF!$C$3:$C$34,REF!$B$3:$B$34,"-",0,1)</f>
        <v>Dimir</v>
      </c>
      <c r="F339" s="108" t="s">
        <v>680</v>
      </c>
      <c r="G339" s="107" t="str">
        <f t="shared" si="1"/>
        <v>0</v>
      </c>
      <c r="H339" s="107" t="str">
        <f t="shared" si="2"/>
        <v>1</v>
      </c>
      <c r="I339" s="107" t="str">
        <f t="shared" si="3"/>
        <v>1</v>
      </c>
      <c r="J339" s="107" t="str">
        <f t="shared" si="4"/>
        <v>0</v>
      </c>
      <c r="K339" s="107" t="str">
        <f t="shared" si="5"/>
        <v>0</v>
      </c>
      <c r="L339" s="107">
        <f t="shared" si="6"/>
        <v>2</v>
      </c>
      <c r="M339" s="107">
        <f t="array" ref="M339">XLOOKUP(DECKS!$F339,HISTORICO!$B$4:$B$11,HISTORICO!$C$4:$C$11,0,0)</f>
        <v>0</v>
      </c>
      <c r="N339" s="107">
        <f t="array" ref="N339">XLOOKUP(DECKS!$F339,HISTORICO!$B$4:$B$11,HISTORICO!$D$4:$D$11,0,0)</f>
        <v>0</v>
      </c>
      <c r="O339" s="107">
        <f t="array" ref="O339">XLOOKUP(DECKS!$F339,HISTORICO!$B$15:$B$89,HISTORICO!$C$15:$C$89,0,0)</f>
        <v>0</v>
      </c>
      <c r="P339" s="107">
        <f t="array" ref="P339">XLOOKUP(DECKS!$F339,HISTORICO!$B$15:$B$89,HISTORICO!$D$15:$D$89,0,0)</f>
        <v>0</v>
      </c>
      <c r="Q339" s="107">
        <f t="array" ref="Q339">XLOOKUP(DECKS!$F339,HISTORICO!$B$93:$B$171,HISTORICO!$C$93:$C$171,0,0)</f>
        <v>0</v>
      </c>
      <c r="R339" s="107">
        <f t="array" ref="R339">XLOOKUP(DECKS!$F339,HISTORICO!$B$93:$B$171,HISTORICO!$D$93:$D$171,0,0)</f>
        <v>0</v>
      </c>
      <c r="S339" s="107">
        <f t="array" ref="S339">XLOOKUP(DECKS!$F339,HISTORICO!$B$175:$B$377,HISTORICO!$C$175:$C$377,0,0)</f>
        <v>10</v>
      </c>
      <c r="T339" s="107">
        <f t="array" ref="T339">XLOOKUP(DECKS!$F339,HISTORICO!$B$175:$B$377,HISTORICO!$D$175:$D$377,0,0)</f>
        <v>3</v>
      </c>
      <c r="U339" s="107">
        <f t="array" ref="U339">XLOOKUP(DECKS!$F339,HISTORICO!$B$381:$B$501,HISTORICO!$C$381:$C$501,0,0)</f>
        <v>1</v>
      </c>
      <c r="V339" s="107">
        <f t="array" ref="V339">XLOOKUP(DECKS!$F339,HISTORICO!$B$381:$B$501,HISTORICO!$D$381:$D$501,0,0)</f>
        <v>1</v>
      </c>
      <c r="W339" s="107">
        <f t="array" ref="W339">XLOOKUP(DECKS!$F339,HISTORICO!$B$505:$B$589,HISTORICO!$C$505:$C$589,0,0)</f>
        <v>0</v>
      </c>
      <c r="X339" s="107">
        <f t="array" ref="X339">XLOOKUP(DECKS!$F339,HISTORICO!$B$505:$B$589,HISTORICO!$D$505:$D$589,0,0)</f>
        <v>0</v>
      </c>
      <c r="Y339" s="107">
        <f t="array" ref="Y339">XLOOKUP(DECKS!$F339,HISTORICO!$N$4:$N$100,HISTORICO!$O$4:$O$100,0,0)</f>
        <v>0</v>
      </c>
      <c r="Z339" s="107">
        <f t="array" ref="Z339">XLOOKUP(DECKS!$F339,HISTORICO!$N$4:$N$100,HISTORICO!$P$4:$P$100,0,0)</f>
        <v>0</v>
      </c>
      <c r="AA339" s="107">
        <f t="array" ref="AA339">XLOOKUP(DECKS!$F339,HISTORICO!$N$107:$N$288,HISTORICO!$O$107:$O$288,0,0)</f>
        <v>0</v>
      </c>
      <c r="AB339" s="107">
        <f t="array" ref="AB339">XLOOKUP(DECKS!$F339,HISTORICO!$N$107:$N$288,HISTORICO!$P$107:$P$288,0,0)</f>
        <v>0</v>
      </c>
      <c r="AC339" s="100" t="str">
        <f>DECKS!$AB339/DECKS!$AA339</f>
        <v>#DIV/0!</v>
      </c>
      <c r="AD339" s="108">
        <f t="array" ref="AD339">XLOOKUP(DECKS!$F339,HISTORICO!$N$292:$N$759,HISTORICO!$O$292:$O$759,0,0)</f>
        <v>0</v>
      </c>
      <c r="AE339" s="107">
        <f t="array" ref="AE339">XLOOKUP(DECKS!$F339,HISTORICO!$N$292:$N$759,HISTORICO!$P$292:$P$759,0,0)</f>
        <v>0</v>
      </c>
      <c r="AF339" s="109">
        <f>IFERROR(DECKS!$AE339/DECKS!$AD339,0)</f>
        <v>0</v>
      </c>
      <c r="AG339" s="108">
        <f>DECKS!$Y339+DECKS!$AA339+DECKS!$AD339</f>
        <v>0</v>
      </c>
      <c r="AH339" s="109">
        <f>IFERROR((DECKS!$Z339+DECKS!$AB339+DECKS!$AE339)/DECKS!$AG339,0)</f>
        <v>0</v>
      </c>
      <c r="AI339" s="110" t="str">
        <f>IFERROR(AVERAGEIF(REG!$D$2:$D$124,DECKS!$F339,REG!$C$2:$C$124),"-")</f>
        <v>-</v>
      </c>
      <c r="AJ339" s="108">
        <f>DECKS!$M339+DECKS!$O339+DECKS!$Q339+DECKS!$S339+DECKS!$U339+DECKS!$W339+DECKS!$Y339+DECKS!$AA339+DECKS!$AD339</f>
        <v>11</v>
      </c>
      <c r="AK339" s="109">
        <f>IFERROR((DECKS!$N339+DECKS!$P339+DECKS!$R339+DECKS!$T339+DECKS!$V339+DECKS!$X339+DECKS!$Z339+DECKS!$AB339+DECKS!$AE339)/DECKS!$AJ339,0)</f>
        <v>0.3636363636</v>
      </c>
      <c r="AL339" s="100" t="s">
        <v>362</v>
      </c>
      <c r="AM339" s="107">
        <f>SUMIF(HISTORICO!N:N,DECKS!$F339,HISTORICO!X:X)</f>
        <v>0</v>
      </c>
      <c r="AN339" s="107">
        <f>SUMIF(HISTORICO!N:N,DECKS!$F339,HISTORICO!Y:Y)</f>
        <v>0</v>
      </c>
      <c r="AO339" s="107">
        <f>SUMIF(HISTORICO!N:N,DECKS!$F339,HISTORICO!Z:Z)</f>
        <v>0</v>
      </c>
      <c r="AP339" s="107">
        <f>SUMIF(HISTORICO!N:N,DECKS!$F339,HISTORICO!AA:AA)</f>
        <v>0</v>
      </c>
      <c r="AQ339" s="111">
        <f>IFERROR(SUM(DECKS!$AM339:$AP339)/((DECKS!$AG339)),0)</f>
        <v>0</v>
      </c>
      <c r="AR339" s="112">
        <f>IFERROR(DECKS!$AM339/SUM(DECKS!$AM339:$AP339),0)</f>
        <v>0</v>
      </c>
      <c r="AS339" s="112">
        <f>IFERROR(DECKS!$AN339/SUM(DECKS!$AM339:$AP339),0)</f>
        <v>0</v>
      </c>
      <c r="AT339" s="112">
        <f>IFERROR(DECKS!$AO339/SUM(DECKS!$AM339:$AP339),0)</f>
        <v>0</v>
      </c>
      <c r="AU339" s="112">
        <f>IFERROR(DECKS!$AP339/SUM(DECKS!$AM339:$AP339),0)</f>
        <v>0</v>
      </c>
      <c r="AV339" s="107">
        <f t="array" ref="AV339">XLOOKUP(DECKS!$F339,HISTORICO!$N$4:$N$100,HISTORICO!$AH$4:$AH$100,0)</f>
        <v>0</v>
      </c>
      <c r="AW339" s="107">
        <f>DECKS!$AV339+DECKS!$AM339+1.5*DECKS!$AN339+2*DECKS!$AO339+2.5*DECKS!$AP339</f>
        <v>0</v>
      </c>
      <c r="AX339" s="110" t="str">
        <f>IFERROR(DECKS!$AW339/DECKS!$AG339,"-")</f>
        <v>-</v>
      </c>
      <c r="AY339" s="107" t="str">
        <f t="array" ref="AY339">XLOOKUP(DECKS!$AX339,REF!$F$64:$F$68,REF!$D$64:$D$68,"-",-1,1)</f>
        <v>-</v>
      </c>
      <c r="AZ339" s="107"/>
      <c r="BA339" s="114"/>
      <c r="BB339" s="107"/>
      <c r="BC339" s="107"/>
    </row>
    <row r="340" ht="18.75" hidden="1" customHeight="1">
      <c r="A340" s="88"/>
      <c r="B340" s="105" t="s">
        <v>342</v>
      </c>
      <c r="C340" s="107" t="s">
        <v>264</v>
      </c>
      <c r="D340" s="107">
        <v>5.0</v>
      </c>
      <c r="E340" s="105" t="str">
        <f t="array" ref="E340">XLOOKUP(B340,REF!$C$3:$C$34,REF!$B$3:$B$34,"-",0,1)</f>
        <v>Mono Green</v>
      </c>
      <c r="F340" s="108" t="s">
        <v>681</v>
      </c>
      <c r="G340" s="107" t="str">
        <f t="shared" si="1"/>
        <v>0</v>
      </c>
      <c r="H340" s="107" t="str">
        <f t="shared" si="2"/>
        <v>0</v>
      </c>
      <c r="I340" s="107" t="str">
        <f t="shared" si="3"/>
        <v>0</v>
      </c>
      <c r="J340" s="107" t="str">
        <f t="shared" si="4"/>
        <v>0</v>
      </c>
      <c r="K340" s="107" t="str">
        <f t="shared" si="5"/>
        <v>1</v>
      </c>
      <c r="L340" s="107">
        <f t="shared" si="6"/>
        <v>1</v>
      </c>
      <c r="M340" s="107">
        <f t="array" ref="M340">XLOOKUP(DECKS!$F340,HISTORICO!$B$4:$B$11,HISTORICO!$C$4:$C$11,0,0)</f>
        <v>0</v>
      </c>
      <c r="N340" s="107">
        <f t="array" ref="N340">XLOOKUP(DECKS!$F340,HISTORICO!$B$4:$B$11,HISTORICO!$D$4:$D$11,0,0)</f>
        <v>0</v>
      </c>
      <c r="O340" s="107">
        <f t="array" ref="O340">XLOOKUP(DECKS!$F340,HISTORICO!$B$15:$B$89,HISTORICO!$C$15:$C$89,0,0)</f>
        <v>10</v>
      </c>
      <c r="P340" s="107">
        <f t="array" ref="P340">XLOOKUP(DECKS!$F340,HISTORICO!$B$15:$B$89,HISTORICO!$D$15:$D$89,0,0)</f>
        <v>4</v>
      </c>
      <c r="Q340" s="107">
        <f t="array" ref="Q340">XLOOKUP(DECKS!$F340,HISTORICO!$B$93:$B$171,HISTORICO!$C$93:$C$171,0,0)</f>
        <v>1</v>
      </c>
      <c r="R340" s="107">
        <f t="array" ref="R340">XLOOKUP(DECKS!$F340,HISTORICO!$B$93:$B$171,HISTORICO!$D$93:$D$171,0,0)</f>
        <v>0</v>
      </c>
      <c r="S340" s="107">
        <f t="array" ref="S340">XLOOKUP(DECKS!$F340,HISTORICO!$B$175:$B$377,HISTORICO!$C$175:$C$377,0,0)</f>
        <v>0</v>
      </c>
      <c r="T340" s="107">
        <f t="array" ref="T340">XLOOKUP(DECKS!$F340,HISTORICO!$B$175:$B$377,HISTORICO!$D$175:$D$377,0,0)</f>
        <v>0</v>
      </c>
      <c r="U340" s="107">
        <f t="array" ref="U340">XLOOKUP(DECKS!$F340,HISTORICO!$B$381:$B$501,HISTORICO!$C$381:$C$501,0,0)</f>
        <v>0</v>
      </c>
      <c r="V340" s="107">
        <f t="array" ref="V340">XLOOKUP(DECKS!$F340,HISTORICO!$B$381:$B$501,HISTORICO!$D$381:$D$501,0,0)</f>
        <v>0</v>
      </c>
      <c r="W340" s="107">
        <f t="array" ref="W340">XLOOKUP(DECKS!$F340,HISTORICO!$B$505:$B$589,HISTORICO!$C$505:$C$589,0,0)</f>
        <v>0</v>
      </c>
      <c r="X340" s="107">
        <f t="array" ref="X340">XLOOKUP(DECKS!$F340,HISTORICO!$B$505:$B$589,HISTORICO!$D$505:$D$589,0,0)</f>
        <v>0</v>
      </c>
      <c r="Y340" s="107">
        <f t="array" ref="Y340">XLOOKUP(DECKS!$F340,HISTORICO!$N$4:$N$100,HISTORICO!$O$4:$O$100,0,0)</f>
        <v>0</v>
      </c>
      <c r="Z340" s="107">
        <f t="array" ref="Z340">XLOOKUP(DECKS!$F340,HISTORICO!$N$4:$N$100,HISTORICO!$P$4:$P$100,0,0)</f>
        <v>0</v>
      </c>
      <c r="AA340" s="107">
        <f t="array" ref="AA340">XLOOKUP(DECKS!$F340,HISTORICO!$N$107:$N$288,HISTORICO!$O$107:$O$288,0,0)</f>
        <v>0</v>
      </c>
      <c r="AB340" s="107">
        <f t="array" ref="AB340">XLOOKUP(DECKS!$F340,HISTORICO!$N$107:$N$288,HISTORICO!$P$107:$P$288,0,0)</f>
        <v>0</v>
      </c>
      <c r="AC340" s="100" t="str">
        <f>DECKS!$AB340/DECKS!$AA340</f>
        <v>#DIV/0!</v>
      </c>
      <c r="AD340" s="108">
        <f t="array" ref="AD340">XLOOKUP(DECKS!$F340,HISTORICO!$N$292:$N$759,HISTORICO!$O$292:$O$759,0,0)</f>
        <v>0</v>
      </c>
      <c r="AE340" s="107">
        <f t="array" ref="AE340">XLOOKUP(DECKS!$F340,HISTORICO!$N$292:$N$759,HISTORICO!$P$292:$P$759,0,0)</f>
        <v>0</v>
      </c>
      <c r="AF340" s="109">
        <f>IFERROR(DECKS!$AE340/DECKS!$AD340,0)</f>
        <v>0</v>
      </c>
      <c r="AG340" s="108">
        <f>DECKS!$Y340+DECKS!$AA340+DECKS!$AD340</f>
        <v>0</v>
      </c>
      <c r="AH340" s="109">
        <f>IFERROR((DECKS!$Z340+DECKS!$AB340+DECKS!$AE340)/DECKS!$AG340,0)</f>
        <v>0</v>
      </c>
      <c r="AI340" s="110" t="str">
        <f>IFERROR(AVERAGEIF(REG!$D$2:$D$124,DECKS!$F340,REG!$C$2:$C$124),"-")</f>
        <v>-</v>
      </c>
      <c r="AJ340" s="108">
        <f>DECKS!$M340+DECKS!$O340+DECKS!$Q340+DECKS!$S340+DECKS!$U340+DECKS!$W340+DECKS!$Y340+DECKS!$AA340+DECKS!$AD340</f>
        <v>11</v>
      </c>
      <c r="AK340" s="109">
        <f>IFERROR((DECKS!$N340+DECKS!$P340+DECKS!$R340+DECKS!$T340+DECKS!$V340+DECKS!$X340+DECKS!$Z340+DECKS!$AB340+DECKS!$AE340)/DECKS!$AJ340,0)</f>
        <v>0.3636363636</v>
      </c>
      <c r="AL340" s="100" t="s">
        <v>362</v>
      </c>
      <c r="AM340" s="107">
        <f>SUMIF(HISTORICO!N:N,DECKS!$F340,HISTORICO!X:X)</f>
        <v>0</v>
      </c>
      <c r="AN340" s="107">
        <f>SUMIF(HISTORICO!N:N,DECKS!$F340,HISTORICO!Y:Y)</f>
        <v>0</v>
      </c>
      <c r="AO340" s="107">
        <f>SUMIF(HISTORICO!N:N,DECKS!$F340,HISTORICO!Z:Z)</f>
        <v>0</v>
      </c>
      <c r="AP340" s="107">
        <f>SUMIF(HISTORICO!N:N,DECKS!$F340,HISTORICO!AA:AA)</f>
        <v>0</v>
      </c>
      <c r="AQ340" s="111">
        <f>IFERROR(SUM(DECKS!$AM340:$AP340)/((DECKS!$AG340)),0)</f>
        <v>0</v>
      </c>
      <c r="AR340" s="112">
        <f>IFERROR(DECKS!$AM340/SUM(DECKS!$AM340:$AP340),0)</f>
        <v>0</v>
      </c>
      <c r="AS340" s="112">
        <f>IFERROR(DECKS!$AN340/SUM(DECKS!$AM340:$AP340),0)</f>
        <v>0</v>
      </c>
      <c r="AT340" s="112">
        <f>IFERROR(DECKS!$AO340/SUM(DECKS!$AM340:$AP340),0)</f>
        <v>0</v>
      </c>
      <c r="AU340" s="112">
        <f>IFERROR(DECKS!$AP340/SUM(DECKS!$AM340:$AP340),0)</f>
        <v>0</v>
      </c>
      <c r="AV340" s="107">
        <f t="array" ref="AV340">XLOOKUP(DECKS!$F340,HISTORICO!$N$4:$N$100,HISTORICO!$AH$4:$AH$100,0)</f>
        <v>0</v>
      </c>
      <c r="AW340" s="107">
        <f>DECKS!$AV340+DECKS!$AM340+1.5*DECKS!$AN340+2*DECKS!$AO340+2.5*DECKS!$AP340</f>
        <v>0</v>
      </c>
      <c r="AX340" s="110" t="str">
        <f>IFERROR(DECKS!$AW340/DECKS!$AG340,"-")</f>
        <v>-</v>
      </c>
      <c r="AY340" s="107" t="str">
        <f t="array" ref="AY340">XLOOKUP(DECKS!$AX340,REF!$F$64:$F$68,REF!$D$64:$D$68,"-",-1,1)</f>
        <v>-</v>
      </c>
      <c r="AZ340" s="107"/>
      <c r="BA340" s="114"/>
      <c r="BB340" s="107"/>
      <c r="BC340" s="107"/>
    </row>
    <row r="341" ht="18.75" hidden="1" customHeight="1">
      <c r="A341" s="88"/>
      <c r="B341" s="105" t="s">
        <v>316</v>
      </c>
      <c r="C341" s="107" t="s">
        <v>264</v>
      </c>
      <c r="D341" s="107">
        <v>3.0</v>
      </c>
      <c r="E341" s="105" t="str">
        <f t="array" ref="E341">XLOOKUP(B341,REF!$C$3:$C$34,REF!$B$3:$B$34,"-",0,1)</f>
        <v>Golgari</v>
      </c>
      <c r="F341" s="108" t="s">
        <v>682</v>
      </c>
      <c r="G341" s="107" t="str">
        <f t="shared" si="1"/>
        <v>0</v>
      </c>
      <c r="H341" s="107" t="str">
        <f t="shared" si="2"/>
        <v>0</v>
      </c>
      <c r="I341" s="107" t="str">
        <f t="shared" si="3"/>
        <v>1</v>
      </c>
      <c r="J341" s="107" t="str">
        <f t="shared" si="4"/>
        <v>0</v>
      </c>
      <c r="K341" s="107" t="str">
        <f t="shared" si="5"/>
        <v>1</v>
      </c>
      <c r="L341" s="107">
        <f t="shared" si="6"/>
        <v>2</v>
      </c>
      <c r="M341" s="107">
        <f t="array" ref="M341">XLOOKUP(DECKS!$F341,HISTORICO!$B$4:$B$11,HISTORICO!$C$4:$C$11,0,0)</f>
        <v>0</v>
      </c>
      <c r="N341" s="107">
        <f t="array" ref="N341">XLOOKUP(DECKS!$F341,HISTORICO!$B$4:$B$11,HISTORICO!$D$4:$D$11,0,0)</f>
        <v>0</v>
      </c>
      <c r="O341" s="107">
        <f t="array" ref="O341">XLOOKUP(DECKS!$F341,HISTORICO!$B$15:$B$89,HISTORICO!$C$15:$C$89,0,0)</f>
        <v>0</v>
      </c>
      <c r="P341" s="107">
        <f t="array" ref="P341">XLOOKUP(DECKS!$F341,HISTORICO!$B$15:$B$89,HISTORICO!$D$15:$D$89,0,0)</f>
        <v>0</v>
      </c>
      <c r="Q341" s="107">
        <f t="array" ref="Q341">XLOOKUP(DECKS!$F341,HISTORICO!$B$93:$B$171,HISTORICO!$C$93:$C$171,0,0)</f>
        <v>0</v>
      </c>
      <c r="R341" s="107">
        <f t="array" ref="R341">XLOOKUP(DECKS!$F341,HISTORICO!$B$93:$B$171,HISTORICO!$D$93:$D$171,0,0)</f>
        <v>0</v>
      </c>
      <c r="S341" s="107">
        <f t="array" ref="S341">XLOOKUP(DECKS!$F341,HISTORICO!$B$175:$B$377,HISTORICO!$C$175:$C$377,0,0)</f>
        <v>0</v>
      </c>
      <c r="T341" s="107">
        <f t="array" ref="T341">XLOOKUP(DECKS!$F341,HISTORICO!$B$175:$B$377,HISTORICO!$D$175:$D$377,0,0)</f>
        <v>0</v>
      </c>
      <c r="U341" s="107">
        <f t="array" ref="U341">XLOOKUP(DECKS!$F341,HISTORICO!$B$381:$B$501,HISTORICO!$C$381:$C$501,0,0)</f>
        <v>11</v>
      </c>
      <c r="V341" s="107">
        <f t="array" ref="V341">XLOOKUP(DECKS!$F341,HISTORICO!$B$381:$B$501,HISTORICO!$D$381:$D$501,0,0)</f>
        <v>4</v>
      </c>
      <c r="W341" s="107">
        <f t="array" ref="W341">XLOOKUP(DECKS!$F341,HISTORICO!$B$505:$B$589,HISTORICO!$C$505:$C$589,0,0)</f>
        <v>0</v>
      </c>
      <c r="X341" s="107">
        <f t="array" ref="X341">XLOOKUP(DECKS!$F341,HISTORICO!$B$505:$B$589,HISTORICO!$D$505:$D$589,0,0)</f>
        <v>0</v>
      </c>
      <c r="Y341" s="107">
        <f t="array" ref="Y341">XLOOKUP(DECKS!$F341,HISTORICO!$N$4:$N$100,HISTORICO!$O$4:$O$100,0,0)</f>
        <v>0</v>
      </c>
      <c r="Z341" s="107">
        <f t="array" ref="Z341">XLOOKUP(DECKS!$F341,HISTORICO!$N$4:$N$100,HISTORICO!$P$4:$P$100,0,0)</f>
        <v>0</v>
      </c>
      <c r="AA341" s="107">
        <f t="array" ref="AA341">XLOOKUP(DECKS!$F341,HISTORICO!$N$107:$N$288,HISTORICO!$O$107:$O$288,0,0)</f>
        <v>0</v>
      </c>
      <c r="AB341" s="107">
        <f t="array" ref="AB341">XLOOKUP(DECKS!$F341,HISTORICO!$N$107:$N$288,HISTORICO!$P$107:$P$288,0,0)</f>
        <v>0</v>
      </c>
      <c r="AC341" s="100" t="str">
        <f>DECKS!$AB341/DECKS!$AA341</f>
        <v>#DIV/0!</v>
      </c>
      <c r="AD341" s="108">
        <f t="array" ref="AD341">XLOOKUP(DECKS!$F341,HISTORICO!$N$292:$N$759,HISTORICO!$O$292:$O$759,0,0)</f>
        <v>0</v>
      </c>
      <c r="AE341" s="107">
        <f t="array" ref="AE341">XLOOKUP(DECKS!$F341,HISTORICO!$N$292:$N$759,HISTORICO!$P$292:$P$759,0,0)</f>
        <v>0</v>
      </c>
      <c r="AF341" s="109">
        <f>IFERROR(DECKS!$AE341/DECKS!$AD341,0)</f>
        <v>0</v>
      </c>
      <c r="AG341" s="108">
        <f>DECKS!$Y341+DECKS!$AA341+DECKS!$AD341</f>
        <v>0</v>
      </c>
      <c r="AH341" s="109">
        <f>IFERROR((DECKS!$Z341+DECKS!$AB341+DECKS!$AE341)/DECKS!$AG341,0)</f>
        <v>0</v>
      </c>
      <c r="AI341" s="110" t="str">
        <f>IFERROR(AVERAGEIF(REG!$D$2:$D$124,DECKS!$F341,REG!$C$2:$C$124),"-")</f>
        <v>-</v>
      </c>
      <c r="AJ341" s="108">
        <f>DECKS!$M341+DECKS!$O341+DECKS!$Q341+DECKS!$S341+DECKS!$U341+DECKS!$W341+DECKS!$Y341+DECKS!$AA341+DECKS!$AD341</f>
        <v>11</v>
      </c>
      <c r="AK341" s="109">
        <f>IFERROR((DECKS!$N341+DECKS!$P341+DECKS!$R341+DECKS!$T341+DECKS!$V341+DECKS!$X341+DECKS!$Z341+DECKS!$AB341+DECKS!$AE341)/DECKS!$AJ341,0)</f>
        <v>0.3636363636</v>
      </c>
      <c r="AL341" s="100" t="s">
        <v>362</v>
      </c>
      <c r="AM341" s="107">
        <f>SUMIF(HISTORICO!N:N,DECKS!$F341,HISTORICO!X:X)</f>
        <v>0</v>
      </c>
      <c r="AN341" s="107">
        <f>SUMIF(HISTORICO!N:N,DECKS!$F341,HISTORICO!Y:Y)</f>
        <v>0</v>
      </c>
      <c r="AO341" s="107">
        <f>SUMIF(HISTORICO!N:N,DECKS!$F341,HISTORICO!Z:Z)</f>
        <v>0</v>
      </c>
      <c r="AP341" s="107">
        <f>SUMIF(HISTORICO!N:N,DECKS!$F341,HISTORICO!AA:AA)</f>
        <v>0</v>
      </c>
      <c r="AQ341" s="111">
        <f>IFERROR(SUM(DECKS!$AM341:$AP341)/((DECKS!$AG341)),0)</f>
        <v>0</v>
      </c>
      <c r="AR341" s="112">
        <f>IFERROR(DECKS!$AM341/SUM(DECKS!$AM341:$AP341),0)</f>
        <v>0</v>
      </c>
      <c r="AS341" s="112">
        <f>IFERROR(DECKS!$AN341/SUM(DECKS!$AM341:$AP341),0)</f>
        <v>0</v>
      </c>
      <c r="AT341" s="112">
        <f>IFERROR(DECKS!$AO341/SUM(DECKS!$AM341:$AP341),0)</f>
        <v>0</v>
      </c>
      <c r="AU341" s="112">
        <f>IFERROR(DECKS!$AP341/SUM(DECKS!$AM341:$AP341),0)</f>
        <v>0</v>
      </c>
      <c r="AV341" s="107">
        <f t="array" ref="AV341">XLOOKUP(DECKS!$F341,HISTORICO!$N$4:$N$100,HISTORICO!$AH$4:$AH$100,0)</f>
        <v>0</v>
      </c>
      <c r="AW341" s="107">
        <f>DECKS!$AV341+DECKS!$AM341+1.5*DECKS!$AN341+2*DECKS!$AO341+2.5*DECKS!$AP341</f>
        <v>0</v>
      </c>
      <c r="AX341" s="110" t="str">
        <f>IFERROR(DECKS!$AW341/DECKS!$AG341,"-")</f>
        <v>-</v>
      </c>
      <c r="AY341" s="107" t="str">
        <f t="array" ref="AY341">XLOOKUP(DECKS!$AX341,REF!$F$64:$F$68,REF!$D$64:$D$68,"-",-1,1)</f>
        <v>-</v>
      </c>
      <c r="AZ341" s="107"/>
      <c r="BA341" s="114"/>
      <c r="BB341" s="107"/>
      <c r="BC341" s="107"/>
    </row>
    <row r="342" ht="18.75" hidden="1" customHeight="1">
      <c r="A342" s="88"/>
      <c r="B342" s="105" t="s">
        <v>324</v>
      </c>
      <c r="C342" s="107" t="s">
        <v>263</v>
      </c>
      <c r="D342" s="107">
        <v>5.0</v>
      </c>
      <c r="E342" s="105" t="str">
        <f t="array" ref="E342">XLOOKUP(B342,REF!$C$3:$C$34,REF!$B$3:$B$34,"-",0,1)</f>
        <v>Simic</v>
      </c>
      <c r="F342" s="108" t="s">
        <v>683</v>
      </c>
      <c r="G342" s="107" t="str">
        <f t="shared" si="1"/>
        <v>0</v>
      </c>
      <c r="H342" s="107" t="str">
        <f t="shared" si="2"/>
        <v>1</v>
      </c>
      <c r="I342" s="107" t="str">
        <f t="shared" si="3"/>
        <v>0</v>
      </c>
      <c r="J342" s="107" t="str">
        <f t="shared" si="4"/>
        <v>0</v>
      </c>
      <c r="K342" s="107" t="str">
        <f t="shared" si="5"/>
        <v>1</v>
      </c>
      <c r="L342" s="107">
        <f t="shared" si="6"/>
        <v>2</v>
      </c>
      <c r="M342" s="107">
        <f t="array" ref="M342">XLOOKUP(DECKS!$F342,HISTORICO!$B$4:$B$11,HISTORICO!$C$4:$C$11,0,0)</f>
        <v>0</v>
      </c>
      <c r="N342" s="107">
        <f t="array" ref="N342">XLOOKUP(DECKS!$F342,HISTORICO!$B$4:$B$11,HISTORICO!$D$4:$D$11,0,0)</f>
        <v>0</v>
      </c>
      <c r="O342" s="107">
        <f t="array" ref="O342">XLOOKUP(DECKS!$F342,HISTORICO!$B$15:$B$89,HISTORICO!$C$15:$C$89,0,0)</f>
        <v>0</v>
      </c>
      <c r="P342" s="107">
        <f t="array" ref="P342">XLOOKUP(DECKS!$F342,HISTORICO!$B$15:$B$89,HISTORICO!$D$15:$D$89,0,0)</f>
        <v>0</v>
      </c>
      <c r="Q342" s="107">
        <f t="array" ref="Q342">XLOOKUP(DECKS!$F342,HISTORICO!$B$93:$B$171,HISTORICO!$C$93:$C$171,0,0)</f>
        <v>0</v>
      </c>
      <c r="R342" s="107">
        <f t="array" ref="R342">XLOOKUP(DECKS!$F342,HISTORICO!$B$93:$B$171,HISTORICO!$D$93:$D$171,0,0)</f>
        <v>0</v>
      </c>
      <c r="S342" s="107">
        <f t="array" ref="S342">XLOOKUP(DECKS!$F342,HISTORICO!$B$175:$B$377,HISTORICO!$C$175:$C$377,0,0)</f>
        <v>22</v>
      </c>
      <c r="T342" s="107">
        <f t="array" ref="T342">XLOOKUP(DECKS!$F342,HISTORICO!$B$175:$B$377,HISTORICO!$D$175:$D$377,0,0)</f>
        <v>8</v>
      </c>
      <c r="U342" s="107">
        <f t="array" ref="U342">XLOOKUP(DECKS!$F342,HISTORICO!$B$381:$B$501,HISTORICO!$C$381:$C$501,0,0)</f>
        <v>6</v>
      </c>
      <c r="V342" s="107">
        <f t="array" ref="V342">XLOOKUP(DECKS!$F342,HISTORICO!$B$381:$B$501,HISTORICO!$D$381:$D$501,0,0)</f>
        <v>2</v>
      </c>
      <c r="W342" s="107">
        <f t="array" ref="W342">XLOOKUP(DECKS!$F342,HISTORICO!$B$505:$B$589,HISTORICO!$C$505:$C$589,0,0)</f>
        <v>0</v>
      </c>
      <c r="X342" s="107">
        <f t="array" ref="X342">XLOOKUP(DECKS!$F342,HISTORICO!$B$505:$B$589,HISTORICO!$D$505:$D$589,0,0)</f>
        <v>0</v>
      </c>
      <c r="Y342" s="107">
        <f t="array" ref="Y342">XLOOKUP(DECKS!$F342,HISTORICO!$N$4:$N$100,HISTORICO!$O$4:$O$100,0,0)</f>
        <v>0</v>
      </c>
      <c r="Z342" s="107">
        <f t="array" ref="Z342">XLOOKUP(DECKS!$F342,HISTORICO!$N$4:$N$100,HISTORICO!$P$4:$P$100,0,0)</f>
        <v>0</v>
      </c>
      <c r="AA342" s="107">
        <f t="array" ref="AA342">XLOOKUP(DECKS!$F342,HISTORICO!$N$107:$N$288,HISTORICO!$O$107:$O$288,0,0)</f>
        <v>0</v>
      </c>
      <c r="AB342" s="107">
        <f t="array" ref="AB342">XLOOKUP(DECKS!$F342,HISTORICO!$N$107:$N$288,HISTORICO!$P$107:$P$288,0,0)</f>
        <v>0</v>
      </c>
      <c r="AC342" s="100" t="str">
        <f>DECKS!$AB342/DECKS!$AA342</f>
        <v>#DIV/0!</v>
      </c>
      <c r="AD342" s="108">
        <f t="array" ref="AD342">XLOOKUP(DECKS!$F342,HISTORICO!$N$292:$N$759,HISTORICO!$O$292:$O$759,0,0)</f>
        <v>0</v>
      </c>
      <c r="AE342" s="107">
        <f t="array" ref="AE342">XLOOKUP(DECKS!$F342,HISTORICO!$N$292:$N$759,HISTORICO!$P$292:$P$759,0,0)</f>
        <v>0</v>
      </c>
      <c r="AF342" s="109">
        <f>IFERROR(DECKS!$AE342/DECKS!$AD342,0)</f>
        <v>0</v>
      </c>
      <c r="AG342" s="108">
        <f>DECKS!$Y342+DECKS!$AA342+DECKS!$AD342</f>
        <v>0</v>
      </c>
      <c r="AH342" s="109">
        <f>IFERROR((DECKS!$Z342+DECKS!$AB342+DECKS!$AE342)/DECKS!$AG342,0)</f>
        <v>0</v>
      </c>
      <c r="AI342" s="110" t="str">
        <f>IFERROR(AVERAGEIF(REG!$D$2:$D$124,DECKS!$F342,REG!$C$2:$C$124),"-")</f>
        <v>-</v>
      </c>
      <c r="AJ342" s="108">
        <f>DECKS!$M342+DECKS!$O342+DECKS!$Q342+DECKS!$S342+DECKS!$U342+DECKS!$W342+DECKS!$Y342+DECKS!$AA342+DECKS!$AD342</f>
        <v>28</v>
      </c>
      <c r="AK342" s="109">
        <f>IFERROR((DECKS!$N342+DECKS!$P342+DECKS!$R342+DECKS!$T342+DECKS!$V342+DECKS!$X342+DECKS!$Z342+DECKS!$AB342+DECKS!$AE342)/DECKS!$AJ342,0)</f>
        <v>0.3571428571</v>
      </c>
      <c r="AL342" s="100" t="s">
        <v>367</v>
      </c>
      <c r="AM342" s="107">
        <f>SUMIF(HISTORICO!N:N,DECKS!$F342,HISTORICO!X:X)</f>
        <v>0</v>
      </c>
      <c r="AN342" s="107">
        <f>SUMIF(HISTORICO!N:N,DECKS!$F342,HISTORICO!Y:Y)</f>
        <v>0</v>
      </c>
      <c r="AO342" s="107">
        <f>SUMIF(HISTORICO!N:N,DECKS!$F342,HISTORICO!Z:Z)</f>
        <v>0</v>
      </c>
      <c r="AP342" s="107">
        <f>SUMIF(HISTORICO!N:N,DECKS!$F342,HISTORICO!AA:AA)</f>
        <v>0</v>
      </c>
      <c r="AQ342" s="111">
        <f>IFERROR(SUM(DECKS!$AM342:$AP342)/((DECKS!$AG342)),0)</f>
        <v>0</v>
      </c>
      <c r="AR342" s="112">
        <f>IFERROR(DECKS!$AM342/SUM(DECKS!$AM342:$AP342),0)</f>
        <v>0</v>
      </c>
      <c r="AS342" s="112">
        <f>IFERROR(DECKS!$AN342/SUM(DECKS!$AM342:$AP342),0)</f>
        <v>0</v>
      </c>
      <c r="AT342" s="112">
        <f>IFERROR(DECKS!$AO342/SUM(DECKS!$AM342:$AP342),0)</f>
        <v>0</v>
      </c>
      <c r="AU342" s="112">
        <f>IFERROR(DECKS!$AP342/SUM(DECKS!$AM342:$AP342),0)</f>
        <v>0</v>
      </c>
      <c r="AV342" s="107">
        <f t="array" ref="AV342">XLOOKUP(DECKS!$F342,HISTORICO!$N$4:$N$100,HISTORICO!$AH$4:$AH$100,0)</f>
        <v>0</v>
      </c>
      <c r="AW342" s="107">
        <f>DECKS!$AV342+DECKS!$AM342+1.5*DECKS!$AN342+2*DECKS!$AO342+2.5*DECKS!$AP342</f>
        <v>0</v>
      </c>
      <c r="AX342" s="110" t="str">
        <f>IFERROR(DECKS!$AW342/DECKS!$AG342,"-")</f>
        <v>-</v>
      </c>
      <c r="AY342" s="107" t="str">
        <f t="array" ref="AY342">XLOOKUP(DECKS!$AX342,REF!$F$64:$F$68,REF!$D$64:$D$68,"-",-1,1)</f>
        <v>-</v>
      </c>
      <c r="AZ342" s="107"/>
      <c r="BA342" s="114"/>
      <c r="BB342" s="107"/>
      <c r="BC342" s="107"/>
    </row>
    <row r="343" ht="18.75" hidden="1" customHeight="1">
      <c r="A343" s="88"/>
      <c r="B343" s="105" t="s">
        <v>298</v>
      </c>
      <c r="C343" s="107" t="s">
        <v>256</v>
      </c>
      <c r="D343" s="107">
        <v>4.0</v>
      </c>
      <c r="E343" s="105" t="str">
        <f t="array" ref="E343">XLOOKUP(B343,REF!$C$3:$C$34,REF!$B$3:$B$34,"-",0,1)</f>
        <v>Boros</v>
      </c>
      <c r="F343" s="108" t="s">
        <v>684</v>
      </c>
      <c r="G343" s="107" t="str">
        <f t="shared" si="1"/>
        <v>1</v>
      </c>
      <c r="H343" s="107" t="str">
        <f t="shared" si="2"/>
        <v>0</v>
      </c>
      <c r="I343" s="107" t="str">
        <f t="shared" si="3"/>
        <v>0</v>
      </c>
      <c r="J343" s="107" t="str">
        <f t="shared" si="4"/>
        <v>1</v>
      </c>
      <c r="K343" s="107" t="str">
        <f t="shared" si="5"/>
        <v>0</v>
      </c>
      <c r="L343" s="107">
        <f t="shared" si="6"/>
        <v>2</v>
      </c>
      <c r="M343" s="107">
        <f t="array" ref="M343">XLOOKUP(DECKS!$F343,HISTORICO!$B$4:$B$11,HISTORICO!$C$4:$C$11,0,0)</f>
        <v>0</v>
      </c>
      <c r="N343" s="107">
        <f t="array" ref="N343">XLOOKUP(DECKS!$F343,HISTORICO!$B$4:$B$11,HISTORICO!$D$4:$D$11,0,0)</f>
        <v>0</v>
      </c>
      <c r="O343" s="107">
        <f t="array" ref="O343">XLOOKUP(DECKS!$F343,HISTORICO!$B$15:$B$89,HISTORICO!$C$15:$C$89,0,0)</f>
        <v>0</v>
      </c>
      <c r="P343" s="107">
        <f t="array" ref="P343">XLOOKUP(DECKS!$F343,HISTORICO!$B$15:$B$89,HISTORICO!$D$15:$D$89,0,0)</f>
        <v>0</v>
      </c>
      <c r="Q343" s="107">
        <f t="array" ref="Q343">XLOOKUP(DECKS!$F343,HISTORICO!$B$93:$B$171,HISTORICO!$C$93:$C$171,0,0)</f>
        <v>28</v>
      </c>
      <c r="R343" s="107">
        <f t="array" ref="R343">XLOOKUP(DECKS!$F343,HISTORICO!$B$93:$B$171,HISTORICO!$D$93:$D$171,0,0)</f>
        <v>10</v>
      </c>
      <c r="S343" s="107">
        <f t="array" ref="S343">XLOOKUP(DECKS!$F343,HISTORICO!$B$175:$B$377,HISTORICO!$C$175:$C$377,0,0)</f>
        <v>0</v>
      </c>
      <c r="T343" s="107">
        <f t="array" ref="T343">XLOOKUP(DECKS!$F343,HISTORICO!$B$175:$B$377,HISTORICO!$D$175:$D$377,0,0)</f>
        <v>0</v>
      </c>
      <c r="U343" s="107">
        <f t="array" ref="U343">XLOOKUP(DECKS!$F343,HISTORICO!$B$381:$B$501,HISTORICO!$C$381:$C$501,0,0)</f>
        <v>0</v>
      </c>
      <c r="V343" s="107">
        <f t="array" ref="V343">XLOOKUP(DECKS!$F343,HISTORICO!$B$381:$B$501,HISTORICO!$D$381:$D$501,0,0)</f>
        <v>0</v>
      </c>
      <c r="W343" s="107">
        <f t="array" ref="W343">XLOOKUP(DECKS!$F343,HISTORICO!$B$505:$B$589,HISTORICO!$C$505:$C$589,0,0)</f>
        <v>0</v>
      </c>
      <c r="X343" s="107">
        <f t="array" ref="X343">XLOOKUP(DECKS!$F343,HISTORICO!$B$505:$B$589,HISTORICO!$D$505:$D$589,0,0)</f>
        <v>0</v>
      </c>
      <c r="Y343" s="107">
        <f t="array" ref="Y343">XLOOKUP(DECKS!$F343,HISTORICO!$N$4:$N$100,HISTORICO!$O$4:$O$100,0,0)</f>
        <v>0</v>
      </c>
      <c r="Z343" s="107">
        <f t="array" ref="Z343">XLOOKUP(DECKS!$F343,HISTORICO!$N$4:$N$100,HISTORICO!$P$4:$P$100,0,0)</f>
        <v>0</v>
      </c>
      <c r="AA343" s="107">
        <f t="array" ref="AA343">XLOOKUP(DECKS!$F343,HISTORICO!$N$107:$N$288,HISTORICO!$O$107:$O$288,0,0)</f>
        <v>0</v>
      </c>
      <c r="AB343" s="107">
        <f t="array" ref="AB343">XLOOKUP(DECKS!$F343,HISTORICO!$N$107:$N$288,HISTORICO!$P$107:$P$288,0,0)</f>
        <v>0</v>
      </c>
      <c r="AC343" s="100" t="str">
        <f>DECKS!$AB343/DECKS!$AA343</f>
        <v>#DIV/0!</v>
      </c>
      <c r="AD343" s="108">
        <f t="array" ref="AD343">XLOOKUP(DECKS!$F343,HISTORICO!$N$292:$N$759,HISTORICO!$O$292:$O$759,0,0)</f>
        <v>0</v>
      </c>
      <c r="AE343" s="107">
        <f t="array" ref="AE343">XLOOKUP(DECKS!$F343,HISTORICO!$N$292:$N$759,HISTORICO!$P$292:$P$759,0,0)</f>
        <v>0</v>
      </c>
      <c r="AF343" s="109">
        <f>IFERROR(DECKS!$AE343/DECKS!$AD343,0)</f>
        <v>0</v>
      </c>
      <c r="AG343" s="108">
        <f>DECKS!$Y343+DECKS!$AA343+DECKS!$AD343</f>
        <v>0</v>
      </c>
      <c r="AH343" s="109">
        <f>IFERROR((DECKS!$Z343+DECKS!$AB343+DECKS!$AE343)/DECKS!$AG343,0)</f>
        <v>0</v>
      </c>
      <c r="AI343" s="110" t="str">
        <f>IFERROR(AVERAGEIF(REG!$D$2:$D$124,DECKS!$F343,REG!$C$2:$C$124),"-")</f>
        <v>-</v>
      </c>
      <c r="AJ343" s="108">
        <f>DECKS!$M343+DECKS!$O343+DECKS!$Q343+DECKS!$S343+DECKS!$U343+DECKS!$W343+DECKS!$Y343+DECKS!$AA343+DECKS!$AD343</f>
        <v>28</v>
      </c>
      <c r="AK343" s="109">
        <f>IFERROR((DECKS!$N343+DECKS!$P343+DECKS!$R343+DECKS!$T343+DECKS!$V343+DECKS!$X343+DECKS!$Z343+DECKS!$AB343+DECKS!$AE343)/DECKS!$AJ343,0)</f>
        <v>0.3571428571</v>
      </c>
      <c r="AL343" s="100" t="s">
        <v>190</v>
      </c>
      <c r="AM343" s="107">
        <f>SUMIF(HISTORICO!N:N,DECKS!$F343,HISTORICO!X:X)</f>
        <v>0</v>
      </c>
      <c r="AN343" s="107">
        <f>SUMIF(HISTORICO!N:N,DECKS!$F343,HISTORICO!Y:Y)</f>
        <v>0</v>
      </c>
      <c r="AO343" s="107">
        <f>SUMIF(HISTORICO!N:N,DECKS!$F343,HISTORICO!Z:Z)</f>
        <v>0</v>
      </c>
      <c r="AP343" s="107">
        <f>SUMIF(HISTORICO!N:N,DECKS!$F343,HISTORICO!AA:AA)</f>
        <v>0</v>
      </c>
      <c r="AQ343" s="111">
        <f>IFERROR(SUM(DECKS!$AM343:$AP343)/((DECKS!$AG343)),0)</f>
        <v>0</v>
      </c>
      <c r="AR343" s="112">
        <f>IFERROR(DECKS!$AM343/SUM(DECKS!$AM343:$AP343),0)</f>
        <v>0</v>
      </c>
      <c r="AS343" s="112">
        <f>IFERROR(DECKS!$AN343/SUM(DECKS!$AM343:$AP343),0)</f>
        <v>0</v>
      </c>
      <c r="AT343" s="112">
        <f>IFERROR(DECKS!$AO343/SUM(DECKS!$AM343:$AP343),0)</f>
        <v>0</v>
      </c>
      <c r="AU343" s="112">
        <f>IFERROR(DECKS!$AP343/SUM(DECKS!$AM343:$AP343),0)</f>
        <v>0</v>
      </c>
      <c r="AV343" s="107">
        <f t="array" ref="AV343">XLOOKUP(DECKS!$F343,HISTORICO!$N$4:$N$100,HISTORICO!$AH$4:$AH$100,0)</f>
        <v>0</v>
      </c>
      <c r="AW343" s="107">
        <f>DECKS!$AV343+DECKS!$AM343+1.5*DECKS!$AN343+2*DECKS!$AO343+2.5*DECKS!$AP343</f>
        <v>0</v>
      </c>
      <c r="AX343" s="110" t="str">
        <f>IFERROR(DECKS!$AW343/DECKS!$AG343,"-")</f>
        <v>-</v>
      </c>
      <c r="AY343" s="107" t="str">
        <f t="array" ref="AY343">XLOOKUP(DECKS!$AX343,REF!$F$64:$F$68,REF!$D$64:$D$68,"-",-1,1)</f>
        <v>-</v>
      </c>
      <c r="AZ343" s="107"/>
      <c r="BA343" s="114"/>
      <c r="BB343" s="107"/>
      <c r="BC343" s="107"/>
    </row>
    <row r="344" ht="18.75" hidden="1" customHeight="1">
      <c r="A344" s="88"/>
      <c r="B344" s="105" t="s">
        <v>328</v>
      </c>
      <c r="C344" s="107" t="s">
        <v>254</v>
      </c>
      <c r="D344" s="107">
        <v>3.0</v>
      </c>
      <c r="E344" s="105" t="str">
        <f t="array" ref="E344">XLOOKUP(B344,REF!$C$3:$C$34,REF!$B$3:$B$34,"-",0,1)</f>
        <v>Mono Red</v>
      </c>
      <c r="F344" s="108" t="s">
        <v>685</v>
      </c>
      <c r="G344" s="107" t="str">
        <f t="shared" si="1"/>
        <v>0</v>
      </c>
      <c r="H344" s="107" t="str">
        <f t="shared" si="2"/>
        <v>0</v>
      </c>
      <c r="I344" s="107" t="str">
        <f t="shared" si="3"/>
        <v>0</v>
      </c>
      <c r="J344" s="107" t="str">
        <f t="shared" si="4"/>
        <v>1</v>
      </c>
      <c r="K344" s="107" t="str">
        <f t="shared" si="5"/>
        <v>0</v>
      </c>
      <c r="L344" s="107">
        <f t="shared" si="6"/>
        <v>1</v>
      </c>
      <c r="M344" s="107">
        <f t="array" ref="M344">XLOOKUP(DECKS!$F344,HISTORICO!$B$4:$B$11,HISTORICO!$C$4:$C$11,0,0)</f>
        <v>0</v>
      </c>
      <c r="N344" s="107">
        <f t="array" ref="N344">XLOOKUP(DECKS!$F344,HISTORICO!$B$4:$B$11,HISTORICO!$D$4:$D$11,0,0)</f>
        <v>0</v>
      </c>
      <c r="O344" s="107">
        <f t="array" ref="O344">XLOOKUP(DECKS!$F344,HISTORICO!$B$15:$B$89,HISTORICO!$C$15:$C$89,0,0)</f>
        <v>11</v>
      </c>
      <c r="P344" s="107">
        <f t="array" ref="P344">XLOOKUP(DECKS!$F344,HISTORICO!$B$15:$B$89,HISTORICO!$D$15:$D$89,0,0)</f>
        <v>5</v>
      </c>
      <c r="Q344" s="107">
        <f t="array" ref="Q344">XLOOKUP(DECKS!$F344,HISTORICO!$B$93:$B$171,HISTORICO!$C$93:$C$171,0,0)</f>
        <v>1</v>
      </c>
      <c r="R344" s="107">
        <f t="array" ref="R344">XLOOKUP(DECKS!$F344,HISTORICO!$B$93:$B$171,HISTORICO!$D$93:$D$171,0,0)</f>
        <v>0</v>
      </c>
      <c r="S344" s="107">
        <f t="array" ref="S344">XLOOKUP(DECKS!$F344,HISTORICO!$B$175:$B$377,HISTORICO!$C$175:$C$377,0,0)</f>
        <v>2</v>
      </c>
      <c r="T344" s="107">
        <f t="array" ref="T344">XLOOKUP(DECKS!$F344,HISTORICO!$B$175:$B$377,HISTORICO!$D$175:$D$377,0,0)</f>
        <v>0</v>
      </c>
      <c r="U344" s="107">
        <f t="array" ref="U344">XLOOKUP(DECKS!$F344,HISTORICO!$B$381:$B$501,HISTORICO!$C$381:$C$501,0,0)</f>
        <v>0</v>
      </c>
      <c r="V344" s="107">
        <f t="array" ref="V344">XLOOKUP(DECKS!$F344,HISTORICO!$B$381:$B$501,HISTORICO!$D$381:$D$501,0,0)</f>
        <v>0</v>
      </c>
      <c r="W344" s="107">
        <f t="array" ref="W344">XLOOKUP(DECKS!$F344,HISTORICO!$B$505:$B$589,HISTORICO!$C$505:$C$589,0,0)</f>
        <v>0</v>
      </c>
      <c r="X344" s="107">
        <f t="array" ref="X344">XLOOKUP(DECKS!$F344,HISTORICO!$B$505:$B$589,HISTORICO!$D$505:$D$589,0,0)</f>
        <v>0</v>
      </c>
      <c r="Y344" s="107">
        <f t="array" ref="Y344">XLOOKUP(DECKS!$F344,HISTORICO!$N$4:$N$100,HISTORICO!$O$4:$O$100,0,0)</f>
        <v>0</v>
      </c>
      <c r="Z344" s="107">
        <f t="array" ref="Z344">XLOOKUP(DECKS!$F344,HISTORICO!$N$4:$N$100,HISTORICO!$P$4:$P$100,0,0)</f>
        <v>0</v>
      </c>
      <c r="AA344" s="107">
        <f t="array" ref="AA344">XLOOKUP(DECKS!$F344,HISTORICO!$N$107:$N$288,HISTORICO!$O$107:$O$288,0,0)</f>
        <v>0</v>
      </c>
      <c r="AB344" s="107">
        <f t="array" ref="AB344">XLOOKUP(DECKS!$F344,HISTORICO!$N$107:$N$288,HISTORICO!$P$107:$P$288,0,0)</f>
        <v>0</v>
      </c>
      <c r="AC344" s="100" t="str">
        <f>DECKS!$AB344/DECKS!$AA344</f>
        <v>#DIV/0!</v>
      </c>
      <c r="AD344" s="108">
        <f t="array" ref="AD344">XLOOKUP(DECKS!$F344,HISTORICO!$N$292:$N$759,HISTORICO!$O$292:$O$759,0,0)</f>
        <v>0</v>
      </c>
      <c r="AE344" s="107">
        <f t="array" ref="AE344">XLOOKUP(DECKS!$F344,HISTORICO!$N$292:$N$759,HISTORICO!$P$292:$P$759,0,0)</f>
        <v>0</v>
      </c>
      <c r="AF344" s="109">
        <f>IFERROR(DECKS!$AE344/DECKS!$AD344,0)</f>
        <v>0</v>
      </c>
      <c r="AG344" s="108">
        <f>DECKS!$Y344+DECKS!$AA344+DECKS!$AD344</f>
        <v>0</v>
      </c>
      <c r="AH344" s="109">
        <f>IFERROR((DECKS!$Z344+DECKS!$AB344+DECKS!$AE344)/DECKS!$AG344,0)</f>
        <v>0</v>
      </c>
      <c r="AI344" s="110" t="str">
        <f>IFERROR(AVERAGEIF(REG!$D$2:$D$124,DECKS!$F344,REG!$C$2:$C$124),"-")</f>
        <v>-</v>
      </c>
      <c r="AJ344" s="108">
        <f>DECKS!$M344+DECKS!$O344+DECKS!$Q344+DECKS!$S344+DECKS!$U344+DECKS!$W344+DECKS!$Y344+DECKS!$AA344+DECKS!$AD344</f>
        <v>14</v>
      </c>
      <c r="AK344" s="109">
        <f>IFERROR((DECKS!$N344+DECKS!$P344+DECKS!$R344+DECKS!$T344+DECKS!$V344+DECKS!$X344+DECKS!$Z344+DECKS!$AB344+DECKS!$AE344)/DECKS!$AJ344,0)</f>
        <v>0.3571428571</v>
      </c>
      <c r="AL344" s="100" t="s">
        <v>362</v>
      </c>
      <c r="AM344" s="107">
        <f>SUMIF(HISTORICO!N:N,DECKS!$F344,HISTORICO!X:X)</f>
        <v>0</v>
      </c>
      <c r="AN344" s="107">
        <f>SUMIF(HISTORICO!N:N,DECKS!$F344,HISTORICO!Y:Y)</f>
        <v>0</v>
      </c>
      <c r="AO344" s="107">
        <f>SUMIF(HISTORICO!N:N,DECKS!$F344,HISTORICO!Z:Z)</f>
        <v>0</v>
      </c>
      <c r="AP344" s="107">
        <f>SUMIF(HISTORICO!N:N,DECKS!$F344,HISTORICO!AA:AA)</f>
        <v>0</v>
      </c>
      <c r="AQ344" s="111">
        <f>IFERROR(SUM(DECKS!$AM344:$AP344)/((DECKS!$AG344)),0)</f>
        <v>0</v>
      </c>
      <c r="AR344" s="112">
        <f>IFERROR(DECKS!$AM344/SUM(DECKS!$AM344:$AP344),0)</f>
        <v>0</v>
      </c>
      <c r="AS344" s="112">
        <f>IFERROR(DECKS!$AN344/SUM(DECKS!$AM344:$AP344),0)</f>
        <v>0</v>
      </c>
      <c r="AT344" s="112">
        <f>IFERROR(DECKS!$AO344/SUM(DECKS!$AM344:$AP344),0)</f>
        <v>0</v>
      </c>
      <c r="AU344" s="112">
        <f>IFERROR(DECKS!$AP344/SUM(DECKS!$AM344:$AP344),0)</f>
        <v>0</v>
      </c>
      <c r="AV344" s="107">
        <f t="array" ref="AV344">XLOOKUP(DECKS!$F344,HISTORICO!$N$4:$N$100,HISTORICO!$AH$4:$AH$100,0)</f>
        <v>0</v>
      </c>
      <c r="AW344" s="107">
        <f>DECKS!$AV344+DECKS!$AM344+1.5*DECKS!$AN344+2*DECKS!$AO344+2.5*DECKS!$AP344</f>
        <v>0</v>
      </c>
      <c r="AX344" s="110" t="str">
        <f>IFERROR(DECKS!$AW344/DECKS!$AG344,"-")</f>
        <v>-</v>
      </c>
      <c r="AY344" s="107" t="str">
        <f t="array" ref="AY344">XLOOKUP(DECKS!$AX344,REF!$F$64:$F$68,REF!$D$64:$D$68,"-",-1,1)</f>
        <v>-</v>
      </c>
      <c r="AZ344" s="107" t="s">
        <v>686</v>
      </c>
      <c r="BA344" s="114">
        <v>340.08</v>
      </c>
      <c r="BB344" s="107">
        <v>3.88</v>
      </c>
      <c r="BC344" s="107">
        <v>41.31</v>
      </c>
    </row>
    <row r="345" ht="18.75" hidden="1" customHeight="1">
      <c r="A345" s="88"/>
      <c r="B345" s="105" t="s">
        <v>310</v>
      </c>
      <c r="C345" s="107" t="s">
        <v>256</v>
      </c>
      <c r="D345" s="107">
        <v>5.0</v>
      </c>
      <c r="E345" s="105" t="str">
        <f t="array" ref="E345">XLOOKUP(B345,REF!$C$3:$C$34,REF!$B$3:$B$34,"-",0,1)</f>
        <v>Mono Black</v>
      </c>
      <c r="F345" s="108" t="s">
        <v>687</v>
      </c>
      <c r="G345" s="107" t="str">
        <f t="shared" si="1"/>
        <v>0</v>
      </c>
      <c r="H345" s="107" t="str">
        <f t="shared" si="2"/>
        <v>0</v>
      </c>
      <c r="I345" s="107" t="str">
        <f t="shared" si="3"/>
        <v>1</v>
      </c>
      <c r="J345" s="107" t="str">
        <f t="shared" si="4"/>
        <v>0</v>
      </c>
      <c r="K345" s="107" t="str">
        <f t="shared" si="5"/>
        <v>0</v>
      </c>
      <c r="L345" s="107">
        <f t="shared" si="6"/>
        <v>1</v>
      </c>
      <c r="M345" s="107">
        <f t="array" ref="M345">XLOOKUP(DECKS!$F345,HISTORICO!$B$4:$B$11,HISTORICO!$C$4:$C$11,0,0)</f>
        <v>0</v>
      </c>
      <c r="N345" s="107">
        <f t="array" ref="N345">XLOOKUP(DECKS!$F345,HISTORICO!$B$4:$B$11,HISTORICO!$D$4:$D$11,0,0)</f>
        <v>0</v>
      </c>
      <c r="O345" s="107">
        <f t="array" ref="O345">XLOOKUP(DECKS!$F345,HISTORICO!$B$15:$B$89,HISTORICO!$C$15:$C$89,0,0)</f>
        <v>0</v>
      </c>
      <c r="P345" s="107">
        <f t="array" ref="P345">XLOOKUP(DECKS!$F345,HISTORICO!$B$15:$B$89,HISTORICO!$D$15:$D$89,0,0)</f>
        <v>0</v>
      </c>
      <c r="Q345" s="107">
        <f t="array" ref="Q345">XLOOKUP(DECKS!$F345,HISTORICO!$B$93:$B$171,HISTORICO!$C$93:$C$171,0,0)</f>
        <v>14</v>
      </c>
      <c r="R345" s="107">
        <f t="array" ref="R345">XLOOKUP(DECKS!$F345,HISTORICO!$B$93:$B$171,HISTORICO!$D$93:$D$171,0,0)</f>
        <v>5</v>
      </c>
      <c r="S345" s="107">
        <f t="array" ref="S345">XLOOKUP(DECKS!$F345,HISTORICO!$B$175:$B$377,HISTORICO!$C$175:$C$377,0,0)</f>
        <v>0</v>
      </c>
      <c r="T345" s="107">
        <f t="array" ref="T345">XLOOKUP(DECKS!$F345,HISTORICO!$B$175:$B$377,HISTORICO!$D$175:$D$377,0,0)</f>
        <v>0</v>
      </c>
      <c r="U345" s="107">
        <f t="array" ref="U345">XLOOKUP(DECKS!$F345,HISTORICO!$B$381:$B$501,HISTORICO!$C$381:$C$501,0,0)</f>
        <v>0</v>
      </c>
      <c r="V345" s="107">
        <f t="array" ref="V345">XLOOKUP(DECKS!$F345,HISTORICO!$B$381:$B$501,HISTORICO!$D$381:$D$501,0,0)</f>
        <v>0</v>
      </c>
      <c r="W345" s="107">
        <f t="array" ref="W345">XLOOKUP(DECKS!$F345,HISTORICO!$B$505:$B$589,HISTORICO!$C$505:$C$589,0,0)</f>
        <v>0</v>
      </c>
      <c r="X345" s="107">
        <f t="array" ref="X345">XLOOKUP(DECKS!$F345,HISTORICO!$B$505:$B$589,HISTORICO!$D$505:$D$589,0,0)</f>
        <v>0</v>
      </c>
      <c r="Y345" s="107">
        <f t="array" ref="Y345">XLOOKUP(DECKS!$F345,HISTORICO!$N$4:$N$100,HISTORICO!$O$4:$O$100,0,0)</f>
        <v>0</v>
      </c>
      <c r="Z345" s="107">
        <f t="array" ref="Z345">XLOOKUP(DECKS!$F345,HISTORICO!$N$4:$N$100,HISTORICO!$P$4:$P$100,0,0)</f>
        <v>0</v>
      </c>
      <c r="AA345" s="107">
        <f t="array" ref="AA345">XLOOKUP(DECKS!$F345,HISTORICO!$N$107:$N$288,HISTORICO!$O$107:$O$288,0,0)</f>
        <v>0</v>
      </c>
      <c r="AB345" s="107">
        <f t="array" ref="AB345">XLOOKUP(DECKS!$F345,HISTORICO!$N$107:$N$288,HISTORICO!$P$107:$P$288,0,0)</f>
        <v>0</v>
      </c>
      <c r="AC345" s="100" t="str">
        <f>DECKS!$AB345/DECKS!$AA345</f>
        <v>#DIV/0!</v>
      </c>
      <c r="AD345" s="108">
        <f t="array" ref="AD345">XLOOKUP(DECKS!$F345,HISTORICO!$N$292:$N$759,HISTORICO!$O$292:$O$759,0,0)</f>
        <v>0</v>
      </c>
      <c r="AE345" s="107">
        <f t="array" ref="AE345">XLOOKUP(DECKS!$F345,HISTORICO!$N$292:$N$759,HISTORICO!$P$292:$P$759,0,0)</f>
        <v>0</v>
      </c>
      <c r="AF345" s="109">
        <f>IFERROR(DECKS!$AE345/DECKS!$AD345,0)</f>
        <v>0</v>
      </c>
      <c r="AG345" s="108">
        <f>DECKS!$Y345+DECKS!$AA345+DECKS!$AD345</f>
        <v>0</v>
      </c>
      <c r="AH345" s="109">
        <f>IFERROR((DECKS!$Z345+DECKS!$AB345+DECKS!$AE345)/DECKS!$AG345,0)</f>
        <v>0</v>
      </c>
      <c r="AI345" s="110" t="str">
        <f>IFERROR(AVERAGEIF(REG!$D$2:$D$124,DECKS!$F345,REG!$C$2:$C$124),"-")</f>
        <v>-</v>
      </c>
      <c r="AJ345" s="108">
        <f>DECKS!$M345+DECKS!$O345+DECKS!$Q345+DECKS!$S345+DECKS!$U345+DECKS!$W345+DECKS!$Y345+DECKS!$AA345+DECKS!$AD345</f>
        <v>14</v>
      </c>
      <c r="AK345" s="109">
        <f>IFERROR((DECKS!$N345+DECKS!$P345+DECKS!$R345+DECKS!$T345+DECKS!$V345+DECKS!$X345+DECKS!$Z345+DECKS!$AB345+DECKS!$AE345)/DECKS!$AJ345,0)</f>
        <v>0.3571428571</v>
      </c>
      <c r="AL345" s="100" t="s">
        <v>362</v>
      </c>
      <c r="AM345" s="107">
        <f>SUMIF(HISTORICO!N:N,DECKS!$F345,HISTORICO!X:X)</f>
        <v>0</v>
      </c>
      <c r="AN345" s="107">
        <f>SUMIF(HISTORICO!N:N,DECKS!$F345,HISTORICO!Y:Y)</f>
        <v>0</v>
      </c>
      <c r="AO345" s="107">
        <f>SUMIF(HISTORICO!N:N,DECKS!$F345,HISTORICO!Z:Z)</f>
        <v>0</v>
      </c>
      <c r="AP345" s="107">
        <f>SUMIF(HISTORICO!N:N,DECKS!$F345,HISTORICO!AA:AA)</f>
        <v>0</v>
      </c>
      <c r="AQ345" s="111">
        <f>IFERROR(SUM(DECKS!$AM345:$AP345)/((DECKS!$AG345)),0)</f>
        <v>0</v>
      </c>
      <c r="AR345" s="112">
        <f>IFERROR(DECKS!$AM345/SUM(DECKS!$AM345:$AP345),0)</f>
        <v>0</v>
      </c>
      <c r="AS345" s="112">
        <f>IFERROR(DECKS!$AN345/SUM(DECKS!$AM345:$AP345),0)</f>
        <v>0</v>
      </c>
      <c r="AT345" s="112">
        <f>IFERROR(DECKS!$AO345/SUM(DECKS!$AM345:$AP345),0)</f>
        <v>0</v>
      </c>
      <c r="AU345" s="112">
        <f>IFERROR(DECKS!$AP345/SUM(DECKS!$AM345:$AP345),0)</f>
        <v>0</v>
      </c>
      <c r="AV345" s="107">
        <f t="array" ref="AV345">XLOOKUP(DECKS!$F345,HISTORICO!$N$4:$N$100,HISTORICO!$AH$4:$AH$100,0)</f>
        <v>0</v>
      </c>
      <c r="AW345" s="107">
        <f>DECKS!$AV345+DECKS!$AM345+1.5*DECKS!$AN345+2*DECKS!$AO345+2.5*DECKS!$AP345</f>
        <v>0</v>
      </c>
      <c r="AX345" s="110" t="str">
        <f>IFERROR(DECKS!$AW345/DECKS!$AG345,"-")</f>
        <v>-</v>
      </c>
      <c r="AY345" s="107" t="str">
        <f t="array" ref="AY345">XLOOKUP(DECKS!$AX345,REF!$F$64:$F$68,REF!$D$64:$D$68,"-",-1,1)</f>
        <v>-</v>
      </c>
      <c r="AZ345" s="107"/>
      <c r="BA345" s="114"/>
      <c r="BB345" s="107"/>
      <c r="BC345" s="107"/>
    </row>
    <row r="346" ht="18.75" hidden="1" customHeight="1">
      <c r="A346" s="88"/>
      <c r="B346" s="105" t="s">
        <v>298</v>
      </c>
      <c r="C346" s="107" t="s">
        <v>256</v>
      </c>
      <c r="D346" s="107">
        <v>8.0</v>
      </c>
      <c r="E346" s="105" t="str">
        <f t="array" ref="E346">XLOOKUP(B346,REF!$C$3:$C$34,REF!$B$3:$B$34,"-",0,1)</f>
        <v>Boros</v>
      </c>
      <c r="F346" s="108" t="s">
        <v>688</v>
      </c>
      <c r="G346" s="107" t="str">
        <f t="shared" si="1"/>
        <v>1</v>
      </c>
      <c r="H346" s="107" t="str">
        <f t="shared" si="2"/>
        <v>0</v>
      </c>
      <c r="I346" s="107" t="str">
        <f t="shared" si="3"/>
        <v>0</v>
      </c>
      <c r="J346" s="107" t="str">
        <f t="shared" si="4"/>
        <v>1</v>
      </c>
      <c r="K346" s="107" t="str">
        <f t="shared" si="5"/>
        <v>0</v>
      </c>
      <c r="L346" s="107">
        <f t="shared" si="6"/>
        <v>2</v>
      </c>
      <c r="M346" s="107">
        <f t="array" ref="M346">XLOOKUP(DECKS!$F346,HISTORICO!$B$4:$B$11,HISTORICO!$C$4:$C$11,0,0)</f>
        <v>0</v>
      </c>
      <c r="N346" s="107">
        <f t="array" ref="N346">XLOOKUP(DECKS!$F346,HISTORICO!$B$4:$B$11,HISTORICO!$D$4:$D$11,0,0)</f>
        <v>0</v>
      </c>
      <c r="O346" s="107">
        <f t="array" ref="O346">XLOOKUP(DECKS!$F346,HISTORICO!$B$15:$B$89,HISTORICO!$C$15:$C$89,0,0)</f>
        <v>0</v>
      </c>
      <c r="P346" s="107">
        <f t="array" ref="P346">XLOOKUP(DECKS!$F346,HISTORICO!$B$15:$B$89,HISTORICO!$D$15:$D$89,0,0)</f>
        <v>0</v>
      </c>
      <c r="Q346" s="107">
        <f t="array" ref="Q346">XLOOKUP(DECKS!$F346,HISTORICO!$B$93:$B$171,HISTORICO!$C$93:$C$171,0,0)</f>
        <v>0</v>
      </c>
      <c r="R346" s="107">
        <f t="array" ref="R346">XLOOKUP(DECKS!$F346,HISTORICO!$B$93:$B$171,HISTORICO!$D$93:$D$171,0,0)</f>
        <v>0</v>
      </c>
      <c r="S346" s="107">
        <f t="array" ref="S346">XLOOKUP(DECKS!$F346,HISTORICO!$B$175:$B$377,HISTORICO!$C$175:$C$377,0,0)</f>
        <v>16</v>
      </c>
      <c r="T346" s="107">
        <f t="array" ref="T346">XLOOKUP(DECKS!$F346,HISTORICO!$B$175:$B$377,HISTORICO!$D$175:$D$377,0,0)</f>
        <v>6</v>
      </c>
      <c r="U346" s="107">
        <f t="array" ref="U346">XLOOKUP(DECKS!$F346,HISTORICO!$B$381:$B$501,HISTORICO!$C$381:$C$501,0,0)</f>
        <v>1</v>
      </c>
      <c r="V346" s="107">
        <f t="array" ref="V346">XLOOKUP(DECKS!$F346,HISTORICO!$B$381:$B$501,HISTORICO!$D$381:$D$501,0,0)</f>
        <v>0</v>
      </c>
      <c r="W346" s="107">
        <f t="array" ref="W346">XLOOKUP(DECKS!$F346,HISTORICO!$B$505:$B$589,HISTORICO!$C$505:$C$589,0,0)</f>
        <v>0</v>
      </c>
      <c r="X346" s="107">
        <f t="array" ref="X346">XLOOKUP(DECKS!$F346,HISTORICO!$B$505:$B$589,HISTORICO!$D$505:$D$589,0,0)</f>
        <v>0</v>
      </c>
      <c r="Y346" s="107">
        <f t="array" ref="Y346">XLOOKUP(DECKS!$F346,HISTORICO!$N$4:$N$100,HISTORICO!$O$4:$O$100,0,0)</f>
        <v>0</v>
      </c>
      <c r="Z346" s="107">
        <f t="array" ref="Z346">XLOOKUP(DECKS!$F346,HISTORICO!$N$4:$N$100,HISTORICO!$P$4:$P$100,0,0)</f>
        <v>0</v>
      </c>
      <c r="AA346" s="107">
        <f t="array" ref="AA346">XLOOKUP(DECKS!$F346,HISTORICO!$N$107:$N$288,HISTORICO!$O$107:$O$288,0,0)</f>
        <v>0</v>
      </c>
      <c r="AB346" s="107">
        <f t="array" ref="AB346">XLOOKUP(DECKS!$F346,HISTORICO!$N$107:$N$288,HISTORICO!$P$107:$P$288,0,0)</f>
        <v>0</v>
      </c>
      <c r="AC346" s="100" t="str">
        <f>DECKS!$AB346/DECKS!$AA346</f>
        <v>#DIV/0!</v>
      </c>
      <c r="AD346" s="108">
        <f t="array" ref="AD346">XLOOKUP(DECKS!$F346,HISTORICO!$N$292:$N$759,HISTORICO!$O$292:$O$759,0,0)</f>
        <v>0</v>
      </c>
      <c r="AE346" s="107">
        <f t="array" ref="AE346">XLOOKUP(DECKS!$F346,HISTORICO!$N$292:$N$759,HISTORICO!$P$292:$P$759,0,0)</f>
        <v>0</v>
      </c>
      <c r="AF346" s="109">
        <f>IFERROR(DECKS!$AE346/DECKS!$AD346,0)</f>
        <v>0</v>
      </c>
      <c r="AG346" s="108">
        <f>DECKS!$Y346+DECKS!$AA346+DECKS!$AD346</f>
        <v>0</v>
      </c>
      <c r="AH346" s="109">
        <f>IFERROR((DECKS!$Z346+DECKS!$AB346+DECKS!$AE346)/DECKS!$AG346,0)</f>
        <v>0</v>
      </c>
      <c r="AI346" s="110" t="str">
        <f>IFERROR(AVERAGEIF(REG!$D$2:$D$124,DECKS!$F346,REG!$C$2:$C$124),"-")</f>
        <v>-</v>
      </c>
      <c r="AJ346" s="108">
        <f>DECKS!$M346+DECKS!$O346+DECKS!$Q346+DECKS!$S346+DECKS!$U346+DECKS!$W346+DECKS!$Y346+DECKS!$AA346+DECKS!$AD346</f>
        <v>17</v>
      </c>
      <c r="AK346" s="109">
        <f>IFERROR((DECKS!$N346+DECKS!$P346+DECKS!$R346+DECKS!$T346+DECKS!$V346+DECKS!$X346+DECKS!$Z346+DECKS!$AB346+DECKS!$AE346)/DECKS!$AJ346,0)</f>
        <v>0.3529411765</v>
      </c>
      <c r="AL346" s="100" t="s">
        <v>362</v>
      </c>
      <c r="AM346" s="107">
        <f>SUMIF(HISTORICO!N:N,DECKS!$F346,HISTORICO!X:X)</f>
        <v>0</v>
      </c>
      <c r="AN346" s="107">
        <f>SUMIF(HISTORICO!N:N,DECKS!$F346,HISTORICO!Y:Y)</f>
        <v>0</v>
      </c>
      <c r="AO346" s="107">
        <f>SUMIF(HISTORICO!N:N,DECKS!$F346,HISTORICO!Z:Z)</f>
        <v>0</v>
      </c>
      <c r="AP346" s="107">
        <f>SUMIF(HISTORICO!N:N,DECKS!$F346,HISTORICO!AA:AA)</f>
        <v>0</v>
      </c>
      <c r="AQ346" s="111">
        <f>IFERROR(SUM(DECKS!$AM346:$AP346)/((DECKS!$AG346)),0)</f>
        <v>0</v>
      </c>
      <c r="AR346" s="112">
        <f>IFERROR(DECKS!$AM346/SUM(DECKS!$AM346:$AP346),0)</f>
        <v>0</v>
      </c>
      <c r="AS346" s="112">
        <f>IFERROR(DECKS!$AN346/SUM(DECKS!$AM346:$AP346),0)</f>
        <v>0</v>
      </c>
      <c r="AT346" s="112">
        <f>IFERROR(DECKS!$AO346/SUM(DECKS!$AM346:$AP346),0)</f>
        <v>0</v>
      </c>
      <c r="AU346" s="112">
        <f>IFERROR(DECKS!$AP346/SUM(DECKS!$AM346:$AP346),0)</f>
        <v>0</v>
      </c>
      <c r="AV346" s="107">
        <f t="array" ref="AV346">XLOOKUP(DECKS!$F346,HISTORICO!$N$4:$N$100,HISTORICO!$AH$4:$AH$100,0)</f>
        <v>0</v>
      </c>
      <c r="AW346" s="107">
        <f>DECKS!$AV346+DECKS!$AM346+1.5*DECKS!$AN346+2*DECKS!$AO346+2.5*DECKS!$AP346</f>
        <v>0</v>
      </c>
      <c r="AX346" s="110" t="str">
        <f>IFERROR(DECKS!$AW346/DECKS!$AG346,"-")</f>
        <v>-</v>
      </c>
      <c r="AY346" s="107" t="str">
        <f t="array" ref="AY346">XLOOKUP(DECKS!$AX346,REF!$F$64:$F$68,REF!$D$64:$D$68,"-",-1,1)</f>
        <v>-</v>
      </c>
      <c r="AZ346" s="107"/>
      <c r="BA346" s="114"/>
      <c r="BB346" s="107"/>
      <c r="BC346" s="107"/>
    </row>
    <row r="347" ht="18.75" hidden="1" customHeight="1">
      <c r="A347" s="88"/>
      <c r="B347" s="105" t="s">
        <v>302</v>
      </c>
      <c r="C347" s="107" t="s">
        <v>274</v>
      </c>
      <c r="D347" s="107">
        <v>8.0</v>
      </c>
      <c r="E347" s="105" t="str">
        <f t="array" ref="E347">XLOOKUP(B347,REF!$C$3:$C$34,REF!$B$3:$B$34,"-",0,1)</f>
        <v>Mardu</v>
      </c>
      <c r="F347" s="108" t="s">
        <v>689</v>
      </c>
      <c r="G347" s="107" t="str">
        <f t="shared" si="1"/>
        <v>1</v>
      </c>
      <c r="H347" s="107" t="str">
        <f t="shared" si="2"/>
        <v>0</v>
      </c>
      <c r="I347" s="107" t="str">
        <f t="shared" si="3"/>
        <v>1</v>
      </c>
      <c r="J347" s="107" t="str">
        <f t="shared" si="4"/>
        <v>1</v>
      </c>
      <c r="K347" s="107" t="str">
        <f t="shared" si="5"/>
        <v>0</v>
      </c>
      <c r="L347" s="107">
        <f t="shared" si="6"/>
        <v>3</v>
      </c>
      <c r="M347" s="107">
        <f t="array" ref="M347">XLOOKUP(DECKS!$F347,HISTORICO!$B$4:$B$11,HISTORICO!$C$4:$C$11,0,0)</f>
        <v>0</v>
      </c>
      <c r="N347" s="107">
        <f t="array" ref="N347">XLOOKUP(DECKS!$F347,HISTORICO!$B$4:$B$11,HISTORICO!$D$4:$D$11,0,0)</f>
        <v>0</v>
      </c>
      <c r="O347" s="107">
        <f t="array" ref="O347">XLOOKUP(DECKS!$F347,HISTORICO!$B$15:$B$89,HISTORICO!$C$15:$C$89,0,0)</f>
        <v>0</v>
      </c>
      <c r="P347" s="107">
        <f t="array" ref="P347">XLOOKUP(DECKS!$F347,HISTORICO!$B$15:$B$89,HISTORICO!$D$15:$D$89,0,0)</f>
        <v>0</v>
      </c>
      <c r="Q347" s="107">
        <f t="array" ref="Q347">XLOOKUP(DECKS!$F347,HISTORICO!$B$93:$B$171,HISTORICO!$C$93:$C$171,0,0)</f>
        <v>0</v>
      </c>
      <c r="R347" s="107">
        <f t="array" ref="R347">XLOOKUP(DECKS!$F347,HISTORICO!$B$93:$B$171,HISTORICO!$D$93:$D$171,0,0)</f>
        <v>0</v>
      </c>
      <c r="S347" s="107">
        <f t="array" ref="S347">XLOOKUP(DECKS!$F347,HISTORICO!$B$175:$B$377,HISTORICO!$C$175:$C$377,0,0)</f>
        <v>31</v>
      </c>
      <c r="T347" s="107">
        <f t="array" ref="T347">XLOOKUP(DECKS!$F347,HISTORICO!$B$175:$B$377,HISTORICO!$D$175:$D$377,0,0)</f>
        <v>11</v>
      </c>
      <c r="U347" s="107">
        <f t="array" ref="U347">XLOOKUP(DECKS!$F347,HISTORICO!$B$381:$B$501,HISTORICO!$C$381:$C$501,0,0)</f>
        <v>5</v>
      </c>
      <c r="V347" s="107">
        <f t="array" ref="V347">XLOOKUP(DECKS!$F347,HISTORICO!$B$381:$B$501,HISTORICO!$D$381:$D$501,0,0)</f>
        <v>1</v>
      </c>
      <c r="W347" s="107">
        <f t="array" ref="W347">XLOOKUP(DECKS!$F347,HISTORICO!$B$505:$B$589,HISTORICO!$C$505:$C$589,0,0)</f>
        <v>1</v>
      </c>
      <c r="X347" s="107">
        <f t="array" ref="X347">XLOOKUP(DECKS!$F347,HISTORICO!$B$505:$B$589,HISTORICO!$D$505:$D$589,0,0)</f>
        <v>1</v>
      </c>
      <c r="Y347" s="107">
        <f t="array" ref="Y347">XLOOKUP(DECKS!$F347,HISTORICO!$N$4:$N$100,HISTORICO!$O$4:$O$100,0,0)</f>
        <v>0</v>
      </c>
      <c r="Z347" s="107">
        <f t="array" ref="Z347">XLOOKUP(DECKS!$F347,HISTORICO!$N$4:$N$100,HISTORICO!$P$4:$P$100,0,0)</f>
        <v>0</v>
      </c>
      <c r="AA347" s="107">
        <f t="array" ref="AA347">XLOOKUP(DECKS!$F347,HISTORICO!$N$107:$N$288,HISTORICO!$O$107:$O$288,0,0)</f>
        <v>0</v>
      </c>
      <c r="AB347" s="107">
        <f t="array" ref="AB347">XLOOKUP(DECKS!$F347,HISTORICO!$N$107:$N$288,HISTORICO!$P$107:$P$288,0,0)</f>
        <v>0</v>
      </c>
      <c r="AC347" s="100" t="str">
        <f>DECKS!$AB347/DECKS!$AA347</f>
        <v>#DIV/0!</v>
      </c>
      <c r="AD347" s="108">
        <f t="array" ref="AD347">XLOOKUP(DECKS!$F347,HISTORICO!$N$292:$N$759,HISTORICO!$O$292:$O$759,0,0)</f>
        <v>0</v>
      </c>
      <c r="AE347" s="107">
        <f t="array" ref="AE347">XLOOKUP(DECKS!$F347,HISTORICO!$N$292:$N$759,HISTORICO!$P$292:$P$759,0,0)</f>
        <v>0</v>
      </c>
      <c r="AF347" s="109">
        <f>IFERROR(DECKS!$AE347/DECKS!$AD347,0)</f>
        <v>0</v>
      </c>
      <c r="AG347" s="108">
        <f>DECKS!$Y347+DECKS!$AA347+DECKS!$AD347</f>
        <v>0</v>
      </c>
      <c r="AH347" s="109">
        <f>IFERROR((DECKS!$Z347+DECKS!$AB347+DECKS!$AE347)/DECKS!$AG347,0)</f>
        <v>0</v>
      </c>
      <c r="AI347" s="110" t="str">
        <f>IFERROR(AVERAGEIF(REG!$D$2:$D$124,DECKS!$F347,REG!$C$2:$C$124),"-")</f>
        <v>-</v>
      </c>
      <c r="AJ347" s="108">
        <f>DECKS!$M347+DECKS!$O347+DECKS!$Q347+DECKS!$S347+DECKS!$U347+DECKS!$W347+DECKS!$Y347+DECKS!$AA347+DECKS!$AD347</f>
        <v>37</v>
      </c>
      <c r="AK347" s="109">
        <f>IFERROR((DECKS!$N347+DECKS!$P347+DECKS!$R347+DECKS!$T347+DECKS!$V347+DECKS!$X347+DECKS!$Z347+DECKS!$AB347+DECKS!$AE347)/DECKS!$AJ347,0)</f>
        <v>0.3513513514</v>
      </c>
      <c r="AL347" s="100" t="s">
        <v>160</v>
      </c>
      <c r="AM347" s="107">
        <f>SUMIF(HISTORICO!N:N,DECKS!$F347,HISTORICO!X:X)</f>
        <v>0</v>
      </c>
      <c r="AN347" s="107">
        <f>SUMIF(HISTORICO!N:N,DECKS!$F347,HISTORICO!Y:Y)</f>
        <v>0</v>
      </c>
      <c r="AO347" s="107">
        <f>SUMIF(HISTORICO!N:N,DECKS!$F347,HISTORICO!Z:Z)</f>
        <v>0</v>
      </c>
      <c r="AP347" s="107">
        <f>SUMIF(HISTORICO!N:N,DECKS!$F347,HISTORICO!AA:AA)</f>
        <v>0</v>
      </c>
      <c r="AQ347" s="111">
        <f>IFERROR(SUM(DECKS!$AM347:$AP347)/((DECKS!$AG347)),0)</f>
        <v>0</v>
      </c>
      <c r="AR347" s="112">
        <f>IFERROR(DECKS!$AM347/SUM(DECKS!$AM347:$AP347),0)</f>
        <v>0</v>
      </c>
      <c r="AS347" s="112">
        <f>IFERROR(DECKS!$AN347/SUM(DECKS!$AM347:$AP347),0)</f>
        <v>0</v>
      </c>
      <c r="AT347" s="112">
        <f>IFERROR(DECKS!$AO347/SUM(DECKS!$AM347:$AP347),0)</f>
        <v>0</v>
      </c>
      <c r="AU347" s="112">
        <f>IFERROR(DECKS!$AP347/SUM(DECKS!$AM347:$AP347),0)</f>
        <v>0</v>
      </c>
      <c r="AV347" s="107">
        <f t="array" ref="AV347">XLOOKUP(DECKS!$F347,HISTORICO!$N$4:$N$100,HISTORICO!$AH$4:$AH$100,0)</f>
        <v>0</v>
      </c>
      <c r="AW347" s="107">
        <f>DECKS!$AV347+DECKS!$AM347+1.5*DECKS!$AN347+2*DECKS!$AO347+2.5*DECKS!$AP347</f>
        <v>0</v>
      </c>
      <c r="AX347" s="110" t="str">
        <f>IFERROR(DECKS!$AW347/DECKS!$AG347,"-")</f>
        <v>-</v>
      </c>
      <c r="AY347" s="107" t="str">
        <f t="array" ref="AY347">XLOOKUP(DECKS!$AX347,REF!$F$64:$F$68,REF!$D$64:$D$68,"-",-1,1)</f>
        <v>-</v>
      </c>
      <c r="AZ347" s="107"/>
      <c r="BA347" s="114"/>
      <c r="BB347" s="107"/>
      <c r="BC347" s="107"/>
    </row>
    <row r="348" ht="18.75" hidden="1" customHeight="1">
      <c r="A348" s="88"/>
      <c r="B348" s="105" t="s">
        <v>302</v>
      </c>
      <c r="C348" s="107" t="s">
        <v>253</v>
      </c>
      <c r="D348" s="107">
        <v>3.0</v>
      </c>
      <c r="E348" s="105" t="str">
        <f t="array" ref="E348">XLOOKUP(B348,REF!$C$3:$C$34,REF!$B$3:$B$34,"-",0,1)</f>
        <v>Mardu</v>
      </c>
      <c r="F348" s="108" t="s">
        <v>690</v>
      </c>
      <c r="G348" s="107" t="str">
        <f t="shared" si="1"/>
        <v>1</v>
      </c>
      <c r="H348" s="107" t="str">
        <f t="shared" si="2"/>
        <v>0</v>
      </c>
      <c r="I348" s="107" t="str">
        <f t="shared" si="3"/>
        <v>1</v>
      </c>
      <c r="J348" s="107" t="str">
        <f t="shared" si="4"/>
        <v>1</v>
      </c>
      <c r="K348" s="107" t="str">
        <f t="shared" si="5"/>
        <v>0</v>
      </c>
      <c r="L348" s="107">
        <f t="shared" si="6"/>
        <v>3</v>
      </c>
      <c r="M348" s="107">
        <f t="array" ref="M348">XLOOKUP(DECKS!$F348,HISTORICO!$B$4:$B$11,HISTORICO!$C$4:$C$11,0,0)</f>
        <v>0</v>
      </c>
      <c r="N348" s="107">
        <f t="array" ref="N348">XLOOKUP(DECKS!$F348,HISTORICO!$B$4:$B$11,HISTORICO!$D$4:$D$11,0,0)</f>
        <v>0</v>
      </c>
      <c r="O348" s="107">
        <f t="array" ref="O348">XLOOKUP(DECKS!$F348,HISTORICO!$B$15:$B$89,HISTORICO!$C$15:$C$89,0,0)</f>
        <v>15</v>
      </c>
      <c r="P348" s="107">
        <f t="array" ref="P348">XLOOKUP(DECKS!$F348,HISTORICO!$B$15:$B$89,HISTORICO!$D$15:$D$89,0,0)</f>
        <v>4</v>
      </c>
      <c r="Q348" s="107">
        <f t="array" ref="Q348">XLOOKUP(DECKS!$F348,HISTORICO!$B$93:$B$171,HISTORICO!$C$93:$C$171,0,0)</f>
        <v>0</v>
      </c>
      <c r="R348" s="107">
        <f t="array" ref="R348">XLOOKUP(DECKS!$F348,HISTORICO!$B$93:$B$171,HISTORICO!$D$93:$D$171,0,0)</f>
        <v>0</v>
      </c>
      <c r="S348" s="107">
        <f t="array" ref="S348">XLOOKUP(DECKS!$F348,HISTORICO!$B$175:$B$377,HISTORICO!$C$175:$C$377,0,0)</f>
        <v>5</v>
      </c>
      <c r="T348" s="107">
        <f t="array" ref="T348">XLOOKUP(DECKS!$F348,HISTORICO!$B$175:$B$377,HISTORICO!$D$175:$D$377,0,0)</f>
        <v>3</v>
      </c>
      <c r="U348" s="107">
        <f t="array" ref="U348">XLOOKUP(DECKS!$F348,HISTORICO!$B$381:$B$501,HISTORICO!$C$381:$C$501,0,0)</f>
        <v>0</v>
      </c>
      <c r="V348" s="107">
        <f t="array" ref="V348">XLOOKUP(DECKS!$F348,HISTORICO!$B$381:$B$501,HISTORICO!$D$381:$D$501,0,0)</f>
        <v>0</v>
      </c>
      <c r="W348" s="107">
        <f t="array" ref="W348">XLOOKUP(DECKS!$F348,HISTORICO!$B$505:$B$589,HISTORICO!$C$505:$C$589,0,0)</f>
        <v>0</v>
      </c>
      <c r="X348" s="107">
        <f t="array" ref="X348">XLOOKUP(DECKS!$F348,HISTORICO!$B$505:$B$589,HISTORICO!$D$505:$D$589,0,0)</f>
        <v>0</v>
      </c>
      <c r="Y348" s="107">
        <f t="array" ref="Y348">XLOOKUP(DECKS!$F348,HISTORICO!$N$4:$N$100,HISTORICO!$O$4:$O$100,0,0)</f>
        <v>0</v>
      </c>
      <c r="Z348" s="107">
        <f t="array" ref="Z348">XLOOKUP(DECKS!$F348,HISTORICO!$N$4:$N$100,HISTORICO!$P$4:$P$100,0,0)</f>
        <v>0</v>
      </c>
      <c r="AA348" s="107">
        <f t="array" ref="AA348">XLOOKUP(DECKS!$F348,HISTORICO!$N$107:$N$288,HISTORICO!$O$107:$O$288,0,0)</f>
        <v>0</v>
      </c>
      <c r="AB348" s="107">
        <f t="array" ref="AB348">XLOOKUP(DECKS!$F348,HISTORICO!$N$107:$N$288,HISTORICO!$P$107:$P$288,0,0)</f>
        <v>0</v>
      </c>
      <c r="AC348" s="100" t="str">
        <f>DECKS!$AB348/DECKS!$AA348</f>
        <v>#DIV/0!</v>
      </c>
      <c r="AD348" s="108">
        <f t="array" ref="AD348">XLOOKUP(DECKS!$F348,HISTORICO!$N$292:$N$759,HISTORICO!$O$292:$O$759,0,0)</f>
        <v>0</v>
      </c>
      <c r="AE348" s="107">
        <f t="array" ref="AE348">XLOOKUP(DECKS!$F348,HISTORICO!$N$292:$N$759,HISTORICO!$P$292:$P$759,0,0)</f>
        <v>0</v>
      </c>
      <c r="AF348" s="109">
        <f>IFERROR(DECKS!$AE348/DECKS!$AD348,0)</f>
        <v>0</v>
      </c>
      <c r="AG348" s="108">
        <f>DECKS!$Y348+DECKS!$AA348+DECKS!$AD348</f>
        <v>0</v>
      </c>
      <c r="AH348" s="109">
        <f>IFERROR((DECKS!$Z348+DECKS!$AB348+DECKS!$AE348)/DECKS!$AG348,0)</f>
        <v>0</v>
      </c>
      <c r="AI348" s="110" t="str">
        <f>IFERROR(AVERAGEIF(REG!$D$2:$D$124,DECKS!$F348,REG!$C$2:$C$124),"-")</f>
        <v>-</v>
      </c>
      <c r="AJ348" s="108">
        <f>DECKS!$M348+DECKS!$O348+DECKS!$Q348+DECKS!$S348+DECKS!$U348+DECKS!$W348+DECKS!$Y348+DECKS!$AA348+DECKS!$AD348</f>
        <v>20</v>
      </c>
      <c r="AK348" s="109">
        <f>IFERROR((DECKS!$N348+DECKS!$P348+DECKS!$R348+DECKS!$T348+DECKS!$V348+DECKS!$X348+DECKS!$Z348+DECKS!$AB348+DECKS!$AE348)/DECKS!$AJ348,0)</f>
        <v>0.35</v>
      </c>
      <c r="AL348" s="100" t="s">
        <v>362</v>
      </c>
      <c r="AM348" s="107">
        <f>SUMIF(HISTORICO!N:N,DECKS!$F348,HISTORICO!X:X)</f>
        <v>0</v>
      </c>
      <c r="AN348" s="107">
        <f>SUMIF(HISTORICO!N:N,DECKS!$F348,HISTORICO!Y:Y)</f>
        <v>0</v>
      </c>
      <c r="AO348" s="107">
        <f>SUMIF(HISTORICO!N:N,DECKS!$F348,HISTORICO!Z:Z)</f>
        <v>0</v>
      </c>
      <c r="AP348" s="107">
        <f>SUMIF(HISTORICO!N:N,DECKS!$F348,HISTORICO!AA:AA)</f>
        <v>0</v>
      </c>
      <c r="AQ348" s="111">
        <f>IFERROR(SUM(DECKS!$AM348:$AP348)/((DECKS!$AG348)),0)</f>
        <v>0</v>
      </c>
      <c r="AR348" s="112">
        <f>IFERROR(DECKS!$AM348/SUM(DECKS!$AM348:$AP348),0)</f>
        <v>0</v>
      </c>
      <c r="AS348" s="112">
        <f>IFERROR(DECKS!$AN348/SUM(DECKS!$AM348:$AP348),0)</f>
        <v>0</v>
      </c>
      <c r="AT348" s="112">
        <f>IFERROR(DECKS!$AO348/SUM(DECKS!$AM348:$AP348),0)</f>
        <v>0</v>
      </c>
      <c r="AU348" s="112">
        <f>IFERROR(DECKS!$AP348/SUM(DECKS!$AM348:$AP348),0)</f>
        <v>0</v>
      </c>
      <c r="AV348" s="107">
        <f t="array" ref="AV348">XLOOKUP(DECKS!$F348,HISTORICO!$N$4:$N$100,HISTORICO!$AH$4:$AH$100,0)</f>
        <v>0</v>
      </c>
      <c r="AW348" s="107">
        <f>DECKS!$AV348+DECKS!$AM348+1.5*DECKS!$AN348+2*DECKS!$AO348+2.5*DECKS!$AP348</f>
        <v>0</v>
      </c>
      <c r="AX348" s="110" t="str">
        <f>IFERROR(DECKS!$AW348/DECKS!$AG348,"-")</f>
        <v>-</v>
      </c>
      <c r="AY348" s="107" t="str">
        <f t="array" ref="AY348">XLOOKUP(DECKS!$AX348,REF!$F$64:$F$68,REF!$D$64:$D$68,"-",-1,1)</f>
        <v>-</v>
      </c>
      <c r="AZ348" s="107"/>
      <c r="BA348" s="114"/>
      <c r="BB348" s="107"/>
      <c r="BC348" s="107"/>
    </row>
    <row r="349" ht="18.75" hidden="1" customHeight="1">
      <c r="A349" s="88"/>
      <c r="B349" s="105" t="s">
        <v>298</v>
      </c>
      <c r="C349" s="107" t="s">
        <v>277</v>
      </c>
      <c r="D349" s="107">
        <v>4.0</v>
      </c>
      <c r="E349" s="105" t="str">
        <f t="array" ref="E349">XLOOKUP(B349,REF!$C$3:$C$34,REF!$B$3:$B$34,"-",0,1)</f>
        <v>Boros</v>
      </c>
      <c r="F349" s="108" t="s">
        <v>691</v>
      </c>
      <c r="G349" s="107" t="str">
        <f t="shared" si="1"/>
        <v>1</v>
      </c>
      <c r="H349" s="107" t="str">
        <f t="shared" si="2"/>
        <v>0</v>
      </c>
      <c r="I349" s="107" t="str">
        <f t="shared" si="3"/>
        <v>0</v>
      </c>
      <c r="J349" s="107" t="str">
        <f t="shared" si="4"/>
        <v>1</v>
      </c>
      <c r="K349" s="107" t="str">
        <f t="shared" si="5"/>
        <v>0</v>
      </c>
      <c r="L349" s="107">
        <f t="shared" si="6"/>
        <v>2</v>
      </c>
      <c r="M349" s="107">
        <f t="array" ref="M349">XLOOKUP(DECKS!$F349,HISTORICO!$B$4:$B$11,HISTORICO!$C$4:$C$11,0,0)</f>
        <v>0</v>
      </c>
      <c r="N349" s="107">
        <f t="array" ref="N349">XLOOKUP(DECKS!$F349,HISTORICO!$B$4:$B$11,HISTORICO!$D$4:$D$11,0,0)</f>
        <v>0</v>
      </c>
      <c r="O349" s="107">
        <f t="array" ref="O349">XLOOKUP(DECKS!$F349,HISTORICO!$B$15:$B$89,HISTORICO!$C$15:$C$89,0,0)</f>
        <v>0</v>
      </c>
      <c r="P349" s="107">
        <f t="array" ref="P349">XLOOKUP(DECKS!$F349,HISTORICO!$B$15:$B$89,HISTORICO!$D$15:$D$89,0,0)</f>
        <v>0</v>
      </c>
      <c r="Q349" s="107">
        <f t="array" ref="Q349">XLOOKUP(DECKS!$F349,HISTORICO!$B$93:$B$171,HISTORICO!$C$93:$C$171,0,0)</f>
        <v>21</v>
      </c>
      <c r="R349" s="107">
        <f t="array" ref="R349">XLOOKUP(DECKS!$F349,HISTORICO!$B$93:$B$171,HISTORICO!$D$93:$D$171,0,0)</f>
        <v>7</v>
      </c>
      <c r="S349" s="107">
        <f t="array" ref="S349">XLOOKUP(DECKS!$F349,HISTORICO!$B$175:$B$377,HISTORICO!$C$175:$C$377,0,0)</f>
        <v>6</v>
      </c>
      <c r="T349" s="107">
        <f t="array" ref="T349">XLOOKUP(DECKS!$F349,HISTORICO!$B$175:$B$377,HISTORICO!$D$175:$D$377,0,0)</f>
        <v>3</v>
      </c>
      <c r="U349" s="107">
        <f t="array" ref="U349">XLOOKUP(DECKS!$F349,HISTORICO!$B$381:$B$501,HISTORICO!$C$381:$C$501,0,0)</f>
        <v>3</v>
      </c>
      <c r="V349" s="107">
        <f t="array" ref="V349">XLOOKUP(DECKS!$F349,HISTORICO!$B$381:$B$501,HISTORICO!$D$381:$D$501,0,0)</f>
        <v>1</v>
      </c>
      <c r="W349" s="107">
        <f t="array" ref="W349">XLOOKUP(DECKS!$F349,HISTORICO!$B$505:$B$589,HISTORICO!$C$505:$C$589,0,0)</f>
        <v>2</v>
      </c>
      <c r="X349" s="107">
        <f t="array" ref="X349">XLOOKUP(DECKS!$F349,HISTORICO!$B$505:$B$589,HISTORICO!$D$505:$D$589,0,0)</f>
        <v>0</v>
      </c>
      <c r="Y349" s="107">
        <f t="array" ref="Y349">XLOOKUP(DECKS!$F349,HISTORICO!$N$4:$N$100,HISTORICO!$O$4:$O$100,0,0)</f>
        <v>0</v>
      </c>
      <c r="Z349" s="107">
        <f t="array" ref="Z349">XLOOKUP(DECKS!$F349,HISTORICO!$N$4:$N$100,HISTORICO!$P$4:$P$100,0,0)</f>
        <v>0</v>
      </c>
      <c r="AA349" s="107">
        <f t="array" ref="AA349">XLOOKUP(DECKS!$F349,HISTORICO!$N$107:$N$288,HISTORICO!$O$107:$O$288,0,0)</f>
        <v>0</v>
      </c>
      <c r="AB349" s="107">
        <f t="array" ref="AB349">XLOOKUP(DECKS!$F349,HISTORICO!$N$107:$N$288,HISTORICO!$P$107:$P$288,0,0)</f>
        <v>0</v>
      </c>
      <c r="AC349" s="100" t="str">
        <f>DECKS!$AB349/DECKS!$AA349</f>
        <v>#DIV/0!</v>
      </c>
      <c r="AD349" s="108">
        <f t="array" ref="AD349">XLOOKUP(DECKS!$F349,HISTORICO!$N$292:$N$759,HISTORICO!$O$292:$O$759,0,0)</f>
        <v>0</v>
      </c>
      <c r="AE349" s="107">
        <f t="array" ref="AE349">XLOOKUP(DECKS!$F349,HISTORICO!$N$292:$N$759,HISTORICO!$P$292:$P$759,0,0)</f>
        <v>0</v>
      </c>
      <c r="AF349" s="109">
        <f>IFERROR(DECKS!$AE349/DECKS!$AD349,0)</f>
        <v>0</v>
      </c>
      <c r="AG349" s="108">
        <f>DECKS!$Y349+DECKS!$AA349+DECKS!$AD349</f>
        <v>0</v>
      </c>
      <c r="AH349" s="109">
        <f>IFERROR((DECKS!$Z349+DECKS!$AB349+DECKS!$AE349)/DECKS!$AG349,0)</f>
        <v>0</v>
      </c>
      <c r="AI349" s="110" t="str">
        <f>IFERROR(AVERAGEIF(REG!$D$2:$D$124,DECKS!$F349,REG!$C$2:$C$124),"-")</f>
        <v>-</v>
      </c>
      <c r="AJ349" s="108">
        <f>DECKS!$M349+DECKS!$O349+DECKS!$Q349+DECKS!$S349+DECKS!$U349+DECKS!$W349+DECKS!$Y349+DECKS!$AA349+DECKS!$AD349</f>
        <v>32</v>
      </c>
      <c r="AK349" s="109">
        <f>IFERROR((DECKS!$N349+DECKS!$P349+DECKS!$R349+DECKS!$T349+DECKS!$V349+DECKS!$X349+DECKS!$Z349+DECKS!$AB349+DECKS!$AE349)/DECKS!$AJ349,0)</f>
        <v>0.34375</v>
      </c>
      <c r="AL349" s="100" t="s">
        <v>362</v>
      </c>
      <c r="AM349" s="107">
        <f>SUMIF(HISTORICO!N:N,DECKS!$F349,HISTORICO!X:X)</f>
        <v>0</v>
      </c>
      <c r="AN349" s="107">
        <f>SUMIF(HISTORICO!N:N,DECKS!$F349,HISTORICO!Y:Y)</f>
        <v>0</v>
      </c>
      <c r="AO349" s="107">
        <f>SUMIF(HISTORICO!N:N,DECKS!$F349,HISTORICO!Z:Z)</f>
        <v>0</v>
      </c>
      <c r="AP349" s="107">
        <f>SUMIF(HISTORICO!N:N,DECKS!$F349,HISTORICO!AA:AA)</f>
        <v>0</v>
      </c>
      <c r="AQ349" s="111">
        <f>IFERROR(SUM(DECKS!$AM349:$AP349)/((DECKS!$AG349)),0)</f>
        <v>0</v>
      </c>
      <c r="AR349" s="112">
        <f>IFERROR(DECKS!$AM349/SUM(DECKS!$AM349:$AP349),0)</f>
        <v>0</v>
      </c>
      <c r="AS349" s="112">
        <f>IFERROR(DECKS!$AN349/SUM(DECKS!$AM349:$AP349),0)</f>
        <v>0</v>
      </c>
      <c r="AT349" s="112">
        <f>IFERROR(DECKS!$AO349/SUM(DECKS!$AM349:$AP349),0)</f>
        <v>0</v>
      </c>
      <c r="AU349" s="112">
        <f>IFERROR(DECKS!$AP349/SUM(DECKS!$AM349:$AP349),0)</f>
        <v>0</v>
      </c>
      <c r="AV349" s="107">
        <f t="array" ref="AV349">XLOOKUP(DECKS!$F349,HISTORICO!$N$4:$N$100,HISTORICO!$AH$4:$AH$100,0)</f>
        <v>0</v>
      </c>
      <c r="AW349" s="107">
        <f>DECKS!$AV349+DECKS!$AM349+1.5*DECKS!$AN349+2*DECKS!$AO349+2.5*DECKS!$AP349</f>
        <v>0</v>
      </c>
      <c r="AX349" s="110" t="str">
        <f>IFERROR(DECKS!$AW349/DECKS!$AG349,"-")</f>
        <v>-</v>
      </c>
      <c r="AY349" s="107" t="str">
        <f t="array" ref="AY349">XLOOKUP(DECKS!$AX349,REF!$F$64:$F$68,REF!$D$64:$D$68,"-",-1,1)</f>
        <v>-</v>
      </c>
      <c r="AZ349" s="107"/>
      <c r="BA349" s="114"/>
      <c r="BB349" s="107"/>
      <c r="BC349" s="107"/>
    </row>
    <row r="350" ht="18.75" hidden="1" customHeight="1">
      <c r="A350" s="88"/>
      <c r="B350" s="105" t="s">
        <v>326</v>
      </c>
      <c r="C350" s="107" t="s">
        <v>276</v>
      </c>
      <c r="D350" s="107">
        <v>4.0</v>
      </c>
      <c r="E350" s="105" t="str">
        <f t="array" ref="E350">XLOOKUP(B350,REF!$C$3:$C$34,REF!$B$3:$B$34,"-",0,1)</f>
        <v>Bant</v>
      </c>
      <c r="F350" s="108" t="s">
        <v>692</v>
      </c>
      <c r="G350" s="107" t="str">
        <f t="shared" si="1"/>
        <v>1</v>
      </c>
      <c r="H350" s="107" t="str">
        <f t="shared" si="2"/>
        <v>1</v>
      </c>
      <c r="I350" s="107" t="str">
        <f t="shared" si="3"/>
        <v>0</v>
      </c>
      <c r="J350" s="107" t="str">
        <f t="shared" si="4"/>
        <v>0</v>
      </c>
      <c r="K350" s="107" t="str">
        <f t="shared" si="5"/>
        <v>1</v>
      </c>
      <c r="L350" s="107">
        <f t="shared" si="6"/>
        <v>3</v>
      </c>
      <c r="M350" s="107">
        <f t="array" ref="M350">XLOOKUP(DECKS!$F350,HISTORICO!$B$4:$B$11,HISTORICO!$C$4:$C$11,0,0)</f>
        <v>0</v>
      </c>
      <c r="N350" s="107">
        <f t="array" ref="N350">XLOOKUP(DECKS!$F350,HISTORICO!$B$4:$B$11,HISTORICO!$D$4:$D$11,0,0)</f>
        <v>0</v>
      </c>
      <c r="O350" s="107">
        <f t="array" ref="O350">XLOOKUP(DECKS!$F350,HISTORICO!$B$15:$B$89,HISTORICO!$C$15:$C$89,0,0)</f>
        <v>0</v>
      </c>
      <c r="P350" s="107">
        <f t="array" ref="P350">XLOOKUP(DECKS!$F350,HISTORICO!$B$15:$B$89,HISTORICO!$D$15:$D$89,0,0)</f>
        <v>0</v>
      </c>
      <c r="Q350" s="107">
        <f t="array" ref="Q350">XLOOKUP(DECKS!$F350,HISTORICO!$B$93:$B$171,HISTORICO!$C$93:$C$171,0,0)</f>
        <v>0</v>
      </c>
      <c r="R350" s="107">
        <f t="array" ref="R350">XLOOKUP(DECKS!$F350,HISTORICO!$B$93:$B$171,HISTORICO!$D$93:$D$171,0,0)</f>
        <v>0</v>
      </c>
      <c r="S350" s="107">
        <f t="array" ref="S350">XLOOKUP(DECKS!$F350,HISTORICO!$B$175:$B$377,HISTORICO!$C$175:$C$377,0,0)</f>
        <v>25</v>
      </c>
      <c r="T350" s="107">
        <f t="array" ref="T350">XLOOKUP(DECKS!$F350,HISTORICO!$B$175:$B$377,HISTORICO!$D$175:$D$377,0,0)</f>
        <v>8</v>
      </c>
      <c r="U350" s="107">
        <f t="array" ref="U350">XLOOKUP(DECKS!$F350,HISTORICO!$B$381:$B$501,HISTORICO!$C$381:$C$501,0,0)</f>
        <v>2</v>
      </c>
      <c r="V350" s="107">
        <f t="array" ref="V350">XLOOKUP(DECKS!$F350,HISTORICO!$B$381:$B$501,HISTORICO!$D$381:$D$501,0,0)</f>
        <v>1</v>
      </c>
      <c r="W350" s="107">
        <f t="array" ref="W350">XLOOKUP(DECKS!$F350,HISTORICO!$B$505:$B$589,HISTORICO!$C$505:$C$589,0,0)</f>
        <v>0</v>
      </c>
      <c r="X350" s="107">
        <f t="array" ref="X350">XLOOKUP(DECKS!$F350,HISTORICO!$B$505:$B$589,HISTORICO!$D$505:$D$589,0,0)</f>
        <v>0</v>
      </c>
      <c r="Y350" s="107">
        <f t="array" ref="Y350">XLOOKUP(DECKS!$F350,HISTORICO!$N$4:$N$100,HISTORICO!$O$4:$O$100,0,0)</f>
        <v>0</v>
      </c>
      <c r="Z350" s="107">
        <f t="array" ref="Z350">XLOOKUP(DECKS!$F350,HISTORICO!$N$4:$N$100,HISTORICO!$P$4:$P$100,0,0)</f>
        <v>0</v>
      </c>
      <c r="AA350" s="107">
        <f t="array" ref="AA350">XLOOKUP(DECKS!$F350,HISTORICO!$N$107:$N$288,HISTORICO!$O$107:$O$288,0,0)</f>
        <v>0</v>
      </c>
      <c r="AB350" s="107">
        <f t="array" ref="AB350">XLOOKUP(DECKS!$F350,HISTORICO!$N$107:$N$288,HISTORICO!$P$107:$P$288,0,0)</f>
        <v>0</v>
      </c>
      <c r="AC350" s="100" t="str">
        <f>DECKS!$AB350/DECKS!$AA350</f>
        <v>#DIV/0!</v>
      </c>
      <c r="AD350" s="108">
        <f t="array" ref="AD350">XLOOKUP(DECKS!$F350,HISTORICO!$N$292:$N$759,HISTORICO!$O$292:$O$759,0,0)</f>
        <v>0</v>
      </c>
      <c r="AE350" s="107">
        <f t="array" ref="AE350">XLOOKUP(DECKS!$F350,HISTORICO!$N$292:$N$759,HISTORICO!$P$292:$P$759,0,0)</f>
        <v>0</v>
      </c>
      <c r="AF350" s="109">
        <f>IFERROR(DECKS!$AE350/DECKS!$AD350,0)</f>
        <v>0</v>
      </c>
      <c r="AG350" s="108">
        <f>DECKS!$Y350+DECKS!$AA350+DECKS!$AD350</f>
        <v>0</v>
      </c>
      <c r="AH350" s="109">
        <f>IFERROR((DECKS!$Z350+DECKS!$AB350+DECKS!$AE350)/DECKS!$AG350,0)</f>
        <v>0</v>
      </c>
      <c r="AI350" s="110" t="str">
        <f>IFERROR(AVERAGEIF(REG!$D$2:$D$124,DECKS!$F350,REG!$C$2:$C$124),"-")</f>
        <v>-</v>
      </c>
      <c r="AJ350" s="108">
        <f>DECKS!$M350+DECKS!$O350+DECKS!$Q350+DECKS!$S350+DECKS!$U350+DECKS!$W350+DECKS!$Y350+DECKS!$AA350+DECKS!$AD350</f>
        <v>27</v>
      </c>
      <c r="AK350" s="109">
        <f>IFERROR((DECKS!$N350+DECKS!$P350+DECKS!$R350+DECKS!$T350+DECKS!$V350+DECKS!$X350+DECKS!$Z350+DECKS!$AB350+DECKS!$AE350)/DECKS!$AJ350,0)</f>
        <v>0.3333333333</v>
      </c>
      <c r="AL350" s="100" t="s">
        <v>362</v>
      </c>
      <c r="AM350" s="107">
        <f>SUMIF(HISTORICO!N:N,DECKS!$F350,HISTORICO!X:X)</f>
        <v>0</v>
      </c>
      <c r="AN350" s="107">
        <f>SUMIF(HISTORICO!N:N,DECKS!$F350,HISTORICO!Y:Y)</f>
        <v>0</v>
      </c>
      <c r="AO350" s="107">
        <f>SUMIF(HISTORICO!N:N,DECKS!$F350,HISTORICO!Z:Z)</f>
        <v>0</v>
      </c>
      <c r="AP350" s="107">
        <f>SUMIF(HISTORICO!N:N,DECKS!$F350,HISTORICO!AA:AA)</f>
        <v>0</v>
      </c>
      <c r="AQ350" s="111">
        <f>IFERROR(SUM(DECKS!$AM350:$AP350)/((DECKS!$AG350)),0)</f>
        <v>0</v>
      </c>
      <c r="AR350" s="112">
        <f>IFERROR(DECKS!$AM350/SUM(DECKS!$AM350:$AP350),0)</f>
        <v>0</v>
      </c>
      <c r="AS350" s="112">
        <f>IFERROR(DECKS!$AN350/SUM(DECKS!$AM350:$AP350),0)</f>
        <v>0</v>
      </c>
      <c r="AT350" s="112">
        <f>IFERROR(DECKS!$AO350/SUM(DECKS!$AM350:$AP350),0)</f>
        <v>0</v>
      </c>
      <c r="AU350" s="112">
        <f>IFERROR(DECKS!$AP350/SUM(DECKS!$AM350:$AP350),0)</f>
        <v>0</v>
      </c>
      <c r="AV350" s="107">
        <f t="array" ref="AV350">XLOOKUP(DECKS!$F350,HISTORICO!$N$4:$N$100,HISTORICO!$AH$4:$AH$100,0)</f>
        <v>0</v>
      </c>
      <c r="AW350" s="107">
        <f>DECKS!$AV350+DECKS!$AM350+1.5*DECKS!$AN350+2*DECKS!$AO350+2.5*DECKS!$AP350</f>
        <v>0</v>
      </c>
      <c r="AX350" s="110" t="str">
        <f>IFERROR(DECKS!$AW350/DECKS!$AG350,"-")</f>
        <v>-</v>
      </c>
      <c r="AY350" s="107" t="str">
        <f t="array" ref="AY350">XLOOKUP(DECKS!$AX350,REF!$F$64:$F$68,REF!$D$64:$D$68,"-",-1,1)</f>
        <v>-</v>
      </c>
      <c r="AZ350" s="107"/>
      <c r="BA350" s="114"/>
      <c r="BB350" s="107"/>
      <c r="BC350" s="107"/>
    </row>
    <row r="351" ht="18.75" hidden="1" customHeight="1">
      <c r="A351" s="88"/>
      <c r="B351" s="105" t="s">
        <v>328</v>
      </c>
      <c r="C351" s="107" t="s">
        <v>262</v>
      </c>
      <c r="D351" s="107">
        <v>6.0</v>
      </c>
      <c r="E351" s="105" t="str">
        <f t="array" ref="E351">XLOOKUP(B351,REF!$C$3:$C$34,REF!$B$3:$B$34,"-",0,1)</f>
        <v>Mono Red</v>
      </c>
      <c r="F351" s="108" t="s">
        <v>693</v>
      </c>
      <c r="G351" s="107" t="str">
        <f t="shared" si="1"/>
        <v>0</v>
      </c>
      <c r="H351" s="107" t="str">
        <f t="shared" si="2"/>
        <v>0</v>
      </c>
      <c r="I351" s="107" t="str">
        <f t="shared" si="3"/>
        <v>0</v>
      </c>
      <c r="J351" s="107" t="str">
        <f t="shared" si="4"/>
        <v>1</v>
      </c>
      <c r="K351" s="107" t="str">
        <f t="shared" si="5"/>
        <v>0</v>
      </c>
      <c r="L351" s="107">
        <f t="shared" si="6"/>
        <v>1</v>
      </c>
      <c r="M351" s="107">
        <f t="array" ref="M351">XLOOKUP(DECKS!$F351,HISTORICO!$B$4:$B$11,HISTORICO!$C$4:$C$11,0,0)</f>
        <v>0</v>
      </c>
      <c r="N351" s="107">
        <f t="array" ref="N351">XLOOKUP(DECKS!$F351,HISTORICO!$B$4:$B$11,HISTORICO!$D$4:$D$11,0,0)</f>
        <v>0</v>
      </c>
      <c r="O351" s="107">
        <f t="array" ref="O351">XLOOKUP(DECKS!$F351,HISTORICO!$B$15:$B$89,HISTORICO!$C$15:$C$89,0,0)</f>
        <v>0</v>
      </c>
      <c r="P351" s="107">
        <f t="array" ref="P351">XLOOKUP(DECKS!$F351,HISTORICO!$B$15:$B$89,HISTORICO!$D$15:$D$89,0,0)</f>
        <v>0</v>
      </c>
      <c r="Q351" s="107">
        <f t="array" ref="Q351">XLOOKUP(DECKS!$F351,HISTORICO!$B$93:$B$171,HISTORICO!$C$93:$C$171,0,0)</f>
        <v>20</v>
      </c>
      <c r="R351" s="107">
        <f t="array" ref="R351">XLOOKUP(DECKS!$F351,HISTORICO!$B$93:$B$171,HISTORICO!$D$93:$D$171,0,0)</f>
        <v>7</v>
      </c>
      <c r="S351" s="107">
        <f t="array" ref="S351">XLOOKUP(DECKS!$F351,HISTORICO!$B$175:$B$377,HISTORICO!$C$175:$C$377,0,0)</f>
        <v>1</v>
      </c>
      <c r="T351" s="107">
        <f t="array" ref="T351">XLOOKUP(DECKS!$F351,HISTORICO!$B$175:$B$377,HISTORICO!$D$175:$D$377,0,0)</f>
        <v>0</v>
      </c>
      <c r="U351" s="107">
        <f t="array" ref="U351">XLOOKUP(DECKS!$F351,HISTORICO!$B$381:$B$501,HISTORICO!$C$381:$C$501,0,0)</f>
        <v>0</v>
      </c>
      <c r="V351" s="107">
        <f t="array" ref="V351">XLOOKUP(DECKS!$F351,HISTORICO!$B$381:$B$501,HISTORICO!$D$381:$D$501,0,0)</f>
        <v>0</v>
      </c>
      <c r="W351" s="107">
        <f t="array" ref="W351">XLOOKUP(DECKS!$F351,HISTORICO!$B$505:$B$589,HISTORICO!$C$505:$C$589,0,0)</f>
        <v>0</v>
      </c>
      <c r="X351" s="107">
        <f t="array" ref="X351">XLOOKUP(DECKS!$F351,HISTORICO!$B$505:$B$589,HISTORICO!$D$505:$D$589,0,0)</f>
        <v>0</v>
      </c>
      <c r="Y351" s="107">
        <f t="array" ref="Y351">XLOOKUP(DECKS!$F351,HISTORICO!$N$4:$N$100,HISTORICO!$O$4:$O$100,0,0)</f>
        <v>0</v>
      </c>
      <c r="Z351" s="107">
        <f t="array" ref="Z351">XLOOKUP(DECKS!$F351,HISTORICO!$N$4:$N$100,HISTORICO!$P$4:$P$100,0,0)</f>
        <v>0</v>
      </c>
      <c r="AA351" s="107">
        <f t="array" ref="AA351">XLOOKUP(DECKS!$F351,HISTORICO!$N$107:$N$288,HISTORICO!$O$107:$O$288,0,0)</f>
        <v>0</v>
      </c>
      <c r="AB351" s="107">
        <f t="array" ref="AB351">XLOOKUP(DECKS!$F351,HISTORICO!$N$107:$N$288,HISTORICO!$P$107:$P$288,0,0)</f>
        <v>0</v>
      </c>
      <c r="AC351" s="100" t="str">
        <f>DECKS!$AB351/DECKS!$AA351</f>
        <v>#DIV/0!</v>
      </c>
      <c r="AD351" s="108">
        <f t="array" ref="AD351">XLOOKUP(DECKS!$F351,HISTORICO!$N$292:$N$759,HISTORICO!$O$292:$O$759,0,0)</f>
        <v>0</v>
      </c>
      <c r="AE351" s="107">
        <f t="array" ref="AE351">XLOOKUP(DECKS!$F351,HISTORICO!$N$292:$N$759,HISTORICO!$P$292:$P$759,0,0)</f>
        <v>0</v>
      </c>
      <c r="AF351" s="109">
        <f>IFERROR(DECKS!$AE351/DECKS!$AD351,0)</f>
        <v>0</v>
      </c>
      <c r="AG351" s="108">
        <f>DECKS!$Y351+DECKS!$AA351+DECKS!$AD351</f>
        <v>0</v>
      </c>
      <c r="AH351" s="109">
        <f>IFERROR((DECKS!$Z351+DECKS!$AB351+DECKS!$AE351)/DECKS!$AG351,0)</f>
        <v>0</v>
      </c>
      <c r="AI351" s="110" t="str">
        <f>IFERROR(AVERAGEIF(REG!$D$2:$D$124,DECKS!$F351,REG!$C$2:$C$124),"-")</f>
        <v>-</v>
      </c>
      <c r="AJ351" s="108">
        <f>DECKS!$M351+DECKS!$O351+DECKS!$Q351+DECKS!$S351+DECKS!$U351+DECKS!$W351+DECKS!$Y351+DECKS!$AA351+DECKS!$AD351</f>
        <v>21</v>
      </c>
      <c r="AK351" s="109">
        <f>IFERROR((DECKS!$N351+DECKS!$P351+DECKS!$R351+DECKS!$T351+DECKS!$V351+DECKS!$X351+DECKS!$Z351+DECKS!$AB351+DECKS!$AE351)/DECKS!$AJ351,0)</f>
        <v>0.3333333333</v>
      </c>
      <c r="AL351" s="100" t="s">
        <v>362</v>
      </c>
      <c r="AM351" s="107">
        <f>SUMIF(HISTORICO!N:N,DECKS!$F351,HISTORICO!X:X)</f>
        <v>0</v>
      </c>
      <c r="AN351" s="107">
        <f>SUMIF(HISTORICO!N:N,DECKS!$F351,HISTORICO!Y:Y)</f>
        <v>0</v>
      </c>
      <c r="AO351" s="107">
        <f>SUMIF(HISTORICO!N:N,DECKS!$F351,HISTORICO!Z:Z)</f>
        <v>0</v>
      </c>
      <c r="AP351" s="107">
        <f>SUMIF(HISTORICO!N:N,DECKS!$F351,HISTORICO!AA:AA)</f>
        <v>0</v>
      </c>
      <c r="AQ351" s="111">
        <f>IFERROR(SUM(DECKS!$AM351:$AP351)/((DECKS!$AG351)),0)</f>
        <v>0</v>
      </c>
      <c r="AR351" s="112">
        <f>IFERROR(DECKS!$AM351/SUM(DECKS!$AM351:$AP351),0)</f>
        <v>0</v>
      </c>
      <c r="AS351" s="112">
        <f>IFERROR(DECKS!$AN351/SUM(DECKS!$AM351:$AP351),0)</f>
        <v>0</v>
      </c>
      <c r="AT351" s="112">
        <f>IFERROR(DECKS!$AO351/SUM(DECKS!$AM351:$AP351),0)</f>
        <v>0</v>
      </c>
      <c r="AU351" s="112">
        <f>IFERROR(DECKS!$AP351/SUM(DECKS!$AM351:$AP351),0)</f>
        <v>0</v>
      </c>
      <c r="AV351" s="107">
        <f t="array" ref="AV351">XLOOKUP(DECKS!$F351,HISTORICO!$N$4:$N$100,HISTORICO!$AH$4:$AH$100,0)</f>
        <v>0</v>
      </c>
      <c r="AW351" s="107">
        <f>DECKS!$AV351+DECKS!$AM351+1.5*DECKS!$AN351+2*DECKS!$AO351+2.5*DECKS!$AP351</f>
        <v>0</v>
      </c>
      <c r="AX351" s="110" t="str">
        <f>IFERROR(DECKS!$AW351/DECKS!$AG351,"-")</f>
        <v>-</v>
      </c>
      <c r="AY351" s="107" t="str">
        <f t="array" ref="AY351">XLOOKUP(DECKS!$AX351,REF!$F$64:$F$68,REF!$D$64:$D$68,"-",-1,1)</f>
        <v>-</v>
      </c>
      <c r="AZ351" s="107"/>
      <c r="BA351" s="114"/>
      <c r="BB351" s="107"/>
      <c r="BC351" s="107"/>
    </row>
    <row r="352" ht="18.75" hidden="1" customHeight="1">
      <c r="A352" s="88"/>
      <c r="B352" s="105" t="s">
        <v>318</v>
      </c>
      <c r="C352" s="107" t="s">
        <v>266</v>
      </c>
      <c r="D352" s="107">
        <v>5.0</v>
      </c>
      <c r="E352" s="105" t="str">
        <f t="array" ref="E352">XLOOKUP(B352,REF!$C$3:$C$34,REF!$B$3:$B$34,"-",0,1)</f>
        <v>Jund</v>
      </c>
      <c r="F352" s="108" t="s">
        <v>694</v>
      </c>
      <c r="G352" s="107" t="str">
        <f t="shared" si="1"/>
        <v>0</v>
      </c>
      <c r="H352" s="107" t="str">
        <f t="shared" si="2"/>
        <v>0</v>
      </c>
      <c r="I352" s="107" t="str">
        <f t="shared" si="3"/>
        <v>1</v>
      </c>
      <c r="J352" s="107" t="str">
        <f t="shared" si="4"/>
        <v>1</v>
      </c>
      <c r="K352" s="107" t="str">
        <f t="shared" si="5"/>
        <v>1</v>
      </c>
      <c r="L352" s="107">
        <f t="shared" si="6"/>
        <v>3</v>
      </c>
      <c r="M352" s="107">
        <f t="array" ref="M352">XLOOKUP(DECKS!$F352,HISTORICO!$B$4:$B$11,HISTORICO!$C$4:$C$11,0,0)</f>
        <v>0</v>
      </c>
      <c r="N352" s="107">
        <f t="array" ref="N352">XLOOKUP(DECKS!$F352,HISTORICO!$B$4:$B$11,HISTORICO!$D$4:$D$11,0,0)</f>
        <v>0</v>
      </c>
      <c r="O352" s="107">
        <f t="array" ref="O352">XLOOKUP(DECKS!$F352,HISTORICO!$B$15:$B$89,HISTORICO!$C$15:$C$89,0,0)</f>
        <v>0</v>
      </c>
      <c r="P352" s="107">
        <f t="array" ref="P352">XLOOKUP(DECKS!$F352,HISTORICO!$B$15:$B$89,HISTORICO!$D$15:$D$89,0,0)</f>
        <v>0</v>
      </c>
      <c r="Q352" s="107">
        <f t="array" ref="Q352">XLOOKUP(DECKS!$F352,HISTORICO!$B$93:$B$171,HISTORICO!$C$93:$C$171,0,0)</f>
        <v>9</v>
      </c>
      <c r="R352" s="107">
        <f t="array" ref="R352">XLOOKUP(DECKS!$F352,HISTORICO!$B$93:$B$171,HISTORICO!$D$93:$D$171,0,0)</f>
        <v>2</v>
      </c>
      <c r="S352" s="107">
        <f t="array" ref="S352">XLOOKUP(DECKS!$F352,HISTORICO!$B$175:$B$377,HISTORICO!$C$175:$C$377,0,0)</f>
        <v>6</v>
      </c>
      <c r="T352" s="107">
        <f t="array" ref="T352">XLOOKUP(DECKS!$F352,HISTORICO!$B$175:$B$377,HISTORICO!$D$175:$D$377,0,0)</f>
        <v>3</v>
      </c>
      <c r="U352" s="107">
        <f t="array" ref="U352">XLOOKUP(DECKS!$F352,HISTORICO!$B$381:$B$501,HISTORICO!$C$381:$C$501,0,0)</f>
        <v>0</v>
      </c>
      <c r="V352" s="107">
        <f t="array" ref="V352">XLOOKUP(DECKS!$F352,HISTORICO!$B$381:$B$501,HISTORICO!$D$381:$D$501,0,0)</f>
        <v>0</v>
      </c>
      <c r="W352" s="107">
        <f t="array" ref="W352">XLOOKUP(DECKS!$F352,HISTORICO!$B$505:$B$589,HISTORICO!$C$505:$C$589,0,0)</f>
        <v>0</v>
      </c>
      <c r="X352" s="107">
        <f t="array" ref="X352">XLOOKUP(DECKS!$F352,HISTORICO!$B$505:$B$589,HISTORICO!$D$505:$D$589,0,0)</f>
        <v>0</v>
      </c>
      <c r="Y352" s="107">
        <f t="array" ref="Y352">XLOOKUP(DECKS!$F352,HISTORICO!$N$4:$N$100,HISTORICO!$O$4:$O$100,0,0)</f>
        <v>0</v>
      </c>
      <c r="Z352" s="107">
        <f t="array" ref="Z352">XLOOKUP(DECKS!$F352,HISTORICO!$N$4:$N$100,HISTORICO!$P$4:$P$100,0,0)</f>
        <v>0</v>
      </c>
      <c r="AA352" s="107">
        <f t="array" ref="AA352">XLOOKUP(DECKS!$F352,HISTORICO!$N$107:$N$288,HISTORICO!$O$107:$O$288,0,0)</f>
        <v>0</v>
      </c>
      <c r="AB352" s="107">
        <f t="array" ref="AB352">XLOOKUP(DECKS!$F352,HISTORICO!$N$107:$N$288,HISTORICO!$P$107:$P$288,0,0)</f>
        <v>0</v>
      </c>
      <c r="AC352" s="100" t="str">
        <f>DECKS!$AB352/DECKS!$AA352</f>
        <v>#DIV/0!</v>
      </c>
      <c r="AD352" s="108">
        <f t="array" ref="AD352">XLOOKUP(DECKS!$F352,HISTORICO!$N$292:$N$759,HISTORICO!$O$292:$O$759,0,0)</f>
        <v>0</v>
      </c>
      <c r="AE352" s="107">
        <f t="array" ref="AE352">XLOOKUP(DECKS!$F352,HISTORICO!$N$292:$N$759,HISTORICO!$P$292:$P$759,0,0)</f>
        <v>0</v>
      </c>
      <c r="AF352" s="109">
        <f>IFERROR(DECKS!$AE352/DECKS!$AD352,0)</f>
        <v>0</v>
      </c>
      <c r="AG352" s="108">
        <f>DECKS!$Y352+DECKS!$AA352+DECKS!$AD352</f>
        <v>0</v>
      </c>
      <c r="AH352" s="109">
        <f>IFERROR((DECKS!$Z352+DECKS!$AB352+DECKS!$AE352)/DECKS!$AG352,0)</f>
        <v>0</v>
      </c>
      <c r="AI352" s="110" t="str">
        <f>IFERROR(AVERAGEIF(REG!$D$2:$D$124,DECKS!$F352,REG!$C$2:$C$124),"-")</f>
        <v>-</v>
      </c>
      <c r="AJ352" s="108">
        <f>DECKS!$M352+DECKS!$O352+DECKS!$Q352+DECKS!$S352+DECKS!$U352+DECKS!$W352+DECKS!$Y352+DECKS!$AA352+DECKS!$AD352</f>
        <v>15</v>
      </c>
      <c r="AK352" s="109">
        <f>IFERROR((DECKS!$N352+DECKS!$P352+DECKS!$R352+DECKS!$T352+DECKS!$V352+DECKS!$X352+DECKS!$Z352+DECKS!$AB352+DECKS!$AE352)/DECKS!$AJ352,0)</f>
        <v>0.3333333333</v>
      </c>
      <c r="AL352" s="100" t="s">
        <v>367</v>
      </c>
      <c r="AM352" s="107">
        <f>SUMIF(HISTORICO!N:N,DECKS!$F352,HISTORICO!X:X)</f>
        <v>0</v>
      </c>
      <c r="AN352" s="107">
        <f>SUMIF(HISTORICO!N:N,DECKS!$F352,HISTORICO!Y:Y)</f>
        <v>0</v>
      </c>
      <c r="AO352" s="107">
        <f>SUMIF(HISTORICO!N:N,DECKS!$F352,HISTORICO!Z:Z)</f>
        <v>0</v>
      </c>
      <c r="AP352" s="107">
        <f>SUMIF(HISTORICO!N:N,DECKS!$F352,HISTORICO!AA:AA)</f>
        <v>0</v>
      </c>
      <c r="AQ352" s="111">
        <f>IFERROR(SUM(DECKS!$AM352:$AP352)/((DECKS!$AG352)),0)</f>
        <v>0</v>
      </c>
      <c r="AR352" s="112">
        <f>IFERROR(DECKS!$AM352/SUM(DECKS!$AM352:$AP352),0)</f>
        <v>0</v>
      </c>
      <c r="AS352" s="112">
        <f>IFERROR(DECKS!$AN352/SUM(DECKS!$AM352:$AP352),0)</f>
        <v>0</v>
      </c>
      <c r="AT352" s="112">
        <f>IFERROR(DECKS!$AO352/SUM(DECKS!$AM352:$AP352),0)</f>
        <v>0</v>
      </c>
      <c r="AU352" s="112">
        <f>IFERROR(DECKS!$AP352/SUM(DECKS!$AM352:$AP352),0)</f>
        <v>0</v>
      </c>
      <c r="AV352" s="107">
        <f t="array" ref="AV352">XLOOKUP(DECKS!$F352,HISTORICO!$N$4:$N$100,HISTORICO!$AH$4:$AH$100,0)</f>
        <v>0</v>
      </c>
      <c r="AW352" s="107">
        <f>DECKS!$AV352+DECKS!$AM352+1.5*DECKS!$AN352+2*DECKS!$AO352+2.5*DECKS!$AP352</f>
        <v>0</v>
      </c>
      <c r="AX352" s="110" t="str">
        <f>IFERROR(DECKS!$AW352/DECKS!$AG352,"-")</f>
        <v>-</v>
      </c>
      <c r="AY352" s="107" t="str">
        <f t="array" ref="AY352">XLOOKUP(DECKS!$AX352,REF!$F$64:$F$68,REF!$D$64:$D$68,"-",-1,1)</f>
        <v>-</v>
      </c>
      <c r="AZ352" s="107"/>
      <c r="BA352" s="114"/>
      <c r="BB352" s="107"/>
      <c r="BC352" s="107"/>
    </row>
    <row r="353" ht="18.75" hidden="1" customHeight="1">
      <c r="A353" s="88"/>
      <c r="B353" s="105" t="s">
        <v>312</v>
      </c>
      <c r="C353" s="107" t="s">
        <v>264</v>
      </c>
      <c r="D353" s="107">
        <v>5.0</v>
      </c>
      <c r="E353" s="105" t="str">
        <f t="array" ref="E353">XLOOKUP(B353,REF!$C$3:$C$34,REF!$B$3:$B$34,"-",0,1)</f>
        <v>Grixis</v>
      </c>
      <c r="F353" s="108" t="s">
        <v>695</v>
      </c>
      <c r="G353" s="107" t="str">
        <f t="shared" si="1"/>
        <v>0</v>
      </c>
      <c r="H353" s="107" t="str">
        <f t="shared" si="2"/>
        <v>1</v>
      </c>
      <c r="I353" s="107" t="str">
        <f t="shared" si="3"/>
        <v>1</v>
      </c>
      <c r="J353" s="107" t="str">
        <f t="shared" si="4"/>
        <v>1</v>
      </c>
      <c r="K353" s="107" t="str">
        <f t="shared" si="5"/>
        <v>0</v>
      </c>
      <c r="L353" s="107">
        <f t="shared" si="6"/>
        <v>3</v>
      </c>
      <c r="M353" s="107">
        <f t="array" ref="M353">XLOOKUP(DECKS!$F353,HISTORICO!$B$4:$B$11,HISTORICO!$C$4:$C$11,0,0)</f>
        <v>0</v>
      </c>
      <c r="N353" s="107">
        <f t="array" ref="N353">XLOOKUP(DECKS!$F353,HISTORICO!$B$4:$B$11,HISTORICO!$D$4:$D$11,0,0)</f>
        <v>0</v>
      </c>
      <c r="O353" s="107">
        <f t="array" ref="O353">XLOOKUP(DECKS!$F353,HISTORICO!$B$15:$B$89,HISTORICO!$C$15:$C$89,0,0)</f>
        <v>12</v>
      </c>
      <c r="P353" s="107">
        <f t="array" ref="P353">XLOOKUP(DECKS!$F353,HISTORICO!$B$15:$B$89,HISTORICO!$D$15:$D$89,0,0)</f>
        <v>4</v>
      </c>
      <c r="Q353" s="107">
        <f t="array" ref="Q353">XLOOKUP(DECKS!$F353,HISTORICO!$B$93:$B$171,HISTORICO!$C$93:$C$171,0,0)</f>
        <v>0</v>
      </c>
      <c r="R353" s="107">
        <f t="array" ref="R353">XLOOKUP(DECKS!$F353,HISTORICO!$B$93:$B$171,HISTORICO!$D$93:$D$171,0,0)</f>
        <v>0</v>
      </c>
      <c r="S353" s="107">
        <f t="array" ref="S353">XLOOKUP(DECKS!$F353,HISTORICO!$B$175:$B$377,HISTORICO!$C$175:$C$377,0,0)</f>
        <v>0</v>
      </c>
      <c r="T353" s="107">
        <f t="array" ref="T353">XLOOKUP(DECKS!$F353,HISTORICO!$B$175:$B$377,HISTORICO!$D$175:$D$377,0,0)</f>
        <v>0</v>
      </c>
      <c r="U353" s="107">
        <f t="array" ref="U353">XLOOKUP(DECKS!$F353,HISTORICO!$B$381:$B$501,HISTORICO!$C$381:$C$501,0,0)</f>
        <v>0</v>
      </c>
      <c r="V353" s="107">
        <f t="array" ref="V353">XLOOKUP(DECKS!$F353,HISTORICO!$B$381:$B$501,HISTORICO!$D$381:$D$501,0,0)</f>
        <v>0</v>
      </c>
      <c r="W353" s="107">
        <f t="array" ref="W353">XLOOKUP(DECKS!$F353,HISTORICO!$B$505:$B$589,HISTORICO!$C$505:$C$589,0,0)</f>
        <v>0</v>
      </c>
      <c r="X353" s="107">
        <f t="array" ref="X353">XLOOKUP(DECKS!$F353,HISTORICO!$B$505:$B$589,HISTORICO!$D$505:$D$589,0,0)</f>
        <v>0</v>
      </c>
      <c r="Y353" s="107">
        <f t="array" ref="Y353">XLOOKUP(DECKS!$F353,HISTORICO!$N$4:$N$100,HISTORICO!$O$4:$O$100,0,0)</f>
        <v>0</v>
      </c>
      <c r="Z353" s="107">
        <f t="array" ref="Z353">XLOOKUP(DECKS!$F353,HISTORICO!$N$4:$N$100,HISTORICO!$P$4:$P$100,0,0)</f>
        <v>0</v>
      </c>
      <c r="AA353" s="107">
        <f t="array" ref="AA353">XLOOKUP(DECKS!$F353,HISTORICO!$N$107:$N$288,HISTORICO!$O$107:$O$288,0,0)</f>
        <v>0</v>
      </c>
      <c r="AB353" s="107">
        <f t="array" ref="AB353">XLOOKUP(DECKS!$F353,HISTORICO!$N$107:$N$288,HISTORICO!$P$107:$P$288,0,0)</f>
        <v>0</v>
      </c>
      <c r="AC353" s="100" t="str">
        <f>DECKS!$AB353/DECKS!$AA353</f>
        <v>#DIV/0!</v>
      </c>
      <c r="AD353" s="108">
        <f t="array" ref="AD353">XLOOKUP(DECKS!$F353,HISTORICO!$N$292:$N$759,HISTORICO!$O$292:$O$759,0,0)</f>
        <v>0</v>
      </c>
      <c r="AE353" s="107">
        <f t="array" ref="AE353">XLOOKUP(DECKS!$F353,HISTORICO!$N$292:$N$759,HISTORICO!$P$292:$P$759,0,0)</f>
        <v>0</v>
      </c>
      <c r="AF353" s="109">
        <f>IFERROR(DECKS!$AE353/DECKS!$AD353,0)</f>
        <v>0</v>
      </c>
      <c r="AG353" s="108">
        <f>DECKS!$Y353+DECKS!$AA353+DECKS!$AD353</f>
        <v>0</v>
      </c>
      <c r="AH353" s="109">
        <f>IFERROR((DECKS!$Z353+DECKS!$AB353+DECKS!$AE353)/DECKS!$AG353,0)</f>
        <v>0</v>
      </c>
      <c r="AI353" s="110" t="str">
        <f>IFERROR(AVERAGEIF(REG!$D$2:$D$124,DECKS!$F353,REG!$C$2:$C$124),"-")</f>
        <v>-</v>
      </c>
      <c r="AJ353" s="108">
        <f>DECKS!$M353+DECKS!$O353+DECKS!$Q353+DECKS!$S353+DECKS!$U353+DECKS!$W353+DECKS!$Y353+DECKS!$AA353+DECKS!$AD353</f>
        <v>12</v>
      </c>
      <c r="AK353" s="109">
        <f>IFERROR((DECKS!$N353+DECKS!$P353+DECKS!$R353+DECKS!$T353+DECKS!$V353+DECKS!$X353+DECKS!$Z353+DECKS!$AB353+DECKS!$AE353)/DECKS!$AJ353,0)</f>
        <v>0.3333333333</v>
      </c>
      <c r="AL353" s="100" t="s">
        <v>362</v>
      </c>
      <c r="AM353" s="107">
        <f>SUMIF(HISTORICO!N:N,DECKS!$F353,HISTORICO!X:X)</f>
        <v>0</v>
      </c>
      <c r="AN353" s="107">
        <f>SUMIF(HISTORICO!N:N,DECKS!$F353,HISTORICO!Y:Y)</f>
        <v>0</v>
      </c>
      <c r="AO353" s="107">
        <f>SUMIF(HISTORICO!N:N,DECKS!$F353,HISTORICO!Z:Z)</f>
        <v>0</v>
      </c>
      <c r="AP353" s="107">
        <f>SUMIF(HISTORICO!N:N,DECKS!$F353,HISTORICO!AA:AA)</f>
        <v>0</v>
      </c>
      <c r="AQ353" s="111">
        <f>IFERROR(SUM(DECKS!$AM353:$AP353)/((DECKS!$AG353)),0)</f>
        <v>0</v>
      </c>
      <c r="AR353" s="112">
        <f>IFERROR(DECKS!$AM353/SUM(DECKS!$AM353:$AP353),0)</f>
        <v>0</v>
      </c>
      <c r="AS353" s="112">
        <f>IFERROR(DECKS!$AN353/SUM(DECKS!$AM353:$AP353),0)</f>
        <v>0</v>
      </c>
      <c r="AT353" s="112">
        <f>IFERROR(DECKS!$AO353/SUM(DECKS!$AM353:$AP353),0)</f>
        <v>0</v>
      </c>
      <c r="AU353" s="112">
        <f>IFERROR(DECKS!$AP353/SUM(DECKS!$AM353:$AP353),0)</f>
        <v>0</v>
      </c>
      <c r="AV353" s="107">
        <f t="array" ref="AV353">XLOOKUP(DECKS!$F353,HISTORICO!$N$4:$N$100,HISTORICO!$AH$4:$AH$100,0)</f>
        <v>0</v>
      </c>
      <c r="AW353" s="107">
        <f>DECKS!$AV353+DECKS!$AM353+1.5*DECKS!$AN353+2*DECKS!$AO353+2.5*DECKS!$AP353</f>
        <v>0</v>
      </c>
      <c r="AX353" s="110" t="str">
        <f>IFERROR(DECKS!$AW353/DECKS!$AG353,"-")</f>
        <v>-</v>
      </c>
      <c r="AY353" s="107" t="str">
        <f t="array" ref="AY353">XLOOKUP(DECKS!$AX353,REF!$F$64:$F$68,REF!$D$64:$D$68,"-",-1,1)</f>
        <v>-</v>
      </c>
      <c r="AZ353" s="107"/>
      <c r="BA353" s="114"/>
      <c r="BB353" s="107"/>
      <c r="BC353" s="107"/>
    </row>
    <row r="354" ht="18.75" hidden="1" customHeight="1">
      <c r="A354" s="88"/>
      <c r="B354" s="105" t="s">
        <v>310</v>
      </c>
      <c r="C354" s="107" t="s">
        <v>270</v>
      </c>
      <c r="D354" s="107">
        <v>7.0</v>
      </c>
      <c r="E354" s="105" t="str">
        <f t="array" ref="E354">XLOOKUP(B354,REF!$C$3:$C$34,REF!$B$3:$B$34,"-",0,1)</f>
        <v>Mono Black</v>
      </c>
      <c r="F354" s="108" t="s">
        <v>696</v>
      </c>
      <c r="G354" s="107" t="str">
        <f t="shared" si="1"/>
        <v>0</v>
      </c>
      <c r="H354" s="107" t="str">
        <f t="shared" si="2"/>
        <v>0</v>
      </c>
      <c r="I354" s="107" t="str">
        <f t="shared" si="3"/>
        <v>1</v>
      </c>
      <c r="J354" s="107" t="str">
        <f t="shared" si="4"/>
        <v>0</v>
      </c>
      <c r="K354" s="107" t="str">
        <f t="shared" si="5"/>
        <v>0</v>
      </c>
      <c r="L354" s="107">
        <f t="shared" si="6"/>
        <v>1</v>
      </c>
      <c r="M354" s="107">
        <f t="array" ref="M354">XLOOKUP(DECKS!$F354,HISTORICO!$B$4:$B$11,HISTORICO!$C$4:$C$11,0,0)</f>
        <v>0</v>
      </c>
      <c r="N354" s="107">
        <f t="array" ref="N354">XLOOKUP(DECKS!$F354,HISTORICO!$B$4:$B$11,HISTORICO!$D$4:$D$11,0,0)</f>
        <v>0</v>
      </c>
      <c r="O354" s="107">
        <f t="array" ref="O354">XLOOKUP(DECKS!$F354,HISTORICO!$B$15:$B$89,HISTORICO!$C$15:$C$89,0,0)</f>
        <v>0</v>
      </c>
      <c r="P354" s="107">
        <f t="array" ref="P354">XLOOKUP(DECKS!$F354,HISTORICO!$B$15:$B$89,HISTORICO!$D$15:$D$89,0,0)</f>
        <v>0</v>
      </c>
      <c r="Q354" s="107">
        <f t="array" ref="Q354">XLOOKUP(DECKS!$F354,HISTORICO!$B$93:$B$171,HISTORICO!$C$93:$C$171,0,0)</f>
        <v>0</v>
      </c>
      <c r="R354" s="107">
        <f t="array" ref="R354">XLOOKUP(DECKS!$F354,HISTORICO!$B$93:$B$171,HISTORICO!$D$93:$D$171,0,0)</f>
        <v>0</v>
      </c>
      <c r="S354" s="107">
        <f t="array" ref="S354">XLOOKUP(DECKS!$F354,HISTORICO!$B$175:$B$377,HISTORICO!$C$175:$C$377,0,0)</f>
        <v>9</v>
      </c>
      <c r="T354" s="107">
        <f t="array" ref="T354">XLOOKUP(DECKS!$F354,HISTORICO!$B$175:$B$377,HISTORICO!$D$175:$D$377,0,0)</f>
        <v>3</v>
      </c>
      <c r="U354" s="107">
        <f t="array" ref="U354">XLOOKUP(DECKS!$F354,HISTORICO!$B$381:$B$501,HISTORICO!$C$381:$C$501,0,0)</f>
        <v>0</v>
      </c>
      <c r="V354" s="107">
        <f t="array" ref="V354">XLOOKUP(DECKS!$F354,HISTORICO!$B$381:$B$501,HISTORICO!$D$381:$D$501,0,0)</f>
        <v>0</v>
      </c>
      <c r="W354" s="107">
        <f t="array" ref="W354">XLOOKUP(DECKS!$F354,HISTORICO!$B$505:$B$589,HISTORICO!$C$505:$C$589,0,0)</f>
        <v>0</v>
      </c>
      <c r="X354" s="107">
        <f t="array" ref="X354">XLOOKUP(DECKS!$F354,HISTORICO!$B$505:$B$589,HISTORICO!$D$505:$D$589,0,0)</f>
        <v>0</v>
      </c>
      <c r="Y354" s="107">
        <f t="array" ref="Y354">XLOOKUP(DECKS!$F354,HISTORICO!$N$4:$N$100,HISTORICO!$O$4:$O$100,0,0)</f>
        <v>0</v>
      </c>
      <c r="Z354" s="107">
        <f t="array" ref="Z354">XLOOKUP(DECKS!$F354,HISTORICO!$N$4:$N$100,HISTORICO!$P$4:$P$100,0,0)</f>
        <v>0</v>
      </c>
      <c r="AA354" s="107">
        <f t="array" ref="AA354">XLOOKUP(DECKS!$F354,HISTORICO!$N$107:$N$288,HISTORICO!$O$107:$O$288,0,0)</f>
        <v>0</v>
      </c>
      <c r="AB354" s="107">
        <f t="array" ref="AB354">XLOOKUP(DECKS!$F354,HISTORICO!$N$107:$N$288,HISTORICO!$P$107:$P$288,0,0)</f>
        <v>0</v>
      </c>
      <c r="AC354" s="100" t="str">
        <f>DECKS!$AB354/DECKS!$AA354</f>
        <v>#DIV/0!</v>
      </c>
      <c r="AD354" s="108">
        <f t="array" ref="AD354">XLOOKUP(DECKS!$F354,HISTORICO!$N$292:$N$759,HISTORICO!$O$292:$O$759,0,0)</f>
        <v>0</v>
      </c>
      <c r="AE354" s="107">
        <f t="array" ref="AE354">XLOOKUP(DECKS!$F354,HISTORICO!$N$292:$N$759,HISTORICO!$P$292:$P$759,0,0)</f>
        <v>0</v>
      </c>
      <c r="AF354" s="109">
        <f>IFERROR(DECKS!$AE354/DECKS!$AD354,0)</f>
        <v>0</v>
      </c>
      <c r="AG354" s="108">
        <f>DECKS!$Y354+DECKS!$AA354+DECKS!$AD354</f>
        <v>0</v>
      </c>
      <c r="AH354" s="109">
        <f>IFERROR((DECKS!$Z354+DECKS!$AB354+DECKS!$AE354)/DECKS!$AG354,0)</f>
        <v>0</v>
      </c>
      <c r="AI354" s="110" t="str">
        <f>IFERROR(AVERAGEIF(REG!$D$2:$D$124,DECKS!$F354,REG!$C$2:$C$124),"-")</f>
        <v>-</v>
      </c>
      <c r="AJ354" s="108">
        <f>DECKS!$M354+DECKS!$O354+DECKS!$Q354+DECKS!$S354+DECKS!$U354+DECKS!$W354+DECKS!$Y354+DECKS!$AA354+DECKS!$AD354</f>
        <v>9</v>
      </c>
      <c r="AK354" s="109">
        <f>IFERROR((DECKS!$N354+DECKS!$P354+DECKS!$R354+DECKS!$T354+DECKS!$V354+DECKS!$X354+DECKS!$Z354+DECKS!$AB354+DECKS!$AE354)/DECKS!$AJ354,0)</f>
        <v>0.3333333333</v>
      </c>
      <c r="AL354" s="100" t="s">
        <v>362</v>
      </c>
      <c r="AM354" s="107">
        <f>SUMIF(HISTORICO!N:N,DECKS!$F354,HISTORICO!X:X)</f>
        <v>0</v>
      </c>
      <c r="AN354" s="107">
        <f>SUMIF(HISTORICO!N:N,DECKS!$F354,HISTORICO!Y:Y)</f>
        <v>0</v>
      </c>
      <c r="AO354" s="107">
        <f>SUMIF(HISTORICO!N:N,DECKS!$F354,HISTORICO!Z:Z)</f>
        <v>0</v>
      </c>
      <c r="AP354" s="107">
        <f>SUMIF(HISTORICO!N:N,DECKS!$F354,HISTORICO!AA:AA)</f>
        <v>0</v>
      </c>
      <c r="AQ354" s="111">
        <f>IFERROR(SUM(DECKS!$AM354:$AP354)/((DECKS!$AG354)),0)</f>
        <v>0</v>
      </c>
      <c r="AR354" s="112">
        <f>IFERROR(DECKS!$AM354/SUM(DECKS!$AM354:$AP354),0)</f>
        <v>0</v>
      </c>
      <c r="AS354" s="112">
        <f>IFERROR(DECKS!$AN354/SUM(DECKS!$AM354:$AP354),0)</f>
        <v>0</v>
      </c>
      <c r="AT354" s="112">
        <f>IFERROR(DECKS!$AO354/SUM(DECKS!$AM354:$AP354),0)</f>
        <v>0</v>
      </c>
      <c r="AU354" s="112">
        <f>IFERROR(DECKS!$AP354/SUM(DECKS!$AM354:$AP354),0)</f>
        <v>0</v>
      </c>
      <c r="AV354" s="107">
        <f t="array" ref="AV354">XLOOKUP(DECKS!$F354,HISTORICO!$N$4:$N$100,HISTORICO!$AH$4:$AH$100,0)</f>
        <v>0</v>
      </c>
      <c r="AW354" s="107">
        <f>DECKS!$AV354+DECKS!$AM354+1.5*DECKS!$AN354+2*DECKS!$AO354+2.5*DECKS!$AP354</f>
        <v>0</v>
      </c>
      <c r="AX354" s="110" t="str">
        <f>IFERROR(DECKS!$AW354/DECKS!$AG354,"-")</f>
        <v>-</v>
      </c>
      <c r="AY354" s="107" t="str">
        <f t="array" ref="AY354">XLOOKUP(DECKS!$AX354,REF!$F$64:$F$68,REF!$D$64:$D$68,"-",-1,1)</f>
        <v>-</v>
      </c>
      <c r="AZ354" s="107"/>
      <c r="BA354" s="114"/>
      <c r="BB354" s="107"/>
      <c r="BC354" s="107"/>
    </row>
    <row r="355" ht="18.75" hidden="1" customHeight="1">
      <c r="A355" s="88"/>
      <c r="B355" s="105" t="s">
        <v>298</v>
      </c>
      <c r="C355" s="107" t="s">
        <v>255</v>
      </c>
      <c r="D355" s="107">
        <v>9.0</v>
      </c>
      <c r="E355" s="105" t="str">
        <f t="array" ref="E355">XLOOKUP(B355,REF!$C$3:$C$34,REF!$B$3:$B$34,"-",0,1)</f>
        <v>Boros</v>
      </c>
      <c r="F355" s="108" t="s">
        <v>697</v>
      </c>
      <c r="G355" s="107" t="str">
        <f t="shared" si="1"/>
        <v>1</v>
      </c>
      <c r="H355" s="107" t="str">
        <f t="shared" si="2"/>
        <v>0</v>
      </c>
      <c r="I355" s="107" t="str">
        <f t="shared" si="3"/>
        <v>0</v>
      </c>
      <c r="J355" s="107" t="str">
        <f t="shared" si="4"/>
        <v>1</v>
      </c>
      <c r="K355" s="107" t="str">
        <f t="shared" si="5"/>
        <v>0</v>
      </c>
      <c r="L355" s="107">
        <f t="shared" si="6"/>
        <v>2</v>
      </c>
      <c r="M355" s="107">
        <f t="array" ref="M355">XLOOKUP(DECKS!$F355,HISTORICO!$B$4:$B$11,HISTORICO!$C$4:$C$11,0,0)</f>
        <v>0</v>
      </c>
      <c r="N355" s="107">
        <f t="array" ref="N355">XLOOKUP(DECKS!$F355,HISTORICO!$B$4:$B$11,HISTORICO!$D$4:$D$11,0,0)</f>
        <v>0</v>
      </c>
      <c r="O355" s="107">
        <f t="array" ref="O355">XLOOKUP(DECKS!$F355,HISTORICO!$B$15:$B$89,HISTORICO!$C$15:$C$89,0,0)</f>
        <v>0</v>
      </c>
      <c r="P355" s="107">
        <f t="array" ref="P355">XLOOKUP(DECKS!$F355,HISTORICO!$B$15:$B$89,HISTORICO!$D$15:$D$89,0,0)</f>
        <v>0</v>
      </c>
      <c r="Q355" s="107">
        <f t="array" ref="Q355">XLOOKUP(DECKS!$F355,HISTORICO!$B$93:$B$171,HISTORICO!$C$93:$C$171,0,0)</f>
        <v>0</v>
      </c>
      <c r="R355" s="107">
        <f t="array" ref="R355">XLOOKUP(DECKS!$F355,HISTORICO!$B$93:$B$171,HISTORICO!$D$93:$D$171,0,0)</f>
        <v>0</v>
      </c>
      <c r="S355" s="107">
        <f t="array" ref="S355">XLOOKUP(DECKS!$F355,HISTORICO!$B$175:$B$377,HISTORICO!$C$175:$C$377,0,0)</f>
        <v>0</v>
      </c>
      <c r="T355" s="107">
        <f t="array" ref="T355">XLOOKUP(DECKS!$F355,HISTORICO!$B$175:$B$377,HISTORICO!$D$175:$D$377,0,0)</f>
        <v>0</v>
      </c>
      <c r="U355" s="107">
        <f t="array" ref="U355">XLOOKUP(DECKS!$F355,HISTORICO!$B$381:$B$501,HISTORICO!$C$381:$C$501,0,0)</f>
        <v>9</v>
      </c>
      <c r="V355" s="107">
        <f t="array" ref="V355">XLOOKUP(DECKS!$F355,HISTORICO!$B$381:$B$501,HISTORICO!$D$381:$D$501,0,0)</f>
        <v>3</v>
      </c>
      <c r="W355" s="107">
        <f t="array" ref="W355">XLOOKUP(DECKS!$F355,HISTORICO!$B$505:$B$589,HISTORICO!$C$505:$C$589,0,0)</f>
        <v>0</v>
      </c>
      <c r="X355" s="107">
        <f t="array" ref="X355">XLOOKUP(DECKS!$F355,HISTORICO!$B$505:$B$589,HISTORICO!$D$505:$D$589,0,0)</f>
        <v>0</v>
      </c>
      <c r="Y355" s="107">
        <f t="array" ref="Y355">XLOOKUP(DECKS!$F355,HISTORICO!$N$4:$N$100,HISTORICO!$O$4:$O$100,0,0)</f>
        <v>0</v>
      </c>
      <c r="Z355" s="107">
        <f t="array" ref="Z355">XLOOKUP(DECKS!$F355,HISTORICO!$N$4:$N$100,HISTORICO!$P$4:$P$100,0,0)</f>
        <v>0</v>
      </c>
      <c r="AA355" s="107">
        <f t="array" ref="AA355">XLOOKUP(DECKS!$F355,HISTORICO!$N$107:$N$288,HISTORICO!$O$107:$O$288,0,0)</f>
        <v>0</v>
      </c>
      <c r="AB355" s="107">
        <f t="array" ref="AB355">XLOOKUP(DECKS!$F355,HISTORICO!$N$107:$N$288,HISTORICO!$P$107:$P$288,0,0)</f>
        <v>0</v>
      </c>
      <c r="AC355" s="100" t="str">
        <f>DECKS!$AB355/DECKS!$AA355</f>
        <v>#DIV/0!</v>
      </c>
      <c r="AD355" s="108">
        <f t="array" ref="AD355">XLOOKUP(DECKS!$F355,HISTORICO!$N$292:$N$759,HISTORICO!$O$292:$O$759,0,0)</f>
        <v>0</v>
      </c>
      <c r="AE355" s="107">
        <f t="array" ref="AE355">XLOOKUP(DECKS!$F355,HISTORICO!$N$292:$N$759,HISTORICO!$P$292:$P$759,0,0)</f>
        <v>0</v>
      </c>
      <c r="AF355" s="109">
        <f>IFERROR(DECKS!$AE355/DECKS!$AD355,0)</f>
        <v>0</v>
      </c>
      <c r="AG355" s="108">
        <f>DECKS!$Y355+DECKS!$AA355+DECKS!$AD355</f>
        <v>0</v>
      </c>
      <c r="AH355" s="109">
        <f>IFERROR((DECKS!$Z355+DECKS!$AB355+DECKS!$AE355)/DECKS!$AG355,0)</f>
        <v>0</v>
      </c>
      <c r="AI355" s="110" t="str">
        <f>IFERROR(AVERAGEIF(REG!$D$2:$D$124,DECKS!$F355,REG!$C$2:$C$124),"-")</f>
        <v>-</v>
      </c>
      <c r="AJ355" s="108">
        <f>DECKS!$M355+DECKS!$O355+DECKS!$Q355+DECKS!$S355+DECKS!$U355+DECKS!$W355+DECKS!$Y355+DECKS!$AA355+DECKS!$AD355</f>
        <v>9</v>
      </c>
      <c r="AK355" s="109">
        <f>IFERROR((DECKS!$N355+DECKS!$P355+DECKS!$R355+DECKS!$T355+DECKS!$V355+DECKS!$X355+DECKS!$Z355+DECKS!$AB355+DECKS!$AE355)/DECKS!$AJ355,0)</f>
        <v>0.3333333333</v>
      </c>
      <c r="AL355" s="100" t="s">
        <v>362</v>
      </c>
      <c r="AM355" s="107">
        <f>SUMIF(HISTORICO!N:N,DECKS!$F355,HISTORICO!X:X)</f>
        <v>0</v>
      </c>
      <c r="AN355" s="107">
        <f>SUMIF(HISTORICO!N:N,DECKS!$F355,HISTORICO!Y:Y)</f>
        <v>0</v>
      </c>
      <c r="AO355" s="107">
        <f>SUMIF(HISTORICO!N:N,DECKS!$F355,HISTORICO!Z:Z)</f>
        <v>0</v>
      </c>
      <c r="AP355" s="107">
        <f>SUMIF(HISTORICO!N:N,DECKS!$F355,HISTORICO!AA:AA)</f>
        <v>0</v>
      </c>
      <c r="AQ355" s="111">
        <f>IFERROR(SUM(DECKS!$AM355:$AP355)/((DECKS!$AG355)),0)</f>
        <v>0</v>
      </c>
      <c r="AR355" s="112">
        <f>IFERROR(DECKS!$AM355/SUM(DECKS!$AM355:$AP355),0)</f>
        <v>0</v>
      </c>
      <c r="AS355" s="112">
        <f>IFERROR(DECKS!$AN355/SUM(DECKS!$AM355:$AP355),0)</f>
        <v>0</v>
      </c>
      <c r="AT355" s="112">
        <f>IFERROR(DECKS!$AO355/SUM(DECKS!$AM355:$AP355),0)</f>
        <v>0</v>
      </c>
      <c r="AU355" s="112">
        <f>IFERROR(DECKS!$AP355/SUM(DECKS!$AM355:$AP355),0)</f>
        <v>0</v>
      </c>
      <c r="AV355" s="107">
        <f t="array" ref="AV355">XLOOKUP(DECKS!$F355,HISTORICO!$N$4:$N$100,HISTORICO!$AH$4:$AH$100,0)</f>
        <v>0</v>
      </c>
      <c r="AW355" s="107">
        <f>DECKS!$AV355+DECKS!$AM355+1.5*DECKS!$AN355+2*DECKS!$AO355+2.5*DECKS!$AP355</f>
        <v>0</v>
      </c>
      <c r="AX355" s="110" t="str">
        <f>IFERROR(DECKS!$AW355/DECKS!$AG355,"-")</f>
        <v>-</v>
      </c>
      <c r="AY355" s="107" t="str">
        <f t="array" ref="AY355">XLOOKUP(DECKS!$AX355,REF!$F$64:$F$68,REF!$D$64:$D$68,"-",-1,1)</f>
        <v>-</v>
      </c>
      <c r="AZ355" s="107"/>
      <c r="BA355" s="114"/>
      <c r="BB355" s="107"/>
      <c r="BC355" s="107"/>
    </row>
    <row r="356" ht="18.75" hidden="1" customHeight="1">
      <c r="A356" s="88"/>
      <c r="B356" s="105" t="s">
        <v>298</v>
      </c>
      <c r="C356" s="107" t="s">
        <v>261</v>
      </c>
      <c r="D356" s="107">
        <v>3.0</v>
      </c>
      <c r="E356" s="105" t="str">
        <f t="array" ref="E356">XLOOKUP(B356,REF!$C$3:$C$34,REF!$B$3:$B$34,"-",0,1)</f>
        <v>Boros</v>
      </c>
      <c r="F356" s="108" t="s">
        <v>698</v>
      </c>
      <c r="G356" s="107" t="str">
        <f t="shared" si="1"/>
        <v>1</v>
      </c>
      <c r="H356" s="107" t="str">
        <f t="shared" si="2"/>
        <v>0</v>
      </c>
      <c r="I356" s="107" t="str">
        <f t="shared" si="3"/>
        <v>0</v>
      </c>
      <c r="J356" s="107" t="str">
        <f t="shared" si="4"/>
        <v>1</v>
      </c>
      <c r="K356" s="107" t="str">
        <f t="shared" si="5"/>
        <v>0</v>
      </c>
      <c r="L356" s="107">
        <f t="shared" si="6"/>
        <v>2</v>
      </c>
      <c r="M356" s="107">
        <f t="array" ref="M356">XLOOKUP(DECKS!$F356,HISTORICO!$B$4:$B$11,HISTORICO!$C$4:$C$11,0,0)</f>
        <v>0</v>
      </c>
      <c r="N356" s="107">
        <f t="array" ref="N356">XLOOKUP(DECKS!$F356,HISTORICO!$B$4:$B$11,HISTORICO!$D$4:$D$11,0,0)</f>
        <v>0</v>
      </c>
      <c r="O356" s="107">
        <f t="array" ref="O356">XLOOKUP(DECKS!$F356,HISTORICO!$B$15:$B$89,HISTORICO!$C$15:$C$89,0,0)</f>
        <v>0</v>
      </c>
      <c r="P356" s="107">
        <f t="array" ref="P356">XLOOKUP(DECKS!$F356,HISTORICO!$B$15:$B$89,HISTORICO!$D$15:$D$89,0,0)</f>
        <v>0</v>
      </c>
      <c r="Q356" s="107">
        <f t="array" ref="Q356">XLOOKUP(DECKS!$F356,HISTORICO!$B$93:$B$171,HISTORICO!$C$93:$C$171,0,0)</f>
        <v>0</v>
      </c>
      <c r="R356" s="107">
        <f t="array" ref="R356">XLOOKUP(DECKS!$F356,HISTORICO!$B$93:$B$171,HISTORICO!$D$93:$D$171,0,0)</f>
        <v>0</v>
      </c>
      <c r="S356" s="107">
        <f t="array" ref="S356">XLOOKUP(DECKS!$F356,HISTORICO!$B$175:$B$377,HISTORICO!$C$175:$C$377,0,0)</f>
        <v>0</v>
      </c>
      <c r="T356" s="107">
        <f t="array" ref="T356">XLOOKUP(DECKS!$F356,HISTORICO!$B$175:$B$377,HISTORICO!$D$175:$D$377,0,0)</f>
        <v>0</v>
      </c>
      <c r="U356" s="107">
        <f t="array" ref="U356">XLOOKUP(DECKS!$F356,HISTORICO!$B$381:$B$501,HISTORICO!$C$381:$C$501,0,0)</f>
        <v>9</v>
      </c>
      <c r="V356" s="107">
        <f t="array" ref="V356">XLOOKUP(DECKS!$F356,HISTORICO!$B$381:$B$501,HISTORICO!$D$381:$D$501,0,0)</f>
        <v>3</v>
      </c>
      <c r="W356" s="107">
        <f t="array" ref="W356">XLOOKUP(DECKS!$F356,HISTORICO!$B$505:$B$589,HISTORICO!$C$505:$C$589,0,0)</f>
        <v>0</v>
      </c>
      <c r="X356" s="107">
        <f t="array" ref="X356">XLOOKUP(DECKS!$F356,HISTORICO!$B$505:$B$589,HISTORICO!$D$505:$D$589,0,0)</f>
        <v>0</v>
      </c>
      <c r="Y356" s="107">
        <f t="array" ref="Y356">XLOOKUP(DECKS!$F356,HISTORICO!$N$4:$N$100,HISTORICO!$O$4:$O$100,0,0)</f>
        <v>0</v>
      </c>
      <c r="Z356" s="107">
        <f t="array" ref="Z356">XLOOKUP(DECKS!$F356,HISTORICO!$N$4:$N$100,HISTORICO!$P$4:$P$100,0,0)</f>
        <v>0</v>
      </c>
      <c r="AA356" s="107">
        <f t="array" ref="AA356">XLOOKUP(DECKS!$F356,HISTORICO!$N$107:$N$288,HISTORICO!$O$107:$O$288,0,0)</f>
        <v>0</v>
      </c>
      <c r="AB356" s="107">
        <f t="array" ref="AB356">XLOOKUP(DECKS!$F356,HISTORICO!$N$107:$N$288,HISTORICO!$P$107:$P$288,0,0)</f>
        <v>0</v>
      </c>
      <c r="AC356" s="100" t="str">
        <f>DECKS!$AB356/DECKS!$AA356</f>
        <v>#DIV/0!</v>
      </c>
      <c r="AD356" s="108">
        <f t="array" ref="AD356">XLOOKUP(DECKS!$F356,HISTORICO!$N$292:$N$759,HISTORICO!$O$292:$O$759,0,0)</f>
        <v>0</v>
      </c>
      <c r="AE356" s="107">
        <f t="array" ref="AE356">XLOOKUP(DECKS!$F356,HISTORICO!$N$292:$N$759,HISTORICO!$P$292:$P$759,0,0)</f>
        <v>0</v>
      </c>
      <c r="AF356" s="109">
        <f>IFERROR(DECKS!$AE356/DECKS!$AD356,0)</f>
        <v>0</v>
      </c>
      <c r="AG356" s="108">
        <f>DECKS!$Y356+DECKS!$AA356+DECKS!$AD356</f>
        <v>0</v>
      </c>
      <c r="AH356" s="109">
        <f>IFERROR((DECKS!$Z356+DECKS!$AB356+DECKS!$AE356)/DECKS!$AG356,0)</f>
        <v>0</v>
      </c>
      <c r="AI356" s="110" t="str">
        <f>IFERROR(AVERAGEIF(REG!$D$2:$D$124,DECKS!$F356,REG!$C$2:$C$124),"-")</f>
        <v>-</v>
      </c>
      <c r="AJ356" s="108">
        <f>DECKS!$M356+DECKS!$O356+DECKS!$Q356+DECKS!$S356+DECKS!$U356+DECKS!$W356+DECKS!$Y356+DECKS!$AA356+DECKS!$AD356</f>
        <v>9</v>
      </c>
      <c r="AK356" s="109">
        <f>IFERROR((DECKS!$N356+DECKS!$P356+DECKS!$R356+DECKS!$T356+DECKS!$V356+DECKS!$X356+DECKS!$Z356+DECKS!$AB356+DECKS!$AE356)/DECKS!$AJ356,0)</f>
        <v>0.3333333333</v>
      </c>
      <c r="AL356" s="100" t="s">
        <v>362</v>
      </c>
      <c r="AM356" s="107">
        <f>SUMIF(HISTORICO!N:N,DECKS!$F356,HISTORICO!X:X)</f>
        <v>0</v>
      </c>
      <c r="AN356" s="107">
        <f>SUMIF(HISTORICO!N:N,DECKS!$F356,HISTORICO!Y:Y)</f>
        <v>0</v>
      </c>
      <c r="AO356" s="107">
        <f>SUMIF(HISTORICO!N:N,DECKS!$F356,HISTORICO!Z:Z)</f>
        <v>0</v>
      </c>
      <c r="AP356" s="107">
        <f>SUMIF(HISTORICO!N:N,DECKS!$F356,HISTORICO!AA:AA)</f>
        <v>0</v>
      </c>
      <c r="AQ356" s="111">
        <f>IFERROR(SUM(DECKS!$AM356:$AP356)/((DECKS!$AG356)),0)</f>
        <v>0</v>
      </c>
      <c r="AR356" s="112">
        <f>IFERROR(DECKS!$AM356/SUM(DECKS!$AM356:$AP356),0)</f>
        <v>0</v>
      </c>
      <c r="AS356" s="112">
        <f>IFERROR(DECKS!$AN356/SUM(DECKS!$AM356:$AP356),0)</f>
        <v>0</v>
      </c>
      <c r="AT356" s="112">
        <f>IFERROR(DECKS!$AO356/SUM(DECKS!$AM356:$AP356),0)</f>
        <v>0</v>
      </c>
      <c r="AU356" s="112">
        <f>IFERROR(DECKS!$AP356/SUM(DECKS!$AM356:$AP356),0)</f>
        <v>0</v>
      </c>
      <c r="AV356" s="107">
        <f t="array" ref="AV356">XLOOKUP(DECKS!$F356,HISTORICO!$N$4:$N$100,HISTORICO!$AH$4:$AH$100,0)</f>
        <v>0</v>
      </c>
      <c r="AW356" s="107">
        <f>DECKS!$AV356+DECKS!$AM356+1.5*DECKS!$AN356+2*DECKS!$AO356+2.5*DECKS!$AP356</f>
        <v>0</v>
      </c>
      <c r="AX356" s="110" t="str">
        <f>IFERROR(DECKS!$AW356/DECKS!$AG356,"-")</f>
        <v>-</v>
      </c>
      <c r="AY356" s="107" t="str">
        <f t="array" ref="AY356">XLOOKUP(DECKS!$AX356,REF!$F$64:$F$68,REF!$D$64:$D$68,"-",-1,1)</f>
        <v>-</v>
      </c>
      <c r="AZ356" s="107"/>
      <c r="BA356" s="114"/>
      <c r="BB356" s="107"/>
      <c r="BC356" s="107"/>
    </row>
    <row r="357" ht="18.75" hidden="1" customHeight="1">
      <c r="A357" s="88"/>
      <c r="B357" s="105" t="s">
        <v>330</v>
      </c>
      <c r="C357" s="107" t="s">
        <v>274</v>
      </c>
      <c r="D357" s="107">
        <v>2.0</v>
      </c>
      <c r="E357" s="105" t="str">
        <f t="array" ref="E357">XLOOKUP(B357,REF!$C$3:$C$34,REF!$B$3:$B$34,"-",0,1)</f>
        <v>Orzhov</v>
      </c>
      <c r="F357" s="108" t="s">
        <v>699</v>
      </c>
      <c r="G357" s="107" t="str">
        <f t="shared" si="1"/>
        <v>1</v>
      </c>
      <c r="H357" s="107" t="str">
        <f t="shared" si="2"/>
        <v>0</v>
      </c>
      <c r="I357" s="107" t="str">
        <f t="shared" si="3"/>
        <v>1</v>
      </c>
      <c r="J357" s="107" t="str">
        <f t="shared" si="4"/>
        <v>0</v>
      </c>
      <c r="K357" s="107" t="str">
        <f t="shared" si="5"/>
        <v>0</v>
      </c>
      <c r="L357" s="107">
        <f t="shared" si="6"/>
        <v>2</v>
      </c>
      <c r="M357" s="107">
        <f t="array" ref="M357">XLOOKUP(DECKS!$F357,HISTORICO!$B$4:$B$11,HISTORICO!$C$4:$C$11,0,0)</f>
        <v>0</v>
      </c>
      <c r="N357" s="107">
        <f t="array" ref="N357">XLOOKUP(DECKS!$F357,HISTORICO!$B$4:$B$11,HISTORICO!$D$4:$D$11,0,0)</f>
        <v>0</v>
      </c>
      <c r="O357" s="107">
        <f t="array" ref="O357">XLOOKUP(DECKS!$F357,HISTORICO!$B$15:$B$89,HISTORICO!$C$15:$C$89,0,0)</f>
        <v>0</v>
      </c>
      <c r="P357" s="107">
        <f t="array" ref="P357">XLOOKUP(DECKS!$F357,HISTORICO!$B$15:$B$89,HISTORICO!$D$15:$D$89,0,0)</f>
        <v>0</v>
      </c>
      <c r="Q357" s="107">
        <f t="array" ref="Q357">XLOOKUP(DECKS!$F357,HISTORICO!$B$93:$B$171,HISTORICO!$C$93:$C$171,0,0)</f>
        <v>0</v>
      </c>
      <c r="R357" s="107">
        <f t="array" ref="R357">XLOOKUP(DECKS!$F357,HISTORICO!$B$93:$B$171,HISTORICO!$D$93:$D$171,0,0)</f>
        <v>0</v>
      </c>
      <c r="S357" s="107">
        <f t="array" ref="S357">XLOOKUP(DECKS!$F357,HISTORICO!$B$175:$B$377,HISTORICO!$C$175:$C$377,0,0)</f>
        <v>9</v>
      </c>
      <c r="T357" s="107">
        <f t="array" ref="T357">XLOOKUP(DECKS!$F357,HISTORICO!$B$175:$B$377,HISTORICO!$D$175:$D$377,0,0)</f>
        <v>3</v>
      </c>
      <c r="U357" s="107">
        <f t="array" ref="U357">XLOOKUP(DECKS!$F357,HISTORICO!$B$381:$B$501,HISTORICO!$C$381:$C$501,0,0)</f>
        <v>0</v>
      </c>
      <c r="V357" s="107">
        <f t="array" ref="V357">XLOOKUP(DECKS!$F357,HISTORICO!$B$381:$B$501,HISTORICO!$D$381:$D$501,0,0)</f>
        <v>0</v>
      </c>
      <c r="W357" s="107">
        <f t="array" ref="W357">XLOOKUP(DECKS!$F357,HISTORICO!$B$505:$B$589,HISTORICO!$C$505:$C$589,0,0)</f>
        <v>0</v>
      </c>
      <c r="X357" s="107">
        <f t="array" ref="X357">XLOOKUP(DECKS!$F357,HISTORICO!$B$505:$B$589,HISTORICO!$D$505:$D$589,0,0)</f>
        <v>0</v>
      </c>
      <c r="Y357" s="107">
        <f t="array" ref="Y357">XLOOKUP(DECKS!$F357,HISTORICO!$N$4:$N$100,HISTORICO!$O$4:$O$100,0,0)</f>
        <v>0</v>
      </c>
      <c r="Z357" s="107">
        <f t="array" ref="Z357">XLOOKUP(DECKS!$F357,HISTORICO!$N$4:$N$100,HISTORICO!$P$4:$P$100,0,0)</f>
        <v>0</v>
      </c>
      <c r="AA357" s="107">
        <f t="array" ref="AA357">XLOOKUP(DECKS!$F357,HISTORICO!$N$107:$N$288,HISTORICO!$O$107:$O$288,0,0)</f>
        <v>0</v>
      </c>
      <c r="AB357" s="107">
        <f t="array" ref="AB357">XLOOKUP(DECKS!$F357,HISTORICO!$N$107:$N$288,HISTORICO!$P$107:$P$288,0,0)</f>
        <v>0</v>
      </c>
      <c r="AC357" s="100" t="str">
        <f>DECKS!$AB357/DECKS!$AA357</f>
        <v>#DIV/0!</v>
      </c>
      <c r="AD357" s="108">
        <f t="array" ref="AD357">XLOOKUP(DECKS!$F357,HISTORICO!$N$292:$N$759,HISTORICO!$O$292:$O$759,0,0)</f>
        <v>0</v>
      </c>
      <c r="AE357" s="107">
        <f t="array" ref="AE357">XLOOKUP(DECKS!$F357,HISTORICO!$N$292:$N$759,HISTORICO!$P$292:$P$759,0,0)</f>
        <v>0</v>
      </c>
      <c r="AF357" s="109">
        <f>IFERROR(DECKS!$AE357/DECKS!$AD357,0)</f>
        <v>0</v>
      </c>
      <c r="AG357" s="108">
        <f>DECKS!$Y357+DECKS!$AA357+DECKS!$AD357</f>
        <v>0</v>
      </c>
      <c r="AH357" s="109">
        <f>IFERROR((DECKS!$Z357+DECKS!$AB357+DECKS!$AE357)/DECKS!$AG357,0)</f>
        <v>0</v>
      </c>
      <c r="AI357" s="110" t="str">
        <f>IFERROR(AVERAGEIF(REG!$D$2:$D$124,DECKS!$F357,REG!$C$2:$C$124),"-")</f>
        <v>-</v>
      </c>
      <c r="AJ357" s="108">
        <f>DECKS!$M357+DECKS!$O357+DECKS!$Q357+DECKS!$S357+DECKS!$U357+DECKS!$W357+DECKS!$Y357+DECKS!$AA357+DECKS!$AD357</f>
        <v>9</v>
      </c>
      <c r="AK357" s="109">
        <f>IFERROR((DECKS!$N357+DECKS!$P357+DECKS!$R357+DECKS!$T357+DECKS!$V357+DECKS!$X357+DECKS!$Z357+DECKS!$AB357+DECKS!$AE357)/DECKS!$AJ357,0)</f>
        <v>0.3333333333</v>
      </c>
      <c r="AL357" s="100" t="s">
        <v>362</v>
      </c>
      <c r="AM357" s="107">
        <f>SUMIF(HISTORICO!N:N,DECKS!$F357,HISTORICO!X:X)</f>
        <v>0</v>
      </c>
      <c r="AN357" s="107">
        <f>SUMIF(HISTORICO!N:N,DECKS!$F357,HISTORICO!Y:Y)</f>
        <v>0</v>
      </c>
      <c r="AO357" s="107">
        <f>SUMIF(HISTORICO!N:N,DECKS!$F357,HISTORICO!Z:Z)</f>
        <v>0</v>
      </c>
      <c r="AP357" s="107">
        <f>SUMIF(HISTORICO!N:N,DECKS!$F357,HISTORICO!AA:AA)</f>
        <v>0</v>
      </c>
      <c r="AQ357" s="111">
        <f>IFERROR(SUM(DECKS!$AM357:$AP357)/((DECKS!$AG357)),0)</f>
        <v>0</v>
      </c>
      <c r="AR357" s="112">
        <f>IFERROR(DECKS!$AM357/SUM(DECKS!$AM357:$AP357),0)</f>
        <v>0</v>
      </c>
      <c r="AS357" s="112">
        <f>IFERROR(DECKS!$AN357/SUM(DECKS!$AM357:$AP357),0)</f>
        <v>0</v>
      </c>
      <c r="AT357" s="112">
        <f>IFERROR(DECKS!$AO357/SUM(DECKS!$AM357:$AP357),0)</f>
        <v>0</v>
      </c>
      <c r="AU357" s="112">
        <f>IFERROR(DECKS!$AP357/SUM(DECKS!$AM357:$AP357),0)</f>
        <v>0</v>
      </c>
      <c r="AV357" s="107">
        <f t="array" ref="AV357">XLOOKUP(DECKS!$F357,HISTORICO!$N$4:$N$100,HISTORICO!$AH$4:$AH$100,0)</f>
        <v>0</v>
      </c>
      <c r="AW357" s="107">
        <f>DECKS!$AV357+DECKS!$AM357+1.5*DECKS!$AN357+2*DECKS!$AO357+2.5*DECKS!$AP357</f>
        <v>0</v>
      </c>
      <c r="AX357" s="110" t="str">
        <f>IFERROR(DECKS!$AW357/DECKS!$AG357,"-")</f>
        <v>-</v>
      </c>
      <c r="AY357" s="107" t="str">
        <f t="array" ref="AY357">XLOOKUP(DECKS!$AX357,REF!$F$64:$F$68,REF!$D$64:$D$68,"-",-1,1)</f>
        <v>-</v>
      </c>
      <c r="AZ357" s="107"/>
      <c r="BA357" s="114"/>
      <c r="BB357" s="107"/>
      <c r="BC357" s="107"/>
    </row>
    <row r="358" ht="18.75" hidden="1" customHeight="1">
      <c r="A358" s="88"/>
      <c r="B358" s="105" t="s">
        <v>348</v>
      </c>
      <c r="C358" s="107" t="s">
        <v>253</v>
      </c>
      <c r="D358" s="107">
        <v>5.0</v>
      </c>
      <c r="E358" s="105" t="str">
        <f t="array" ref="E358">XLOOKUP(B358,REF!$C$3:$C$34,REF!$B$3:$B$34,"-",0,1)</f>
        <v>Abzan</v>
      </c>
      <c r="F358" s="108" t="s">
        <v>700</v>
      </c>
      <c r="G358" s="107" t="str">
        <f t="shared" si="1"/>
        <v>1</v>
      </c>
      <c r="H358" s="107" t="str">
        <f t="shared" si="2"/>
        <v>0</v>
      </c>
      <c r="I358" s="107" t="str">
        <f t="shared" si="3"/>
        <v>1</v>
      </c>
      <c r="J358" s="107" t="str">
        <f t="shared" si="4"/>
        <v>0</v>
      </c>
      <c r="K358" s="107" t="str">
        <f t="shared" si="5"/>
        <v>1</v>
      </c>
      <c r="L358" s="107">
        <f t="shared" si="6"/>
        <v>3</v>
      </c>
      <c r="M358" s="107">
        <f t="array" ref="M358">XLOOKUP(DECKS!$F358,HISTORICO!$B$4:$B$11,HISTORICO!$C$4:$C$11,0,0)</f>
        <v>0</v>
      </c>
      <c r="N358" s="107">
        <f t="array" ref="N358">XLOOKUP(DECKS!$F358,HISTORICO!$B$4:$B$11,HISTORICO!$D$4:$D$11,0,0)</f>
        <v>0</v>
      </c>
      <c r="O358" s="107">
        <f t="array" ref="O358">XLOOKUP(DECKS!$F358,HISTORICO!$B$15:$B$89,HISTORICO!$C$15:$C$89,0,0)</f>
        <v>0</v>
      </c>
      <c r="P358" s="107">
        <f t="array" ref="P358">XLOOKUP(DECKS!$F358,HISTORICO!$B$15:$B$89,HISTORICO!$D$15:$D$89,0,0)</f>
        <v>0</v>
      </c>
      <c r="Q358" s="107">
        <f t="array" ref="Q358">XLOOKUP(DECKS!$F358,HISTORICO!$B$93:$B$171,HISTORICO!$C$93:$C$171,0,0)</f>
        <v>0</v>
      </c>
      <c r="R358" s="107">
        <f t="array" ref="R358">XLOOKUP(DECKS!$F358,HISTORICO!$B$93:$B$171,HISTORICO!$D$93:$D$171,0,0)</f>
        <v>0</v>
      </c>
      <c r="S358" s="107">
        <f t="array" ref="S358">XLOOKUP(DECKS!$F358,HISTORICO!$B$175:$B$377,HISTORICO!$C$175:$C$377,0,0)</f>
        <v>6</v>
      </c>
      <c r="T358" s="107">
        <f t="array" ref="T358">XLOOKUP(DECKS!$F358,HISTORICO!$B$175:$B$377,HISTORICO!$D$175:$D$377,0,0)</f>
        <v>1</v>
      </c>
      <c r="U358" s="107">
        <f t="array" ref="U358">XLOOKUP(DECKS!$F358,HISTORICO!$B$381:$B$501,HISTORICO!$C$381:$C$501,0,0)</f>
        <v>0</v>
      </c>
      <c r="V358" s="107">
        <f t="array" ref="V358">XLOOKUP(DECKS!$F358,HISTORICO!$B$381:$B$501,HISTORICO!$D$381:$D$501,0,0)</f>
        <v>0</v>
      </c>
      <c r="W358" s="107">
        <f t="array" ref="W358">XLOOKUP(DECKS!$F358,HISTORICO!$B$505:$B$589,HISTORICO!$C$505:$C$589,0,0)</f>
        <v>3</v>
      </c>
      <c r="X358" s="107">
        <f t="array" ref="X358">XLOOKUP(DECKS!$F358,HISTORICO!$B$505:$B$589,HISTORICO!$D$505:$D$589,0,0)</f>
        <v>2</v>
      </c>
      <c r="Y358" s="107">
        <f t="array" ref="Y358">XLOOKUP(DECKS!$F358,HISTORICO!$N$4:$N$100,HISTORICO!$O$4:$O$100,0,0)</f>
        <v>0</v>
      </c>
      <c r="Z358" s="107">
        <f t="array" ref="Z358">XLOOKUP(DECKS!$F358,HISTORICO!$N$4:$N$100,HISTORICO!$P$4:$P$100,0,0)</f>
        <v>0</v>
      </c>
      <c r="AA358" s="107">
        <f t="array" ref="AA358">XLOOKUP(DECKS!$F358,HISTORICO!$N$107:$N$288,HISTORICO!$O$107:$O$288,0,0)</f>
        <v>0</v>
      </c>
      <c r="AB358" s="107">
        <f t="array" ref="AB358">XLOOKUP(DECKS!$F358,HISTORICO!$N$107:$N$288,HISTORICO!$P$107:$P$288,0,0)</f>
        <v>0</v>
      </c>
      <c r="AC358" s="100" t="str">
        <f>DECKS!$AB358/DECKS!$AA358</f>
        <v>#DIV/0!</v>
      </c>
      <c r="AD358" s="108">
        <f t="array" ref="AD358">XLOOKUP(DECKS!$F358,HISTORICO!$N$292:$N$759,HISTORICO!$O$292:$O$759,0,0)</f>
        <v>0</v>
      </c>
      <c r="AE358" s="107">
        <f t="array" ref="AE358">XLOOKUP(DECKS!$F358,HISTORICO!$N$292:$N$759,HISTORICO!$P$292:$P$759,0,0)</f>
        <v>0</v>
      </c>
      <c r="AF358" s="109">
        <f>IFERROR(DECKS!$AE358/DECKS!$AD358,0)</f>
        <v>0</v>
      </c>
      <c r="AG358" s="108">
        <f>DECKS!$Y358+DECKS!$AA358+DECKS!$AD358</f>
        <v>0</v>
      </c>
      <c r="AH358" s="109">
        <f>IFERROR((DECKS!$Z358+DECKS!$AB358+DECKS!$AE358)/DECKS!$AG358,0)</f>
        <v>0</v>
      </c>
      <c r="AI358" s="110" t="str">
        <f>IFERROR(AVERAGEIF(REG!$D$2:$D$124,DECKS!$F358,REG!$C$2:$C$124),"-")</f>
        <v>-</v>
      </c>
      <c r="AJ358" s="108">
        <f>DECKS!$M358+DECKS!$O358+DECKS!$Q358+DECKS!$S358+DECKS!$U358+DECKS!$W358+DECKS!$Y358+DECKS!$AA358+DECKS!$AD358</f>
        <v>9</v>
      </c>
      <c r="AK358" s="109">
        <f>IFERROR((DECKS!$N358+DECKS!$P358+DECKS!$R358+DECKS!$T358+DECKS!$V358+DECKS!$X358+DECKS!$Z358+DECKS!$AB358+DECKS!$AE358)/DECKS!$AJ358,0)</f>
        <v>0.3333333333</v>
      </c>
      <c r="AL358" s="100" t="s">
        <v>160</v>
      </c>
      <c r="AM358" s="107">
        <f>SUMIF(HISTORICO!N:N,DECKS!$F358,HISTORICO!X:X)</f>
        <v>0</v>
      </c>
      <c r="AN358" s="107">
        <f>SUMIF(HISTORICO!N:N,DECKS!$F358,HISTORICO!Y:Y)</f>
        <v>0</v>
      </c>
      <c r="AO358" s="107">
        <f>SUMIF(HISTORICO!N:N,DECKS!$F358,HISTORICO!Z:Z)</f>
        <v>0</v>
      </c>
      <c r="AP358" s="107">
        <f>SUMIF(HISTORICO!N:N,DECKS!$F358,HISTORICO!AA:AA)</f>
        <v>0</v>
      </c>
      <c r="AQ358" s="111">
        <f>IFERROR(SUM(DECKS!$AM358:$AP358)/((DECKS!$AG358)),0)</f>
        <v>0</v>
      </c>
      <c r="AR358" s="112">
        <f>IFERROR(DECKS!$AM358/SUM(DECKS!$AM358:$AP358),0)</f>
        <v>0</v>
      </c>
      <c r="AS358" s="112">
        <f>IFERROR(DECKS!$AN358/SUM(DECKS!$AM358:$AP358),0)</f>
        <v>0</v>
      </c>
      <c r="AT358" s="112">
        <f>IFERROR(DECKS!$AO358/SUM(DECKS!$AM358:$AP358),0)</f>
        <v>0</v>
      </c>
      <c r="AU358" s="112">
        <f>IFERROR(DECKS!$AP358/SUM(DECKS!$AM358:$AP358),0)</f>
        <v>0</v>
      </c>
      <c r="AV358" s="107">
        <f t="array" ref="AV358">XLOOKUP(DECKS!$F358,HISTORICO!$N$4:$N$100,HISTORICO!$AH$4:$AH$100,0)</f>
        <v>0</v>
      </c>
      <c r="AW358" s="107">
        <f>DECKS!$AV358+DECKS!$AM358+1.5*DECKS!$AN358+2*DECKS!$AO358+2.5*DECKS!$AP358</f>
        <v>0</v>
      </c>
      <c r="AX358" s="110" t="str">
        <f>IFERROR(DECKS!$AW358/DECKS!$AG358,"-")</f>
        <v>-</v>
      </c>
      <c r="AY358" s="107" t="str">
        <f t="array" ref="AY358">XLOOKUP(DECKS!$AX358,REF!$F$64:$F$68,REF!$D$64:$D$68,"-",-1,1)</f>
        <v>-</v>
      </c>
      <c r="AZ358" s="107"/>
      <c r="BA358" s="114"/>
      <c r="BB358" s="107"/>
      <c r="BC358" s="107"/>
    </row>
    <row r="359" ht="18.75" hidden="1" customHeight="1">
      <c r="A359" s="88"/>
      <c r="B359" s="105" t="s">
        <v>318</v>
      </c>
      <c r="C359" s="107" t="s">
        <v>277</v>
      </c>
      <c r="D359" s="107">
        <v>6.0</v>
      </c>
      <c r="E359" s="105" t="str">
        <f t="array" ref="E359">XLOOKUP(B359,REF!$C$3:$C$34,REF!$B$3:$B$34,"-",0,1)</f>
        <v>Jund</v>
      </c>
      <c r="F359" s="108" t="s">
        <v>701</v>
      </c>
      <c r="G359" s="107" t="str">
        <f t="shared" si="1"/>
        <v>0</v>
      </c>
      <c r="H359" s="107" t="str">
        <f t="shared" si="2"/>
        <v>0</v>
      </c>
      <c r="I359" s="107" t="str">
        <f t="shared" si="3"/>
        <v>1</v>
      </c>
      <c r="J359" s="107" t="str">
        <f t="shared" si="4"/>
        <v>1</v>
      </c>
      <c r="K359" s="107" t="str">
        <f t="shared" si="5"/>
        <v>1</v>
      </c>
      <c r="L359" s="107">
        <f t="shared" si="6"/>
        <v>3</v>
      </c>
      <c r="M359" s="107">
        <f t="array" ref="M359">XLOOKUP(DECKS!$F359,HISTORICO!$B$4:$B$11,HISTORICO!$C$4:$C$11,0,0)</f>
        <v>0</v>
      </c>
      <c r="N359" s="107">
        <f t="array" ref="N359">XLOOKUP(DECKS!$F359,HISTORICO!$B$4:$B$11,HISTORICO!$D$4:$D$11,0,0)</f>
        <v>0</v>
      </c>
      <c r="O359" s="107">
        <f t="array" ref="O359">XLOOKUP(DECKS!$F359,HISTORICO!$B$15:$B$89,HISTORICO!$C$15:$C$89,0,0)</f>
        <v>0</v>
      </c>
      <c r="P359" s="107">
        <f t="array" ref="P359">XLOOKUP(DECKS!$F359,HISTORICO!$B$15:$B$89,HISTORICO!$D$15:$D$89,0,0)</f>
        <v>0</v>
      </c>
      <c r="Q359" s="107">
        <f t="array" ref="Q359">XLOOKUP(DECKS!$F359,HISTORICO!$B$93:$B$171,HISTORICO!$C$93:$C$171,0,0)</f>
        <v>0</v>
      </c>
      <c r="R359" s="107">
        <f t="array" ref="R359">XLOOKUP(DECKS!$F359,HISTORICO!$B$93:$B$171,HISTORICO!$D$93:$D$171,0,0)</f>
        <v>0</v>
      </c>
      <c r="S359" s="107">
        <f t="array" ref="S359">XLOOKUP(DECKS!$F359,HISTORICO!$B$175:$B$377,HISTORICO!$C$175:$C$377,0,0)</f>
        <v>6</v>
      </c>
      <c r="T359" s="107">
        <f t="array" ref="T359">XLOOKUP(DECKS!$F359,HISTORICO!$B$175:$B$377,HISTORICO!$D$175:$D$377,0,0)</f>
        <v>2</v>
      </c>
      <c r="U359" s="107">
        <f t="array" ref="U359">XLOOKUP(DECKS!$F359,HISTORICO!$B$381:$B$501,HISTORICO!$C$381:$C$501,0,0)</f>
        <v>0</v>
      </c>
      <c r="V359" s="107">
        <f t="array" ref="V359">XLOOKUP(DECKS!$F359,HISTORICO!$B$381:$B$501,HISTORICO!$D$381:$D$501,0,0)</f>
        <v>0</v>
      </c>
      <c r="W359" s="107">
        <f t="array" ref="W359">XLOOKUP(DECKS!$F359,HISTORICO!$B$505:$B$589,HISTORICO!$C$505:$C$589,0,0)</f>
        <v>0</v>
      </c>
      <c r="X359" s="107">
        <f t="array" ref="X359">XLOOKUP(DECKS!$F359,HISTORICO!$B$505:$B$589,HISTORICO!$D$505:$D$589,0,0)</f>
        <v>0</v>
      </c>
      <c r="Y359" s="107">
        <f t="array" ref="Y359">XLOOKUP(DECKS!$F359,HISTORICO!$N$4:$N$100,HISTORICO!$O$4:$O$100,0,0)</f>
        <v>0</v>
      </c>
      <c r="Z359" s="107">
        <f t="array" ref="Z359">XLOOKUP(DECKS!$F359,HISTORICO!$N$4:$N$100,HISTORICO!$P$4:$P$100,0,0)</f>
        <v>0</v>
      </c>
      <c r="AA359" s="107">
        <f t="array" ref="AA359">XLOOKUP(DECKS!$F359,HISTORICO!$N$107:$N$288,HISTORICO!$O$107:$O$288,0,0)</f>
        <v>0</v>
      </c>
      <c r="AB359" s="107">
        <f t="array" ref="AB359">XLOOKUP(DECKS!$F359,HISTORICO!$N$107:$N$288,HISTORICO!$P$107:$P$288,0,0)</f>
        <v>0</v>
      </c>
      <c r="AC359" s="100" t="str">
        <f>DECKS!$AB359/DECKS!$AA359</f>
        <v>#DIV/0!</v>
      </c>
      <c r="AD359" s="108">
        <f t="array" ref="AD359">XLOOKUP(DECKS!$F359,HISTORICO!$N$292:$N$759,HISTORICO!$O$292:$O$759,0,0)</f>
        <v>0</v>
      </c>
      <c r="AE359" s="107">
        <f t="array" ref="AE359">XLOOKUP(DECKS!$F359,HISTORICO!$N$292:$N$759,HISTORICO!$P$292:$P$759,0,0)</f>
        <v>0</v>
      </c>
      <c r="AF359" s="109">
        <f>IFERROR(DECKS!$AE359/DECKS!$AD359,0)</f>
        <v>0</v>
      </c>
      <c r="AG359" s="108">
        <f>DECKS!$Y359+DECKS!$AA359+DECKS!$AD359</f>
        <v>0</v>
      </c>
      <c r="AH359" s="109">
        <f>IFERROR((DECKS!$Z359+DECKS!$AB359+DECKS!$AE359)/DECKS!$AG359,0)</f>
        <v>0</v>
      </c>
      <c r="AI359" s="110" t="str">
        <f>IFERROR(AVERAGEIF(REG!$D$2:$D$124,DECKS!$F359,REG!$C$2:$C$124),"-")</f>
        <v>-</v>
      </c>
      <c r="AJ359" s="108">
        <f>DECKS!$M359+DECKS!$O359+DECKS!$Q359+DECKS!$S359+DECKS!$U359+DECKS!$W359+DECKS!$Y359+DECKS!$AA359+DECKS!$AD359</f>
        <v>6</v>
      </c>
      <c r="AK359" s="109">
        <f>IFERROR((DECKS!$N359+DECKS!$P359+DECKS!$R359+DECKS!$T359+DECKS!$V359+DECKS!$X359+DECKS!$Z359+DECKS!$AB359+DECKS!$AE359)/DECKS!$AJ359,0)</f>
        <v>0.3333333333</v>
      </c>
      <c r="AL359" s="100" t="s">
        <v>362</v>
      </c>
      <c r="AM359" s="107">
        <f>SUMIF(HISTORICO!N:N,DECKS!$F359,HISTORICO!X:X)</f>
        <v>0</v>
      </c>
      <c r="AN359" s="107">
        <f>SUMIF(HISTORICO!N:N,DECKS!$F359,HISTORICO!Y:Y)</f>
        <v>0</v>
      </c>
      <c r="AO359" s="107">
        <f>SUMIF(HISTORICO!N:N,DECKS!$F359,HISTORICO!Z:Z)</f>
        <v>0</v>
      </c>
      <c r="AP359" s="107">
        <f>SUMIF(HISTORICO!N:N,DECKS!$F359,HISTORICO!AA:AA)</f>
        <v>0</v>
      </c>
      <c r="AQ359" s="111">
        <f>IFERROR(SUM(DECKS!$AM359:$AP359)/((DECKS!$AG359)),0)</f>
        <v>0</v>
      </c>
      <c r="AR359" s="112">
        <f>IFERROR(DECKS!$AM359/SUM(DECKS!$AM359:$AP359),0)</f>
        <v>0</v>
      </c>
      <c r="AS359" s="112">
        <f>IFERROR(DECKS!$AN359/SUM(DECKS!$AM359:$AP359),0)</f>
        <v>0</v>
      </c>
      <c r="AT359" s="112">
        <f>IFERROR(DECKS!$AO359/SUM(DECKS!$AM359:$AP359),0)</f>
        <v>0</v>
      </c>
      <c r="AU359" s="112">
        <f>IFERROR(DECKS!$AP359/SUM(DECKS!$AM359:$AP359),0)</f>
        <v>0</v>
      </c>
      <c r="AV359" s="107">
        <f t="array" ref="AV359">XLOOKUP(DECKS!$F359,HISTORICO!$N$4:$N$100,HISTORICO!$AH$4:$AH$100,0)</f>
        <v>0</v>
      </c>
      <c r="AW359" s="107">
        <f>DECKS!$AV359+DECKS!$AM359+1.5*DECKS!$AN359+2*DECKS!$AO359+2.5*DECKS!$AP359</f>
        <v>0</v>
      </c>
      <c r="AX359" s="110" t="str">
        <f>IFERROR(DECKS!$AW359/DECKS!$AG359,"-")</f>
        <v>-</v>
      </c>
      <c r="AY359" s="107" t="str">
        <f t="array" ref="AY359">XLOOKUP(DECKS!$AX359,REF!$F$64:$F$68,REF!$D$64:$D$68,"-",-1,1)</f>
        <v>-</v>
      </c>
      <c r="AZ359" s="107"/>
      <c r="BA359" s="114"/>
      <c r="BB359" s="107"/>
      <c r="BC359" s="107"/>
    </row>
    <row r="360" ht="18.75" hidden="1" customHeight="1">
      <c r="A360" s="88"/>
      <c r="B360" s="105" t="s">
        <v>344</v>
      </c>
      <c r="C360" s="107" t="s">
        <v>253</v>
      </c>
      <c r="D360" s="107">
        <v>5.0</v>
      </c>
      <c r="E360" s="105" t="str">
        <f t="array" ref="E360">XLOOKUP(B360,REF!$C$3:$C$34,REF!$B$3:$B$34,"-",0,1)</f>
        <v>Sultai</v>
      </c>
      <c r="F360" s="108" t="s">
        <v>702</v>
      </c>
      <c r="G360" s="107" t="str">
        <f t="shared" si="1"/>
        <v>0</v>
      </c>
      <c r="H360" s="107" t="str">
        <f t="shared" si="2"/>
        <v>1</v>
      </c>
      <c r="I360" s="107" t="str">
        <f t="shared" si="3"/>
        <v>1</v>
      </c>
      <c r="J360" s="107" t="str">
        <f t="shared" si="4"/>
        <v>0</v>
      </c>
      <c r="K360" s="107" t="str">
        <f t="shared" si="5"/>
        <v>1</v>
      </c>
      <c r="L360" s="107">
        <f t="shared" si="6"/>
        <v>3</v>
      </c>
      <c r="M360" s="107">
        <f t="array" ref="M360">XLOOKUP(DECKS!$F360,HISTORICO!$B$4:$B$11,HISTORICO!$C$4:$C$11,0,0)</f>
        <v>0</v>
      </c>
      <c r="N360" s="107">
        <f t="array" ref="N360">XLOOKUP(DECKS!$F360,HISTORICO!$B$4:$B$11,HISTORICO!$D$4:$D$11,0,0)</f>
        <v>0</v>
      </c>
      <c r="O360" s="107">
        <f t="array" ref="O360">XLOOKUP(DECKS!$F360,HISTORICO!$B$15:$B$89,HISTORICO!$C$15:$C$89,0,0)</f>
        <v>2</v>
      </c>
      <c r="P360" s="107">
        <f t="array" ref="P360">XLOOKUP(DECKS!$F360,HISTORICO!$B$15:$B$89,HISTORICO!$D$15:$D$89,0,0)</f>
        <v>1</v>
      </c>
      <c r="Q360" s="107">
        <f t="array" ref="Q360">XLOOKUP(DECKS!$F360,HISTORICO!$B$93:$B$171,HISTORICO!$C$93:$C$171,0,0)</f>
        <v>0</v>
      </c>
      <c r="R360" s="107">
        <f t="array" ref="R360">XLOOKUP(DECKS!$F360,HISTORICO!$B$93:$B$171,HISTORICO!$D$93:$D$171,0,0)</f>
        <v>0</v>
      </c>
      <c r="S360" s="107">
        <f t="array" ref="S360">XLOOKUP(DECKS!$F360,HISTORICO!$B$175:$B$377,HISTORICO!$C$175:$C$377,0,0)</f>
        <v>0</v>
      </c>
      <c r="T360" s="107">
        <f t="array" ref="T360">XLOOKUP(DECKS!$F360,HISTORICO!$B$175:$B$377,HISTORICO!$D$175:$D$377,0,0)</f>
        <v>0</v>
      </c>
      <c r="U360" s="107">
        <f t="array" ref="U360">XLOOKUP(DECKS!$F360,HISTORICO!$B$381:$B$501,HISTORICO!$C$381:$C$501,0,0)</f>
        <v>4</v>
      </c>
      <c r="V360" s="107">
        <f t="array" ref="V360">XLOOKUP(DECKS!$F360,HISTORICO!$B$381:$B$501,HISTORICO!$D$381:$D$501,0,0)</f>
        <v>1</v>
      </c>
      <c r="W360" s="107">
        <f t="array" ref="W360">XLOOKUP(DECKS!$F360,HISTORICO!$B$505:$B$589,HISTORICO!$C$505:$C$589,0,0)</f>
        <v>0</v>
      </c>
      <c r="X360" s="107">
        <f t="array" ref="X360">XLOOKUP(DECKS!$F360,HISTORICO!$B$505:$B$589,HISTORICO!$D$505:$D$589,0,0)</f>
        <v>0</v>
      </c>
      <c r="Y360" s="107">
        <f t="array" ref="Y360">XLOOKUP(DECKS!$F360,HISTORICO!$N$4:$N$100,HISTORICO!$O$4:$O$100,0,0)</f>
        <v>0</v>
      </c>
      <c r="Z360" s="107">
        <f t="array" ref="Z360">XLOOKUP(DECKS!$F360,HISTORICO!$N$4:$N$100,HISTORICO!$P$4:$P$100,0,0)</f>
        <v>0</v>
      </c>
      <c r="AA360" s="107">
        <f t="array" ref="AA360">XLOOKUP(DECKS!$F360,HISTORICO!$N$107:$N$288,HISTORICO!$O$107:$O$288,0,0)</f>
        <v>0</v>
      </c>
      <c r="AB360" s="107">
        <f t="array" ref="AB360">XLOOKUP(DECKS!$F360,HISTORICO!$N$107:$N$288,HISTORICO!$P$107:$P$288,0,0)</f>
        <v>0</v>
      </c>
      <c r="AC360" s="100" t="str">
        <f>DECKS!$AB360/DECKS!$AA360</f>
        <v>#DIV/0!</v>
      </c>
      <c r="AD360" s="108">
        <f t="array" ref="AD360">XLOOKUP(DECKS!$F360,HISTORICO!$N$292:$N$759,HISTORICO!$O$292:$O$759,0,0)</f>
        <v>0</v>
      </c>
      <c r="AE360" s="107">
        <f t="array" ref="AE360">XLOOKUP(DECKS!$F360,HISTORICO!$N$292:$N$759,HISTORICO!$P$292:$P$759,0,0)</f>
        <v>0</v>
      </c>
      <c r="AF360" s="109">
        <f>IFERROR(DECKS!$AE360/DECKS!$AD360,0)</f>
        <v>0</v>
      </c>
      <c r="AG360" s="108">
        <f>DECKS!$Y360+DECKS!$AA360+DECKS!$AD360</f>
        <v>0</v>
      </c>
      <c r="AH360" s="109">
        <f>IFERROR((DECKS!$Z360+DECKS!$AB360+DECKS!$AE360)/DECKS!$AG360,0)</f>
        <v>0</v>
      </c>
      <c r="AI360" s="110" t="str">
        <f>IFERROR(AVERAGEIF(REG!$D$2:$D$124,DECKS!$F360,REG!$C$2:$C$124),"-")</f>
        <v>-</v>
      </c>
      <c r="AJ360" s="108">
        <f>DECKS!$M360+DECKS!$O360+DECKS!$Q360+DECKS!$S360+DECKS!$U360+DECKS!$W360+DECKS!$Y360+DECKS!$AA360+DECKS!$AD360</f>
        <v>6</v>
      </c>
      <c r="AK360" s="109">
        <f>IFERROR((DECKS!$N360+DECKS!$P360+DECKS!$R360+DECKS!$T360+DECKS!$V360+DECKS!$X360+DECKS!$Z360+DECKS!$AB360+DECKS!$AE360)/DECKS!$AJ360,0)</f>
        <v>0.3333333333</v>
      </c>
      <c r="AL360" s="100" t="s">
        <v>362</v>
      </c>
      <c r="AM360" s="107">
        <f>SUMIF(HISTORICO!N:N,DECKS!$F360,HISTORICO!X:X)</f>
        <v>0</v>
      </c>
      <c r="AN360" s="107">
        <f>SUMIF(HISTORICO!N:N,DECKS!$F360,HISTORICO!Y:Y)</f>
        <v>0</v>
      </c>
      <c r="AO360" s="107">
        <f>SUMIF(HISTORICO!N:N,DECKS!$F360,HISTORICO!Z:Z)</f>
        <v>0</v>
      </c>
      <c r="AP360" s="107">
        <f>SUMIF(HISTORICO!N:N,DECKS!$F360,HISTORICO!AA:AA)</f>
        <v>0</v>
      </c>
      <c r="AQ360" s="111">
        <f>IFERROR(SUM(DECKS!$AM360:$AP360)/((DECKS!$AG360)),0)</f>
        <v>0</v>
      </c>
      <c r="AR360" s="112">
        <f>IFERROR(DECKS!$AM360/SUM(DECKS!$AM360:$AP360),0)</f>
        <v>0</v>
      </c>
      <c r="AS360" s="112">
        <f>IFERROR(DECKS!$AN360/SUM(DECKS!$AM360:$AP360),0)</f>
        <v>0</v>
      </c>
      <c r="AT360" s="112">
        <f>IFERROR(DECKS!$AO360/SUM(DECKS!$AM360:$AP360),0)</f>
        <v>0</v>
      </c>
      <c r="AU360" s="112">
        <f>IFERROR(DECKS!$AP360/SUM(DECKS!$AM360:$AP360),0)</f>
        <v>0</v>
      </c>
      <c r="AV360" s="107">
        <f t="array" ref="AV360">XLOOKUP(DECKS!$F360,HISTORICO!$N$4:$N$100,HISTORICO!$AH$4:$AH$100,0)</f>
        <v>0</v>
      </c>
      <c r="AW360" s="107">
        <f>DECKS!$AV360+DECKS!$AM360+1.5*DECKS!$AN360+2*DECKS!$AO360+2.5*DECKS!$AP360</f>
        <v>0</v>
      </c>
      <c r="AX360" s="110" t="str">
        <f>IFERROR(DECKS!$AW360/DECKS!$AG360,"-")</f>
        <v>-</v>
      </c>
      <c r="AY360" s="107" t="str">
        <f t="array" ref="AY360">XLOOKUP(DECKS!$AX360,REF!$F$64:$F$68,REF!$D$64:$D$68,"-",-1,1)</f>
        <v>-</v>
      </c>
      <c r="AZ360" s="107"/>
      <c r="BA360" s="114"/>
      <c r="BB360" s="107"/>
      <c r="BC360" s="107"/>
    </row>
    <row r="361" ht="18.75" hidden="1" customHeight="1">
      <c r="A361" s="88"/>
      <c r="B361" s="105" t="s">
        <v>312</v>
      </c>
      <c r="C361" s="107" t="s">
        <v>257</v>
      </c>
      <c r="D361" s="107">
        <v>6.0</v>
      </c>
      <c r="E361" s="105" t="str">
        <f t="array" ref="E361">XLOOKUP(B361,REF!$C$3:$C$34,REF!$B$3:$B$34,"-",0,1)</f>
        <v>Grixis</v>
      </c>
      <c r="F361" s="108" t="s">
        <v>703</v>
      </c>
      <c r="G361" s="107" t="str">
        <f t="shared" si="1"/>
        <v>0</v>
      </c>
      <c r="H361" s="107" t="str">
        <f t="shared" si="2"/>
        <v>1</v>
      </c>
      <c r="I361" s="107" t="str">
        <f t="shared" si="3"/>
        <v>1</v>
      </c>
      <c r="J361" s="107" t="str">
        <f t="shared" si="4"/>
        <v>1</v>
      </c>
      <c r="K361" s="107" t="str">
        <f t="shared" si="5"/>
        <v>0</v>
      </c>
      <c r="L361" s="107">
        <f t="shared" si="6"/>
        <v>3</v>
      </c>
      <c r="M361" s="107">
        <f t="array" ref="M361">XLOOKUP(DECKS!$F361,HISTORICO!$B$4:$B$11,HISTORICO!$C$4:$C$11,0,0)</f>
        <v>0</v>
      </c>
      <c r="N361" s="107">
        <f t="array" ref="N361">XLOOKUP(DECKS!$F361,HISTORICO!$B$4:$B$11,HISTORICO!$D$4:$D$11,0,0)</f>
        <v>0</v>
      </c>
      <c r="O361" s="107">
        <f t="array" ref="O361">XLOOKUP(DECKS!$F361,HISTORICO!$B$15:$B$89,HISTORICO!$C$15:$C$89,0,0)</f>
        <v>6</v>
      </c>
      <c r="P361" s="107">
        <f t="array" ref="P361">XLOOKUP(DECKS!$F361,HISTORICO!$B$15:$B$89,HISTORICO!$D$15:$D$89,0,0)</f>
        <v>2</v>
      </c>
      <c r="Q361" s="107">
        <f t="array" ref="Q361">XLOOKUP(DECKS!$F361,HISTORICO!$B$93:$B$171,HISTORICO!$C$93:$C$171,0,0)</f>
        <v>0</v>
      </c>
      <c r="R361" s="107">
        <f t="array" ref="R361">XLOOKUP(DECKS!$F361,HISTORICO!$B$93:$B$171,HISTORICO!$D$93:$D$171,0,0)</f>
        <v>0</v>
      </c>
      <c r="S361" s="107">
        <f t="array" ref="S361">XLOOKUP(DECKS!$F361,HISTORICO!$B$175:$B$377,HISTORICO!$C$175:$C$377,0,0)</f>
        <v>0</v>
      </c>
      <c r="T361" s="107">
        <f t="array" ref="T361">XLOOKUP(DECKS!$F361,HISTORICO!$B$175:$B$377,HISTORICO!$D$175:$D$377,0,0)</f>
        <v>0</v>
      </c>
      <c r="U361" s="107">
        <f t="array" ref="U361">XLOOKUP(DECKS!$F361,HISTORICO!$B$381:$B$501,HISTORICO!$C$381:$C$501,0,0)</f>
        <v>0</v>
      </c>
      <c r="V361" s="107">
        <f t="array" ref="V361">XLOOKUP(DECKS!$F361,HISTORICO!$B$381:$B$501,HISTORICO!$D$381:$D$501,0,0)</f>
        <v>0</v>
      </c>
      <c r="W361" s="107">
        <f t="array" ref="W361">XLOOKUP(DECKS!$F361,HISTORICO!$B$505:$B$589,HISTORICO!$C$505:$C$589,0,0)</f>
        <v>0</v>
      </c>
      <c r="X361" s="107">
        <f t="array" ref="X361">XLOOKUP(DECKS!$F361,HISTORICO!$B$505:$B$589,HISTORICO!$D$505:$D$589,0,0)</f>
        <v>0</v>
      </c>
      <c r="Y361" s="107">
        <f t="array" ref="Y361">XLOOKUP(DECKS!$F361,HISTORICO!$N$4:$N$100,HISTORICO!$O$4:$O$100,0,0)</f>
        <v>0</v>
      </c>
      <c r="Z361" s="107">
        <f t="array" ref="Z361">XLOOKUP(DECKS!$F361,HISTORICO!$N$4:$N$100,HISTORICO!$P$4:$P$100,0,0)</f>
        <v>0</v>
      </c>
      <c r="AA361" s="107">
        <f t="array" ref="AA361">XLOOKUP(DECKS!$F361,HISTORICO!$N$107:$N$288,HISTORICO!$O$107:$O$288,0,0)</f>
        <v>0</v>
      </c>
      <c r="AB361" s="107">
        <f t="array" ref="AB361">XLOOKUP(DECKS!$F361,HISTORICO!$N$107:$N$288,HISTORICO!$P$107:$P$288,0,0)</f>
        <v>0</v>
      </c>
      <c r="AC361" s="100" t="str">
        <f>DECKS!$AB361/DECKS!$AA361</f>
        <v>#DIV/0!</v>
      </c>
      <c r="AD361" s="108">
        <f t="array" ref="AD361">XLOOKUP(DECKS!$F361,HISTORICO!$N$292:$N$759,HISTORICO!$O$292:$O$759,0,0)</f>
        <v>0</v>
      </c>
      <c r="AE361" s="107">
        <f t="array" ref="AE361">XLOOKUP(DECKS!$F361,HISTORICO!$N$292:$N$759,HISTORICO!$P$292:$P$759,0,0)</f>
        <v>0</v>
      </c>
      <c r="AF361" s="109">
        <f>IFERROR(DECKS!$AE361/DECKS!$AD361,0)</f>
        <v>0</v>
      </c>
      <c r="AG361" s="108">
        <f>DECKS!$Y361+DECKS!$AA361+DECKS!$AD361</f>
        <v>0</v>
      </c>
      <c r="AH361" s="109">
        <f>IFERROR((DECKS!$Z361+DECKS!$AB361+DECKS!$AE361)/DECKS!$AG361,0)</f>
        <v>0</v>
      </c>
      <c r="AI361" s="110" t="str">
        <f>IFERROR(AVERAGEIF(REG!$D$2:$D$124,DECKS!$F361,REG!$C$2:$C$124),"-")</f>
        <v>-</v>
      </c>
      <c r="AJ361" s="108">
        <f>DECKS!$M361+DECKS!$O361+DECKS!$Q361+DECKS!$S361+DECKS!$U361+DECKS!$W361+DECKS!$Y361+DECKS!$AA361+DECKS!$AD361</f>
        <v>6</v>
      </c>
      <c r="AK361" s="109">
        <f>IFERROR((DECKS!$N361+DECKS!$P361+DECKS!$R361+DECKS!$T361+DECKS!$V361+DECKS!$X361+DECKS!$Z361+DECKS!$AB361+DECKS!$AE361)/DECKS!$AJ361,0)</f>
        <v>0.3333333333</v>
      </c>
      <c r="AL361" s="100" t="s">
        <v>362</v>
      </c>
      <c r="AM361" s="107">
        <f>SUMIF(HISTORICO!N:N,DECKS!$F361,HISTORICO!X:X)</f>
        <v>0</v>
      </c>
      <c r="AN361" s="107">
        <f>SUMIF(HISTORICO!N:N,DECKS!$F361,HISTORICO!Y:Y)</f>
        <v>0</v>
      </c>
      <c r="AO361" s="107">
        <f>SUMIF(HISTORICO!N:N,DECKS!$F361,HISTORICO!Z:Z)</f>
        <v>0</v>
      </c>
      <c r="AP361" s="107">
        <f>SUMIF(HISTORICO!N:N,DECKS!$F361,HISTORICO!AA:AA)</f>
        <v>0</v>
      </c>
      <c r="AQ361" s="111">
        <f>IFERROR(SUM(DECKS!$AM361:$AP361)/((DECKS!$AG361)),0)</f>
        <v>0</v>
      </c>
      <c r="AR361" s="112">
        <f>IFERROR(DECKS!$AM361/SUM(DECKS!$AM361:$AP361),0)</f>
        <v>0</v>
      </c>
      <c r="AS361" s="112">
        <f>IFERROR(DECKS!$AN361/SUM(DECKS!$AM361:$AP361),0)</f>
        <v>0</v>
      </c>
      <c r="AT361" s="112">
        <f>IFERROR(DECKS!$AO361/SUM(DECKS!$AM361:$AP361),0)</f>
        <v>0</v>
      </c>
      <c r="AU361" s="112">
        <f>IFERROR(DECKS!$AP361/SUM(DECKS!$AM361:$AP361),0)</f>
        <v>0</v>
      </c>
      <c r="AV361" s="107">
        <f t="array" ref="AV361">XLOOKUP(DECKS!$F361,HISTORICO!$N$4:$N$100,HISTORICO!$AH$4:$AH$100,0)</f>
        <v>0</v>
      </c>
      <c r="AW361" s="107">
        <f>DECKS!$AV361+DECKS!$AM361+1.5*DECKS!$AN361+2*DECKS!$AO361+2.5*DECKS!$AP361</f>
        <v>0</v>
      </c>
      <c r="AX361" s="110" t="str">
        <f>IFERROR(DECKS!$AW361/DECKS!$AG361,"-")</f>
        <v>-</v>
      </c>
      <c r="AY361" s="107" t="str">
        <f t="array" ref="AY361">XLOOKUP(DECKS!$AX361,REF!$F$64:$F$68,REF!$D$64:$D$68,"-",-1,1)</f>
        <v>-</v>
      </c>
      <c r="AZ361" s="107"/>
      <c r="BA361" s="114"/>
      <c r="BB361" s="107"/>
      <c r="BC361" s="107"/>
    </row>
    <row r="362" ht="18.75" hidden="1" customHeight="1">
      <c r="A362" s="88"/>
      <c r="B362" s="105" t="s">
        <v>326</v>
      </c>
      <c r="C362" s="107" t="s">
        <v>276</v>
      </c>
      <c r="D362" s="107">
        <v>4.0</v>
      </c>
      <c r="E362" s="105" t="str">
        <f t="array" ref="E362">XLOOKUP(B362,REF!$C$3:$C$34,REF!$B$3:$B$34,"-",0,1)</f>
        <v>Bant</v>
      </c>
      <c r="F362" s="108" t="s">
        <v>704</v>
      </c>
      <c r="G362" s="107" t="str">
        <f t="shared" si="1"/>
        <v>1</v>
      </c>
      <c r="H362" s="107" t="str">
        <f t="shared" si="2"/>
        <v>1</v>
      </c>
      <c r="I362" s="107" t="str">
        <f t="shared" si="3"/>
        <v>0</v>
      </c>
      <c r="J362" s="107" t="str">
        <f t="shared" si="4"/>
        <v>0</v>
      </c>
      <c r="K362" s="107" t="str">
        <f t="shared" si="5"/>
        <v>1</v>
      </c>
      <c r="L362" s="107">
        <f t="shared" si="6"/>
        <v>3</v>
      </c>
      <c r="M362" s="107">
        <f t="array" ref="M362">XLOOKUP(DECKS!$F362,HISTORICO!$B$4:$B$11,HISTORICO!$C$4:$C$11,0,0)</f>
        <v>0</v>
      </c>
      <c r="N362" s="107">
        <f t="array" ref="N362">XLOOKUP(DECKS!$F362,HISTORICO!$B$4:$B$11,HISTORICO!$D$4:$D$11,0,0)</f>
        <v>0</v>
      </c>
      <c r="O362" s="107">
        <f t="array" ref="O362">XLOOKUP(DECKS!$F362,HISTORICO!$B$15:$B$89,HISTORICO!$C$15:$C$89,0,0)</f>
        <v>0</v>
      </c>
      <c r="P362" s="107">
        <f t="array" ref="P362">XLOOKUP(DECKS!$F362,HISTORICO!$B$15:$B$89,HISTORICO!$D$15:$D$89,0,0)</f>
        <v>0</v>
      </c>
      <c r="Q362" s="107">
        <f t="array" ref="Q362">XLOOKUP(DECKS!$F362,HISTORICO!$B$93:$B$171,HISTORICO!$C$93:$C$171,0,0)</f>
        <v>0</v>
      </c>
      <c r="R362" s="107">
        <f t="array" ref="R362">XLOOKUP(DECKS!$F362,HISTORICO!$B$93:$B$171,HISTORICO!$D$93:$D$171,0,0)</f>
        <v>0</v>
      </c>
      <c r="S362" s="107">
        <f t="array" ref="S362">XLOOKUP(DECKS!$F362,HISTORICO!$B$175:$B$377,HISTORICO!$C$175:$C$377,0,0)</f>
        <v>4</v>
      </c>
      <c r="T362" s="107">
        <f t="array" ref="T362">XLOOKUP(DECKS!$F362,HISTORICO!$B$175:$B$377,HISTORICO!$D$175:$D$377,0,0)</f>
        <v>2</v>
      </c>
      <c r="U362" s="107">
        <f t="array" ref="U362">XLOOKUP(DECKS!$F362,HISTORICO!$B$381:$B$501,HISTORICO!$C$381:$C$501,0,0)</f>
        <v>2</v>
      </c>
      <c r="V362" s="107">
        <f t="array" ref="V362">XLOOKUP(DECKS!$F362,HISTORICO!$B$381:$B$501,HISTORICO!$D$381:$D$501,0,0)</f>
        <v>0</v>
      </c>
      <c r="W362" s="107">
        <f t="array" ref="W362">XLOOKUP(DECKS!$F362,HISTORICO!$B$505:$B$589,HISTORICO!$C$505:$C$589,0,0)</f>
        <v>0</v>
      </c>
      <c r="X362" s="107">
        <f t="array" ref="X362">XLOOKUP(DECKS!$F362,HISTORICO!$B$505:$B$589,HISTORICO!$D$505:$D$589,0,0)</f>
        <v>0</v>
      </c>
      <c r="Y362" s="107">
        <f t="array" ref="Y362">XLOOKUP(DECKS!$F362,HISTORICO!$N$4:$N$100,HISTORICO!$O$4:$O$100,0,0)</f>
        <v>0</v>
      </c>
      <c r="Z362" s="107">
        <f t="array" ref="Z362">XLOOKUP(DECKS!$F362,HISTORICO!$N$4:$N$100,HISTORICO!$P$4:$P$100,0,0)</f>
        <v>0</v>
      </c>
      <c r="AA362" s="107">
        <f t="array" ref="AA362">XLOOKUP(DECKS!$F362,HISTORICO!$N$107:$N$288,HISTORICO!$O$107:$O$288,0,0)</f>
        <v>0</v>
      </c>
      <c r="AB362" s="107">
        <f t="array" ref="AB362">XLOOKUP(DECKS!$F362,HISTORICO!$N$107:$N$288,HISTORICO!$P$107:$P$288,0,0)</f>
        <v>0</v>
      </c>
      <c r="AC362" s="100" t="str">
        <f>DECKS!$AB362/DECKS!$AA362</f>
        <v>#DIV/0!</v>
      </c>
      <c r="AD362" s="108">
        <f t="array" ref="AD362">XLOOKUP(DECKS!$F362,HISTORICO!$N$292:$N$759,HISTORICO!$O$292:$O$759,0,0)</f>
        <v>0</v>
      </c>
      <c r="AE362" s="107">
        <f t="array" ref="AE362">XLOOKUP(DECKS!$F362,HISTORICO!$N$292:$N$759,HISTORICO!$P$292:$P$759,0,0)</f>
        <v>0</v>
      </c>
      <c r="AF362" s="109">
        <f>IFERROR(DECKS!$AE362/DECKS!$AD362,0)</f>
        <v>0</v>
      </c>
      <c r="AG362" s="108">
        <f>DECKS!$Y362+DECKS!$AA362+DECKS!$AD362</f>
        <v>0</v>
      </c>
      <c r="AH362" s="109">
        <f>IFERROR((DECKS!$Z362+DECKS!$AB362+DECKS!$AE362)/DECKS!$AG362,0)</f>
        <v>0</v>
      </c>
      <c r="AI362" s="110" t="str">
        <f>IFERROR(AVERAGEIF(REG!$D$2:$D$124,DECKS!$F362,REG!$C$2:$C$124),"-")</f>
        <v>-</v>
      </c>
      <c r="AJ362" s="108">
        <f>DECKS!$M362+DECKS!$O362+DECKS!$Q362+DECKS!$S362+DECKS!$U362+DECKS!$W362+DECKS!$Y362+DECKS!$AA362+DECKS!$AD362</f>
        <v>6</v>
      </c>
      <c r="AK362" s="109">
        <f>IFERROR((DECKS!$N362+DECKS!$P362+DECKS!$R362+DECKS!$T362+DECKS!$V362+DECKS!$X362+DECKS!$Z362+DECKS!$AB362+DECKS!$AE362)/DECKS!$AJ362,0)</f>
        <v>0.3333333333</v>
      </c>
      <c r="AL362" s="100" t="s">
        <v>362</v>
      </c>
      <c r="AM362" s="107">
        <f>SUMIF(HISTORICO!N:N,DECKS!$F362,HISTORICO!X:X)</f>
        <v>0</v>
      </c>
      <c r="AN362" s="107">
        <f>SUMIF(HISTORICO!N:N,DECKS!$F362,HISTORICO!Y:Y)</f>
        <v>0</v>
      </c>
      <c r="AO362" s="107">
        <f>SUMIF(HISTORICO!N:N,DECKS!$F362,HISTORICO!Z:Z)</f>
        <v>0</v>
      </c>
      <c r="AP362" s="107">
        <f>SUMIF(HISTORICO!N:N,DECKS!$F362,HISTORICO!AA:AA)</f>
        <v>0</v>
      </c>
      <c r="AQ362" s="111">
        <f>IFERROR(SUM(DECKS!$AM362:$AP362)/((DECKS!$AG362)),0)</f>
        <v>0</v>
      </c>
      <c r="AR362" s="112">
        <f>IFERROR(DECKS!$AM362/SUM(DECKS!$AM362:$AP362),0)</f>
        <v>0</v>
      </c>
      <c r="AS362" s="112">
        <f>IFERROR(DECKS!$AN362/SUM(DECKS!$AM362:$AP362),0)</f>
        <v>0</v>
      </c>
      <c r="AT362" s="112">
        <f>IFERROR(DECKS!$AO362/SUM(DECKS!$AM362:$AP362),0)</f>
        <v>0</v>
      </c>
      <c r="AU362" s="112">
        <f>IFERROR(DECKS!$AP362/SUM(DECKS!$AM362:$AP362),0)</f>
        <v>0</v>
      </c>
      <c r="AV362" s="107">
        <f t="array" ref="AV362">XLOOKUP(DECKS!$F362,HISTORICO!$N$4:$N$100,HISTORICO!$AH$4:$AH$100,0)</f>
        <v>0</v>
      </c>
      <c r="AW362" s="107">
        <f>DECKS!$AV362+DECKS!$AM362+1.5*DECKS!$AN362+2*DECKS!$AO362+2.5*DECKS!$AP362</f>
        <v>0</v>
      </c>
      <c r="AX362" s="110" t="str">
        <f>IFERROR(DECKS!$AW362/DECKS!$AG362,"-")</f>
        <v>-</v>
      </c>
      <c r="AY362" s="107" t="str">
        <f t="array" ref="AY362">XLOOKUP(DECKS!$AX362,REF!$F$64:$F$68,REF!$D$64:$D$68,"-",-1,1)</f>
        <v>-</v>
      </c>
      <c r="AZ362" s="107"/>
      <c r="BA362" s="114"/>
      <c r="BB362" s="107"/>
      <c r="BC362" s="107"/>
    </row>
    <row r="363" ht="18.75" hidden="1" customHeight="1">
      <c r="A363" s="88"/>
      <c r="B363" s="105" t="s">
        <v>322</v>
      </c>
      <c r="C363" s="107" t="s">
        <v>261</v>
      </c>
      <c r="D363" s="107">
        <v>4.0</v>
      </c>
      <c r="E363" s="105" t="str">
        <f t="array" ref="E363">XLOOKUP(B363,REF!$C$3:$C$34,REF!$B$3:$B$34,"-",0,1)</f>
        <v>Azorius</v>
      </c>
      <c r="F363" s="108" t="s">
        <v>705</v>
      </c>
      <c r="G363" s="107" t="str">
        <f t="shared" si="1"/>
        <v>1</v>
      </c>
      <c r="H363" s="107" t="str">
        <f t="shared" si="2"/>
        <v>1</v>
      </c>
      <c r="I363" s="107" t="str">
        <f t="shared" si="3"/>
        <v>0</v>
      </c>
      <c r="J363" s="107" t="str">
        <f t="shared" si="4"/>
        <v>0</v>
      </c>
      <c r="K363" s="107" t="str">
        <f t="shared" si="5"/>
        <v>0</v>
      </c>
      <c r="L363" s="107">
        <f t="shared" si="6"/>
        <v>2</v>
      </c>
      <c r="M363" s="107">
        <f t="array" ref="M363">XLOOKUP(DECKS!$F363,HISTORICO!$B$4:$B$11,HISTORICO!$C$4:$C$11,0,0)</f>
        <v>0</v>
      </c>
      <c r="N363" s="107">
        <f t="array" ref="N363">XLOOKUP(DECKS!$F363,HISTORICO!$B$4:$B$11,HISTORICO!$D$4:$D$11,0,0)</f>
        <v>0</v>
      </c>
      <c r="O363" s="107">
        <f t="array" ref="O363">XLOOKUP(DECKS!$F363,HISTORICO!$B$15:$B$89,HISTORICO!$C$15:$C$89,0,0)</f>
        <v>0</v>
      </c>
      <c r="P363" s="107">
        <f t="array" ref="P363">XLOOKUP(DECKS!$F363,HISTORICO!$B$15:$B$89,HISTORICO!$D$15:$D$89,0,0)</f>
        <v>0</v>
      </c>
      <c r="Q363" s="107">
        <f t="array" ref="Q363">XLOOKUP(DECKS!$F363,HISTORICO!$B$93:$B$171,HISTORICO!$C$93:$C$171,0,0)</f>
        <v>0</v>
      </c>
      <c r="R363" s="107">
        <f t="array" ref="R363">XLOOKUP(DECKS!$F363,HISTORICO!$B$93:$B$171,HISTORICO!$D$93:$D$171,0,0)</f>
        <v>0</v>
      </c>
      <c r="S363" s="107">
        <f t="array" ref="S363">XLOOKUP(DECKS!$F363,HISTORICO!$B$175:$B$377,HISTORICO!$C$175:$C$377,0,0)</f>
        <v>0</v>
      </c>
      <c r="T363" s="107">
        <f t="array" ref="T363">XLOOKUP(DECKS!$F363,HISTORICO!$B$175:$B$377,HISTORICO!$D$175:$D$377,0,0)</f>
        <v>0</v>
      </c>
      <c r="U363" s="107">
        <f t="array" ref="U363">XLOOKUP(DECKS!$F363,HISTORICO!$B$381:$B$501,HISTORICO!$C$381:$C$501,0,0)</f>
        <v>6</v>
      </c>
      <c r="V363" s="107">
        <f t="array" ref="V363">XLOOKUP(DECKS!$F363,HISTORICO!$B$381:$B$501,HISTORICO!$D$381:$D$501,0,0)</f>
        <v>2</v>
      </c>
      <c r="W363" s="107">
        <f t="array" ref="W363">XLOOKUP(DECKS!$F363,HISTORICO!$B$505:$B$589,HISTORICO!$C$505:$C$589,0,0)</f>
        <v>0</v>
      </c>
      <c r="X363" s="107">
        <f t="array" ref="X363">XLOOKUP(DECKS!$F363,HISTORICO!$B$505:$B$589,HISTORICO!$D$505:$D$589,0,0)</f>
        <v>0</v>
      </c>
      <c r="Y363" s="107">
        <f t="array" ref="Y363">XLOOKUP(DECKS!$F363,HISTORICO!$N$4:$N$100,HISTORICO!$O$4:$O$100,0,0)</f>
        <v>0</v>
      </c>
      <c r="Z363" s="107">
        <f t="array" ref="Z363">XLOOKUP(DECKS!$F363,HISTORICO!$N$4:$N$100,HISTORICO!$P$4:$P$100,0,0)</f>
        <v>0</v>
      </c>
      <c r="AA363" s="107">
        <f t="array" ref="AA363">XLOOKUP(DECKS!$F363,HISTORICO!$N$107:$N$288,HISTORICO!$O$107:$O$288,0,0)</f>
        <v>0</v>
      </c>
      <c r="AB363" s="107">
        <f t="array" ref="AB363">XLOOKUP(DECKS!$F363,HISTORICO!$N$107:$N$288,HISTORICO!$P$107:$P$288,0,0)</f>
        <v>0</v>
      </c>
      <c r="AC363" s="100" t="str">
        <f>DECKS!$AB363/DECKS!$AA363</f>
        <v>#DIV/0!</v>
      </c>
      <c r="AD363" s="108">
        <f t="array" ref="AD363">XLOOKUP(DECKS!$F363,HISTORICO!$N$292:$N$759,HISTORICO!$O$292:$O$759,0,0)</f>
        <v>0</v>
      </c>
      <c r="AE363" s="107">
        <f t="array" ref="AE363">XLOOKUP(DECKS!$F363,HISTORICO!$N$292:$N$759,HISTORICO!$P$292:$P$759,0,0)</f>
        <v>0</v>
      </c>
      <c r="AF363" s="109">
        <f>IFERROR(DECKS!$AE363/DECKS!$AD363,0)</f>
        <v>0</v>
      </c>
      <c r="AG363" s="108">
        <f>DECKS!$Y363+DECKS!$AA363+DECKS!$AD363</f>
        <v>0</v>
      </c>
      <c r="AH363" s="109">
        <f>IFERROR((DECKS!$Z363+DECKS!$AB363+DECKS!$AE363)/DECKS!$AG363,0)</f>
        <v>0</v>
      </c>
      <c r="AI363" s="110" t="str">
        <f>IFERROR(AVERAGEIF(REG!$D$2:$D$124,DECKS!$F363,REG!$C$2:$C$124),"-")</f>
        <v>-</v>
      </c>
      <c r="AJ363" s="108">
        <f>DECKS!$M363+DECKS!$O363+DECKS!$Q363+DECKS!$S363+DECKS!$U363+DECKS!$W363+DECKS!$Y363+DECKS!$AA363+DECKS!$AD363</f>
        <v>6</v>
      </c>
      <c r="AK363" s="109">
        <f>IFERROR((DECKS!$N363+DECKS!$P363+DECKS!$R363+DECKS!$T363+DECKS!$V363+DECKS!$X363+DECKS!$Z363+DECKS!$AB363+DECKS!$AE363)/DECKS!$AJ363,0)</f>
        <v>0.3333333333</v>
      </c>
      <c r="AL363" s="100" t="s">
        <v>362</v>
      </c>
      <c r="AM363" s="107">
        <f>SUMIF(HISTORICO!N:N,DECKS!$F363,HISTORICO!X:X)</f>
        <v>0</v>
      </c>
      <c r="AN363" s="107">
        <f>SUMIF(HISTORICO!N:N,DECKS!$F363,HISTORICO!Y:Y)</f>
        <v>0</v>
      </c>
      <c r="AO363" s="107">
        <f>SUMIF(HISTORICO!N:N,DECKS!$F363,HISTORICO!Z:Z)</f>
        <v>0</v>
      </c>
      <c r="AP363" s="107">
        <f>SUMIF(HISTORICO!N:N,DECKS!$F363,HISTORICO!AA:AA)</f>
        <v>0</v>
      </c>
      <c r="AQ363" s="111">
        <f>IFERROR(SUM(DECKS!$AM363:$AP363)/((DECKS!$AG363)),0)</f>
        <v>0</v>
      </c>
      <c r="AR363" s="112">
        <f>IFERROR(DECKS!$AM363/SUM(DECKS!$AM363:$AP363),0)</f>
        <v>0</v>
      </c>
      <c r="AS363" s="112">
        <f>IFERROR(DECKS!$AN363/SUM(DECKS!$AM363:$AP363),0)</f>
        <v>0</v>
      </c>
      <c r="AT363" s="112">
        <f>IFERROR(DECKS!$AO363/SUM(DECKS!$AM363:$AP363),0)</f>
        <v>0</v>
      </c>
      <c r="AU363" s="112">
        <f>IFERROR(DECKS!$AP363/SUM(DECKS!$AM363:$AP363),0)</f>
        <v>0</v>
      </c>
      <c r="AV363" s="107">
        <f t="array" ref="AV363">XLOOKUP(DECKS!$F363,HISTORICO!$N$4:$N$100,HISTORICO!$AH$4:$AH$100,0)</f>
        <v>0</v>
      </c>
      <c r="AW363" s="107">
        <f>DECKS!$AV363+DECKS!$AM363+1.5*DECKS!$AN363+2*DECKS!$AO363+2.5*DECKS!$AP363</f>
        <v>0</v>
      </c>
      <c r="AX363" s="110" t="str">
        <f>IFERROR(DECKS!$AW363/DECKS!$AG363,"-")</f>
        <v>-</v>
      </c>
      <c r="AY363" s="107" t="str">
        <f t="array" ref="AY363">XLOOKUP(DECKS!$AX363,REF!$F$64:$F$68,REF!$D$64:$D$68,"-",-1,1)</f>
        <v>-</v>
      </c>
      <c r="AZ363" s="107"/>
      <c r="BA363" s="114"/>
      <c r="BB363" s="107"/>
      <c r="BC363" s="107"/>
    </row>
    <row r="364" ht="18.75" hidden="1" customHeight="1">
      <c r="A364" s="88"/>
      <c r="B364" s="105" t="s">
        <v>312</v>
      </c>
      <c r="C364" s="107" t="s">
        <v>278</v>
      </c>
      <c r="D364" s="107">
        <v>6.0</v>
      </c>
      <c r="E364" s="105" t="str">
        <f t="array" ref="E364">XLOOKUP(B364,REF!$C$3:$C$34,REF!$B$3:$B$34,"-",0,1)</f>
        <v>Grixis</v>
      </c>
      <c r="F364" s="108" t="s">
        <v>706</v>
      </c>
      <c r="G364" s="107" t="str">
        <f t="shared" si="1"/>
        <v>0</v>
      </c>
      <c r="H364" s="107" t="str">
        <f t="shared" si="2"/>
        <v>1</v>
      </c>
      <c r="I364" s="107" t="str">
        <f t="shared" si="3"/>
        <v>1</v>
      </c>
      <c r="J364" s="107" t="str">
        <f t="shared" si="4"/>
        <v>1</v>
      </c>
      <c r="K364" s="107" t="str">
        <f t="shared" si="5"/>
        <v>0</v>
      </c>
      <c r="L364" s="107">
        <f t="shared" si="6"/>
        <v>3</v>
      </c>
      <c r="M364" s="107">
        <f t="array" ref="M364">XLOOKUP(DECKS!$F364,HISTORICO!$B$4:$B$11,HISTORICO!$C$4:$C$11,0,0)</f>
        <v>0</v>
      </c>
      <c r="N364" s="107">
        <f t="array" ref="N364">XLOOKUP(DECKS!$F364,HISTORICO!$B$4:$B$11,HISTORICO!$D$4:$D$11,0,0)</f>
        <v>0</v>
      </c>
      <c r="O364" s="107">
        <f t="array" ref="O364">XLOOKUP(DECKS!$F364,HISTORICO!$B$15:$B$89,HISTORICO!$C$15:$C$89,0,0)</f>
        <v>0</v>
      </c>
      <c r="P364" s="107">
        <f t="array" ref="P364">XLOOKUP(DECKS!$F364,HISTORICO!$B$15:$B$89,HISTORICO!$D$15:$D$89,0,0)</f>
        <v>0</v>
      </c>
      <c r="Q364" s="107">
        <f t="array" ref="Q364">XLOOKUP(DECKS!$F364,HISTORICO!$B$93:$B$171,HISTORICO!$C$93:$C$171,0,0)</f>
        <v>6</v>
      </c>
      <c r="R364" s="107">
        <f t="array" ref="R364">XLOOKUP(DECKS!$F364,HISTORICO!$B$93:$B$171,HISTORICO!$D$93:$D$171,0,0)</f>
        <v>2</v>
      </c>
      <c r="S364" s="107">
        <f t="array" ref="S364">XLOOKUP(DECKS!$F364,HISTORICO!$B$175:$B$377,HISTORICO!$C$175:$C$377,0,0)</f>
        <v>0</v>
      </c>
      <c r="T364" s="107">
        <f t="array" ref="T364">XLOOKUP(DECKS!$F364,HISTORICO!$B$175:$B$377,HISTORICO!$D$175:$D$377,0,0)</f>
        <v>0</v>
      </c>
      <c r="U364" s="107">
        <f t="array" ref="U364">XLOOKUP(DECKS!$F364,HISTORICO!$B$381:$B$501,HISTORICO!$C$381:$C$501,0,0)</f>
        <v>0</v>
      </c>
      <c r="V364" s="107">
        <f t="array" ref="V364">XLOOKUP(DECKS!$F364,HISTORICO!$B$381:$B$501,HISTORICO!$D$381:$D$501,0,0)</f>
        <v>0</v>
      </c>
      <c r="W364" s="107">
        <f t="array" ref="W364">XLOOKUP(DECKS!$F364,HISTORICO!$B$505:$B$589,HISTORICO!$C$505:$C$589,0,0)</f>
        <v>0</v>
      </c>
      <c r="X364" s="107">
        <f t="array" ref="X364">XLOOKUP(DECKS!$F364,HISTORICO!$B$505:$B$589,HISTORICO!$D$505:$D$589,0,0)</f>
        <v>0</v>
      </c>
      <c r="Y364" s="107">
        <f t="array" ref="Y364">XLOOKUP(DECKS!$F364,HISTORICO!$N$4:$N$100,HISTORICO!$O$4:$O$100,0,0)</f>
        <v>0</v>
      </c>
      <c r="Z364" s="107">
        <f t="array" ref="Z364">XLOOKUP(DECKS!$F364,HISTORICO!$N$4:$N$100,HISTORICO!$P$4:$P$100,0,0)</f>
        <v>0</v>
      </c>
      <c r="AA364" s="107">
        <f t="array" ref="AA364">XLOOKUP(DECKS!$F364,HISTORICO!$N$107:$N$288,HISTORICO!$O$107:$O$288,0,0)</f>
        <v>0</v>
      </c>
      <c r="AB364" s="107">
        <f t="array" ref="AB364">XLOOKUP(DECKS!$F364,HISTORICO!$N$107:$N$288,HISTORICO!$P$107:$P$288,0,0)</f>
        <v>0</v>
      </c>
      <c r="AC364" s="100" t="str">
        <f>DECKS!$AB364/DECKS!$AA364</f>
        <v>#DIV/0!</v>
      </c>
      <c r="AD364" s="108">
        <f t="array" ref="AD364">XLOOKUP(DECKS!$F364,HISTORICO!$N$292:$N$759,HISTORICO!$O$292:$O$759,0,0)</f>
        <v>0</v>
      </c>
      <c r="AE364" s="107">
        <f t="array" ref="AE364">XLOOKUP(DECKS!$F364,HISTORICO!$N$292:$N$759,HISTORICO!$P$292:$P$759,0,0)</f>
        <v>0</v>
      </c>
      <c r="AF364" s="109">
        <f>IFERROR(DECKS!$AE364/DECKS!$AD364,0)</f>
        <v>0</v>
      </c>
      <c r="AG364" s="108">
        <f>DECKS!$Y364+DECKS!$AA364+DECKS!$AD364</f>
        <v>0</v>
      </c>
      <c r="AH364" s="109">
        <f>IFERROR((DECKS!$Z364+DECKS!$AB364+DECKS!$AE364)/DECKS!$AG364,0)</f>
        <v>0</v>
      </c>
      <c r="AI364" s="110" t="str">
        <f>IFERROR(AVERAGEIF(REG!$D$2:$D$124,DECKS!$F364,REG!$C$2:$C$124),"-")</f>
        <v>-</v>
      </c>
      <c r="AJ364" s="108">
        <f>DECKS!$M364+DECKS!$O364+DECKS!$Q364+DECKS!$S364+DECKS!$U364+DECKS!$W364+DECKS!$Y364+DECKS!$AA364+DECKS!$AD364</f>
        <v>6</v>
      </c>
      <c r="AK364" s="109">
        <f>IFERROR((DECKS!$N364+DECKS!$P364+DECKS!$R364+DECKS!$T364+DECKS!$V364+DECKS!$X364+DECKS!$Z364+DECKS!$AB364+DECKS!$AE364)/DECKS!$AJ364,0)</f>
        <v>0.3333333333</v>
      </c>
      <c r="AL364" s="100" t="s">
        <v>362</v>
      </c>
      <c r="AM364" s="107">
        <f>SUMIF(HISTORICO!N:N,DECKS!$F364,HISTORICO!X:X)</f>
        <v>0</v>
      </c>
      <c r="AN364" s="107">
        <f>SUMIF(HISTORICO!N:N,DECKS!$F364,HISTORICO!Y:Y)</f>
        <v>0</v>
      </c>
      <c r="AO364" s="107">
        <f>SUMIF(HISTORICO!N:N,DECKS!$F364,HISTORICO!Z:Z)</f>
        <v>0</v>
      </c>
      <c r="AP364" s="107">
        <f>SUMIF(HISTORICO!N:N,DECKS!$F364,HISTORICO!AA:AA)</f>
        <v>0</v>
      </c>
      <c r="AQ364" s="111">
        <f>IFERROR(SUM(DECKS!$AM364:$AP364)/((DECKS!$AG364)),0)</f>
        <v>0</v>
      </c>
      <c r="AR364" s="112">
        <f>IFERROR(DECKS!$AM364/SUM(DECKS!$AM364:$AP364),0)</f>
        <v>0</v>
      </c>
      <c r="AS364" s="112">
        <f>IFERROR(DECKS!$AN364/SUM(DECKS!$AM364:$AP364),0)</f>
        <v>0</v>
      </c>
      <c r="AT364" s="112">
        <f>IFERROR(DECKS!$AO364/SUM(DECKS!$AM364:$AP364),0)</f>
        <v>0</v>
      </c>
      <c r="AU364" s="112">
        <f>IFERROR(DECKS!$AP364/SUM(DECKS!$AM364:$AP364),0)</f>
        <v>0</v>
      </c>
      <c r="AV364" s="107">
        <f t="array" ref="AV364">XLOOKUP(DECKS!$F364,HISTORICO!$N$4:$N$100,HISTORICO!$AH$4:$AH$100,0)</f>
        <v>0</v>
      </c>
      <c r="AW364" s="107">
        <f>DECKS!$AV364+DECKS!$AM364+1.5*DECKS!$AN364+2*DECKS!$AO364+2.5*DECKS!$AP364</f>
        <v>0</v>
      </c>
      <c r="AX364" s="110" t="str">
        <f>IFERROR(DECKS!$AW364/DECKS!$AG364,"-")</f>
        <v>-</v>
      </c>
      <c r="AY364" s="107" t="str">
        <f t="array" ref="AY364">XLOOKUP(DECKS!$AX364,REF!$F$64:$F$68,REF!$D$64:$D$68,"-",-1,1)</f>
        <v>-</v>
      </c>
      <c r="AZ364" s="107"/>
      <c r="BA364" s="114"/>
      <c r="BB364" s="107"/>
      <c r="BC364" s="107"/>
    </row>
    <row r="365" ht="18.75" hidden="1" customHeight="1">
      <c r="A365" s="88"/>
      <c r="B365" s="105" t="s">
        <v>348</v>
      </c>
      <c r="C365" s="107" t="s">
        <v>256</v>
      </c>
      <c r="D365" s="107">
        <v>4.0</v>
      </c>
      <c r="E365" s="105" t="str">
        <f t="array" ref="E365">XLOOKUP(B365,REF!$C$3:$C$34,REF!$B$3:$B$34,"-",0,1)</f>
        <v>Abzan</v>
      </c>
      <c r="F365" s="108" t="s">
        <v>707</v>
      </c>
      <c r="G365" s="107" t="str">
        <f t="shared" si="1"/>
        <v>1</v>
      </c>
      <c r="H365" s="107" t="str">
        <f t="shared" si="2"/>
        <v>0</v>
      </c>
      <c r="I365" s="107" t="str">
        <f t="shared" si="3"/>
        <v>1</v>
      </c>
      <c r="J365" s="107" t="str">
        <f t="shared" si="4"/>
        <v>0</v>
      </c>
      <c r="K365" s="107" t="str">
        <f t="shared" si="5"/>
        <v>1</v>
      </c>
      <c r="L365" s="107">
        <f t="shared" si="6"/>
        <v>3</v>
      </c>
      <c r="M365" s="107">
        <f t="array" ref="M365">XLOOKUP(DECKS!$F365,HISTORICO!$B$4:$B$11,HISTORICO!$C$4:$C$11,0,0)</f>
        <v>0</v>
      </c>
      <c r="N365" s="107">
        <f t="array" ref="N365">XLOOKUP(DECKS!$F365,HISTORICO!$B$4:$B$11,HISTORICO!$D$4:$D$11,0,0)</f>
        <v>0</v>
      </c>
      <c r="O365" s="107">
        <f t="array" ref="O365">XLOOKUP(DECKS!$F365,HISTORICO!$B$15:$B$89,HISTORICO!$C$15:$C$89,0,0)</f>
        <v>0</v>
      </c>
      <c r="P365" s="107">
        <f t="array" ref="P365">XLOOKUP(DECKS!$F365,HISTORICO!$B$15:$B$89,HISTORICO!$D$15:$D$89,0,0)</f>
        <v>0</v>
      </c>
      <c r="Q365" s="107">
        <f t="array" ref="Q365">XLOOKUP(DECKS!$F365,HISTORICO!$B$93:$B$171,HISTORICO!$C$93:$C$171,0,0)</f>
        <v>0</v>
      </c>
      <c r="R365" s="107">
        <f t="array" ref="R365">XLOOKUP(DECKS!$F365,HISTORICO!$B$93:$B$171,HISTORICO!$D$93:$D$171,0,0)</f>
        <v>0</v>
      </c>
      <c r="S365" s="107">
        <f t="array" ref="S365">XLOOKUP(DECKS!$F365,HISTORICO!$B$175:$B$377,HISTORICO!$C$175:$C$377,0,0)</f>
        <v>6</v>
      </c>
      <c r="T365" s="107">
        <f t="array" ref="T365">XLOOKUP(DECKS!$F365,HISTORICO!$B$175:$B$377,HISTORICO!$D$175:$D$377,0,0)</f>
        <v>2</v>
      </c>
      <c r="U365" s="107">
        <f t="array" ref="U365">XLOOKUP(DECKS!$F365,HISTORICO!$B$381:$B$501,HISTORICO!$C$381:$C$501,0,0)</f>
        <v>0</v>
      </c>
      <c r="V365" s="107">
        <f t="array" ref="V365">XLOOKUP(DECKS!$F365,HISTORICO!$B$381:$B$501,HISTORICO!$D$381:$D$501,0,0)</f>
        <v>0</v>
      </c>
      <c r="W365" s="107">
        <f t="array" ref="W365">XLOOKUP(DECKS!$F365,HISTORICO!$B$505:$B$589,HISTORICO!$C$505:$C$589,0,0)</f>
        <v>0</v>
      </c>
      <c r="X365" s="107">
        <f t="array" ref="X365">XLOOKUP(DECKS!$F365,HISTORICO!$B$505:$B$589,HISTORICO!$D$505:$D$589,0,0)</f>
        <v>0</v>
      </c>
      <c r="Y365" s="107">
        <f t="array" ref="Y365">XLOOKUP(DECKS!$F365,HISTORICO!$N$4:$N$100,HISTORICO!$O$4:$O$100,0,0)</f>
        <v>0</v>
      </c>
      <c r="Z365" s="107">
        <f t="array" ref="Z365">XLOOKUP(DECKS!$F365,HISTORICO!$N$4:$N$100,HISTORICO!$P$4:$P$100,0,0)</f>
        <v>0</v>
      </c>
      <c r="AA365" s="107">
        <f t="array" ref="AA365">XLOOKUP(DECKS!$F365,HISTORICO!$N$107:$N$288,HISTORICO!$O$107:$O$288,0,0)</f>
        <v>0</v>
      </c>
      <c r="AB365" s="107">
        <f t="array" ref="AB365">XLOOKUP(DECKS!$F365,HISTORICO!$N$107:$N$288,HISTORICO!$P$107:$P$288,0,0)</f>
        <v>0</v>
      </c>
      <c r="AC365" s="100" t="str">
        <f>DECKS!$AB365/DECKS!$AA365</f>
        <v>#DIV/0!</v>
      </c>
      <c r="AD365" s="108">
        <f t="array" ref="AD365">XLOOKUP(DECKS!$F365,HISTORICO!$N$292:$N$759,HISTORICO!$O$292:$O$759,0,0)</f>
        <v>0</v>
      </c>
      <c r="AE365" s="107">
        <f t="array" ref="AE365">XLOOKUP(DECKS!$F365,HISTORICO!$N$292:$N$759,HISTORICO!$P$292:$P$759,0,0)</f>
        <v>0</v>
      </c>
      <c r="AF365" s="109">
        <f>IFERROR(DECKS!$AE365/DECKS!$AD365,0)</f>
        <v>0</v>
      </c>
      <c r="AG365" s="108">
        <f>DECKS!$Y365+DECKS!$AA365+DECKS!$AD365</f>
        <v>0</v>
      </c>
      <c r="AH365" s="109">
        <f>IFERROR((DECKS!$Z365+DECKS!$AB365+DECKS!$AE365)/DECKS!$AG365,0)</f>
        <v>0</v>
      </c>
      <c r="AI365" s="110" t="str">
        <f>IFERROR(AVERAGEIF(REG!$D$2:$D$124,DECKS!$F365,REG!$C$2:$C$124),"-")</f>
        <v>-</v>
      </c>
      <c r="AJ365" s="108">
        <f>DECKS!$M365+DECKS!$O365+DECKS!$Q365+DECKS!$S365+DECKS!$U365+DECKS!$W365+DECKS!$Y365+DECKS!$AA365+DECKS!$AD365</f>
        <v>6</v>
      </c>
      <c r="AK365" s="109">
        <f>IFERROR((DECKS!$N365+DECKS!$P365+DECKS!$R365+DECKS!$T365+DECKS!$V365+DECKS!$X365+DECKS!$Z365+DECKS!$AB365+DECKS!$AE365)/DECKS!$AJ365,0)</f>
        <v>0.3333333333</v>
      </c>
      <c r="AL365" s="100" t="s">
        <v>362</v>
      </c>
      <c r="AM365" s="107">
        <f>SUMIF(HISTORICO!N:N,DECKS!$F365,HISTORICO!X:X)</f>
        <v>0</v>
      </c>
      <c r="AN365" s="107">
        <f>SUMIF(HISTORICO!N:N,DECKS!$F365,HISTORICO!Y:Y)</f>
        <v>0</v>
      </c>
      <c r="AO365" s="107">
        <f>SUMIF(HISTORICO!N:N,DECKS!$F365,HISTORICO!Z:Z)</f>
        <v>0</v>
      </c>
      <c r="AP365" s="107">
        <f>SUMIF(HISTORICO!N:N,DECKS!$F365,HISTORICO!AA:AA)</f>
        <v>0</v>
      </c>
      <c r="AQ365" s="111">
        <f>IFERROR(SUM(DECKS!$AM365:$AP365)/((DECKS!$AG365)),0)</f>
        <v>0</v>
      </c>
      <c r="AR365" s="112">
        <f>IFERROR(DECKS!$AM365/SUM(DECKS!$AM365:$AP365),0)</f>
        <v>0</v>
      </c>
      <c r="AS365" s="112">
        <f>IFERROR(DECKS!$AN365/SUM(DECKS!$AM365:$AP365),0)</f>
        <v>0</v>
      </c>
      <c r="AT365" s="112">
        <f>IFERROR(DECKS!$AO365/SUM(DECKS!$AM365:$AP365),0)</f>
        <v>0</v>
      </c>
      <c r="AU365" s="112">
        <f>IFERROR(DECKS!$AP365/SUM(DECKS!$AM365:$AP365),0)</f>
        <v>0</v>
      </c>
      <c r="AV365" s="107">
        <f t="array" ref="AV365">XLOOKUP(DECKS!$F365,HISTORICO!$N$4:$N$100,HISTORICO!$AH$4:$AH$100,0)</f>
        <v>0</v>
      </c>
      <c r="AW365" s="107">
        <f>DECKS!$AV365+DECKS!$AM365+1.5*DECKS!$AN365+2*DECKS!$AO365+2.5*DECKS!$AP365</f>
        <v>0</v>
      </c>
      <c r="AX365" s="110" t="str">
        <f>IFERROR(DECKS!$AW365/DECKS!$AG365,"-")</f>
        <v>-</v>
      </c>
      <c r="AY365" s="107" t="str">
        <f t="array" ref="AY365">XLOOKUP(DECKS!$AX365,REF!$F$64:$F$68,REF!$D$64:$D$68,"-",-1,1)</f>
        <v>-</v>
      </c>
      <c r="AZ365" s="107"/>
      <c r="BA365" s="114"/>
      <c r="BB365" s="107"/>
      <c r="BC365" s="107"/>
    </row>
    <row r="366" ht="18.75" hidden="1" customHeight="1">
      <c r="A366" s="88"/>
      <c r="B366" s="105" t="s">
        <v>322</v>
      </c>
      <c r="C366" s="107" t="s">
        <v>273</v>
      </c>
      <c r="D366" s="107">
        <v>5.0</v>
      </c>
      <c r="E366" s="105" t="str">
        <f t="array" ref="E366">XLOOKUP(B366,REF!$C$3:$C$34,REF!$B$3:$B$34,"-",0,1)</f>
        <v>Azorius</v>
      </c>
      <c r="F366" s="108" t="s">
        <v>708</v>
      </c>
      <c r="G366" s="107" t="str">
        <f t="shared" si="1"/>
        <v>1</v>
      </c>
      <c r="H366" s="107" t="str">
        <f t="shared" si="2"/>
        <v>1</v>
      </c>
      <c r="I366" s="107" t="str">
        <f t="shared" si="3"/>
        <v>0</v>
      </c>
      <c r="J366" s="107" t="str">
        <f t="shared" si="4"/>
        <v>0</v>
      </c>
      <c r="K366" s="107" t="str">
        <f t="shared" si="5"/>
        <v>0</v>
      </c>
      <c r="L366" s="107">
        <f t="shared" si="6"/>
        <v>2</v>
      </c>
      <c r="M366" s="107">
        <f t="array" ref="M366">XLOOKUP(DECKS!$F366,HISTORICO!$B$4:$B$11,HISTORICO!$C$4:$C$11,0,0)</f>
        <v>0</v>
      </c>
      <c r="N366" s="107">
        <f t="array" ref="N366">XLOOKUP(DECKS!$F366,HISTORICO!$B$4:$B$11,HISTORICO!$D$4:$D$11,0,0)</f>
        <v>0</v>
      </c>
      <c r="O366" s="107">
        <f t="array" ref="O366">XLOOKUP(DECKS!$F366,HISTORICO!$B$15:$B$89,HISTORICO!$C$15:$C$89,0,0)</f>
        <v>0</v>
      </c>
      <c r="P366" s="107">
        <f t="array" ref="P366">XLOOKUP(DECKS!$F366,HISTORICO!$B$15:$B$89,HISTORICO!$D$15:$D$89,0,0)</f>
        <v>0</v>
      </c>
      <c r="Q366" s="107">
        <f t="array" ref="Q366">XLOOKUP(DECKS!$F366,HISTORICO!$B$93:$B$171,HISTORICO!$C$93:$C$171,0,0)</f>
        <v>4</v>
      </c>
      <c r="R366" s="107">
        <f t="array" ref="R366">XLOOKUP(DECKS!$F366,HISTORICO!$B$93:$B$171,HISTORICO!$D$93:$D$171,0,0)</f>
        <v>2</v>
      </c>
      <c r="S366" s="107">
        <f t="array" ref="S366">XLOOKUP(DECKS!$F366,HISTORICO!$B$175:$B$377,HISTORICO!$C$175:$C$377,0,0)</f>
        <v>0</v>
      </c>
      <c r="T366" s="107">
        <f t="array" ref="T366">XLOOKUP(DECKS!$F366,HISTORICO!$B$175:$B$377,HISTORICO!$D$175:$D$377,0,0)</f>
        <v>0</v>
      </c>
      <c r="U366" s="107">
        <f t="array" ref="U366">XLOOKUP(DECKS!$F366,HISTORICO!$B$381:$B$501,HISTORICO!$C$381:$C$501,0,0)</f>
        <v>0</v>
      </c>
      <c r="V366" s="107">
        <f t="array" ref="V366">XLOOKUP(DECKS!$F366,HISTORICO!$B$381:$B$501,HISTORICO!$D$381:$D$501,0,0)</f>
        <v>0</v>
      </c>
      <c r="W366" s="107">
        <f t="array" ref="W366">XLOOKUP(DECKS!$F366,HISTORICO!$B$505:$B$589,HISTORICO!$C$505:$C$589,0,0)</f>
        <v>2</v>
      </c>
      <c r="X366" s="107">
        <f t="array" ref="X366">XLOOKUP(DECKS!$F366,HISTORICO!$B$505:$B$589,HISTORICO!$D$505:$D$589,0,0)</f>
        <v>0</v>
      </c>
      <c r="Y366" s="107">
        <f t="array" ref="Y366">XLOOKUP(DECKS!$F366,HISTORICO!$N$4:$N$100,HISTORICO!$O$4:$O$100,0,0)</f>
        <v>0</v>
      </c>
      <c r="Z366" s="107">
        <f t="array" ref="Z366">XLOOKUP(DECKS!$F366,HISTORICO!$N$4:$N$100,HISTORICO!$P$4:$P$100,0,0)</f>
        <v>0</v>
      </c>
      <c r="AA366" s="107">
        <f t="array" ref="AA366">XLOOKUP(DECKS!$F366,HISTORICO!$N$107:$N$288,HISTORICO!$O$107:$O$288,0,0)</f>
        <v>0</v>
      </c>
      <c r="AB366" s="107">
        <f t="array" ref="AB366">XLOOKUP(DECKS!$F366,HISTORICO!$N$107:$N$288,HISTORICO!$P$107:$P$288,0,0)</f>
        <v>0</v>
      </c>
      <c r="AC366" s="100" t="str">
        <f>DECKS!$AB366/DECKS!$AA366</f>
        <v>#DIV/0!</v>
      </c>
      <c r="AD366" s="108">
        <f t="array" ref="AD366">XLOOKUP(DECKS!$F366,HISTORICO!$N$292:$N$759,HISTORICO!$O$292:$O$759,0,0)</f>
        <v>0</v>
      </c>
      <c r="AE366" s="107">
        <f t="array" ref="AE366">XLOOKUP(DECKS!$F366,HISTORICO!$N$292:$N$759,HISTORICO!$P$292:$P$759,0,0)</f>
        <v>0</v>
      </c>
      <c r="AF366" s="109">
        <f>IFERROR(DECKS!$AE366/DECKS!$AD366,0)</f>
        <v>0</v>
      </c>
      <c r="AG366" s="108">
        <f>DECKS!$Y366+DECKS!$AA366+DECKS!$AD366</f>
        <v>0</v>
      </c>
      <c r="AH366" s="109">
        <f>IFERROR((DECKS!$Z366+DECKS!$AB366+DECKS!$AE366)/DECKS!$AG366,0)</f>
        <v>0</v>
      </c>
      <c r="AI366" s="110" t="str">
        <f>IFERROR(AVERAGEIF(REG!$D$2:$D$124,DECKS!$F366,REG!$C$2:$C$124),"-")</f>
        <v>-</v>
      </c>
      <c r="AJ366" s="108">
        <f>DECKS!$M366+DECKS!$O366+DECKS!$Q366+DECKS!$S366+DECKS!$U366+DECKS!$W366+DECKS!$Y366+DECKS!$AA366+DECKS!$AD366</f>
        <v>6</v>
      </c>
      <c r="AK366" s="109">
        <f>IFERROR((DECKS!$N366+DECKS!$P366+DECKS!$R366+DECKS!$T366+DECKS!$V366+DECKS!$X366+DECKS!$Z366+DECKS!$AB366+DECKS!$AE366)/DECKS!$AJ366,0)</f>
        <v>0.3333333333</v>
      </c>
      <c r="AL366" s="100" t="s">
        <v>362</v>
      </c>
      <c r="AM366" s="107">
        <f>SUMIF(HISTORICO!N:N,DECKS!$F366,HISTORICO!X:X)</f>
        <v>0</v>
      </c>
      <c r="AN366" s="107">
        <f>SUMIF(HISTORICO!N:N,DECKS!$F366,HISTORICO!Y:Y)</f>
        <v>0</v>
      </c>
      <c r="AO366" s="107">
        <f>SUMIF(HISTORICO!N:N,DECKS!$F366,HISTORICO!Z:Z)</f>
        <v>0</v>
      </c>
      <c r="AP366" s="107">
        <f>SUMIF(HISTORICO!N:N,DECKS!$F366,HISTORICO!AA:AA)</f>
        <v>0</v>
      </c>
      <c r="AQ366" s="111">
        <f>IFERROR(SUM(DECKS!$AM366:$AP366)/((DECKS!$AG366)),0)</f>
        <v>0</v>
      </c>
      <c r="AR366" s="112">
        <f>IFERROR(DECKS!$AM366/SUM(DECKS!$AM366:$AP366),0)</f>
        <v>0</v>
      </c>
      <c r="AS366" s="112">
        <f>IFERROR(DECKS!$AN366/SUM(DECKS!$AM366:$AP366),0)</f>
        <v>0</v>
      </c>
      <c r="AT366" s="112">
        <f>IFERROR(DECKS!$AO366/SUM(DECKS!$AM366:$AP366),0)</f>
        <v>0</v>
      </c>
      <c r="AU366" s="112">
        <f>IFERROR(DECKS!$AP366/SUM(DECKS!$AM366:$AP366),0)</f>
        <v>0</v>
      </c>
      <c r="AV366" s="107">
        <f t="array" ref="AV366">XLOOKUP(DECKS!$F366,HISTORICO!$N$4:$N$100,HISTORICO!$AH$4:$AH$100,0)</f>
        <v>0</v>
      </c>
      <c r="AW366" s="107">
        <f>DECKS!$AV366+DECKS!$AM366+1.5*DECKS!$AN366+2*DECKS!$AO366+2.5*DECKS!$AP366</f>
        <v>0</v>
      </c>
      <c r="AX366" s="110" t="str">
        <f>IFERROR(DECKS!$AW366/DECKS!$AG366,"-")</f>
        <v>-</v>
      </c>
      <c r="AY366" s="107" t="str">
        <f t="array" ref="AY366">XLOOKUP(DECKS!$AX366,REF!$F$64:$F$68,REF!$D$64:$D$68,"-",-1,1)</f>
        <v>-</v>
      </c>
      <c r="AZ366" s="107"/>
      <c r="BA366" s="114"/>
      <c r="BB366" s="107"/>
      <c r="BC366" s="107"/>
    </row>
    <row r="367" ht="18.75" hidden="1" customHeight="1">
      <c r="A367" s="88"/>
      <c r="B367" s="105" t="s">
        <v>304</v>
      </c>
      <c r="C367" s="107" t="s">
        <v>257</v>
      </c>
      <c r="D367" s="107">
        <v>4.0</v>
      </c>
      <c r="E367" s="105" t="str">
        <f t="array" ref="E367">XLOOKUP(B367,REF!$C$3:$C$34,REF!$B$3:$B$34,"-",0,1)</f>
        <v>Izzet</v>
      </c>
      <c r="F367" s="108" t="s">
        <v>709</v>
      </c>
      <c r="G367" s="107" t="str">
        <f t="shared" si="1"/>
        <v>0</v>
      </c>
      <c r="H367" s="107" t="str">
        <f t="shared" si="2"/>
        <v>1</v>
      </c>
      <c r="I367" s="107" t="str">
        <f t="shared" si="3"/>
        <v>0</v>
      </c>
      <c r="J367" s="107" t="str">
        <f t="shared" si="4"/>
        <v>1</v>
      </c>
      <c r="K367" s="107" t="str">
        <f t="shared" si="5"/>
        <v>0</v>
      </c>
      <c r="L367" s="107">
        <f t="shared" si="6"/>
        <v>2</v>
      </c>
      <c r="M367" s="107">
        <f t="array" ref="M367">XLOOKUP(DECKS!$F367,HISTORICO!$B$4:$B$11,HISTORICO!$C$4:$C$11,0,0)</f>
        <v>0</v>
      </c>
      <c r="N367" s="107">
        <f t="array" ref="N367">XLOOKUP(DECKS!$F367,HISTORICO!$B$4:$B$11,HISTORICO!$D$4:$D$11,0,0)</f>
        <v>0</v>
      </c>
      <c r="O367" s="107">
        <f t="array" ref="O367">XLOOKUP(DECKS!$F367,HISTORICO!$B$15:$B$89,HISTORICO!$C$15:$C$89,0,0)</f>
        <v>0</v>
      </c>
      <c r="P367" s="107">
        <f t="array" ref="P367">XLOOKUP(DECKS!$F367,HISTORICO!$B$15:$B$89,HISTORICO!$D$15:$D$89,0,0)</f>
        <v>0</v>
      </c>
      <c r="Q367" s="107">
        <f t="array" ref="Q367">XLOOKUP(DECKS!$F367,HISTORICO!$B$93:$B$171,HISTORICO!$C$93:$C$171,0,0)</f>
        <v>0</v>
      </c>
      <c r="R367" s="107">
        <f t="array" ref="R367">XLOOKUP(DECKS!$F367,HISTORICO!$B$93:$B$171,HISTORICO!$D$93:$D$171,0,0)</f>
        <v>0</v>
      </c>
      <c r="S367" s="107">
        <f t="array" ref="S367">XLOOKUP(DECKS!$F367,HISTORICO!$B$175:$B$377,HISTORICO!$C$175:$C$377,0,0)</f>
        <v>0</v>
      </c>
      <c r="T367" s="107">
        <f t="array" ref="T367">XLOOKUP(DECKS!$F367,HISTORICO!$B$175:$B$377,HISTORICO!$D$175:$D$377,0,0)</f>
        <v>0</v>
      </c>
      <c r="U367" s="107">
        <f t="array" ref="U367">XLOOKUP(DECKS!$F367,HISTORICO!$B$381:$B$501,HISTORICO!$C$381:$C$501,0,0)</f>
        <v>4</v>
      </c>
      <c r="V367" s="107">
        <f t="array" ref="V367">XLOOKUP(DECKS!$F367,HISTORICO!$B$381:$B$501,HISTORICO!$D$381:$D$501,0,0)</f>
        <v>1</v>
      </c>
      <c r="W367" s="107">
        <f t="array" ref="W367">XLOOKUP(DECKS!$F367,HISTORICO!$B$505:$B$589,HISTORICO!$C$505:$C$589,0,0)</f>
        <v>0</v>
      </c>
      <c r="X367" s="107">
        <f t="array" ref="X367">XLOOKUP(DECKS!$F367,HISTORICO!$B$505:$B$589,HISTORICO!$D$505:$D$589,0,0)</f>
        <v>0</v>
      </c>
      <c r="Y367" s="107">
        <f t="array" ref="Y367">XLOOKUP(DECKS!$F367,HISTORICO!$N$4:$N$100,HISTORICO!$O$4:$O$100,0,0)</f>
        <v>0</v>
      </c>
      <c r="Z367" s="107">
        <f t="array" ref="Z367">XLOOKUP(DECKS!$F367,HISTORICO!$N$4:$N$100,HISTORICO!$P$4:$P$100,0,0)</f>
        <v>0</v>
      </c>
      <c r="AA367" s="107">
        <f t="array" ref="AA367">XLOOKUP(DECKS!$F367,HISTORICO!$N$107:$N$288,HISTORICO!$O$107:$O$288,0,0)</f>
        <v>0</v>
      </c>
      <c r="AB367" s="107">
        <f t="array" ref="AB367">XLOOKUP(DECKS!$F367,HISTORICO!$N$107:$N$288,HISTORICO!$P$107:$P$288,0,0)</f>
        <v>0</v>
      </c>
      <c r="AC367" s="100" t="str">
        <f>DECKS!$AB367/DECKS!$AA367</f>
        <v>#DIV/0!</v>
      </c>
      <c r="AD367" s="108">
        <f t="array" ref="AD367">XLOOKUP(DECKS!$F367,HISTORICO!$N$292:$N$759,HISTORICO!$O$292:$O$759,0,0)</f>
        <v>0</v>
      </c>
      <c r="AE367" s="107">
        <f t="array" ref="AE367">XLOOKUP(DECKS!$F367,HISTORICO!$N$292:$N$759,HISTORICO!$P$292:$P$759,0,0)</f>
        <v>0</v>
      </c>
      <c r="AF367" s="109">
        <f>IFERROR(DECKS!$AE367/DECKS!$AD367,0)</f>
        <v>0</v>
      </c>
      <c r="AG367" s="108">
        <f>DECKS!$Y367+DECKS!$AA367+DECKS!$AD367</f>
        <v>0</v>
      </c>
      <c r="AH367" s="109">
        <f>IFERROR((DECKS!$Z367+DECKS!$AB367+DECKS!$AE367)/DECKS!$AG367,0)</f>
        <v>0</v>
      </c>
      <c r="AI367" s="110" t="str">
        <f>IFERROR(AVERAGEIF(REG!$D$2:$D$124,DECKS!$F367,REG!$C$2:$C$124),"-")</f>
        <v>-</v>
      </c>
      <c r="AJ367" s="108">
        <f>DECKS!$M367+DECKS!$O367+DECKS!$Q367+DECKS!$S367+DECKS!$U367+DECKS!$W367+DECKS!$Y367+DECKS!$AA367+DECKS!$AD367</f>
        <v>4</v>
      </c>
      <c r="AK367" s="109">
        <f>IFERROR((DECKS!$N367+DECKS!$P367+DECKS!$R367+DECKS!$T367+DECKS!$V367+DECKS!$X367+DECKS!$Z367+DECKS!$AB367+DECKS!$AE367)/DECKS!$AJ367,0)</f>
        <v>0.25</v>
      </c>
      <c r="AL367" s="100" t="s">
        <v>190</v>
      </c>
      <c r="AM367" s="107">
        <f>SUMIF(HISTORICO!N:N,DECKS!$F367,HISTORICO!X:X)</f>
        <v>0</v>
      </c>
      <c r="AN367" s="107">
        <f>SUMIF(HISTORICO!N:N,DECKS!$F367,HISTORICO!Y:Y)</f>
        <v>0</v>
      </c>
      <c r="AO367" s="107">
        <f>SUMIF(HISTORICO!N:N,DECKS!$F367,HISTORICO!Z:Z)</f>
        <v>0</v>
      </c>
      <c r="AP367" s="107">
        <f>SUMIF(HISTORICO!N:N,DECKS!$F367,HISTORICO!AA:AA)</f>
        <v>0</v>
      </c>
      <c r="AQ367" s="111">
        <f>IFERROR(SUM(DECKS!$AM367:$AP367)/((DECKS!$AG367)),0)</f>
        <v>0</v>
      </c>
      <c r="AR367" s="112">
        <f>IFERROR(DECKS!$AM367/SUM(DECKS!$AM367:$AP367),0)</f>
        <v>0</v>
      </c>
      <c r="AS367" s="112">
        <f>IFERROR(DECKS!$AN367/SUM(DECKS!$AM367:$AP367),0)</f>
        <v>0</v>
      </c>
      <c r="AT367" s="112">
        <f>IFERROR(DECKS!$AO367/SUM(DECKS!$AM367:$AP367),0)</f>
        <v>0</v>
      </c>
      <c r="AU367" s="112">
        <f>IFERROR(DECKS!$AP367/SUM(DECKS!$AM367:$AP367),0)</f>
        <v>0</v>
      </c>
      <c r="AV367" s="107">
        <f t="array" ref="AV367">XLOOKUP(DECKS!$F367,HISTORICO!$N$4:$N$100,HISTORICO!$AH$4:$AH$100,0)</f>
        <v>0</v>
      </c>
      <c r="AW367" s="107">
        <f>DECKS!$AV367+DECKS!$AM367+1.5*DECKS!$AN367+2*DECKS!$AO367+2.5*DECKS!$AP367</f>
        <v>0</v>
      </c>
      <c r="AX367" s="110" t="str">
        <f>IFERROR(DECKS!$AW367/DECKS!$AG367,"-")</f>
        <v>-</v>
      </c>
      <c r="AY367" s="107" t="str">
        <f t="array" ref="AY367">XLOOKUP(DECKS!$AX367,REF!$F$64:$F$68,REF!$D$64:$D$68,"-",-1,1)</f>
        <v>-</v>
      </c>
      <c r="AZ367" s="107"/>
      <c r="BA367" s="114"/>
      <c r="BB367" s="107"/>
      <c r="BC367" s="107"/>
    </row>
    <row r="368" ht="18.75" hidden="1" customHeight="1">
      <c r="A368" s="88"/>
      <c r="B368" s="105" t="s">
        <v>322</v>
      </c>
      <c r="C368" s="107" t="s">
        <v>257</v>
      </c>
      <c r="D368" s="107"/>
      <c r="E368" s="105" t="str">
        <f t="array" ref="E368">XLOOKUP(B368,REF!$C$3:$C$34,REF!$B$3:$B$34,"-",0,1)</f>
        <v>Azorius</v>
      </c>
      <c r="F368" s="108" t="s">
        <v>710</v>
      </c>
      <c r="G368" s="107" t="str">
        <f t="shared" si="1"/>
        <v>1</v>
      </c>
      <c r="H368" s="107" t="str">
        <f t="shared" si="2"/>
        <v>1</v>
      </c>
      <c r="I368" s="107" t="str">
        <f t="shared" si="3"/>
        <v>0</v>
      </c>
      <c r="J368" s="107" t="str">
        <f t="shared" si="4"/>
        <v>0</v>
      </c>
      <c r="K368" s="107" t="str">
        <f t="shared" si="5"/>
        <v>0</v>
      </c>
      <c r="L368" s="107">
        <f t="shared" si="6"/>
        <v>2</v>
      </c>
      <c r="M368" s="107">
        <f t="array" ref="M368">XLOOKUP(DECKS!$F368,HISTORICO!$B$4:$B$11,HISTORICO!$C$4:$C$11,0,0)</f>
        <v>0</v>
      </c>
      <c r="N368" s="107">
        <f t="array" ref="N368">XLOOKUP(DECKS!$F368,HISTORICO!$B$4:$B$11,HISTORICO!$D$4:$D$11,0,0)</f>
        <v>0</v>
      </c>
      <c r="O368" s="107">
        <f t="array" ref="O368">XLOOKUP(DECKS!$F368,HISTORICO!$B$15:$B$89,HISTORICO!$C$15:$C$89,0,0)</f>
        <v>2</v>
      </c>
      <c r="P368" s="107">
        <f t="array" ref="P368">XLOOKUP(DECKS!$F368,HISTORICO!$B$15:$B$89,HISTORICO!$D$15:$D$89,0,0)</f>
        <v>1</v>
      </c>
      <c r="Q368" s="107">
        <f t="array" ref="Q368">XLOOKUP(DECKS!$F368,HISTORICO!$B$93:$B$171,HISTORICO!$C$93:$C$171,0,0)</f>
        <v>0</v>
      </c>
      <c r="R368" s="107">
        <f t="array" ref="R368">XLOOKUP(DECKS!$F368,HISTORICO!$B$93:$B$171,HISTORICO!$D$93:$D$171,0,0)</f>
        <v>0</v>
      </c>
      <c r="S368" s="107">
        <f t="array" ref="S368">XLOOKUP(DECKS!$F368,HISTORICO!$B$175:$B$377,HISTORICO!$C$175:$C$377,0,0)</f>
        <v>2</v>
      </c>
      <c r="T368" s="107">
        <f t="array" ref="T368">XLOOKUP(DECKS!$F368,HISTORICO!$B$175:$B$377,HISTORICO!$D$175:$D$377,0,0)</f>
        <v>0</v>
      </c>
      <c r="U368" s="107">
        <f t="array" ref="U368">XLOOKUP(DECKS!$F368,HISTORICO!$B$381:$B$501,HISTORICO!$C$381:$C$501,0,0)</f>
        <v>0</v>
      </c>
      <c r="V368" s="107">
        <f t="array" ref="V368">XLOOKUP(DECKS!$F368,HISTORICO!$B$381:$B$501,HISTORICO!$D$381:$D$501,0,0)</f>
        <v>0</v>
      </c>
      <c r="W368" s="107">
        <f t="array" ref="W368">XLOOKUP(DECKS!$F368,HISTORICO!$B$505:$B$589,HISTORICO!$C$505:$C$589,0,0)</f>
        <v>0</v>
      </c>
      <c r="X368" s="107">
        <f t="array" ref="X368">XLOOKUP(DECKS!$F368,HISTORICO!$B$505:$B$589,HISTORICO!$D$505:$D$589,0,0)</f>
        <v>0</v>
      </c>
      <c r="Y368" s="107">
        <f t="array" ref="Y368">XLOOKUP(DECKS!$F368,HISTORICO!$N$4:$N$100,HISTORICO!$O$4:$O$100,0,0)</f>
        <v>0</v>
      </c>
      <c r="Z368" s="107">
        <f t="array" ref="Z368">XLOOKUP(DECKS!$F368,HISTORICO!$N$4:$N$100,HISTORICO!$P$4:$P$100,0,0)</f>
        <v>0</v>
      </c>
      <c r="AA368" s="107">
        <f t="array" ref="AA368">XLOOKUP(DECKS!$F368,HISTORICO!$N$107:$N$288,HISTORICO!$O$107:$O$288,0,0)</f>
        <v>0</v>
      </c>
      <c r="AB368" s="107">
        <f t="array" ref="AB368">XLOOKUP(DECKS!$F368,HISTORICO!$N$107:$N$288,HISTORICO!$P$107:$P$288,0,0)</f>
        <v>0</v>
      </c>
      <c r="AC368" s="100" t="str">
        <f>DECKS!$AB368/DECKS!$AA368</f>
        <v>#DIV/0!</v>
      </c>
      <c r="AD368" s="108">
        <f t="array" ref="AD368">XLOOKUP(DECKS!$F368,HISTORICO!$N$292:$N$759,HISTORICO!$O$292:$O$759,0,0)</f>
        <v>0</v>
      </c>
      <c r="AE368" s="107">
        <f t="array" ref="AE368">XLOOKUP(DECKS!$F368,HISTORICO!$N$292:$N$759,HISTORICO!$P$292:$P$759,0,0)</f>
        <v>0</v>
      </c>
      <c r="AF368" s="109">
        <f>IFERROR(DECKS!$AE368/DECKS!$AD368,0)</f>
        <v>0</v>
      </c>
      <c r="AG368" s="108">
        <f>DECKS!$Y368+DECKS!$AA368+DECKS!$AD368</f>
        <v>0</v>
      </c>
      <c r="AH368" s="109">
        <f>IFERROR((DECKS!$Z368+DECKS!$AB368+DECKS!$AE368)/DECKS!$AG368,0)</f>
        <v>0</v>
      </c>
      <c r="AI368" s="110" t="str">
        <f>IFERROR(AVERAGEIF(REG!$D$2:$D$124,DECKS!$F368,REG!$C$2:$C$124),"-")</f>
        <v>-</v>
      </c>
      <c r="AJ368" s="108">
        <f>DECKS!$M368+DECKS!$O368+DECKS!$Q368+DECKS!$S368+DECKS!$U368+DECKS!$W368+DECKS!$Y368+DECKS!$AA368+DECKS!$AD368</f>
        <v>4</v>
      </c>
      <c r="AK368" s="109">
        <f>IFERROR((DECKS!$N368+DECKS!$P368+DECKS!$R368+DECKS!$T368+DECKS!$V368+DECKS!$X368+DECKS!$Z368+DECKS!$AB368+DECKS!$AE368)/DECKS!$AJ368,0)</f>
        <v>0.25</v>
      </c>
      <c r="AL368" s="100" t="s">
        <v>362</v>
      </c>
      <c r="AM368" s="107">
        <f>SUMIF(HISTORICO!N:N,DECKS!$F368,HISTORICO!X:X)</f>
        <v>0</v>
      </c>
      <c r="AN368" s="107">
        <f>SUMIF(HISTORICO!N:N,DECKS!$F368,HISTORICO!Y:Y)</f>
        <v>0</v>
      </c>
      <c r="AO368" s="107">
        <f>SUMIF(HISTORICO!N:N,DECKS!$F368,HISTORICO!Z:Z)</f>
        <v>0</v>
      </c>
      <c r="AP368" s="107">
        <f>SUMIF(HISTORICO!N:N,DECKS!$F368,HISTORICO!AA:AA)</f>
        <v>0</v>
      </c>
      <c r="AQ368" s="111">
        <f>IFERROR(SUM(DECKS!$AM368:$AP368)/((DECKS!$AG368)),0)</f>
        <v>0</v>
      </c>
      <c r="AR368" s="112">
        <f>IFERROR(DECKS!$AM368/SUM(DECKS!$AM368:$AP368),0)</f>
        <v>0</v>
      </c>
      <c r="AS368" s="112">
        <f>IFERROR(DECKS!$AN368/SUM(DECKS!$AM368:$AP368),0)</f>
        <v>0</v>
      </c>
      <c r="AT368" s="112">
        <f>IFERROR(DECKS!$AO368/SUM(DECKS!$AM368:$AP368),0)</f>
        <v>0</v>
      </c>
      <c r="AU368" s="112">
        <f>IFERROR(DECKS!$AP368/SUM(DECKS!$AM368:$AP368),0)</f>
        <v>0</v>
      </c>
      <c r="AV368" s="107">
        <f t="array" ref="AV368">XLOOKUP(DECKS!$F368,HISTORICO!$N$4:$N$100,HISTORICO!$AH$4:$AH$100,0)</f>
        <v>0</v>
      </c>
      <c r="AW368" s="107">
        <f>DECKS!$AV368+DECKS!$AM368+1.5*DECKS!$AN368+2*DECKS!$AO368+2.5*DECKS!$AP368</f>
        <v>0</v>
      </c>
      <c r="AX368" s="110" t="str">
        <f>IFERROR(DECKS!$AW368/DECKS!$AG368,"-")</f>
        <v>-</v>
      </c>
      <c r="AY368" s="107" t="str">
        <f t="array" ref="AY368">XLOOKUP(DECKS!$AX368,REF!$F$64:$F$68,REF!$D$64:$D$68,"-",-1,1)</f>
        <v>-</v>
      </c>
      <c r="AZ368" s="107"/>
      <c r="BA368" s="114"/>
      <c r="BB368" s="107"/>
      <c r="BC368" s="107"/>
    </row>
    <row r="369" ht="18.75" hidden="1" customHeight="1">
      <c r="A369" s="88"/>
      <c r="B369" s="105" t="s">
        <v>314</v>
      </c>
      <c r="C369" s="107" t="s">
        <v>264</v>
      </c>
      <c r="D369" s="107">
        <v>6.0</v>
      </c>
      <c r="E369" s="105" t="str">
        <f t="array" ref="E369">XLOOKUP(B369,REF!$C$3:$C$34,REF!$B$3:$B$34,"-",0,1)</f>
        <v>Dimir</v>
      </c>
      <c r="F369" s="108" t="s">
        <v>711</v>
      </c>
      <c r="G369" s="107" t="str">
        <f t="shared" si="1"/>
        <v>0</v>
      </c>
      <c r="H369" s="107" t="str">
        <f t="shared" si="2"/>
        <v>1</v>
      </c>
      <c r="I369" s="107" t="str">
        <f t="shared" si="3"/>
        <v>1</v>
      </c>
      <c r="J369" s="107" t="str">
        <f t="shared" si="4"/>
        <v>0</v>
      </c>
      <c r="K369" s="107" t="str">
        <f t="shared" si="5"/>
        <v>0</v>
      </c>
      <c r="L369" s="107">
        <f t="shared" si="6"/>
        <v>2</v>
      </c>
      <c r="M369" s="107">
        <f t="array" ref="M369">XLOOKUP(DECKS!$F369,HISTORICO!$B$4:$B$11,HISTORICO!$C$4:$C$11,0,0)</f>
        <v>0</v>
      </c>
      <c r="N369" s="107">
        <f t="array" ref="N369">XLOOKUP(DECKS!$F369,HISTORICO!$B$4:$B$11,HISTORICO!$D$4:$D$11,0,0)</f>
        <v>0</v>
      </c>
      <c r="O369" s="107">
        <f t="array" ref="O369">XLOOKUP(DECKS!$F369,HISTORICO!$B$15:$B$89,HISTORICO!$C$15:$C$89,0,0)</f>
        <v>4</v>
      </c>
      <c r="P369" s="107">
        <f t="array" ref="P369">XLOOKUP(DECKS!$F369,HISTORICO!$B$15:$B$89,HISTORICO!$D$15:$D$89,0,0)</f>
        <v>1</v>
      </c>
      <c r="Q369" s="107">
        <f t="array" ref="Q369">XLOOKUP(DECKS!$F369,HISTORICO!$B$93:$B$171,HISTORICO!$C$93:$C$171,0,0)</f>
        <v>0</v>
      </c>
      <c r="R369" s="107">
        <f t="array" ref="R369">XLOOKUP(DECKS!$F369,HISTORICO!$B$93:$B$171,HISTORICO!$D$93:$D$171,0,0)</f>
        <v>0</v>
      </c>
      <c r="S369" s="107">
        <f t="array" ref="S369">XLOOKUP(DECKS!$F369,HISTORICO!$B$175:$B$377,HISTORICO!$C$175:$C$377,0,0)</f>
        <v>0</v>
      </c>
      <c r="T369" s="107">
        <f t="array" ref="T369">XLOOKUP(DECKS!$F369,HISTORICO!$B$175:$B$377,HISTORICO!$D$175:$D$377,0,0)</f>
        <v>0</v>
      </c>
      <c r="U369" s="107">
        <f t="array" ref="U369">XLOOKUP(DECKS!$F369,HISTORICO!$B$381:$B$501,HISTORICO!$C$381:$C$501,0,0)</f>
        <v>0</v>
      </c>
      <c r="V369" s="107">
        <f t="array" ref="V369">XLOOKUP(DECKS!$F369,HISTORICO!$B$381:$B$501,HISTORICO!$D$381:$D$501,0,0)</f>
        <v>0</v>
      </c>
      <c r="W369" s="107">
        <f t="array" ref="W369">XLOOKUP(DECKS!$F369,HISTORICO!$B$505:$B$589,HISTORICO!$C$505:$C$589,0,0)</f>
        <v>0</v>
      </c>
      <c r="X369" s="107">
        <f t="array" ref="X369">XLOOKUP(DECKS!$F369,HISTORICO!$B$505:$B$589,HISTORICO!$D$505:$D$589,0,0)</f>
        <v>0</v>
      </c>
      <c r="Y369" s="107">
        <f t="array" ref="Y369">XLOOKUP(DECKS!$F369,HISTORICO!$N$4:$N$100,HISTORICO!$O$4:$O$100,0,0)</f>
        <v>0</v>
      </c>
      <c r="Z369" s="107">
        <f t="array" ref="Z369">XLOOKUP(DECKS!$F369,HISTORICO!$N$4:$N$100,HISTORICO!$P$4:$P$100,0,0)</f>
        <v>0</v>
      </c>
      <c r="AA369" s="107">
        <f t="array" ref="AA369">XLOOKUP(DECKS!$F369,HISTORICO!$N$107:$N$288,HISTORICO!$O$107:$O$288,0,0)</f>
        <v>0</v>
      </c>
      <c r="AB369" s="107">
        <f t="array" ref="AB369">XLOOKUP(DECKS!$F369,HISTORICO!$N$107:$N$288,HISTORICO!$P$107:$P$288,0,0)</f>
        <v>0</v>
      </c>
      <c r="AC369" s="100" t="str">
        <f>DECKS!$AB369/DECKS!$AA369</f>
        <v>#DIV/0!</v>
      </c>
      <c r="AD369" s="108">
        <f t="array" ref="AD369">XLOOKUP(DECKS!$F369,HISTORICO!$N$292:$N$759,HISTORICO!$O$292:$O$759,0,0)</f>
        <v>0</v>
      </c>
      <c r="AE369" s="107">
        <f t="array" ref="AE369">XLOOKUP(DECKS!$F369,HISTORICO!$N$292:$N$759,HISTORICO!$P$292:$P$759,0,0)</f>
        <v>0</v>
      </c>
      <c r="AF369" s="109">
        <f>IFERROR(DECKS!$AE369/DECKS!$AD369,0)</f>
        <v>0</v>
      </c>
      <c r="AG369" s="108">
        <f>DECKS!$Y369+DECKS!$AA369+DECKS!$AD369</f>
        <v>0</v>
      </c>
      <c r="AH369" s="109">
        <f>IFERROR((DECKS!$Z369+DECKS!$AB369+DECKS!$AE369)/DECKS!$AG369,0)</f>
        <v>0</v>
      </c>
      <c r="AI369" s="110" t="str">
        <f>IFERROR(AVERAGEIF(REG!$D$2:$D$124,DECKS!$F369,REG!$C$2:$C$124),"-")</f>
        <v>-</v>
      </c>
      <c r="AJ369" s="108">
        <f>DECKS!$M369+DECKS!$O369+DECKS!$Q369+DECKS!$S369+DECKS!$U369+DECKS!$W369+DECKS!$Y369+DECKS!$AA369+DECKS!$AD369</f>
        <v>4</v>
      </c>
      <c r="AK369" s="109">
        <f>IFERROR((DECKS!$N369+DECKS!$P369+DECKS!$R369+DECKS!$T369+DECKS!$V369+DECKS!$X369+DECKS!$Z369+DECKS!$AB369+DECKS!$AE369)/DECKS!$AJ369,0)</f>
        <v>0.25</v>
      </c>
      <c r="AL369" s="100" t="s">
        <v>362</v>
      </c>
      <c r="AM369" s="107">
        <f>SUMIF(HISTORICO!N:N,DECKS!$F369,HISTORICO!X:X)</f>
        <v>0</v>
      </c>
      <c r="AN369" s="107">
        <f>SUMIF(HISTORICO!N:N,DECKS!$F369,HISTORICO!Y:Y)</f>
        <v>0</v>
      </c>
      <c r="AO369" s="107">
        <f>SUMIF(HISTORICO!N:N,DECKS!$F369,HISTORICO!Z:Z)</f>
        <v>0</v>
      </c>
      <c r="AP369" s="107">
        <f>SUMIF(HISTORICO!N:N,DECKS!$F369,HISTORICO!AA:AA)</f>
        <v>0</v>
      </c>
      <c r="AQ369" s="111">
        <f>IFERROR(SUM(DECKS!$AM369:$AP369)/((DECKS!$AG369)),0)</f>
        <v>0</v>
      </c>
      <c r="AR369" s="112">
        <f>IFERROR(DECKS!$AM369/SUM(DECKS!$AM369:$AP369),0)</f>
        <v>0</v>
      </c>
      <c r="AS369" s="112">
        <f>IFERROR(DECKS!$AN369/SUM(DECKS!$AM369:$AP369),0)</f>
        <v>0</v>
      </c>
      <c r="AT369" s="112">
        <f>IFERROR(DECKS!$AO369/SUM(DECKS!$AM369:$AP369),0)</f>
        <v>0</v>
      </c>
      <c r="AU369" s="112">
        <f>IFERROR(DECKS!$AP369/SUM(DECKS!$AM369:$AP369),0)</f>
        <v>0</v>
      </c>
      <c r="AV369" s="107">
        <f t="array" ref="AV369">XLOOKUP(DECKS!$F369,HISTORICO!$N$4:$N$100,HISTORICO!$AH$4:$AH$100,0)</f>
        <v>0</v>
      </c>
      <c r="AW369" s="107">
        <f>DECKS!$AV369+DECKS!$AM369+1.5*DECKS!$AN369+2*DECKS!$AO369+2.5*DECKS!$AP369</f>
        <v>0</v>
      </c>
      <c r="AX369" s="110" t="str">
        <f>IFERROR(DECKS!$AW369/DECKS!$AG369,"-")</f>
        <v>-</v>
      </c>
      <c r="AY369" s="107" t="str">
        <f t="array" ref="AY369">XLOOKUP(DECKS!$AX369,REF!$F$64:$F$68,REF!$D$64:$D$68,"-",-1,1)</f>
        <v>-</v>
      </c>
      <c r="AZ369" s="107"/>
      <c r="BA369" s="114"/>
      <c r="BB369" s="107"/>
      <c r="BC369" s="107"/>
    </row>
    <row r="370" ht="18.75" hidden="1" customHeight="1">
      <c r="A370" s="88"/>
      <c r="B370" s="105" t="s">
        <v>322</v>
      </c>
      <c r="C370" s="107" t="s">
        <v>256</v>
      </c>
      <c r="D370" s="107"/>
      <c r="E370" s="105" t="str">
        <f t="array" ref="E370">XLOOKUP(B370,REF!$C$3:$C$34,REF!$B$3:$B$34,"-",0,1)</f>
        <v>Azorius</v>
      </c>
      <c r="F370" s="108" t="s">
        <v>712</v>
      </c>
      <c r="G370" s="107" t="str">
        <f t="shared" si="1"/>
        <v>1</v>
      </c>
      <c r="H370" s="107" t="str">
        <f t="shared" si="2"/>
        <v>1</v>
      </c>
      <c r="I370" s="107" t="str">
        <f t="shared" si="3"/>
        <v>0</v>
      </c>
      <c r="J370" s="107" t="str">
        <f t="shared" si="4"/>
        <v>0</v>
      </c>
      <c r="K370" s="107" t="str">
        <f t="shared" si="5"/>
        <v>0</v>
      </c>
      <c r="L370" s="107">
        <f t="shared" si="6"/>
        <v>2</v>
      </c>
      <c r="M370" s="107">
        <f t="array" ref="M370">XLOOKUP(DECKS!$F370,HISTORICO!$B$4:$B$11,HISTORICO!$C$4:$C$11,0,0)</f>
        <v>0</v>
      </c>
      <c r="N370" s="107">
        <f t="array" ref="N370">XLOOKUP(DECKS!$F370,HISTORICO!$B$4:$B$11,HISTORICO!$D$4:$D$11,0,0)</f>
        <v>0</v>
      </c>
      <c r="O370" s="107">
        <f t="array" ref="O370">XLOOKUP(DECKS!$F370,HISTORICO!$B$15:$B$89,HISTORICO!$C$15:$C$89,0,0)</f>
        <v>0</v>
      </c>
      <c r="P370" s="107">
        <f t="array" ref="P370">XLOOKUP(DECKS!$F370,HISTORICO!$B$15:$B$89,HISTORICO!$D$15:$D$89,0,0)</f>
        <v>0</v>
      </c>
      <c r="Q370" s="107">
        <f t="array" ref="Q370">XLOOKUP(DECKS!$F370,HISTORICO!$B$93:$B$171,HISTORICO!$C$93:$C$171,0,0)</f>
        <v>0</v>
      </c>
      <c r="R370" s="107">
        <f t="array" ref="R370">XLOOKUP(DECKS!$F370,HISTORICO!$B$93:$B$171,HISTORICO!$D$93:$D$171,0,0)</f>
        <v>0</v>
      </c>
      <c r="S370" s="107">
        <f t="array" ref="S370">XLOOKUP(DECKS!$F370,HISTORICO!$B$175:$B$377,HISTORICO!$C$175:$C$377,0,0)</f>
        <v>4</v>
      </c>
      <c r="T370" s="107">
        <f t="array" ref="T370">XLOOKUP(DECKS!$F370,HISTORICO!$B$175:$B$377,HISTORICO!$D$175:$D$377,0,0)</f>
        <v>1</v>
      </c>
      <c r="U370" s="107">
        <f t="array" ref="U370">XLOOKUP(DECKS!$F370,HISTORICO!$B$381:$B$501,HISTORICO!$C$381:$C$501,0,0)</f>
        <v>0</v>
      </c>
      <c r="V370" s="107">
        <f t="array" ref="V370">XLOOKUP(DECKS!$F370,HISTORICO!$B$381:$B$501,HISTORICO!$D$381:$D$501,0,0)</f>
        <v>0</v>
      </c>
      <c r="W370" s="107">
        <f t="array" ref="W370">XLOOKUP(DECKS!$F370,HISTORICO!$B$505:$B$589,HISTORICO!$C$505:$C$589,0,0)</f>
        <v>0</v>
      </c>
      <c r="X370" s="107">
        <f t="array" ref="X370">XLOOKUP(DECKS!$F370,HISTORICO!$B$505:$B$589,HISTORICO!$D$505:$D$589,0,0)</f>
        <v>0</v>
      </c>
      <c r="Y370" s="107">
        <f t="array" ref="Y370">XLOOKUP(DECKS!$F370,HISTORICO!$N$4:$N$100,HISTORICO!$O$4:$O$100,0,0)</f>
        <v>0</v>
      </c>
      <c r="Z370" s="107">
        <f t="array" ref="Z370">XLOOKUP(DECKS!$F370,HISTORICO!$N$4:$N$100,HISTORICO!$P$4:$P$100,0,0)</f>
        <v>0</v>
      </c>
      <c r="AA370" s="107">
        <f t="array" ref="AA370">XLOOKUP(DECKS!$F370,HISTORICO!$N$107:$N$288,HISTORICO!$O$107:$O$288,0,0)</f>
        <v>0</v>
      </c>
      <c r="AB370" s="107">
        <f t="array" ref="AB370">XLOOKUP(DECKS!$F370,HISTORICO!$N$107:$N$288,HISTORICO!$P$107:$P$288,0,0)</f>
        <v>0</v>
      </c>
      <c r="AC370" s="100" t="str">
        <f>DECKS!$AB370/DECKS!$AA370</f>
        <v>#DIV/0!</v>
      </c>
      <c r="AD370" s="108">
        <f t="array" ref="AD370">XLOOKUP(DECKS!$F370,HISTORICO!$N$292:$N$759,HISTORICO!$O$292:$O$759,0,0)</f>
        <v>0</v>
      </c>
      <c r="AE370" s="107">
        <f t="array" ref="AE370">XLOOKUP(DECKS!$F370,HISTORICO!$N$292:$N$759,HISTORICO!$P$292:$P$759,0,0)</f>
        <v>0</v>
      </c>
      <c r="AF370" s="109">
        <f>IFERROR(DECKS!$AE370/DECKS!$AD370,0)</f>
        <v>0</v>
      </c>
      <c r="AG370" s="108">
        <f>DECKS!$Y370+DECKS!$AA370+DECKS!$AD370</f>
        <v>0</v>
      </c>
      <c r="AH370" s="109">
        <f>IFERROR((DECKS!$Z370+DECKS!$AB370+DECKS!$AE370)/DECKS!$AG370,0)</f>
        <v>0</v>
      </c>
      <c r="AI370" s="110" t="str">
        <f>IFERROR(AVERAGEIF(REG!$D$2:$D$124,DECKS!$F370,REG!$C$2:$C$124),"-")</f>
        <v>-</v>
      </c>
      <c r="AJ370" s="108">
        <f>DECKS!$M370+DECKS!$O370+DECKS!$Q370+DECKS!$S370+DECKS!$U370+DECKS!$W370+DECKS!$Y370+DECKS!$AA370+DECKS!$AD370</f>
        <v>4</v>
      </c>
      <c r="AK370" s="109">
        <f>IFERROR((DECKS!$N370+DECKS!$P370+DECKS!$R370+DECKS!$T370+DECKS!$V370+DECKS!$X370+DECKS!$Z370+DECKS!$AB370+DECKS!$AE370)/DECKS!$AJ370,0)</f>
        <v>0.25</v>
      </c>
      <c r="AL370" s="100" t="s">
        <v>362</v>
      </c>
      <c r="AM370" s="107">
        <f>SUMIF(HISTORICO!N:N,DECKS!$F370,HISTORICO!X:X)</f>
        <v>0</v>
      </c>
      <c r="AN370" s="107">
        <f>SUMIF(HISTORICO!N:N,DECKS!$F370,HISTORICO!Y:Y)</f>
        <v>0</v>
      </c>
      <c r="AO370" s="107">
        <f>SUMIF(HISTORICO!N:N,DECKS!$F370,HISTORICO!Z:Z)</f>
        <v>0</v>
      </c>
      <c r="AP370" s="107">
        <f>SUMIF(HISTORICO!N:N,DECKS!$F370,HISTORICO!AA:AA)</f>
        <v>0</v>
      </c>
      <c r="AQ370" s="111">
        <f>IFERROR(SUM(DECKS!$AM370:$AP370)/((DECKS!$AG370)),0)</f>
        <v>0</v>
      </c>
      <c r="AR370" s="112">
        <f>IFERROR(DECKS!$AM370/SUM(DECKS!$AM370:$AP370),0)</f>
        <v>0</v>
      </c>
      <c r="AS370" s="112">
        <f>IFERROR(DECKS!$AN370/SUM(DECKS!$AM370:$AP370),0)</f>
        <v>0</v>
      </c>
      <c r="AT370" s="112">
        <f>IFERROR(DECKS!$AO370/SUM(DECKS!$AM370:$AP370),0)</f>
        <v>0</v>
      </c>
      <c r="AU370" s="112">
        <f>IFERROR(DECKS!$AP370/SUM(DECKS!$AM370:$AP370),0)</f>
        <v>0</v>
      </c>
      <c r="AV370" s="107">
        <f t="array" ref="AV370">XLOOKUP(DECKS!$F370,HISTORICO!$N$4:$N$100,HISTORICO!$AH$4:$AH$100,0)</f>
        <v>0</v>
      </c>
      <c r="AW370" s="107">
        <f>DECKS!$AV370+DECKS!$AM370+1.5*DECKS!$AN370+2*DECKS!$AO370+2.5*DECKS!$AP370</f>
        <v>0</v>
      </c>
      <c r="AX370" s="110" t="str">
        <f>IFERROR(DECKS!$AW370/DECKS!$AG370,"-")</f>
        <v>-</v>
      </c>
      <c r="AY370" s="107" t="str">
        <f t="array" ref="AY370">XLOOKUP(DECKS!$AX370,REF!$F$64:$F$68,REF!$D$64:$D$68,"-",-1,1)</f>
        <v>-</v>
      </c>
      <c r="AZ370" s="107"/>
      <c r="BA370" s="114"/>
      <c r="BB370" s="107"/>
      <c r="BC370" s="107"/>
    </row>
    <row r="371" ht="18.75" hidden="1" customHeight="1">
      <c r="A371" s="88"/>
      <c r="B371" s="105" t="s">
        <v>298</v>
      </c>
      <c r="C371" s="107" t="s">
        <v>264</v>
      </c>
      <c r="D371" s="107">
        <v>4.0</v>
      </c>
      <c r="E371" s="105" t="str">
        <f t="array" ref="E371">XLOOKUP(B371,REF!$C$3:$C$34,REF!$B$3:$B$34,"-",0,1)</f>
        <v>Boros</v>
      </c>
      <c r="F371" s="108" t="s">
        <v>713</v>
      </c>
      <c r="G371" s="107" t="str">
        <f t="shared" si="1"/>
        <v>1</v>
      </c>
      <c r="H371" s="107" t="str">
        <f t="shared" si="2"/>
        <v>0</v>
      </c>
      <c r="I371" s="107" t="str">
        <f t="shared" si="3"/>
        <v>0</v>
      </c>
      <c r="J371" s="107" t="str">
        <f t="shared" si="4"/>
        <v>1</v>
      </c>
      <c r="K371" s="107" t="str">
        <f t="shared" si="5"/>
        <v>0</v>
      </c>
      <c r="L371" s="107">
        <f t="shared" si="6"/>
        <v>2</v>
      </c>
      <c r="M371" s="107">
        <f t="array" ref="M371">XLOOKUP(DECKS!$F371,HISTORICO!$B$4:$B$11,HISTORICO!$C$4:$C$11,0,0)</f>
        <v>0</v>
      </c>
      <c r="N371" s="107">
        <f t="array" ref="N371">XLOOKUP(DECKS!$F371,HISTORICO!$B$4:$B$11,HISTORICO!$D$4:$D$11,0,0)</f>
        <v>0</v>
      </c>
      <c r="O371" s="107">
        <f t="array" ref="O371">XLOOKUP(DECKS!$F371,HISTORICO!$B$15:$B$89,HISTORICO!$C$15:$C$89,0,0)</f>
        <v>4</v>
      </c>
      <c r="P371" s="107">
        <f t="array" ref="P371">XLOOKUP(DECKS!$F371,HISTORICO!$B$15:$B$89,HISTORICO!$D$15:$D$89,0,0)</f>
        <v>1</v>
      </c>
      <c r="Q371" s="107">
        <f t="array" ref="Q371">XLOOKUP(DECKS!$F371,HISTORICO!$B$93:$B$171,HISTORICO!$C$93:$C$171,0,0)</f>
        <v>0</v>
      </c>
      <c r="R371" s="107">
        <f t="array" ref="R371">XLOOKUP(DECKS!$F371,HISTORICO!$B$93:$B$171,HISTORICO!$D$93:$D$171,0,0)</f>
        <v>0</v>
      </c>
      <c r="S371" s="107">
        <f t="array" ref="S371">XLOOKUP(DECKS!$F371,HISTORICO!$B$175:$B$377,HISTORICO!$C$175:$C$377,0,0)</f>
        <v>0</v>
      </c>
      <c r="T371" s="107">
        <f t="array" ref="T371">XLOOKUP(DECKS!$F371,HISTORICO!$B$175:$B$377,HISTORICO!$D$175:$D$377,0,0)</f>
        <v>0</v>
      </c>
      <c r="U371" s="107">
        <f t="array" ref="U371">XLOOKUP(DECKS!$F371,HISTORICO!$B$381:$B$501,HISTORICO!$C$381:$C$501,0,0)</f>
        <v>0</v>
      </c>
      <c r="V371" s="107">
        <f t="array" ref="V371">XLOOKUP(DECKS!$F371,HISTORICO!$B$381:$B$501,HISTORICO!$D$381:$D$501,0,0)</f>
        <v>0</v>
      </c>
      <c r="W371" s="107">
        <f t="array" ref="W371">XLOOKUP(DECKS!$F371,HISTORICO!$B$505:$B$589,HISTORICO!$C$505:$C$589,0,0)</f>
        <v>0</v>
      </c>
      <c r="X371" s="107">
        <f t="array" ref="X371">XLOOKUP(DECKS!$F371,HISTORICO!$B$505:$B$589,HISTORICO!$D$505:$D$589,0,0)</f>
        <v>0</v>
      </c>
      <c r="Y371" s="107">
        <f t="array" ref="Y371">XLOOKUP(DECKS!$F371,HISTORICO!$N$4:$N$100,HISTORICO!$O$4:$O$100,0,0)</f>
        <v>0</v>
      </c>
      <c r="Z371" s="107">
        <f t="array" ref="Z371">XLOOKUP(DECKS!$F371,HISTORICO!$N$4:$N$100,HISTORICO!$P$4:$P$100,0,0)</f>
        <v>0</v>
      </c>
      <c r="AA371" s="107">
        <f t="array" ref="AA371">XLOOKUP(DECKS!$F371,HISTORICO!$N$107:$N$288,HISTORICO!$O$107:$O$288,0,0)</f>
        <v>0</v>
      </c>
      <c r="AB371" s="107">
        <f t="array" ref="AB371">XLOOKUP(DECKS!$F371,HISTORICO!$N$107:$N$288,HISTORICO!$P$107:$P$288,0,0)</f>
        <v>0</v>
      </c>
      <c r="AC371" s="100" t="str">
        <f>DECKS!$AB371/DECKS!$AA371</f>
        <v>#DIV/0!</v>
      </c>
      <c r="AD371" s="108">
        <f t="array" ref="AD371">XLOOKUP(DECKS!$F371,HISTORICO!$N$292:$N$759,HISTORICO!$O$292:$O$759,0,0)</f>
        <v>0</v>
      </c>
      <c r="AE371" s="107">
        <f t="array" ref="AE371">XLOOKUP(DECKS!$F371,HISTORICO!$N$292:$N$759,HISTORICO!$P$292:$P$759,0,0)</f>
        <v>0</v>
      </c>
      <c r="AF371" s="109">
        <f>IFERROR(DECKS!$AE371/DECKS!$AD371,0)</f>
        <v>0</v>
      </c>
      <c r="AG371" s="108">
        <f>DECKS!$Y371+DECKS!$AA371+DECKS!$AD371</f>
        <v>0</v>
      </c>
      <c r="AH371" s="109">
        <f>IFERROR((DECKS!$Z371+DECKS!$AB371+DECKS!$AE371)/DECKS!$AG371,0)</f>
        <v>0</v>
      </c>
      <c r="AI371" s="110" t="str">
        <f>IFERROR(AVERAGEIF(REG!$D$2:$D$124,DECKS!$F371,REG!$C$2:$C$124),"-")</f>
        <v>-</v>
      </c>
      <c r="AJ371" s="108">
        <f>DECKS!$M371+DECKS!$O371+DECKS!$Q371+DECKS!$S371+DECKS!$U371+DECKS!$W371+DECKS!$Y371+DECKS!$AA371+DECKS!$AD371</f>
        <v>4</v>
      </c>
      <c r="AK371" s="109">
        <f>IFERROR((DECKS!$N371+DECKS!$P371+DECKS!$R371+DECKS!$T371+DECKS!$V371+DECKS!$X371+DECKS!$Z371+DECKS!$AB371+DECKS!$AE371)/DECKS!$AJ371,0)</f>
        <v>0.25</v>
      </c>
      <c r="AL371" s="100" t="s">
        <v>362</v>
      </c>
      <c r="AM371" s="107">
        <f>SUMIF(HISTORICO!N:N,DECKS!$F371,HISTORICO!X:X)</f>
        <v>0</v>
      </c>
      <c r="AN371" s="107">
        <f>SUMIF(HISTORICO!N:N,DECKS!$F371,HISTORICO!Y:Y)</f>
        <v>0</v>
      </c>
      <c r="AO371" s="107">
        <f>SUMIF(HISTORICO!N:N,DECKS!$F371,HISTORICO!Z:Z)</f>
        <v>0</v>
      </c>
      <c r="AP371" s="107">
        <f>SUMIF(HISTORICO!N:N,DECKS!$F371,HISTORICO!AA:AA)</f>
        <v>0</v>
      </c>
      <c r="AQ371" s="111">
        <f>IFERROR(SUM(DECKS!$AM371:$AP371)/((DECKS!$AG371)),0)</f>
        <v>0</v>
      </c>
      <c r="AR371" s="112">
        <f>IFERROR(DECKS!$AM371/SUM(DECKS!$AM371:$AP371),0)</f>
        <v>0</v>
      </c>
      <c r="AS371" s="112">
        <f>IFERROR(DECKS!$AN371/SUM(DECKS!$AM371:$AP371),0)</f>
        <v>0</v>
      </c>
      <c r="AT371" s="112">
        <f>IFERROR(DECKS!$AO371/SUM(DECKS!$AM371:$AP371),0)</f>
        <v>0</v>
      </c>
      <c r="AU371" s="112">
        <f>IFERROR(DECKS!$AP371/SUM(DECKS!$AM371:$AP371),0)</f>
        <v>0</v>
      </c>
      <c r="AV371" s="107">
        <f t="array" ref="AV371">XLOOKUP(DECKS!$F371,HISTORICO!$N$4:$N$100,HISTORICO!$AH$4:$AH$100,0)</f>
        <v>0</v>
      </c>
      <c r="AW371" s="107">
        <f>DECKS!$AV371+DECKS!$AM371+1.5*DECKS!$AN371+2*DECKS!$AO371+2.5*DECKS!$AP371</f>
        <v>0</v>
      </c>
      <c r="AX371" s="110" t="str">
        <f>IFERROR(DECKS!$AW371/DECKS!$AG371,"-")</f>
        <v>-</v>
      </c>
      <c r="AY371" s="107" t="str">
        <f t="array" ref="AY371">XLOOKUP(DECKS!$AX371,REF!$F$64:$F$68,REF!$D$64:$D$68,"-",-1,1)</f>
        <v>-</v>
      </c>
      <c r="AZ371" s="107"/>
      <c r="BA371" s="114"/>
      <c r="BB371" s="107"/>
      <c r="BC371" s="107"/>
    </row>
    <row r="372" ht="18.75" hidden="1" customHeight="1">
      <c r="A372" s="88"/>
      <c r="B372" s="105" t="s">
        <v>314</v>
      </c>
      <c r="C372" s="107" t="s">
        <v>270</v>
      </c>
      <c r="D372" s="107"/>
      <c r="E372" s="105" t="str">
        <f t="array" ref="E372">XLOOKUP(B372,REF!$C$3:$C$34,REF!$B$3:$B$34,"-",0,1)</f>
        <v>Dimir</v>
      </c>
      <c r="F372" s="108" t="s">
        <v>714</v>
      </c>
      <c r="G372" s="107" t="str">
        <f t="shared" si="1"/>
        <v>0</v>
      </c>
      <c r="H372" s="107" t="str">
        <f t="shared" si="2"/>
        <v>1</v>
      </c>
      <c r="I372" s="107" t="str">
        <f t="shared" si="3"/>
        <v>1</v>
      </c>
      <c r="J372" s="107" t="str">
        <f t="shared" si="4"/>
        <v>0</v>
      </c>
      <c r="K372" s="107" t="str">
        <f t="shared" si="5"/>
        <v>0</v>
      </c>
      <c r="L372" s="107">
        <f t="shared" si="6"/>
        <v>2</v>
      </c>
      <c r="M372" s="107">
        <f t="array" ref="M372">XLOOKUP(DECKS!$F372,HISTORICO!$B$4:$B$11,HISTORICO!$C$4:$C$11,0,0)</f>
        <v>0</v>
      </c>
      <c r="N372" s="107">
        <f t="array" ref="N372">XLOOKUP(DECKS!$F372,HISTORICO!$B$4:$B$11,HISTORICO!$D$4:$D$11,0,0)</f>
        <v>0</v>
      </c>
      <c r="O372" s="107">
        <f t="array" ref="O372">XLOOKUP(DECKS!$F372,HISTORICO!$B$15:$B$89,HISTORICO!$C$15:$C$89,0,0)</f>
        <v>0</v>
      </c>
      <c r="P372" s="107">
        <f t="array" ref="P372">XLOOKUP(DECKS!$F372,HISTORICO!$B$15:$B$89,HISTORICO!$D$15:$D$89,0,0)</f>
        <v>0</v>
      </c>
      <c r="Q372" s="107">
        <f t="array" ref="Q372">XLOOKUP(DECKS!$F372,HISTORICO!$B$93:$B$171,HISTORICO!$C$93:$C$171,0,0)</f>
        <v>0</v>
      </c>
      <c r="R372" s="107">
        <f t="array" ref="R372">XLOOKUP(DECKS!$F372,HISTORICO!$B$93:$B$171,HISTORICO!$D$93:$D$171,0,0)</f>
        <v>0</v>
      </c>
      <c r="S372" s="107">
        <f t="array" ref="S372">XLOOKUP(DECKS!$F372,HISTORICO!$B$175:$B$377,HISTORICO!$C$175:$C$377,0,0)</f>
        <v>4</v>
      </c>
      <c r="T372" s="107">
        <f t="array" ref="T372">XLOOKUP(DECKS!$F372,HISTORICO!$B$175:$B$377,HISTORICO!$D$175:$D$377,0,0)</f>
        <v>1</v>
      </c>
      <c r="U372" s="107">
        <f t="array" ref="U372">XLOOKUP(DECKS!$F372,HISTORICO!$B$381:$B$501,HISTORICO!$C$381:$C$501,0,0)</f>
        <v>0</v>
      </c>
      <c r="V372" s="107">
        <f t="array" ref="V372">XLOOKUP(DECKS!$F372,HISTORICO!$B$381:$B$501,HISTORICO!$D$381:$D$501,0,0)</f>
        <v>0</v>
      </c>
      <c r="W372" s="107">
        <f t="array" ref="W372">XLOOKUP(DECKS!$F372,HISTORICO!$B$505:$B$589,HISTORICO!$C$505:$C$589,0,0)</f>
        <v>0</v>
      </c>
      <c r="X372" s="107">
        <f t="array" ref="X372">XLOOKUP(DECKS!$F372,HISTORICO!$B$505:$B$589,HISTORICO!$D$505:$D$589,0,0)</f>
        <v>0</v>
      </c>
      <c r="Y372" s="107">
        <f t="array" ref="Y372">XLOOKUP(DECKS!$F372,HISTORICO!$N$4:$N$100,HISTORICO!$O$4:$O$100,0,0)</f>
        <v>0</v>
      </c>
      <c r="Z372" s="107">
        <f t="array" ref="Z372">XLOOKUP(DECKS!$F372,HISTORICO!$N$4:$N$100,HISTORICO!$P$4:$P$100,0,0)</f>
        <v>0</v>
      </c>
      <c r="AA372" s="107">
        <f t="array" ref="AA372">XLOOKUP(DECKS!$F372,HISTORICO!$N$107:$N$288,HISTORICO!$O$107:$O$288,0,0)</f>
        <v>0</v>
      </c>
      <c r="AB372" s="107">
        <f t="array" ref="AB372">XLOOKUP(DECKS!$F372,HISTORICO!$N$107:$N$288,HISTORICO!$P$107:$P$288,0,0)</f>
        <v>0</v>
      </c>
      <c r="AC372" s="100" t="str">
        <f>DECKS!$AB372/DECKS!$AA372</f>
        <v>#DIV/0!</v>
      </c>
      <c r="AD372" s="108">
        <f t="array" ref="AD372">XLOOKUP(DECKS!$F372,HISTORICO!$N$292:$N$759,HISTORICO!$O$292:$O$759,0,0)</f>
        <v>0</v>
      </c>
      <c r="AE372" s="107">
        <f t="array" ref="AE372">XLOOKUP(DECKS!$F372,HISTORICO!$N$292:$N$759,HISTORICO!$P$292:$P$759,0,0)</f>
        <v>0</v>
      </c>
      <c r="AF372" s="109">
        <f>IFERROR(DECKS!$AE372/DECKS!$AD372,0)</f>
        <v>0</v>
      </c>
      <c r="AG372" s="108">
        <f>DECKS!$Y372+DECKS!$AA372+DECKS!$AD372</f>
        <v>0</v>
      </c>
      <c r="AH372" s="109">
        <f>IFERROR((DECKS!$Z372+DECKS!$AB372+DECKS!$AE372)/DECKS!$AG372,0)</f>
        <v>0</v>
      </c>
      <c r="AI372" s="110" t="str">
        <f>IFERROR(AVERAGEIF(REG!$D$2:$D$124,DECKS!$F372,REG!$C$2:$C$124),"-")</f>
        <v>-</v>
      </c>
      <c r="AJ372" s="108">
        <f>DECKS!$M372+DECKS!$O372+DECKS!$Q372+DECKS!$S372+DECKS!$U372+DECKS!$W372+DECKS!$Y372+DECKS!$AA372+DECKS!$AD372</f>
        <v>4</v>
      </c>
      <c r="AK372" s="109">
        <f>IFERROR((DECKS!$N372+DECKS!$P372+DECKS!$R372+DECKS!$T372+DECKS!$V372+DECKS!$X372+DECKS!$Z372+DECKS!$AB372+DECKS!$AE372)/DECKS!$AJ372,0)</f>
        <v>0.25</v>
      </c>
      <c r="AL372" s="100" t="s">
        <v>362</v>
      </c>
      <c r="AM372" s="107">
        <f>SUMIF(HISTORICO!N:N,DECKS!$F372,HISTORICO!X:X)</f>
        <v>0</v>
      </c>
      <c r="AN372" s="107">
        <f>SUMIF(HISTORICO!N:N,DECKS!$F372,HISTORICO!Y:Y)</f>
        <v>0</v>
      </c>
      <c r="AO372" s="107">
        <f>SUMIF(HISTORICO!N:N,DECKS!$F372,HISTORICO!Z:Z)</f>
        <v>0</v>
      </c>
      <c r="AP372" s="107">
        <f>SUMIF(HISTORICO!N:N,DECKS!$F372,HISTORICO!AA:AA)</f>
        <v>0</v>
      </c>
      <c r="AQ372" s="111">
        <f>IFERROR(SUM(DECKS!$AM372:$AP372)/((DECKS!$AG372)),0)</f>
        <v>0</v>
      </c>
      <c r="AR372" s="112">
        <f>IFERROR(DECKS!$AM372/SUM(DECKS!$AM372:$AP372),0)</f>
        <v>0</v>
      </c>
      <c r="AS372" s="112">
        <f>IFERROR(DECKS!$AN372/SUM(DECKS!$AM372:$AP372),0)</f>
        <v>0</v>
      </c>
      <c r="AT372" s="112">
        <f>IFERROR(DECKS!$AO372/SUM(DECKS!$AM372:$AP372),0)</f>
        <v>0</v>
      </c>
      <c r="AU372" s="112">
        <f>IFERROR(DECKS!$AP372/SUM(DECKS!$AM372:$AP372),0)</f>
        <v>0</v>
      </c>
      <c r="AV372" s="107">
        <f t="array" ref="AV372">XLOOKUP(DECKS!$F372,HISTORICO!$N$4:$N$100,HISTORICO!$AH$4:$AH$100,0)</f>
        <v>0</v>
      </c>
      <c r="AW372" s="107">
        <f>DECKS!$AV372+DECKS!$AM372+1.5*DECKS!$AN372+2*DECKS!$AO372+2.5*DECKS!$AP372</f>
        <v>0</v>
      </c>
      <c r="AX372" s="110" t="str">
        <f>IFERROR(DECKS!$AW372/DECKS!$AG372,"-")</f>
        <v>-</v>
      </c>
      <c r="AY372" s="107" t="str">
        <f t="array" ref="AY372">XLOOKUP(DECKS!$AX372,REF!$F$64:$F$68,REF!$D$64:$D$68,"-",-1,1)</f>
        <v>-</v>
      </c>
      <c r="AZ372" s="107"/>
      <c r="BA372" s="114"/>
      <c r="BB372" s="107"/>
      <c r="BC372" s="107"/>
    </row>
    <row r="373" ht="18.75" hidden="1" customHeight="1">
      <c r="A373" s="88"/>
      <c r="B373" s="105" t="s">
        <v>344</v>
      </c>
      <c r="C373" s="107" t="s">
        <v>261</v>
      </c>
      <c r="D373" s="107"/>
      <c r="E373" s="105" t="str">
        <f t="array" ref="E373">XLOOKUP(B373,REF!$C$3:$C$34,REF!$B$3:$B$34,"-",0,1)</f>
        <v>Sultai</v>
      </c>
      <c r="F373" s="108" t="s">
        <v>715</v>
      </c>
      <c r="G373" s="107" t="str">
        <f t="shared" si="1"/>
        <v>0</v>
      </c>
      <c r="H373" s="107" t="str">
        <f t="shared" si="2"/>
        <v>1</v>
      </c>
      <c r="I373" s="107" t="str">
        <f t="shared" si="3"/>
        <v>1</v>
      </c>
      <c r="J373" s="107" t="str">
        <f t="shared" si="4"/>
        <v>0</v>
      </c>
      <c r="K373" s="107" t="str">
        <f t="shared" si="5"/>
        <v>1</v>
      </c>
      <c r="L373" s="107">
        <f t="shared" si="6"/>
        <v>3</v>
      </c>
      <c r="M373" s="107">
        <f t="array" ref="M373">XLOOKUP(DECKS!$F373,HISTORICO!$B$4:$B$11,HISTORICO!$C$4:$C$11,0,0)</f>
        <v>0</v>
      </c>
      <c r="N373" s="107">
        <f t="array" ref="N373">XLOOKUP(DECKS!$F373,HISTORICO!$B$4:$B$11,HISTORICO!$D$4:$D$11,0,0)</f>
        <v>0</v>
      </c>
      <c r="O373" s="107">
        <f t="array" ref="O373">XLOOKUP(DECKS!$F373,HISTORICO!$B$15:$B$89,HISTORICO!$C$15:$C$89,0,0)</f>
        <v>0</v>
      </c>
      <c r="P373" s="107">
        <f t="array" ref="P373">XLOOKUP(DECKS!$F373,HISTORICO!$B$15:$B$89,HISTORICO!$D$15:$D$89,0,0)</f>
        <v>0</v>
      </c>
      <c r="Q373" s="107">
        <f t="array" ref="Q373">XLOOKUP(DECKS!$F373,HISTORICO!$B$93:$B$171,HISTORICO!$C$93:$C$171,0,0)</f>
        <v>0</v>
      </c>
      <c r="R373" s="107">
        <f t="array" ref="R373">XLOOKUP(DECKS!$F373,HISTORICO!$B$93:$B$171,HISTORICO!$D$93:$D$171,0,0)</f>
        <v>0</v>
      </c>
      <c r="S373" s="107">
        <f t="array" ref="S373">XLOOKUP(DECKS!$F373,HISTORICO!$B$175:$B$377,HISTORICO!$C$175:$C$377,0,0)</f>
        <v>4</v>
      </c>
      <c r="T373" s="107">
        <f t="array" ref="T373">XLOOKUP(DECKS!$F373,HISTORICO!$B$175:$B$377,HISTORICO!$D$175:$D$377,0,0)</f>
        <v>1</v>
      </c>
      <c r="U373" s="107">
        <f t="array" ref="U373">XLOOKUP(DECKS!$F373,HISTORICO!$B$381:$B$501,HISTORICO!$C$381:$C$501,0,0)</f>
        <v>0</v>
      </c>
      <c r="V373" s="107">
        <f t="array" ref="V373">XLOOKUP(DECKS!$F373,HISTORICO!$B$381:$B$501,HISTORICO!$D$381:$D$501,0,0)</f>
        <v>0</v>
      </c>
      <c r="W373" s="107">
        <f t="array" ref="W373">XLOOKUP(DECKS!$F373,HISTORICO!$B$505:$B$589,HISTORICO!$C$505:$C$589,0,0)</f>
        <v>0</v>
      </c>
      <c r="X373" s="107">
        <f t="array" ref="X373">XLOOKUP(DECKS!$F373,HISTORICO!$B$505:$B$589,HISTORICO!$D$505:$D$589,0,0)</f>
        <v>0</v>
      </c>
      <c r="Y373" s="107">
        <f t="array" ref="Y373">XLOOKUP(DECKS!$F373,HISTORICO!$N$4:$N$100,HISTORICO!$O$4:$O$100,0,0)</f>
        <v>0</v>
      </c>
      <c r="Z373" s="107">
        <f t="array" ref="Z373">XLOOKUP(DECKS!$F373,HISTORICO!$N$4:$N$100,HISTORICO!$P$4:$P$100,0,0)</f>
        <v>0</v>
      </c>
      <c r="AA373" s="107">
        <f t="array" ref="AA373">XLOOKUP(DECKS!$F373,HISTORICO!$N$107:$N$288,HISTORICO!$O$107:$O$288,0,0)</f>
        <v>0</v>
      </c>
      <c r="AB373" s="107">
        <f t="array" ref="AB373">XLOOKUP(DECKS!$F373,HISTORICO!$N$107:$N$288,HISTORICO!$P$107:$P$288,0,0)</f>
        <v>0</v>
      </c>
      <c r="AC373" s="100" t="str">
        <f>DECKS!$AB373/DECKS!$AA373</f>
        <v>#DIV/0!</v>
      </c>
      <c r="AD373" s="108">
        <f t="array" ref="AD373">XLOOKUP(DECKS!$F373,HISTORICO!$N$292:$N$759,HISTORICO!$O$292:$O$759,0,0)</f>
        <v>0</v>
      </c>
      <c r="AE373" s="107">
        <f t="array" ref="AE373">XLOOKUP(DECKS!$F373,HISTORICO!$N$292:$N$759,HISTORICO!$P$292:$P$759,0,0)</f>
        <v>0</v>
      </c>
      <c r="AF373" s="109">
        <f>IFERROR(DECKS!$AE373/DECKS!$AD373,0)</f>
        <v>0</v>
      </c>
      <c r="AG373" s="108">
        <f>DECKS!$Y373+DECKS!$AA373+DECKS!$AD373</f>
        <v>0</v>
      </c>
      <c r="AH373" s="109">
        <f>IFERROR((DECKS!$Z373+DECKS!$AB373+DECKS!$AE373)/DECKS!$AG373,0)</f>
        <v>0</v>
      </c>
      <c r="AI373" s="110" t="str">
        <f>IFERROR(AVERAGEIF(REG!$D$2:$D$124,DECKS!$F373,REG!$C$2:$C$124),"-")</f>
        <v>-</v>
      </c>
      <c r="AJ373" s="108">
        <f>DECKS!$M373+DECKS!$O373+DECKS!$Q373+DECKS!$S373+DECKS!$U373+DECKS!$W373+DECKS!$Y373+DECKS!$AA373+DECKS!$AD373</f>
        <v>4</v>
      </c>
      <c r="AK373" s="109">
        <f>IFERROR((DECKS!$N373+DECKS!$P373+DECKS!$R373+DECKS!$T373+DECKS!$V373+DECKS!$X373+DECKS!$Z373+DECKS!$AB373+DECKS!$AE373)/DECKS!$AJ373,0)</f>
        <v>0.25</v>
      </c>
      <c r="AL373" s="100" t="s">
        <v>362</v>
      </c>
      <c r="AM373" s="107">
        <f>SUMIF(HISTORICO!N:N,DECKS!$F373,HISTORICO!X:X)</f>
        <v>0</v>
      </c>
      <c r="AN373" s="107">
        <f>SUMIF(HISTORICO!N:N,DECKS!$F373,HISTORICO!Y:Y)</f>
        <v>0</v>
      </c>
      <c r="AO373" s="107">
        <f>SUMIF(HISTORICO!N:N,DECKS!$F373,HISTORICO!Z:Z)</f>
        <v>0</v>
      </c>
      <c r="AP373" s="107">
        <f>SUMIF(HISTORICO!N:N,DECKS!$F373,HISTORICO!AA:AA)</f>
        <v>0</v>
      </c>
      <c r="AQ373" s="111">
        <f>IFERROR(SUM(DECKS!$AM373:$AP373)/((DECKS!$AG373)),0)</f>
        <v>0</v>
      </c>
      <c r="AR373" s="112">
        <f>IFERROR(DECKS!$AM373/SUM(DECKS!$AM373:$AP373),0)</f>
        <v>0</v>
      </c>
      <c r="AS373" s="112">
        <f>IFERROR(DECKS!$AN373/SUM(DECKS!$AM373:$AP373),0)</f>
        <v>0</v>
      </c>
      <c r="AT373" s="112">
        <f>IFERROR(DECKS!$AO373/SUM(DECKS!$AM373:$AP373),0)</f>
        <v>0</v>
      </c>
      <c r="AU373" s="112">
        <f>IFERROR(DECKS!$AP373/SUM(DECKS!$AM373:$AP373),0)</f>
        <v>0</v>
      </c>
      <c r="AV373" s="107">
        <f t="array" ref="AV373">XLOOKUP(DECKS!$F373,HISTORICO!$N$4:$N$100,HISTORICO!$AH$4:$AH$100,0)</f>
        <v>0</v>
      </c>
      <c r="AW373" s="107">
        <f>DECKS!$AV373+DECKS!$AM373+1.5*DECKS!$AN373+2*DECKS!$AO373+2.5*DECKS!$AP373</f>
        <v>0</v>
      </c>
      <c r="AX373" s="110" t="str">
        <f>IFERROR(DECKS!$AW373/DECKS!$AG373,"-")</f>
        <v>-</v>
      </c>
      <c r="AY373" s="107" t="str">
        <f t="array" ref="AY373">XLOOKUP(DECKS!$AX373,REF!$F$64:$F$68,REF!$D$64:$D$68,"-",-1,1)</f>
        <v>-</v>
      </c>
      <c r="AZ373" s="107"/>
      <c r="BA373" s="114"/>
      <c r="BB373" s="107"/>
      <c r="BC373" s="107"/>
    </row>
    <row r="374" ht="18.75" hidden="1" customHeight="1">
      <c r="A374" s="88"/>
      <c r="B374" s="105" t="s">
        <v>310</v>
      </c>
      <c r="C374" s="107" t="s">
        <v>274</v>
      </c>
      <c r="D374" s="107"/>
      <c r="E374" s="105" t="str">
        <f t="array" ref="E374">XLOOKUP(B374,REF!$C$3:$C$34,REF!$B$3:$B$34,"-",0,1)</f>
        <v>Mono Black</v>
      </c>
      <c r="F374" s="108" t="s">
        <v>716</v>
      </c>
      <c r="G374" s="107" t="str">
        <f t="shared" si="1"/>
        <v>0</v>
      </c>
      <c r="H374" s="107" t="str">
        <f t="shared" si="2"/>
        <v>0</v>
      </c>
      <c r="I374" s="107" t="str">
        <f t="shared" si="3"/>
        <v>1</v>
      </c>
      <c r="J374" s="107" t="str">
        <f t="shared" si="4"/>
        <v>0</v>
      </c>
      <c r="K374" s="107" t="str">
        <f t="shared" si="5"/>
        <v>0</v>
      </c>
      <c r="L374" s="107">
        <f t="shared" si="6"/>
        <v>1</v>
      </c>
      <c r="M374" s="107">
        <f t="array" ref="M374">XLOOKUP(DECKS!$F374,HISTORICO!$B$4:$B$11,HISTORICO!$C$4:$C$11,0,0)</f>
        <v>0</v>
      </c>
      <c r="N374" s="107">
        <f t="array" ref="N374">XLOOKUP(DECKS!$F374,HISTORICO!$B$4:$B$11,HISTORICO!$D$4:$D$11,0,0)</f>
        <v>0</v>
      </c>
      <c r="O374" s="107">
        <f t="array" ref="O374">XLOOKUP(DECKS!$F374,HISTORICO!$B$15:$B$89,HISTORICO!$C$15:$C$89,0,0)</f>
        <v>0</v>
      </c>
      <c r="P374" s="107">
        <f t="array" ref="P374">XLOOKUP(DECKS!$F374,HISTORICO!$B$15:$B$89,HISTORICO!$D$15:$D$89,0,0)</f>
        <v>0</v>
      </c>
      <c r="Q374" s="107">
        <f t="array" ref="Q374">XLOOKUP(DECKS!$F374,HISTORICO!$B$93:$B$171,HISTORICO!$C$93:$C$171,0,0)</f>
        <v>0</v>
      </c>
      <c r="R374" s="107">
        <f t="array" ref="R374">XLOOKUP(DECKS!$F374,HISTORICO!$B$93:$B$171,HISTORICO!$D$93:$D$171,0,0)</f>
        <v>0</v>
      </c>
      <c r="S374" s="107">
        <f t="array" ref="S374">XLOOKUP(DECKS!$F374,HISTORICO!$B$175:$B$377,HISTORICO!$C$175:$C$377,0,0)</f>
        <v>4</v>
      </c>
      <c r="T374" s="107">
        <f t="array" ref="T374">XLOOKUP(DECKS!$F374,HISTORICO!$B$175:$B$377,HISTORICO!$D$175:$D$377,0,0)</f>
        <v>1</v>
      </c>
      <c r="U374" s="107">
        <f t="array" ref="U374">XLOOKUP(DECKS!$F374,HISTORICO!$B$381:$B$501,HISTORICO!$C$381:$C$501,0,0)</f>
        <v>0</v>
      </c>
      <c r="V374" s="107">
        <f t="array" ref="V374">XLOOKUP(DECKS!$F374,HISTORICO!$B$381:$B$501,HISTORICO!$D$381:$D$501,0,0)</f>
        <v>0</v>
      </c>
      <c r="W374" s="107">
        <f t="array" ref="W374">XLOOKUP(DECKS!$F374,HISTORICO!$B$505:$B$589,HISTORICO!$C$505:$C$589,0,0)</f>
        <v>0</v>
      </c>
      <c r="X374" s="107">
        <f t="array" ref="X374">XLOOKUP(DECKS!$F374,HISTORICO!$B$505:$B$589,HISTORICO!$D$505:$D$589,0,0)</f>
        <v>0</v>
      </c>
      <c r="Y374" s="107">
        <f t="array" ref="Y374">XLOOKUP(DECKS!$F374,HISTORICO!$N$4:$N$100,HISTORICO!$O$4:$O$100,0,0)</f>
        <v>0</v>
      </c>
      <c r="Z374" s="107">
        <f t="array" ref="Z374">XLOOKUP(DECKS!$F374,HISTORICO!$N$4:$N$100,HISTORICO!$P$4:$P$100,0,0)</f>
        <v>0</v>
      </c>
      <c r="AA374" s="107">
        <f t="array" ref="AA374">XLOOKUP(DECKS!$F374,HISTORICO!$N$107:$N$288,HISTORICO!$O$107:$O$288,0,0)</f>
        <v>0</v>
      </c>
      <c r="AB374" s="107">
        <f t="array" ref="AB374">XLOOKUP(DECKS!$F374,HISTORICO!$N$107:$N$288,HISTORICO!$P$107:$P$288,0,0)</f>
        <v>0</v>
      </c>
      <c r="AC374" s="100" t="str">
        <f>DECKS!$AB374/DECKS!$AA374</f>
        <v>#DIV/0!</v>
      </c>
      <c r="AD374" s="108">
        <f t="array" ref="AD374">XLOOKUP(DECKS!$F374,HISTORICO!$N$292:$N$759,HISTORICO!$O$292:$O$759,0,0)</f>
        <v>0</v>
      </c>
      <c r="AE374" s="107">
        <f t="array" ref="AE374">XLOOKUP(DECKS!$F374,HISTORICO!$N$292:$N$759,HISTORICO!$P$292:$P$759,0,0)</f>
        <v>0</v>
      </c>
      <c r="AF374" s="109">
        <f>IFERROR(DECKS!$AE374/DECKS!$AD374,0)</f>
        <v>0</v>
      </c>
      <c r="AG374" s="108">
        <f>DECKS!$Y374+DECKS!$AA374+DECKS!$AD374</f>
        <v>0</v>
      </c>
      <c r="AH374" s="109">
        <f>IFERROR((DECKS!$Z374+DECKS!$AB374+DECKS!$AE374)/DECKS!$AG374,0)</f>
        <v>0</v>
      </c>
      <c r="AI374" s="110" t="str">
        <f>IFERROR(AVERAGEIF(REG!$D$2:$D$124,DECKS!$F374,REG!$C$2:$C$124),"-")</f>
        <v>-</v>
      </c>
      <c r="AJ374" s="108">
        <f>DECKS!$M374+DECKS!$O374+DECKS!$Q374+DECKS!$S374+DECKS!$U374+DECKS!$W374+DECKS!$Y374+DECKS!$AA374+DECKS!$AD374</f>
        <v>4</v>
      </c>
      <c r="AK374" s="109">
        <f>IFERROR((DECKS!$N374+DECKS!$P374+DECKS!$R374+DECKS!$T374+DECKS!$V374+DECKS!$X374+DECKS!$Z374+DECKS!$AB374+DECKS!$AE374)/DECKS!$AJ374,0)</f>
        <v>0.25</v>
      </c>
      <c r="AL374" s="100" t="s">
        <v>362</v>
      </c>
      <c r="AM374" s="107">
        <f>SUMIF(HISTORICO!N:N,DECKS!$F374,HISTORICO!X:X)</f>
        <v>0</v>
      </c>
      <c r="AN374" s="107">
        <f>SUMIF(HISTORICO!N:N,DECKS!$F374,HISTORICO!Y:Y)</f>
        <v>0</v>
      </c>
      <c r="AO374" s="107">
        <f>SUMIF(HISTORICO!N:N,DECKS!$F374,HISTORICO!Z:Z)</f>
        <v>0</v>
      </c>
      <c r="AP374" s="107">
        <f>SUMIF(HISTORICO!N:N,DECKS!$F374,HISTORICO!AA:AA)</f>
        <v>0</v>
      </c>
      <c r="AQ374" s="111">
        <f>IFERROR(SUM(DECKS!$AM374:$AP374)/((DECKS!$AG374)),0)</f>
        <v>0</v>
      </c>
      <c r="AR374" s="112">
        <f>IFERROR(DECKS!$AM374/SUM(DECKS!$AM374:$AP374),0)</f>
        <v>0</v>
      </c>
      <c r="AS374" s="112">
        <f>IFERROR(DECKS!$AN374/SUM(DECKS!$AM374:$AP374),0)</f>
        <v>0</v>
      </c>
      <c r="AT374" s="112">
        <f>IFERROR(DECKS!$AO374/SUM(DECKS!$AM374:$AP374),0)</f>
        <v>0</v>
      </c>
      <c r="AU374" s="112">
        <f>IFERROR(DECKS!$AP374/SUM(DECKS!$AM374:$AP374),0)</f>
        <v>0</v>
      </c>
      <c r="AV374" s="107">
        <f t="array" ref="AV374">XLOOKUP(DECKS!$F374,HISTORICO!$N$4:$N$100,HISTORICO!$AH$4:$AH$100,0)</f>
        <v>0</v>
      </c>
      <c r="AW374" s="107">
        <f>DECKS!$AV374+DECKS!$AM374+1.5*DECKS!$AN374+2*DECKS!$AO374+2.5*DECKS!$AP374</f>
        <v>0</v>
      </c>
      <c r="AX374" s="110" t="str">
        <f>IFERROR(DECKS!$AW374/DECKS!$AG374,"-")</f>
        <v>-</v>
      </c>
      <c r="AY374" s="107" t="str">
        <f t="array" ref="AY374">XLOOKUP(DECKS!$AX374,REF!$F$64:$F$68,REF!$D$64:$D$68,"-",-1,1)</f>
        <v>-</v>
      </c>
      <c r="AZ374" s="107"/>
      <c r="BA374" s="114"/>
      <c r="BB374" s="107"/>
      <c r="BC374" s="107"/>
    </row>
    <row r="375" ht="18.75" hidden="1" customHeight="1">
      <c r="A375" s="88"/>
      <c r="B375" s="105" t="s">
        <v>326</v>
      </c>
      <c r="C375" s="107" t="s">
        <v>270</v>
      </c>
      <c r="D375" s="107"/>
      <c r="E375" s="105" t="str">
        <f t="array" ref="E375">XLOOKUP(B375,REF!$C$3:$C$34,REF!$B$3:$B$34,"-",0,1)</f>
        <v>Bant</v>
      </c>
      <c r="F375" s="108" t="s">
        <v>717</v>
      </c>
      <c r="G375" s="107" t="str">
        <f t="shared" si="1"/>
        <v>1</v>
      </c>
      <c r="H375" s="107" t="str">
        <f t="shared" si="2"/>
        <v>1</v>
      </c>
      <c r="I375" s="107" t="str">
        <f t="shared" si="3"/>
        <v>0</v>
      </c>
      <c r="J375" s="107" t="str">
        <f t="shared" si="4"/>
        <v>0</v>
      </c>
      <c r="K375" s="107" t="str">
        <f t="shared" si="5"/>
        <v>1</v>
      </c>
      <c r="L375" s="107">
        <f t="shared" si="6"/>
        <v>3</v>
      </c>
      <c r="M375" s="107">
        <f t="array" ref="M375">XLOOKUP(DECKS!$F375,HISTORICO!$B$4:$B$11,HISTORICO!$C$4:$C$11,0,0)</f>
        <v>0</v>
      </c>
      <c r="N375" s="107">
        <f t="array" ref="N375">XLOOKUP(DECKS!$F375,HISTORICO!$B$4:$B$11,HISTORICO!$D$4:$D$11,0,0)</f>
        <v>0</v>
      </c>
      <c r="O375" s="107">
        <f t="array" ref="O375">XLOOKUP(DECKS!$F375,HISTORICO!$B$15:$B$89,HISTORICO!$C$15:$C$89,0,0)</f>
        <v>0</v>
      </c>
      <c r="P375" s="107">
        <f t="array" ref="P375">XLOOKUP(DECKS!$F375,HISTORICO!$B$15:$B$89,HISTORICO!$D$15:$D$89,0,0)</f>
        <v>0</v>
      </c>
      <c r="Q375" s="107">
        <f t="array" ref="Q375">XLOOKUP(DECKS!$F375,HISTORICO!$B$93:$B$171,HISTORICO!$C$93:$C$171,0,0)</f>
        <v>0</v>
      </c>
      <c r="R375" s="107">
        <f t="array" ref="R375">XLOOKUP(DECKS!$F375,HISTORICO!$B$93:$B$171,HISTORICO!$D$93:$D$171,0,0)</f>
        <v>0</v>
      </c>
      <c r="S375" s="107">
        <f t="array" ref="S375">XLOOKUP(DECKS!$F375,HISTORICO!$B$175:$B$377,HISTORICO!$C$175:$C$377,0,0)</f>
        <v>4</v>
      </c>
      <c r="T375" s="107">
        <f t="array" ref="T375">XLOOKUP(DECKS!$F375,HISTORICO!$B$175:$B$377,HISTORICO!$D$175:$D$377,0,0)</f>
        <v>1</v>
      </c>
      <c r="U375" s="107">
        <f t="array" ref="U375">XLOOKUP(DECKS!$F375,HISTORICO!$B$381:$B$501,HISTORICO!$C$381:$C$501,0,0)</f>
        <v>0</v>
      </c>
      <c r="V375" s="107">
        <f t="array" ref="V375">XLOOKUP(DECKS!$F375,HISTORICO!$B$381:$B$501,HISTORICO!$D$381:$D$501,0,0)</f>
        <v>0</v>
      </c>
      <c r="W375" s="107">
        <f t="array" ref="W375">XLOOKUP(DECKS!$F375,HISTORICO!$B$505:$B$589,HISTORICO!$C$505:$C$589,0,0)</f>
        <v>0</v>
      </c>
      <c r="X375" s="107">
        <f t="array" ref="X375">XLOOKUP(DECKS!$F375,HISTORICO!$B$505:$B$589,HISTORICO!$D$505:$D$589,0,0)</f>
        <v>0</v>
      </c>
      <c r="Y375" s="107">
        <f t="array" ref="Y375">XLOOKUP(DECKS!$F375,HISTORICO!$N$4:$N$100,HISTORICO!$O$4:$O$100,0,0)</f>
        <v>0</v>
      </c>
      <c r="Z375" s="107">
        <f t="array" ref="Z375">XLOOKUP(DECKS!$F375,HISTORICO!$N$4:$N$100,HISTORICO!$P$4:$P$100,0,0)</f>
        <v>0</v>
      </c>
      <c r="AA375" s="107">
        <f t="array" ref="AA375">XLOOKUP(DECKS!$F375,HISTORICO!$N$107:$N$288,HISTORICO!$O$107:$O$288,0,0)</f>
        <v>0</v>
      </c>
      <c r="AB375" s="107">
        <f t="array" ref="AB375">XLOOKUP(DECKS!$F375,HISTORICO!$N$107:$N$288,HISTORICO!$P$107:$P$288,0,0)</f>
        <v>0</v>
      </c>
      <c r="AC375" s="100" t="str">
        <f>DECKS!$AB375/DECKS!$AA375</f>
        <v>#DIV/0!</v>
      </c>
      <c r="AD375" s="108">
        <f t="array" ref="AD375">XLOOKUP(DECKS!$F375,HISTORICO!$N$292:$N$759,HISTORICO!$O$292:$O$759,0,0)</f>
        <v>0</v>
      </c>
      <c r="AE375" s="107">
        <f t="array" ref="AE375">XLOOKUP(DECKS!$F375,HISTORICO!$N$292:$N$759,HISTORICO!$P$292:$P$759,0,0)</f>
        <v>0</v>
      </c>
      <c r="AF375" s="109">
        <f>IFERROR(DECKS!$AE375/DECKS!$AD375,0)</f>
        <v>0</v>
      </c>
      <c r="AG375" s="108">
        <f>DECKS!$Y375+DECKS!$AA375+DECKS!$AD375</f>
        <v>0</v>
      </c>
      <c r="AH375" s="109">
        <f>IFERROR((DECKS!$Z375+DECKS!$AB375+DECKS!$AE375)/DECKS!$AG375,0)</f>
        <v>0</v>
      </c>
      <c r="AI375" s="110" t="str">
        <f>IFERROR(AVERAGEIF(REG!$D$2:$D$124,DECKS!$F375,REG!$C$2:$C$124),"-")</f>
        <v>-</v>
      </c>
      <c r="AJ375" s="108">
        <f>DECKS!$M375+DECKS!$O375+DECKS!$Q375+DECKS!$S375+DECKS!$U375+DECKS!$W375+DECKS!$Y375+DECKS!$AA375+DECKS!$AD375</f>
        <v>4</v>
      </c>
      <c r="AK375" s="109">
        <f>IFERROR((DECKS!$N375+DECKS!$P375+DECKS!$R375+DECKS!$T375+DECKS!$V375+DECKS!$X375+DECKS!$Z375+DECKS!$AB375+DECKS!$AE375)/DECKS!$AJ375,0)</f>
        <v>0.25</v>
      </c>
      <c r="AL375" s="100" t="s">
        <v>364</v>
      </c>
      <c r="AM375" s="107">
        <f>SUMIF(HISTORICO!N:N,DECKS!$F375,HISTORICO!X:X)</f>
        <v>0</v>
      </c>
      <c r="AN375" s="107">
        <f>SUMIF(HISTORICO!N:N,DECKS!$F375,HISTORICO!Y:Y)</f>
        <v>0</v>
      </c>
      <c r="AO375" s="107">
        <f>SUMIF(HISTORICO!N:N,DECKS!$F375,HISTORICO!Z:Z)</f>
        <v>0</v>
      </c>
      <c r="AP375" s="107">
        <f>SUMIF(HISTORICO!N:N,DECKS!$F375,HISTORICO!AA:AA)</f>
        <v>0</v>
      </c>
      <c r="AQ375" s="111">
        <f>IFERROR(SUM(DECKS!$AM375:$AP375)/((DECKS!$AG375)),0)</f>
        <v>0</v>
      </c>
      <c r="AR375" s="112">
        <f>IFERROR(DECKS!$AM375/SUM(DECKS!$AM375:$AP375),0)</f>
        <v>0</v>
      </c>
      <c r="AS375" s="112">
        <f>IFERROR(DECKS!$AN375/SUM(DECKS!$AM375:$AP375),0)</f>
        <v>0</v>
      </c>
      <c r="AT375" s="112">
        <f>IFERROR(DECKS!$AO375/SUM(DECKS!$AM375:$AP375),0)</f>
        <v>0</v>
      </c>
      <c r="AU375" s="112">
        <f>IFERROR(DECKS!$AP375/SUM(DECKS!$AM375:$AP375),0)</f>
        <v>0</v>
      </c>
      <c r="AV375" s="107">
        <f t="array" ref="AV375">XLOOKUP(DECKS!$F375,HISTORICO!$N$4:$N$100,HISTORICO!$AH$4:$AH$100,0)</f>
        <v>0</v>
      </c>
      <c r="AW375" s="107">
        <f>DECKS!$AV375+DECKS!$AM375+1.5*DECKS!$AN375+2*DECKS!$AO375+2.5*DECKS!$AP375</f>
        <v>0</v>
      </c>
      <c r="AX375" s="110" t="str">
        <f>IFERROR(DECKS!$AW375/DECKS!$AG375,"-")</f>
        <v>-</v>
      </c>
      <c r="AY375" s="107" t="str">
        <f t="array" ref="AY375">XLOOKUP(DECKS!$AX375,REF!$F$64:$F$68,REF!$D$64:$D$68,"-",-1,1)</f>
        <v>-</v>
      </c>
      <c r="AZ375" s="107"/>
      <c r="BA375" s="114"/>
      <c r="BB375" s="107"/>
      <c r="BC375" s="107"/>
    </row>
    <row r="376" ht="18.75" hidden="1" customHeight="1">
      <c r="A376" s="88"/>
      <c r="B376" s="105" t="s">
        <v>312</v>
      </c>
      <c r="C376" s="107" t="s">
        <v>264</v>
      </c>
      <c r="D376" s="107"/>
      <c r="E376" s="105" t="str">
        <f t="array" ref="E376">XLOOKUP(B376,REF!$C$3:$C$34,REF!$B$3:$B$34,"-",0,1)</f>
        <v>Grixis</v>
      </c>
      <c r="F376" s="108" t="s">
        <v>718</v>
      </c>
      <c r="G376" s="107" t="str">
        <f t="shared" si="1"/>
        <v>0</v>
      </c>
      <c r="H376" s="107" t="str">
        <f t="shared" si="2"/>
        <v>1</v>
      </c>
      <c r="I376" s="107" t="str">
        <f t="shared" si="3"/>
        <v>1</v>
      </c>
      <c r="J376" s="107" t="str">
        <f t="shared" si="4"/>
        <v>1</v>
      </c>
      <c r="K376" s="107" t="str">
        <f t="shared" si="5"/>
        <v>0</v>
      </c>
      <c r="L376" s="107">
        <f t="shared" si="6"/>
        <v>3</v>
      </c>
      <c r="M376" s="107">
        <f t="array" ref="M376">XLOOKUP(DECKS!$F376,HISTORICO!$B$4:$B$11,HISTORICO!$C$4:$C$11,0,0)</f>
        <v>0</v>
      </c>
      <c r="N376" s="107">
        <f t="array" ref="N376">XLOOKUP(DECKS!$F376,HISTORICO!$B$4:$B$11,HISTORICO!$D$4:$D$11,0,0)</f>
        <v>0</v>
      </c>
      <c r="O376" s="107">
        <f t="array" ref="O376">XLOOKUP(DECKS!$F376,HISTORICO!$B$15:$B$89,HISTORICO!$C$15:$C$89,0,0)</f>
        <v>1</v>
      </c>
      <c r="P376" s="107">
        <f t="array" ref="P376">XLOOKUP(DECKS!$F376,HISTORICO!$B$15:$B$89,HISTORICO!$D$15:$D$89,0,0)</f>
        <v>1</v>
      </c>
      <c r="Q376" s="107">
        <f t="array" ref="Q376">XLOOKUP(DECKS!$F376,HISTORICO!$B$93:$B$171,HISTORICO!$C$93:$C$171,0,0)</f>
        <v>1</v>
      </c>
      <c r="R376" s="107">
        <f t="array" ref="R376">XLOOKUP(DECKS!$F376,HISTORICO!$B$93:$B$171,HISTORICO!$D$93:$D$171,0,0)</f>
        <v>0</v>
      </c>
      <c r="S376" s="107">
        <f t="array" ref="S376">XLOOKUP(DECKS!$F376,HISTORICO!$B$175:$B$377,HISTORICO!$C$175:$C$377,0,0)</f>
        <v>2</v>
      </c>
      <c r="T376" s="107">
        <f t="array" ref="T376">XLOOKUP(DECKS!$F376,HISTORICO!$B$175:$B$377,HISTORICO!$D$175:$D$377,0,0)</f>
        <v>0</v>
      </c>
      <c r="U376" s="107">
        <f t="array" ref="U376">XLOOKUP(DECKS!$F376,HISTORICO!$B$381:$B$501,HISTORICO!$C$381:$C$501,0,0)</f>
        <v>0</v>
      </c>
      <c r="V376" s="107">
        <f t="array" ref="V376">XLOOKUP(DECKS!$F376,HISTORICO!$B$381:$B$501,HISTORICO!$D$381:$D$501,0,0)</f>
        <v>0</v>
      </c>
      <c r="W376" s="107">
        <f t="array" ref="W376">XLOOKUP(DECKS!$F376,HISTORICO!$B$505:$B$589,HISTORICO!$C$505:$C$589,0,0)</f>
        <v>0</v>
      </c>
      <c r="X376" s="107">
        <f t="array" ref="X376">XLOOKUP(DECKS!$F376,HISTORICO!$B$505:$B$589,HISTORICO!$D$505:$D$589,0,0)</f>
        <v>0</v>
      </c>
      <c r="Y376" s="107">
        <f t="array" ref="Y376">XLOOKUP(DECKS!$F376,HISTORICO!$N$4:$N$100,HISTORICO!$O$4:$O$100,0,0)</f>
        <v>0</v>
      </c>
      <c r="Z376" s="107">
        <f t="array" ref="Z376">XLOOKUP(DECKS!$F376,HISTORICO!$N$4:$N$100,HISTORICO!$P$4:$P$100,0,0)</f>
        <v>0</v>
      </c>
      <c r="AA376" s="107">
        <f t="array" ref="AA376">XLOOKUP(DECKS!$F376,HISTORICO!$N$107:$N$288,HISTORICO!$O$107:$O$288,0,0)</f>
        <v>0</v>
      </c>
      <c r="AB376" s="107">
        <f t="array" ref="AB376">XLOOKUP(DECKS!$F376,HISTORICO!$N$107:$N$288,HISTORICO!$P$107:$P$288,0,0)</f>
        <v>0</v>
      </c>
      <c r="AC376" s="100" t="str">
        <f>DECKS!$AB376/DECKS!$AA376</f>
        <v>#DIV/0!</v>
      </c>
      <c r="AD376" s="108">
        <f t="array" ref="AD376">XLOOKUP(DECKS!$F376,HISTORICO!$N$292:$N$759,HISTORICO!$O$292:$O$759,0,0)</f>
        <v>0</v>
      </c>
      <c r="AE376" s="107">
        <f t="array" ref="AE376">XLOOKUP(DECKS!$F376,HISTORICO!$N$292:$N$759,HISTORICO!$P$292:$P$759,0,0)</f>
        <v>0</v>
      </c>
      <c r="AF376" s="109">
        <f>IFERROR(DECKS!$AE376/DECKS!$AD376,0)</f>
        <v>0</v>
      </c>
      <c r="AG376" s="108">
        <f>DECKS!$Y376+DECKS!$AA376+DECKS!$AD376</f>
        <v>0</v>
      </c>
      <c r="AH376" s="109">
        <f>IFERROR((DECKS!$Z376+DECKS!$AB376+DECKS!$AE376)/DECKS!$AG376,0)</f>
        <v>0</v>
      </c>
      <c r="AI376" s="110" t="str">
        <f>IFERROR(AVERAGEIF(REG!$D$2:$D$124,DECKS!$F376,REG!$C$2:$C$124),"-")</f>
        <v>-</v>
      </c>
      <c r="AJ376" s="108">
        <f>DECKS!$M376+DECKS!$O376+DECKS!$Q376+DECKS!$S376+DECKS!$U376+DECKS!$W376+DECKS!$Y376+DECKS!$AA376+DECKS!$AD376</f>
        <v>4</v>
      </c>
      <c r="AK376" s="109">
        <f>IFERROR((DECKS!$N376+DECKS!$P376+DECKS!$R376+DECKS!$T376+DECKS!$V376+DECKS!$X376+DECKS!$Z376+DECKS!$AB376+DECKS!$AE376)/DECKS!$AJ376,0)</f>
        <v>0.25</v>
      </c>
      <c r="AL376" s="100" t="s">
        <v>362</v>
      </c>
      <c r="AM376" s="107">
        <f>SUMIF(HISTORICO!N:N,DECKS!$F376,HISTORICO!X:X)</f>
        <v>0</v>
      </c>
      <c r="AN376" s="107">
        <f>SUMIF(HISTORICO!N:N,DECKS!$F376,HISTORICO!Y:Y)</f>
        <v>0</v>
      </c>
      <c r="AO376" s="107">
        <f>SUMIF(HISTORICO!N:N,DECKS!$F376,HISTORICO!Z:Z)</f>
        <v>0</v>
      </c>
      <c r="AP376" s="107">
        <f>SUMIF(HISTORICO!N:N,DECKS!$F376,HISTORICO!AA:AA)</f>
        <v>0</v>
      </c>
      <c r="AQ376" s="111">
        <f>IFERROR(SUM(DECKS!$AM376:$AP376)/((DECKS!$AG376)),0)</f>
        <v>0</v>
      </c>
      <c r="AR376" s="112">
        <f>IFERROR(DECKS!$AM376/SUM(DECKS!$AM376:$AP376),0)</f>
        <v>0</v>
      </c>
      <c r="AS376" s="112">
        <f>IFERROR(DECKS!$AN376/SUM(DECKS!$AM376:$AP376),0)</f>
        <v>0</v>
      </c>
      <c r="AT376" s="112">
        <f>IFERROR(DECKS!$AO376/SUM(DECKS!$AM376:$AP376),0)</f>
        <v>0</v>
      </c>
      <c r="AU376" s="112">
        <f>IFERROR(DECKS!$AP376/SUM(DECKS!$AM376:$AP376),0)</f>
        <v>0</v>
      </c>
      <c r="AV376" s="107">
        <f t="array" ref="AV376">XLOOKUP(DECKS!$F376,HISTORICO!$N$4:$N$100,HISTORICO!$AH$4:$AH$100,0)</f>
        <v>0</v>
      </c>
      <c r="AW376" s="107">
        <f>DECKS!$AV376+DECKS!$AM376+1.5*DECKS!$AN376+2*DECKS!$AO376+2.5*DECKS!$AP376</f>
        <v>0</v>
      </c>
      <c r="AX376" s="110" t="str">
        <f>IFERROR(DECKS!$AW376/DECKS!$AG376,"-")</f>
        <v>-</v>
      </c>
      <c r="AY376" s="107" t="str">
        <f t="array" ref="AY376">XLOOKUP(DECKS!$AX376,REF!$F$64:$F$68,REF!$D$64:$D$68,"-",-1,1)</f>
        <v>-</v>
      </c>
      <c r="AZ376" s="107"/>
      <c r="BA376" s="114"/>
      <c r="BB376" s="107"/>
      <c r="BC376" s="107"/>
    </row>
    <row r="377" ht="18.75" hidden="1" customHeight="1">
      <c r="A377" s="88"/>
      <c r="B377" s="105" t="s">
        <v>302</v>
      </c>
      <c r="C377" s="107" t="s">
        <v>264</v>
      </c>
      <c r="D377" s="107">
        <v>6.0</v>
      </c>
      <c r="E377" s="105" t="str">
        <f t="array" ref="E377">XLOOKUP(B377,REF!$C$3:$C$34,REF!$B$3:$B$34,"-",0,1)</f>
        <v>Mardu</v>
      </c>
      <c r="F377" s="108" t="s">
        <v>719</v>
      </c>
      <c r="G377" s="107" t="str">
        <f t="shared" si="1"/>
        <v>1</v>
      </c>
      <c r="H377" s="107" t="str">
        <f t="shared" si="2"/>
        <v>0</v>
      </c>
      <c r="I377" s="107" t="str">
        <f t="shared" si="3"/>
        <v>1</v>
      </c>
      <c r="J377" s="107" t="str">
        <f t="shared" si="4"/>
        <v>1</v>
      </c>
      <c r="K377" s="107" t="str">
        <f t="shared" si="5"/>
        <v>0</v>
      </c>
      <c r="L377" s="107">
        <f t="shared" si="6"/>
        <v>3</v>
      </c>
      <c r="M377" s="107">
        <f t="array" ref="M377">XLOOKUP(DECKS!$F377,HISTORICO!$B$4:$B$11,HISTORICO!$C$4:$C$11,0,0)</f>
        <v>0</v>
      </c>
      <c r="N377" s="107">
        <f t="array" ref="N377">XLOOKUP(DECKS!$F377,HISTORICO!$B$4:$B$11,HISTORICO!$D$4:$D$11,0,0)</f>
        <v>0</v>
      </c>
      <c r="O377" s="107">
        <f t="array" ref="O377">XLOOKUP(DECKS!$F377,HISTORICO!$B$15:$B$89,HISTORICO!$C$15:$C$89,0,0)</f>
        <v>2</v>
      </c>
      <c r="P377" s="107">
        <f t="array" ref="P377">XLOOKUP(DECKS!$F377,HISTORICO!$B$15:$B$89,HISTORICO!$D$15:$D$89,0,0)</f>
        <v>0</v>
      </c>
      <c r="Q377" s="107">
        <f t="array" ref="Q377">XLOOKUP(DECKS!$F377,HISTORICO!$B$93:$B$171,HISTORICO!$C$93:$C$171,0,0)</f>
        <v>2</v>
      </c>
      <c r="R377" s="107">
        <f t="array" ref="R377">XLOOKUP(DECKS!$F377,HISTORICO!$B$93:$B$171,HISTORICO!$D$93:$D$171,0,0)</f>
        <v>1</v>
      </c>
      <c r="S377" s="107">
        <f t="array" ref="S377">XLOOKUP(DECKS!$F377,HISTORICO!$B$175:$B$377,HISTORICO!$C$175:$C$377,0,0)</f>
        <v>0</v>
      </c>
      <c r="T377" s="107">
        <f t="array" ref="T377">XLOOKUP(DECKS!$F377,HISTORICO!$B$175:$B$377,HISTORICO!$D$175:$D$377,0,0)</f>
        <v>0</v>
      </c>
      <c r="U377" s="107">
        <f t="array" ref="U377">XLOOKUP(DECKS!$F377,HISTORICO!$B$381:$B$501,HISTORICO!$C$381:$C$501,0,0)</f>
        <v>0</v>
      </c>
      <c r="V377" s="107">
        <f t="array" ref="V377">XLOOKUP(DECKS!$F377,HISTORICO!$B$381:$B$501,HISTORICO!$D$381:$D$501,0,0)</f>
        <v>0</v>
      </c>
      <c r="W377" s="107">
        <f t="array" ref="W377">XLOOKUP(DECKS!$F377,HISTORICO!$B$505:$B$589,HISTORICO!$C$505:$C$589,0,0)</f>
        <v>0</v>
      </c>
      <c r="X377" s="107">
        <f t="array" ref="X377">XLOOKUP(DECKS!$F377,HISTORICO!$B$505:$B$589,HISTORICO!$D$505:$D$589,0,0)</f>
        <v>0</v>
      </c>
      <c r="Y377" s="107">
        <f t="array" ref="Y377">XLOOKUP(DECKS!$F377,HISTORICO!$N$4:$N$100,HISTORICO!$O$4:$O$100,0,0)</f>
        <v>0</v>
      </c>
      <c r="Z377" s="107">
        <f t="array" ref="Z377">XLOOKUP(DECKS!$F377,HISTORICO!$N$4:$N$100,HISTORICO!$P$4:$P$100,0,0)</f>
        <v>0</v>
      </c>
      <c r="AA377" s="107">
        <f t="array" ref="AA377">XLOOKUP(DECKS!$F377,HISTORICO!$N$107:$N$288,HISTORICO!$O$107:$O$288,0,0)</f>
        <v>0</v>
      </c>
      <c r="AB377" s="107">
        <f t="array" ref="AB377">XLOOKUP(DECKS!$F377,HISTORICO!$N$107:$N$288,HISTORICO!$P$107:$P$288,0,0)</f>
        <v>0</v>
      </c>
      <c r="AC377" s="100" t="str">
        <f>DECKS!$AB377/DECKS!$AA377</f>
        <v>#DIV/0!</v>
      </c>
      <c r="AD377" s="108">
        <f t="array" ref="AD377">XLOOKUP(DECKS!$F377,HISTORICO!$N$292:$N$759,HISTORICO!$O$292:$O$759,0,0)</f>
        <v>0</v>
      </c>
      <c r="AE377" s="107">
        <f t="array" ref="AE377">XLOOKUP(DECKS!$F377,HISTORICO!$N$292:$N$759,HISTORICO!$P$292:$P$759,0,0)</f>
        <v>0</v>
      </c>
      <c r="AF377" s="109">
        <f>IFERROR(DECKS!$AE377/DECKS!$AD377,0)</f>
        <v>0</v>
      </c>
      <c r="AG377" s="108">
        <f>DECKS!$Y377+DECKS!$AA377+DECKS!$AD377</f>
        <v>0</v>
      </c>
      <c r="AH377" s="109">
        <f>IFERROR((DECKS!$Z377+DECKS!$AB377+DECKS!$AE377)/DECKS!$AG377,0)</f>
        <v>0</v>
      </c>
      <c r="AI377" s="110" t="str">
        <f>IFERROR(AVERAGEIF(REG!$D$2:$D$124,DECKS!$F377,REG!$C$2:$C$124),"-")</f>
        <v>-</v>
      </c>
      <c r="AJ377" s="108">
        <f>DECKS!$M377+DECKS!$O377+DECKS!$Q377+DECKS!$S377+DECKS!$U377+DECKS!$W377+DECKS!$Y377+DECKS!$AA377+DECKS!$AD377</f>
        <v>4</v>
      </c>
      <c r="AK377" s="109">
        <f>IFERROR((DECKS!$N377+DECKS!$P377+DECKS!$R377+DECKS!$T377+DECKS!$V377+DECKS!$X377+DECKS!$Z377+DECKS!$AB377+DECKS!$AE377)/DECKS!$AJ377,0)</f>
        <v>0.25</v>
      </c>
      <c r="AL377" s="100" t="s">
        <v>190</v>
      </c>
      <c r="AM377" s="107">
        <f>SUMIF(HISTORICO!N:N,DECKS!$F377,HISTORICO!X:X)</f>
        <v>0</v>
      </c>
      <c r="AN377" s="107">
        <f>SUMIF(HISTORICO!N:N,DECKS!$F377,HISTORICO!Y:Y)</f>
        <v>0</v>
      </c>
      <c r="AO377" s="107">
        <f>SUMIF(HISTORICO!N:N,DECKS!$F377,HISTORICO!Z:Z)</f>
        <v>0</v>
      </c>
      <c r="AP377" s="107">
        <f>SUMIF(HISTORICO!N:N,DECKS!$F377,HISTORICO!AA:AA)</f>
        <v>0</v>
      </c>
      <c r="AQ377" s="111">
        <f>IFERROR(SUM(DECKS!$AM377:$AP377)/((DECKS!$AG377)),0)</f>
        <v>0</v>
      </c>
      <c r="AR377" s="112">
        <f>IFERROR(DECKS!$AM377/SUM(DECKS!$AM377:$AP377),0)</f>
        <v>0</v>
      </c>
      <c r="AS377" s="112">
        <f>IFERROR(DECKS!$AN377/SUM(DECKS!$AM377:$AP377),0)</f>
        <v>0</v>
      </c>
      <c r="AT377" s="112">
        <f>IFERROR(DECKS!$AO377/SUM(DECKS!$AM377:$AP377),0)</f>
        <v>0</v>
      </c>
      <c r="AU377" s="112">
        <f>IFERROR(DECKS!$AP377/SUM(DECKS!$AM377:$AP377),0)</f>
        <v>0</v>
      </c>
      <c r="AV377" s="107">
        <f t="array" ref="AV377">XLOOKUP(DECKS!$F377,HISTORICO!$N$4:$N$100,HISTORICO!$AH$4:$AH$100,0)</f>
        <v>0</v>
      </c>
      <c r="AW377" s="107">
        <f>DECKS!$AV377+DECKS!$AM377+1.5*DECKS!$AN377+2*DECKS!$AO377+2.5*DECKS!$AP377</f>
        <v>0</v>
      </c>
      <c r="AX377" s="110" t="str">
        <f>IFERROR(DECKS!$AW377/DECKS!$AG377,"-")</f>
        <v>-</v>
      </c>
      <c r="AY377" s="107" t="str">
        <f t="array" ref="AY377">XLOOKUP(DECKS!$AX377,REF!$F$64:$F$68,REF!$D$64:$D$68,"-",-1,1)</f>
        <v>-</v>
      </c>
      <c r="AZ377" s="107"/>
      <c r="BA377" s="114"/>
      <c r="BB377" s="107"/>
      <c r="BC377" s="107"/>
    </row>
    <row r="378" ht="18.75" hidden="1" customHeight="1">
      <c r="A378" s="88"/>
      <c r="B378" s="105" t="s">
        <v>328</v>
      </c>
      <c r="C378" s="107" t="s">
        <v>269</v>
      </c>
      <c r="D378" s="107">
        <v>4.0</v>
      </c>
      <c r="E378" s="105" t="str">
        <f t="array" ref="E378">XLOOKUP(B378,REF!$C$3:$C$34,REF!$B$3:$B$34,"-",0,1)</f>
        <v>Mono Red</v>
      </c>
      <c r="F378" s="108" t="s">
        <v>720</v>
      </c>
      <c r="G378" s="107" t="str">
        <f t="shared" si="1"/>
        <v>0</v>
      </c>
      <c r="H378" s="107" t="str">
        <f t="shared" si="2"/>
        <v>0</v>
      </c>
      <c r="I378" s="107" t="str">
        <f t="shared" si="3"/>
        <v>0</v>
      </c>
      <c r="J378" s="107" t="str">
        <f t="shared" si="4"/>
        <v>1</v>
      </c>
      <c r="K378" s="107" t="str">
        <f t="shared" si="5"/>
        <v>0</v>
      </c>
      <c r="L378" s="107">
        <f t="shared" si="6"/>
        <v>1</v>
      </c>
      <c r="M378" s="107">
        <f t="array" ref="M378">XLOOKUP(DECKS!$F378,HISTORICO!$B$4:$B$11,HISTORICO!$C$4:$C$11,0,0)</f>
        <v>0</v>
      </c>
      <c r="N378" s="107">
        <f t="array" ref="N378">XLOOKUP(DECKS!$F378,HISTORICO!$B$4:$B$11,HISTORICO!$D$4:$D$11,0,0)</f>
        <v>0</v>
      </c>
      <c r="O378" s="107">
        <f t="array" ref="O378">XLOOKUP(DECKS!$F378,HISTORICO!$B$15:$B$89,HISTORICO!$C$15:$C$89,0,0)</f>
        <v>0</v>
      </c>
      <c r="P378" s="107">
        <f t="array" ref="P378">XLOOKUP(DECKS!$F378,HISTORICO!$B$15:$B$89,HISTORICO!$D$15:$D$89,0,0)</f>
        <v>0</v>
      </c>
      <c r="Q378" s="107">
        <f t="array" ref="Q378">XLOOKUP(DECKS!$F378,HISTORICO!$B$93:$B$171,HISTORICO!$C$93:$C$171,0,0)</f>
        <v>0</v>
      </c>
      <c r="R378" s="107">
        <f t="array" ref="R378">XLOOKUP(DECKS!$F378,HISTORICO!$B$93:$B$171,HISTORICO!$D$93:$D$171,0,0)</f>
        <v>0</v>
      </c>
      <c r="S378" s="107">
        <f t="array" ref="S378">XLOOKUP(DECKS!$F378,HISTORICO!$B$175:$B$377,HISTORICO!$C$175:$C$377,0,0)</f>
        <v>4</v>
      </c>
      <c r="T378" s="107">
        <f t="array" ref="T378">XLOOKUP(DECKS!$F378,HISTORICO!$B$175:$B$377,HISTORICO!$D$175:$D$377,0,0)</f>
        <v>1</v>
      </c>
      <c r="U378" s="107">
        <f t="array" ref="U378">XLOOKUP(DECKS!$F378,HISTORICO!$B$381:$B$501,HISTORICO!$C$381:$C$501,0,0)</f>
        <v>0</v>
      </c>
      <c r="V378" s="107">
        <f t="array" ref="V378">XLOOKUP(DECKS!$F378,HISTORICO!$B$381:$B$501,HISTORICO!$D$381:$D$501,0,0)</f>
        <v>0</v>
      </c>
      <c r="W378" s="107">
        <f t="array" ref="W378">XLOOKUP(DECKS!$F378,HISTORICO!$B$505:$B$589,HISTORICO!$C$505:$C$589,0,0)</f>
        <v>0</v>
      </c>
      <c r="X378" s="107">
        <f t="array" ref="X378">XLOOKUP(DECKS!$F378,HISTORICO!$B$505:$B$589,HISTORICO!$D$505:$D$589,0,0)</f>
        <v>0</v>
      </c>
      <c r="Y378" s="107">
        <f t="array" ref="Y378">XLOOKUP(DECKS!$F378,HISTORICO!$N$4:$N$100,HISTORICO!$O$4:$O$100,0,0)</f>
        <v>0</v>
      </c>
      <c r="Z378" s="107">
        <f t="array" ref="Z378">XLOOKUP(DECKS!$F378,HISTORICO!$N$4:$N$100,HISTORICO!$P$4:$P$100,0,0)</f>
        <v>0</v>
      </c>
      <c r="AA378" s="107">
        <f t="array" ref="AA378">XLOOKUP(DECKS!$F378,HISTORICO!$N$107:$N$288,HISTORICO!$O$107:$O$288,0,0)</f>
        <v>0</v>
      </c>
      <c r="AB378" s="107">
        <f t="array" ref="AB378">XLOOKUP(DECKS!$F378,HISTORICO!$N$107:$N$288,HISTORICO!$P$107:$P$288,0,0)</f>
        <v>0</v>
      </c>
      <c r="AC378" s="100" t="str">
        <f>DECKS!$AB378/DECKS!$AA378</f>
        <v>#DIV/0!</v>
      </c>
      <c r="AD378" s="108">
        <f t="array" ref="AD378">XLOOKUP(DECKS!$F378,HISTORICO!$N$292:$N$759,HISTORICO!$O$292:$O$759,0,0)</f>
        <v>0</v>
      </c>
      <c r="AE378" s="107">
        <f t="array" ref="AE378">XLOOKUP(DECKS!$F378,HISTORICO!$N$292:$N$759,HISTORICO!$P$292:$P$759,0,0)</f>
        <v>0</v>
      </c>
      <c r="AF378" s="109">
        <f>IFERROR(DECKS!$AE378/DECKS!$AD378,0)</f>
        <v>0</v>
      </c>
      <c r="AG378" s="108">
        <f>DECKS!$Y378+DECKS!$AA378+DECKS!$AD378</f>
        <v>0</v>
      </c>
      <c r="AH378" s="109">
        <f>IFERROR((DECKS!$Z378+DECKS!$AB378+DECKS!$AE378)/DECKS!$AG378,0)</f>
        <v>0</v>
      </c>
      <c r="AI378" s="110" t="str">
        <f>IFERROR(AVERAGEIF(REG!$D$2:$D$124,DECKS!$F378,REG!$C$2:$C$124),"-")</f>
        <v>-</v>
      </c>
      <c r="AJ378" s="108">
        <f>DECKS!$M378+DECKS!$O378+DECKS!$Q378+DECKS!$S378+DECKS!$U378+DECKS!$W378+DECKS!$Y378+DECKS!$AA378+DECKS!$AD378</f>
        <v>4</v>
      </c>
      <c r="AK378" s="109">
        <f>IFERROR((DECKS!$N378+DECKS!$P378+DECKS!$R378+DECKS!$T378+DECKS!$V378+DECKS!$X378+DECKS!$Z378+DECKS!$AB378+DECKS!$AE378)/DECKS!$AJ378,0)</f>
        <v>0.25</v>
      </c>
      <c r="AL378" s="100" t="s">
        <v>362</v>
      </c>
      <c r="AM378" s="107">
        <f>SUMIF(HISTORICO!N:N,DECKS!$F378,HISTORICO!X:X)</f>
        <v>0</v>
      </c>
      <c r="AN378" s="107">
        <f>SUMIF(HISTORICO!N:N,DECKS!$F378,HISTORICO!Y:Y)</f>
        <v>0</v>
      </c>
      <c r="AO378" s="107">
        <f>SUMIF(HISTORICO!N:N,DECKS!$F378,HISTORICO!Z:Z)</f>
        <v>0</v>
      </c>
      <c r="AP378" s="107">
        <f>SUMIF(HISTORICO!N:N,DECKS!$F378,HISTORICO!AA:AA)</f>
        <v>0</v>
      </c>
      <c r="AQ378" s="111">
        <f>IFERROR(SUM(DECKS!$AM378:$AP378)/((DECKS!$AG378)),0)</f>
        <v>0</v>
      </c>
      <c r="AR378" s="112">
        <f>IFERROR(DECKS!$AM378/SUM(DECKS!$AM378:$AP378),0)</f>
        <v>0</v>
      </c>
      <c r="AS378" s="112">
        <f>IFERROR(DECKS!$AN378/SUM(DECKS!$AM378:$AP378),0)</f>
        <v>0</v>
      </c>
      <c r="AT378" s="112">
        <f>IFERROR(DECKS!$AO378/SUM(DECKS!$AM378:$AP378),0)</f>
        <v>0</v>
      </c>
      <c r="AU378" s="112">
        <f>IFERROR(DECKS!$AP378/SUM(DECKS!$AM378:$AP378),0)</f>
        <v>0</v>
      </c>
      <c r="AV378" s="107">
        <f t="array" ref="AV378">XLOOKUP(DECKS!$F378,HISTORICO!$N$4:$N$100,HISTORICO!$AH$4:$AH$100,0)</f>
        <v>0</v>
      </c>
      <c r="AW378" s="107">
        <f>DECKS!$AV378+DECKS!$AM378+1.5*DECKS!$AN378+2*DECKS!$AO378+2.5*DECKS!$AP378</f>
        <v>0</v>
      </c>
      <c r="AX378" s="110" t="str">
        <f>IFERROR(DECKS!$AW378/DECKS!$AG378,"-")</f>
        <v>-</v>
      </c>
      <c r="AY378" s="107" t="str">
        <f t="array" ref="AY378">XLOOKUP(DECKS!$AX378,REF!$F$64:$F$68,REF!$D$64:$D$68,"-",-1,1)</f>
        <v>-</v>
      </c>
      <c r="AZ378" s="107"/>
      <c r="BA378" s="114"/>
      <c r="BB378" s="107"/>
      <c r="BC378" s="107"/>
    </row>
    <row r="379" ht="18.75" hidden="1" customHeight="1">
      <c r="A379" s="88"/>
      <c r="B379" s="105" t="s">
        <v>322</v>
      </c>
      <c r="C379" s="107" t="s">
        <v>264</v>
      </c>
      <c r="D379" s="107">
        <v>7.0</v>
      </c>
      <c r="E379" s="105" t="str">
        <f t="array" ref="E379">XLOOKUP(B379,REF!$C$3:$C$34,REF!$B$3:$B$34,"-",0,1)</f>
        <v>Azorius</v>
      </c>
      <c r="F379" s="108" t="s">
        <v>721</v>
      </c>
      <c r="G379" s="107" t="str">
        <f t="shared" si="1"/>
        <v>1</v>
      </c>
      <c r="H379" s="107" t="str">
        <f t="shared" si="2"/>
        <v>1</v>
      </c>
      <c r="I379" s="107" t="str">
        <f t="shared" si="3"/>
        <v>0</v>
      </c>
      <c r="J379" s="107" t="str">
        <f t="shared" si="4"/>
        <v>0</v>
      </c>
      <c r="K379" s="107" t="str">
        <f t="shared" si="5"/>
        <v>0</v>
      </c>
      <c r="L379" s="107">
        <f t="shared" si="6"/>
        <v>2</v>
      </c>
      <c r="M379" s="107">
        <f t="array" ref="M379">XLOOKUP(DECKS!$F379,HISTORICO!$B$4:$B$11,HISTORICO!$C$4:$C$11,0,0)</f>
        <v>0</v>
      </c>
      <c r="N379" s="107">
        <f t="array" ref="N379">XLOOKUP(DECKS!$F379,HISTORICO!$B$4:$B$11,HISTORICO!$D$4:$D$11,0,0)</f>
        <v>0</v>
      </c>
      <c r="O379" s="107">
        <f t="array" ref="O379">XLOOKUP(DECKS!$F379,HISTORICO!$B$15:$B$89,HISTORICO!$C$15:$C$89,0,0)</f>
        <v>0</v>
      </c>
      <c r="P379" s="107">
        <f t="array" ref="P379">XLOOKUP(DECKS!$F379,HISTORICO!$B$15:$B$89,HISTORICO!$D$15:$D$89,0,0)</f>
        <v>0</v>
      </c>
      <c r="Q379" s="107">
        <f t="array" ref="Q379">XLOOKUP(DECKS!$F379,HISTORICO!$B$93:$B$171,HISTORICO!$C$93:$C$171,0,0)</f>
        <v>0</v>
      </c>
      <c r="R379" s="107">
        <f t="array" ref="R379">XLOOKUP(DECKS!$F379,HISTORICO!$B$93:$B$171,HISTORICO!$D$93:$D$171,0,0)</f>
        <v>0</v>
      </c>
      <c r="S379" s="107">
        <f t="array" ref="S379">XLOOKUP(DECKS!$F379,HISTORICO!$B$175:$B$377,HISTORICO!$C$175:$C$377,0,0)</f>
        <v>0</v>
      </c>
      <c r="T379" s="107">
        <f t="array" ref="T379">XLOOKUP(DECKS!$F379,HISTORICO!$B$175:$B$377,HISTORICO!$D$175:$D$377,0,0)</f>
        <v>0</v>
      </c>
      <c r="U379" s="107">
        <f t="array" ref="U379">XLOOKUP(DECKS!$F379,HISTORICO!$B$381:$B$501,HISTORICO!$C$381:$C$501,0,0)</f>
        <v>4</v>
      </c>
      <c r="V379" s="107">
        <f t="array" ref="V379">XLOOKUP(DECKS!$F379,HISTORICO!$B$381:$B$501,HISTORICO!$D$381:$D$501,0,0)</f>
        <v>1</v>
      </c>
      <c r="W379" s="107">
        <f t="array" ref="W379">XLOOKUP(DECKS!$F379,HISTORICO!$B$505:$B$589,HISTORICO!$C$505:$C$589,0,0)</f>
        <v>2</v>
      </c>
      <c r="X379" s="107">
        <f t="array" ref="X379">XLOOKUP(DECKS!$F379,HISTORICO!$B$505:$B$589,HISTORICO!$D$505:$D$589,0,0)</f>
        <v>1</v>
      </c>
      <c r="Y379" s="107">
        <f t="array" ref="Y379">XLOOKUP(DECKS!$F379,HISTORICO!$N$4:$N$100,HISTORICO!$O$4:$O$100,0,0)</f>
        <v>0</v>
      </c>
      <c r="Z379" s="107">
        <f t="array" ref="Z379">XLOOKUP(DECKS!$F379,HISTORICO!$N$4:$N$100,HISTORICO!$P$4:$P$100,0,0)</f>
        <v>0</v>
      </c>
      <c r="AA379" s="107">
        <f t="array" ref="AA379">XLOOKUP(DECKS!$F379,HISTORICO!$N$107:$N$288,HISTORICO!$O$107:$O$288,0,0)</f>
        <v>0</v>
      </c>
      <c r="AB379" s="107">
        <f t="array" ref="AB379">XLOOKUP(DECKS!$F379,HISTORICO!$N$107:$N$288,HISTORICO!$P$107:$P$288,0,0)</f>
        <v>0</v>
      </c>
      <c r="AC379" s="100" t="str">
        <f>DECKS!$AB379/DECKS!$AA379</f>
        <v>#DIV/0!</v>
      </c>
      <c r="AD379" s="108">
        <f t="array" ref="AD379">XLOOKUP(DECKS!$F379,HISTORICO!$N$292:$N$759,HISTORICO!$O$292:$O$759,0,0)</f>
        <v>0</v>
      </c>
      <c r="AE379" s="107">
        <f t="array" ref="AE379">XLOOKUP(DECKS!$F379,HISTORICO!$N$292:$N$759,HISTORICO!$P$292:$P$759,0,0)</f>
        <v>0</v>
      </c>
      <c r="AF379" s="109">
        <f>IFERROR(DECKS!$AE379/DECKS!$AD379,0)</f>
        <v>0</v>
      </c>
      <c r="AG379" s="108">
        <f>DECKS!$Y379+DECKS!$AA379+DECKS!$AD379</f>
        <v>0</v>
      </c>
      <c r="AH379" s="109">
        <f>IFERROR((DECKS!$Z379+DECKS!$AB379+DECKS!$AE379)/DECKS!$AG379,0)</f>
        <v>0</v>
      </c>
      <c r="AI379" s="110" t="str">
        <f>IFERROR(AVERAGEIF(REG!$D$2:$D$124,DECKS!$F379,REG!$C$2:$C$124),"-")</f>
        <v>-</v>
      </c>
      <c r="AJ379" s="108">
        <f>DECKS!$M379+DECKS!$O379+DECKS!$Q379+DECKS!$S379+DECKS!$U379+DECKS!$W379+DECKS!$Y379+DECKS!$AA379+DECKS!$AD379</f>
        <v>6</v>
      </c>
      <c r="AK379" s="109">
        <f>IFERROR((DECKS!$N379+DECKS!$P379+DECKS!$R379+DECKS!$T379+DECKS!$V379+DECKS!$X379+DECKS!$Z379+DECKS!$AB379+DECKS!$AE379)/DECKS!$AJ379,0)</f>
        <v>0.3333333333</v>
      </c>
      <c r="AL379" s="100" t="s">
        <v>362</v>
      </c>
      <c r="AM379" s="107">
        <f>SUMIF(HISTORICO!N:N,DECKS!$F379,HISTORICO!X:X)</f>
        <v>0</v>
      </c>
      <c r="AN379" s="107">
        <f>SUMIF(HISTORICO!N:N,DECKS!$F379,HISTORICO!Y:Y)</f>
        <v>0</v>
      </c>
      <c r="AO379" s="107">
        <f>SUMIF(HISTORICO!N:N,DECKS!$F379,HISTORICO!Z:Z)</f>
        <v>0</v>
      </c>
      <c r="AP379" s="107">
        <f>SUMIF(HISTORICO!N:N,DECKS!$F379,HISTORICO!AA:AA)</f>
        <v>0</v>
      </c>
      <c r="AQ379" s="111">
        <f>IFERROR(SUM(DECKS!$AM379:$AP379)/((DECKS!$AG379)),0)</f>
        <v>0</v>
      </c>
      <c r="AR379" s="112">
        <f>IFERROR(DECKS!$AM379/SUM(DECKS!$AM379:$AP379),0)</f>
        <v>0</v>
      </c>
      <c r="AS379" s="112">
        <f>IFERROR(DECKS!$AN379/SUM(DECKS!$AM379:$AP379),0)</f>
        <v>0</v>
      </c>
      <c r="AT379" s="112">
        <f>IFERROR(DECKS!$AO379/SUM(DECKS!$AM379:$AP379),0)</f>
        <v>0</v>
      </c>
      <c r="AU379" s="112">
        <f>IFERROR(DECKS!$AP379/SUM(DECKS!$AM379:$AP379),0)</f>
        <v>0</v>
      </c>
      <c r="AV379" s="107">
        <f t="array" ref="AV379">XLOOKUP(DECKS!$F379,HISTORICO!$N$4:$N$100,HISTORICO!$AH$4:$AH$100,0)</f>
        <v>0</v>
      </c>
      <c r="AW379" s="107">
        <f>DECKS!$AV379+DECKS!$AM379+1.5*DECKS!$AN379+2*DECKS!$AO379+2.5*DECKS!$AP379</f>
        <v>0</v>
      </c>
      <c r="AX379" s="110" t="str">
        <f>IFERROR(DECKS!$AW379/DECKS!$AG379,"-")</f>
        <v>-</v>
      </c>
      <c r="AY379" s="107" t="str">
        <f t="array" ref="AY379">XLOOKUP(DECKS!$AX379,REF!$F$64:$F$68,REF!$D$64:$D$68,"-",-1,1)</f>
        <v>-</v>
      </c>
      <c r="AZ379" s="107"/>
      <c r="BA379" s="114"/>
      <c r="BB379" s="107"/>
      <c r="BC379" s="107"/>
    </row>
    <row r="380" ht="18.75" hidden="1" customHeight="1">
      <c r="A380" s="88"/>
      <c r="B380" s="121" t="s">
        <v>338</v>
      </c>
      <c r="C380" s="122" t="s">
        <v>258</v>
      </c>
      <c r="D380" s="122">
        <v>6.0</v>
      </c>
      <c r="E380" s="121" t="str">
        <f t="array" ref="E380">XLOOKUP(B380,REF!$C$3:$C$34,REF!$B$3:$B$34,"-",0,1)</f>
        <v>Selesnya</v>
      </c>
      <c r="F380" s="108" t="s">
        <v>722</v>
      </c>
      <c r="G380" s="122" t="str">
        <f t="shared" si="1"/>
        <v>1</v>
      </c>
      <c r="H380" s="122" t="str">
        <f t="shared" si="2"/>
        <v>0</v>
      </c>
      <c r="I380" s="122" t="str">
        <f t="shared" si="3"/>
        <v>0</v>
      </c>
      <c r="J380" s="122" t="str">
        <f t="shared" si="4"/>
        <v>0</v>
      </c>
      <c r="K380" s="122" t="str">
        <f t="shared" si="5"/>
        <v>1</v>
      </c>
      <c r="L380" s="122">
        <f t="shared" si="6"/>
        <v>2</v>
      </c>
      <c r="M380" s="122">
        <f t="array" ref="M380">XLOOKUP(DECKS!$F380,HISTORICO!$B$4:$B$11,HISTORICO!$C$4:$C$11,0,0)</f>
        <v>2</v>
      </c>
      <c r="N380" s="122">
        <f t="array" ref="N380">XLOOKUP(DECKS!$F380,HISTORICO!$B$4:$B$11,HISTORICO!$D$4:$D$11,0,0)</f>
        <v>1</v>
      </c>
      <c r="O380" s="122">
        <f t="array" ref="O380">XLOOKUP(DECKS!$F380,HISTORICO!$B$15:$B$89,HISTORICO!$C$15:$C$89,0,0)</f>
        <v>15</v>
      </c>
      <c r="P380" s="122">
        <f t="array" ref="P380">XLOOKUP(DECKS!$F380,HISTORICO!$B$15:$B$89,HISTORICO!$D$15:$D$89,0,0)</f>
        <v>5</v>
      </c>
      <c r="Q380" s="122">
        <f t="array" ref="Q380">XLOOKUP(DECKS!$F380,HISTORICO!$B$93:$B$171,HISTORICO!$C$93:$C$171,0,0)</f>
        <v>0</v>
      </c>
      <c r="R380" s="122">
        <f t="array" ref="R380">XLOOKUP(DECKS!$F380,HISTORICO!$B$93:$B$171,HISTORICO!$D$93:$D$171,0,0)</f>
        <v>0</v>
      </c>
      <c r="S380" s="122">
        <f t="array" ref="S380">XLOOKUP(DECKS!$F380,HISTORICO!$B$175:$B$377,HISTORICO!$C$175:$C$377,0,0)</f>
        <v>3</v>
      </c>
      <c r="T380" s="122">
        <f t="array" ref="T380">XLOOKUP(DECKS!$F380,HISTORICO!$B$175:$B$377,HISTORICO!$D$175:$D$377,0,0)</f>
        <v>1</v>
      </c>
      <c r="U380" s="122">
        <f t="array" ref="U380">XLOOKUP(DECKS!$F380,HISTORICO!$B$381:$B$501,HISTORICO!$C$381:$C$501,0,0)</f>
        <v>2</v>
      </c>
      <c r="V380" s="122">
        <f t="array" ref="V380">XLOOKUP(DECKS!$F380,HISTORICO!$B$381:$B$501,HISTORICO!$D$381:$D$501,0,0)</f>
        <v>0</v>
      </c>
      <c r="W380" s="122">
        <f t="array" ref="W380">XLOOKUP(DECKS!$F380,HISTORICO!$B$505:$B$589,HISTORICO!$C$505:$C$589,0,0)</f>
        <v>0</v>
      </c>
      <c r="X380" s="122">
        <f t="array" ref="X380">XLOOKUP(DECKS!$F380,HISTORICO!$B$505:$B$589,HISTORICO!$D$505:$D$589,0,0)</f>
        <v>0</v>
      </c>
      <c r="Y380" s="122">
        <f t="array" ref="Y380">XLOOKUP(DECKS!$F380,HISTORICO!$N$4:$N$100,HISTORICO!$O$4:$O$100,0,0)</f>
        <v>0</v>
      </c>
      <c r="Z380" s="122">
        <f t="array" ref="Z380">XLOOKUP(DECKS!$F380,HISTORICO!$N$4:$N$100,HISTORICO!$P$4:$P$100,0,0)</f>
        <v>0</v>
      </c>
      <c r="AA380" s="122">
        <f t="array" ref="AA380">XLOOKUP(DECKS!$F380,HISTORICO!$N$107:$N$288,HISTORICO!$O$107:$O$288,0,0)</f>
        <v>0</v>
      </c>
      <c r="AB380" s="122">
        <f t="array" ref="AB380">XLOOKUP(DECKS!$F380,HISTORICO!$N$107:$N$288,HISTORICO!$P$107:$P$288,0,0)</f>
        <v>0</v>
      </c>
      <c r="AC380" s="100" t="str">
        <f>DECKS!$AB380/DECKS!$AA380</f>
        <v>#DIV/0!</v>
      </c>
      <c r="AD380" s="123">
        <f t="array" ref="AD380">XLOOKUP(DECKS!$F380,HISTORICO!$N$292:$N$759,HISTORICO!$O$292:$O$759,0,0)</f>
        <v>0</v>
      </c>
      <c r="AE380" s="122">
        <f t="array" ref="AE380">XLOOKUP(DECKS!$F380,HISTORICO!$N$292:$N$759,HISTORICO!$P$292:$P$759,0,0)</f>
        <v>0</v>
      </c>
      <c r="AF380" s="124">
        <f>IFERROR(DECKS!$AE380/DECKS!$AD380,0)</f>
        <v>0</v>
      </c>
      <c r="AG380" s="123">
        <f>DECKS!$Y380+DECKS!$AA380+DECKS!$AD380</f>
        <v>0</v>
      </c>
      <c r="AH380" s="124">
        <f>IFERROR((DECKS!$Z380+DECKS!$AB380+DECKS!$AE380)/DECKS!$AG380,0)</f>
        <v>0</v>
      </c>
      <c r="AI380" s="125" t="str">
        <f>IFERROR(AVERAGEIF(REG!$D$2:$D$124,DECKS!$F380,REG!$C$2:$C$124),"-")</f>
        <v>-</v>
      </c>
      <c r="AJ380" s="123">
        <f>DECKS!$M380+DECKS!$O380+DECKS!$Q380+DECKS!$S380+DECKS!$U380+DECKS!$W380+DECKS!$Y380+DECKS!$AA380+DECKS!$AD380</f>
        <v>22</v>
      </c>
      <c r="AK380" s="124">
        <f>IFERROR((DECKS!$N380+DECKS!$P380+DECKS!$R380+DECKS!$T380+DECKS!$V380+DECKS!$X380+DECKS!$Z380+DECKS!$AB380+DECKS!$AE380)/DECKS!$AJ380,0)</f>
        <v>0.3181818182</v>
      </c>
      <c r="AL380" s="126" t="s">
        <v>362</v>
      </c>
      <c r="AM380" s="122">
        <f>SUMIF(HISTORICO!N:N,DECKS!$F380,HISTORICO!X:X)</f>
        <v>0</v>
      </c>
      <c r="AN380" s="122">
        <f>SUMIF(HISTORICO!N:N,DECKS!$F380,HISTORICO!Y:Y)</f>
        <v>0</v>
      </c>
      <c r="AO380" s="122">
        <f>SUMIF(HISTORICO!N:N,DECKS!$F380,HISTORICO!Z:Z)</f>
        <v>0</v>
      </c>
      <c r="AP380" s="122">
        <f>SUMIF(HISTORICO!N:N,DECKS!$F380,HISTORICO!AA:AA)</f>
        <v>0</v>
      </c>
      <c r="AQ380" s="127">
        <f>IFERROR(SUM(DECKS!$AM380:$AP380)/((DECKS!$AG380)),0)</f>
        <v>0</v>
      </c>
      <c r="AR380" s="128">
        <f>IFERROR(DECKS!$AM380/SUM(DECKS!$AM380:$AP380),0)</f>
        <v>0</v>
      </c>
      <c r="AS380" s="128">
        <f>IFERROR(DECKS!$AN380/SUM(DECKS!$AM380:$AP380),0)</f>
        <v>0</v>
      </c>
      <c r="AT380" s="128">
        <f>IFERROR(DECKS!$AO380/SUM(DECKS!$AM380:$AP380),0)</f>
        <v>0</v>
      </c>
      <c r="AU380" s="128">
        <f>IFERROR(DECKS!$AP380/SUM(DECKS!$AM380:$AP380),0)</f>
        <v>0</v>
      </c>
      <c r="AV380" s="122">
        <f t="array" ref="AV380">XLOOKUP(DECKS!$F380,HISTORICO!$N$4:$N$100,HISTORICO!$AH$4:$AH$100,0)</f>
        <v>0</v>
      </c>
      <c r="AW380" s="122">
        <f>DECKS!$AV380+DECKS!$AM380+1.5*DECKS!$AN380+2*DECKS!$AO380+2.5*DECKS!$AP380</f>
        <v>0</v>
      </c>
      <c r="AX380" s="125" t="str">
        <f>IFERROR(DECKS!$AW380/DECKS!$AG380,"-")</f>
        <v>-</v>
      </c>
      <c r="AY380" s="122" t="str">
        <f t="array" ref="AY380">XLOOKUP(DECKS!$AX380,REF!$F$64:$F$68,REF!$D$64:$D$68,"-",-1,1)</f>
        <v>-</v>
      </c>
      <c r="AZ380" s="107"/>
      <c r="BA380" s="114"/>
      <c r="BB380" s="107"/>
      <c r="BC380" s="107"/>
    </row>
    <row r="381" ht="18.75" hidden="1" customHeight="1">
      <c r="A381" s="88"/>
      <c r="B381" s="121" t="s">
        <v>340</v>
      </c>
      <c r="C381" s="122" t="s">
        <v>273</v>
      </c>
      <c r="D381" s="122">
        <v>5.0</v>
      </c>
      <c r="E381" s="121" t="str">
        <f t="array" ref="E381">XLOOKUP(B381,REF!$C$3:$C$34,REF!$B$3:$B$34,"-",0,1)</f>
        <v>Esper</v>
      </c>
      <c r="F381" s="108" t="s">
        <v>723</v>
      </c>
      <c r="G381" s="122" t="str">
        <f t="shared" si="1"/>
        <v>1</v>
      </c>
      <c r="H381" s="122" t="str">
        <f t="shared" si="2"/>
        <v>1</v>
      </c>
      <c r="I381" s="122" t="str">
        <f t="shared" si="3"/>
        <v>1</v>
      </c>
      <c r="J381" s="122" t="str">
        <f t="shared" si="4"/>
        <v>0</v>
      </c>
      <c r="K381" s="122" t="str">
        <f t="shared" si="5"/>
        <v>0</v>
      </c>
      <c r="L381" s="122">
        <f t="shared" si="6"/>
        <v>3</v>
      </c>
      <c r="M381" s="122">
        <f t="array" ref="M381">XLOOKUP(DECKS!$F381,HISTORICO!$B$4:$B$11,HISTORICO!$C$4:$C$11,0,0)</f>
        <v>0</v>
      </c>
      <c r="N381" s="122">
        <f t="array" ref="N381">XLOOKUP(DECKS!$F381,HISTORICO!$B$4:$B$11,HISTORICO!$D$4:$D$11,0,0)</f>
        <v>0</v>
      </c>
      <c r="O381" s="122">
        <f t="array" ref="O381">XLOOKUP(DECKS!$F381,HISTORICO!$B$15:$B$89,HISTORICO!$C$15:$C$89,0,0)</f>
        <v>35</v>
      </c>
      <c r="P381" s="122">
        <f t="array" ref="P381">XLOOKUP(DECKS!$F381,HISTORICO!$B$15:$B$89,HISTORICO!$D$15:$D$89,0,0)</f>
        <v>11</v>
      </c>
      <c r="Q381" s="122">
        <f t="array" ref="Q381">XLOOKUP(DECKS!$F381,HISTORICO!$B$93:$B$171,HISTORICO!$C$93:$C$171,0,0)</f>
        <v>0</v>
      </c>
      <c r="R381" s="122">
        <f t="array" ref="R381">XLOOKUP(DECKS!$F381,HISTORICO!$B$93:$B$171,HISTORICO!$D$93:$D$171,0,0)</f>
        <v>0</v>
      </c>
      <c r="S381" s="122">
        <f t="array" ref="S381">XLOOKUP(DECKS!$F381,HISTORICO!$B$175:$B$377,HISTORICO!$C$175:$C$377,0,0)</f>
        <v>0</v>
      </c>
      <c r="T381" s="122">
        <f t="array" ref="T381">XLOOKUP(DECKS!$F381,HISTORICO!$B$175:$B$377,HISTORICO!$D$175:$D$377,0,0)</f>
        <v>0</v>
      </c>
      <c r="U381" s="122">
        <f t="array" ref="U381">XLOOKUP(DECKS!$F381,HISTORICO!$B$381:$B$501,HISTORICO!$C$381:$C$501,0,0)</f>
        <v>0</v>
      </c>
      <c r="V381" s="122">
        <f t="array" ref="V381">XLOOKUP(DECKS!$F381,HISTORICO!$B$381:$B$501,HISTORICO!$D$381:$D$501,0,0)</f>
        <v>0</v>
      </c>
      <c r="W381" s="122">
        <f t="array" ref="W381">XLOOKUP(DECKS!$F381,HISTORICO!$B$505:$B$589,HISTORICO!$C$505:$C$589,0,0)</f>
        <v>0</v>
      </c>
      <c r="X381" s="122">
        <f t="array" ref="X381">XLOOKUP(DECKS!$F381,HISTORICO!$B$505:$B$589,HISTORICO!$D$505:$D$589,0,0)</f>
        <v>0</v>
      </c>
      <c r="Y381" s="122">
        <f t="array" ref="Y381">XLOOKUP(DECKS!$F381,HISTORICO!$N$4:$N$100,HISTORICO!$O$4:$O$100,0,0)</f>
        <v>0</v>
      </c>
      <c r="Z381" s="122">
        <f t="array" ref="Z381">XLOOKUP(DECKS!$F381,HISTORICO!$N$4:$N$100,HISTORICO!$P$4:$P$100,0,0)</f>
        <v>0</v>
      </c>
      <c r="AA381" s="122">
        <f t="array" ref="AA381">XLOOKUP(DECKS!$F381,HISTORICO!$N$107:$N$288,HISTORICO!$O$107:$O$288,0,0)</f>
        <v>0</v>
      </c>
      <c r="AB381" s="122">
        <f t="array" ref="AB381">XLOOKUP(DECKS!$F381,HISTORICO!$N$107:$N$288,HISTORICO!$P$107:$P$288,0,0)</f>
        <v>0</v>
      </c>
      <c r="AC381" s="100" t="str">
        <f>DECKS!$AB381/DECKS!$AA381</f>
        <v>#DIV/0!</v>
      </c>
      <c r="AD381" s="123">
        <f t="array" ref="AD381">XLOOKUP(DECKS!$F381,HISTORICO!$N$292:$N$759,HISTORICO!$O$292:$O$759,0,0)</f>
        <v>0</v>
      </c>
      <c r="AE381" s="122">
        <f t="array" ref="AE381">XLOOKUP(DECKS!$F381,HISTORICO!$N$292:$N$759,HISTORICO!$P$292:$P$759,0,0)</f>
        <v>0</v>
      </c>
      <c r="AF381" s="124">
        <f>IFERROR(DECKS!$AE381/DECKS!$AD381,0)</f>
        <v>0</v>
      </c>
      <c r="AG381" s="123">
        <f>DECKS!$Y381+DECKS!$AA381+DECKS!$AD381</f>
        <v>0</v>
      </c>
      <c r="AH381" s="124">
        <f>IFERROR((DECKS!$Z381+DECKS!$AB381+DECKS!$AE381)/DECKS!$AG381,0)</f>
        <v>0</v>
      </c>
      <c r="AI381" s="125" t="str">
        <f>IFERROR(AVERAGEIF(REG!$D$2:$D$124,DECKS!$F381,REG!$C$2:$C$124),"-")</f>
        <v>-</v>
      </c>
      <c r="AJ381" s="123">
        <f>DECKS!$M381+DECKS!$O381+DECKS!$Q381+DECKS!$S381+DECKS!$U381+DECKS!$W381+DECKS!$Y381+DECKS!$AA381+DECKS!$AD381</f>
        <v>35</v>
      </c>
      <c r="AK381" s="124">
        <f>IFERROR((DECKS!$N381+DECKS!$P381+DECKS!$R381+DECKS!$T381+DECKS!$V381+DECKS!$X381+DECKS!$Z381+DECKS!$AB381+DECKS!$AE381)/DECKS!$AJ381,0)</f>
        <v>0.3142857143</v>
      </c>
      <c r="AL381" s="126" t="s">
        <v>362</v>
      </c>
      <c r="AM381" s="122">
        <f>SUMIF(HISTORICO!N:N,DECKS!$F381,HISTORICO!X:X)</f>
        <v>0</v>
      </c>
      <c r="AN381" s="122">
        <f>SUMIF(HISTORICO!N:N,DECKS!$F381,HISTORICO!Y:Y)</f>
        <v>0</v>
      </c>
      <c r="AO381" s="122">
        <f>SUMIF(HISTORICO!N:N,DECKS!$F381,HISTORICO!Z:Z)</f>
        <v>0</v>
      </c>
      <c r="AP381" s="122">
        <f>SUMIF(HISTORICO!N:N,DECKS!$F381,HISTORICO!AA:AA)</f>
        <v>0</v>
      </c>
      <c r="AQ381" s="127">
        <f>IFERROR(SUM(DECKS!$AM381:$AP381)/((DECKS!$AG381)),0)</f>
        <v>0</v>
      </c>
      <c r="AR381" s="128">
        <f>IFERROR(DECKS!$AM381/SUM(DECKS!$AM381:$AP381),0)</f>
        <v>0</v>
      </c>
      <c r="AS381" s="128">
        <f>IFERROR(DECKS!$AN381/SUM(DECKS!$AM381:$AP381),0)</f>
        <v>0</v>
      </c>
      <c r="AT381" s="128">
        <f>IFERROR(DECKS!$AO381/SUM(DECKS!$AM381:$AP381),0)</f>
        <v>0</v>
      </c>
      <c r="AU381" s="128">
        <f>IFERROR(DECKS!$AP381/SUM(DECKS!$AM381:$AP381),0)</f>
        <v>0</v>
      </c>
      <c r="AV381" s="122">
        <f t="array" ref="AV381">XLOOKUP(DECKS!$F381,HISTORICO!$N$4:$N$100,HISTORICO!$AH$4:$AH$100,0)</f>
        <v>0</v>
      </c>
      <c r="AW381" s="122">
        <f>DECKS!$AV381+DECKS!$AM381+1.5*DECKS!$AN381+2*DECKS!$AO381+2.5*DECKS!$AP381</f>
        <v>0</v>
      </c>
      <c r="AX381" s="125" t="str">
        <f>IFERROR(DECKS!$AW381/DECKS!$AG381,"-")</f>
        <v>-</v>
      </c>
      <c r="AY381" s="122" t="str">
        <f t="array" ref="AY381">XLOOKUP(DECKS!$AX381,REF!$F$64:$F$68,REF!$D$64:$D$68,"-",-1,1)</f>
        <v>-</v>
      </c>
      <c r="AZ381" s="107"/>
      <c r="BA381" s="114"/>
      <c r="BB381" s="107"/>
      <c r="BC381" s="107"/>
    </row>
    <row r="382" ht="18.75" hidden="1" customHeight="1">
      <c r="A382" s="88"/>
      <c r="B382" s="121" t="s">
        <v>342</v>
      </c>
      <c r="C382" s="122" t="s">
        <v>263</v>
      </c>
      <c r="D382" s="122">
        <v>3.0</v>
      </c>
      <c r="E382" s="121" t="str">
        <f t="array" ref="E382">XLOOKUP(B382,REF!$C$3:$C$34,REF!$B$3:$B$34,"-",0,1)</f>
        <v>Mono Green</v>
      </c>
      <c r="F382" s="108" t="s">
        <v>724</v>
      </c>
      <c r="G382" s="122" t="str">
        <f t="shared" si="1"/>
        <v>0</v>
      </c>
      <c r="H382" s="122" t="str">
        <f t="shared" si="2"/>
        <v>0</v>
      </c>
      <c r="I382" s="122" t="str">
        <f t="shared" si="3"/>
        <v>0</v>
      </c>
      <c r="J382" s="122" t="str">
        <f t="shared" si="4"/>
        <v>0</v>
      </c>
      <c r="K382" s="122" t="str">
        <f t="shared" si="5"/>
        <v>1</v>
      </c>
      <c r="L382" s="122">
        <f t="shared" si="6"/>
        <v>1</v>
      </c>
      <c r="M382" s="122">
        <f t="array" ref="M382">XLOOKUP(DECKS!$F382,HISTORICO!$B$4:$B$11,HISTORICO!$C$4:$C$11,0,0)</f>
        <v>0</v>
      </c>
      <c r="N382" s="122">
        <f t="array" ref="N382">XLOOKUP(DECKS!$F382,HISTORICO!$B$4:$B$11,HISTORICO!$D$4:$D$11,0,0)</f>
        <v>0</v>
      </c>
      <c r="O382" s="122">
        <f t="array" ref="O382">XLOOKUP(DECKS!$F382,HISTORICO!$B$15:$B$89,HISTORICO!$C$15:$C$89,0,0)</f>
        <v>0</v>
      </c>
      <c r="P382" s="122">
        <f t="array" ref="P382">XLOOKUP(DECKS!$F382,HISTORICO!$B$15:$B$89,HISTORICO!$D$15:$D$89,0,0)</f>
        <v>0</v>
      </c>
      <c r="Q382" s="122">
        <f t="array" ref="Q382">XLOOKUP(DECKS!$F382,HISTORICO!$B$93:$B$171,HISTORICO!$C$93:$C$171,0,0)</f>
        <v>2</v>
      </c>
      <c r="R382" s="122">
        <f t="array" ref="R382">XLOOKUP(DECKS!$F382,HISTORICO!$B$93:$B$171,HISTORICO!$D$93:$D$171,0,0)</f>
        <v>0</v>
      </c>
      <c r="S382" s="122">
        <f t="array" ref="S382">XLOOKUP(DECKS!$F382,HISTORICO!$B$175:$B$377,HISTORICO!$C$175:$C$377,0,0)</f>
        <v>24</v>
      </c>
      <c r="T382" s="122">
        <f t="array" ref="T382">XLOOKUP(DECKS!$F382,HISTORICO!$B$175:$B$377,HISTORICO!$D$175:$D$377,0,0)</f>
        <v>8</v>
      </c>
      <c r="U382" s="122">
        <f t="array" ref="U382">XLOOKUP(DECKS!$F382,HISTORICO!$B$381:$B$501,HISTORICO!$C$381:$C$501,0,0)</f>
        <v>0</v>
      </c>
      <c r="V382" s="122">
        <f t="array" ref="V382">XLOOKUP(DECKS!$F382,HISTORICO!$B$381:$B$501,HISTORICO!$D$381:$D$501,0,0)</f>
        <v>0</v>
      </c>
      <c r="W382" s="122">
        <f t="array" ref="W382">XLOOKUP(DECKS!$F382,HISTORICO!$B$505:$B$589,HISTORICO!$C$505:$C$589,0,0)</f>
        <v>0</v>
      </c>
      <c r="X382" s="122">
        <f t="array" ref="X382">XLOOKUP(DECKS!$F382,HISTORICO!$B$505:$B$589,HISTORICO!$D$505:$D$589,0,0)</f>
        <v>0</v>
      </c>
      <c r="Y382" s="122">
        <f t="array" ref="Y382">XLOOKUP(DECKS!$F382,HISTORICO!$N$4:$N$100,HISTORICO!$O$4:$O$100,0,0)</f>
        <v>0</v>
      </c>
      <c r="Z382" s="122">
        <f t="array" ref="Z382">XLOOKUP(DECKS!$F382,HISTORICO!$N$4:$N$100,HISTORICO!$P$4:$P$100,0,0)</f>
        <v>0</v>
      </c>
      <c r="AA382" s="122">
        <f t="array" ref="AA382">XLOOKUP(DECKS!$F382,HISTORICO!$N$107:$N$288,HISTORICO!$O$107:$O$288,0,0)</f>
        <v>0</v>
      </c>
      <c r="AB382" s="122">
        <f t="array" ref="AB382">XLOOKUP(DECKS!$F382,HISTORICO!$N$107:$N$288,HISTORICO!$P$107:$P$288,0,0)</f>
        <v>0</v>
      </c>
      <c r="AC382" s="100" t="str">
        <f>DECKS!$AB382/DECKS!$AA382</f>
        <v>#DIV/0!</v>
      </c>
      <c r="AD382" s="123">
        <f t="array" ref="AD382">XLOOKUP(DECKS!$F382,HISTORICO!$N$292:$N$759,HISTORICO!$O$292:$O$759,0,0)</f>
        <v>0</v>
      </c>
      <c r="AE382" s="122">
        <f t="array" ref="AE382">XLOOKUP(DECKS!$F382,HISTORICO!$N$292:$N$759,HISTORICO!$P$292:$P$759,0,0)</f>
        <v>0</v>
      </c>
      <c r="AF382" s="124">
        <f>IFERROR(DECKS!$AE382/DECKS!$AD382,0)</f>
        <v>0</v>
      </c>
      <c r="AG382" s="123">
        <f>DECKS!$Y382+DECKS!$AA382+DECKS!$AD382</f>
        <v>0</v>
      </c>
      <c r="AH382" s="124">
        <f>IFERROR((DECKS!$Z382+DECKS!$AB382+DECKS!$AE382)/DECKS!$AG382,0)</f>
        <v>0</v>
      </c>
      <c r="AI382" s="125" t="str">
        <f>IFERROR(AVERAGEIF(REG!$D$2:$D$124,DECKS!$F382,REG!$C$2:$C$124),"-")</f>
        <v>-</v>
      </c>
      <c r="AJ382" s="123">
        <f>DECKS!$M382+DECKS!$O382+DECKS!$Q382+DECKS!$S382+DECKS!$U382+DECKS!$W382+DECKS!$Y382+DECKS!$AA382+DECKS!$AD382</f>
        <v>26</v>
      </c>
      <c r="AK382" s="124">
        <f>IFERROR((DECKS!$N382+DECKS!$P382+DECKS!$R382+DECKS!$T382+DECKS!$V382+DECKS!$X382+DECKS!$Z382+DECKS!$AB382+DECKS!$AE382)/DECKS!$AJ382,0)</f>
        <v>0.3076923077</v>
      </c>
      <c r="AL382" s="126" t="s">
        <v>362</v>
      </c>
      <c r="AM382" s="122">
        <f>SUMIF(HISTORICO!N:N,DECKS!$F382,HISTORICO!X:X)</f>
        <v>0</v>
      </c>
      <c r="AN382" s="122">
        <f>SUMIF(HISTORICO!N:N,DECKS!$F382,HISTORICO!Y:Y)</f>
        <v>0</v>
      </c>
      <c r="AO382" s="122">
        <f>SUMIF(HISTORICO!N:N,DECKS!$F382,HISTORICO!Z:Z)</f>
        <v>0</v>
      </c>
      <c r="AP382" s="122">
        <f>SUMIF(HISTORICO!N:N,DECKS!$F382,HISTORICO!AA:AA)</f>
        <v>0</v>
      </c>
      <c r="AQ382" s="127">
        <f>IFERROR(SUM(DECKS!$AM382:$AP382)/((DECKS!$AG382)),0)</f>
        <v>0</v>
      </c>
      <c r="AR382" s="128">
        <f>IFERROR(DECKS!$AM382/SUM(DECKS!$AM382:$AP382),0)</f>
        <v>0</v>
      </c>
      <c r="AS382" s="128">
        <f>IFERROR(DECKS!$AN382/SUM(DECKS!$AM382:$AP382),0)</f>
        <v>0</v>
      </c>
      <c r="AT382" s="128">
        <f>IFERROR(DECKS!$AO382/SUM(DECKS!$AM382:$AP382),0)</f>
        <v>0</v>
      </c>
      <c r="AU382" s="128">
        <f>IFERROR(DECKS!$AP382/SUM(DECKS!$AM382:$AP382),0)</f>
        <v>0</v>
      </c>
      <c r="AV382" s="122">
        <f t="array" ref="AV382">XLOOKUP(DECKS!$F382,HISTORICO!$N$4:$N$100,HISTORICO!$AH$4:$AH$100,0)</f>
        <v>0</v>
      </c>
      <c r="AW382" s="122">
        <f>DECKS!$AV382+DECKS!$AM382+1.5*DECKS!$AN382+2*DECKS!$AO382+2.5*DECKS!$AP382</f>
        <v>0</v>
      </c>
      <c r="AX382" s="125" t="str">
        <f>IFERROR(DECKS!$AW382/DECKS!$AG382,"-")</f>
        <v>-</v>
      </c>
      <c r="AY382" s="122" t="str">
        <f t="array" ref="AY382">XLOOKUP(DECKS!$AX382,REF!$F$64:$F$68,REF!$D$64:$D$68,"-",-1,1)</f>
        <v>-</v>
      </c>
      <c r="AZ382" s="107"/>
      <c r="BA382" s="114"/>
      <c r="BB382" s="107"/>
      <c r="BC382" s="107"/>
    </row>
    <row r="383" ht="18.75" hidden="1" customHeight="1">
      <c r="A383" s="88"/>
      <c r="B383" s="121" t="s">
        <v>298</v>
      </c>
      <c r="C383" s="122" t="s">
        <v>259</v>
      </c>
      <c r="D383" s="122">
        <v>6.0</v>
      </c>
      <c r="E383" s="121" t="str">
        <f t="array" ref="E383">XLOOKUP(B383,REF!$C$3:$C$34,REF!$B$3:$B$34,"-",0,1)</f>
        <v>Boros</v>
      </c>
      <c r="F383" s="108" t="s">
        <v>725</v>
      </c>
      <c r="G383" s="122" t="str">
        <f t="shared" si="1"/>
        <v>1</v>
      </c>
      <c r="H383" s="122" t="str">
        <f t="shared" si="2"/>
        <v>0</v>
      </c>
      <c r="I383" s="122" t="str">
        <f t="shared" si="3"/>
        <v>0</v>
      </c>
      <c r="J383" s="122" t="str">
        <f t="shared" si="4"/>
        <v>1</v>
      </c>
      <c r="K383" s="122" t="str">
        <f t="shared" si="5"/>
        <v>0</v>
      </c>
      <c r="L383" s="122">
        <f t="shared" si="6"/>
        <v>2</v>
      </c>
      <c r="M383" s="122">
        <f t="array" ref="M383">XLOOKUP(DECKS!$F383,HISTORICO!$B$4:$B$11,HISTORICO!$C$4:$C$11,0,0)</f>
        <v>0</v>
      </c>
      <c r="N383" s="122">
        <f t="array" ref="N383">XLOOKUP(DECKS!$F383,HISTORICO!$B$4:$B$11,HISTORICO!$D$4:$D$11,0,0)</f>
        <v>0</v>
      </c>
      <c r="O383" s="122">
        <f t="array" ref="O383">XLOOKUP(DECKS!$F383,HISTORICO!$B$15:$B$89,HISTORICO!$C$15:$C$89,0,0)</f>
        <v>28</v>
      </c>
      <c r="P383" s="122">
        <f t="array" ref="P383">XLOOKUP(DECKS!$F383,HISTORICO!$B$15:$B$89,HISTORICO!$D$15:$D$89,0,0)</f>
        <v>9</v>
      </c>
      <c r="Q383" s="122">
        <f t="array" ref="Q383">XLOOKUP(DECKS!$F383,HISTORICO!$B$93:$B$171,HISTORICO!$C$93:$C$171,0,0)</f>
        <v>18</v>
      </c>
      <c r="R383" s="122">
        <f t="array" ref="R383">XLOOKUP(DECKS!$F383,HISTORICO!$B$93:$B$171,HISTORICO!$D$93:$D$171,0,0)</f>
        <v>5</v>
      </c>
      <c r="S383" s="122">
        <f t="array" ref="S383">XLOOKUP(DECKS!$F383,HISTORICO!$B$175:$B$377,HISTORICO!$C$175:$C$377,0,0)</f>
        <v>0</v>
      </c>
      <c r="T383" s="122">
        <f t="array" ref="T383">XLOOKUP(DECKS!$F383,HISTORICO!$B$175:$B$377,HISTORICO!$D$175:$D$377,0,0)</f>
        <v>0</v>
      </c>
      <c r="U383" s="122">
        <f t="array" ref="U383">XLOOKUP(DECKS!$F383,HISTORICO!$B$381:$B$501,HISTORICO!$C$381:$C$501,0,0)</f>
        <v>0</v>
      </c>
      <c r="V383" s="122">
        <f t="array" ref="V383">XLOOKUP(DECKS!$F383,HISTORICO!$B$381:$B$501,HISTORICO!$D$381:$D$501,0,0)</f>
        <v>0</v>
      </c>
      <c r="W383" s="122">
        <f t="array" ref="W383">XLOOKUP(DECKS!$F383,HISTORICO!$B$505:$B$589,HISTORICO!$C$505:$C$589,0,0)</f>
        <v>0</v>
      </c>
      <c r="X383" s="122">
        <f t="array" ref="X383">XLOOKUP(DECKS!$F383,HISTORICO!$B$505:$B$589,HISTORICO!$D$505:$D$589,0,0)</f>
        <v>0</v>
      </c>
      <c r="Y383" s="122">
        <f t="array" ref="Y383">XLOOKUP(DECKS!$F383,HISTORICO!$N$4:$N$100,HISTORICO!$O$4:$O$100,0,0)</f>
        <v>0</v>
      </c>
      <c r="Z383" s="122">
        <f t="array" ref="Z383">XLOOKUP(DECKS!$F383,HISTORICO!$N$4:$N$100,HISTORICO!$P$4:$P$100,0,0)</f>
        <v>0</v>
      </c>
      <c r="AA383" s="122">
        <f t="array" ref="AA383">XLOOKUP(DECKS!$F383,HISTORICO!$N$107:$N$288,HISTORICO!$O$107:$O$288,0,0)</f>
        <v>0</v>
      </c>
      <c r="AB383" s="122">
        <f t="array" ref="AB383">XLOOKUP(DECKS!$F383,HISTORICO!$N$107:$N$288,HISTORICO!$P$107:$P$288,0,0)</f>
        <v>0</v>
      </c>
      <c r="AC383" s="100" t="str">
        <f>DECKS!$AB383/DECKS!$AA383</f>
        <v>#DIV/0!</v>
      </c>
      <c r="AD383" s="123">
        <f t="array" ref="AD383">XLOOKUP(DECKS!$F383,HISTORICO!$N$292:$N$759,HISTORICO!$O$292:$O$759,0,0)</f>
        <v>0</v>
      </c>
      <c r="AE383" s="122">
        <f t="array" ref="AE383">XLOOKUP(DECKS!$F383,HISTORICO!$N$292:$N$759,HISTORICO!$P$292:$P$759,0,0)</f>
        <v>0</v>
      </c>
      <c r="AF383" s="124">
        <f>IFERROR(DECKS!$AE383/DECKS!$AD383,0)</f>
        <v>0</v>
      </c>
      <c r="AG383" s="123">
        <f>DECKS!$Y383+DECKS!$AA383+DECKS!$AD383</f>
        <v>0</v>
      </c>
      <c r="AH383" s="124">
        <f>IFERROR((DECKS!$Z383+DECKS!$AB383+DECKS!$AE383)/DECKS!$AG383,0)</f>
        <v>0</v>
      </c>
      <c r="AI383" s="125" t="str">
        <f>IFERROR(AVERAGEIF(REG!$D$2:$D$124,DECKS!$F383,REG!$C$2:$C$124),"-")</f>
        <v>-</v>
      </c>
      <c r="AJ383" s="123">
        <f>DECKS!$M383+DECKS!$O383+DECKS!$Q383+DECKS!$S383+DECKS!$U383+DECKS!$W383+DECKS!$Y383+DECKS!$AA383+DECKS!$AD383</f>
        <v>46</v>
      </c>
      <c r="AK383" s="124">
        <f>IFERROR((DECKS!$N383+DECKS!$P383+DECKS!$R383+DECKS!$T383+DECKS!$V383+DECKS!$X383+DECKS!$Z383+DECKS!$AB383+DECKS!$AE383)/DECKS!$AJ383,0)</f>
        <v>0.3043478261</v>
      </c>
      <c r="AL383" s="126" t="s">
        <v>362</v>
      </c>
      <c r="AM383" s="122">
        <f>SUMIF(HISTORICO!N:N,DECKS!$F383,HISTORICO!X:X)</f>
        <v>0</v>
      </c>
      <c r="AN383" s="122">
        <f>SUMIF(HISTORICO!N:N,DECKS!$F383,HISTORICO!Y:Y)</f>
        <v>0</v>
      </c>
      <c r="AO383" s="122">
        <f>SUMIF(HISTORICO!N:N,DECKS!$F383,HISTORICO!Z:Z)</f>
        <v>0</v>
      </c>
      <c r="AP383" s="122">
        <f>SUMIF(HISTORICO!N:N,DECKS!$F383,HISTORICO!AA:AA)</f>
        <v>0</v>
      </c>
      <c r="AQ383" s="127">
        <f>IFERROR(SUM(DECKS!$AM383:$AP383)/((DECKS!$AG383)),0)</f>
        <v>0</v>
      </c>
      <c r="AR383" s="128">
        <f>IFERROR(DECKS!$AM383/SUM(DECKS!$AM383:$AP383),0)</f>
        <v>0</v>
      </c>
      <c r="AS383" s="128">
        <f>IFERROR(DECKS!$AN383/SUM(DECKS!$AM383:$AP383),0)</f>
        <v>0</v>
      </c>
      <c r="AT383" s="128">
        <f>IFERROR(DECKS!$AO383/SUM(DECKS!$AM383:$AP383),0)</f>
        <v>0</v>
      </c>
      <c r="AU383" s="128">
        <f>IFERROR(DECKS!$AP383/SUM(DECKS!$AM383:$AP383),0)</f>
        <v>0</v>
      </c>
      <c r="AV383" s="122">
        <f t="array" ref="AV383">XLOOKUP(DECKS!$F383,HISTORICO!$N$4:$N$100,HISTORICO!$AH$4:$AH$100,0)</f>
        <v>0</v>
      </c>
      <c r="AW383" s="122">
        <f>DECKS!$AV383+DECKS!$AM383+1.5*DECKS!$AN383+2*DECKS!$AO383+2.5*DECKS!$AP383</f>
        <v>0</v>
      </c>
      <c r="AX383" s="125" t="str">
        <f>IFERROR(DECKS!$AW383/DECKS!$AG383,"-")</f>
        <v>-</v>
      </c>
      <c r="AY383" s="122" t="str">
        <f t="array" ref="AY383">XLOOKUP(DECKS!$AX383,REF!$F$64:$F$68,REF!$D$64:$D$68,"-",-1,1)</f>
        <v>-</v>
      </c>
      <c r="AZ383" s="107"/>
      <c r="BA383" s="114"/>
      <c r="BB383" s="107"/>
      <c r="BC383" s="107"/>
    </row>
    <row r="384" ht="18.75" hidden="1" customHeight="1">
      <c r="A384" s="88"/>
      <c r="B384" s="121" t="s">
        <v>322</v>
      </c>
      <c r="C384" s="122" t="s">
        <v>251</v>
      </c>
      <c r="D384" s="122">
        <v>4.0</v>
      </c>
      <c r="E384" s="121" t="str">
        <f t="array" ref="E384">XLOOKUP(B384,REF!$C$3:$C$34,REF!$B$3:$B$34,"-",0,1)</f>
        <v>Azorius</v>
      </c>
      <c r="F384" s="108" t="s">
        <v>726</v>
      </c>
      <c r="G384" s="122" t="str">
        <f t="shared" si="1"/>
        <v>1</v>
      </c>
      <c r="H384" s="122" t="str">
        <f t="shared" si="2"/>
        <v>1</v>
      </c>
      <c r="I384" s="122" t="str">
        <f t="shared" si="3"/>
        <v>0</v>
      </c>
      <c r="J384" s="122" t="str">
        <f t="shared" si="4"/>
        <v>0</v>
      </c>
      <c r="K384" s="122" t="str">
        <f t="shared" si="5"/>
        <v>0</v>
      </c>
      <c r="L384" s="122">
        <f t="shared" si="6"/>
        <v>2</v>
      </c>
      <c r="M384" s="122">
        <f t="array" ref="M384">XLOOKUP(DECKS!$F384,HISTORICO!$B$4:$B$11,HISTORICO!$C$4:$C$11,0,0)</f>
        <v>0</v>
      </c>
      <c r="N384" s="122">
        <f t="array" ref="N384">XLOOKUP(DECKS!$F384,HISTORICO!$B$4:$B$11,HISTORICO!$D$4:$D$11,0,0)</f>
        <v>0</v>
      </c>
      <c r="O384" s="122">
        <f t="array" ref="O384">XLOOKUP(DECKS!$F384,HISTORICO!$B$15:$B$89,HISTORICO!$C$15:$C$89,0,0)</f>
        <v>0</v>
      </c>
      <c r="P384" s="122">
        <f t="array" ref="P384">XLOOKUP(DECKS!$F384,HISTORICO!$B$15:$B$89,HISTORICO!$D$15:$D$89,0,0)</f>
        <v>0</v>
      </c>
      <c r="Q384" s="122">
        <f t="array" ref="Q384">XLOOKUP(DECKS!$F384,HISTORICO!$B$93:$B$171,HISTORICO!$C$93:$C$171,0,0)</f>
        <v>0</v>
      </c>
      <c r="R384" s="122">
        <f t="array" ref="R384">XLOOKUP(DECKS!$F384,HISTORICO!$B$93:$B$171,HISTORICO!$D$93:$D$171,0,0)</f>
        <v>0</v>
      </c>
      <c r="S384" s="122">
        <f t="array" ref="S384">XLOOKUP(DECKS!$F384,HISTORICO!$B$175:$B$377,HISTORICO!$C$175:$C$377,0,0)</f>
        <v>26</v>
      </c>
      <c r="T384" s="122">
        <f t="array" ref="T384">XLOOKUP(DECKS!$F384,HISTORICO!$B$175:$B$377,HISTORICO!$D$175:$D$377,0,0)</f>
        <v>8</v>
      </c>
      <c r="U384" s="122">
        <f t="array" ref="U384">XLOOKUP(DECKS!$F384,HISTORICO!$B$381:$B$501,HISTORICO!$C$381:$C$501,0,0)</f>
        <v>1</v>
      </c>
      <c r="V384" s="122">
        <f t="array" ref="V384">XLOOKUP(DECKS!$F384,HISTORICO!$B$381:$B$501,HISTORICO!$D$381:$D$501,0,0)</f>
        <v>0</v>
      </c>
      <c r="W384" s="122">
        <f t="array" ref="W384">XLOOKUP(DECKS!$F384,HISTORICO!$B$505:$B$589,HISTORICO!$C$505:$C$589,0,0)</f>
        <v>0</v>
      </c>
      <c r="X384" s="122">
        <f t="array" ref="X384">XLOOKUP(DECKS!$F384,HISTORICO!$B$505:$B$589,HISTORICO!$D$505:$D$589,0,0)</f>
        <v>0</v>
      </c>
      <c r="Y384" s="122">
        <f t="array" ref="Y384">XLOOKUP(DECKS!$F384,HISTORICO!$N$4:$N$100,HISTORICO!$O$4:$O$100,0,0)</f>
        <v>0</v>
      </c>
      <c r="Z384" s="122">
        <f t="array" ref="Z384">XLOOKUP(DECKS!$F384,HISTORICO!$N$4:$N$100,HISTORICO!$P$4:$P$100,0,0)</f>
        <v>0</v>
      </c>
      <c r="AA384" s="122">
        <f t="array" ref="AA384">XLOOKUP(DECKS!$F384,HISTORICO!$N$107:$N$288,HISTORICO!$O$107:$O$288,0,0)</f>
        <v>0</v>
      </c>
      <c r="AB384" s="122">
        <f t="array" ref="AB384">XLOOKUP(DECKS!$F384,HISTORICO!$N$107:$N$288,HISTORICO!$P$107:$P$288,0,0)</f>
        <v>0</v>
      </c>
      <c r="AC384" s="100" t="str">
        <f>DECKS!$AB384/DECKS!$AA384</f>
        <v>#DIV/0!</v>
      </c>
      <c r="AD384" s="123">
        <f t="array" ref="AD384">XLOOKUP(DECKS!$F384,HISTORICO!$N$292:$N$759,HISTORICO!$O$292:$O$759,0,0)</f>
        <v>0</v>
      </c>
      <c r="AE384" s="122">
        <f t="array" ref="AE384">XLOOKUP(DECKS!$F384,HISTORICO!$N$292:$N$759,HISTORICO!$P$292:$P$759,0,0)</f>
        <v>0</v>
      </c>
      <c r="AF384" s="124">
        <f>IFERROR(DECKS!$AE384/DECKS!$AD384,0)</f>
        <v>0</v>
      </c>
      <c r="AG384" s="123">
        <f>DECKS!$Y384+DECKS!$AA384+DECKS!$AD384</f>
        <v>0</v>
      </c>
      <c r="AH384" s="124">
        <f>IFERROR((DECKS!$Z384+DECKS!$AB384+DECKS!$AE384)/DECKS!$AG384,0)</f>
        <v>0</v>
      </c>
      <c r="AI384" s="125" t="str">
        <f>IFERROR(AVERAGEIF(REG!$D$2:$D$124,DECKS!$F384,REG!$C$2:$C$124),"-")</f>
        <v>-</v>
      </c>
      <c r="AJ384" s="123">
        <f>DECKS!$M384+DECKS!$O384+DECKS!$Q384+DECKS!$S384+DECKS!$U384+DECKS!$W384+DECKS!$Y384+DECKS!$AA384+DECKS!$AD384</f>
        <v>27</v>
      </c>
      <c r="AK384" s="124">
        <f>IFERROR((DECKS!$N384+DECKS!$P384+DECKS!$R384+DECKS!$T384+DECKS!$V384+DECKS!$X384+DECKS!$Z384+DECKS!$AB384+DECKS!$AE384)/DECKS!$AJ384,0)</f>
        <v>0.2962962963</v>
      </c>
      <c r="AL384" s="126" t="s">
        <v>362</v>
      </c>
      <c r="AM384" s="122">
        <f>SUMIF(HISTORICO!N:N,DECKS!$F384,HISTORICO!X:X)</f>
        <v>0</v>
      </c>
      <c r="AN384" s="122">
        <f>SUMIF(HISTORICO!N:N,DECKS!$F384,HISTORICO!Y:Y)</f>
        <v>0</v>
      </c>
      <c r="AO384" s="122">
        <f>SUMIF(HISTORICO!N:N,DECKS!$F384,HISTORICO!Z:Z)</f>
        <v>0</v>
      </c>
      <c r="AP384" s="122">
        <f>SUMIF(HISTORICO!N:N,DECKS!$F384,HISTORICO!AA:AA)</f>
        <v>0</v>
      </c>
      <c r="AQ384" s="127">
        <f>IFERROR(SUM(DECKS!$AM384:$AP384)/((DECKS!$AG384)),0)</f>
        <v>0</v>
      </c>
      <c r="AR384" s="128">
        <f>IFERROR(DECKS!$AM384/SUM(DECKS!$AM384:$AP384),0)</f>
        <v>0</v>
      </c>
      <c r="AS384" s="128">
        <f>IFERROR(DECKS!$AN384/SUM(DECKS!$AM384:$AP384),0)</f>
        <v>0</v>
      </c>
      <c r="AT384" s="128">
        <f>IFERROR(DECKS!$AO384/SUM(DECKS!$AM384:$AP384),0)</f>
        <v>0</v>
      </c>
      <c r="AU384" s="128">
        <f>IFERROR(DECKS!$AP384/SUM(DECKS!$AM384:$AP384),0)</f>
        <v>0</v>
      </c>
      <c r="AV384" s="122">
        <f t="array" ref="AV384">XLOOKUP(DECKS!$F384,HISTORICO!$N$4:$N$100,HISTORICO!$AH$4:$AH$100,0)</f>
        <v>0</v>
      </c>
      <c r="AW384" s="122">
        <f>DECKS!$AV384+DECKS!$AM384+1.5*DECKS!$AN384+2*DECKS!$AO384+2.5*DECKS!$AP384</f>
        <v>0</v>
      </c>
      <c r="AX384" s="125" t="str">
        <f>IFERROR(DECKS!$AW384/DECKS!$AG384,"-")</f>
        <v>-</v>
      </c>
      <c r="AY384" s="122" t="str">
        <f t="array" ref="AY384">XLOOKUP(DECKS!$AX384,REF!$F$64:$F$68,REF!$D$64:$D$68,"-",-1,1)</f>
        <v>-</v>
      </c>
      <c r="AZ384" s="107"/>
      <c r="BA384" s="114"/>
      <c r="BB384" s="107"/>
      <c r="BC384" s="107"/>
    </row>
    <row r="385" ht="18.75" hidden="1" customHeight="1">
      <c r="A385" s="88"/>
      <c r="B385" s="121" t="s">
        <v>310</v>
      </c>
      <c r="C385" s="122" t="s">
        <v>253</v>
      </c>
      <c r="D385" s="122">
        <v>4.0</v>
      </c>
      <c r="E385" s="121" t="str">
        <f t="array" ref="E385">XLOOKUP(B385,REF!$C$3:$C$34,REF!$B$3:$B$34,"-",0,1)</f>
        <v>Mono Black</v>
      </c>
      <c r="F385" s="108" t="s">
        <v>727</v>
      </c>
      <c r="G385" s="122" t="str">
        <f t="shared" si="1"/>
        <v>0</v>
      </c>
      <c r="H385" s="122" t="str">
        <f t="shared" si="2"/>
        <v>0</v>
      </c>
      <c r="I385" s="122" t="str">
        <f t="shared" si="3"/>
        <v>1</v>
      </c>
      <c r="J385" s="122" t="str">
        <f t="shared" si="4"/>
        <v>0</v>
      </c>
      <c r="K385" s="122" t="str">
        <f t="shared" si="5"/>
        <v>0</v>
      </c>
      <c r="L385" s="122">
        <f t="shared" si="6"/>
        <v>1</v>
      </c>
      <c r="M385" s="122">
        <f t="array" ref="M385">XLOOKUP(DECKS!$F385,HISTORICO!$B$4:$B$11,HISTORICO!$C$4:$C$11,0,0)</f>
        <v>0</v>
      </c>
      <c r="N385" s="122">
        <f t="array" ref="N385">XLOOKUP(DECKS!$F385,HISTORICO!$B$4:$B$11,HISTORICO!$D$4:$D$11,0,0)</f>
        <v>0</v>
      </c>
      <c r="O385" s="122">
        <f t="array" ref="O385">XLOOKUP(DECKS!$F385,HISTORICO!$B$15:$B$89,HISTORICO!$C$15:$C$89,0,0)</f>
        <v>1</v>
      </c>
      <c r="P385" s="122">
        <f t="array" ref="P385">XLOOKUP(DECKS!$F385,HISTORICO!$B$15:$B$89,HISTORICO!$D$15:$D$89,0,0)</f>
        <v>0</v>
      </c>
      <c r="Q385" s="122">
        <f t="array" ref="Q385">XLOOKUP(DECKS!$F385,HISTORICO!$B$93:$B$171,HISTORICO!$C$93:$C$171,0,0)</f>
        <v>0</v>
      </c>
      <c r="R385" s="122">
        <f t="array" ref="R385">XLOOKUP(DECKS!$F385,HISTORICO!$B$93:$B$171,HISTORICO!$D$93:$D$171,0,0)</f>
        <v>0</v>
      </c>
      <c r="S385" s="122">
        <f t="array" ref="S385">XLOOKUP(DECKS!$F385,HISTORICO!$B$175:$B$377,HISTORICO!$C$175:$C$377,0,0)</f>
        <v>13</v>
      </c>
      <c r="T385" s="122">
        <f t="array" ref="T385">XLOOKUP(DECKS!$F385,HISTORICO!$B$175:$B$377,HISTORICO!$D$175:$D$377,0,0)</f>
        <v>4</v>
      </c>
      <c r="U385" s="122">
        <f t="array" ref="U385">XLOOKUP(DECKS!$F385,HISTORICO!$B$381:$B$501,HISTORICO!$C$381:$C$501,0,0)</f>
        <v>2</v>
      </c>
      <c r="V385" s="122">
        <f t="array" ref="V385">XLOOKUP(DECKS!$F385,HISTORICO!$B$381:$B$501,HISTORICO!$D$381:$D$501,0,0)</f>
        <v>1</v>
      </c>
      <c r="W385" s="122">
        <f t="array" ref="W385">XLOOKUP(DECKS!$F385,HISTORICO!$B$505:$B$589,HISTORICO!$C$505:$C$589,0,0)</f>
        <v>1</v>
      </c>
      <c r="X385" s="122">
        <f t="array" ref="X385">XLOOKUP(DECKS!$F385,HISTORICO!$B$505:$B$589,HISTORICO!$D$505:$D$589,0,0)</f>
        <v>0</v>
      </c>
      <c r="Y385" s="122">
        <f t="array" ref="Y385">XLOOKUP(DECKS!$F385,HISTORICO!$N$4:$N$100,HISTORICO!$O$4:$O$100,0,0)</f>
        <v>0</v>
      </c>
      <c r="Z385" s="122">
        <f t="array" ref="Z385">XLOOKUP(DECKS!$F385,HISTORICO!$N$4:$N$100,HISTORICO!$P$4:$P$100,0,0)</f>
        <v>0</v>
      </c>
      <c r="AA385" s="122">
        <f t="array" ref="AA385">XLOOKUP(DECKS!$F385,HISTORICO!$N$107:$N$288,HISTORICO!$O$107:$O$288,0,0)</f>
        <v>0</v>
      </c>
      <c r="AB385" s="122">
        <f t="array" ref="AB385">XLOOKUP(DECKS!$F385,HISTORICO!$N$107:$N$288,HISTORICO!$P$107:$P$288,0,0)</f>
        <v>0</v>
      </c>
      <c r="AC385" s="100" t="str">
        <f>DECKS!$AB385/DECKS!$AA385</f>
        <v>#DIV/0!</v>
      </c>
      <c r="AD385" s="123">
        <f t="array" ref="AD385">XLOOKUP(DECKS!$F385,HISTORICO!$N$292:$N$759,HISTORICO!$O$292:$O$759,0,0)</f>
        <v>0</v>
      </c>
      <c r="AE385" s="122">
        <f t="array" ref="AE385">XLOOKUP(DECKS!$F385,HISTORICO!$N$292:$N$759,HISTORICO!$P$292:$P$759,0,0)</f>
        <v>0</v>
      </c>
      <c r="AF385" s="124">
        <f>IFERROR(DECKS!$AE385/DECKS!$AD385,0)</f>
        <v>0</v>
      </c>
      <c r="AG385" s="123">
        <f>DECKS!$Y385+DECKS!$AA385+DECKS!$AD385</f>
        <v>0</v>
      </c>
      <c r="AH385" s="124">
        <f>IFERROR((DECKS!$Z385+DECKS!$AB385+DECKS!$AE385)/DECKS!$AG385,0)</f>
        <v>0</v>
      </c>
      <c r="AI385" s="125" t="str">
        <f>IFERROR(AVERAGEIF(REG!$D$2:$D$124,DECKS!$F385,REG!$C$2:$C$124),"-")</f>
        <v>-</v>
      </c>
      <c r="AJ385" s="123">
        <f>DECKS!$M385+DECKS!$O385+DECKS!$Q385+DECKS!$S385+DECKS!$U385+DECKS!$W385+DECKS!$Y385+DECKS!$AA385+DECKS!$AD385</f>
        <v>17</v>
      </c>
      <c r="AK385" s="124">
        <f>IFERROR((DECKS!$N385+DECKS!$P385+DECKS!$R385+DECKS!$T385+DECKS!$V385+DECKS!$X385+DECKS!$Z385+DECKS!$AB385+DECKS!$AE385)/DECKS!$AJ385,0)</f>
        <v>0.2941176471</v>
      </c>
      <c r="AL385" s="126" t="s">
        <v>362</v>
      </c>
      <c r="AM385" s="122">
        <f>SUMIF(HISTORICO!N:N,DECKS!$F385,HISTORICO!X:X)</f>
        <v>0</v>
      </c>
      <c r="AN385" s="122">
        <f>SUMIF(HISTORICO!N:N,DECKS!$F385,HISTORICO!Y:Y)</f>
        <v>0</v>
      </c>
      <c r="AO385" s="122">
        <f>SUMIF(HISTORICO!N:N,DECKS!$F385,HISTORICO!Z:Z)</f>
        <v>0</v>
      </c>
      <c r="AP385" s="122">
        <f>SUMIF(HISTORICO!N:N,DECKS!$F385,HISTORICO!AA:AA)</f>
        <v>0</v>
      </c>
      <c r="AQ385" s="127">
        <f>IFERROR(SUM(DECKS!$AM385:$AP385)/((DECKS!$AG385)),0)</f>
        <v>0</v>
      </c>
      <c r="AR385" s="128">
        <f>IFERROR(DECKS!$AM385/SUM(DECKS!$AM385:$AP385),0)</f>
        <v>0</v>
      </c>
      <c r="AS385" s="128">
        <f>IFERROR(DECKS!$AN385/SUM(DECKS!$AM385:$AP385),0)</f>
        <v>0</v>
      </c>
      <c r="AT385" s="128">
        <f>IFERROR(DECKS!$AO385/SUM(DECKS!$AM385:$AP385),0)</f>
        <v>0</v>
      </c>
      <c r="AU385" s="128">
        <f>IFERROR(DECKS!$AP385/SUM(DECKS!$AM385:$AP385),0)</f>
        <v>0</v>
      </c>
      <c r="AV385" s="122">
        <f t="array" ref="AV385">XLOOKUP(DECKS!$F385,HISTORICO!$N$4:$N$100,HISTORICO!$AH$4:$AH$100,0)</f>
        <v>0</v>
      </c>
      <c r="AW385" s="122">
        <f>DECKS!$AV385+DECKS!$AM385+1.5*DECKS!$AN385+2*DECKS!$AO385+2.5*DECKS!$AP385</f>
        <v>0</v>
      </c>
      <c r="AX385" s="125" t="str">
        <f>IFERROR(DECKS!$AW385/DECKS!$AG385,"-")</f>
        <v>-</v>
      </c>
      <c r="AY385" s="122" t="str">
        <f t="array" ref="AY385">XLOOKUP(DECKS!$AX385,REF!$F$64:$F$68,REF!$D$64:$D$68,"-",-1,1)</f>
        <v>-</v>
      </c>
      <c r="AZ385" s="107"/>
      <c r="BA385" s="114"/>
      <c r="BB385" s="107"/>
      <c r="BC385" s="107"/>
    </row>
    <row r="386" ht="18.75" hidden="1" customHeight="1">
      <c r="A386" s="88"/>
      <c r="B386" s="121" t="s">
        <v>326</v>
      </c>
      <c r="C386" s="122" t="s">
        <v>262</v>
      </c>
      <c r="D386" s="122">
        <v>4.0</v>
      </c>
      <c r="E386" s="121" t="str">
        <f t="array" ref="E386">XLOOKUP(B386,REF!$C$3:$C$34,REF!$B$3:$B$34,"-",0,1)</f>
        <v>Bant</v>
      </c>
      <c r="F386" s="108" t="s">
        <v>728</v>
      </c>
      <c r="G386" s="122" t="str">
        <f t="shared" si="1"/>
        <v>1</v>
      </c>
      <c r="H386" s="122" t="str">
        <f t="shared" si="2"/>
        <v>1</v>
      </c>
      <c r="I386" s="122" t="str">
        <f t="shared" si="3"/>
        <v>0</v>
      </c>
      <c r="J386" s="122" t="str">
        <f t="shared" si="4"/>
        <v>0</v>
      </c>
      <c r="K386" s="122" t="str">
        <f t="shared" si="5"/>
        <v>1</v>
      </c>
      <c r="L386" s="122">
        <f t="shared" si="6"/>
        <v>3</v>
      </c>
      <c r="M386" s="122">
        <f t="array" ref="M386">XLOOKUP(DECKS!$F386,HISTORICO!$B$4:$B$11,HISTORICO!$C$4:$C$11,0,0)</f>
        <v>0</v>
      </c>
      <c r="N386" s="122">
        <f t="array" ref="N386">XLOOKUP(DECKS!$F386,HISTORICO!$B$4:$B$11,HISTORICO!$D$4:$D$11,0,0)</f>
        <v>0</v>
      </c>
      <c r="O386" s="122">
        <f t="array" ref="O386">XLOOKUP(DECKS!$F386,HISTORICO!$B$15:$B$89,HISTORICO!$C$15:$C$89,0,0)</f>
        <v>7</v>
      </c>
      <c r="P386" s="122">
        <f t="array" ref="P386">XLOOKUP(DECKS!$F386,HISTORICO!$B$15:$B$89,HISTORICO!$D$15:$D$89,0,0)</f>
        <v>2</v>
      </c>
      <c r="Q386" s="122">
        <f t="array" ref="Q386">XLOOKUP(DECKS!$F386,HISTORICO!$B$93:$B$171,HISTORICO!$C$93:$C$171,0,0)</f>
        <v>4</v>
      </c>
      <c r="R386" s="122">
        <f t="array" ref="R386">XLOOKUP(DECKS!$F386,HISTORICO!$B$93:$B$171,HISTORICO!$D$93:$D$171,0,0)</f>
        <v>0</v>
      </c>
      <c r="S386" s="122">
        <f t="array" ref="S386">XLOOKUP(DECKS!$F386,HISTORICO!$B$175:$B$377,HISTORICO!$C$175:$C$377,0,0)</f>
        <v>13</v>
      </c>
      <c r="T386" s="122">
        <f t="array" ref="T386">XLOOKUP(DECKS!$F386,HISTORICO!$B$175:$B$377,HISTORICO!$D$175:$D$377,0,0)</f>
        <v>5</v>
      </c>
      <c r="U386" s="122">
        <f t="array" ref="U386">XLOOKUP(DECKS!$F386,HISTORICO!$B$381:$B$501,HISTORICO!$C$381:$C$501,0,0)</f>
        <v>4</v>
      </c>
      <c r="V386" s="122">
        <f t="array" ref="V386">XLOOKUP(DECKS!$F386,HISTORICO!$B$381:$B$501,HISTORICO!$D$381:$D$501,0,0)</f>
        <v>1</v>
      </c>
      <c r="W386" s="122">
        <f t="array" ref="W386">XLOOKUP(DECKS!$F386,HISTORICO!$B$505:$B$589,HISTORICO!$C$505:$C$589,0,0)</f>
        <v>0</v>
      </c>
      <c r="X386" s="122">
        <f t="array" ref="X386">XLOOKUP(DECKS!$F386,HISTORICO!$B$505:$B$589,HISTORICO!$D$505:$D$589,0,0)</f>
        <v>0</v>
      </c>
      <c r="Y386" s="122">
        <f t="array" ref="Y386">XLOOKUP(DECKS!$F386,HISTORICO!$N$4:$N$100,HISTORICO!$O$4:$O$100,0,0)</f>
        <v>0</v>
      </c>
      <c r="Z386" s="122">
        <f t="array" ref="Z386">XLOOKUP(DECKS!$F386,HISTORICO!$N$4:$N$100,HISTORICO!$P$4:$P$100,0,0)</f>
        <v>0</v>
      </c>
      <c r="AA386" s="122">
        <f t="array" ref="AA386">XLOOKUP(DECKS!$F386,HISTORICO!$N$107:$N$288,HISTORICO!$O$107:$O$288,0,0)</f>
        <v>0</v>
      </c>
      <c r="AB386" s="122">
        <f t="array" ref="AB386">XLOOKUP(DECKS!$F386,HISTORICO!$N$107:$N$288,HISTORICO!$P$107:$P$288,0,0)</f>
        <v>0</v>
      </c>
      <c r="AC386" s="100" t="str">
        <f>DECKS!$AB386/DECKS!$AA386</f>
        <v>#DIV/0!</v>
      </c>
      <c r="AD386" s="123">
        <f t="array" ref="AD386">XLOOKUP(DECKS!$F386,HISTORICO!$N$292:$N$759,HISTORICO!$O$292:$O$759,0,0)</f>
        <v>0</v>
      </c>
      <c r="AE386" s="122">
        <f t="array" ref="AE386">XLOOKUP(DECKS!$F386,HISTORICO!$N$292:$N$759,HISTORICO!$P$292:$P$759,0,0)</f>
        <v>0</v>
      </c>
      <c r="AF386" s="124">
        <f>IFERROR(DECKS!$AE386/DECKS!$AD386,0)</f>
        <v>0</v>
      </c>
      <c r="AG386" s="123">
        <f>DECKS!$Y386+DECKS!$AA386+DECKS!$AD386</f>
        <v>0</v>
      </c>
      <c r="AH386" s="124">
        <f>IFERROR((DECKS!$Z386+DECKS!$AB386+DECKS!$AE386)/DECKS!$AG386,0)</f>
        <v>0</v>
      </c>
      <c r="AI386" s="125" t="str">
        <f>IFERROR(AVERAGEIF(REG!$D$2:$D$124,DECKS!$F386,REG!$C$2:$C$124),"-")</f>
        <v>-</v>
      </c>
      <c r="AJ386" s="123">
        <f>DECKS!$M386+DECKS!$O386+DECKS!$Q386+DECKS!$S386+DECKS!$U386+DECKS!$W386+DECKS!$Y386+DECKS!$AA386+DECKS!$AD386</f>
        <v>28</v>
      </c>
      <c r="AK386" s="124">
        <f>IFERROR((DECKS!$N386+DECKS!$P386+DECKS!$R386+DECKS!$T386+DECKS!$V386+DECKS!$X386+DECKS!$Z386+DECKS!$AB386+DECKS!$AE386)/DECKS!$AJ386,0)</f>
        <v>0.2857142857</v>
      </c>
      <c r="AL386" s="126" t="s">
        <v>190</v>
      </c>
      <c r="AM386" s="122">
        <f>SUMIF(HISTORICO!N:N,DECKS!$F386,HISTORICO!X:X)</f>
        <v>0</v>
      </c>
      <c r="AN386" s="122">
        <f>SUMIF(HISTORICO!N:N,DECKS!$F386,HISTORICO!Y:Y)</f>
        <v>0</v>
      </c>
      <c r="AO386" s="122">
        <f>SUMIF(HISTORICO!N:N,DECKS!$F386,HISTORICO!Z:Z)</f>
        <v>0</v>
      </c>
      <c r="AP386" s="122">
        <f>SUMIF(HISTORICO!N:N,DECKS!$F386,HISTORICO!AA:AA)</f>
        <v>0</v>
      </c>
      <c r="AQ386" s="127">
        <f>IFERROR(SUM(DECKS!$AM386:$AP386)/((DECKS!$AG386)),0)</f>
        <v>0</v>
      </c>
      <c r="AR386" s="128">
        <f>IFERROR(DECKS!$AM386/SUM(DECKS!$AM386:$AP386),0)</f>
        <v>0</v>
      </c>
      <c r="AS386" s="128">
        <f>IFERROR(DECKS!$AN386/SUM(DECKS!$AM386:$AP386),0)</f>
        <v>0</v>
      </c>
      <c r="AT386" s="128">
        <f>IFERROR(DECKS!$AO386/SUM(DECKS!$AM386:$AP386),0)</f>
        <v>0</v>
      </c>
      <c r="AU386" s="128">
        <f>IFERROR(DECKS!$AP386/SUM(DECKS!$AM386:$AP386),0)</f>
        <v>0</v>
      </c>
      <c r="AV386" s="122">
        <f t="array" ref="AV386">XLOOKUP(DECKS!$F386,HISTORICO!$N$4:$N$100,HISTORICO!$AH$4:$AH$100,0)</f>
        <v>0</v>
      </c>
      <c r="AW386" s="122">
        <f>DECKS!$AV386+DECKS!$AM386+1.5*DECKS!$AN386+2*DECKS!$AO386+2.5*DECKS!$AP386</f>
        <v>0</v>
      </c>
      <c r="AX386" s="125" t="str">
        <f>IFERROR(DECKS!$AW386/DECKS!$AG386,"-")</f>
        <v>-</v>
      </c>
      <c r="AY386" s="122" t="str">
        <f t="array" ref="AY386">XLOOKUP(DECKS!$AX386,REF!$F$64:$F$68,REF!$D$64:$D$68,"-",-1,1)</f>
        <v>-</v>
      </c>
      <c r="AZ386" s="107"/>
      <c r="BA386" s="114"/>
      <c r="BB386" s="107"/>
      <c r="BC386" s="107"/>
    </row>
    <row r="387" ht="18.75" hidden="1" customHeight="1">
      <c r="A387" s="88"/>
      <c r="B387" s="121" t="s">
        <v>302</v>
      </c>
      <c r="C387" s="122" t="s">
        <v>262</v>
      </c>
      <c r="D387" s="122">
        <v>4.0</v>
      </c>
      <c r="E387" s="121" t="str">
        <f t="array" ref="E387">XLOOKUP(B387,REF!$C$3:$C$34,REF!$B$3:$B$34,"-",0,1)</f>
        <v>Mardu</v>
      </c>
      <c r="F387" s="108" t="s">
        <v>729</v>
      </c>
      <c r="G387" s="122" t="str">
        <f t="shared" si="1"/>
        <v>1</v>
      </c>
      <c r="H387" s="122" t="str">
        <f t="shared" si="2"/>
        <v>0</v>
      </c>
      <c r="I387" s="122" t="str">
        <f t="shared" si="3"/>
        <v>1</v>
      </c>
      <c r="J387" s="122" t="str">
        <f t="shared" si="4"/>
        <v>1</v>
      </c>
      <c r="K387" s="122" t="str">
        <f t="shared" si="5"/>
        <v>0</v>
      </c>
      <c r="L387" s="122">
        <f t="shared" si="6"/>
        <v>3</v>
      </c>
      <c r="M387" s="122">
        <f t="array" ref="M387">XLOOKUP(DECKS!$F387,HISTORICO!$B$4:$B$11,HISTORICO!$C$4:$C$11,0,0)</f>
        <v>0</v>
      </c>
      <c r="N387" s="122">
        <f t="array" ref="N387">XLOOKUP(DECKS!$F387,HISTORICO!$B$4:$B$11,HISTORICO!$D$4:$D$11,0,0)</f>
        <v>0</v>
      </c>
      <c r="O387" s="122">
        <f t="array" ref="O387">XLOOKUP(DECKS!$F387,HISTORICO!$B$15:$B$89,HISTORICO!$C$15:$C$89,0,0)</f>
        <v>6</v>
      </c>
      <c r="P387" s="122">
        <f t="array" ref="P387">XLOOKUP(DECKS!$F387,HISTORICO!$B$15:$B$89,HISTORICO!$D$15:$D$89,0,0)</f>
        <v>2</v>
      </c>
      <c r="Q387" s="122">
        <f t="array" ref="Q387">XLOOKUP(DECKS!$F387,HISTORICO!$B$93:$B$171,HISTORICO!$C$93:$C$171,0,0)</f>
        <v>0</v>
      </c>
      <c r="R387" s="122">
        <f t="array" ref="R387">XLOOKUP(DECKS!$F387,HISTORICO!$B$93:$B$171,HISTORICO!$D$93:$D$171,0,0)</f>
        <v>0</v>
      </c>
      <c r="S387" s="122">
        <f t="array" ref="S387">XLOOKUP(DECKS!$F387,HISTORICO!$B$175:$B$377,HISTORICO!$C$175:$C$377,0,0)</f>
        <v>8</v>
      </c>
      <c r="T387" s="122">
        <f t="array" ref="T387">XLOOKUP(DECKS!$F387,HISTORICO!$B$175:$B$377,HISTORICO!$D$175:$D$377,0,0)</f>
        <v>2</v>
      </c>
      <c r="U387" s="122">
        <f t="array" ref="U387">XLOOKUP(DECKS!$F387,HISTORICO!$B$381:$B$501,HISTORICO!$C$381:$C$501,0,0)</f>
        <v>0</v>
      </c>
      <c r="V387" s="122">
        <f t="array" ref="V387">XLOOKUP(DECKS!$F387,HISTORICO!$B$381:$B$501,HISTORICO!$D$381:$D$501,0,0)</f>
        <v>0</v>
      </c>
      <c r="W387" s="122">
        <f t="array" ref="W387">XLOOKUP(DECKS!$F387,HISTORICO!$B$505:$B$589,HISTORICO!$C$505:$C$589,0,0)</f>
        <v>0</v>
      </c>
      <c r="X387" s="122">
        <f t="array" ref="X387">XLOOKUP(DECKS!$F387,HISTORICO!$B$505:$B$589,HISTORICO!$D$505:$D$589,0,0)</f>
        <v>0</v>
      </c>
      <c r="Y387" s="122">
        <f t="array" ref="Y387">XLOOKUP(DECKS!$F387,HISTORICO!$N$4:$N$100,HISTORICO!$O$4:$O$100,0,0)</f>
        <v>0</v>
      </c>
      <c r="Z387" s="122">
        <f t="array" ref="Z387">XLOOKUP(DECKS!$F387,HISTORICO!$N$4:$N$100,HISTORICO!$P$4:$P$100,0,0)</f>
        <v>0</v>
      </c>
      <c r="AA387" s="122">
        <f t="array" ref="AA387">XLOOKUP(DECKS!$F387,HISTORICO!$N$107:$N$288,HISTORICO!$O$107:$O$288,0,0)</f>
        <v>0</v>
      </c>
      <c r="AB387" s="122">
        <f t="array" ref="AB387">XLOOKUP(DECKS!$F387,HISTORICO!$N$107:$N$288,HISTORICO!$P$107:$P$288,0,0)</f>
        <v>0</v>
      </c>
      <c r="AC387" s="100" t="str">
        <f>DECKS!$AB387/DECKS!$AA387</f>
        <v>#DIV/0!</v>
      </c>
      <c r="AD387" s="123">
        <f t="array" ref="AD387">XLOOKUP(DECKS!$F387,HISTORICO!$N$292:$N$759,HISTORICO!$O$292:$O$759,0,0)</f>
        <v>0</v>
      </c>
      <c r="AE387" s="122">
        <f t="array" ref="AE387">XLOOKUP(DECKS!$F387,HISTORICO!$N$292:$N$759,HISTORICO!$P$292:$P$759,0,0)</f>
        <v>0</v>
      </c>
      <c r="AF387" s="124">
        <f>IFERROR(DECKS!$AE387/DECKS!$AD387,0)</f>
        <v>0</v>
      </c>
      <c r="AG387" s="123">
        <f>DECKS!$Y387+DECKS!$AA387+DECKS!$AD387</f>
        <v>0</v>
      </c>
      <c r="AH387" s="124">
        <f>IFERROR((DECKS!$Z387+DECKS!$AB387+DECKS!$AE387)/DECKS!$AG387,0)</f>
        <v>0</v>
      </c>
      <c r="AI387" s="125" t="str">
        <f>IFERROR(AVERAGEIF(REG!$D$2:$D$124,DECKS!$F387,REG!$C$2:$C$124),"-")</f>
        <v>-</v>
      </c>
      <c r="AJ387" s="123">
        <f>DECKS!$M387+DECKS!$O387+DECKS!$Q387+DECKS!$S387+DECKS!$U387+DECKS!$W387+DECKS!$Y387+DECKS!$AA387+DECKS!$AD387</f>
        <v>14</v>
      </c>
      <c r="AK387" s="124">
        <f>IFERROR((DECKS!$N387+DECKS!$P387+DECKS!$R387+DECKS!$T387+DECKS!$V387+DECKS!$X387+DECKS!$Z387+DECKS!$AB387+DECKS!$AE387)/DECKS!$AJ387,0)</f>
        <v>0.2857142857</v>
      </c>
      <c r="AL387" s="126" t="s">
        <v>160</v>
      </c>
      <c r="AM387" s="122">
        <f>SUMIF(HISTORICO!N:N,DECKS!$F387,HISTORICO!X:X)</f>
        <v>0</v>
      </c>
      <c r="AN387" s="122">
        <f>SUMIF(HISTORICO!N:N,DECKS!$F387,HISTORICO!Y:Y)</f>
        <v>0</v>
      </c>
      <c r="AO387" s="122">
        <f>SUMIF(HISTORICO!N:N,DECKS!$F387,HISTORICO!Z:Z)</f>
        <v>0</v>
      </c>
      <c r="AP387" s="122">
        <f>SUMIF(HISTORICO!N:N,DECKS!$F387,HISTORICO!AA:AA)</f>
        <v>0</v>
      </c>
      <c r="AQ387" s="127">
        <f>IFERROR(SUM(DECKS!$AM387:$AP387)/((DECKS!$AG387)),0)</f>
        <v>0</v>
      </c>
      <c r="AR387" s="128">
        <f>IFERROR(DECKS!$AM387/SUM(DECKS!$AM387:$AP387),0)</f>
        <v>0</v>
      </c>
      <c r="AS387" s="128">
        <f>IFERROR(DECKS!$AN387/SUM(DECKS!$AM387:$AP387),0)</f>
        <v>0</v>
      </c>
      <c r="AT387" s="128">
        <f>IFERROR(DECKS!$AO387/SUM(DECKS!$AM387:$AP387),0)</f>
        <v>0</v>
      </c>
      <c r="AU387" s="128">
        <f>IFERROR(DECKS!$AP387/SUM(DECKS!$AM387:$AP387),0)</f>
        <v>0</v>
      </c>
      <c r="AV387" s="122">
        <f t="array" ref="AV387">XLOOKUP(DECKS!$F387,HISTORICO!$N$4:$N$100,HISTORICO!$AH$4:$AH$100,0)</f>
        <v>0</v>
      </c>
      <c r="AW387" s="122">
        <f>DECKS!$AV387+DECKS!$AM387+1.5*DECKS!$AN387+2*DECKS!$AO387+2.5*DECKS!$AP387</f>
        <v>0</v>
      </c>
      <c r="AX387" s="125" t="str">
        <f>IFERROR(DECKS!$AW387/DECKS!$AG387,"-")</f>
        <v>-</v>
      </c>
      <c r="AY387" s="122" t="str">
        <f t="array" ref="AY387">XLOOKUP(DECKS!$AX387,REF!$F$64:$F$68,REF!$D$64:$D$68,"-",-1,1)</f>
        <v>-</v>
      </c>
      <c r="AZ387" s="107"/>
      <c r="BA387" s="114"/>
      <c r="BB387" s="107"/>
      <c r="BC387" s="107"/>
    </row>
    <row r="388" ht="18.75" hidden="1" customHeight="1">
      <c r="A388" s="88"/>
      <c r="B388" s="121" t="s">
        <v>334</v>
      </c>
      <c r="C388" s="122" t="s">
        <v>270</v>
      </c>
      <c r="D388" s="122">
        <v>6.0</v>
      </c>
      <c r="E388" s="121" t="str">
        <f t="array" ref="E388">XLOOKUP(B388,REF!$C$3:$C$34,REF!$B$3:$B$34,"-",0,1)</f>
        <v>Jeskai</v>
      </c>
      <c r="F388" s="108" t="s">
        <v>730</v>
      </c>
      <c r="G388" s="122" t="str">
        <f t="shared" si="1"/>
        <v>1</v>
      </c>
      <c r="H388" s="122" t="str">
        <f t="shared" si="2"/>
        <v>1</v>
      </c>
      <c r="I388" s="122" t="str">
        <f t="shared" si="3"/>
        <v>0</v>
      </c>
      <c r="J388" s="122" t="str">
        <f t="shared" si="4"/>
        <v>1</v>
      </c>
      <c r="K388" s="122" t="str">
        <f t="shared" si="5"/>
        <v>0</v>
      </c>
      <c r="L388" s="122">
        <f t="shared" si="6"/>
        <v>3</v>
      </c>
      <c r="M388" s="122">
        <f t="array" ref="M388">XLOOKUP(DECKS!$F388,HISTORICO!$B$4:$B$11,HISTORICO!$C$4:$C$11,0,0)</f>
        <v>0</v>
      </c>
      <c r="N388" s="122">
        <f t="array" ref="N388">XLOOKUP(DECKS!$F388,HISTORICO!$B$4:$B$11,HISTORICO!$D$4:$D$11,0,0)</f>
        <v>0</v>
      </c>
      <c r="O388" s="122">
        <f t="array" ref="O388">XLOOKUP(DECKS!$F388,HISTORICO!$B$15:$B$89,HISTORICO!$C$15:$C$89,0,0)</f>
        <v>0</v>
      </c>
      <c r="P388" s="122">
        <f t="array" ref="P388">XLOOKUP(DECKS!$F388,HISTORICO!$B$15:$B$89,HISTORICO!$D$15:$D$89,0,0)</f>
        <v>0</v>
      </c>
      <c r="Q388" s="122">
        <f t="array" ref="Q388">XLOOKUP(DECKS!$F388,HISTORICO!$B$93:$B$171,HISTORICO!$C$93:$C$171,0,0)</f>
        <v>2</v>
      </c>
      <c r="R388" s="122">
        <f t="array" ref="R388">XLOOKUP(DECKS!$F388,HISTORICO!$B$93:$B$171,HISTORICO!$D$93:$D$171,0,0)</f>
        <v>1</v>
      </c>
      <c r="S388" s="122">
        <f t="array" ref="S388">XLOOKUP(DECKS!$F388,HISTORICO!$B$175:$B$377,HISTORICO!$C$175:$C$377,0,0)</f>
        <v>4</v>
      </c>
      <c r="T388" s="122">
        <f t="array" ref="T388">XLOOKUP(DECKS!$F388,HISTORICO!$B$175:$B$377,HISTORICO!$D$175:$D$377,0,0)</f>
        <v>1</v>
      </c>
      <c r="U388" s="122">
        <f t="array" ref="U388">XLOOKUP(DECKS!$F388,HISTORICO!$B$381:$B$501,HISTORICO!$C$381:$C$501,0,0)</f>
        <v>0</v>
      </c>
      <c r="V388" s="122">
        <f t="array" ref="V388">XLOOKUP(DECKS!$F388,HISTORICO!$B$381:$B$501,HISTORICO!$D$381:$D$501,0,0)</f>
        <v>0</v>
      </c>
      <c r="W388" s="122">
        <f t="array" ref="W388">XLOOKUP(DECKS!$F388,HISTORICO!$B$505:$B$589,HISTORICO!$C$505:$C$589,0,0)</f>
        <v>1</v>
      </c>
      <c r="X388" s="122">
        <f t="array" ref="X388">XLOOKUP(DECKS!$F388,HISTORICO!$B$505:$B$589,HISTORICO!$D$505:$D$589,0,0)</f>
        <v>0</v>
      </c>
      <c r="Y388" s="122">
        <f t="array" ref="Y388">XLOOKUP(DECKS!$F388,HISTORICO!$N$4:$N$100,HISTORICO!$O$4:$O$100,0,0)</f>
        <v>0</v>
      </c>
      <c r="Z388" s="122">
        <f t="array" ref="Z388">XLOOKUP(DECKS!$F388,HISTORICO!$N$4:$N$100,HISTORICO!$P$4:$P$100,0,0)</f>
        <v>0</v>
      </c>
      <c r="AA388" s="122">
        <f t="array" ref="AA388">XLOOKUP(DECKS!$F388,HISTORICO!$N$107:$N$288,HISTORICO!$O$107:$O$288,0,0)</f>
        <v>0</v>
      </c>
      <c r="AB388" s="122">
        <f t="array" ref="AB388">XLOOKUP(DECKS!$F388,HISTORICO!$N$107:$N$288,HISTORICO!$P$107:$P$288,0,0)</f>
        <v>0</v>
      </c>
      <c r="AC388" s="100" t="str">
        <f>DECKS!$AB388/DECKS!$AA388</f>
        <v>#DIV/0!</v>
      </c>
      <c r="AD388" s="123">
        <f t="array" ref="AD388">XLOOKUP(DECKS!$F388,HISTORICO!$N$292:$N$759,HISTORICO!$O$292:$O$759,0,0)</f>
        <v>0</v>
      </c>
      <c r="AE388" s="122">
        <f t="array" ref="AE388">XLOOKUP(DECKS!$F388,HISTORICO!$N$292:$N$759,HISTORICO!$P$292:$P$759,0,0)</f>
        <v>0</v>
      </c>
      <c r="AF388" s="124">
        <f>IFERROR(DECKS!$AE388/DECKS!$AD388,0)</f>
        <v>0</v>
      </c>
      <c r="AG388" s="123">
        <f>DECKS!$Y388+DECKS!$AA388+DECKS!$AD388</f>
        <v>0</v>
      </c>
      <c r="AH388" s="124">
        <f>IFERROR((DECKS!$Z388+DECKS!$AB388+DECKS!$AE388)/DECKS!$AG388,0)</f>
        <v>0</v>
      </c>
      <c r="AI388" s="125" t="str">
        <f>IFERROR(AVERAGEIF(REG!$D$2:$D$124,DECKS!$F388,REG!$C$2:$C$124),"-")</f>
        <v>-</v>
      </c>
      <c r="AJ388" s="123">
        <f>DECKS!$M388+DECKS!$O388+DECKS!$Q388+DECKS!$S388+DECKS!$U388+DECKS!$W388+DECKS!$Y388+DECKS!$AA388+DECKS!$AD388</f>
        <v>7</v>
      </c>
      <c r="AK388" s="124">
        <f>IFERROR((DECKS!$N388+DECKS!$P388+DECKS!$R388+DECKS!$T388+DECKS!$V388+DECKS!$X388+DECKS!$Z388+DECKS!$AB388+DECKS!$AE388)/DECKS!$AJ388,0)</f>
        <v>0.2857142857</v>
      </c>
      <c r="AL388" s="126" t="s">
        <v>364</v>
      </c>
      <c r="AM388" s="122">
        <f>SUMIF(HISTORICO!N:N,DECKS!$F388,HISTORICO!X:X)</f>
        <v>0</v>
      </c>
      <c r="AN388" s="122">
        <f>SUMIF(HISTORICO!N:N,DECKS!$F388,HISTORICO!Y:Y)</f>
        <v>0</v>
      </c>
      <c r="AO388" s="122">
        <f>SUMIF(HISTORICO!N:N,DECKS!$F388,HISTORICO!Z:Z)</f>
        <v>0</v>
      </c>
      <c r="AP388" s="122">
        <f>SUMIF(HISTORICO!N:N,DECKS!$F388,HISTORICO!AA:AA)</f>
        <v>0</v>
      </c>
      <c r="AQ388" s="127">
        <f>IFERROR(SUM(DECKS!$AM388:$AP388)/((DECKS!$AG388)),0)</f>
        <v>0</v>
      </c>
      <c r="AR388" s="128">
        <f>IFERROR(DECKS!$AM388/SUM(DECKS!$AM388:$AP388),0)</f>
        <v>0</v>
      </c>
      <c r="AS388" s="128">
        <f>IFERROR(DECKS!$AN388/SUM(DECKS!$AM388:$AP388),0)</f>
        <v>0</v>
      </c>
      <c r="AT388" s="128">
        <f>IFERROR(DECKS!$AO388/SUM(DECKS!$AM388:$AP388),0)</f>
        <v>0</v>
      </c>
      <c r="AU388" s="128">
        <f>IFERROR(DECKS!$AP388/SUM(DECKS!$AM388:$AP388),0)</f>
        <v>0</v>
      </c>
      <c r="AV388" s="122">
        <f t="array" ref="AV388">XLOOKUP(DECKS!$F388,HISTORICO!$N$4:$N$100,HISTORICO!$AH$4:$AH$100,0)</f>
        <v>0</v>
      </c>
      <c r="AW388" s="122">
        <f>DECKS!$AV388+DECKS!$AM388+1.5*DECKS!$AN388+2*DECKS!$AO388+2.5*DECKS!$AP388</f>
        <v>0</v>
      </c>
      <c r="AX388" s="125" t="str">
        <f>IFERROR(DECKS!$AW388/DECKS!$AG388,"-")</f>
        <v>-</v>
      </c>
      <c r="AY388" s="122" t="str">
        <f t="array" ref="AY388">XLOOKUP(DECKS!$AX388,REF!$F$64:$F$68,REF!$D$64:$D$68,"-",-1,1)</f>
        <v>-</v>
      </c>
      <c r="AZ388" s="107"/>
      <c r="BA388" s="114"/>
      <c r="BB388" s="107"/>
      <c r="BC388" s="107"/>
    </row>
    <row r="389" ht="18.75" hidden="1" customHeight="1">
      <c r="A389" s="88"/>
      <c r="B389" s="121" t="s">
        <v>322</v>
      </c>
      <c r="C389" s="122" t="s">
        <v>273</v>
      </c>
      <c r="D389" s="122">
        <v>3.0</v>
      </c>
      <c r="E389" s="121" t="str">
        <f t="array" ref="E389">XLOOKUP(B389,REF!$C$3:$C$34,REF!$B$3:$B$34,"-",0,1)</f>
        <v>Azorius</v>
      </c>
      <c r="F389" s="108" t="s">
        <v>731</v>
      </c>
      <c r="G389" s="122" t="str">
        <f t="shared" si="1"/>
        <v>1</v>
      </c>
      <c r="H389" s="122" t="str">
        <f t="shared" si="2"/>
        <v>1</v>
      </c>
      <c r="I389" s="122" t="str">
        <f t="shared" si="3"/>
        <v>0</v>
      </c>
      <c r="J389" s="122" t="str">
        <f t="shared" si="4"/>
        <v>0</v>
      </c>
      <c r="K389" s="122" t="str">
        <f t="shared" si="5"/>
        <v>0</v>
      </c>
      <c r="L389" s="122">
        <f t="shared" si="6"/>
        <v>2</v>
      </c>
      <c r="M389" s="122">
        <f t="array" ref="M389">XLOOKUP(DECKS!$F389,HISTORICO!$B$4:$B$11,HISTORICO!$C$4:$C$11,0,0)</f>
        <v>0</v>
      </c>
      <c r="N389" s="122">
        <f t="array" ref="N389">XLOOKUP(DECKS!$F389,HISTORICO!$B$4:$B$11,HISTORICO!$D$4:$D$11,0,0)</f>
        <v>0</v>
      </c>
      <c r="O389" s="122">
        <f t="array" ref="O389">XLOOKUP(DECKS!$F389,HISTORICO!$B$15:$B$89,HISTORICO!$C$15:$C$89,0,0)</f>
        <v>0</v>
      </c>
      <c r="P389" s="122">
        <f t="array" ref="P389">XLOOKUP(DECKS!$F389,HISTORICO!$B$15:$B$89,HISTORICO!$D$15:$D$89,0,0)</f>
        <v>0</v>
      </c>
      <c r="Q389" s="122">
        <f t="array" ref="Q389">XLOOKUP(DECKS!$F389,HISTORICO!$B$93:$B$171,HISTORICO!$C$93:$C$171,0,0)</f>
        <v>7</v>
      </c>
      <c r="R389" s="122">
        <f t="array" ref="R389">XLOOKUP(DECKS!$F389,HISTORICO!$B$93:$B$171,HISTORICO!$D$93:$D$171,0,0)</f>
        <v>2</v>
      </c>
      <c r="S389" s="122">
        <f t="array" ref="S389">XLOOKUP(DECKS!$F389,HISTORICO!$B$175:$B$377,HISTORICO!$C$175:$C$377,0,0)</f>
        <v>0</v>
      </c>
      <c r="T389" s="122">
        <f t="array" ref="T389">XLOOKUP(DECKS!$F389,HISTORICO!$B$175:$B$377,HISTORICO!$D$175:$D$377,0,0)</f>
        <v>0</v>
      </c>
      <c r="U389" s="122">
        <f t="array" ref="U389">XLOOKUP(DECKS!$F389,HISTORICO!$B$381:$B$501,HISTORICO!$C$381:$C$501,0,0)</f>
        <v>0</v>
      </c>
      <c r="V389" s="122">
        <f t="array" ref="V389">XLOOKUP(DECKS!$F389,HISTORICO!$B$381:$B$501,HISTORICO!$D$381:$D$501,0,0)</f>
        <v>0</v>
      </c>
      <c r="W389" s="122">
        <f t="array" ref="W389">XLOOKUP(DECKS!$F389,HISTORICO!$B$505:$B$589,HISTORICO!$C$505:$C$589,0,0)</f>
        <v>0</v>
      </c>
      <c r="X389" s="122">
        <f t="array" ref="X389">XLOOKUP(DECKS!$F389,HISTORICO!$B$505:$B$589,HISTORICO!$D$505:$D$589,0,0)</f>
        <v>0</v>
      </c>
      <c r="Y389" s="122">
        <f t="array" ref="Y389">XLOOKUP(DECKS!$F389,HISTORICO!$N$4:$N$100,HISTORICO!$O$4:$O$100,0,0)</f>
        <v>0</v>
      </c>
      <c r="Z389" s="122">
        <f t="array" ref="Z389">XLOOKUP(DECKS!$F389,HISTORICO!$N$4:$N$100,HISTORICO!$P$4:$P$100,0,0)</f>
        <v>0</v>
      </c>
      <c r="AA389" s="122">
        <f t="array" ref="AA389">XLOOKUP(DECKS!$F389,HISTORICO!$N$107:$N$288,HISTORICO!$O$107:$O$288,0,0)</f>
        <v>0</v>
      </c>
      <c r="AB389" s="122">
        <f t="array" ref="AB389">XLOOKUP(DECKS!$F389,HISTORICO!$N$107:$N$288,HISTORICO!$P$107:$P$288,0,0)</f>
        <v>0</v>
      </c>
      <c r="AC389" s="100" t="str">
        <f>DECKS!$AB389/DECKS!$AA389</f>
        <v>#DIV/0!</v>
      </c>
      <c r="AD389" s="123">
        <f t="array" ref="AD389">XLOOKUP(DECKS!$F389,HISTORICO!$N$292:$N$759,HISTORICO!$O$292:$O$759,0,0)</f>
        <v>0</v>
      </c>
      <c r="AE389" s="122">
        <f t="array" ref="AE389">XLOOKUP(DECKS!$F389,HISTORICO!$N$292:$N$759,HISTORICO!$P$292:$P$759,0,0)</f>
        <v>0</v>
      </c>
      <c r="AF389" s="124">
        <f>IFERROR(DECKS!$AE389/DECKS!$AD389,0)</f>
        <v>0</v>
      </c>
      <c r="AG389" s="123">
        <f>DECKS!$Y389+DECKS!$AA389+DECKS!$AD389</f>
        <v>0</v>
      </c>
      <c r="AH389" s="124">
        <f>IFERROR((DECKS!$Z389+DECKS!$AB389+DECKS!$AE389)/DECKS!$AG389,0)</f>
        <v>0</v>
      </c>
      <c r="AI389" s="125" t="str">
        <f>IFERROR(AVERAGEIF(REG!$D$2:$D$124,DECKS!$F389,REG!$C$2:$C$124),"-")</f>
        <v>-</v>
      </c>
      <c r="AJ389" s="123">
        <f>DECKS!$M389+DECKS!$O389+DECKS!$Q389+DECKS!$S389+DECKS!$U389+DECKS!$W389+DECKS!$Y389+DECKS!$AA389+DECKS!$AD389</f>
        <v>7</v>
      </c>
      <c r="AK389" s="124">
        <f>IFERROR((DECKS!$N389+DECKS!$P389+DECKS!$R389+DECKS!$T389+DECKS!$V389+DECKS!$X389+DECKS!$Z389+DECKS!$AB389+DECKS!$AE389)/DECKS!$AJ389,0)</f>
        <v>0.2857142857</v>
      </c>
      <c r="AL389" s="126" t="s">
        <v>362</v>
      </c>
      <c r="AM389" s="122">
        <f>SUMIF(HISTORICO!N:N,DECKS!$F389,HISTORICO!X:X)</f>
        <v>0</v>
      </c>
      <c r="AN389" s="122">
        <f>SUMIF(HISTORICO!N:N,DECKS!$F389,HISTORICO!Y:Y)</f>
        <v>0</v>
      </c>
      <c r="AO389" s="122">
        <f>SUMIF(HISTORICO!N:N,DECKS!$F389,HISTORICO!Z:Z)</f>
        <v>0</v>
      </c>
      <c r="AP389" s="122">
        <f>SUMIF(HISTORICO!N:N,DECKS!$F389,HISTORICO!AA:AA)</f>
        <v>0</v>
      </c>
      <c r="AQ389" s="127">
        <f>IFERROR(SUM(DECKS!$AM389:$AP389)/((DECKS!$AG389)),0)</f>
        <v>0</v>
      </c>
      <c r="AR389" s="128">
        <f>IFERROR(DECKS!$AM389/SUM(DECKS!$AM389:$AP389),0)</f>
        <v>0</v>
      </c>
      <c r="AS389" s="128">
        <f>IFERROR(DECKS!$AN389/SUM(DECKS!$AM389:$AP389),0)</f>
        <v>0</v>
      </c>
      <c r="AT389" s="128">
        <f>IFERROR(DECKS!$AO389/SUM(DECKS!$AM389:$AP389),0)</f>
        <v>0</v>
      </c>
      <c r="AU389" s="128">
        <f>IFERROR(DECKS!$AP389/SUM(DECKS!$AM389:$AP389),0)</f>
        <v>0</v>
      </c>
      <c r="AV389" s="122">
        <f t="array" ref="AV389">XLOOKUP(DECKS!$F389,HISTORICO!$N$4:$N$100,HISTORICO!$AH$4:$AH$100,0)</f>
        <v>0</v>
      </c>
      <c r="AW389" s="122">
        <f>DECKS!$AV389+DECKS!$AM389+1.5*DECKS!$AN389+2*DECKS!$AO389+2.5*DECKS!$AP389</f>
        <v>0</v>
      </c>
      <c r="AX389" s="125" t="str">
        <f>IFERROR(DECKS!$AW389/DECKS!$AG389,"-")</f>
        <v>-</v>
      </c>
      <c r="AY389" s="122" t="str">
        <f t="array" ref="AY389">XLOOKUP(DECKS!$AX389,REF!$F$64:$F$68,REF!$D$64:$D$68,"-",-1,1)</f>
        <v>-</v>
      </c>
      <c r="AZ389" s="107"/>
      <c r="BA389" s="114"/>
      <c r="BB389" s="107"/>
      <c r="BC389" s="107"/>
    </row>
    <row r="390" ht="18.75" hidden="1" customHeight="1">
      <c r="A390" s="88"/>
      <c r="B390" s="121" t="s">
        <v>324</v>
      </c>
      <c r="C390" s="122" t="s">
        <v>260</v>
      </c>
      <c r="D390" s="122">
        <v>3.0</v>
      </c>
      <c r="E390" s="121" t="str">
        <f t="array" ref="E390">XLOOKUP(B390,REF!$C$3:$C$34,REF!$B$3:$B$34,"-",0,1)</f>
        <v>Simic</v>
      </c>
      <c r="F390" s="123" t="s">
        <v>732</v>
      </c>
      <c r="G390" s="122" t="str">
        <f t="shared" si="1"/>
        <v>0</v>
      </c>
      <c r="H390" s="122" t="str">
        <f t="shared" si="2"/>
        <v>1</v>
      </c>
      <c r="I390" s="122" t="str">
        <f t="shared" si="3"/>
        <v>0</v>
      </c>
      <c r="J390" s="122" t="str">
        <f t="shared" si="4"/>
        <v>0</v>
      </c>
      <c r="K390" s="122" t="str">
        <f t="shared" si="5"/>
        <v>1</v>
      </c>
      <c r="L390" s="122">
        <f t="shared" si="6"/>
        <v>2</v>
      </c>
      <c r="M390" s="122">
        <f t="array" ref="M390">XLOOKUP(DECKS!$F390,HISTORICO!$B$4:$B$11,HISTORICO!$C$4:$C$11,0,0)</f>
        <v>0</v>
      </c>
      <c r="N390" s="122">
        <f t="array" ref="N390">XLOOKUP(DECKS!$F390,HISTORICO!$B$4:$B$11,HISTORICO!$D$4:$D$11,0,0)</f>
        <v>0</v>
      </c>
      <c r="O390" s="122">
        <f t="array" ref="O390">XLOOKUP(DECKS!$F390,HISTORICO!$B$15:$B$89,HISTORICO!$C$15:$C$89,0,0)</f>
        <v>0</v>
      </c>
      <c r="P390" s="122">
        <f t="array" ref="P390">XLOOKUP(DECKS!$F390,HISTORICO!$B$15:$B$89,HISTORICO!$D$15:$D$89,0,0)</f>
        <v>0</v>
      </c>
      <c r="Q390" s="122">
        <f t="array" ref="Q390">XLOOKUP(DECKS!$F390,HISTORICO!$B$93:$B$171,HISTORICO!$C$93:$C$171,0,0)</f>
        <v>0</v>
      </c>
      <c r="R390" s="122">
        <f t="array" ref="R390">XLOOKUP(DECKS!$F390,HISTORICO!$B$93:$B$171,HISTORICO!$D$93:$D$171,0,0)</f>
        <v>0</v>
      </c>
      <c r="S390" s="122">
        <f t="array" ref="S390">XLOOKUP(DECKS!$F390,HISTORICO!$B$175:$B$377,HISTORICO!$C$175:$C$377,0,0)</f>
        <v>7</v>
      </c>
      <c r="T390" s="122">
        <f t="array" ref="T390">XLOOKUP(DECKS!$F390,HISTORICO!$B$175:$B$377,HISTORICO!$D$175:$D$377,0,0)</f>
        <v>2</v>
      </c>
      <c r="U390" s="122">
        <f t="array" ref="U390">XLOOKUP(DECKS!$F390,HISTORICO!$B$381:$B$501,HISTORICO!$C$381:$C$501,0,0)</f>
        <v>0</v>
      </c>
      <c r="V390" s="122">
        <f t="array" ref="V390">XLOOKUP(DECKS!$F390,HISTORICO!$B$381:$B$501,HISTORICO!$D$381:$D$501,0,0)</f>
        <v>0</v>
      </c>
      <c r="W390" s="122">
        <f t="array" ref="W390">XLOOKUP(DECKS!$F390,HISTORICO!$B$505:$B$589,HISTORICO!$C$505:$C$589,0,0)</f>
        <v>0</v>
      </c>
      <c r="X390" s="122">
        <f t="array" ref="X390">XLOOKUP(DECKS!$F390,HISTORICO!$B$505:$B$589,HISTORICO!$D$505:$D$589,0,0)</f>
        <v>0</v>
      </c>
      <c r="Y390" s="122">
        <f t="array" ref="Y390">XLOOKUP(DECKS!$F390,HISTORICO!$N$4:$N$100,HISTORICO!$O$4:$O$100,0,0)</f>
        <v>0</v>
      </c>
      <c r="Z390" s="122">
        <f t="array" ref="Z390">XLOOKUP(DECKS!$F390,HISTORICO!$N$4:$N$100,HISTORICO!$P$4:$P$100,0,0)</f>
        <v>0</v>
      </c>
      <c r="AA390" s="122">
        <f t="array" ref="AA390">XLOOKUP(DECKS!$F390,HISTORICO!$N$107:$N$288,HISTORICO!$O$107:$O$288,0,0)</f>
        <v>0</v>
      </c>
      <c r="AB390" s="122">
        <f t="array" ref="AB390">XLOOKUP(DECKS!$F390,HISTORICO!$N$107:$N$288,HISTORICO!$P$107:$P$288,0,0)</f>
        <v>0</v>
      </c>
      <c r="AC390" s="100" t="str">
        <f>DECKS!$AB390/DECKS!$AA390</f>
        <v>#DIV/0!</v>
      </c>
      <c r="AD390" s="123">
        <f t="array" ref="AD390">XLOOKUP(DECKS!$F390,HISTORICO!$N$292:$N$759,HISTORICO!$O$292:$O$759,0,0)</f>
        <v>0</v>
      </c>
      <c r="AE390" s="122">
        <f t="array" ref="AE390">XLOOKUP(DECKS!$F390,HISTORICO!$N$292:$N$759,HISTORICO!$P$292:$P$759,0,0)</f>
        <v>0</v>
      </c>
      <c r="AF390" s="124">
        <f>IFERROR(DECKS!$AE390/DECKS!$AD390,0)</f>
        <v>0</v>
      </c>
      <c r="AG390" s="123">
        <f>DECKS!$Y390+DECKS!$AA390+DECKS!$AD390</f>
        <v>0</v>
      </c>
      <c r="AH390" s="124">
        <f>IFERROR((DECKS!$Z390+DECKS!$AB390+DECKS!$AE390)/DECKS!$AG390,0)</f>
        <v>0</v>
      </c>
      <c r="AI390" s="125" t="str">
        <f>IFERROR(AVERAGEIF(REG!$D$2:$D$124,DECKS!$F390,REG!$C$2:$C$124),"-")</f>
        <v>-</v>
      </c>
      <c r="AJ390" s="123">
        <f>DECKS!$M390+DECKS!$O390+DECKS!$Q390+DECKS!$S390+DECKS!$U390+DECKS!$W390+DECKS!$Y390+DECKS!$AA390+DECKS!$AD390</f>
        <v>7</v>
      </c>
      <c r="AK390" s="124">
        <f>IFERROR((DECKS!$N390+DECKS!$P390+DECKS!$R390+DECKS!$T390+DECKS!$V390+DECKS!$X390+DECKS!$Z390+DECKS!$AB390+DECKS!$AE390)/DECKS!$AJ390,0)</f>
        <v>0.2857142857</v>
      </c>
      <c r="AL390" s="126" t="s">
        <v>362</v>
      </c>
      <c r="AM390" s="122">
        <f>SUMIF(HISTORICO!N:N,DECKS!$F390,HISTORICO!X:X)</f>
        <v>0</v>
      </c>
      <c r="AN390" s="122">
        <f>SUMIF(HISTORICO!N:N,DECKS!$F390,HISTORICO!Y:Y)</f>
        <v>0</v>
      </c>
      <c r="AO390" s="122">
        <f>SUMIF(HISTORICO!N:N,DECKS!$F390,HISTORICO!Z:Z)</f>
        <v>0</v>
      </c>
      <c r="AP390" s="122">
        <f>SUMIF(HISTORICO!N:N,DECKS!$F390,HISTORICO!AA:AA)</f>
        <v>0</v>
      </c>
      <c r="AQ390" s="127">
        <f>IFERROR(SUM(DECKS!$AM390:$AP390)/((DECKS!$AG390)),0)</f>
        <v>0</v>
      </c>
      <c r="AR390" s="128">
        <f>IFERROR(DECKS!$AM390/SUM(DECKS!$AM390:$AP390),0)</f>
        <v>0</v>
      </c>
      <c r="AS390" s="128">
        <f>IFERROR(DECKS!$AN390/SUM(DECKS!$AM390:$AP390),0)</f>
        <v>0</v>
      </c>
      <c r="AT390" s="128">
        <f>IFERROR(DECKS!$AO390/SUM(DECKS!$AM390:$AP390),0)</f>
        <v>0</v>
      </c>
      <c r="AU390" s="128">
        <f>IFERROR(DECKS!$AP390/SUM(DECKS!$AM390:$AP390),0)</f>
        <v>0</v>
      </c>
      <c r="AV390" s="122">
        <f t="array" ref="AV390">XLOOKUP(DECKS!$F390,HISTORICO!$N$4:$N$100,HISTORICO!$AH$4:$AH$100,0)</f>
        <v>0</v>
      </c>
      <c r="AW390" s="122">
        <f>DECKS!$AV390+DECKS!$AM390+1.5*DECKS!$AN390+2*DECKS!$AO390+2.5*DECKS!$AP390</f>
        <v>0</v>
      </c>
      <c r="AX390" s="125" t="str">
        <f>IFERROR(DECKS!$AW390/DECKS!$AG390,"-")</f>
        <v>-</v>
      </c>
      <c r="AY390" s="122" t="str">
        <f t="array" ref="AY390">XLOOKUP(DECKS!$AX390,REF!$F$64:$F$68,REF!$D$64:$D$68,"-",-1,1)</f>
        <v>-</v>
      </c>
      <c r="AZ390" s="107"/>
      <c r="BA390" s="114"/>
      <c r="BB390" s="107"/>
      <c r="BC390" s="107"/>
    </row>
    <row r="391" ht="18.75" hidden="1" customHeight="1">
      <c r="A391" s="88"/>
      <c r="B391" s="121" t="s">
        <v>304</v>
      </c>
      <c r="C391" s="122" t="s">
        <v>252</v>
      </c>
      <c r="D391" s="122">
        <v>4.0</v>
      </c>
      <c r="E391" s="121" t="str">
        <f t="array" ref="E391">XLOOKUP(B391,REF!$C$3:$C$34,REF!$B$3:$B$34,"-",0,1)</f>
        <v>Izzet</v>
      </c>
      <c r="F391" s="123" t="s">
        <v>733</v>
      </c>
      <c r="G391" s="122" t="str">
        <f t="shared" si="1"/>
        <v>0</v>
      </c>
      <c r="H391" s="122" t="str">
        <f t="shared" si="2"/>
        <v>1</v>
      </c>
      <c r="I391" s="122" t="str">
        <f t="shared" si="3"/>
        <v>0</v>
      </c>
      <c r="J391" s="122" t="str">
        <f t="shared" si="4"/>
        <v>1</v>
      </c>
      <c r="K391" s="122" t="str">
        <f t="shared" si="5"/>
        <v>0</v>
      </c>
      <c r="L391" s="122">
        <f t="shared" si="6"/>
        <v>2</v>
      </c>
      <c r="M391" s="122">
        <f t="array" ref="M391">XLOOKUP(DECKS!$F391,HISTORICO!$B$4:$B$11,HISTORICO!$C$4:$C$11,0,0)</f>
        <v>0</v>
      </c>
      <c r="N391" s="122">
        <f t="array" ref="N391">XLOOKUP(DECKS!$F391,HISTORICO!$B$4:$B$11,HISTORICO!$D$4:$D$11,0,0)</f>
        <v>0</v>
      </c>
      <c r="O391" s="122">
        <f t="array" ref="O391">XLOOKUP(DECKS!$F391,HISTORICO!$B$15:$B$89,HISTORICO!$C$15:$C$89,0,0)</f>
        <v>0</v>
      </c>
      <c r="P391" s="122">
        <f t="array" ref="P391">XLOOKUP(DECKS!$F391,HISTORICO!$B$15:$B$89,HISTORICO!$D$15:$D$89,0,0)</f>
        <v>0</v>
      </c>
      <c r="Q391" s="122">
        <f t="array" ref="Q391">XLOOKUP(DECKS!$F391,HISTORICO!$B$93:$B$171,HISTORICO!$C$93:$C$171,0,0)</f>
        <v>0</v>
      </c>
      <c r="R391" s="122">
        <f t="array" ref="R391">XLOOKUP(DECKS!$F391,HISTORICO!$B$93:$B$171,HISTORICO!$D$93:$D$171,0,0)</f>
        <v>0</v>
      </c>
      <c r="S391" s="122">
        <f t="array" ref="S391">XLOOKUP(DECKS!$F391,HISTORICO!$B$175:$B$377,HISTORICO!$C$175:$C$377,0,0)</f>
        <v>83</v>
      </c>
      <c r="T391" s="122">
        <f t="array" ref="T391">XLOOKUP(DECKS!$F391,HISTORICO!$B$175:$B$377,HISTORICO!$D$175:$D$377,0,0)</f>
        <v>24</v>
      </c>
      <c r="U391" s="122">
        <f t="array" ref="U391">XLOOKUP(DECKS!$F391,HISTORICO!$B$381:$B$501,HISTORICO!$C$381:$C$501,0,0)</f>
        <v>2</v>
      </c>
      <c r="V391" s="122">
        <f t="array" ref="V391">XLOOKUP(DECKS!$F391,HISTORICO!$B$381:$B$501,HISTORICO!$D$381:$D$501,0,0)</f>
        <v>0</v>
      </c>
      <c r="W391" s="122">
        <f t="array" ref="W391">XLOOKUP(DECKS!$F391,HISTORICO!$B$505:$B$589,HISTORICO!$C$505:$C$589,0,0)</f>
        <v>0</v>
      </c>
      <c r="X391" s="122">
        <f t="array" ref="X391">XLOOKUP(DECKS!$F391,HISTORICO!$B$505:$B$589,HISTORICO!$D$505:$D$589,0,0)</f>
        <v>0</v>
      </c>
      <c r="Y391" s="122">
        <f t="array" ref="Y391">XLOOKUP(DECKS!$F391,HISTORICO!$N$4:$N$100,HISTORICO!$O$4:$O$100,0,0)</f>
        <v>0</v>
      </c>
      <c r="Z391" s="122">
        <f t="array" ref="Z391">XLOOKUP(DECKS!$F391,HISTORICO!$N$4:$N$100,HISTORICO!$P$4:$P$100,0,0)</f>
        <v>0</v>
      </c>
      <c r="AA391" s="122">
        <f t="array" ref="AA391">XLOOKUP(DECKS!$F391,HISTORICO!$N$107:$N$288,HISTORICO!$O$107:$O$288,0,0)</f>
        <v>0</v>
      </c>
      <c r="AB391" s="122">
        <f t="array" ref="AB391">XLOOKUP(DECKS!$F391,HISTORICO!$N$107:$N$288,HISTORICO!$P$107:$P$288,0,0)</f>
        <v>0</v>
      </c>
      <c r="AC391" s="100" t="str">
        <f>DECKS!$AB391/DECKS!$AA391</f>
        <v>#DIV/0!</v>
      </c>
      <c r="AD391" s="123">
        <f t="array" ref="AD391">XLOOKUP(DECKS!$F391,HISTORICO!$N$292:$N$759,HISTORICO!$O$292:$O$759,0,0)</f>
        <v>0</v>
      </c>
      <c r="AE391" s="122">
        <f t="array" ref="AE391">XLOOKUP(DECKS!$F391,HISTORICO!$N$292:$N$759,HISTORICO!$P$292:$P$759,0,0)</f>
        <v>0</v>
      </c>
      <c r="AF391" s="124">
        <f>IFERROR(DECKS!$AE391/DECKS!$AD391,0)</f>
        <v>0</v>
      </c>
      <c r="AG391" s="123">
        <f>DECKS!$Y391+DECKS!$AA391+DECKS!$AD391</f>
        <v>0</v>
      </c>
      <c r="AH391" s="124">
        <f>IFERROR((DECKS!$Z391+DECKS!$AB391+DECKS!$AE391)/DECKS!$AG391,0)</f>
        <v>0</v>
      </c>
      <c r="AI391" s="125" t="str">
        <f>IFERROR(AVERAGEIF(REG!$D$2:$D$124,DECKS!$F391,REG!$C$2:$C$124),"-")</f>
        <v>-</v>
      </c>
      <c r="AJ391" s="123">
        <f>DECKS!$M391+DECKS!$O391+DECKS!$Q391+DECKS!$S391+DECKS!$U391+DECKS!$W391+DECKS!$Y391+DECKS!$AA391+DECKS!$AD391</f>
        <v>85</v>
      </c>
      <c r="AK391" s="124">
        <f>IFERROR((DECKS!$N391+DECKS!$P391+DECKS!$R391+DECKS!$T391+DECKS!$V391+DECKS!$X391+DECKS!$Z391+DECKS!$AB391+DECKS!$AE391)/DECKS!$AJ391,0)</f>
        <v>0.2823529412</v>
      </c>
      <c r="AL391" s="126" t="s">
        <v>160</v>
      </c>
      <c r="AM391" s="122">
        <f>SUMIF(HISTORICO!N:N,DECKS!$F391,HISTORICO!X:X)</f>
        <v>0</v>
      </c>
      <c r="AN391" s="122">
        <f>SUMIF(HISTORICO!N:N,DECKS!$F391,HISTORICO!Y:Y)</f>
        <v>0</v>
      </c>
      <c r="AO391" s="122">
        <f>SUMIF(HISTORICO!N:N,DECKS!$F391,HISTORICO!Z:Z)</f>
        <v>0</v>
      </c>
      <c r="AP391" s="122">
        <f>SUMIF(HISTORICO!N:N,DECKS!$F391,HISTORICO!AA:AA)</f>
        <v>0</v>
      </c>
      <c r="AQ391" s="127">
        <f>IFERROR(SUM(DECKS!$AM391:$AP391)/((DECKS!$AG391)),0)</f>
        <v>0</v>
      </c>
      <c r="AR391" s="128">
        <f>IFERROR(DECKS!$AM391/SUM(DECKS!$AM391:$AP391),0)</f>
        <v>0</v>
      </c>
      <c r="AS391" s="128">
        <f>IFERROR(DECKS!$AN391/SUM(DECKS!$AM391:$AP391),0)</f>
        <v>0</v>
      </c>
      <c r="AT391" s="128">
        <f>IFERROR(DECKS!$AO391/SUM(DECKS!$AM391:$AP391),0)</f>
        <v>0</v>
      </c>
      <c r="AU391" s="128">
        <f>IFERROR(DECKS!$AP391/SUM(DECKS!$AM391:$AP391),0)</f>
        <v>0</v>
      </c>
      <c r="AV391" s="122">
        <f t="array" ref="AV391">XLOOKUP(DECKS!$F391,HISTORICO!$N$4:$N$100,HISTORICO!$AH$4:$AH$100,0)</f>
        <v>0</v>
      </c>
      <c r="AW391" s="122">
        <f>DECKS!$AV391+DECKS!$AM391+1.5*DECKS!$AN391+2*DECKS!$AO391+2.5*DECKS!$AP391</f>
        <v>0</v>
      </c>
      <c r="AX391" s="125" t="str">
        <f>IFERROR(DECKS!$AW391/DECKS!$AG391,"-")</f>
        <v>-</v>
      </c>
      <c r="AY391" s="122" t="str">
        <f t="array" ref="AY391">XLOOKUP(DECKS!$AX391,REF!$F$64:$F$68,REF!$D$64:$D$68,"-",-1,1)</f>
        <v>-</v>
      </c>
      <c r="AZ391" s="107"/>
      <c r="BA391" s="114"/>
      <c r="BB391" s="107"/>
      <c r="BC391" s="107"/>
    </row>
    <row r="392" ht="18.75" hidden="1" customHeight="1">
      <c r="A392" s="88"/>
      <c r="B392" s="121" t="s">
        <v>298</v>
      </c>
      <c r="C392" s="122" t="s">
        <v>262</v>
      </c>
      <c r="D392" s="122">
        <v>5.0</v>
      </c>
      <c r="E392" s="121" t="str">
        <f t="array" ref="E392">XLOOKUP(B392,REF!$C$3:$C$34,REF!$B$3:$B$34,"-",0,1)</f>
        <v>Boros</v>
      </c>
      <c r="F392" s="123" t="s">
        <v>734</v>
      </c>
      <c r="G392" s="122" t="str">
        <f t="shared" si="1"/>
        <v>1</v>
      </c>
      <c r="H392" s="122" t="str">
        <f t="shared" si="2"/>
        <v>0</v>
      </c>
      <c r="I392" s="122" t="str">
        <f t="shared" si="3"/>
        <v>0</v>
      </c>
      <c r="J392" s="122" t="str">
        <f t="shared" si="4"/>
        <v>1</v>
      </c>
      <c r="K392" s="122" t="str">
        <f t="shared" si="5"/>
        <v>0</v>
      </c>
      <c r="L392" s="122">
        <f t="shared" si="6"/>
        <v>2</v>
      </c>
      <c r="M392" s="122">
        <f t="array" ref="M392">XLOOKUP(DECKS!$F392,HISTORICO!$B$4:$B$11,HISTORICO!$C$4:$C$11,0,0)</f>
        <v>0</v>
      </c>
      <c r="N392" s="122">
        <f t="array" ref="N392">XLOOKUP(DECKS!$F392,HISTORICO!$B$4:$B$11,HISTORICO!$D$4:$D$11,0,0)</f>
        <v>0</v>
      </c>
      <c r="O392" s="122">
        <f t="array" ref="O392">XLOOKUP(DECKS!$F392,HISTORICO!$B$15:$B$89,HISTORICO!$C$15:$C$89,0,0)</f>
        <v>21</v>
      </c>
      <c r="P392" s="122">
        <f t="array" ref="P392">XLOOKUP(DECKS!$F392,HISTORICO!$B$15:$B$89,HISTORICO!$D$15:$D$89,0,0)</f>
        <v>6</v>
      </c>
      <c r="Q392" s="122">
        <f t="array" ref="Q392">XLOOKUP(DECKS!$F392,HISTORICO!$B$93:$B$171,HISTORICO!$C$93:$C$171,0,0)</f>
        <v>22</v>
      </c>
      <c r="R392" s="122">
        <f t="array" ref="R392">XLOOKUP(DECKS!$F392,HISTORICO!$B$93:$B$171,HISTORICO!$D$93:$D$171,0,0)</f>
        <v>6</v>
      </c>
      <c r="S392" s="122">
        <f t="array" ref="S392">XLOOKUP(DECKS!$F392,HISTORICO!$B$175:$B$377,HISTORICO!$C$175:$C$377,0,0)</f>
        <v>0</v>
      </c>
      <c r="T392" s="122">
        <f t="array" ref="T392">XLOOKUP(DECKS!$F392,HISTORICO!$B$175:$B$377,HISTORICO!$D$175:$D$377,0,0)</f>
        <v>0</v>
      </c>
      <c r="U392" s="122">
        <f t="array" ref="U392">XLOOKUP(DECKS!$F392,HISTORICO!$B$381:$B$501,HISTORICO!$C$381:$C$501,0,0)</f>
        <v>0</v>
      </c>
      <c r="V392" s="122">
        <f t="array" ref="V392">XLOOKUP(DECKS!$F392,HISTORICO!$B$381:$B$501,HISTORICO!$D$381:$D$501,0,0)</f>
        <v>0</v>
      </c>
      <c r="W392" s="122">
        <f t="array" ref="W392">XLOOKUP(DECKS!$F392,HISTORICO!$B$505:$B$589,HISTORICO!$C$505:$C$589,0,0)</f>
        <v>0</v>
      </c>
      <c r="X392" s="122">
        <f t="array" ref="X392">XLOOKUP(DECKS!$F392,HISTORICO!$B$505:$B$589,HISTORICO!$D$505:$D$589,0,0)</f>
        <v>0</v>
      </c>
      <c r="Y392" s="122">
        <f t="array" ref="Y392">XLOOKUP(DECKS!$F392,HISTORICO!$N$4:$N$100,HISTORICO!$O$4:$O$100,0,0)</f>
        <v>0</v>
      </c>
      <c r="Z392" s="122">
        <f t="array" ref="Z392">XLOOKUP(DECKS!$F392,HISTORICO!$N$4:$N$100,HISTORICO!$P$4:$P$100,0,0)</f>
        <v>0</v>
      </c>
      <c r="AA392" s="122">
        <f t="array" ref="AA392">XLOOKUP(DECKS!$F392,HISTORICO!$N$107:$N$288,HISTORICO!$O$107:$O$288,0,0)</f>
        <v>0</v>
      </c>
      <c r="AB392" s="122">
        <f t="array" ref="AB392">XLOOKUP(DECKS!$F392,HISTORICO!$N$107:$N$288,HISTORICO!$P$107:$P$288,0,0)</f>
        <v>0</v>
      </c>
      <c r="AC392" s="100" t="str">
        <f>DECKS!$AB392/DECKS!$AA392</f>
        <v>#DIV/0!</v>
      </c>
      <c r="AD392" s="123">
        <f t="array" ref="AD392">XLOOKUP(DECKS!$F392,HISTORICO!$N$292:$N$759,HISTORICO!$O$292:$O$759,0,0)</f>
        <v>0</v>
      </c>
      <c r="AE392" s="122">
        <f t="array" ref="AE392">XLOOKUP(DECKS!$F392,HISTORICO!$N$292:$N$759,HISTORICO!$P$292:$P$759,0,0)</f>
        <v>0</v>
      </c>
      <c r="AF392" s="124">
        <f>IFERROR(DECKS!$AE392/DECKS!$AD392,0)</f>
        <v>0</v>
      </c>
      <c r="AG392" s="123">
        <f>DECKS!$Y392+DECKS!$AA392+DECKS!$AD392</f>
        <v>0</v>
      </c>
      <c r="AH392" s="124">
        <f>IFERROR((DECKS!$Z392+DECKS!$AB392+DECKS!$AE392)/DECKS!$AG392,0)</f>
        <v>0</v>
      </c>
      <c r="AI392" s="125" t="str">
        <f>IFERROR(AVERAGEIF(REG!$D$2:$D$124,DECKS!$F392,REG!$C$2:$C$124),"-")</f>
        <v>-</v>
      </c>
      <c r="AJ392" s="123">
        <f>DECKS!$M392+DECKS!$O392+DECKS!$Q392+DECKS!$S392+DECKS!$U392+DECKS!$W392+DECKS!$Y392+DECKS!$AA392+DECKS!$AD392</f>
        <v>43</v>
      </c>
      <c r="AK392" s="124">
        <f>IFERROR((DECKS!$N392+DECKS!$P392+DECKS!$R392+DECKS!$T392+DECKS!$V392+DECKS!$X392+DECKS!$Z392+DECKS!$AB392+DECKS!$AE392)/DECKS!$AJ392,0)</f>
        <v>0.2790697674</v>
      </c>
      <c r="AL392" s="126" t="s">
        <v>362</v>
      </c>
      <c r="AM392" s="122">
        <f>SUMIF(HISTORICO!N:N,DECKS!$F392,HISTORICO!X:X)</f>
        <v>0</v>
      </c>
      <c r="AN392" s="122">
        <f>SUMIF(HISTORICO!N:N,DECKS!$F392,HISTORICO!Y:Y)</f>
        <v>0</v>
      </c>
      <c r="AO392" s="122">
        <f>SUMIF(HISTORICO!N:N,DECKS!$F392,HISTORICO!Z:Z)</f>
        <v>0</v>
      </c>
      <c r="AP392" s="122">
        <f>SUMIF(HISTORICO!N:N,DECKS!$F392,HISTORICO!AA:AA)</f>
        <v>0</v>
      </c>
      <c r="AQ392" s="127">
        <f>IFERROR(SUM(DECKS!$AM392:$AP392)/((DECKS!$AG392)),0)</f>
        <v>0</v>
      </c>
      <c r="AR392" s="128">
        <f>IFERROR(DECKS!$AM392/SUM(DECKS!$AM392:$AP392),0)</f>
        <v>0</v>
      </c>
      <c r="AS392" s="128">
        <f>IFERROR(DECKS!$AN392/SUM(DECKS!$AM392:$AP392),0)</f>
        <v>0</v>
      </c>
      <c r="AT392" s="128">
        <f>IFERROR(DECKS!$AO392/SUM(DECKS!$AM392:$AP392),0)</f>
        <v>0</v>
      </c>
      <c r="AU392" s="128">
        <f>IFERROR(DECKS!$AP392/SUM(DECKS!$AM392:$AP392),0)</f>
        <v>0</v>
      </c>
      <c r="AV392" s="122">
        <f t="array" ref="AV392">XLOOKUP(DECKS!$F392,HISTORICO!$N$4:$N$100,HISTORICO!$AH$4:$AH$100,0)</f>
        <v>0</v>
      </c>
      <c r="AW392" s="122">
        <f>DECKS!$AV392+DECKS!$AM392+1.5*DECKS!$AN392+2*DECKS!$AO392+2.5*DECKS!$AP392</f>
        <v>0</v>
      </c>
      <c r="AX392" s="125" t="str">
        <f>IFERROR(DECKS!$AW392/DECKS!$AG392,"-")</f>
        <v>-</v>
      </c>
      <c r="AY392" s="122" t="str">
        <f t="array" ref="AY392">XLOOKUP(DECKS!$AX392,REF!$F$64:$F$68,REF!$D$64:$D$68,"-",-1,1)</f>
        <v>-</v>
      </c>
      <c r="AZ392" s="107"/>
      <c r="BA392" s="114"/>
      <c r="BB392" s="107"/>
      <c r="BC392" s="107"/>
    </row>
    <row r="393" ht="18.75" hidden="1" customHeight="1">
      <c r="A393" s="88"/>
      <c r="B393" s="105" t="s">
        <v>308</v>
      </c>
      <c r="C393" s="122" t="s">
        <v>254</v>
      </c>
      <c r="D393" s="122">
        <v>3.0</v>
      </c>
      <c r="E393" s="105" t="str">
        <f t="array" ref="E393">XLOOKUP(B393,REF!$C$3:$C$34,REF!$B$3:$B$34,"-",0,1)</f>
        <v>Rakdos</v>
      </c>
      <c r="F393" s="123" t="s">
        <v>735</v>
      </c>
      <c r="G393" s="122" t="str">
        <f t="shared" si="1"/>
        <v>0</v>
      </c>
      <c r="H393" s="122" t="str">
        <f t="shared" si="2"/>
        <v>0</v>
      </c>
      <c r="I393" s="122" t="str">
        <f t="shared" si="3"/>
        <v>1</v>
      </c>
      <c r="J393" s="122" t="str">
        <f t="shared" si="4"/>
        <v>1</v>
      </c>
      <c r="K393" s="122" t="str">
        <f t="shared" si="5"/>
        <v>0</v>
      </c>
      <c r="L393" s="122">
        <f t="shared" si="6"/>
        <v>2</v>
      </c>
      <c r="M393" s="122">
        <f t="array" ref="M393">XLOOKUP(DECKS!$F393,HISTORICO!$B$4:$B$11,HISTORICO!$C$4:$C$11,0,0)</f>
        <v>0</v>
      </c>
      <c r="N393" s="122">
        <f t="array" ref="N393">XLOOKUP(DECKS!$F393,HISTORICO!$B$4:$B$11,HISTORICO!$D$4:$D$11,0,0)</f>
        <v>0</v>
      </c>
      <c r="O393" s="122">
        <f t="array" ref="O393">XLOOKUP(DECKS!$F393,HISTORICO!$B$15:$B$89,HISTORICO!$C$15:$C$89,0,0)</f>
        <v>0</v>
      </c>
      <c r="P393" s="122">
        <f t="array" ref="P393">XLOOKUP(DECKS!$F393,HISTORICO!$B$15:$B$89,HISTORICO!$D$15:$D$89,0,0)</f>
        <v>0</v>
      </c>
      <c r="Q393" s="122">
        <f t="array" ref="Q393">XLOOKUP(DECKS!$F393,HISTORICO!$B$93:$B$171,HISTORICO!$C$93:$C$171,0,0)</f>
        <v>4</v>
      </c>
      <c r="R393" s="122">
        <f t="array" ref="R393">XLOOKUP(DECKS!$F393,HISTORICO!$B$93:$B$171,HISTORICO!$D$93:$D$171,0,0)</f>
        <v>2</v>
      </c>
      <c r="S393" s="122">
        <f t="array" ref="S393">XLOOKUP(DECKS!$F393,HISTORICO!$B$175:$B$377,HISTORICO!$C$175:$C$377,0,0)</f>
        <v>14</v>
      </c>
      <c r="T393" s="122">
        <f t="array" ref="T393">XLOOKUP(DECKS!$F393,HISTORICO!$B$175:$B$377,HISTORICO!$D$175:$D$377,0,0)</f>
        <v>3</v>
      </c>
      <c r="U393" s="122">
        <f t="array" ref="U393">XLOOKUP(DECKS!$F393,HISTORICO!$B$381:$B$501,HISTORICO!$C$381:$C$501,0,0)</f>
        <v>0</v>
      </c>
      <c r="V393" s="122">
        <f t="array" ref="V393">XLOOKUP(DECKS!$F393,HISTORICO!$B$381:$B$501,HISTORICO!$D$381:$D$501,0,0)</f>
        <v>0</v>
      </c>
      <c r="W393" s="122">
        <f t="array" ref="W393">XLOOKUP(DECKS!$F393,HISTORICO!$B$505:$B$589,HISTORICO!$C$505:$C$589,0,0)</f>
        <v>0</v>
      </c>
      <c r="X393" s="122">
        <f t="array" ref="X393">XLOOKUP(DECKS!$F393,HISTORICO!$B$505:$B$589,HISTORICO!$D$505:$D$589,0,0)</f>
        <v>0</v>
      </c>
      <c r="Y393" s="122">
        <f t="array" ref="Y393">XLOOKUP(DECKS!$F393,HISTORICO!$N$4:$N$100,HISTORICO!$O$4:$O$100,0,0)</f>
        <v>0</v>
      </c>
      <c r="Z393" s="122">
        <f t="array" ref="Z393">XLOOKUP(DECKS!$F393,HISTORICO!$N$4:$N$100,HISTORICO!$P$4:$P$100,0,0)</f>
        <v>0</v>
      </c>
      <c r="AA393" s="122">
        <f t="array" ref="AA393">XLOOKUP(DECKS!$F393,HISTORICO!$N$107:$N$288,HISTORICO!$O$107:$O$288,0,0)</f>
        <v>0</v>
      </c>
      <c r="AB393" s="122">
        <f t="array" ref="AB393">XLOOKUP(DECKS!$F393,HISTORICO!$N$107:$N$288,HISTORICO!$P$107:$P$288,0,0)</f>
        <v>0</v>
      </c>
      <c r="AC393" s="100" t="str">
        <f>DECKS!$AB393/DECKS!$AA393</f>
        <v>#DIV/0!</v>
      </c>
      <c r="AD393" s="123">
        <f t="array" ref="AD393">XLOOKUP(DECKS!$F393,HISTORICO!$N$292:$N$759,HISTORICO!$O$292:$O$759,0,0)</f>
        <v>0</v>
      </c>
      <c r="AE393" s="122">
        <f t="array" ref="AE393">XLOOKUP(DECKS!$F393,HISTORICO!$N$292:$N$759,HISTORICO!$P$292:$P$759,0,0)</f>
        <v>0</v>
      </c>
      <c r="AF393" s="124">
        <f>IFERROR(DECKS!$AE393/DECKS!$AD393,0)</f>
        <v>0</v>
      </c>
      <c r="AG393" s="123">
        <f>DECKS!$Y393+DECKS!$AA393+DECKS!$AD393</f>
        <v>0</v>
      </c>
      <c r="AH393" s="124">
        <f>IFERROR((DECKS!$Z393+DECKS!$AB393+DECKS!$AE393)/DECKS!$AG393,0)</f>
        <v>0</v>
      </c>
      <c r="AI393" s="125" t="str">
        <f>IFERROR(AVERAGEIF(REG!$D$2:$D$124,DECKS!$F393,REG!$C$2:$C$124),"-")</f>
        <v>-</v>
      </c>
      <c r="AJ393" s="123">
        <f>DECKS!$M393+DECKS!$O393+DECKS!$Q393+DECKS!$S393+DECKS!$U393+DECKS!$W393+DECKS!$Y393+DECKS!$AA393+DECKS!$AD393</f>
        <v>18</v>
      </c>
      <c r="AK393" s="124">
        <f>IFERROR((DECKS!$N393+DECKS!$P393+DECKS!$R393+DECKS!$T393+DECKS!$V393+DECKS!$X393+DECKS!$Z393+DECKS!$AB393+DECKS!$AE393)/DECKS!$AJ393,0)</f>
        <v>0.2777777778</v>
      </c>
      <c r="AL393" s="126" t="s">
        <v>362</v>
      </c>
      <c r="AM393" s="122">
        <f>SUMIF(HISTORICO!N:N,DECKS!$F393,HISTORICO!X:X)</f>
        <v>0</v>
      </c>
      <c r="AN393" s="122">
        <f>SUMIF(HISTORICO!N:N,DECKS!$F393,HISTORICO!Y:Y)</f>
        <v>0</v>
      </c>
      <c r="AO393" s="122">
        <f>SUMIF(HISTORICO!N:N,DECKS!$F393,HISTORICO!Z:Z)</f>
        <v>0</v>
      </c>
      <c r="AP393" s="122">
        <f>SUMIF(HISTORICO!N:N,DECKS!$F393,HISTORICO!AA:AA)</f>
        <v>0</v>
      </c>
      <c r="AQ393" s="127">
        <f>IFERROR(SUM(DECKS!$AM393:$AP393)/((DECKS!$AG393)),0)</f>
        <v>0</v>
      </c>
      <c r="AR393" s="128">
        <f>IFERROR(DECKS!$AM393/SUM(DECKS!$AM393:$AP393),0)</f>
        <v>0</v>
      </c>
      <c r="AS393" s="128">
        <f>IFERROR(DECKS!$AN393/SUM(DECKS!$AM393:$AP393),0)</f>
        <v>0</v>
      </c>
      <c r="AT393" s="128">
        <f>IFERROR(DECKS!$AO393/SUM(DECKS!$AM393:$AP393),0)</f>
        <v>0</v>
      </c>
      <c r="AU393" s="128">
        <f>IFERROR(DECKS!$AP393/SUM(DECKS!$AM393:$AP393),0)</f>
        <v>0</v>
      </c>
      <c r="AV393" s="122">
        <f t="array" ref="AV393">XLOOKUP(DECKS!$F393,HISTORICO!$N$4:$N$100,HISTORICO!$AH$4:$AH$100,0)</f>
        <v>0</v>
      </c>
      <c r="AW393" s="122">
        <f>DECKS!$AV393+DECKS!$AM393+1.5*DECKS!$AN393+2*DECKS!$AO393+2.5*DECKS!$AP393</f>
        <v>0</v>
      </c>
      <c r="AX393" s="125" t="str">
        <f>IFERROR(DECKS!$AW393/DECKS!$AG393,"-")</f>
        <v>-</v>
      </c>
      <c r="AY393" s="122" t="str">
        <f t="array" ref="AY393">XLOOKUP(DECKS!$AX393,REF!$F$64:$F$68,REF!$D$64:$D$68,"-",-1,1)</f>
        <v>-</v>
      </c>
      <c r="AZ393" s="107" t="s">
        <v>736</v>
      </c>
      <c r="BA393" s="114">
        <v>86.24</v>
      </c>
      <c r="BB393" s="107">
        <v>4.17</v>
      </c>
      <c r="BC393" s="107">
        <v>25.19</v>
      </c>
    </row>
    <row r="394" ht="18.75" hidden="1" customHeight="1">
      <c r="A394" s="88"/>
      <c r="B394" s="121" t="s">
        <v>314</v>
      </c>
      <c r="C394" s="122" t="s">
        <v>278</v>
      </c>
      <c r="D394" s="122">
        <v>2.0</v>
      </c>
      <c r="E394" s="121" t="str">
        <f t="array" ref="E394">XLOOKUP(B394,REF!$C$3:$C$34,REF!$B$3:$B$34,"-",0,1)</f>
        <v>Dimir</v>
      </c>
      <c r="F394" s="123" t="s">
        <v>737</v>
      </c>
      <c r="G394" s="122" t="str">
        <f t="shared" si="1"/>
        <v>0</v>
      </c>
      <c r="H394" s="122" t="str">
        <f t="shared" si="2"/>
        <v>1</v>
      </c>
      <c r="I394" s="122" t="str">
        <f t="shared" si="3"/>
        <v>1</v>
      </c>
      <c r="J394" s="122" t="str">
        <f t="shared" si="4"/>
        <v>0</v>
      </c>
      <c r="K394" s="122" t="str">
        <f t="shared" si="5"/>
        <v>0</v>
      </c>
      <c r="L394" s="122">
        <f t="shared" si="6"/>
        <v>2</v>
      </c>
      <c r="M394" s="122">
        <f t="array" ref="M394">XLOOKUP(DECKS!$F394,HISTORICO!$B$4:$B$11,HISTORICO!$C$4:$C$11,0,0)</f>
        <v>0</v>
      </c>
      <c r="N394" s="122">
        <f t="array" ref="N394">XLOOKUP(DECKS!$F394,HISTORICO!$B$4:$B$11,HISTORICO!$D$4:$D$11,0,0)</f>
        <v>0</v>
      </c>
      <c r="O394" s="122">
        <f t="array" ref="O394">XLOOKUP(DECKS!$F394,HISTORICO!$B$15:$B$89,HISTORICO!$C$15:$C$89,0,0)</f>
        <v>0</v>
      </c>
      <c r="P394" s="122">
        <f t="array" ref="P394">XLOOKUP(DECKS!$F394,HISTORICO!$B$15:$B$89,HISTORICO!$D$15:$D$89,0,0)</f>
        <v>0</v>
      </c>
      <c r="Q394" s="122">
        <f t="array" ref="Q394">XLOOKUP(DECKS!$F394,HISTORICO!$B$93:$B$171,HISTORICO!$C$93:$C$171,0,0)</f>
        <v>0</v>
      </c>
      <c r="R394" s="122">
        <f t="array" ref="R394">XLOOKUP(DECKS!$F394,HISTORICO!$B$93:$B$171,HISTORICO!$D$93:$D$171,0,0)</f>
        <v>0</v>
      </c>
      <c r="S394" s="122">
        <f t="array" ref="S394">XLOOKUP(DECKS!$F394,HISTORICO!$B$175:$B$377,HISTORICO!$C$175:$C$377,0,0)</f>
        <v>18</v>
      </c>
      <c r="T394" s="122">
        <f t="array" ref="T394">XLOOKUP(DECKS!$F394,HISTORICO!$B$175:$B$377,HISTORICO!$D$175:$D$377,0,0)</f>
        <v>5</v>
      </c>
      <c r="U394" s="122">
        <f t="array" ref="U394">XLOOKUP(DECKS!$F394,HISTORICO!$B$381:$B$501,HISTORICO!$C$381:$C$501,0,0)</f>
        <v>0</v>
      </c>
      <c r="V394" s="122">
        <f t="array" ref="V394">XLOOKUP(DECKS!$F394,HISTORICO!$B$381:$B$501,HISTORICO!$D$381:$D$501,0,0)</f>
        <v>0</v>
      </c>
      <c r="W394" s="122">
        <f t="array" ref="W394">XLOOKUP(DECKS!$F394,HISTORICO!$B$505:$B$589,HISTORICO!$C$505:$C$589,0,0)</f>
        <v>0</v>
      </c>
      <c r="X394" s="122">
        <f t="array" ref="X394">XLOOKUP(DECKS!$F394,HISTORICO!$B$505:$B$589,HISTORICO!$D$505:$D$589,0,0)</f>
        <v>0</v>
      </c>
      <c r="Y394" s="122">
        <f t="array" ref="Y394">XLOOKUP(DECKS!$F394,HISTORICO!$N$4:$N$100,HISTORICO!$O$4:$O$100,0,0)</f>
        <v>0</v>
      </c>
      <c r="Z394" s="122">
        <f t="array" ref="Z394">XLOOKUP(DECKS!$F394,HISTORICO!$N$4:$N$100,HISTORICO!$P$4:$P$100,0,0)</f>
        <v>0</v>
      </c>
      <c r="AA394" s="122">
        <f t="array" ref="AA394">XLOOKUP(DECKS!$F394,HISTORICO!$N$107:$N$288,HISTORICO!$O$107:$O$288,0,0)</f>
        <v>0</v>
      </c>
      <c r="AB394" s="122">
        <f t="array" ref="AB394">XLOOKUP(DECKS!$F394,HISTORICO!$N$107:$N$288,HISTORICO!$P$107:$P$288,0,0)</f>
        <v>0</v>
      </c>
      <c r="AC394" s="100" t="str">
        <f>DECKS!$AB394/DECKS!$AA394</f>
        <v>#DIV/0!</v>
      </c>
      <c r="AD394" s="123">
        <f t="array" ref="AD394">XLOOKUP(DECKS!$F394,HISTORICO!$N$292:$N$759,HISTORICO!$O$292:$O$759,0,0)</f>
        <v>0</v>
      </c>
      <c r="AE394" s="122">
        <f t="array" ref="AE394">XLOOKUP(DECKS!$F394,HISTORICO!$N$292:$N$759,HISTORICO!$P$292:$P$759,0,0)</f>
        <v>0</v>
      </c>
      <c r="AF394" s="124">
        <f>IFERROR(DECKS!$AE394/DECKS!$AD394,0)</f>
        <v>0</v>
      </c>
      <c r="AG394" s="123">
        <f>DECKS!$Y394+DECKS!$AA394+DECKS!$AD394</f>
        <v>0</v>
      </c>
      <c r="AH394" s="124">
        <f>IFERROR((DECKS!$Z394+DECKS!$AB394+DECKS!$AE394)/DECKS!$AG394,0)</f>
        <v>0</v>
      </c>
      <c r="AI394" s="125" t="str">
        <f>IFERROR(AVERAGEIF(REG!$D$2:$D$124,DECKS!$F394,REG!$C$2:$C$124),"-")</f>
        <v>-</v>
      </c>
      <c r="AJ394" s="123">
        <f>DECKS!$M394+DECKS!$O394+DECKS!$Q394+DECKS!$S394+DECKS!$U394+DECKS!$W394+DECKS!$Y394+DECKS!$AA394+DECKS!$AD394</f>
        <v>18</v>
      </c>
      <c r="AK394" s="124">
        <f>IFERROR((DECKS!$N394+DECKS!$P394+DECKS!$R394+DECKS!$T394+DECKS!$V394+DECKS!$X394+DECKS!$Z394+DECKS!$AB394+DECKS!$AE394)/DECKS!$AJ394,0)</f>
        <v>0.2777777778</v>
      </c>
      <c r="AL394" s="126" t="s">
        <v>362</v>
      </c>
      <c r="AM394" s="122">
        <f>SUMIF(HISTORICO!N:N,DECKS!$F394,HISTORICO!X:X)</f>
        <v>0</v>
      </c>
      <c r="AN394" s="122">
        <f>SUMIF(HISTORICO!N:N,DECKS!$F394,HISTORICO!Y:Y)</f>
        <v>0</v>
      </c>
      <c r="AO394" s="122">
        <f>SUMIF(HISTORICO!N:N,DECKS!$F394,HISTORICO!Z:Z)</f>
        <v>0</v>
      </c>
      <c r="AP394" s="122">
        <f>SUMIF(HISTORICO!N:N,DECKS!$F394,HISTORICO!AA:AA)</f>
        <v>0</v>
      </c>
      <c r="AQ394" s="127">
        <f>IFERROR(SUM(DECKS!$AM394:$AP394)/((DECKS!$AG394)),0)</f>
        <v>0</v>
      </c>
      <c r="AR394" s="128">
        <f>IFERROR(DECKS!$AM394/SUM(DECKS!$AM394:$AP394),0)</f>
        <v>0</v>
      </c>
      <c r="AS394" s="128">
        <f>IFERROR(DECKS!$AN394/SUM(DECKS!$AM394:$AP394),0)</f>
        <v>0</v>
      </c>
      <c r="AT394" s="128">
        <f>IFERROR(DECKS!$AO394/SUM(DECKS!$AM394:$AP394),0)</f>
        <v>0</v>
      </c>
      <c r="AU394" s="128">
        <f>IFERROR(DECKS!$AP394/SUM(DECKS!$AM394:$AP394),0)</f>
        <v>0</v>
      </c>
      <c r="AV394" s="122">
        <f t="array" ref="AV394">XLOOKUP(DECKS!$F394,HISTORICO!$N$4:$N$100,HISTORICO!$AH$4:$AH$100,0)</f>
        <v>0</v>
      </c>
      <c r="AW394" s="122">
        <f>DECKS!$AV394+DECKS!$AM394+1.5*DECKS!$AN394+2*DECKS!$AO394+2.5*DECKS!$AP394</f>
        <v>0</v>
      </c>
      <c r="AX394" s="125" t="str">
        <f>IFERROR(DECKS!$AW394/DECKS!$AG394,"-")</f>
        <v>-</v>
      </c>
      <c r="AY394" s="122" t="str">
        <f t="array" ref="AY394">XLOOKUP(DECKS!$AX394,REF!$F$64:$F$68,REF!$D$64:$D$68,"-",-1,1)</f>
        <v>-</v>
      </c>
      <c r="AZ394" s="107"/>
      <c r="BA394" s="114"/>
      <c r="BB394" s="107"/>
      <c r="BC394" s="107"/>
    </row>
    <row r="395" ht="18.75" hidden="1" customHeight="1">
      <c r="A395" s="88"/>
      <c r="B395" s="105" t="s">
        <v>298</v>
      </c>
      <c r="C395" s="107" t="s">
        <v>269</v>
      </c>
      <c r="D395" s="107">
        <v>7.0</v>
      </c>
      <c r="E395" s="105" t="str">
        <f t="array" ref="E395">XLOOKUP(B395,REF!$C$3:$C$34,REF!$B$3:$B$34,"-",0,1)</f>
        <v>Boros</v>
      </c>
      <c r="F395" s="108" t="s">
        <v>738</v>
      </c>
      <c r="G395" s="107" t="str">
        <f t="shared" si="1"/>
        <v>1</v>
      </c>
      <c r="H395" s="107" t="str">
        <f t="shared" si="2"/>
        <v>0</v>
      </c>
      <c r="I395" s="107" t="str">
        <f t="shared" si="3"/>
        <v>0</v>
      </c>
      <c r="J395" s="107" t="str">
        <f t="shared" si="4"/>
        <v>1</v>
      </c>
      <c r="K395" s="107" t="str">
        <f t="shared" si="5"/>
        <v>0</v>
      </c>
      <c r="L395" s="107">
        <f t="shared" si="6"/>
        <v>2</v>
      </c>
      <c r="M395" s="107">
        <f t="array" ref="M395">XLOOKUP(DECKS!$F395,HISTORICO!$B$4:$B$11,HISTORICO!$C$4:$C$11,0,0)</f>
        <v>0</v>
      </c>
      <c r="N395" s="107">
        <f t="array" ref="N395">XLOOKUP(DECKS!$F395,HISTORICO!$B$4:$B$11,HISTORICO!$D$4:$D$11,0,0)</f>
        <v>0</v>
      </c>
      <c r="O395" s="107">
        <f t="array" ref="O395">XLOOKUP(DECKS!$F395,HISTORICO!$B$15:$B$89,HISTORICO!$C$15:$C$89,0,0)</f>
        <v>17</v>
      </c>
      <c r="P395" s="107">
        <f t="array" ref="P395">XLOOKUP(DECKS!$F395,HISTORICO!$B$15:$B$89,HISTORICO!$D$15:$D$89,0,0)</f>
        <v>5</v>
      </c>
      <c r="Q395" s="107">
        <f t="array" ref="Q395">XLOOKUP(DECKS!$F395,HISTORICO!$B$93:$B$171,HISTORICO!$C$93:$C$171,0,0)</f>
        <v>0</v>
      </c>
      <c r="R395" s="107">
        <f t="array" ref="R395">XLOOKUP(DECKS!$F395,HISTORICO!$B$93:$B$171,HISTORICO!$D$93:$D$171,0,0)</f>
        <v>0</v>
      </c>
      <c r="S395" s="107">
        <f t="array" ref="S395">XLOOKUP(DECKS!$F395,HISTORICO!$B$175:$B$377,HISTORICO!$C$175:$C$377,0,0)</f>
        <v>1</v>
      </c>
      <c r="T395" s="107">
        <f t="array" ref="T395">XLOOKUP(DECKS!$F395,HISTORICO!$B$175:$B$377,HISTORICO!$D$175:$D$377,0,0)</f>
        <v>0</v>
      </c>
      <c r="U395" s="107">
        <f t="array" ref="U395">XLOOKUP(DECKS!$F395,HISTORICO!$B$381:$B$501,HISTORICO!$C$381:$C$501,0,0)</f>
        <v>0</v>
      </c>
      <c r="V395" s="107">
        <f t="array" ref="V395">XLOOKUP(DECKS!$F395,HISTORICO!$B$381:$B$501,HISTORICO!$D$381:$D$501,0,0)</f>
        <v>0</v>
      </c>
      <c r="W395" s="107">
        <f t="array" ref="W395">XLOOKUP(DECKS!$F395,HISTORICO!$B$505:$B$589,HISTORICO!$C$505:$C$589,0,0)</f>
        <v>0</v>
      </c>
      <c r="X395" s="107">
        <f t="array" ref="X395">XLOOKUP(DECKS!$F395,HISTORICO!$B$505:$B$589,HISTORICO!$D$505:$D$589,0,0)</f>
        <v>0</v>
      </c>
      <c r="Y395" s="107">
        <f t="array" ref="Y395">XLOOKUP(DECKS!$F395,HISTORICO!$N$4:$N$100,HISTORICO!$O$4:$O$100,0,0)</f>
        <v>0</v>
      </c>
      <c r="Z395" s="107">
        <f t="array" ref="Z395">XLOOKUP(DECKS!$F395,HISTORICO!$N$4:$N$100,HISTORICO!$P$4:$P$100,0,0)</f>
        <v>0</v>
      </c>
      <c r="AA395" s="107">
        <f t="array" ref="AA395">XLOOKUP(DECKS!$F395,HISTORICO!$N$107:$N$288,HISTORICO!$O$107:$O$288,0,0)</f>
        <v>0</v>
      </c>
      <c r="AB395" s="107">
        <f t="array" ref="AB395">XLOOKUP(DECKS!$F395,HISTORICO!$N$107:$N$288,HISTORICO!$P$107:$P$288,0,0)</f>
        <v>0</v>
      </c>
      <c r="AC395" s="100" t="str">
        <f>DECKS!$AB395/DECKS!$AA395</f>
        <v>#DIV/0!</v>
      </c>
      <c r="AD395" s="108">
        <f t="array" ref="AD395">XLOOKUP(DECKS!$F395,HISTORICO!$N$292:$N$759,HISTORICO!$O$292:$O$759,0,0)</f>
        <v>0</v>
      </c>
      <c r="AE395" s="107">
        <f t="array" ref="AE395">XLOOKUP(DECKS!$F395,HISTORICO!$N$292:$N$759,HISTORICO!$P$292:$P$759,0,0)</f>
        <v>0</v>
      </c>
      <c r="AF395" s="109">
        <f>IFERROR(DECKS!$AE395/DECKS!$AD395,0)</f>
        <v>0</v>
      </c>
      <c r="AG395" s="108">
        <f>DECKS!$Y395+DECKS!$AA395+DECKS!$AD395</f>
        <v>0</v>
      </c>
      <c r="AH395" s="109">
        <f>IFERROR((DECKS!$Z395+DECKS!$AB395+DECKS!$AE395)/DECKS!$AG395,0)</f>
        <v>0</v>
      </c>
      <c r="AI395" s="110" t="str">
        <f>IFERROR(AVERAGEIF(REG!$D$2:$D$124,DECKS!$F395,REG!$C$2:$C$124),"-")</f>
        <v>-</v>
      </c>
      <c r="AJ395" s="108">
        <f>DECKS!$M395+DECKS!$O395+DECKS!$Q395+DECKS!$S395+DECKS!$U395+DECKS!$W395+DECKS!$Y395+DECKS!$AA395+DECKS!$AD395</f>
        <v>18</v>
      </c>
      <c r="AK395" s="109">
        <f>IFERROR((DECKS!$N395+DECKS!$P395+DECKS!$R395+DECKS!$T395+DECKS!$V395+DECKS!$X395+DECKS!$Z395+DECKS!$AB395+DECKS!$AE395)/DECKS!$AJ395,0)</f>
        <v>0.2777777778</v>
      </c>
      <c r="AL395" s="100" t="s">
        <v>362</v>
      </c>
      <c r="AM395" s="107">
        <f>SUMIF(HISTORICO!N:N,DECKS!$F395,HISTORICO!X:X)</f>
        <v>0</v>
      </c>
      <c r="AN395" s="107">
        <f>SUMIF(HISTORICO!N:N,DECKS!$F395,HISTORICO!Y:Y)</f>
        <v>0</v>
      </c>
      <c r="AO395" s="107">
        <f>SUMIF(HISTORICO!N:N,DECKS!$F395,HISTORICO!Z:Z)</f>
        <v>0</v>
      </c>
      <c r="AP395" s="107">
        <f>SUMIF(HISTORICO!N:N,DECKS!$F395,HISTORICO!AA:AA)</f>
        <v>0</v>
      </c>
      <c r="AQ395" s="111">
        <f>IFERROR(SUM(DECKS!$AM395:$AP395)/((DECKS!$AG395)),0)</f>
        <v>0</v>
      </c>
      <c r="AR395" s="112">
        <f>IFERROR(DECKS!$AM395/SUM(DECKS!$AM395:$AP395),0)</f>
        <v>0</v>
      </c>
      <c r="AS395" s="112">
        <f>IFERROR(DECKS!$AN395/SUM(DECKS!$AM395:$AP395),0)</f>
        <v>0</v>
      </c>
      <c r="AT395" s="112">
        <f>IFERROR(DECKS!$AO395/SUM(DECKS!$AM395:$AP395),0)</f>
        <v>0</v>
      </c>
      <c r="AU395" s="112">
        <f>IFERROR(DECKS!$AP395/SUM(DECKS!$AM395:$AP395),0)</f>
        <v>0</v>
      </c>
      <c r="AV395" s="107">
        <f t="array" ref="AV395">XLOOKUP(DECKS!$F395,HISTORICO!$N$4:$N$100,HISTORICO!$AH$4:$AH$100,0)</f>
        <v>0</v>
      </c>
      <c r="AW395" s="107">
        <f>DECKS!$AV395+DECKS!$AM395+1.5*DECKS!$AN395+2*DECKS!$AO395+2.5*DECKS!$AP395</f>
        <v>0</v>
      </c>
      <c r="AX395" s="110" t="str">
        <f>IFERROR(DECKS!$AW395/DECKS!$AG395,"-")</f>
        <v>-</v>
      </c>
      <c r="AY395" s="107" t="str">
        <f t="array" ref="AY395">XLOOKUP(DECKS!$AX395,REF!$F$64:$F$68,REF!$D$64:$D$68,"-",-1,1)</f>
        <v>-</v>
      </c>
      <c r="AZ395" s="107"/>
      <c r="BA395" s="114"/>
      <c r="BB395" s="107"/>
      <c r="BC395" s="107"/>
    </row>
    <row r="396" ht="18.75" hidden="1" customHeight="1">
      <c r="A396" s="88"/>
      <c r="B396" s="121" t="s">
        <v>318</v>
      </c>
      <c r="C396" s="122" t="s">
        <v>275</v>
      </c>
      <c r="D396" s="122">
        <v>6.0</v>
      </c>
      <c r="E396" s="121" t="str">
        <f t="array" ref="E396">XLOOKUP(B396,REF!$C$3:$C$34,REF!$B$3:$B$34,"-",0,1)</f>
        <v>Jund</v>
      </c>
      <c r="F396" s="123" t="s">
        <v>739</v>
      </c>
      <c r="G396" s="122" t="str">
        <f t="shared" si="1"/>
        <v>0</v>
      </c>
      <c r="H396" s="122" t="str">
        <f t="shared" si="2"/>
        <v>0</v>
      </c>
      <c r="I396" s="122" t="str">
        <f t="shared" si="3"/>
        <v>1</v>
      </c>
      <c r="J396" s="122" t="str">
        <f t="shared" si="4"/>
        <v>1</v>
      </c>
      <c r="K396" s="122" t="str">
        <f t="shared" si="5"/>
        <v>1</v>
      </c>
      <c r="L396" s="122">
        <f t="shared" si="6"/>
        <v>3</v>
      </c>
      <c r="M396" s="122">
        <f t="array" ref="M396">XLOOKUP(DECKS!$F396,HISTORICO!$B$4:$B$11,HISTORICO!$C$4:$C$11,0,0)</f>
        <v>0</v>
      </c>
      <c r="N396" s="122">
        <f t="array" ref="N396">XLOOKUP(DECKS!$F396,HISTORICO!$B$4:$B$11,HISTORICO!$D$4:$D$11,0,0)</f>
        <v>0</v>
      </c>
      <c r="O396" s="122">
        <f t="array" ref="O396">XLOOKUP(DECKS!$F396,HISTORICO!$B$15:$B$89,HISTORICO!$C$15:$C$89,0,0)</f>
        <v>20</v>
      </c>
      <c r="P396" s="122">
        <f t="array" ref="P396">XLOOKUP(DECKS!$F396,HISTORICO!$B$15:$B$89,HISTORICO!$D$15:$D$89,0,0)</f>
        <v>6</v>
      </c>
      <c r="Q396" s="122">
        <f t="array" ref="Q396">XLOOKUP(DECKS!$F396,HISTORICO!$B$93:$B$171,HISTORICO!$C$93:$C$171,0,0)</f>
        <v>2</v>
      </c>
      <c r="R396" s="122">
        <f t="array" ref="R396">XLOOKUP(DECKS!$F396,HISTORICO!$B$93:$B$171,HISTORICO!$D$93:$D$171,0,0)</f>
        <v>0</v>
      </c>
      <c r="S396" s="122">
        <f t="array" ref="S396">XLOOKUP(DECKS!$F396,HISTORICO!$B$175:$B$377,HISTORICO!$C$175:$C$377,0,0)</f>
        <v>0</v>
      </c>
      <c r="T396" s="122">
        <f t="array" ref="T396">XLOOKUP(DECKS!$F396,HISTORICO!$B$175:$B$377,HISTORICO!$D$175:$D$377,0,0)</f>
        <v>0</v>
      </c>
      <c r="U396" s="122">
        <f t="array" ref="U396">XLOOKUP(DECKS!$F396,HISTORICO!$B$381:$B$501,HISTORICO!$C$381:$C$501,0,0)</f>
        <v>0</v>
      </c>
      <c r="V396" s="122">
        <f t="array" ref="V396">XLOOKUP(DECKS!$F396,HISTORICO!$B$381:$B$501,HISTORICO!$D$381:$D$501,0,0)</f>
        <v>0</v>
      </c>
      <c r="W396" s="122">
        <f t="array" ref="W396">XLOOKUP(DECKS!$F396,HISTORICO!$B$505:$B$589,HISTORICO!$C$505:$C$589,0,0)</f>
        <v>0</v>
      </c>
      <c r="X396" s="122">
        <f t="array" ref="X396">XLOOKUP(DECKS!$F396,HISTORICO!$B$505:$B$589,HISTORICO!$D$505:$D$589,0,0)</f>
        <v>0</v>
      </c>
      <c r="Y396" s="122">
        <f t="array" ref="Y396">XLOOKUP(DECKS!$F396,HISTORICO!$N$4:$N$100,HISTORICO!$O$4:$O$100,0,0)</f>
        <v>0</v>
      </c>
      <c r="Z396" s="122">
        <f t="array" ref="Z396">XLOOKUP(DECKS!$F396,HISTORICO!$N$4:$N$100,HISTORICO!$P$4:$P$100,0,0)</f>
        <v>0</v>
      </c>
      <c r="AA396" s="122">
        <f t="array" ref="AA396">XLOOKUP(DECKS!$F396,HISTORICO!$N$107:$N$288,HISTORICO!$O$107:$O$288,0,0)</f>
        <v>0</v>
      </c>
      <c r="AB396" s="122">
        <f t="array" ref="AB396">XLOOKUP(DECKS!$F396,HISTORICO!$N$107:$N$288,HISTORICO!$P$107:$P$288,0,0)</f>
        <v>0</v>
      </c>
      <c r="AC396" s="100" t="str">
        <f>DECKS!$AB396/DECKS!$AA396</f>
        <v>#DIV/0!</v>
      </c>
      <c r="AD396" s="123">
        <f t="array" ref="AD396">XLOOKUP(DECKS!$F396,HISTORICO!$N$292:$N$759,HISTORICO!$O$292:$O$759,0,0)</f>
        <v>0</v>
      </c>
      <c r="AE396" s="122">
        <f t="array" ref="AE396">XLOOKUP(DECKS!$F396,HISTORICO!$N$292:$N$759,HISTORICO!$P$292:$P$759,0,0)</f>
        <v>0</v>
      </c>
      <c r="AF396" s="124">
        <f>IFERROR(DECKS!$AE396/DECKS!$AD396,0)</f>
        <v>0</v>
      </c>
      <c r="AG396" s="123">
        <f>DECKS!$Y396+DECKS!$AA396+DECKS!$AD396</f>
        <v>0</v>
      </c>
      <c r="AH396" s="124">
        <f>IFERROR((DECKS!$Z396+DECKS!$AB396+DECKS!$AE396)/DECKS!$AG396,0)</f>
        <v>0</v>
      </c>
      <c r="AI396" s="125" t="str">
        <f>IFERROR(AVERAGEIF(REG!$D$2:$D$124,DECKS!$F396,REG!$C$2:$C$124),"-")</f>
        <v>-</v>
      </c>
      <c r="AJ396" s="123">
        <f>DECKS!$M396+DECKS!$O396+DECKS!$Q396+DECKS!$S396+DECKS!$U396+DECKS!$W396+DECKS!$Y396+DECKS!$AA396+DECKS!$AD396</f>
        <v>22</v>
      </c>
      <c r="AK396" s="124">
        <f>IFERROR((DECKS!$N396+DECKS!$P396+DECKS!$R396+DECKS!$T396+DECKS!$V396+DECKS!$X396+DECKS!$Z396+DECKS!$AB396+DECKS!$AE396)/DECKS!$AJ396,0)</f>
        <v>0.2727272727</v>
      </c>
      <c r="AL396" s="126" t="s">
        <v>362</v>
      </c>
      <c r="AM396" s="122">
        <f>SUMIF(HISTORICO!N:N,DECKS!$F396,HISTORICO!X:X)</f>
        <v>0</v>
      </c>
      <c r="AN396" s="122">
        <f>SUMIF(HISTORICO!N:N,DECKS!$F396,HISTORICO!Y:Y)</f>
        <v>0</v>
      </c>
      <c r="AO396" s="122">
        <f>SUMIF(HISTORICO!N:N,DECKS!$F396,HISTORICO!Z:Z)</f>
        <v>0</v>
      </c>
      <c r="AP396" s="122">
        <f>SUMIF(HISTORICO!N:N,DECKS!$F396,HISTORICO!AA:AA)</f>
        <v>0</v>
      </c>
      <c r="AQ396" s="127">
        <f>IFERROR(SUM(DECKS!$AM396:$AP396)/((DECKS!$AG396)),0)</f>
        <v>0</v>
      </c>
      <c r="AR396" s="128">
        <f>IFERROR(DECKS!$AM396/SUM(DECKS!$AM396:$AP396),0)</f>
        <v>0</v>
      </c>
      <c r="AS396" s="128">
        <f>IFERROR(DECKS!$AN396/SUM(DECKS!$AM396:$AP396),0)</f>
        <v>0</v>
      </c>
      <c r="AT396" s="128">
        <f>IFERROR(DECKS!$AO396/SUM(DECKS!$AM396:$AP396),0)</f>
        <v>0</v>
      </c>
      <c r="AU396" s="128">
        <f>IFERROR(DECKS!$AP396/SUM(DECKS!$AM396:$AP396),0)</f>
        <v>0</v>
      </c>
      <c r="AV396" s="122">
        <f t="array" ref="AV396">XLOOKUP(DECKS!$F396,HISTORICO!$N$4:$N$100,HISTORICO!$AH$4:$AH$100,0)</f>
        <v>0</v>
      </c>
      <c r="AW396" s="122">
        <f>DECKS!$AV396+DECKS!$AM396+1.5*DECKS!$AN396+2*DECKS!$AO396+2.5*DECKS!$AP396</f>
        <v>0</v>
      </c>
      <c r="AX396" s="125" t="str">
        <f>IFERROR(DECKS!$AW396/DECKS!$AG396,"-")</f>
        <v>-</v>
      </c>
      <c r="AY396" s="122" t="str">
        <f t="array" ref="AY396">XLOOKUP(DECKS!$AX396,REF!$F$64:$F$68,REF!$D$64:$D$68,"-",-1,1)</f>
        <v>-</v>
      </c>
      <c r="AZ396" s="107"/>
      <c r="BA396" s="114"/>
      <c r="BB396" s="107"/>
      <c r="BC396" s="107"/>
    </row>
    <row r="397" ht="18.75" hidden="1" customHeight="1">
      <c r="A397" s="88"/>
      <c r="B397" s="121" t="s">
        <v>336</v>
      </c>
      <c r="C397" s="122" t="s">
        <v>255</v>
      </c>
      <c r="D397" s="122">
        <v>5.0</v>
      </c>
      <c r="E397" s="121" t="str">
        <f t="array" ref="E397">XLOOKUP(B397,REF!$C$3:$C$34,REF!$B$3:$B$34,"-",0,1)</f>
        <v>5 Colors</v>
      </c>
      <c r="F397" s="123" t="s">
        <v>740</v>
      </c>
      <c r="G397" s="122" t="str">
        <f t="shared" si="1"/>
        <v>1</v>
      </c>
      <c r="H397" s="122" t="str">
        <f t="shared" si="2"/>
        <v>1</v>
      </c>
      <c r="I397" s="122" t="str">
        <f t="shared" si="3"/>
        <v>1</v>
      </c>
      <c r="J397" s="122" t="str">
        <f t="shared" si="4"/>
        <v>1</v>
      </c>
      <c r="K397" s="122" t="str">
        <f t="shared" si="5"/>
        <v>1</v>
      </c>
      <c r="L397" s="122">
        <f t="shared" si="6"/>
        <v>5</v>
      </c>
      <c r="M397" s="122">
        <f t="array" ref="M397">XLOOKUP(DECKS!$F397,HISTORICO!$B$4:$B$11,HISTORICO!$C$4:$C$11,0,0)</f>
        <v>0</v>
      </c>
      <c r="N397" s="122">
        <f t="array" ref="N397">XLOOKUP(DECKS!$F397,HISTORICO!$B$4:$B$11,HISTORICO!$D$4:$D$11,0,0)</f>
        <v>0</v>
      </c>
      <c r="O397" s="122">
        <f t="array" ref="O397">XLOOKUP(DECKS!$F397,HISTORICO!$B$15:$B$89,HISTORICO!$C$15:$C$89,0,0)</f>
        <v>0</v>
      </c>
      <c r="P397" s="122">
        <f t="array" ref="P397">XLOOKUP(DECKS!$F397,HISTORICO!$B$15:$B$89,HISTORICO!$D$15:$D$89,0,0)</f>
        <v>0</v>
      </c>
      <c r="Q397" s="122">
        <f t="array" ref="Q397">XLOOKUP(DECKS!$F397,HISTORICO!$B$93:$B$171,HISTORICO!$C$93:$C$171,0,0)</f>
        <v>11</v>
      </c>
      <c r="R397" s="122">
        <f t="array" ref="R397">XLOOKUP(DECKS!$F397,HISTORICO!$B$93:$B$171,HISTORICO!$D$93:$D$171,0,0)</f>
        <v>3</v>
      </c>
      <c r="S397" s="122">
        <f t="array" ref="S397">XLOOKUP(DECKS!$F397,HISTORICO!$B$175:$B$377,HISTORICO!$C$175:$C$377,0,0)</f>
        <v>0</v>
      </c>
      <c r="T397" s="122">
        <f t="array" ref="T397">XLOOKUP(DECKS!$F397,HISTORICO!$B$175:$B$377,HISTORICO!$D$175:$D$377,0,0)</f>
        <v>0</v>
      </c>
      <c r="U397" s="122">
        <f t="array" ref="U397">XLOOKUP(DECKS!$F397,HISTORICO!$B$381:$B$501,HISTORICO!$C$381:$C$501,0,0)</f>
        <v>0</v>
      </c>
      <c r="V397" s="122">
        <f t="array" ref="V397">XLOOKUP(DECKS!$F397,HISTORICO!$B$381:$B$501,HISTORICO!$D$381:$D$501,0,0)</f>
        <v>0</v>
      </c>
      <c r="W397" s="122">
        <f t="array" ref="W397">XLOOKUP(DECKS!$F397,HISTORICO!$B$505:$B$589,HISTORICO!$C$505:$C$589,0,0)</f>
        <v>0</v>
      </c>
      <c r="X397" s="122">
        <f t="array" ref="X397">XLOOKUP(DECKS!$F397,HISTORICO!$B$505:$B$589,HISTORICO!$D$505:$D$589,0,0)</f>
        <v>0</v>
      </c>
      <c r="Y397" s="122">
        <f t="array" ref="Y397">XLOOKUP(DECKS!$F397,HISTORICO!$N$4:$N$100,HISTORICO!$O$4:$O$100,0,0)</f>
        <v>0</v>
      </c>
      <c r="Z397" s="122">
        <f t="array" ref="Z397">XLOOKUP(DECKS!$F397,HISTORICO!$N$4:$N$100,HISTORICO!$P$4:$P$100,0,0)</f>
        <v>0</v>
      </c>
      <c r="AA397" s="122">
        <f t="array" ref="AA397">XLOOKUP(DECKS!$F397,HISTORICO!$N$107:$N$288,HISTORICO!$O$107:$O$288,0,0)</f>
        <v>0</v>
      </c>
      <c r="AB397" s="122">
        <f t="array" ref="AB397">XLOOKUP(DECKS!$F397,HISTORICO!$N$107:$N$288,HISTORICO!$P$107:$P$288,0,0)</f>
        <v>0</v>
      </c>
      <c r="AC397" s="100" t="str">
        <f>DECKS!$AB397/DECKS!$AA397</f>
        <v>#DIV/0!</v>
      </c>
      <c r="AD397" s="123">
        <f t="array" ref="AD397">XLOOKUP(DECKS!$F397,HISTORICO!$N$292:$N$759,HISTORICO!$O$292:$O$759,0,0)</f>
        <v>0</v>
      </c>
      <c r="AE397" s="122">
        <f t="array" ref="AE397">XLOOKUP(DECKS!$F397,HISTORICO!$N$292:$N$759,HISTORICO!$P$292:$P$759,0,0)</f>
        <v>0</v>
      </c>
      <c r="AF397" s="124">
        <f>IFERROR(DECKS!$AE397/DECKS!$AD397,0)</f>
        <v>0</v>
      </c>
      <c r="AG397" s="123">
        <f>DECKS!$Y397+DECKS!$AA397+DECKS!$AD397</f>
        <v>0</v>
      </c>
      <c r="AH397" s="124">
        <f>IFERROR((DECKS!$Z397+DECKS!$AB397+DECKS!$AE397)/DECKS!$AG397,0)</f>
        <v>0</v>
      </c>
      <c r="AI397" s="125" t="str">
        <f>IFERROR(AVERAGEIF(REG!$D$2:$D$124,DECKS!$F397,REG!$C$2:$C$124),"-")</f>
        <v>-</v>
      </c>
      <c r="AJ397" s="123">
        <f>DECKS!$M397+DECKS!$O397+DECKS!$Q397+DECKS!$S397+DECKS!$U397+DECKS!$W397+DECKS!$Y397+DECKS!$AA397+DECKS!$AD397</f>
        <v>11</v>
      </c>
      <c r="AK397" s="124">
        <f>IFERROR((DECKS!$N397+DECKS!$P397+DECKS!$R397+DECKS!$T397+DECKS!$V397+DECKS!$X397+DECKS!$Z397+DECKS!$AB397+DECKS!$AE397)/DECKS!$AJ397,0)</f>
        <v>0.2727272727</v>
      </c>
      <c r="AL397" s="126" t="s">
        <v>362</v>
      </c>
      <c r="AM397" s="122">
        <f>SUMIF(HISTORICO!N:N,DECKS!$F397,HISTORICO!X:X)</f>
        <v>0</v>
      </c>
      <c r="AN397" s="122">
        <f>SUMIF(HISTORICO!N:N,DECKS!$F397,HISTORICO!Y:Y)</f>
        <v>0</v>
      </c>
      <c r="AO397" s="122">
        <f>SUMIF(HISTORICO!N:N,DECKS!$F397,HISTORICO!Z:Z)</f>
        <v>0</v>
      </c>
      <c r="AP397" s="122">
        <f>SUMIF(HISTORICO!N:N,DECKS!$F397,HISTORICO!AA:AA)</f>
        <v>0</v>
      </c>
      <c r="AQ397" s="127">
        <f>IFERROR(SUM(DECKS!$AM397:$AP397)/((DECKS!$AG397)),0)</f>
        <v>0</v>
      </c>
      <c r="AR397" s="128">
        <f>IFERROR(DECKS!$AM397/SUM(DECKS!$AM397:$AP397),0)</f>
        <v>0</v>
      </c>
      <c r="AS397" s="128">
        <f>IFERROR(DECKS!$AN397/SUM(DECKS!$AM397:$AP397),0)</f>
        <v>0</v>
      </c>
      <c r="AT397" s="128">
        <f>IFERROR(DECKS!$AO397/SUM(DECKS!$AM397:$AP397),0)</f>
        <v>0</v>
      </c>
      <c r="AU397" s="128">
        <f>IFERROR(DECKS!$AP397/SUM(DECKS!$AM397:$AP397),0)</f>
        <v>0</v>
      </c>
      <c r="AV397" s="122">
        <f t="array" ref="AV397">XLOOKUP(DECKS!$F397,HISTORICO!$N$4:$N$100,HISTORICO!$AH$4:$AH$100,0)</f>
        <v>0</v>
      </c>
      <c r="AW397" s="122">
        <f>DECKS!$AV397+DECKS!$AM397+1.5*DECKS!$AN397+2*DECKS!$AO397+2.5*DECKS!$AP397</f>
        <v>0</v>
      </c>
      <c r="AX397" s="125" t="str">
        <f>IFERROR(DECKS!$AW397/DECKS!$AG397,"-")</f>
        <v>-</v>
      </c>
      <c r="AY397" s="122" t="str">
        <f t="array" ref="AY397">XLOOKUP(DECKS!$AX397,REF!$F$64:$F$68,REF!$D$64:$D$68,"-",-1,1)</f>
        <v>-</v>
      </c>
      <c r="AZ397" s="107"/>
      <c r="BA397" s="114"/>
      <c r="BB397" s="107"/>
      <c r="BC397" s="107"/>
    </row>
    <row r="398" ht="18.75" hidden="1" customHeight="1">
      <c r="A398" s="88"/>
      <c r="B398" s="121" t="s">
        <v>300</v>
      </c>
      <c r="C398" s="122" t="s">
        <v>257</v>
      </c>
      <c r="D398" s="122">
        <v>4.0</v>
      </c>
      <c r="E398" s="121" t="str">
        <f t="array" ref="E398">XLOOKUP(B398,REF!$C$3:$C$34,REF!$B$3:$B$34,"-",0,1)</f>
        <v>Naya</v>
      </c>
      <c r="F398" s="123" t="s">
        <v>741</v>
      </c>
      <c r="G398" s="122" t="str">
        <f t="shared" si="1"/>
        <v>1</v>
      </c>
      <c r="H398" s="122" t="str">
        <f t="shared" si="2"/>
        <v>0</v>
      </c>
      <c r="I398" s="122" t="str">
        <f t="shared" si="3"/>
        <v>0</v>
      </c>
      <c r="J398" s="122" t="str">
        <f t="shared" si="4"/>
        <v>1</v>
      </c>
      <c r="K398" s="122" t="str">
        <f t="shared" si="5"/>
        <v>1</v>
      </c>
      <c r="L398" s="122">
        <f t="shared" si="6"/>
        <v>3</v>
      </c>
      <c r="M398" s="122">
        <f t="array" ref="M398">XLOOKUP(DECKS!$F398,HISTORICO!$B$4:$B$11,HISTORICO!$C$4:$C$11,0,0)</f>
        <v>0</v>
      </c>
      <c r="N398" s="122">
        <f t="array" ref="N398">XLOOKUP(DECKS!$F398,HISTORICO!$B$4:$B$11,HISTORICO!$D$4:$D$11,0,0)</f>
        <v>0</v>
      </c>
      <c r="O398" s="122">
        <f t="array" ref="O398">XLOOKUP(DECKS!$F398,HISTORICO!$B$15:$B$89,HISTORICO!$C$15:$C$89,0,0)</f>
        <v>0</v>
      </c>
      <c r="P398" s="122">
        <f t="array" ref="P398">XLOOKUP(DECKS!$F398,HISTORICO!$B$15:$B$89,HISTORICO!$D$15:$D$89,0,0)</f>
        <v>0</v>
      </c>
      <c r="Q398" s="122">
        <f t="array" ref="Q398">XLOOKUP(DECKS!$F398,HISTORICO!$B$93:$B$171,HISTORICO!$C$93:$C$171,0,0)</f>
        <v>11</v>
      </c>
      <c r="R398" s="122">
        <f t="array" ref="R398">XLOOKUP(DECKS!$F398,HISTORICO!$B$93:$B$171,HISTORICO!$D$93:$D$171,0,0)</f>
        <v>3</v>
      </c>
      <c r="S398" s="122">
        <f t="array" ref="S398">XLOOKUP(DECKS!$F398,HISTORICO!$B$175:$B$377,HISTORICO!$C$175:$C$377,0,0)</f>
        <v>1</v>
      </c>
      <c r="T398" s="122">
        <f t="array" ref="T398">XLOOKUP(DECKS!$F398,HISTORICO!$B$175:$B$377,HISTORICO!$D$175:$D$377,0,0)</f>
        <v>0</v>
      </c>
      <c r="U398" s="122">
        <f t="array" ref="U398">XLOOKUP(DECKS!$F398,HISTORICO!$B$381:$B$501,HISTORICO!$C$381:$C$501,0,0)</f>
        <v>0</v>
      </c>
      <c r="V398" s="122">
        <f t="array" ref="V398">XLOOKUP(DECKS!$F398,HISTORICO!$B$381:$B$501,HISTORICO!$D$381:$D$501,0,0)</f>
        <v>0</v>
      </c>
      <c r="W398" s="122">
        <f t="array" ref="W398">XLOOKUP(DECKS!$F398,HISTORICO!$B$505:$B$589,HISTORICO!$C$505:$C$589,0,0)</f>
        <v>0</v>
      </c>
      <c r="X398" s="122">
        <f t="array" ref="X398">XLOOKUP(DECKS!$F398,HISTORICO!$B$505:$B$589,HISTORICO!$D$505:$D$589,0,0)</f>
        <v>0</v>
      </c>
      <c r="Y398" s="122">
        <f t="array" ref="Y398">XLOOKUP(DECKS!$F398,HISTORICO!$N$4:$N$100,HISTORICO!$O$4:$O$100,0,0)</f>
        <v>0</v>
      </c>
      <c r="Z398" s="122">
        <f t="array" ref="Z398">XLOOKUP(DECKS!$F398,HISTORICO!$N$4:$N$100,HISTORICO!$P$4:$P$100,0,0)</f>
        <v>0</v>
      </c>
      <c r="AA398" s="122">
        <f t="array" ref="AA398">XLOOKUP(DECKS!$F398,HISTORICO!$N$107:$N$288,HISTORICO!$O$107:$O$288,0,0)</f>
        <v>0</v>
      </c>
      <c r="AB398" s="122">
        <f t="array" ref="AB398">XLOOKUP(DECKS!$F398,HISTORICO!$N$107:$N$288,HISTORICO!$P$107:$P$288,0,0)</f>
        <v>0</v>
      </c>
      <c r="AC398" s="100" t="str">
        <f>DECKS!$AB398/DECKS!$AA398</f>
        <v>#DIV/0!</v>
      </c>
      <c r="AD398" s="123">
        <f t="array" ref="AD398">XLOOKUP(DECKS!$F398,HISTORICO!$N$292:$N$759,HISTORICO!$O$292:$O$759,0,0)</f>
        <v>0</v>
      </c>
      <c r="AE398" s="122">
        <f t="array" ref="AE398">XLOOKUP(DECKS!$F398,HISTORICO!$N$292:$N$759,HISTORICO!$P$292:$P$759,0,0)</f>
        <v>0</v>
      </c>
      <c r="AF398" s="124">
        <f>IFERROR(DECKS!$AE398/DECKS!$AD398,0)</f>
        <v>0</v>
      </c>
      <c r="AG398" s="123">
        <f>DECKS!$Y398+DECKS!$AA398+DECKS!$AD398</f>
        <v>0</v>
      </c>
      <c r="AH398" s="124">
        <f>IFERROR((DECKS!$Z398+DECKS!$AB398+DECKS!$AE398)/DECKS!$AG398,0)</f>
        <v>0</v>
      </c>
      <c r="AI398" s="125" t="str">
        <f>IFERROR(AVERAGEIF(REG!$D$2:$D$124,DECKS!$F398,REG!$C$2:$C$124),"-")</f>
        <v>-</v>
      </c>
      <c r="AJ398" s="123">
        <f>DECKS!$M398+DECKS!$O398+DECKS!$Q398+DECKS!$S398+DECKS!$U398+DECKS!$W398+DECKS!$Y398+DECKS!$AA398+DECKS!$AD398</f>
        <v>12</v>
      </c>
      <c r="AK398" s="124">
        <f>IFERROR((DECKS!$N398+DECKS!$P398+DECKS!$R398+DECKS!$T398+DECKS!$V398+DECKS!$X398+DECKS!$Z398+DECKS!$AB398+DECKS!$AE398)/DECKS!$AJ398,0)</f>
        <v>0.25</v>
      </c>
      <c r="AL398" s="126" t="s">
        <v>160</v>
      </c>
      <c r="AM398" s="122">
        <f>SUMIF(HISTORICO!N:N,DECKS!$F398,HISTORICO!X:X)</f>
        <v>0</v>
      </c>
      <c r="AN398" s="122">
        <f>SUMIF(HISTORICO!N:N,DECKS!$F398,HISTORICO!Y:Y)</f>
        <v>0</v>
      </c>
      <c r="AO398" s="122">
        <f>SUMIF(HISTORICO!N:N,DECKS!$F398,HISTORICO!Z:Z)</f>
        <v>0</v>
      </c>
      <c r="AP398" s="122">
        <f>SUMIF(HISTORICO!N:N,DECKS!$F398,HISTORICO!AA:AA)</f>
        <v>0</v>
      </c>
      <c r="AQ398" s="127">
        <f>IFERROR(SUM(DECKS!$AM398:$AP398)/((DECKS!$AG398)),0)</f>
        <v>0</v>
      </c>
      <c r="AR398" s="128">
        <f>IFERROR(DECKS!$AM398/SUM(DECKS!$AM398:$AP398),0)</f>
        <v>0</v>
      </c>
      <c r="AS398" s="128">
        <f>IFERROR(DECKS!$AN398/SUM(DECKS!$AM398:$AP398),0)</f>
        <v>0</v>
      </c>
      <c r="AT398" s="128">
        <f>IFERROR(DECKS!$AO398/SUM(DECKS!$AM398:$AP398),0)</f>
        <v>0</v>
      </c>
      <c r="AU398" s="128">
        <f>IFERROR(DECKS!$AP398/SUM(DECKS!$AM398:$AP398),0)</f>
        <v>0</v>
      </c>
      <c r="AV398" s="122">
        <f t="array" ref="AV398">XLOOKUP(DECKS!$F398,HISTORICO!$N$4:$N$100,HISTORICO!$AH$4:$AH$100,0)</f>
        <v>0</v>
      </c>
      <c r="AW398" s="122">
        <f>DECKS!$AV398+DECKS!$AM398+1.5*DECKS!$AN398+2*DECKS!$AO398+2.5*DECKS!$AP398</f>
        <v>0</v>
      </c>
      <c r="AX398" s="125" t="str">
        <f>IFERROR(DECKS!$AW398/DECKS!$AG398,"-")</f>
        <v>-</v>
      </c>
      <c r="AY398" s="122" t="str">
        <f t="array" ref="AY398">XLOOKUP(DECKS!$AX398,REF!$F$64:$F$68,REF!$D$64:$D$68,"-",-1,1)</f>
        <v>-</v>
      </c>
      <c r="AZ398" s="107"/>
      <c r="BA398" s="114"/>
      <c r="BB398" s="107"/>
      <c r="BC398" s="107"/>
    </row>
    <row r="399" ht="18.75" hidden="1" customHeight="1">
      <c r="A399" s="88"/>
      <c r="B399" s="121" t="s">
        <v>290</v>
      </c>
      <c r="C399" s="122" t="s">
        <v>262</v>
      </c>
      <c r="D399" s="122">
        <v>4.0</v>
      </c>
      <c r="E399" s="121" t="str">
        <f t="array" ref="E399">XLOOKUP(B399,REF!$C$3:$C$34,REF!$B$3:$B$34,"-",0,1)</f>
        <v>Not-Blue</v>
      </c>
      <c r="F399" s="123" t="s">
        <v>742</v>
      </c>
      <c r="G399" s="122" t="str">
        <f t="shared" si="1"/>
        <v>1</v>
      </c>
      <c r="H399" s="122" t="str">
        <f t="shared" si="2"/>
        <v>0</v>
      </c>
      <c r="I399" s="122" t="str">
        <f t="shared" si="3"/>
        <v>1</v>
      </c>
      <c r="J399" s="122" t="str">
        <f t="shared" si="4"/>
        <v>1</v>
      </c>
      <c r="K399" s="122" t="str">
        <f t="shared" si="5"/>
        <v>1</v>
      </c>
      <c r="L399" s="122">
        <f t="shared" si="6"/>
        <v>4</v>
      </c>
      <c r="M399" s="122">
        <f t="array" ref="M399">XLOOKUP(DECKS!$F399,HISTORICO!$B$4:$B$11,HISTORICO!$C$4:$C$11,0,0)</f>
        <v>0</v>
      </c>
      <c r="N399" s="122">
        <f t="array" ref="N399">XLOOKUP(DECKS!$F399,HISTORICO!$B$4:$B$11,HISTORICO!$D$4:$D$11,0,0)</f>
        <v>0</v>
      </c>
      <c r="O399" s="122">
        <f t="array" ref="O399">XLOOKUP(DECKS!$F399,HISTORICO!$B$15:$B$89,HISTORICO!$C$15:$C$89,0,0)</f>
        <v>8</v>
      </c>
      <c r="P399" s="122">
        <f t="array" ref="P399">XLOOKUP(DECKS!$F399,HISTORICO!$B$15:$B$89,HISTORICO!$D$15:$D$89,0,0)</f>
        <v>2</v>
      </c>
      <c r="Q399" s="122">
        <f t="array" ref="Q399">XLOOKUP(DECKS!$F399,HISTORICO!$B$93:$B$171,HISTORICO!$C$93:$C$171,0,0)</f>
        <v>4</v>
      </c>
      <c r="R399" s="122">
        <f t="array" ref="R399">XLOOKUP(DECKS!$F399,HISTORICO!$B$93:$B$171,HISTORICO!$D$93:$D$171,0,0)</f>
        <v>1</v>
      </c>
      <c r="S399" s="122">
        <f t="array" ref="S399">XLOOKUP(DECKS!$F399,HISTORICO!$B$175:$B$377,HISTORICO!$C$175:$C$377,0,0)</f>
        <v>0</v>
      </c>
      <c r="T399" s="122">
        <f t="array" ref="T399">XLOOKUP(DECKS!$F399,HISTORICO!$B$175:$B$377,HISTORICO!$D$175:$D$377,0,0)</f>
        <v>0</v>
      </c>
      <c r="U399" s="122">
        <f t="array" ref="U399">XLOOKUP(DECKS!$F399,HISTORICO!$B$381:$B$501,HISTORICO!$C$381:$C$501,0,0)</f>
        <v>0</v>
      </c>
      <c r="V399" s="122">
        <f t="array" ref="V399">XLOOKUP(DECKS!$F399,HISTORICO!$B$381:$B$501,HISTORICO!$D$381:$D$501,0,0)</f>
        <v>0</v>
      </c>
      <c r="W399" s="122">
        <f t="array" ref="W399">XLOOKUP(DECKS!$F399,HISTORICO!$B$505:$B$589,HISTORICO!$C$505:$C$589,0,0)</f>
        <v>0</v>
      </c>
      <c r="X399" s="122">
        <f t="array" ref="X399">XLOOKUP(DECKS!$F399,HISTORICO!$B$505:$B$589,HISTORICO!$D$505:$D$589,0,0)</f>
        <v>0</v>
      </c>
      <c r="Y399" s="122">
        <f t="array" ref="Y399">XLOOKUP(DECKS!$F399,HISTORICO!$N$4:$N$100,HISTORICO!$O$4:$O$100,0,0)</f>
        <v>0</v>
      </c>
      <c r="Z399" s="122">
        <f t="array" ref="Z399">XLOOKUP(DECKS!$F399,HISTORICO!$N$4:$N$100,HISTORICO!$P$4:$P$100,0,0)</f>
        <v>0</v>
      </c>
      <c r="AA399" s="122">
        <f t="array" ref="AA399">XLOOKUP(DECKS!$F399,HISTORICO!$N$107:$N$288,HISTORICO!$O$107:$O$288,0,0)</f>
        <v>0</v>
      </c>
      <c r="AB399" s="122">
        <f t="array" ref="AB399">XLOOKUP(DECKS!$F399,HISTORICO!$N$107:$N$288,HISTORICO!$P$107:$P$288,0,0)</f>
        <v>0</v>
      </c>
      <c r="AC399" s="100" t="str">
        <f>DECKS!$AB399/DECKS!$AA399</f>
        <v>#DIV/0!</v>
      </c>
      <c r="AD399" s="123">
        <f t="array" ref="AD399">XLOOKUP(DECKS!$F399,HISTORICO!$N$292:$N$759,HISTORICO!$O$292:$O$759,0,0)</f>
        <v>0</v>
      </c>
      <c r="AE399" s="122">
        <f t="array" ref="AE399">XLOOKUP(DECKS!$F399,HISTORICO!$N$292:$N$759,HISTORICO!$P$292:$P$759,0,0)</f>
        <v>0</v>
      </c>
      <c r="AF399" s="124">
        <f>IFERROR(DECKS!$AE399/DECKS!$AD399,0)</f>
        <v>0</v>
      </c>
      <c r="AG399" s="123">
        <f>DECKS!$Y399+DECKS!$AA399+DECKS!$AD399</f>
        <v>0</v>
      </c>
      <c r="AH399" s="124">
        <f>IFERROR((DECKS!$Z399+DECKS!$AB399+DECKS!$AE399)/DECKS!$AG399,0)</f>
        <v>0</v>
      </c>
      <c r="AI399" s="125" t="str">
        <f>IFERROR(AVERAGEIF(REG!$D$2:$D$124,DECKS!$F399,REG!$C$2:$C$124),"-")</f>
        <v>-</v>
      </c>
      <c r="AJ399" s="123">
        <f>DECKS!$M399+DECKS!$O399+DECKS!$Q399+DECKS!$S399+DECKS!$U399+DECKS!$W399+DECKS!$Y399+DECKS!$AA399+DECKS!$AD399</f>
        <v>12</v>
      </c>
      <c r="AK399" s="124">
        <f>IFERROR((DECKS!$N399+DECKS!$P399+DECKS!$R399+DECKS!$T399+DECKS!$V399+DECKS!$X399+DECKS!$Z399+DECKS!$AB399+DECKS!$AE399)/DECKS!$AJ399,0)</f>
        <v>0.25</v>
      </c>
      <c r="AL399" s="126" t="s">
        <v>160</v>
      </c>
      <c r="AM399" s="122">
        <f>SUMIF(HISTORICO!N:N,DECKS!$F399,HISTORICO!X:X)</f>
        <v>0</v>
      </c>
      <c r="AN399" s="122">
        <f>SUMIF(HISTORICO!N:N,DECKS!$F399,HISTORICO!Y:Y)</f>
        <v>0</v>
      </c>
      <c r="AO399" s="122">
        <f>SUMIF(HISTORICO!N:N,DECKS!$F399,HISTORICO!Z:Z)</f>
        <v>0</v>
      </c>
      <c r="AP399" s="122">
        <f>SUMIF(HISTORICO!N:N,DECKS!$F399,HISTORICO!AA:AA)</f>
        <v>0</v>
      </c>
      <c r="AQ399" s="127">
        <f>IFERROR(SUM(DECKS!$AM399:$AP399)/((DECKS!$AG399)),0)</f>
        <v>0</v>
      </c>
      <c r="AR399" s="128">
        <f>IFERROR(DECKS!$AM399/SUM(DECKS!$AM399:$AP399),0)</f>
        <v>0</v>
      </c>
      <c r="AS399" s="128">
        <f>IFERROR(DECKS!$AN399/SUM(DECKS!$AM399:$AP399),0)</f>
        <v>0</v>
      </c>
      <c r="AT399" s="128">
        <f>IFERROR(DECKS!$AO399/SUM(DECKS!$AM399:$AP399),0)</f>
        <v>0</v>
      </c>
      <c r="AU399" s="128">
        <f>IFERROR(DECKS!$AP399/SUM(DECKS!$AM399:$AP399),0)</f>
        <v>0</v>
      </c>
      <c r="AV399" s="122">
        <f t="array" ref="AV399">XLOOKUP(DECKS!$F399,HISTORICO!$N$4:$N$100,HISTORICO!$AH$4:$AH$100,0)</f>
        <v>0</v>
      </c>
      <c r="AW399" s="122">
        <f>DECKS!$AV399+DECKS!$AM399+1.5*DECKS!$AN399+2*DECKS!$AO399+2.5*DECKS!$AP399</f>
        <v>0</v>
      </c>
      <c r="AX399" s="125" t="str">
        <f>IFERROR(DECKS!$AW399/DECKS!$AG399,"-")</f>
        <v>-</v>
      </c>
      <c r="AY399" s="122" t="str">
        <f t="array" ref="AY399">XLOOKUP(DECKS!$AX399,REF!$F$64:$F$68,REF!$D$64:$D$68,"-",-1,1)</f>
        <v>-</v>
      </c>
      <c r="AZ399" s="107"/>
      <c r="BA399" s="114"/>
      <c r="BB399" s="107"/>
      <c r="BC399" s="107"/>
    </row>
    <row r="400" ht="18.75" hidden="1" customHeight="1">
      <c r="A400" s="88"/>
      <c r="B400" s="121" t="s">
        <v>336</v>
      </c>
      <c r="C400" s="122" t="s">
        <v>264</v>
      </c>
      <c r="D400" s="122">
        <v>5.0</v>
      </c>
      <c r="E400" s="121" t="str">
        <f t="array" ref="E400">XLOOKUP(B400,REF!$C$3:$C$34,REF!$B$3:$B$34,"-",0,1)</f>
        <v>5 Colors</v>
      </c>
      <c r="F400" s="123" t="s">
        <v>743</v>
      </c>
      <c r="G400" s="122" t="str">
        <f t="shared" si="1"/>
        <v>1</v>
      </c>
      <c r="H400" s="122" t="str">
        <f t="shared" si="2"/>
        <v>1</v>
      </c>
      <c r="I400" s="122" t="str">
        <f t="shared" si="3"/>
        <v>1</v>
      </c>
      <c r="J400" s="122" t="str">
        <f t="shared" si="4"/>
        <v>1</v>
      </c>
      <c r="K400" s="122" t="str">
        <f t="shared" si="5"/>
        <v>1</v>
      </c>
      <c r="L400" s="122">
        <f t="shared" si="6"/>
        <v>5</v>
      </c>
      <c r="M400" s="122">
        <f t="array" ref="M400">XLOOKUP(DECKS!$F400,HISTORICO!$B$4:$B$11,HISTORICO!$C$4:$C$11,0,0)</f>
        <v>0</v>
      </c>
      <c r="N400" s="122">
        <f t="array" ref="N400">XLOOKUP(DECKS!$F400,HISTORICO!$B$4:$B$11,HISTORICO!$D$4:$D$11,0,0)</f>
        <v>0</v>
      </c>
      <c r="O400" s="122">
        <f t="array" ref="O400">XLOOKUP(DECKS!$F400,HISTORICO!$B$15:$B$89,HISTORICO!$C$15:$C$89,0,0)</f>
        <v>0</v>
      </c>
      <c r="P400" s="122">
        <f t="array" ref="P400">XLOOKUP(DECKS!$F400,HISTORICO!$B$15:$B$89,HISTORICO!$D$15:$D$89,0,0)</f>
        <v>0</v>
      </c>
      <c r="Q400" s="122">
        <f t="array" ref="Q400">XLOOKUP(DECKS!$F400,HISTORICO!$B$93:$B$171,HISTORICO!$C$93:$C$171,0,0)</f>
        <v>0</v>
      </c>
      <c r="R400" s="122">
        <f t="array" ref="R400">XLOOKUP(DECKS!$F400,HISTORICO!$B$93:$B$171,HISTORICO!$D$93:$D$171,0,0)</f>
        <v>0</v>
      </c>
      <c r="S400" s="122">
        <f t="array" ref="S400">XLOOKUP(DECKS!$F400,HISTORICO!$B$175:$B$377,HISTORICO!$C$175:$C$377,0,0)</f>
        <v>12</v>
      </c>
      <c r="T400" s="122">
        <f t="array" ref="T400">XLOOKUP(DECKS!$F400,HISTORICO!$B$175:$B$377,HISTORICO!$D$175:$D$377,0,0)</f>
        <v>3</v>
      </c>
      <c r="U400" s="122">
        <f t="array" ref="U400">XLOOKUP(DECKS!$F400,HISTORICO!$B$381:$B$501,HISTORICO!$C$381:$C$501,0,0)</f>
        <v>0</v>
      </c>
      <c r="V400" s="122">
        <f t="array" ref="V400">XLOOKUP(DECKS!$F400,HISTORICO!$B$381:$B$501,HISTORICO!$D$381:$D$501,0,0)</f>
        <v>0</v>
      </c>
      <c r="W400" s="122">
        <f t="array" ref="W400">XLOOKUP(DECKS!$F400,HISTORICO!$B$505:$B$589,HISTORICO!$C$505:$C$589,0,0)</f>
        <v>0</v>
      </c>
      <c r="X400" s="122">
        <f t="array" ref="X400">XLOOKUP(DECKS!$F400,HISTORICO!$B$505:$B$589,HISTORICO!$D$505:$D$589,0,0)</f>
        <v>0</v>
      </c>
      <c r="Y400" s="122">
        <f t="array" ref="Y400">XLOOKUP(DECKS!$F400,HISTORICO!$N$4:$N$100,HISTORICO!$O$4:$O$100,0,0)</f>
        <v>0</v>
      </c>
      <c r="Z400" s="122">
        <f t="array" ref="Z400">XLOOKUP(DECKS!$F400,HISTORICO!$N$4:$N$100,HISTORICO!$P$4:$P$100,0,0)</f>
        <v>0</v>
      </c>
      <c r="AA400" s="122">
        <f t="array" ref="AA400">XLOOKUP(DECKS!$F400,HISTORICO!$N$107:$N$288,HISTORICO!$O$107:$O$288,0,0)</f>
        <v>0</v>
      </c>
      <c r="AB400" s="122">
        <f t="array" ref="AB400">XLOOKUP(DECKS!$F400,HISTORICO!$N$107:$N$288,HISTORICO!$P$107:$P$288,0,0)</f>
        <v>0</v>
      </c>
      <c r="AC400" s="100" t="str">
        <f>DECKS!$AB400/DECKS!$AA400</f>
        <v>#DIV/0!</v>
      </c>
      <c r="AD400" s="123">
        <f t="array" ref="AD400">XLOOKUP(DECKS!$F400,HISTORICO!$N$292:$N$759,HISTORICO!$O$292:$O$759,0,0)</f>
        <v>0</v>
      </c>
      <c r="AE400" s="122">
        <f t="array" ref="AE400">XLOOKUP(DECKS!$F400,HISTORICO!$N$292:$N$759,HISTORICO!$P$292:$P$759,0,0)</f>
        <v>0</v>
      </c>
      <c r="AF400" s="124">
        <f>IFERROR(DECKS!$AE400/DECKS!$AD400,0)</f>
        <v>0</v>
      </c>
      <c r="AG400" s="123">
        <f>DECKS!$Y400+DECKS!$AA400+DECKS!$AD400</f>
        <v>0</v>
      </c>
      <c r="AH400" s="124">
        <f>IFERROR((DECKS!$Z400+DECKS!$AB400+DECKS!$AE400)/DECKS!$AG400,0)</f>
        <v>0</v>
      </c>
      <c r="AI400" s="125" t="str">
        <f>IFERROR(AVERAGEIF(REG!$D$2:$D$124,DECKS!$F400,REG!$C$2:$C$124),"-")</f>
        <v>-</v>
      </c>
      <c r="AJ400" s="123">
        <f>DECKS!$M400+DECKS!$O400+DECKS!$Q400+DECKS!$S400+DECKS!$U400+DECKS!$W400+DECKS!$Y400+DECKS!$AA400+DECKS!$AD400</f>
        <v>12</v>
      </c>
      <c r="AK400" s="124">
        <f>IFERROR((DECKS!$N400+DECKS!$P400+DECKS!$R400+DECKS!$T400+DECKS!$V400+DECKS!$X400+DECKS!$Z400+DECKS!$AB400+DECKS!$AE400)/DECKS!$AJ400,0)</f>
        <v>0.25</v>
      </c>
      <c r="AL400" s="126" t="s">
        <v>362</v>
      </c>
      <c r="AM400" s="122">
        <f>SUMIF(HISTORICO!N:N,DECKS!$F400,HISTORICO!X:X)</f>
        <v>0</v>
      </c>
      <c r="AN400" s="122">
        <f>SUMIF(HISTORICO!N:N,DECKS!$F400,HISTORICO!Y:Y)</f>
        <v>0</v>
      </c>
      <c r="AO400" s="122">
        <f>SUMIF(HISTORICO!N:N,DECKS!$F400,HISTORICO!Z:Z)</f>
        <v>0</v>
      </c>
      <c r="AP400" s="122">
        <f>SUMIF(HISTORICO!N:N,DECKS!$F400,HISTORICO!AA:AA)</f>
        <v>0</v>
      </c>
      <c r="AQ400" s="127">
        <f>IFERROR(SUM(DECKS!$AM400:$AP400)/((DECKS!$AG400)),0)</f>
        <v>0</v>
      </c>
      <c r="AR400" s="128">
        <f>IFERROR(DECKS!$AM400/SUM(DECKS!$AM400:$AP400),0)</f>
        <v>0</v>
      </c>
      <c r="AS400" s="128">
        <f>IFERROR(DECKS!$AN400/SUM(DECKS!$AM400:$AP400),0)</f>
        <v>0</v>
      </c>
      <c r="AT400" s="128">
        <f>IFERROR(DECKS!$AO400/SUM(DECKS!$AM400:$AP400),0)</f>
        <v>0</v>
      </c>
      <c r="AU400" s="128">
        <f>IFERROR(DECKS!$AP400/SUM(DECKS!$AM400:$AP400),0)</f>
        <v>0</v>
      </c>
      <c r="AV400" s="122">
        <f t="array" ref="AV400">XLOOKUP(DECKS!$F400,HISTORICO!$N$4:$N$100,HISTORICO!$AH$4:$AH$100,0)</f>
        <v>0</v>
      </c>
      <c r="AW400" s="122">
        <f>DECKS!$AV400+DECKS!$AM400+1.5*DECKS!$AN400+2*DECKS!$AO400+2.5*DECKS!$AP400</f>
        <v>0</v>
      </c>
      <c r="AX400" s="125" t="str">
        <f>IFERROR(DECKS!$AW400/DECKS!$AG400,"-")</f>
        <v>-</v>
      </c>
      <c r="AY400" s="122" t="str">
        <f t="array" ref="AY400">XLOOKUP(DECKS!$AX400,REF!$F$64:$F$68,REF!$D$64:$D$68,"-",-1,1)</f>
        <v>-</v>
      </c>
      <c r="AZ400" s="107"/>
      <c r="BA400" s="114"/>
      <c r="BB400" s="107"/>
      <c r="BC400" s="107"/>
    </row>
    <row r="401" ht="18.75" hidden="1" customHeight="1">
      <c r="A401" s="88"/>
      <c r="B401" s="121" t="s">
        <v>298</v>
      </c>
      <c r="C401" s="122" t="s">
        <v>272</v>
      </c>
      <c r="D401" s="122">
        <v>5.0</v>
      </c>
      <c r="E401" s="121" t="str">
        <f t="array" ref="E401">XLOOKUP(B401,REF!$C$3:$C$34,REF!$B$3:$B$34,"-",0,1)</f>
        <v>Boros</v>
      </c>
      <c r="F401" s="123" t="s">
        <v>744</v>
      </c>
      <c r="G401" s="122" t="str">
        <f t="shared" si="1"/>
        <v>1</v>
      </c>
      <c r="H401" s="122" t="str">
        <f t="shared" si="2"/>
        <v>0</v>
      </c>
      <c r="I401" s="122" t="str">
        <f t="shared" si="3"/>
        <v>0</v>
      </c>
      <c r="J401" s="122" t="str">
        <f t="shared" si="4"/>
        <v>1</v>
      </c>
      <c r="K401" s="122" t="str">
        <f t="shared" si="5"/>
        <v>0</v>
      </c>
      <c r="L401" s="122">
        <f t="shared" si="6"/>
        <v>2</v>
      </c>
      <c r="M401" s="122">
        <f t="array" ref="M401">XLOOKUP(DECKS!$F401,HISTORICO!$B$4:$B$11,HISTORICO!$C$4:$C$11,0,0)</f>
        <v>0</v>
      </c>
      <c r="N401" s="122">
        <f t="array" ref="N401">XLOOKUP(DECKS!$F401,HISTORICO!$B$4:$B$11,HISTORICO!$D$4:$D$11,0,0)</f>
        <v>0</v>
      </c>
      <c r="O401" s="122">
        <f t="array" ref="O401">XLOOKUP(DECKS!$F401,HISTORICO!$B$15:$B$89,HISTORICO!$C$15:$C$89,0,0)</f>
        <v>0</v>
      </c>
      <c r="P401" s="122">
        <f t="array" ref="P401">XLOOKUP(DECKS!$F401,HISTORICO!$B$15:$B$89,HISTORICO!$D$15:$D$89,0,0)</f>
        <v>0</v>
      </c>
      <c r="Q401" s="122">
        <f t="array" ref="Q401">XLOOKUP(DECKS!$F401,HISTORICO!$B$93:$B$171,HISTORICO!$C$93:$C$171,0,0)</f>
        <v>0</v>
      </c>
      <c r="R401" s="122">
        <f t="array" ref="R401">XLOOKUP(DECKS!$F401,HISTORICO!$B$93:$B$171,HISTORICO!$D$93:$D$171,0,0)</f>
        <v>0</v>
      </c>
      <c r="S401" s="122">
        <f t="array" ref="S401">XLOOKUP(DECKS!$F401,HISTORICO!$B$175:$B$377,HISTORICO!$C$175:$C$377,0,0)</f>
        <v>0</v>
      </c>
      <c r="T401" s="122">
        <f t="array" ref="T401">XLOOKUP(DECKS!$F401,HISTORICO!$B$175:$B$377,HISTORICO!$D$175:$D$377,0,0)</f>
        <v>0</v>
      </c>
      <c r="U401" s="122">
        <f t="array" ref="U401">XLOOKUP(DECKS!$F401,HISTORICO!$B$381:$B$501,HISTORICO!$C$381:$C$501,0,0)</f>
        <v>12</v>
      </c>
      <c r="V401" s="122">
        <f t="array" ref="V401">XLOOKUP(DECKS!$F401,HISTORICO!$B$381:$B$501,HISTORICO!$D$381:$D$501,0,0)</f>
        <v>3</v>
      </c>
      <c r="W401" s="122">
        <f t="array" ref="W401">XLOOKUP(DECKS!$F401,HISTORICO!$B$505:$B$589,HISTORICO!$C$505:$C$589,0,0)</f>
        <v>0</v>
      </c>
      <c r="X401" s="122">
        <f t="array" ref="X401">XLOOKUP(DECKS!$F401,HISTORICO!$B$505:$B$589,HISTORICO!$D$505:$D$589,0,0)</f>
        <v>0</v>
      </c>
      <c r="Y401" s="122">
        <f t="array" ref="Y401">XLOOKUP(DECKS!$F401,HISTORICO!$N$4:$N$100,HISTORICO!$O$4:$O$100,0,0)</f>
        <v>0</v>
      </c>
      <c r="Z401" s="122">
        <f t="array" ref="Z401">XLOOKUP(DECKS!$F401,HISTORICO!$N$4:$N$100,HISTORICO!$P$4:$P$100,0,0)</f>
        <v>0</v>
      </c>
      <c r="AA401" s="122">
        <f t="array" ref="AA401">XLOOKUP(DECKS!$F401,HISTORICO!$N$107:$N$288,HISTORICO!$O$107:$O$288,0,0)</f>
        <v>0</v>
      </c>
      <c r="AB401" s="122">
        <f t="array" ref="AB401">XLOOKUP(DECKS!$F401,HISTORICO!$N$107:$N$288,HISTORICO!$P$107:$P$288,0,0)</f>
        <v>0</v>
      </c>
      <c r="AC401" s="100" t="str">
        <f>DECKS!$AB401/DECKS!$AA401</f>
        <v>#DIV/0!</v>
      </c>
      <c r="AD401" s="123">
        <f t="array" ref="AD401">XLOOKUP(DECKS!$F401,HISTORICO!$N$292:$N$759,HISTORICO!$O$292:$O$759,0,0)</f>
        <v>0</v>
      </c>
      <c r="AE401" s="122">
        <f t="array" ref="AE401">XLOOKUP(DECKS!$F401,HISTORICO!$N$292:$N$759,HISTORICO!$P$292:$P$759,0,0)</f>
        <v>0</v>
      </c>
      <c r="AF401" s="124">
        <f>IFERROR(DECKS!$AE401/DECKS!$AD401,0)</f>
        <v>0</v>
      </c>
      <c r="AG401" s="123">
        <f>DECKS!$Y401+DECKS!$AA401+DECKS!$AD401</f>
        <v>0</v>
      </c>
      <c r="AH401" s="124">
        <f>IFERROR((DECKS!$Z401+DECKS!$AB401+DECKS!$AE401)/DECKS!$AG401,0)</f>
        <v>0</v>
      </c>
      <c r="AI401" s="125" t="str">
        <f>IFERROR(AVERAGEIF(REG!$D$2:$D$124,DECKS!$F401,REG!$C$2:$C$124),"-")</f>
        <v>-</v>
      </c>
      <c r="AJ401" s="123">
        <f>DECKS!$M401+DECKS!$O401+DECKS!$Q401+DECKS!$S401+DECKS!$U401+DECKS!$W401+DECKS!$Y401+DECKS!$AA401+DECKS!$AD401</f>
        <v>12</v>
      </c>
      <c r="AK401" s="124">
        <f>IFERROR((DECKS!$N401+DECKS!$P401+DECKS!$R401+DECKS!$T401+DECKS!$V401+DECKS!$X401+DECKS!$Z401+DECKS!$AB401+DECKS!$AE401)/DECKS!$AJ401,0)</f>
        <v>0.25</v>
      </c>
      <c r="AL401" s="126" t="s">
        <v>362</v>
      </c>
      <c r="AM401" s="122">
        <f>SUMIF(HISTORICO!N:N,DECKS!$F401,HISTORICO!X:X)</f>
        <v>0</v>
      </c>
      <c r="AN401" s="122">
        <f>SUMIF(HISTORICO!N:N,DECKS!$F401,HISTORICO!Y:Y)</f>
        <v>0</v>
      </c>
      <c r="AO401" s="122">
        <f>SUMIF(HISTORICO!N:N,DECKS!$F401,HISTORICO!Z:Z)</f>
        <v>0</v>
      </c>
      <c r="AP401" s="122">
        <f>SUMIF(HISTORICO!N:N,DECKS!$F401,HISTORICO!AA:AA)</f>
        <v>0</v>
      </c>
      <c r="AQ401" s="127">
        <f>IFERROR(SUM(DECKS!$AM401:$AP401)/((DECKS!$AG401)),0)</f>
        <v>0</v>
      </c>
      <c r="AR401" s="128">
        <f>IFERROR(DECKS!$AM401/SUM(DECKS!$AM401:$AP401),0)</f>
        <v>0</v>
      </c>
      <c r="AS401" s="128">
        <f>IFERROR(DECKS!$AN401/SUM(DECKS!$AM401:$AP401),0)</f>
        <v>0</v>
      </c>
      <c r="AT401" s="128">
        <f>IFERROR(DECKS!$AO401/SUM(DECKS!$AM401:$AP401),0)</f>
        <v>0</v>
      </c>
      <c r="AU401" s="128">
        <f>IFERROR(DECKS!$AP401/SUM(DECKS!$AM401:$AP401),0)</f>
        <v>0</v>
      </c>
      <c r="AV401" s="122">
        <f t="array" ref="AV401">XLOOKUP(DECKS!$F401,HISTORICO!$N$4:$N$100,HISTORICO!$AH$4:$AH$100,0)</f>
        <v>0</v>
      </c>
      <c r="AW401" s="122">
        <f>DECKS!$AV401+DECKS!$AM401+1.5*DECKS!$AN401+2*DECKS!$AO401+2.5*DECKS!$AP401</f>
        <v>0</v>
      </c>
      <c r="AX401" s="125" t="str">
        <f>IFERROR(DECKS!$AW401/DECKS!$AG401,"-")</f>
        <v>-</v>
      </c>
      <c r="AY401" s="122" t="str">
        <f t="array" ref="AY401">XLOOKUP(DECKS!$AX401,REF!$F$64:$F$68,REF!$D$64:$D$68,"-",-1,1)</f>
        <v>-</v>
      </c>
      <c r="AZ401" s="107"/>
      <c r="BA401" s="114"/>
      <c r="BB401" s="107"/>
      <c r="BC401" s="107"/>
    </row>
    <row r="402" ht="18.75" hidden="1" customHeight="1">
      <c r="A402" s="88"/>
      <c r="B402" s="121" t="s">
        <v>316</v>
      </c>
      <c r="C402" s="122" t="s">
        <v>260</v>
      </c>
      <c r="D402" s="122">
        <v>2.0</v>
      </c>
      <c r="E402" s="121" t="str">
        <f t="array" ref="E402">XLOOKUP(B402,REF!$C$3:$C$34,REF!$B$3:$B$34,"-",0,1)</f>
        <v>Golgari</v>
      </c>
      <c r="F402" s="123" t="s">
        <v>745</v>
      </c>
      <c r="G402" s="122" t="str">
        <f t="shared" si="1"/>
        <v>0</v>
      </c>
      <c r="H402" s="122" t="str">
        <f t="shared" si="2"/>
        <v>0</v>
      </c>
      <c r="I402" s="122" t="str">
        <f t="shared" si="3"/>
        <v>1</v>
      </c>
      <c r="J402" s="122" t="str">
        <f t="shared" si="4"/>
        <v>0</v>
      </c>
      <c r="K402" s="122" t="str">
        <f t="shared" si="5"/>
        <v>1</v>
      </c>
      <c r="L402" s="122">
        <f t="shared" si="6"/>
        <v>2</v>
      </c>
      <c r="M402" s="122">
        <f t="array" ref="M402">XLOOKUP(DECKS!$F402,HISTORICO!$B$4:$B$11,HISTORICO!$C$4:$C$11,0,0)</f>
        <v>0</v>
      </c>
      <c r="N402" s="122">
        <f t="array" ref="N402">XLOOKUP(DECKS!$F402,HISTORICO!$B$4:$B$11,HISTORICO!$D$4:$D$11,0,0)</f>
        <v>0</v>
      </c>
      <c r="O402" s="122">
        <f t="array" ref="O402">XLOOKUP(DECKS!$F402,HISTORICO!$B$15:$B$89,HISTORICO!$C$15:$C$89,0,0)</f>
        <v>0</v>
      </c>
      <c r="P402" s="122">
        <f t="array" ref="P402">XLOOKUP(DECKS!$F402,HISTORICO!$B$15:$B$89,HISTORICO!$D$15:$D$89,0,0)</f>
        <v>0</v>
      </c>
      <c r="Q402" s="122">
        <f t="array" ref="Q402">XLOOKUP(DECKS!$F402,HISTORICO!$B$93:$B$171,HISTORICO!$C$93:$C$171,0,0)</f>
        <v>0</v>
      </c>
      <c r="R402" s="122">
        <f t="array" ref="R402">XLOOKUP(DECKS!$F402,HISTORICO!$B$93:$B$171,HISTORICO!$D$93:$D$171,0,0)</f>
        <v>0</v>
      </c>
      <c r="S402" s="122">
        <f t="array" ref="S402">XLOOKUP(DECKS!$F402,HISTORICO!$B$175:$B$377,HISTORICO!$C$175:$C$377,0,0)</f>
        <v>0</v>
      </c>
      <c r="T402" s="122">
        <f t="array" ref="T402">XLOOKUP(DECKS!$F402,HISTORICO!$B$175:$B$377,HISTORICO!$D$175:$D$377,0,0)</f>
        <v>0</v>
      </c>
      <c r="U402" s="122">
        <f t="array" ref="U402">XLOOKUP(DECKS!$F402,HISTORICO!$B$381:$B$501,HISTORICO!$C$381:$C$501,0,0)</f>
        <v>8</v>
      </c>
      <c r="V402" s="122">
        <f t="array" ref="V402">XLOOKUP(DECKS!$F402,HISTORICO!$B$381:$B$501,HISTORICO!$D$381:$D$501,0,0)</f>
        <v>2</v>
      </c>
      <c r="W402" s="122">
        <f t="array" ref="W402">XLOOKUP(DECKS!$F402,HISTORICO!$B$505:$B$589,HISTORICO!$C$505:$C$589,0,0)</f>
        <v>0</v>
      </c>
      <c r="X402" s="122">
        <f t="array" ref="X402">XLOOKUP(DECKS!$F402,HISTORICO!$B$505:$B$589,HISTORICO!$D$505:$D$589,0,0)</f>
        <v>0</v>
      </c>
      <c r="Y402" s="122">
        <f t="array" ref="Y402">XLOOKUP(DECKS!$F402,HISTORICO!$N$4:$N$100,HISTORICO!$O$4:$O$100,0,0)</f>
        <v>0</v>
      </c>
      <c r="Z402" s="122">
        <f t="array" ref="Z402">XLOOKUP(DECKS!$F402,HISTORICO!$N$4:$N$100,HISTORICO!$P$4:$P$100,0,0)</f>
        <v>0</v>
      </c>
      <c r="AA402" s="122">
        <f t="array" ref="AA402">XLOOKUP(DECKS!$F402,HISTORICO!$N$107:$N$288,HISTORICO!$O$107:$O$288,0,0)</f>
        <v>0</v>
      </c>
      <c r="AB402" s="122">
        <f t="array" ref="AB402">XLOOKUP(DECKS!$F402,HISTORICO!$N$107:$N$288,HISTORICO!$P$107:$P$288,0,0)</f>
        <v>0</v>
      </c>
      <c r="AC402" s="100" t="str">
        <f>DECKS!$AB402/DECKS!$AA402</f>
        <v>#DIV/0!</v>
      </c>
      <c r="AD402" s="123">
        <f t="array" ref="AD402">XLOOKUP(DECKS!$F402,HISTORICO!$N$292:$N$759,HISTORICO!$O$292:$O$759,0,0)</f>
        <v>0</v>
      </c>
      <c r="AE402" s="122">
        <f t="array" ref="AE402">XLOOKUP(DECKS!$F402,HISTORICO!$N$292:$N$759,HISTORICO!$P$292:$P$759,0,0)</f>
        <v>0</v>
      </c>
      <c r="AF402" s="124">
        <f>IFERROR(DECKS!$AE402/DECKS!$AD402,0)</f>
        <v>0</v>
      </c>
      <c r="AG402" s="123">
        <f>DECKS!$Y402+DECKS!$AA402+DECKS!$AD402</f>
        <v>0</v>
      </c>
      <c r="AH402" s="124">
        <f>IFERROR((DECKS!$Z402+DECKS!$AB402+DECKS!$AE402)/DECKS!$AG402,0)</f>
        <v>0</v>
      </c>
      <c r="AI402" s="125" t="str">
        <f>IFERROR(AVERAGEIF(REG!$D$2:$D$124,DECKS!$F402,REG!$C$2:$C$124),"-")</f>
        <v>-</v>
      </c>
      <c r="AJ402" s="123">
        <f>DECKS!$M402+DECKS!$O402+DECKS!$Q402+DECKS!$S402+DECKS!$U402+DECKS!$W402+DECKS!$Y402+DECKS!$AA402+DECKS!$AD402</f>
        <v>8</v>
      </c>
      <c r="AK402" s="124">
        <f>IFERROR((DECKS!$N402+DECKS!$P402+DECKS!$R402+DECKS!$T402+DECKS!$V402+DECKS!$X402+DECKS!$Z402+DECKS!$AB402+DECKS!$AE402)/DECKS!$AJ402,0)</f>
        <v>0.25</v>
      </c>
      <c r="AL402" s="126" t="s">
        <v>362</v>
      </c>
      <c r="AM402" s="122">
        <f>SUMIF(HISTORICO!N:N,DECKS!$F402,HISTORICO!X:X)</f>
        <v>0</v>
      </c>
      <c r="AN402" s="122">
        <f>SUMIF(HISTORICO!N:N,DECKS!$F402,HISTORICO!Y:Y)</f>
        <v>0</v>
      </c>
      <c r="AO402" s="122">
        <f>SUMIF(HISTORICO!N:N,DECKS!$F402,HISTORICO!Z:Z)</f>
        <v>0</v>
      </c>
      <c r="AP402" s="122">
        <f>SUMIF(HISTORICO!N:N,DECKS!$F402,HISTORICO!AA:AA)</f>
        <v>0</v>
      </c>
      <c r="AQ402" s="127">
        <f>IFERROR(SUM(DECKS!$AM402:$AP402)/((DECKS!$AG402)),0)</f>
        <v>0</v>
      </c>
      <c r="AR402" s="128">
        <f>IFERROR(DECKS!$AM402/SUM(DECKS!$AM402:$AP402),0)</f>
        <v>0</v>
      </c>
      <c r="AS402" s="128">
        <f>IFERROR(DECKS!$AN402/SUM(DECKS!$AM402:$AP402),0)</f>
        <v>0</v>
      </c>
      <c r="AT402" s="128">
        <f>IFERROR(DECKS!$AO402/SUM(DECKS!$AM402:$AP402),0)</f>
        <v>0</v>
      </c>
      <c r="AU402" s="128">
        <f>IFERROR(DECKS!$AP402/SUM(DECKS!$AM402:$AP402),0)</f>
        <v>0</v>
      </c>
      <c r="AV402" s="122">
        <f t="array" ref="AV402">XLOOKUP(DECKS!$F402,HISTORICO!$N$4:$N$100,HISTORICO!$AH$4:$AH$100,0)</f>
        <v>0</v>
      </c>
      <c r="AW402" s="122">
        <f>DECKS!$AV402+DECKS!$AM402+1.5*DECKS!$AN402+2*DECKS!$AO402+2.5*DECKS!$AP402</f>
        <v>0</v>
      </c>
      <c r="AX402" s="125" t="str">
        <f>IFERROR(DECKS!$AW402/DECKS!$AG402,"-")</f>
        <v>-</v>
      </c>
      <c r="AY402" s="122" t="str">
        <f t="array" ref="AY402">XLOOKUP(DECKS!$AX402,REF!$F$64:$F$68,REF!$D$64:$D$68,"-",-1,1)</f>
        <v>-</v>
      </c>
      <c r="AZ402" s="107"/>
      <c r="BA402" s="114"/>
      <c r="BB402" s="107"/>
      <c r="BC402" s="107"/>
    </row>
    <row r="403" ht="18.75" hidden="1" customHeight="1">
      <c r="A403" s="88"/>
      <c r="B403" s="121" t="s">
        <v>296</v>
      </c>
      <c r="C403" s="122" t="s">
        <v>272</v>
      </c>
      <c r="D403" s="122">
        <v>3.0</v>
      </c>
      <c r="E403" s="121" t="str">
        <f t="array" ref="E403">XLOOKUP(B403,REF!$C$3:$C$34,REF!$B$3:$B$34,"-",0,1)</f>
        <v>Mono Blue</v>
      </c>
      <c r="F403" s="123" t="s">
        <v>746</v>
      </c>
      <c r="G403" s="122" t="str">
        <f t="shared" si="1"/>
        <v>0</v>
      </c>
      <c r="H403" s="122" t="str">
        <f t="shared" si="2"/>
        <v>1</v>
      </c>
      <c r="I403" s="122" t="str">
        <f t="shared" si="3"/>
        <v>0</v>
      </c>
      <c r="J403" s="122" t="str">
        <f t="shared" si="4"/>
        <v>0</v>
      </c>
      <c r="K403" s="122" t="str">
        <f t="shared" si="5"/>
        <v>0</v>
      </c>
      <c r="L403" s="122">
        <f t="shared" si="6"/>
        <v>1</v>
      </c>
      <c r="M403" s="122">
        <f t="array" ref="M403">XLOOKUP(DECKS!$F403,HISTORICO!$B$4:$B$11,HISTORICO!$C$4:$C$11,0,0)</f>
        <v>0</v>
      </c>
      <c r="N403" s="122">
        <f t="array" ref="N403">XLOOKUP(DECKS!$F403,HISTORICO!$B$4:$B$11,HISTORICO!$D$4:$D$11,0,0)</f>
        <v>0</v>
      </c>
      <c r="O403" s="122">
        <f t="array" ref="O403">XLOOKUP(DECKS!$F403,HISTORICO!$B$15:$B$89,HISTORICO!$C$15:$C$89,0,0)</f>
        <v>0</v>
      </c>
      <c r="P403" s="122">
        <f t="array" ref="P403">XLOOKUP(DECKS!$F403,HISTORICO!$B$15:$B$89,HISTORICO!$D$15:$D$89,0,0)</f>
        <v>0</v>
      </c>
      <c r="Q403" s="122">
        <f t="array" ref="Q403">XLOOKUP(DECKS!$F403,HISTORICO!$B$93:$B$171,HISTORICO!$C$93:$C$171,0,0)</f>
        <v>0</v>
      </c>
      <c r="R403" s="122">
        <f t="array" ref="R403">XLOOKUP(DECKS!$F403,HISTORICO!$B$93:$B$171,HISTORICO!$D$93:$D$171,0,0)</f>
        <v>0</v>
      </c>
      <c r="S403" s="122">
        <f t="array" ref="S403">XLOOKUP(DECKS!$F403,HISTORICO!$B$175:$B$377,HISTORICO!$C$175:$C$377,0,0)</f>
        <v>5</v>
      </c>
      <c r="T403" s="122">
        <f t="array" ref="T403">XLOOKUP(DECKS!$F403,HISTORICO!$B$175:$B$377,HISTORICO!$D$175:$D$377,0,0)</f>
        <v>1</v>
      </c>
      <c r="U403" s="122">
        <f t="array" ref="U403">XLOOKUP(DECKS!$F403,HISTORICO!$B$381:$B$501,HISTORICO!$C$381:$C$501,0,0)</f>
        <v>3</v>
      </c>
      <c r="V403" s="122">
        <f t="array" ref="V403">XLOOKUP(DECKS!$F403,HISTORICO!$B$381:$B$501,HISTORICO!$D$381:$D$501,0,0)</f>
        <v>1</v>
      </c>
      <c r="W403" s="122">
        <f t="array" ref="W403">XLOOKUP(DECKS!$F403,HISTORICO!$B$505:$B$589,HISTORICO!$C$505:$C$589,0,0)</f>
        <v>0</v>
      </c>
      <c r="X403" s="122">
        <f t="array" ref="X403">XLOOKUP(DECKS!$F403,HISTORICO!$B$505:$B$589,HISTORICO!$D$505:$D$589,0,0)</f>
        <v>0</v>
      </c>
      <c r="Y403" s="122">
        <f t="array" ref="Y403">XLOOKUP(DECKS!$F403,HISTORICO!$N$4:$N$100,HISTORICO!$O$4:$O$100,0,0)</f>
        <v>0</v>
      </c>
      <c r="Z403" s="122">
        <f t="array" ref="Z403">XLOOKUP(DECKS!$F403,HISTORICO!$N$4:$N$100,HISTORICO!$P$4:$P$100,0,0)</f>
        <v>0</v>
      </c>
      <c r="AA403" s="122">
        <f t="array" ref="AA403">XLOOKUP(DECKS!$F403,HISTORICO!$N$107:$N$288,HISTORICO!$O$107:$O$288,0,0)</f>
        <v>0</v>
      </c>
      <c r="AB403" s="122">
        <f t="array" ref="AB403">XLOOKUP(DECKS!$F403,HISTORICO!$N$107:$N$288,HISTORICO!$P$107:$P$288,0,0)</f>
        <v>0</v>
      </c>
      <c r="AC403" s="100" t="str">
        <f>DECKS!$AB403/DECKS!$AA403</f>
        <v>#DIV/0!</v>
      </c>
      <c r="AD403" s="123">
        <f t="array" ref="AD403">XLOOKUP(DECKS!$F403,HISTORICO!$N$292:$N$759,HISTORICO!$O$292:$O$759,0,0)</f>
        <v>0</v>
      </c>
      <c r="AE403" s="122">
        <f t="array" ref="AE403">XLOOKUP(DECKS!$F403,HISTORICO!$N$292:$N$759,HISTORICO!$P$292:$P$759,0,0)</f>
        <v>0</v>
      </c>
      <c r="AF403" s="124">
        <f>IFERROR(DECKS!$AE403/DECKS!$AD403,0)</f>
        <v>0</v>
      </c>
      <c r="AG403" s="123">
        <f>DECKS!$Y403+DECKS!$AA403+DECKS!$AD403</f>
        <v>0</v>
      </c>
      <c r="AH403" s="124">
        <f>IFERROR((DECKS!$Z403+DECKS!$AB403+DECKS!$AE403)/DECKS!$AG403,0)</f>
        <v>0</v>
      </c>
      <c r="AI403" s="125" t="str">
        <f>IFERROR(AVERAGEIF(REG!$D$2:$D$124,DECKS!$F403,REG!$C$2:$C$124),"-")</f>
        <v>-</v>
      </c>
      <c r="AJ403" s="123">
        <f>DECKS!$M403+DECKS!$O403+DECKS!$Q403+DECKS!$S403+DECKS!$U403+DECKS!$W403+DECKS!$Y403+DECKS!$AA403+DECKS!$AD403</f>
        <v>8</v>
      </c>
      <c r="AK403" s="124">
        <f>IFERROR((DECKS!$N403+DECKS!$P403+DECKS!$R403+DECKS!$T403+DECKS!$V403+DECKS!$X403+DECKS!$Z403+DECKS!$AB403+DECKS!$AE403)/DECKS!$AJ403,0)</f>
        <v>0.25</v>
      </c>
      <c r="AL403" s="126" t="s">
        <v>362</v>
      </c>
      <c r="AM403" s="122">
        <f>SUMIF(HISTORICO!N:N,DECKS!$F403,HISTORICO!X:X)</f>
        <v>0</v>
      </c>
      <c r="AN403" s="122">
        <f>SUMIF(HISTORICO!N:N,DECKS!$F403,HISTORICO!Y:Y)</f>
        <v>0</v>
      </c>
      <c r="AO403" s="122">
        <f>SUMIF(HISTORICO!N:N,DECKS!$F403,HISTORICO!Z:Z)</f>
        <v>0</v>
      </c>
      <c r="AP403" s="122">
        <f>SUMIF(HISTORICO!N:N,DECKS!$F403,HISTORICO!AA:AA)</f>
        <v>0</v>
      </c>
      <c r="AQ403" s="127">
        <f>IFERROR(SUM(DECKS!$AM403:$AP403)/((DECKS!$AG403)),0)</f>
        <v>0</v>
      </c>
      <c r="AR403" s="128">
        <f>IFERROR(DECKS!$AM403/SUM(DECKS!$AM403:$AP403),0)</f>
        <v>0</v>
      </c>
      <c r="AS403" s="128">
        <f>IFERROR(DECKS!$AN403/SUM(DECKS!$AM403:$AP403),0)</f>
        <v>0</v>
      </c>
      <c r="AT403" s="128">
        <f>IFERROR(DECKS!$AO403/SUM(DECKS!$AM403:$AP403),0)</f>
        <v>0</v>
      </c>
      <c r="AU403" s="128">
        <f>IFERROR(DECKS!$AP403/SUM(DECKS!$AM403:$AP403),0)</f>
        <v>0</v>
      </c>
      <c r="AV403" s="122">
        <f t="array" ref="AV403">XLOOKUP(DECKS!$F403,HISTORICO!$N$4:$N$100,HISTORICO!$AH$4:$AH$100,0)</f>
        <v>0</v>
      </c>
      <c r="AW403" s="122">
        <f>DECKS!$AV403+DECKS!$AM403+1.5*DECKS!$AN403+2*DECKS!$AO403+2.5*DECKS!$AP403</f>
        <v>0</v>
      </c>
      <c r="AX403" s="125" t="str">
        <f>IFERROR(DECKS!$AW403/DECKS!$AG403,"-")</f>
        <v>-</v>
      </c>
      <c r="AY403" s="122" t="str">
        <f t="array" ref="AY403">XLOOKUP(DECKS!$AX403,REF!$F$64:$F$68,REF!$D$64:$D$68,"-",-1,1)</f>
        <v>-</v>
      </c>
      <c r="AZ403" s="107"/>
      <c r="BA403" s="114"/>
      <c r="BB403" s="107"/>
      <c r="BC403" s="107"/>
    </row>
    <row r="404" ht="18.75" hidden="1" customHeight="1">
      <c r="A404" s="88"/>
      <c r="B404" s="121" t="s">
        <v>302</v>
      </c>
      <c r="C404" s="122" t="s">
        <v>264</v>
      </c>
      <c r="D404" s="122">
        <v>6.0</v>
      </c>
      <c r="E404" s="121" t="str">
        <f t="array" ref="E404">XLOOKUP(B404,REF!$C$3:$C$34,REF!$B$3:$B$34,"-",0,1)</f>
        <v>Mardu</v>
      </c>
      <c r="F404" s="123" t="s">
        <v>747</v>
      </c>
      <c r="G404" s="122" t="str">
        <f t="shared" si="1"/>
        <v>1</v>
      </c>
      <c r="H404" s="122" t="str">
        <f t="shared" si="2"/>
        <v>0</v>
      </c>
      <c r="I404" s="122" t="str">
        <f t="shared" si="3"/>
        <v>1</v>
      </c>
      <c r="J404" s="122" t="str">
        <f t="shared" si="4"/>
        <v>1</v>
      </c>
      <c r="K404" s="122" t="str">
        <f t="shared" si="5"/>
        <v>0</v>
      </c>
      <c r="L404" s="122">
        <f t="shared" si="6"/>
        <v>3</v>
      </c>
      <c r="M404" s="122">
        <f t="array" ref="M404">XLOOKUP(DECKS!$F404,HISTORICO!$B$4:$B$11,HISTORICO!$C$4:$C$11,0,0)</f>
        <v>0</v>
      </c>
      <c r="N404" s="122">
        <f t="array" ref="N404">XLOOKUP(DECKS!$F404,HISTORICO!$B$4:$B$11,HISTORICO!$D$4:$D$11,0,0)</f>
        <v>0</v>
      </c>
      <c r="O404" s="122">
        <f t="array" ref="O404">XLOOKUP(DECKS!$F404,HISTORICO!$B$15:$B$89,HISTORICO!$C$15:$C$89,0,0)</f>
        <v>0</v>
      </c>
      <c r="P404" s="122">
        <f t="array" ref="P404">XLOOKUP(DECKS!$F404,HISTORICO!$B$15:$B$89,HISTORICO!$D$15:$D$89,0,0)</f>
        <v>0</v>
      </c>
      <c r="Q404" s="122">
        <f t="array" ref="Q404">XLOOKUP(DECKS!$F404,HISTORICO!$B$93:$B$171,HISTORICO!$C$93:$C$171,0,0)</f>
        <v>0</v>
      </c>
      <c r="R404" s="122">
        <f t="array" ref="R404">XLOOKUP(DECKS!$F404,HISTORICO!$B$93:$B$171,HISTORICO!$D$93:$D$171,0,0)</f>
        <v>0</v>
      </c>
      <c r="S404" s="122">
        <f t="array" ref="S404">XLOOKUP(DECKS!$F404,HISTORICO!$B$175:$B$377,HISTORICO!$C$175:$C$377,0,0)</f>
        <v>7</v>
      </c>
      <c r="T404" s="122">
        <f t="array" ref="T404">XLOOKUP(DECKS!$F404,HISTORICO!$B$175:$B$377,HISTORICO!$D$175:$D$377,0,0)</f>
        <v>2</v>
      </c>
      <c r="U404" s="122">
        <f t="array" ref="U404">XLOOKUP(DECKS!$F404,HISTORICO!$B$381:$B$501,HISTORICO!$C$381:$C$501,0,0)</f>
        <v>1</v>
      </c>
      <c r="V404" s="122">
        <f t="array" ref="V404">XLOOKUP(DECKS!$F404,HISTORICO!$B$381:$B$501,HISTORICO!$D$381:$D$501,0,0)</f>
        <v>0</v>
      </c>
      <c r="W404" s="122">
        <f t="array" ref="W404">XLOOKUP(DECKS!$F404,HISTORICO!$B$505:$B$589,HISTORICO!$C$505:$C$589,0,0)</f>
        <v>0</v>
      </c>
      <c r="X404" s="122">
        <f t="array" ref="X404">XLOOKUP(DECKS!$F404,HISTORICO!$B$505:$B$589,HISTORICO!$D$505:$D$589,0,0)</f>
        <v>0</v>
      </c>
      <c r="Y404" s="122">
        <f t="array" ref="Y404">XLOOKUP(DECKS!$F404,HISTORICO!$N$4:$N$100,HISTORICO!$O$4:$O$100,0,0)</f>
        <v>0</v>
      </c>
      <c r="Z404" s="122">
        <f t="array" ref="Z404">XLOOKUP(DECKS!$F404,HISTORICO!$N$4:$N$100,HISTORICO!$P$4:$P$100,0,0)</f>
        <v>0</v>
      </c>
      <c r="AA404" s="122">
        <f t="array" ref="AA404">XLOOKUP(DECKS!$F404,HISTORICO!$N$107:$N$288,HISTORICO!$O$107:$O$288,0,0)</f>
        <v>0</v>
      </c>
      <c r="AB404" s="122">
        <f t="array" ref="AB404">XLOOKUP(DECKS!$F404,HISTORICO!$N$107:$N$288,HISTORICO!$P$107:$P$288,0,0)</f>
        <v>0</v>
      </c>
      <c r="AC404" s="100" t="str">
        <f>DECKS!$AB404/DECKS!$AA404</f>
        <v>#DIV/0!</v>
      </c>
      <c r="AD404" s="123">
        <f t="array" ref="AD404">XLOOKUP(DECKS!$F404,HISTORICO!$N$292:$N$759,HISTORICO!$O$292:$O$759,0,0)</f>
        <v>0</v>
      </c>
      <c r="AE404" s="122">
        <f t="array" ref="AE404">XLOOKUP(DECKS!$F404,HISTORICO!$N$292:$N$759,HISTORICO!$P$292:$P$759,0,0)</f>
        <v>0</v>
      </c>
      <c r="AF404" s="124">
        <f>IFERROR(DECKS!$AE404/DECKS!$AD404,0)</f>
        <v>0</v>
      </c>
      <c r="AG404" s="123">
        <f>DECKS!$Y404+DECKS!$AA404+DECKS!$AD404</f>
        <v>0</v>
      </c>
      <c r="AH404" s="124">
        <f>IFERROR((DECKS!$Z404+DECKS!$AB404+DECKS!$AE404)/DECKS!$AG404,0)</f>
        <v>0</v>
      </c>
      <c r="AI404" s="125" t="str">
        <f>IFERROR(AVERAGEIF(REG!$D$2:$D$124,DECKS!$F404,REG!$C$2:$C$124),"-")</f>
        <v>-</v>
      </c>
      <c r="AJ404" s="123">
        <f>DECKS!$M404+DECKS!$O404+DECKS!$Q404+DECKS!$S404+DECKS!$U404+DECKS!$W404+DECKS!$Y404+DECKS!$AA404+DECKS!$AD404</f>
        <v>8</v>
      </c>
      <c r="AK404" s="124">
        <f>IFERROR((DECKS!$N404+DECKS!$P404+DECKS!$R404+DECKS!$T404+DECKS!$V404+DECKS!$X404+DECKS!$Z404+DECKS!$AB404+DECKS!$AE404)/DECKS!$AJ404,0)</f>
        <v>0.25</v>
      </c>
      <c r="AL404" s="126" t="s">
        <v>362</v>
      </c>
      <c r="AM404" s="122">
        <f>SUMIF(HISTORICO!N:N,DECKS!$F404,HISTORICO!X:X)</f>
        <v>0</v>
      </c>
      <c r="AN404" s="122">
        <f>SUMIF(HISTORICO!N:N,DECKS!$F404,HISTORICO!Y:Y)</f>
        <v>0</v>
      </c>
      <c r="AO404" s="122">
        <f>SUMIF(HISTORICO!N:N,DECKS!$F404,HISTORICO!Z:Z)</f>
        <v>0</v>
      </c>
      <c r="AP404" s="122">
        <f>SUMIF(HISTORICO!N:N,DECKS!$F404,HISTORICO!AA:AA)</f>
        <v>0</v>
      </c>
      <c r="AQ404" s="127">
        <f>IFERROR(SUM(DECKS!$AM404:$AP404)/((DECKS!$AG404)),0)</f>
        <v>0</v>
      </c>
      <c r="AR404" s="128">
        <f>IFERROR(DECKS!$AM404/SUM(DECKS!$AM404:$AP404),0)</f>
        <v>0</v>
      </c>
      <c r="AS404" s="128">
        <f>IFERROR(DECKS!$AN404/SUM(DECKS!$AM404:$AP404),0)</f>
        <v>0</v>
      </c>
      <c r="AT404" s="128">
        <f>IFERROR(DECKS!$AO404/SUM(DECKS!$AM404:$AP404),0)</f>
        <v>0</v>
      </c>
      <c r="AU404" s="128">
        <f>IFERROR(DECKS!$AP404/SUM(DECKS!$AM404:$AP404),0)</f>
        <v>0</v>
      </c>
      <c r="AV404" s="122">
        <f t="array" ref="AV404">XLOOKUP(DECKS!$F404,HISTORICO!$N$4:$N$100,HISTORICO!$AH$4:$AH$100,0)</f>
        <v>0</v>
      </c>
      <c r="AW404" s="122">
        <f>DECKS!$AV404+DECKS!$AM404+1.5*DECKS!$AN404+2*DECKS!$AO404+2.5*DECKS!$AP404</f>
        <v>0</v>
      </c>
      <c r="AX404" s="125" t="str">
        <f>IFERROR(DECKS!$AW404/DECKS!$AG404,"-")</f>
        <v>-</v>
      </c>
      <c r="AY404" s="122" t="str">
        <f t="array" ref="AY404">XLOOKUP(DECKS!$AX404,REF!$F$64:$F$68,REF!$D$64:$D$68,"-",-1,1)</f>
        <v>-</v>
      </c>
      <c r="AZ404" s="107"/>
      <c r="BA404" s="114"/>
      <c r="BB404" s="107"/>
      <c r="BC404" s="107"/>
    </row>
    <row r="405" ht="18.75" hidden="1" customHeight="1">
      <c r="A405" s="88"/>
      <c r="B405" s="121" t="s">
        <v>324</v>
      </c>
      <c r="C405" s="122" t="s">
        <v>264</v>
      </c>
      <c r="D405" s="122">
        <v>3.0</v>
      </c>
      <c r="E405" s="121" t="str">
        <f t="array" ref="E405">XLOOKUP(B405,REF!$C$3:$C$34,REF!$B$3:$B$34,"-",0,1)</f>
        <v>Simic</v>
      </c>
      <c r="F405" s="123" t="s">
        <v>748</v>
      </c>
      <c r="G405" s="122" t="str">
        <f t="shared" si="1"/>
        <v>0</v>
      </c>
      <c r="H405" s="122" t="str">
        <f t="shared" si="2"/>
        <v>1</v>
      </c>
      <c r="I405" s="122" t="str">
        <f t="shared" si="3"/>
        <v>0</v>
      </c>
      <c r="J405" s="122" t="str">
        <f t="shared" si="4"/>
        <v>0</v>
      </c>
      <c r="K405" s="122" t="str">
        <f t="shared" si="5"/>
        <v>1</v>
      </c>
      <c r="L405" s="122">
        <f t="shared" si="6"/>
        <v>2</v>
      </c>
      <c r="M405" s="122">
        <f t="array" ref="M405">XLOOKUP(DECKS!$F405,HISTORICO!$B$4:$B$11,HISTORICO!$C$4:$C$11,0,0)</f>
        <v>0</v>
      </c>
      <c r="N405" s="122">
        <f t="array" ref="N405">XLOOKUP(DECKS!$F405,HISTORICO!$B$4:$B$11,HISTORICO!$D$4:$D$11,0,0)</f>
        <v>0</v>
      </c>
      <c r="O405" s="122">
        <f t="array" ref="O405">XLOOKUP(DECKS!$F405,HISTORICO!$B$15:$B$89,HISTORICO!$C$15:$C$89,0,0)</f>
        <v>0</v>
      </c>
      <c r="P405" s="122">
        <f t="array" ref="P405">XLOOKUP(DECKS!$F405,HISTORICO!$B$15:$B$89,HISTORICO!$D$15:$D$89,0,0)</f>
        <v>0</v>
      </c>
      <c r="Q405" s="122">
        <f t="array" ref="Q405">XLOOKUP(DECKS!$F405,HISTORICO!$B$93:$B$171,HISTORICO!$C$93:$C$171,0,0)</f>
        <v>0</v>
      </c>
      <c r="R405" s="122">
        <f t="array" ref="R405">XLOOKUP(DECKS!$F405,HISTORICO!$B$93:$B$171,HISTORICO!$D$93:$D$171,0,0)</f>
        <v>0</v>
      </c>
      <c r="S405" s="122">
        <f t="array" ref="S405">XLOOKUP(DECKS!$F405,HISTORICO!$B$175:$B$377,HISTORICO!$C$175:$C$377,0,0)</f>
        <v>8</v>
      </c>
      <c r="T405" s="122">
        <f t="array" ref="T405">XLOOKUP(DECKS!$F405,HISTORICO!$B$175:$B$377,HISTORICO!$D$175:$D$377,0,0)</f>
        <v>2</v>
      </c>
      <c r="U405" s="122">
        <f t="array" ref="U405">XLOOKUP(DECKS!$F405,HISTORICO!$B$381:$B$501,HISTORICO!$C$381:$C$501,0,0)</f>
        <v>0</v>
      </c>
      <c r="V405" s="122">
        <f t="array" ref="V405">XLOOKUP(DECKS!$F405,HISTORICO!$B$381:$B$501,HISTORICO!$D$381:$D$501,0,0)</f>
        <v>0</v>
      </c>
      <c r="W405" s="122">
        <f t="array" ref="W405">XLOOKUP(DECKS!$F405,HISTORICO!$B$505:$B$589,HISTORICO!$C$505:$C$589,0,0)</f>
        <v>0</v>
      </c>
      <c r="X405" s="122">
        <f t="array" ref="X405">XLOOKUP(DECKS!$F405,HISTORICO!$B$505:$B$589,HISTORICO!$D$505:$D$589,0,0)</f>
        <v>0</v>
      </c>
      <c r="Y405" s="122">
        <f t="array" ref="Y405">XLOOKUP(DECKS!$F405,HISTORICO!$N$4:$N$100,HISTORICO!$O$4:$O$100,0,0)</f>
        <v>0</v>
      </c>
      <c r="Z405" s="122">
        <f t="array" ref="Z405">XLOOKUP(DECKS!$F405,HISTORICO!$N$4:$N$100,HISTORICO!$P$4:$P$100,0,0)</f>
        <v>0</v>
      </c>
      <c r="AA405" s="122">
        <f t="array" ref="AA405">XLOOKUP(DECKS!$F405,HISTORICO!$N$107:$N$288,HISTORICO!$O$107:$O$288,0,0)</f>
        <v>0</v>
      </c>
      <c r="AB405" s="122">
        <f t="array" ref="AB405">XLOOKUP(DECKS!$F405,HISTORICO!$N$107:$N$288,HISTORICO!$P$107:$P$288,0,0)</f>
        <v>0</v>
      </c>
      <c r="AC405" s="100" t="str">
        <f>DECKS!$AB405/DECKS!$AA405</f>
        <v>#DIV/0!</v>
      </c>
      <c r="AD405" s="123">
        <f t="array" ref="AD405">XLOOKUP(DECKS!$F405,HISTORICO!$N$292:$N$759,HISTORICO!$O$292:$O$759,0,0)</f>
        <v>0</v>
      </c>
      <c r="AE405" s="122">
        <f t="array" ref="AE405">XLOOKUP(DECKS!$F405,HISTORICO!$N$292:$N$759,HISTORICO!$P$292:$P$759,0,0)</f>
        <v>0</v>
      </c>
      <c r="AF405" s="124">
        <f>IFERROR(DECKS!$AE405/DECKS!$AD405,0)</f>
        <v>0</v>
      </c>
      <c r="AG405" s="123">
        <f>DECKS!$Y405+DECKS!$AA405+DECKS!$AD405</f>
        <v>0</v>
      </c>
      <c r="AH405" s="124">
        <f>IFERROR((DECKS!$Z405+DECKS!$AB405+DECKS!$AE405)/DECKS!$AG405,0)</f>
        <v>0</v>
      </c>
      <c r="AI405" s="125" t="str">
        <f>IFERROR(AVERAGEIF(REG!$D$2:$D$124,DECKS!$F405,REG!$C$2:$C$124),"-")</f>
        <v>-</v>
      </c>
      <c r="AJ405" s="123">
        <f>DECKS!$M405+DECKS!$O405+DECKS!$Q405+DECKS!$S405+DECKS!$U405+DECKS!$W405+DECKS!$Y405+DECKS!$AA405+DECKS!$AD405</f>
        <v>8</v>
      </c>
      <c r="AK405" s="124">
        <f>IFERROR((DECKS!$N405+DECKS!$P405+DECKS!$R405+DECKS!$T405+DECKS!$V405+DECKS!$X405+DECKS!$Z405+DECKS!$AB405+DECKS!$AE405)/DECKS!$AJ405,0)</f>
        <v>0.25</v>
      </c>
      <c r="AL405" s="126" t="s">
        <v>362</v>
      </c>
      <c r="AM405" s="122">
        <f>SUMIF(HISTORICO!N:N,DECKS!$F405,HISTORICO!X:X)</f>
        <v>0</v>
      </c>
      <c r="AN405" s="122">
        <f>SUMIF(HISTORICO!N:N,DECKS!$F405,HISTORICO!Y:Y)</f>
        <v>0</v>
      </c>
      <c r="AO405" s="122">
        <f>SUMIF(HISTORICO!N:N,DECKS!$F405,HISTORICO!Z:Z)</f>
        <v>0</v>
      </c>
      <c r="AP405" s="122">
        <f>SUMIF(HISTORICO!N:N,DECKS!$F405,HISTORICO!AA:AA)</f>
        <v>0</v>
      </c>
      <c r="AQ405" s="127">
        <f>IFERROR(SUM(DECKS!$AM405:$AP405)/((DECKS!$AG405)),0)</f>
        <v>0</v>
      </c>
      <c r="AR405" s="128">
        <f>IFERROR(DECKS!$AM405/SUM(DECKS!$AM405:$AP405),0)</f>
        <v>0</v>
      </c>
      <c r="AS405" s="128">
        <f>IFERROR(DECKS!$AN405/SUM(DECKS!$AM405:$AP405),0)</f>
        <v>0</v>
      </c>
      <c r="AT405" s="128">
        <f>IFERROR(DECKS!$AO405/SUM(DECKS!$AM405:$AP405),0)</f>
        <v>0</v>
      </c>
      <c r="AU405" s="128">
        <f>IFERROR(DECKS!$AP405/SUM(DECKS!$AM405:$AP405),0)</f>
        <v>0</v>
      </c>
      <c r="AV405" s="122">
        <f t="array" ref="AV405">XLOOKUP(DECKS!$F405,HISTORICO!$N$4:$N$100,HISTORICO!$AH$4:$AH$100,0)</f>
        <v>0</v>
      </c>
      <c r="AW405" s="122">
        <f>DECKS!$AV405+DECKS!$AM405+1.5*DECKS!$AN405+2*DECKS!$AO405+2.5*DECKS!$AP405</f>
        <v>0</v>
      </c>
      <c r="AX405" s="125" t="str">
        <f>IFERROR(DECKS!$AW405/DECKS!$AG405,"-")</f>
        <v>-</v>
      </c>
      <c r="AY405" s="122" t="str">
        <f t="array" ref="AY405">XLOOKUP(DECKS!$AX405,REF!$F$64:$F$68,REF!$D$64:$D$68,"-",-1,1)</f>
        <v>-</v>
      </c>
      <c r="AZ405" s="107"/>
      <c r="BA405" s="114"/>
      <c r="BB405" s="107"/>
      <c r="BC405" s="107"/>
    </row>
    <row r="406" ht="18.75" hidden="1" customHeight="1">
      <c r="A406" s="88"/>
      <c r="B406" s="121" t="s">
        <v>304</v>
      </c>
      <c r="C406" s="122" t="s">
        <v>264</v>
      </c>
      <c r="D406" s="122">
        <v>3.0</v>
      </c>
      <c r="E406" s="121" t="str">
        <f t="array" ref="E406">XLOOKUP(B406,REF!$C$3:$C$34,REF!$B$3:$B$34,"-",0,1)</f>
        <v>Izzet</v>
      </c>
      <c r="F406" s="123" t="s">
        <v>749</v>
      </c>
      <c r="G406" s="122" t="str">
        <f t="shared" si="1"/>
        <v>0</v>
      </c>
      <c r="H406" s="122" t="str">
        <f t="shared" si="2"/>
        <v>1</v>
      </c>
      <c r="I406" s="122" t="str">
        <f t="shared" si="3"/>
        <v>0</v>
      </c>
      <c r="J406" s="122" t="str">
        <f t="shared" si="4"/>
        <v>1</v>
      </c>
      <c r="K406" s="122" t="str">
        <f t="shared" si="5"/>
        <v>0</v>
      </c>
      <c r="L406" s="122">
        <f t="shared" si="6"/>
        <v>2</v>
      </c>
      <c r="M406" s="122">
        <f t="array" ref="M406">XLOOKUP(DECKS!$F406,HISTORICO!$B$4:$B$11,HISTORICO!$C$4:$C$11,0,0)</f>
        <v>0</v>
      </c>
      <c r="N406" s="122">
        <f t="array" ref="N406">XLOOKUP(DECKS!$F406,HISTORICO!$B$4:$B$11,HISTORICO!$D$4:$D$11,0,0)</f>
        <v>0</v>
      </c>
      <c r="O406" s="122">
        <f t="array" ref="O406">XLOOKUP(DECKS!$F406,HISTORICO!$B$15:$B$89,HISTORICO!$C$15:$C$89,0,0)</f>
        <v>8</v>
      </c>
      <c r="P406" s="122">
        <f t="array" ref="P406">XLOOKUP(DECKS!$F406,HISTORICO!$B$15:$B$89,HISTORICO!$D$15:$D$89,0,0)</f>
        <v>2</v>
      </c>
      <c r="Q406" s="122">
        <f t="array" ref="Q406">XLOOKUP(DECKS!$F406,HISTORICO!$B$93:$B$171,HISTORICO!$C$93:$C$171,0,0)</f>
        <v>0</v>
      </c>
      <c r="R406" s="122">
        <f t="array" ref="R406">XLOOKUP(DECKS!$F406,HISTORICO!$B$93:$B$171,HISTORICO!$D$93:$D$171,0,0)</f>
        <v>0</v>
      </c>
      <c r="S406" s="122">
        <f t="array" ref="S406">XLOOKUP(DECKS!$F406,HISTORICO!$B$175:$B$377,HISTORICO!$C$175:$C$377,0,0)</f>
        <v>0</v>
      </c>
      <c r="T406" s="122">
        <f t="array" ref="T406">XLOOKUP(DECKS!$F406,HISTORICO!$B$175:$B$377,HISTORICO!$D$175:$D$377,0,0)</f>
        <v>0</v>
      </c>
      <c r="U406" s="122">
        <f t="array" ref="U406">XLOOKUP(DECKS!$F406,HISTORICO!$B$381:$B$501,HISTORICO!$C$381:$C$501,0,0)</f>
        <v>0</v>
      </c>
      <c r="V406" s="122">
        <f t="array" ref="V406">XLOOKUP(DECKS!$F406,HISTORICO!$B$381:$B$501,HISTORICO!$D$381:$D$501,0,0)</f>
        <v>0</v>
      </c>
      <c r="W406" s="122">
        <f t="array" ref="W406">XLOOKUP(DECKS!$F406,HISTORICO!$B$505:$B$589,HISTORICO!$C$505:$C$589,0,0)</f>
        <v>0</v>
      </c>
      <c r="X406" s="122">
        <f t="array" ref="X406">XLOOKUP(DECKS!$F406,HISTORICO!$B$505:$B$589,HISTORICO!$D$505:$D$589,0,0)</f>
        <v>0</v>
      </c>
      <c r="Y406" s="122">
        <f t="array" ref="Y406">XLOOKUP(DECKS!$F406,HISTORICO!$N$4:$N$100,HISTORICO!$O$4:$O$100,0,0)</f>
        <v>0</v>
      </c>
      <c r="Z406" s="122">
        <f t="array" ref="Z406">XLOOKUP(DECKS!$F406,HISTORICO!$N$4:$N$100,HISTORICO!$P$4:$P$100,0,0)</f>
        <v>0</v>
      </c>
      <c r="AA406" s="122">
        <f t="array" ref="AA406">XLOOKUP(DECKS!$F406,HISTORICO!$N$107:$N$288,HISTORICO!$O$107:$O$288,0,0)</f>
        <v>0</v>
      </c>
      <c r="AB406" s="122">
        <f t="array" ref="AB406">XLOOKUP(DECKS!$F406,HISTORICO!$N$107:$N$288,HISTORICO!$P$107:$P$288,0,0)</f>
        <v>0</v>
      </c>
      <c r="AC406" s="100" t="str">
        <f>DECKS!$AB406/DECKS!$AA406</f>
        <v>#DIV/0!</v>
      </c>
      <c r="AD406" s="123">
        <f t="array" ref="AD406">XLOOKUP(DECKS!$F406,HISTORICO!$N$292:$N$759,HISTORICO!$O$292:$O$759,0,0)</f>
        <v>0</v>
      </c>
      <c r="AE406" s="122">
        <f t="array" ref="AE406">XLOOKUP(DECKS!$F406,HISTORICO!$N$292:$N$759,HISTORICO!$P$292:$P$759,0,0)</f>
        <v>0</v>
      </c>
      <c r="AF406" s="124">
        <f>IFERROR(DECKS!$AE406/DECKS!$AD406,0)</f>
        <v>0</v>
      </c>
      <c r="AG406" s="123">
        <f>DECKS!$Y406+DECKS!$AA406+DECKS!$AD406</f>
        <v>0</v>
      </c>
      <c r="AH406" s="124">
        <f>IFERROR((DECKS!$Z406+DECKS!$AB406+DECKS!$AE406)/DECKS!$AG406,0)</f>
        <v>0</v>
      </c>
      <c r="AI406" s="125" t="str">
        <f>IFERROR(AVERAGEIF(REG!$D$2:$D$124,DECKS!$F406,REG!$C$2:$C$124),"-")</f>
        <v>-</v>
      </c>
      <c r="AJ406" s="123">
        <f>DECKS!$M406+DECKS!$O406+DECKS!$Q406+DECKS!$S406+DECKS!$U406+DECKS!$W406+DECKS!$Y406+DECKS!$AA406+DECKS!$AD406</f>
        <v>8</v>
      </c>
      <c r="AK406" s="124">
        <f>IFERROR((DECKS!$N406+DECKS!$P406+DECKS!$R406+DECKS!$T406+DECKS!$V406+DECKS!$X406+DECKS!$Z406+DECKS!$AB406+DECKS!$AE406)/DECKS!$AJ406,0)</f>
        <v>0.25</v>
      </c>
      <c r="AL406" s="126" t="s">
        <v>362</v>
      </c>
      <c r="AM406" s="122">
        <f>SUMIF(HISTORICO!N:N,DECKS!$F406,HISTORICO!X:X)</f>
        <v>0</v>
      </c>
      <c r="AN406" s="122">
        <f>SUMIF(HISTORICO!N:N,DECKS!$F406,HISTORICO!Y:Y)</f>
        <v>0</v>
      </c>
      <c r="AO406" s="122">
        <f>SUMIF(HISTORICO!N:N,DECKS!$F406,HISTORICO!Z:Z)</f>
        <v>0</v>
      </c>
      <c r="AP406" s="122">
        <f>SUMIF(HISTORICO!N:N,DECKS!$F406,HISTORICO!AA:AA)</f>
        <v>0</v>
      </c>
      <c r="AQ406" s="127">
        <f>IFERROR(SUM(DECKS!$AM406:$AP406)/((DECKS!$AG406)),0)</f>
        <v>0</v>
      </c>
      <c r="AR406" s="128">
        <f>IFERROR(DECKS!$AM406/SUM(DECKS!$AM406:$AP406),0)</f>
        <v>0</v>
      </c>
      <c r="AS406" s="128">
        <f>IFERROR(DECKS!$AN406/SUM(DECKS!$AM406:$AP406),0)</f>
        <v>0</v>
      </c>
      <c r="AT406" s="128">
        <f>IFERROR(DECKS!$AO406/SUM(DECKS!$AM406:$AP406),0)</f>
        <v>0</v>
      </c>
      <c r="AU406" s="128">
        <f>IFERROR(DECKS!$AP406/SUM(DECKS!$AM406:$AP406),0)</f>
        <v>0</v>
      </c>
      <c r="AV406" s="122">
        <f t="array" ref="AV406">XLOOKUP(DECKS!$F406,HISTORICO!$N$4:$N$100,HISTORICO!$AH$4:$AH$100,0)</f>
        <v>0</v>
      </c>
      <c r="AW406" s="122">
        <f>DECKS!$AV406+DECKS!$AM406+1.5*DECKS!$AN406+2*DECKS!$AO406+2.5*DECKS!$AP406</f>
        <v>0</v>
      </c>
      <c r="AX406" s="125" t="str">
        <f>IFERROR(DECKS!$AW406/DECKS!$AG406,"-")</f>
        <v>-</v>
      </c>
      <c r="AY406" s="122" t="str">
        <f t="array" ref="AY406">XLOOKUP(DECKS!$AX406,REF!$F$64:$F$68,REF!$D$64:$D$68,"-",-1,1)</f>
        <v>-</v>
      </c>
      <c r="AZ406" s="107"/>
      <c r="BA406" s="114"/>
      <c r="BB406" s="107"/>
      <c r="BC406" s="107"/>
    </row>
    <row r="407" ht="18.75" hidden="1" customHeight="1">
      <c r="A407" s="88"/>
      <c r="B407" s="121" t="s">
        <v>332</v>
      </c>
      <c r="C407" s="122" t="s">
        <v>263</v>
      </c>
      <c r="D407" s="122">
        <v>5.0</v>
      </c>
      <c r="E407" s="121" t="str">
        <f t="array" ref="E407">XLOOKUP(B407,REF!$C$3:$C$34,REF!$B$3:$B$34,"-",0,1)</f>
        <v>Gruul</v>
      </c>
      <c r="F407" s="123" t="s">
        <v>750</v>
      </c>
      <c r="G407" s="122" t="str">
        <f t="shared" si="1"/>
        <v>0</v>
      </c>
      <c r="H407" s="122" t="str">
        <f t="shared" si="2"/>
        <v>0</v>
      </c>
      <c r="I407" s="122" t="str">
        <f t="shared" si="3"/>
        <v>0</v>
      </c>
      <c r="J407" s="122" t="str">
        <f t="shared" si="4"/>
        <v>1</v>
      </c>
      <c r="K407" s="122" t="str">
        <f t="shared" si="5"/>
        <v>1</v>
      </c>
      <c r="L407" s="122">
        <f t="shared" si="6"/>
        <v>2</v>
      </c>
      <c r="M407" s="122">
        <f t="array" ref="M407">XLOOKUP(DECKS!$F407,HISTORICO!$B$4:$B$11,HISTORICO!$C$4:$C$11,0,0)</f>
        <v>0</v>
      </c>
      <c r="N407" s="122">
        <f t="array" ref="N407">XLOOKUP(DECKS!$F407,HISTORICO!$B$4:$B$11,HISTORICO!$D$4:$D$11,0,0)</f>
        <v>0</v>
      </c>
      <c r="O407" s="122">
        <f t="array" ref="O407">XLOOKUP(DECKS!$F407,HISTORICO!$B$15:$B$89,HISTORICO!$C$15:$C$89,0,0)</f>
        <v>0</v>
      </c>
      <c r="P407" s="122">
        <f t="array" ref="P407">XLOOKUP(DECKS!$F407,HISTORICO!$B$15:$B$89,HISTORICO!$D$15:$D$89,0,0)</f>
        <v>0</v>
      </c>
      <c r="Q407" s="122">
        <f t="array" ref="Q407">XLOOKUP(DECKS!$F407,HISTORICO!$B$93:$B$171,HISTORICO!$C$93:$C$171,0,0)</f>
        <v>0</v>
      </c>
      <c r="R407" s="122">
        <f t="array" ref="R407">XLOOKUP(DECKS!$F407,HISTORICO!$B$93:$B$171,HISTORICO!$D$93:$D$171,0,0)</f>
        <v>0</v>
      </c>
      <c r="S407" s="122">
        <f t="array" ref="S407">XLOOKUP(DECKS!$F407,HISTORICO!$B$175:$B$377,HISTORICO!$C$175:$C$377,0,0)</f>
        <v>21</v>
      </c>
      <c r="T407" s="122">
        <f t="array" ref="T407">XLOOKUP(DECKS!$F407,HISTORICO!$B$175:$B$377,HISTORICO!$D$175:$D$377,0,0)</f>
        <v>5</v>
      </c>
      <c r="U407" s="122">
        <f t="array" ref="U407">XLOOKUP(DECKS!$F407,HISTORICO!$B$381:$B$501,HISTORICO!$C$381:$C$501,0,0)</f>
        <v>0</v>
      </c>
      <c r="V407" s="122">
        <f t="array" ref="V407">XLOOKUP(DECKS!$F407,HISTORICO!$B$381:$B$501,HISTORICO!$D$381:$D$501,0,0)</f>
        <v>0</v>
      </c>
      <c r="W407" s="122">
        <f t="array" ref="W407">XLOOKUP(DECKS!$F407,HISTORICO!$B$505:$B$589,HISTORICO!$C$505:$C$589,0,0)</f>
        <v>0</v>
      </c>
      <c r="X407" s="122">
        <f t="array" ref="X407">XLOOKUP(DECKS!$F407,HISTORICO!$B$505:$B$589,HISTORICO!$D$505:$D$589,0,0)</f>
        <v>0</v>
      </c>
      <c r="Y407" s="122">
        <f t="array" ref="Y407">XLOOKUP(DECKS!$F407,HISTORICO!$N$4:$N$100,HISTORICO!$O$4:$O$100,0,0)</f>
        <v>0</v>
      </c>
      <c r="Z407" s="122">
        <f t="array" ref="Z407">XLOOKUP(DECKS!$F407,HISTORICO!$N$4:$N$100,HISTORICO!$P$4:$P$100,0,0)</f>
        <v>0</v>
      </c>
      <c r="AA407" s="122">
        <f t="array" ref="AA407">XLOOKUP(DECKS!$F407,HISTORICO!$N$107:$N$288,HISTORICO!$O$107:$O$288,0,0)</f>
        <v>0</v>
      </c>
      <c r="AB407" s="122">
        <f t="array" ref="AB407">XLOOKUP(DECKS!$F407,HISTORICO!$N$107:$N$288,HISTORICO!$P$107:$P$288,0,0)</f>
        <v>0</v>
      </c>
      <c r="AC407" s="100" t="str">
        <f>DECKS!$AB407/DECKS!$AA407</f>
        <v>#DIV/0!</v>
      </c>
      <c r="AD407" s="123">
        <f t="array" ref="AD407">XLOOKUP(DECKS!$F407,HISTORICO!$N$292:$N$759,HISTORICO!$O$292:$O$759,0,0)</f>
        <v>0</v>
      </c>
      <c r="AE407" s="122">
        <f t="array" ref="AE407">XLOOKUP(DECKS!$F407,HISTORICO!$N$292:$N$759,HISTORICO!$P$292:$P$759,0,0)</f>
        <v>0</v>
      </c>
      <c r="AF407" s="124">
        <f>IFERROR(DECKS!$AE407/DECKS!$AD407,0)</f>
        <v>0</v>
      </c>
      <c r="AG407" s="123">
        <f>DECKS!$Y407+DECKS!$AA407+DECKS!$AD407</f>
        <v>0</v>
      </c>
      <c r="AH407" s="124">
        <f>IFERROR((DECKS!$Z407+DECKS!$AB407+DECKS!$AE407)/DECKS!$AG407,0)</f>
        <v>0</v>
      </c>
      <c r="AI407" s="125" t="str">
        <f>IFERROR(AVERAGEIF(REG!$D$2:$D$124,DECKS!$F407,REG!$C$2:$C$124),"-")</f>
        <v>-</v>
      </c>
      <c r="AJ407" s="123">
        <f>DECKS!$M407+DECKS!$O407+DECKS!$Q407+DECKS!$S407+DECKS!$U407+DECKS!$W407+DECKS!$Y407+DECKS!$AA407+DECKS!$AD407</f>
        <v>21</v>
      </c>
      <c r="AK407" s="124">
        <f>IFERROR((DECKS!$N407+DECKS!$P407+DECKS!$R407+DECKS!$T407+DECKS!$V407+DECKS!$X407+DECKS!$Z407+DECKS!$AB407+DECKS!$AE407)/DECKS!$AJ407,0)</f>
        <v>0.2380952381</v>
      </c>
      <c r="AL407" s="126" t="s">
        <v>362</v>
      </c>
      <c r="AM407" s="122">
        <f>SUMIF(HISTORICO!N:N,DECKS!$F407,HISTORICO!X:X)</f>
        <v>0</v>
      </c>
      <c r="AN407" s="122">
        <f>SUMIF(HISTORICO!N:N,DECKS!$F407,HISTORICO!Y:Y)</f>
        <v>0</v>
      </c>
      <c r="AO407" s="122">
        <f>SUMIF(HISTORICO!N:N,DECKS!$F407,HISTORICO!Z:Z)</f>
        <v>0</v>
      </c>
      <c r="AP407" s="122">
        <f>SUMIF(HISTORICO!N:N,DECKS!$F407,HISTORICO!AA:AA)</f>
        <v>0</v>
      </c>
      <c r="AQ407" s="127">
        <f>IFERROR(SUM(DECKS!$AM407:$AP407)/((DECKS!$AG407)),0)</f>
        <v>0</v>
      </c>
      <c r="AR407" s="128">
        <f>IFERROR(DECKS!$AM407/SUM(DECKS!$AM407:$AP407),0)</f>
        <v>0</v>
      </c>
      <c r="AS407" s="128">
        <f>IFERROR(DECKS!$AN407/SUM(DECKS!$AM407:$AP407),0)</f>
        <v>0</v>
      </c>
      <c r="AT407" s="128">
        <f>IFERROR(DECKS!$AO407/SUM(DECKS!$AM407:$AP407),0)</f>
        <v>0</v>
      </c>
      <c r="AU407" s="128">
        <f>IFERROR(DECKS!$AP407/SUM(DECKS!$AM407:$AP407),0)</f>
        <v>0</v>
      </c>
      <c r="AV407" s="122">
        <f t="array" ref="AV407">XLOOKUP(DECKS!$F407,HISTORICO!$N$4:$N$100,HISTORICO!$AH$4:$AH$100,0)</f>
        <v>0</v>
      </c>
      <c r="AW407" s="122">
        <f>DECKS!$AV407+DECKS!$AM407+1.5*DECKS!$AN407+2*DECKS!$AO407+2.5*DECKS!$AP407</f>
        <v>0</v>
      </c>
      <c r="AX407" s="125" t="str">
        <f>IFERROR(DECKS!$AW407/DECKS!$AG407,"-")</f>
        <v>-</v>
      </c>
      <c r="AY407" s="122" t="str">
        <f t="array" ref="AY407">XLOOKUP(DECKS!$AX407,REF!$F$64:$F$68,REF!$D$64:$D$68,"-",-1,1)</f>
        <v>-</v>
      </c>
      <c r="AZ407" s="107"/>
      <c r="BA407" s="114"/>
      <c r="BB407" s="107"/>
      <c r="BC407" s="107"/>
    </row>
    <row r="408" ht="18.75" hidden="1" customHeight="1">
      <c r="A408" s="88"/>
      <c r="B408" s="121" t="s">
        <v>302</v>
      </c>
      <c r="C408" s="122" t="s">
        <v>276</v>
      </c>
      <c r="D408" s="122">
        <v>3.0</v>
      </c>
      <c r="E408" s="121" t="str">
        <f t="array" ref="E408">XLOOKUP(B408,REF!$C$3:$C$34,REF!$B$3:$B$34,"-",0,1)</f>
        <v>Mardu</v>
      </c>
      <c r="F408" s="123" t="s">
        <v>751</v>
      </c>
      <c r="G408" s="122" t="str">
        <f t="shared" si="1"/>
        <v>1</v>
      </c>
      <c r="H408" s="122" t="str">
        <f t="shared" si="2"/>
        <v>0</v>
      </c>
      <c r="I408" s="122" t="str">
        <f t="shared" si="3"/>
        <v>1</v>
      </c>
      <c r="J408" s="122" t="str">
        <f t="shared" si="4"/>
        <v>1</v>
      </c>
      <c r="K408" s="122" t="str">
        <f t="shared" si="5"/>
        <v>0</v>
      </c>
      <c r="L408" s="122">
        <f t="shared" si="6"/>
        <v>3</v>
      </c>
      <c r="M408" s="122">
        <f t="array" ref="M408">XLOOKUP(DECKS!$F408,HISTORICO!$B$4:$B$11,HISTORICO!$C$4:$C$11,0,0)</f>
        <v>0</v>
      </c>
      <c r="N408" s="122">
        <f t="array" ref="N408">XLOOKUP(DECKS!$F408,HISTORICO!$B$4:$B$11,HISTORICO!$D$4:$D$11,0,0)</f>
        <v>0</v>
      </c>
      <c r="O408" s="122">
        <f t="array" ref="O408">XLOOKUP(DECKS!$F408,HISTORICO!$B$15:$B$89,HISTORICO!$C$15:$C$89,0,0)</f>
        <v>21</v>
      </c>
      <c r="P408" s="122">
        <f t="array" ref="P408">XLOOKUP(DECKS!$F408,HISTORICO!$B$15:$B$89,HISTORICO!$D$15:$D$89,0,0)</f>
        <v>5</v>
      </c>
      <c r="Q408" s="122">
        <f t="array" ref="Q408">XLOOKUP(DECKS!$F408,HISTORICO!$B$93:$B$171,HISTORICO!$C$93:$C$171,0,0)</f>
        <v>0</v>
      </c>
      <c r="R408" s="122">
        <f t="array" ref="R408">XLOOKUP(DECKS!$F408,HISTORICO!$B$93:$B$171,HISTORICO!$D$93:$D$171,0,0)</f>
        <v>0</v>
      </c>
      <c r="S408" s="122">
        <f t="array" ref="S408">XLOOKUP(DECKS!$F408,HISTORICO!$B$175:$B$377,HISTORICO!$C$175:$C$377,0,0)</f>
        <v>0</v>
      </c>
      <c r="T408" s="122">
        <f t="array" ref="T408">XLOOKUP(DECKS!$F408,HISTORICO!$B$175:$B$377,HISTORICO!$D$175:$D$377,0,0)</f>
        <v>0</v>
      </c>
      <c r="U408" s="122">
        <f t="array" ref="U408">XLOOKUP(DECKS!$F408,HISTORICO!$B$381:$B$501,HISTORICO!$C$381:$C$501,0,0)</f>
        <v>0</v>
      </c>
      <c r="V408" s="122">
        <f t="array" ref="V408">XLOOKUP(DECKS!$F408,HISTORICO!$B$381:$B$501,HISTORICO!$D$381:$D$501,0,0)</f>
        <v>0</v>
      </c>
      <c r="W408" s="122">
        <f t="array" ref="W408">XLOOKUP(DECKS!$F408,HISTORICO!$B$505:$B$589,HISTORICO!$C$505:$C$589,0,0)</f>
        <v>0</v>
      </c>
      <c r="X408" s="122">
        <f t="array" ref="X408">XLOOKUP(DECKS!$F408,HISTORICO!$B$505:$B$589,HISTORICO!$D$505:$D$589,0,0)</f>
        <v>0</v>
      </c>
      <c r="Y408" s="122">
        <f t="array" ref="Y408">XLOOKUP(DECKS!$F408,HISTORICO!$N$4:$N$100,HISTORICO!$O$4:$O$100,0,0)</f>
        <v>0</v>
      </c>
      <c r="Z408" s="122">
        <f t="array" ref="Z408">XLOOKUP(DECKS!$F408,HISTORICO!$N$4:$N$100,HISTORICO!$P$4:$P$100,0,0)</f>
        <v>0</v>
      </c>
      <c r="AA408" s="122">
        <f t="array" ref="AA408">XLOOKUP(DECKS!$F408,HISTORICO!$N$107:$N$288,HISTORICO!$O$107:$O$288,0,0)</f>
        <v>0</v>
      </c>
      <c r="AB408" s="122">
        <f t="array" ref="AB408">XLOOKUP(DECKS!$F408,HISTORICO!$N$107:$N$288,HISTORICO!$P$107:$P$288,0,0)</f>
        <v>0</v>
      </c>
      <c r="AC408" s="100" t="str">
        <f>DECKS!$AB408/DECKS!$AA408</f>
        <v>#DIV/0!</v>
      </c>
      <c r="AD408" s="123">
        <f t="array" ref="AD408">XLOOKUP(DECKS!$F408,HISTORICO!$N$292:$N$759,HISTORICO!$O$292:$O$759,0,0)</f>
        <v>0</v>
      </c>
      <c r="AE408" s="122">
        <f t="array" ref="AE408">XLOOKUP(DECKS!$F408,HISTORICO!$N$292:$N$759,HISTORICO!$P$292:$P$759,0,0)</f>
        <v>0</v>
      </c>
      <c r="AF408" s="124">
        <f>IFERROR(DECKS!$AE408/DECKS!$AD408,0)</f>
        <v>0</v>
      </c>
      <c r="AG408" s="123">
        <f>DECKS!$Y408+DECKS!$AA408+DECKS!$AD408</f>
        <v>0</v>
      </c>
      <c r="AH408" s="124">
        <f>IFERROR((DECKS!$Z408+DECKS!$AB408+DECKS!$AE408)/DECKS!$AG408,0)</f>
        <v>0</v>
      </c>
      <c r="AI408" s="125" t="str">
        <f>IFERROR(AVERAGEIF(REG!$D$2:$D$124,DECKS!$F408,REG!$C$2:$C$124),"-")</f>
        <v>-</v>
      </c>
      <c r="AJ408" s="123">
        <f>DECKS!$M408+DECKS!$O408+DECKS!$Q408+DECKS!$S408+DECKS!$U408+DECKS!$W408+DECKS!$Y408+DECKS!$AA408+DECKS!$AD408</f>
        <v>21</v>
      </c>
      <c r="AK408" s="124">
        <f>IFERROR((DECKS!$N408+DECKS!$P408+DECKS!$R408+DECKS!$T408+DECKS!$V408+DECKS!$X408+DECKS!$Z408+DECKS!$AB408+DECKS!$AE408)/DECKS!$AJ408,0)</f>
        <v>0.2380952381</v>
      </c>
      <c r="AL408" s="126" t="s">
        <v>362</v>
      </c>
      <c r="AM408" s="122">
        <f>SUMIF(HISTORICO!N:N,DECKS!$F408,HISTORICO!X:X)</f>
        <v>0</v>
      </c>
      <c r="AN408" s="122">
        <f>SUMIF(HISTORICO!N:N,DECKS!$F408,HISTORICO!Y:Y)</f>
        <v>0</v>
      </c>
      <c r="AO408" s="122">
        <f>SUMIF(HISTORICO!N:N,DECKS!$F408,HISTORICO!Z:Z)</f>
        <v>0</v>
      </c>
      <c r="AP408" s="122">
        <f>SUMIF(HISTORICO!N:N,DECKS!$F408,HISTORICO!AA:AA)</f>
        <v>0</v>
      </c>
      <c r="AQ408" s="127">
        <f>IFERROR(SUM(DECKS!$AM408:$AP408)/((DECKS!$AG408)),0)</f>
        <v>0</v>
      </c>
      <c r="AR408" s="128">
        <f>IFERROR(DECKS!$AM408/SUM(DECKS!$AM408:$AP408),0)</f>
        <v>0</v>
      </c>
      <c r="AS408" s="128">
        <f>IFERROR(DECKS!$AN408/SUM(DECKS!$AM408:$AP408),0)</f>
        <v>0</v>
      </c>
      <c r="AT408" s="128">
        <f>IFERROR(DECKS!$AO408/SUM(DECKS!$AM408:$AP408),0)</f>
        <v>0</v>
      </c>
      <c r="AU408" s="128">
        <f>IFERROR(DECKS!$AP408/SUM(DECKS!$AM408:$AP408),0)</f>
        <v>0</v>
      </c>
      <c r="AV408" s="122">
        <f t="array" ref="AV408">XLOOKUP(DECKS!$F408,HISTORICO!$N$4:$N$100,HISTORICO!$AH$4:$AH$100,0)</f>
        <v>0</v>
      </c>
      <c r="AW408" s="122">
        <f>DECKS!$AV408+DECKS!$AM408+1.5*DECKS!$AN408+2*DECKS!$AO408+2.5*DECKS!$AP408</f>
        <v>0</v>
      </c>
      <c r="AX408" s="125" t="str">
        <f>IFERROR(DECKS!$AW408/DECKS!$AG408,"-")</f>
        <v>-</v>
      </c>
      <c r="AY408" s="122" t="str">
        <f t="array" ref="AY408">XLOOKUP(DECKS!$AX408,REF!$F$64:$F$68,REF!$D$64:$D$68,"-",-1,1)</f>
        <v>-</v>
      </c>
      <c r="AZ408" s="107"/>
      <c r="BA408" s="114"/>
      <c r="BB408" s="107"/>
      <c r="BC408" s="107"/>
    </row>
    <row r="409" ht="18.75" hidden="1" customHeight="1">
      <c r="A409" s="88"/>
      <c r="B409" s="121" t="s">
        <v>312</v>
      </c>
      <c r="C409" s="122" t="s">
        <v>264</v>
      </c>
      <c r="D409" s="122">
        <v>4.0</v>
      </c>
      <c r="E409" s="121" t="str">
        <f t="array" ref="E409">XLOOKUP(B409,REF!$C$3:$C$34,REF!$B$3:$B$34,"-",0,1)</f>
        <v>Grixis</v>
      </c>
      <c r="F409" s="123" t="s">
        <v>752</v>
      </c>
      <c r="G409" s="122" t="str">
        <f t="shared" si="1"/>
        <v>0</v>
      </c>
      <c r="H409" s="122" t="str">
        <f t="shared" si="2"/>
        <v>1</v>
      </c>
      <c r="I409" s="122" t="str">
        <f t="shared" si="3"/>
        <v>1</v>
      </c>
      <c r="J409" s="122" t="str">
        <f t="shared" si="4"/>
        <v>1</v>
      </c>
      <c r="K409" s="122" t="str">
        <f t="shared" si="5"/>
        <v>0</v>
      </c>
      <c r="L409" s="122">
        <f t="shared" si="6"/>
        <v>3</v>
      </c>
      <c r="M409" s="122">
        <f t="array" ref="M409">XLOOKUP(DECKS!$F409,HISTORICO!$B$4:$B$11,HISTORICO!$C$4:$C$11,0,0)</f>
        <v>9</v>
      </c>
      <c r="N409" s="122">
        <f t="array" ref="N409">XLOOKUP(DECKS!$F409,HISTORICO!$B$4:$B$11,HISTORICO!$D$4:$D$11,0,0)</f>
        <v>3</v>
      </c>
      <c r="O409" s="122">
        <f t="array" ref="O409">XLOOKUP(DECKS!$F409,HISTORICO!$B$15:$B$89,HISTORICO!$C$15:$C$89,0,0)</f>
        <v>18</v>
      </c>
      <c r="P409" s="122">
        <f t="array" ref="P409">XLOOKUP(DECKS!$F409,HISTORICO!$B$15:$B$89,HISTORICO!$D$15:$D$89,0,0)</f>
        <v>4</v>
      </c>
      <c r="Q409" s="122">
        <f t="array" ref="Q409">XLOOKUP(DECKS!$F409,HISTORICO!$B$93:$B$171,HISTORICO!$C$93:$C$171,0,0)</f>
        <v>9</v>
      </c>
      <c r="R409" s="122">
        <f t="array" ref="R409">XLOOKUP(DECKS!$F409,HISTORICO!$B$93:$B$171,HISTORICO!$D$93:$D$171,0,0)</f>
        <v>2</v>
      </c>
      <c r="S409" s="122">
        <f t="array" ref="S409">XLOOKUP(DECKS!$F409,HISTORICO!$B$175:$B$377,HISTORICO!$C$175:$C$377,0,0)</f>
        <v>2</v>
      </c>
      <c r="T409" s="122">
        <f t="array" ref="T409">XLOOKUP(DECKS!$F409,HISTORICO!$B$175:$B$377,HISTORICO!$D$175:$D$377,0,0)</f>
        <v>0</v>
      </c>
      <c r="U409" s="122">
        <f t="array" ref="U409">XLOOKUP(DECKS!$F409,HISTORICO!$B$381:$B$501,HISTORICO!$C$381:$C$501,0,0)</f>
        <v>0</v>
      </c>
      <c r="V409" s="122">
        <f t="array" ref="V409">XLOOKUP(DECKS!$F409,HISTORICO!$B$381:$B$501,HISTORICO!$D$381:$D$501,0,0)</f>
        <v>0</v>
      </c>
      <c r="W409" s="122">
        <f t="array" ref="W409">XLOOKUP(DECKS!$F409,HISTORICO!$B$505:$B$589,HISTORICO!$C$505:$C$589,0,0)</f>
        <v>0</v>
      </c>
      <c r="X409" s="122">
        <f t="array" ref="X409">XLOOKUP(DECKS!$F409,HISTORICO!$B$505:$B$589,HISTORICO!$D$505:$D$589,0,0)</f>
        <v>0</v>
      </c>
      <c r="Y409" s="122">
        <f t="array" ref="Y409">XLOOKUP(DECKS!$F409,HISTORICO!$N$4:$N$100,HISTORICO!$O$4:$O$100,0,0)</f>
        <v>0</v>
      </c>
      <c r="Z409" s="122">
        <f t="array" ref="Z409">XLOOKUP(DECKS!$F409,HISTORICO!$N$4:$N$100,HISTORICO!$P$4:$P$100,0,0)</f>
        <v>0</v>
      </c>
      <c r="AA409" s="122">
        <f t="array" ref="AA409">XLOOKUP(DECKS!$F409,HISTORICO!$N$107:$N$288,HISTORICO!$O$107:$O$288,0,0)</f>
        <v>0</v>
      </c>
      <c r="AB409" s="122">
        <f t="array" ref="AB409">XLOOKUP(DECKS!$F409,HISTORICO!$N$107:$N$288,HISTORICO!$P$107:$P$288,0,0)</f>
        <v>0</v>
      </c>
      <c r="AC409" s="100" t="str">
        <f>DECKS!$AB409/DECKS!$AA409</f>
        <v>#DIV/0!</v>
      </c>
      <c r="AD409" s="123">
        <f t="array" ref="AD409">XLOOKUP(DECKS!$F409,HISTORICO!$N$292:$N$759,HISTORICO!$O$292:$O$759,0,0)</f>
        <v>0</v>
      </c>
      <c r="AE409" s="122">
        <f t="array" ref="AE409">XLOOKUP(DECKS!$F409,HISTORICO!$N$292:$N$759,HISTORICO!$P$292:$P$759,0,0)</f>
        <v>0</v>
      </c>
      <c r="AF409" s="124">
        <f>IFERROR(DECKS!$AE409/DECKS!$AD409,0)</f>
        <v>0</v>
      </c>
      <c r="AG409" s="123">
        <f>DECKS!$Y409+DECKS!$AA409+DECKS!$AD409</f>
        <v>0</v>
      </c>
      <c r="AH409" s="124">
        <f>IFERROR((DECKS!$Z409+DECKS!$AB409+DECKS!$AE409)/DECKS!$AG409,0)</f>
        <v>0</v>
      </c>
      <c r="AI409" s="125" t="str">
        <f>IFERROR(AVERAGEIF(REG!$D$2:$D$124,DECKS!$F409,REG!$C$2:$C$124),"-")</f>
        <v>-</v>
      </c>
      <c r="AJ409" s="123">
        <f>DECKS!$M409+DECKS!$O409+DECKS!$Q409+DECKS!$S409+DECKS!$U409+DECKS!$W409+DECKS!$Y409+DECKS!$AA409+DECKS!$AD409</f>
        <v>38</v>
      </c>
      <c r="AK409" s="124">
        <f>IFERROR((DECKS!$N409+DECKS!$P409+DECKS!$R409+DECKS!$T409+DECKS!$V409+DECKS!$X409+DECKS!$Z409+DECKS!$AB409+DECKS!$AE409)/DECKS!$AJ409,0)</f>
        <v>0.2368421053</v>
      </c>
      <c r="AL409" s="126" t="s">
        <v>362</v>
      </c>
      <c r="AM409" s="122">
        <f>SUMIF(HISTORICO!N:N,DECKS!$F409,HISTORICO!X:X)</f>
        <v>0</v>
      </c>
      <c r="AN409" s="122">
        <f>SUMIF(HISTORICO!N:N,DECKS!$F409,HISTORICO!Y:Y)</f>
        <v>0</v>
      </c>
      <c r="AO409" s="122">
        <f>SUMIF(HISTORICO!N:N,DECKS!$F409,HISTORICO!Z:Z)</f>
        <v>0</v>
      </c>
      <c r="AP409" s="122">
        <f>SUMIF(HISTORICO!N:N,DECKS!$F409,HISTORICO!AA:AA)</f>
        <v>0</v>
      </c>
      <c r="AQ409" s="127">
        <f>IFERROR(SUM(DECKS!$AM409:$AP409)/((DECKS!$AG409)),0)</f>
        <v>0</v>
      </c>
      <c r="AR409" s="128">
        <f>IFERROR(DECKS!$AM409/SUM(DECKS!$AM409:$AP409),0)</f>
        <v>0</v>
      </c>
      <c r="AS409" s="128">
        <f>IFERROR(DECKS!$AN409/SUM(DECKS!$AM409:$AP409),0)</f>
        <v>0</v>
      </c>
      <c r="AT409" s="128">
        <f>IFERROR(DECKS!$AO409/SUM(DECKS!$AM409:$AP409),0)</f>
        <v>0</v>
      </c>
      <c r="AU409" s="128">
        <f>IFERROR(DECKS!$AP409/SUM(DECKS!$AM409:$AP409),0)</f>
        <v>0</v>
      </c>
      <c r="AV409" s="122">
        <f t="array" ref="AV409">XLOOKUP(DECKS!$F409,HISTORICO!$N$4:$N$100,HISTORICO!$AH$4:$AH$100,0)</f>
        <v>0</v>
      </c>
      <c r="AW409" s="122">
        <f>DECKS!$AV409+DECKS!$AM409+1.5*DECKS!$AN409+2*DECKS!$AO409+2.5*DECKS!$AP409</f>
        <v>0</v>
      </c>
      <c r="AX409" s="125" t="str">
        <f>IFERROR(DECKS!$AW409/DECKS!$AG409,"-")</f>
        <v>-</v>
      </c>
      <c r="AY409" s="122" t="str">
        <f t="array" ref="AY409">XLOOKUP(DECKS!$AX409,REF!$F$64:$F$68,REF!$D$64:$D$68,"-",-1,1)</f>
        <v>-</v>
      </c>
      <c r="AZ409" s="107"/>
      <c r="BA409" s="114"/>
      <c r="BB409" s="107"/>
      <c r="BC409" s="107"/>
    </row>
    <row r="410" ht="18.75" hidden="1" customHeight="1">
      <c r="A410" s="88"/>
      <c r="B410" s="121" t="s">
        <v>344</v>
      </c>
      <c r="C410" s="122" t="s">
        <v>263</v>
      </c>
      <c r="D410" s="122">
        <v>9.0</v>
      </c>
      <c r="E410" s="121" t="str">
        <f t="array" ref="E410">XLOOKUP(B410,REF!$C$3:$C$34,REF!$B$3:$B$34,"-",0,1)</f>
        <v>Sultai</v>
      </c>
      <c r="F410" s="123" t="s">
        <v>753</v>
      </c>
      <c r="G410" s="122" t="str">
        <f t="shared" si="1"/>
        <v>0</v>
      </c>
      <c r="H410" s="122" t="str">
        <f t="shared" si="2"/>
        <v>1</v>
      </c>
      <c r="I410" s="122" t="str">
        <f t="shared" si="3"/>
        <v>1</v>
      </c>
      <c r="J410" s="122" t="str">
        <f t="shared" si="4"/>
        <v>0</v>
      </c>
      <c r="K410" s="122" t="str">
        <f t="shared" si="5"/>
        <v>1</v>
      </c>
      <c r="L410" s="122">
        <f t="shared" si="6"/>
        <v>3</v>
      </c>
      <c r="M410" s="122">
        <f t="array" ref="M410">XLOOKUP(DECKS!$F410,HISTORICO!$B$4:$B$11,HISTORICO!$C$4:$C$11,0,0)</f>
        <v>0</v>
      </c>
      <c r="N410" s="122">
        <f t="array" ref="N410">XLOOKUP(DECKS!$F410,HISTORICO!$B$4:$B$11,HISTORICO!$D$4:$D$11,0,0)</f>
        <v>0</v>
      </c>
      <c r="O410" s="122">
        <f t="array" ref="O410">XLOOKUP(DECKS!$F410,HISTORICO!$B$15:$B$89,HISTORICO!$C$15:$C$89,0,0)</f>
        <v>0</v>
      </c>
      <c r="P410" s="122">
        <f t="array" ref="P410">XLOOKUP(DECKS!$F410,HISTORICO!$B$15:$B$89,HISTORICO!$D$15:$D$89,0,0)</f>
        <v>0</v>
      </c>
      <c r="Q410" s="122">
        <f t="array" ref="Q410">XLOOKUP(DECKS!$F410,HISTORICO!$B$93:$B$171,HISTORICO!$C$93:$C$171,0,0)</f>
        <v>0</v>
      </c>
      <c r="R410" s="122">
        <f t="array" ref="R410">XLOOKUP(DECKS!$F410,HISTORICO!$B$93:$B$171,HISTORICO!$D$93:$D$171,0,0)</f>
        <v>0</v>
      </c>
      <c r="S410" s="122">
        <f t="array" ref="S410">XLOOKUP(DECKS!$F410,HISTORICO!$B$175:$B$377,HISTORICO!$C$175:$C$377,0,0)</f>
        <v>13</v>
      </c>
      <c r="T410" s="122">
        <f t="array" ref="T410">XLOOKUP(DECKS!$F410,HISTORICO!$B$175:$B$377,HISTORICO!$D$175:$D$377,0,0)</f>
        <v>3</v>
      </c>
      <c r="U410" s="122">
        <f t="array" ref="U410">XLOOKUP(DECKS!$F410,HISTORICO!$B$381:$B$501,HISTORICO!$C$381:$C$501,0,0)</f>
        <v>0</v>
      </c>
      <c r="V410" s="122">
        <f t="array" ref="V410">XLOOKUP(DECKS!$F410,HISTORICO!$B$381:$B$501,HISTORICO!$D$381:$D$501,0,0)</f>
        <v>0</v>
      </c>
      <c r="W410" s="122">
        <f t="array" ref="W410">XLOOKUP(DECKS!$F410,HISTORICO!$B$505:$B$589,HISTORICO!$C$505:$C$589,0,0)</f>
        <v>0</v>
      </c>
      <c r="X410" s="122">
        <f t="array" ref="X410">XLOOKUP(DECKS!$F410,HISTORICO!$B$505:$B$589,HISTORICO!$D$505:$D$589,0,0)</f>
        <v>0</v>
      </c>
      <c r="Y410" s="122">
        <f t="array" ref="Y410">XLOOKUP(DECKS!$F410,HISTORICO!$N$4:$N$100,HISTORICO!$O$4:$O$100,0,0)</f>
        <v>0</v>
      </c>
      <c r="Z410" s="122">
        <f t="array" ref="Z410">XLOOKUP(DECKS!$F410,HISTORICO!$N$4:$N$100,HISTORICO!$P$4:$P$100,0,0)</f>
        <v>0</v>
      </c>
      <c r="AA410" s="122">
        <f t="array" ref="AA410">XLOOKUP(DECKS!$F410,HISTORICO!$N$107:$N$288,HISTORICO!$O$107:$O$288,0,0)</f>
        <v>0</v>
      </c>
      <c r="AB410" s="122">
        <f t="array" ref="AB410">XLOOKUP(DECKS!$F410,HISTORICO!$N$107:$N$288,HISTORICO!$P$107:$P$288,0,0)</f>
        <v>0</v>
      </c>
      <c r="AC410" s="100" t="str">
        <f>DECKS!$AB410/DECKS!$AA410</f>
        <v>#DIV/0!</v>
      </c>
      <c r="AD410" s="123">
        <f t="array" ref="AD410">XLOOKUP(DECKS!$F410,HISTORICO!$N$292:$N$759,HISTORICO!$O$292:$O$759,0,0)</f>
        <v>0</v>
      </c>
      <c r="AE410" s="122">
        <f t="array" ref="AE410">XLOOKUP(DECKS!$F410,HISTORICO!$N$292:$N$759,HISTORICO!$P$292:$P$759,0,0)</f>
        <v>0</v>
      </c>
      <c r="AF410" s="124">
        <f>IFERROR(DECKS!$AE410/DECKS!$AD410,0)</f>
        <v>0</v>
      </c>
      <c r="AG410" s="123">
        <f>DECKS!$Y410+DECKS!$AA410+DECKS!$AD410</f>
        <v>0</v>
      </c>
      <c r="AH410" s="124">
        <f>IFERROR((DECKS!$Z410+DECKS!$AB410+DECKS!$AE410)/DECKS!$AG410,0)</f>
        <v>0</v>
      </c>
      <c r="AI410" s="125" t="str">
        <f>IFERROR(AVERAGEIF(REG!$D$2:$D$124,DECKS!$F410,REG!$C$2:$C$124),"-")</f>
        <v>-</v>
      </c>
      <c r="AJ410" s="123">
        <f>DECKS!$M410+DECKS!$O410+DECKS!$Q410+DECKS!$S410+DECKS!$U410+DECKS!$W410+DECKS!$Y410+DECKS!$AA410+DECKS!$AD410</f>
        <v>13</v>
      </c>
      <c r="AK410" s="124">
        <f>IFERROR((DECKS!$N410+DECKS!$P410+DECKS!$R410+DECKS!$T410+DECKS!$V410+DECKS!$X410+DECKS!$Z410+DECKS!$AB410+DECKS!$AE410)/DECKS!$AJ410,0)</f>
        <v>0.2307692308</v>
      </c>
      <c r="AL410" s="126" t="s">
        <v>362</v>
      </c>
      <c r="AM410" s="122">
        <f>SUMIF(HISTORICO!N:N,DECKS!$F410,HISTORICO!X:X)</f>
        <v>0</v>
      </c>
      <c r="AN410" s="122">
        <f>SUMIF(HISTORICO!N:N,DECKS!$F410,HISTORICO!Y:Y)</f>
        <v>0</v>
      </c>
      <c r="AO410" s="122">
        <f>SUMIF(HISTORICO!N:N,DECKS!$F410,HISTORICO!Z:Z)</f>
        <v>0</v>
      </c>
      <c r="AP410" s="122">
        <f>SUMIF(HISTORICO!N:N,DECKS!$F410,HISTORICO!AA:AA)</f>
        <v>0</v>
      </c>
      <c r="AQ410" s="127">
        <f>IFERROR(SUM(DECKS!$AM410:$AP410)/((DECKS!$AG410)),0)</f>
        <v>0</v>
      </c>
      <c r="AR410" s="128">
        <f>IFERROR(DECKS!$AM410/SUM(DECKS!$AM410:$AP410),0)</f>
        <v>0</v>
      </c>
      <c r="AS410" s="128">
        <f>IFERROR(DECKS!$AN410/SUM(DECKS!$AM410:$AP410),0)</f>
        <v>0</v>
      </c>
      <c r="AT410" s="128">
        <f>IFERROR(DECKS!$AO410/SUM(DECKS!$AM410:$AP410),0)</f>
        <v>0</v>
      </c>
      <c r="AU410" s="128">
        <f>IFERROR(DECKS!$AP410/SUM(DECKS!$AM410:$AP410),0)</f>
        <v>0</v>
      </c>
      <c r="AV410" s="122">
        <f t="array" ref="AV410">XLOOKUP(DECKS!$F410,HISTORICO!$N$4:$N$100,HISTORICO!$AH$4:$AH$100,0)</f>
        <v>0</v>
      </c>
      <c r="AW410" s="122">
        <f>DECKS!$AV410+DECKS!$AM410+1.5*DECKS!$AN410+2*DECKS!$AO410+2.5*DECKS!$AP410</f>
        <v>0</v>
      </c>
      <c r="AX410" s="125" t="str">
        <f>IFERROR(DECKS!$AW410/DECKS!$AG410,"-")</f>
        <v>-</v>
      </c>
      <c r="AY410" s="122" t="str">
        <f t="array" ref="AY410">XLOOKUP(DECKS!$AX410,REF!$F$64:$F$68,REF!$D$64:$D$68,"-",-1,1)</f>
        <v>-</v>
      </c>
      <c r="AZ410" s="107"/>
      <c r="BA410" s="114"/>
      <c r="BB410" s="107"/>
      <c r="BC410" s="107"/>
    </row>
    <row r="411" ht="18.75" hidden="1" customHeight="1">
      <c r="A411" s="88"/>
      <c r="B411" s="121" t="s">
        <v>304</v>
      </c>
      <c r="C411" s="122" t="s">
        <v>259</v>
      </c>
      <c r="D411" s="122">
        <v>3.0</v>
      </c>
      <c r="E411" s="121" t="str">
        <f t="array" ref="E411">XLOOKUP(B411,REF!$C$3:$C$34,REF!$B$3:$B$34,"-",0,1)</f>
        <v>Izzet</v>
      </c>
      <c r="F411" s="123" t="s">
        <v>754</v>
      </c>
      <c r="G411" s="122" t="str">
        <f t="shared" si="1"/>
        <v>0</v>
      </c>
      <c r="H411" s="122" t="str">
        <f t="shared" si="2"/>
        <v>1</v>
      </c>
      <c r="I411" s="122" t="str">
        <f t="shared" si="3"/>
        <v>0</v>
      </c>
      <c r="J411" s="122" t="str">
        <f t="shared" si="4"/>
        <v>1</v>
      </c>
      <c r="K411" s="122" t="str">
        <f t="shared" si="5"/>
        <v>0</v>
      </c>
      <c r="L411" s="122">
        <f t="shared" si="6"/>
        <v>2</v>
      </c>
      <c r="M411" s="122">
        <f t="array" ref="M411">XLOOKUP(DECKS!$F411,HISTORICO!$B$4:$B$11,HISTORICO!$C$4:$C$11,0,0)</f>
        <v>0</v>
      </c>
      <c r="N411" s="122">
        <f t="array" ref="N411">XLOOKUP(DECKS!$F411,HISTORICO!$B$4:$B$11,HISTORICO!$D$4:$D$11,0,0)</f>
        <v>0</v>
      </c>
      <c r="O411" s="122">
        <f t="array" ref="O411">XLOOKUP(DECKS!$F411,HISTORICO!$B$15:$B$89,HISTORICO!$C$15:$C$89,0,0)</f>
        <v>0</v>
      </c>
      <c r="P411" s="122">
        <f t="array" ref="P411">XLOOKUP(DECKS!$F411,HISTORICO!$B$15:$B$89,HISTORICO!$D$15:$D$89,0,0)</f>
        <v>0</v>
      </c>
      <c r="Q411" s="122">
        <f t="array" ref="Q411">XLOOKUP(DECKS!$F411,HISTORICO!$B$93:$B$171,HISTORICO!$C$93:$C$171,0,0)</f>
        <v>0</v>
      </c>
      <c r="R411" s="122">
        <f t="array" ref="R411">XLOOKUP(DECKS!$F411,HISTORICO!$B$93:$B$171,HISTORICO!$D$93:$D$171,0,0)</f>
        <v>0</v>
      </c>
      <c r="S411" s="122">
        <f t="array" ref="S411">XLOOKUP(DECKS!$F411,HISTORICO!$B$175:$B$377,HISTORICO!$C$175:$C$377,0,0)</f>
        <v>13</v>
      </c>
      <c r="T411" s="122">
        <f t="array" ref="T411">XLOOKUP(DECKS!$F411,HISTORICO!$B$175:$B$377,HISTORICO!$D$175:$D$377,0,0)</f>
        <v>3</v>
      </c>
      <c r="U411" s="122">
        <f t="array" ref="U411">XLOOKUP(DECKS!$F411,HISTORICO!$B$381:$B$501,HISTORICO!$C$381:$C$501,0,0)</f>
        <v>0</v>
      </c>
      <c r="V411" s="122">
        <f t="array" ref="V411">XLOOKUP(DECKS!$F411,HISTORICO!$B$381:$B$501,HISTORICO!$D$381:$D$501,0,0)</f>
        <v>0</v>
      </c>
      <c r="W411" s="122">
        <f t="array" ref="W411">XLOOKUP(DECKS!$F411,HISTORICO!$B$505:$B$589,HISTORICO!$C$505:$C$589,0,0)</f>
        <v>0</v>
      </c>
      <c r="X411" s="122">
        <f t="array" ref="X411">XLOOKUP(DECKS!$F411,HISTORICO!$B$505:$B$589,HISTORICO!$D$505:$D$589,0,0)</f>
        <v>0</v>
      </c>
      <c r="Y411" s="122">
        <f t="array" ref="Y411">XLOOKUP(DECKS!$F411,HISTORICO!$N$4:$N$100,HISTORICO!$O$4:$O$100,0,0)</f>
        <v>0</v>
      </c>
      <c r="Z411" s="122">
        <f t="array" ref="Z411">XLOOKUP(DECKS!$F411,HISTORICO!$N$4:$N$100,HISTORICO!$P$4:$P$100,0,0)</f>
        <v>0</v>
      </c>
      <c r="AA411" s="122">
        <f t="array" ref="AA411">XLOOKUP(DECKS!$F411,HISTORICO!$N$107:$N$288,HISTORICO!$O$107:$O$288,0,0)</f>
        <v>0</v>
      </c>
      <c r="AB411" s="122">
        <f t="array" ref="AB411">XLOOKUP(DECKS!$F411,HISTORICO!$N$107:$N$288,HISTORICO!$P$107:$P$288,0,0)</f>
        <v>0</v>
      </c>
      <c r="AC411" s="100" t="str">
        <f>DECKS!$AB411/DECKS!$AA411</f>
        <v>#DIV/0!</v>
      </c>
      <c r="AD411" s="123">
        <f t="array" ref="AD411">XLOOKUP(DECKS!$F411,HISTORICO!$N$292:$N$759,HISTORICO!$O$292:$O$759,0,0)</f>
        <v>0</v>
      </c>
      <c r="AE411" s="122">
        <f t="array" ref="AE411">XLOOKUP(DECKS!$F411,HISTORICO!$N$292:$N$759,HISTORICO!$P$292:$P$759,0,0)</f>
        <v>0</v>
      </c>
      <c r="AF411" s="124">
        <f>IFERROR(DECKS!$AE411/DECKS!$AD411,0)</f>
        <v>0</v>
      </c>
      <c r="AG411" s="123">
        <f>DECKS!$Y411+DECKS!$AA411+DECKS!$AD411</f>
        <v>0</v>
      </c>
      <c r="AH411" s="124">
        <f>IFERROR((DECKS!$Z411+DECKS!$AB411+DECKS!$AE411)/DECKS!$AG411,0)</f>
        <v>0</v>
      </c>
      <c r="AI411" s="125" t="str">
        <f>IFERROR(AVERAGEIF(REG!$D$2:$D$124,DECKS!$F411,REG!$C$2:$C$124),"-")</f>
        <v>-</v>
      </c>
      <c r="AJ411" s="123">
        <f>DECKS!$M411+DECKS!$O411+DECKS!$Q411+DECKS!$S411+DECKS!$U411+DECKS!$W411+DECKS!$Y411+DECKS!$AA411+DECKS!$AD411</f>
        <v>13</v>
      </c>
      <c r="AK411" s="124">
        <f>IFERROR((DECKS!$N411+DECKS!$P411+DECKS!$R411+DECKS!$T411+DECKS!$V411+DECKS!$X411+DECKS!$Z411+DECKS!$AB411+DECKS!$AE411)/DECKS!$AJ411,0)</f>
        <v>0.2307692308</v>
      </c>
      <c r="AL411" s="126" t="s">
        <v>362</v>
      </c>
      <c r="AM411" s="122">
        <f>SUMIF(HISTORICO!N:N,DECKS!$F411,HISTORICO!X:X)</f>
        <v>0</v>
      </c>
      <c r="AN411" s="122">
        <f>SUMIF(HISTORICO!N:N,DECKS!$F411,HISTORICO!Y:Y)</f>
        <v>0</v>
      </c>
      <c r="AO411" s="122">
        <f>SUMIF(HISTORICO!N:N,DECKS!$F411,HISTORICO!Z:Z)</f>
        <v>0</v>
      </c>
      <c r="AP411" s="122">
        <f>SUMIF(HISTORICO!N:N,DECKS!$F411,HISTORICO!AA:AA)</f>
        <v>0</v>
      </c>
      <c r="AQ411" s="127">
        <f>IFERROR(SUM(DECKS!$AM411:$AP411)/((DECKS!$AG411)),0)</f>
        <v>0</v>
      </c>
      <c r="AR411" s="128">
        <f>IFERROR(DECKS!$AM411/SUM(DECKS!$AM411:$AP411),0)</f>
        <v>0</v>
      </c>
      <c r="AS411" s="128">
        <f>IFERROR(DECKS!$AN411/SUM(DECKS!$AM411:$AP411),0)</f>
        <v>0</v>
      </c>
      <c r="AT411" s="128">
        <f>IFERROR(DECKS!$AO411/SUM(DECKS!$AM411:$AP411),0)</f>
        <v>0</v>
      </c>
      <c r="AU411" s="128">
        <f>IFERROR(DECKS!$AP411/SUM(DECKS!$AM411:$AP411),0)</f>
        <v>0</v>
      </c>
      <c r="AV411" s="122">
        <f t="array" ref="AV411">XLOOKUP(DECKS!$F411,HISTORICO!$N$4:$N$100,HISTORICO!$AH$4:$AH$100,0)</f>
        <v>0</v>
      </c>
      <c r="AW411" s="122">
        <f>DECKS!$AV411+DECKS!$AM411+1.5*DECKS!$AN411+2*DECKS!$AO411+2.5*DECKS!$AP411</f>
        <v>0</v>
      </c>
      <c r="AX411" s="125" t="str">
        <f>IFERROR(DECKS!$AW411/DECKS!$AG411,"-")</f>
        <v>-</v>
      </c>
      <c r="AY411" s="122" t="str">
        <f t="array" ref="AY411">XLOOKUP(DECKS!$AX411,REF!$F$64:$F$68,REF!$D$64:$D$68,"-",-1,1)</f>
        <v>-</v>
      </c>
      <c r="AZ411" s="107"/>
      <c r="BA411" s="114"/>
      <c r="BB411" s="107"/>
      <c r="BC411" s="107"/>
    </row>
    <row r="412" ht="18.75" hidden="1" customHeight="1">
      <c r="A412" s="88"/>
      <c r="B412" s="121" t="s">
        <v>338</v>
      </c>
      <c r="C412" s="122" t="s">
        <v>275</v>
      </c>
      <c r="D412" s="122">
        <v>4.0</v>
      </c>
      <c r="E412" s="121" t="str">
        <f t="array" ref="E412">XLOOKUP(B412,REF!$C$3:$C$34,REF!$B$3:$B$34,"-",0,1)</f>
        <v>Selesnya</v>
      </c>
      <c r="F412" s="123" t="s">
        <v>755</v>
      </c>
      <c r="G412" s="122" t="str">
        <f t="shared" si="1"/>
        <v>1</v>
      </c>
      <c r="H412" s="122" t="str">
        <f t="shared" si="2"/>
        <v>0</v>
      </c>
      <c r="I412" s="122" t="str">
        <f t="shared" si="3"/>
        <v>0</v>
      </c>
      <c r="J412" s="122" t="str">
        <f t="shared" si="4"/>
        <v>0</v>
      </c>
      <c r="K412" s="122" t="str">
        <f t="shared" si="5"/>
        <v>1</v>
      </c>
      <c r="L412" s="122">
        <f t="shared" si="6"/>
        <v>2</v>
      </c>
      <c r="M412" s="122">
        <f t="array" ref="M412">XLOOKUP(DECKS!$F412,HISTORICO!$B$4:$B$11,HISTORICO!$C$4:$C$11,0,0)</f>
        <v>0</v>
      </c>
      <c r="N412" s="122">
        <f t="array" ref="N412">XLOOKUP(DECKS!$F412,HISTORICO!$B$4:$B$11,HISTORICO!$D$4:$D$11,0,0)</f>
        <v>0</v>
      </c>
      <c r="O412" s="122">
        <f t="array" ref="O412">XLOOKUP(DECKS!$F412,HISTORICO!$B$15:$B$89,HISTORICO!$C$15:$C$89,0,0)</f>
        <v>0</v>
      </c>
      <c r="P412" s="122">
        <f t="array" ref="P412">XLOOKUP(DECKS!$F412,HISTORICO!$B$15:$B$89,HISTORICO!$D$15:$D$89,0,0)</f>
        <v>0</v>
      </c>
      <c r="Q412" s="122">
        <f t="array" ref="Q412">XLOOKUP(DECKS!$F412,HISTORICO!$B$93:$B$171,HISTORICO!$C$93:$C$171,0,0)</f>
        <v>0</v>
      </c>
      <c r="R412" s="122">
        <f t="array" ref="R412">XLOOKUP(DECKS!$F412,HISTORICO!$B$93:$B$171,HISTORICO!$D$93:$D$171,0,0)</f>
        <v>0</v>
      </c>
      <c r="S412" s="122">
        <f t="array" ref="S412">XLOOKUP(DECKS!$F412,HISTORICO!$B$175:$B$377,HISTORICO!$C$175:$C$377,0,0)</f>
        <v>6</v>
      </c>
      <c r="T412" s="122">
        <f t="array" ref="T412">XLOOKUP(DECKS!$F412,HISTORICO!$B$175:$B$377,HISTORICO!$D$175:$D$377,0,0)</f>
        <v>2</v>
      </c>
      <c r="U412" s="122">
        <f t="array" ref="U412">XLOOKUP(DECKS!$F412,HISTORICO!$B$381:$B$501,HISTORICO!$C$381:$C$501,0,0)</f>
        <v>3</v>
      </c>
      <c r="V412" s="122">
        <f t="array" ref="V412">XLOOKUP(DECKS!$F412,HISTORICO!$B$381:$B$501,HISTORICO!$D$381:$D$501,0,0)</f>
        <v>0</v>
      </c>
      <c r="W412" s="122">
        <f t="array" ref="W412">XLOOKUP(DECKS!$F412,HISTORICO!$B$505:$B$589,HISTORICO!$C$505:$C$589,0,0)</f>
        <v>0</v>
      </c>
      <c r="X412" s="122">
        <f t="array" ref="X412">XLOOKUP(DECKS!$F412,HISTORICO!$B$505:$B$589,HISTORICO!$D$505:$D$589,0,0)</f>
        <v>0</v>
      </c>
      <c r="Y412" s="122">
        <f t="array" ref="Y412">XLOOKUP(DECKS!$F412,HISTORICO!$N$4:$N$100,HISTORICO!$O$4:$O$100,0,0)</f>
        <v>0</v>
      </c>
      <c r="Z412" s="122">
        <f t="array" ref="Z412">XLOOKUP(DECKS!$F412,HISTORICO!$N$4:$N$100,HISTORICO!$P$4:$P$100,0,0)</f>
        <v>0</v>
      </c>
      <c r="AA412" s="122">
        <f t="array" ref="AA412">XLOOKUP(DECKS!$F412,HISTORICO!$N$107:$N$288,HISTORICO!$O$107:$O$288,0,0)</f>
        <v>0</v>
      </c>
      <c r="AB412" s="122">
        <f t="array" ref="AB412">XLOOKUP(DECKS!$F412,HISTORICO!$N$107:$N$288,HISTORICO!$P$107:$P$288,0,0)</f>
        <v>0</v>
      </c>
      <c r="AC412" s="100" t="str">
        <f>DECKS!$AB412/DECKS!$AA412</f>
        <v>#DIV/0!</v>
      </c>
      <c r="AD412" s="123">
        <f t="array" ref="AD412">XLOOKUP(DECKS!$F412,HISTORICO!$N$292:$N$759,HISTORICO!$O$292:$O$759,0,0)</f>
        <v>0</v>
      </c>
      <c r="AE412" s="122">
        <f t="array" ref="AE412">XLOOKUP(DECKS!$F412,HISTORICO!$N$292:$N$759,HISTORICO!$P$292:$P$759,0,0)</f>
        <v>0</v>
      </c>
      <c r="AF412" s="124">
        <f>IFERROR(DECKS!$AE412/DECKS!$AD412,0)</f>
        <v>0</v>
      </c>
      <c r="AG412" s="123">
        <f>DECKS!$Y412+DECKS!$AA412+DECKS!$AD412</f>
        <v>0</v>
      </c>
      <c r="AH412" s="124">
        <f>IFERROR((DECKS!$Z412+DECKS!$AB412+DECKS!$AE412)/DECKS!$AG412,0)</f>
        <v>0</v>
      </c>
      <c r="AI412" s="125" t="str">
        <f>IFERROR(AVERAGEIF(REG!$D$2:$D$124,DECKS!$F412,REG!$C$2:$C$124),"-")</f>
        <v>-</v>
      </c>
      <c r="AJ412" s="123">
        <f>DECKS!$M412+DECKS!$O412+DECKS!$Q412+DECKS!$S412+DECKS!$U412+DECKS!$W412+DECKS!$Y412+DECKS!$AA412+DECKS!$AD412</f>
        <v>9</v>
      </c>
      <c r="AK412" s="124">
        <f>IFERROR((DECKS!$N412+DECKS!$P412+DECKS!$R412+DECKS!$T412+DECKS!$V412+DECKS!$X412+DECKS!$Z412+DECKS!$AB412+DECKS!$AE412)/DECKS!$AJ412,0)</f>
        <v>0.2222222222</v>
      </c>
      <c r="AL412" s="126" t="s">
        <v>362</v>
      </c>
      <c r="AM412" s="122">
        <f>SUMIF(HISTORICO!N:N,DECKS!$F412,HISTORICO!X:X)</f>
        <v>0</v>
      </c>
      <c r="AN412" s="122">
        <f>SUMIF(HISTORICO!N:N,DECKS!$F412,HISTORICO!Y:Y)</f>
        <v>0</v>
      </c>
      <c r="AO412" s="122">
        <f>SUMIF(HISTORICO!N:N,DECKS!$F412,HISTORICO!Z:Z)</f>
        <v>0</v>
      </c>
      <c r="AP412" s="122">
        <f>SUMIF(HISTORICO!N:N,DECKS!$F412,HISTORICO!AA:AA)</f>
        <v>0</v>
      </c>
      <c r="AQ412" s="127">
        <f>IFERROR(SUM(DECKS!$AM412:$AP412)/((DECKS!$AG412)),0)</f>
        <v>0</v>
      </c>
      <c r="AR412" s="128">
        <f>IFERROR(DECKS!$AM412/SUM(DECKS!$AM412:$AP412),0)</f>
        <v>0</v>
      </c>
      <c r="AS412" s="128">
        <f>IFERROR(DECKS!$AN412/SUM(DECKS!$AM412:$AP412),0)</f>
        <v>0</v>
      </c>
      <c r="AT412" s="128">
        <f>IFERROR(DECKS!$AO412/SUM(DECKS!$AM412:$AP412),0)</f>
        <v>0</v>
      </c>
      <c r="AU412" s="128">
        <f>IFERROR(DECKS!$AP412/SUM(DECKS!$AM412:$AP412),0)</f>
        <v>0</v>
      </c>
      <c r="AV412" s="122">
        <f t="array" ref="AV412">XLOOKUP(DECKS!$F412,HISTORICO!$N$4:$N$100,HISTORICO!$AH$4:$AH$100,0)</f>
        <v>0</v>
      </c>
      <c r="AW412" s="122">
        <f>DECKS!$AV412+DECKS!$AM412+1.5*DECKS!$AN412+2*DECKS!$AO412+2.5*DECKS!$AP412</f>
        <v>0</v>
      </c>
      <c r="AX412" s="125" t="str">
        <f>IFERROR(DECKS!$AW412/DECKS!$AG412,"-")</f>
        <v>-</v>
      </c>
      <c r="AY412" s="122" t="str">
        <f t="array" ref="AY412">XLOOKUP(DECKS!$AX412,REF!$F$64:$F$68,REF!$D$64:$D$68,"-",-1,1)</f>
        <v>-</v>
      </c>
      <c r="AZ412" s="122"/>
      <c r="BA412" s="114"/>
      <c r="BB412" s="122"/>
      <c r="BC412" s="122"/>
    </row>
    <row r="413" ht="18.75" hidden="1" customHeight="1">
      <c r="A413" s="88"/>
      <c r="B413" s="121" t="s">
        <v>312</v>
      </c>
      <c r="C413" s="122" t="s">
        <v>255</v>
      </c>
      <c r="D413" s="122">
        <v>4.0</v>
      </c>
      <c r="E413" s="121" t="str">
        <f t="array" ref="E413">XLOOKUP(B413,REF!$C$3:$C$34,REF!$B$3:$B$34,"-",0,1)</f>
        <v>Grixis</v>
      </c>
      <c r="F413" s="123" t="s">
        <v>756</v>
      </c>
      <c r="G413" s="122" t="str">
        <f t="shared" si="1"/>
        <v>0</v>
      </c>
      <c r="H413" s="122" t="str">
        <f t="shared" si="2"/>
        <v>1</v>
      </c>
      <c r="I413" s="122" t="str">
        <f t="shared" si="3"/>
        <v>1</v>
      </c>
      <c r="J413" s="122" t="str">
        <f t="shared" si="4"/>
        <v>1</v>
      </c>
      <c r="K413" s="122" t="str">
        <f t="shared" si="5"/>
        <v>0</v>
      </c>
      <c r="L413" s="122">
        <f t="shared" si="6"/>
        <v>3</v>
      </c>
      <c r="M413" s="122">
        <f t="array" ref="M413">XLOOKUP(DECKS!$F413,HISTORICO!$B$4:$B$11,HISTORICO!$C$4:$C$11,0,0)</f>
        <v>0</v>
      </c>
      <c r="N413" s="122">
        <f t="array" ref="N413">XLOOKUP(DECKS!$F413,HISTORICO!$B$4:$B$11,HISTORICO!$D$4:$D$11,0,0)</f>
        <v>0</v>
      </c>
      <c r="O413" s="122">
        <f t="array" ref="O413">XLOOKUP(DECKS!$F413,HISTORICO!$B$15:$B$89,HISTORICO!$C$15:$C$89,0,0)</f>
        <v>0</v>
      </c>
      <c r="P413" s="122">
        <f t="array" ref="P413">XLOOKUP(DECKS!$F413,HISTORICO!$B$15:$B$89,HISTORICO!$D$15:$D$89,0,0)</f>
        <v>0</v>
      </c>
      <c r="Q413" s="122">
        <f t="array" ref="Q413">XLOOKUP(DECKS!$F413,HISTORICO!$B$93:$B$171,HISTORICO!$C$93:$C$171,0,0)</f>
        <v>0</v>
      </c>
      <c r="R413" s="122">
        <f t="array" ref="R413">XLOOKUP(DECKS!$F413,HISTORICO!$B$93:$B$171,HISTORICO!$D$93:$D$171,0,0)</f>
        <v>0</v>
      </c>
      <c r="S413" s="122">
        <f t="array" ref="S413">XLOOKUP(DECKS!$F413,HISTORICO!$B$175:$B$377,HISTORICO!$C$175:$C$377,0,0)</f>
        <v>5</v>
      </c>
      <c r="T413" s="122">
        <f t="array" ref="T413">XLOOKUP(DECKS!$F413,HISTORICO!$B$175:$B$377,HISTORICO!$D$175:$D$377,0,0)</f>
        <v>1</v>
      </c>
      <c r="U413" s="122">
        <f t="array" ref="U413">XLOOKUP(DECKS!$F413,HISTORICO!$B$381:$B$501,HISTORICO!$C$381:$C$501,0,0)</f>
        <v>4</v>
      </c>
      <c r="V413" s="122">
        <f t="array" ref="V413">XLOOKUP(DECKS!$F413,HISTORICO!$B$381:$B$501,HISTORICO!$D$381:$D$501,0,0)</f>
        <v>1</v>
      </c>
      <c r="W413" s="122">
        <f t="array" ref="W413">XLOOKUP(DECKS!$F413,HISTORICO!$B$505:$B$589,HISTORICO!$C$505:$C$589,0,0)</f>
        <v>0</v>
      </c>
      <c r="X413" s="122">
        <f t="array" ref="X413">XLOOKUP(DECKS!$F413,HISTORICO!$B$505:$B$589,HISTORICO!$D$505:$D$589,0,0)</f>
        <v>0</v>
      </c>
      <c r="Y413" s="122">
        <f t="array" ref="Y413">XLOOKUP(DECKS!$F413,HISTORICO!$N$4:$N$100,HISTORICO!$O$4:$O$100,0,0)</f>
        <v>0</v>
      </c>
      <c r="Z413" s="122">
        <f t="array" ref="Z413">XLOOKUP(DECKS!$F413,HISTORICO!$N$4:$N$100,HISTORICO!$P$4:$P$100,0,0)</f>
        <v>0</v>
      </c>
      <c r="AA413" s="122">
        <f t="array" ref="AA413">XLOOKUP(DECKS!$F413,HISTORICO!$N$107:$N$288,HISTORICO!$O$107:$O$288,0,0)</f>
        <v>0</v>
      </c>
      <c r="AB413" s="122">
        <f t="array" ref="AB413">XLOOKUP(DECKS!$F413,HISTORICO!$N$107:$N$288,HISTORICO!$P$107:$P$288,0,0)</f>
        <v>0</v>
      </c>
      <c r="AC413" s="100" t="str">
        <f>DECKS!$AB413/DECKS!$AA413</f>
        <v>#DIV/0!</v>
      </c>
      <c r="AD413" s="123">
        <f t="array" ref="AD413">XLOOKUP(DECKS!$F413,HISTORICO!$N$292:$N$759,HISTORICO!$O$292:$O$759,0,0)</f>
        <v>0</v>
      </c>
      <c r="AE413" s="122">
        <f t="array" ref="AE413">XLOOKUP(DECKS!$F413,HISTORICO!$N$292:$N$759,HISTORICO!$P$292:$P$759,0,0)</f>
        <v>0</v>
      </c>
      <c r="AF413" s="124">
        <f>IFERROR(DECKS!$AE413/DECKS!$AD413,0)</f>
        <v>0</v>
      </c>
      <c r="AG413" s="123">
        <f>DECKS!$Y413+DECKS!$AA413+DECKS!$AD413</f>
        <v>0</v>
      </c>
      <c r="AH413" s="124">
        <f>IFERROR((DECKS!$Z413+DECKS!$AB413+DECKS!$AE413)/DECKS!$AG413,0)</f>
        <v>0</v>
      </c>
      <c r="AI413" s="125" t="str">
        <f>IFERROR(AVERAGEIF(REG!$D$2:$D$124,DECKS!$F413,REG!$C$2:$C$124),"-")</f>
        <v>-</v>
      </c>
      <c r="AJ413" s="123">
        <f>DECKS!$M413+DECKS!$O413+DECKS!$Q413+DECKS!$S413+DECKS!$U413+DECKS!$W413+DECKS!$Y413+DECKS!$AA413+DECKS!$AD413</f>
        <v>9</v>
      </c>
      <c r="AK413" s="124">
        <f>IFERROR((DECKS!$N413+DECKS!$P413+DECKS!$R413+DECKS!$T413+DECKS!$V413+DECKS!$X413+DECKS!$Z413+DECKS!$AB413+DECKS!$AE413)/DECKS!$AJ413,0)</f>
        <v>0.2222222222</v>
      </c>
      <c r="AL413" s="126" t="s">
        <v>362</v>
      </c>
      <c r="AM413" s="122">
        <f>SUMIF(HISTORICO!N:N,DECKS!$F413,HISTORICO!X:X)</f>
        <v>0</v>
      </c>
      <c r="AN413" s="122">
        <f>SUMIF(HISTORICO!N:N,DECKS!$F413,HISTORICO!Y:Y)</f>
        <v>0</v>
      </c>
      <c r="AO413" s="122">
        <f>SUMIF(HISTORICO!N:N,DECKS!$F413,HISTORICO!Z:Z)</f>
        <v>0</v>
      </c>
      <c r="AP413" s="122">
        <f>SUMIF(HISTORICO!N:N,DECKS!$F413,HISTORICO!AA:AA)</f>
        <v>0</v>
      </c>
      <c r="AQ413" s="127">
        <f>IFERROR(SUM(DECKS!$AM413:$AP413)/((DECKS!$AG413)),0)</f>
        <v>0</v>
      </c>
      <c r="AR413" s="128">
        <f>IFERROR(DECKS!$AM413/SUM(DECKS!$AM413:$AP413),0)</f>
        <v>0</v>
      </c>
      <c r="AS413" s="128">
        <f>IFERROR(DECKS!$AN413/SUM(DECKS!$AM413:$AP413),0)</f>
        <v>0</v>
      </c>
      <c r="AT413" s="128">
        <f>IFERROR(DECKS!$AO413/SUM(DECKS!$AM413:$AP413),0)</f>
        <v>0</v>
      </c>
      <c r="AU413" s="128">
        <f>IFERROR(DECKS!$AP413/SUM(DECKS!$AM413:$AP413),0)</f>
        <v>0</v>
      </c>
      <c r="AV413" s="122">
        <f t="array" ref="AV413">XLOOKUP(DECKS!$F413,HISTORICO!$N$4:$N$100,HISTORICO!$AH$4:$AH$100,0)</f>
        <v>0</v>
      </c>
      <c r="AW413" s="122">
        <f>DECKS!$AV413+DECKS!$AM413+1.5*DECKS!$AN413+2*DECKS!$AO413+2.5*DECKS!$AP413</f>
        <v>0</v>
      </c>
      <c r="AX413" s="125" t="str">
        <f>IFERROR(DECKS!$AW413/DECKS!$AG413,"-")</f>
        <v>-</v>
      </c>
      <c r="AY413" s="122" t="str">
        <f t="array" ref="AY413">XLOOKUP(DECKS!$AX413,REF!$F$64:$F$68,REF!$D$64:$D$68,"-",-1,1)</f>
        <v>-</v>
      </c>
      <c r="AZ413" s="122"/>
      <c r="BA413" s="129"/>
      <c r="BB413" s="122"/>
      <c r="BC413" s="122"/>
    </row>
    <row r="414" ht="18.75" hidden="1" customHeight="1">
      <c r="A414" s="88"/>
      <c r="B414" s="121" t="s">
        <v>322</v>
      </c>
      <c r="C414" s="122" t="s">
        <v>261</v>
      </c>
      <c r="D414" s="122">
        <v>3.0</v>
      </c>
      <c r="E414" s="121" t="str">
        <f t="array" ref="E414">XLOOKUP(B414,REF!$C$3:$C$34,REF!$B$3:$B$34,"-",0,1)</f>
        <v>Azorius</v>
      </c>
      <c r="F414" s="123" t="s">
        <v>757</v>
      </c>
      <c r="G414" s="122" t="str">
        <f t="shared" si="1"/>
        <v>1</v>
      </c>
      <c r="H414" s="122" t="str">
        <f t="shared" si="2"/>
        <v>1</v>
      </c>
      <c r="I414" s="122" t="str">
        <f t="shared" si="3"/>
        <v>0</v>
      </c>
      <c r="J414" s="122" t="str">
        <f t="shared" si="4"/>
        <v>0</v>
      </c>
      <c r="K414" s="122" t="str">
        <f t="shared" si="5"/>
        <v>0</v>
      </c>
      <c r="L414" s="122">
        <f t="shared" si="6"/>
        <v>2</v>
      </c>
      <c r="M414" s="122">
        <f t="array" ref="M414">XLOOKUP(DECKS!$F414,HISTORICO!$B$4:$B$11,HISTORICO!$C$4:$C$11,0,0)</f>
        <v>0</v>
      </c>
      <c r="N414" s="122">
        <f t="array" ref="N414">XLOOKUP(DECKS!$F414,HISTORICO!$B$4:$B$11,HISTORICO!$D$4:$D$11,0,0)</f>
        <v>0</v>
      </c>
      <c r="O414" s="122">
        <f t="array" ref="O414">XLOOKUP(DECKS!$F414,HISTORICO!$B$15:$B$89,HISTORICO!$C$15:$C$89,0,0)</f>
        <v>0</v>
      </c>
      <c r="P414" s="122">
        <f t="array" ref="P414">XLOOKUP(DECKS!$F414,HISTORICO!$B$15:$B$89,HISTORICO!$D$15:$D$89,0,0)</f>
        <v>0</v>
      </c>
      <c r="Q414" s="122">
        <f t="array" ref="Q414">XLOOKUP(DECKS!$F414,HISTORICO!$B$93:$B$171,HISTORICO!$C$93:$C$171,0,0)</f>
        <v>0</v>
      </c>
      <c r="R414" s="122">
        <f t="array" ref="R414">XLOOKUP(DECKS!$F414,HISTORICO!$B$93:$B$171,HISTORICO!$D$93:$D$171,0,0)</f>
        <v>0</v>
      </c>
      <c r="S414" s="122">
        <f t="array" ref="S414">XLOOKUP(DECKS!$F414,HISTORICO!$B$175:$B$377,HISTORICO!$C$175:$C$377,0,0)</f>
        <v>0</v>
      </c>
      <c r="T414" s="122">
        <f t="array" ref="T414">XLOOKUP(DECKS!$F414,HISTORICO!$B$175:$B$377,HISTORICO!$D$175:$D$377,0,0)</f>
        <v>0</v>
      </c>
      <c r="U414" s="122">
        <f t="array" ref="U414">XLOOKUP(DECKS!$F414,HISTORICO!$B$381:$B$501,HISTORICO!$C$381:$C$501,0,0)</f>
        <v>9</v>
      </c>
      <c r="V414" s="122">
        <f t="array" ref="V414">XLOOKUP(DECKS!$F414,HISTORICO!$B$381:$B$501,HISTORICO!$D$381:$D$501,0,0)</f>
        <v>2</v>
      </c>
      <c r="W414" s="122">
        <f t="array" ref="W414">XLOOKUP(DECKS!$F414,HISTORICO!$B$505:$B$589,HISTORICO!$C$505:$C$589,0,0)</f>
        <v>0</v>
      </c>
      <c r="X414" s="122">
        <f t="array" ref="X414">XLOOKUP(DECKS!$F414,HISTORICO!$B$505:$B$589,HISTORICO!$D$505:$D$589,0,0)</f>
        <v>0</v>
      </c>
      <c r="Y414" s="122">
        <f t="array" ref="Y414">XLOOKUP(DECKS!$F414,HISTORICO!$N$4:$N$100,HISTORICO!$O$4:$O$100,0,0)</f>
        <v>0</v>
      </c>
      <c r="Z414" s="122">
        <f t="array" ref="Z414">XLOOKUP(DECKS!$F414,HISTORICO!$N$4:$N$100,HISTORICO!$P$4:$P$100,0,0)</f>
        <v>0</v>
      </c>
      <c r="AA414" s="122">
        <f t="array" ref="AA414">XLOOKUP(DECKS!$F414,HISTORICO!$N$107:$N$288,HISTORICO!$O$107:$O$288,0,0)</f>
        <v>0</v>
      </c>
      <c r="AB414" s="122">
        <f t="array" ref="AB414">XLOOKUP(DECKS!$F414,HISTORICO!$N$107:$N$288,HISTORICO!$P$107:$P$288,0,0)</f>
        <v>0</v>
      </c>
      <c r="AC414" s="100" t="str">
        <f>DECKS!$AB414/DECKS!$AA414</f>
        <v>#DIV/0!</v>
      </c>
      <c r="AD414" s="123">
        <f t="array" ref="AD414">XLOOKUP(DECKS!$F414,HISTORICO!$N$292:$N$759,HISTORICO!$O$292:$O$759,0,0)</f>
        <v>0</v>
      </c>
      <c r="AE414" s="122">
        <f t="array" ref="AE414">XLOOKUP(DECKS!$F414,HISTORICO!$N$292:$N$759,HISTORICO!$P$292:$P$759,0,0)</f>
        <v>0</v>
      </c>
      <c r="AF414" s="124">
        <f>IFERROR(DECKS!$AE414/DECKS!$AD414,0)</f>
        <v>0</v>
      </c>
      <c r="AG414" s="123">
        <f>DECKS!$Y414+DECKS!$AA414+DECKS!$AD414</f>
        <v>0</v>
      </c>
      <c r="AH414" s="124">
        <f>IFERROR((DECKS!$Z414+DECKS!$AB414+DECKS!$AE414)/DECKS!$AG414,0)</f>
        <v>0</v>
      </c>
      <c r="AI414" s="125" t="str">
        <f>IFERROR(AVERAGEIF(REG!$D$2:$D$124,DECKS!$F414,REG!$C$2:$C$124),"-")</f>
        <v>-</v>
      </c>
      <c r="AJ414" s="123">
        <f>DECKS!$M414+DECKS!$O414+DECKS!$Q414+DECKS!$S414+DECKS!$U414+DECKS!$W414+DECKS!$Y414+DECKS!$AA414+DECKS!$AD414</f>
        <v>9</v>
      </c>
      <c r="AK414" s="124">
        <f>IFERROR((DECKS!$N414+DECKS!$P414+DECKS!$R414+DECKS!$T414+DECKS!$V414+DECKS!$X414+DECKS!$Z414+DECKS!$AB414+DECKS!$AE414)/DECKS!$AJ414,0)</f>
        <v>0.2222222222</v>
      </c>
      <c r="AL414" s="126" t="s">
        <v>362</v>
      </c>
      <c r="AM414" s="122">
        <f>SUMIF(HISTORICO!N:N,DECKS!$F414,HISTORICO!X:X)</f>
        <v>0</v>
      </c>
      <c r="AN414" s="122">
        <f>SUMIF(HISTORICO!N:N,DECKS!$F414,HISTORICO!Y:Y)</f>
        <v>0</v>
      </c>
      <c r="AO414" s="122">
        <f>SUMIF(HISTORICO!N:N,DECKS!$F414,HISTORICO!Z:Z)</f>
        <v>0</v>
      </c>
      <c r="AP414" s="122">
        <f>SUMIF(HISTORICO!N:N,DECKS!$F414,HISTORICO!AA:AA)</f>
        <v>0</v>
      </c>
      <c r="AQ414" s="127">
        <f>IFERROR(SUM(DECKS!$AM414:$AP414)/((DECKS!$AG414)),0)</f>
        <v>0</v>
      </c>
      <c r="AR414" s="128">
        <f>IFERROR(DECKS!$AM414/SUM(DECKS!$AM414:$AP414),0)</f>
        <v>0</v>
      </c>
      <c r="AS414" s="128">
        <f>IFERROR(DECKS!$AN414/SUM(DECKS!$AM414:$AP414),0)</f>
        <v>0</v>
      </c>
      <c r="AT414" s="128">
        <f>IFERROR(DECKS!$AO414/SUM(DECKS!$AM414:$AP414),0)</f>
        <v>0</v>
      </c>
      <c r="AU414" s="128">
        <f>IFERROR(DECKS!$AP414/SUM(DECKS!$AM414:$AP414),0)</f>
        <v>0</v>
      </c>
      <c r="AV414" s="122">
        <f t="array" ref="AV414">XLOOKUP(DECKS!$F414,HISTORICO!$N$4:$N$100,HISTORICO!$AH$4:$AH$100,0)</f>
        <v>0</v>
      </c>
      <c r="AW414" s="122">
        <f>DECKS!$AV414+DECKS!$AM414+1.5*DECKS!$AN414+2*DECKS!$AO414+2.5*DECKS!$AP414</f>
        <v>0</v>
      </c>
      <c r="AX414" s="125" t="str">
        <f>IFERROR(DECKS!$AW414/DECKS!$AG414,"-")</f>
        <v>-</v>
      </c>
      <c r="AY414" s="122" t="str">
        <f t="array" ref="AY414">XLOOKUP(DECKS!$AX414,REF!$F$64:$F$68,REF!$D$64:$D$68,"-",-1,1)</f>
        <v>-</v>
      </c>
      <c r="AZ414" s="122"/>
      <c r="BA414" s="129"/>
      <c r="BB414" s="122"/>
      <c r="BC414" s="122"/>
    </row>
    <row r="415" ht="18.75" hidden="1" customHeight="1">
      <c r="A415" s="88"/>
      <c r="B415" s="121" t="s">
        <v>302</v>
      </c>
      <c r="C415" s="122" t="s">
        <v>262</v>
      </c>
      <c r="D415" s="122">
        <v>4.0</v>
      </c>
      <c r="E415" s="121" t="str">
        <f t="array" ref="E415">XLOOKUP(B415,REF!$C$3:$C$34,REF!$B$3:$B$34,"-",0,1)</f>
        <v>Mardu</v>
      </c>
      <c r="F415" s="123" t="s">
        <v>758</v>
      </c>
      <c r="G415" s="122" t="str">
        <f t="shared" si="1"/>
        <v>1</v>
      </c>
      <c r="H415" s="122" t="str">
        <f t="shared" si="2"/>
        <v>0</v>
      </c>
      <c r="I415" s="122" t="str">
        <f t="shared" si="3"/>
        <v>1</v>
      </c>
      <c r="J415" s="122" t="str">
        <f t="shared" si="4"/>
        <v>1</v>
      </c>
      <c r="K415" s="122" t="str">
        <f t="shared" si="5"/>
        <v>0</v>
      </c>
      <c r="L415" s="122">
        <f t="shared" si="6"/>
        <v>3</v>
      </c>
      <c r="M415" s="122">
        <f t="array" ref="M415">XLOOKUP(DECKS!$F415,HISTORICO!$B$4:$B$11,HISTORICO!$C$4:$C$11,0,0)</f>
        <v>0</v>
      </c>
      <c r="N415" s="122">
        <f t="array" ref="N415">XLOOKUP(DECKS!$F415,HISTORICO!$B$4:$B$11,HISTORICO!$D$4:$D$11,0,0)</f>
        <v>0</v>
      </c>
      <c r="O415" s="122">
        <f t="array" ref="O415">XLOOKUP(DECKS!$F415,HISTORICO!$B$15:$B$89,HISTORICO!$C$15:$C$89,0,0)</f>
        <v>37</v>
      </c>
      <c r="P415" s="122">
        <f t="array" ref="P415">XLOOKUP(DECKS!$F415,HISTORICO!$B$15:$B$89,HISTORICO!$D$15:$D$89,0,0)</f>
        <v>6</v>
      </c>
      <c r="Q415" s="122">
        <f t="array" ref="Q415">XLOOKUP(DECKS!$F415,HISTORICO!$B$93:$B$171,HISTORICO!$C$93:$C$171,0,0)</f>
        <v>23</v>
      </c>
      <c r="R415" s="122">
        <f t="array" ref="R415">XLOOKUP(DECKS!$F415,HISTORICO!$B$93:$B$171,HISTORICO!$D$93:$D$171,0,0)</f>
        <v>7</v>
      </c>
      <c r="S415" s="122">
        <f t="array" ref="S415">XLOOKUP(DECKS!$F415,HISTORICO!$B$175:$B$377,HISTORICO!$C$175:$C$377,0,0)</f>
        <v>10</v>
      </c>
      <c r="T415" s="122">
        <f t="array" ref="T415">XLOOKUP(DECKS!$F415,HISTORICO!$B$175:$B$377,HISTORICO!$D$175:$D$377,0,0)</f>
        <v>2</v>
      </c>
      <c r="U415" s="122">
        <f t="array" ref="U415">XLOOKUP(DECKS!$F415,HISTORICO!$B$381:$B$501,HISTORICO!$C$381:$C$501,0,0)</f>
        <v>0</v>
      </c>
      <c r="V415" s="122">
        <f t="array" ref="V415">XLOOKUP(DECKS!$F415,HISTORICO!$B$381:$B$501,HISTORICO!$D$381:$D$501,0,0)</f>
        <v>0</v>
      </c>
      <c r="W415" s="122">
        <f t="array" ref="W415">XLOOKUP(DECKS!$F415,HISTORICO!$B$505:$B$589,HISTORICO!$C$505:$C$589,0,0)</f>
        <v>0</v>
      </c>
      <c r="X415" s="122">
        <f t="array" ref="X415">XLOOKUP(DECKS!$F415,HISTORICO!$B$505:$B$589,HISTORICO!$D$505:$D$589,0,0)</f>
        <v>0</v>
      </c>
      <c r="Y415" s="122">
        <f t="array" ref="Y415">XLOOKUP(DECKS!$F415,HISTORICO!$N$4:$N$100,HISTORICO!$O$4:$O$100,0,0)</f>
        <v>0</v>
      </c>
      <c r="Z415" s="122">
        <f t="array" ref="Z415">XLOOKUP(DECKS!$F415,HISTORICO!$N$4:$N$100,HISTORICO!$P$4:$P$100,0,0)</f>
        <v>0</v>
      </c>
      <c r="AA415" s="122">
        <f t="array" ref="AA415">XLOOKUP(DECKS!$F415,HISTORICO!$N$107:$N$288,HISTORICO!$O$107:$O$288,0,0)</f>
        <v>0</v>
      </c>
      <c r="AB415" s="122">
        <f t="array" ref="AB415">XLOOKUP(DECKS!$F415,HISTORICO!$N$107:$N$288,HISTORICO!$P$107:$P$288,0,0)</f>
        <v>0</v>
      </c>
      <c r="AC415" s="100" t="str">
        <f>DECKS!$AB415/DECKS!$AA415</f>
        <v>#DIV/0!</v>
      </c>
      <c r="AD415" s="123">
        <f t="array" ref="AD415">XLOOKUP(DECKS!$F415,HISTORICO!$N$292:$N$759,HISTORICO!$O$292:$O$759,0,0)</f>
        <v>0</v>
      </c>
      <c r="AE415" s="122">
        <f t="array" ref="AE415">XLOOKUP(DECKS!$F415,HISTORICO!$N$292:$N$759,HISTORICO!$P$292:$P$759,0,0)</f>
        <v>0</v>
      </c>
      <c r="AF415" s="124">
        <f>IFERROR(DECKS!$AE415/DECKS!$AD415,0)</f>
        <v>0</v>
      </c>
      <c r="AG415" s="123">
        <f>DECKS!$Y415+DECKS!$AA415+DECKS!$AD415</f>
        <v>0</v>
      </c>
      <c r="AH415" s="124">
        <f>IFERROR((DECKS!$Z415+DECKS!$AB415+DECKS!$AE415)/DECKS!$AG415,0)</f>
        <v>0</v>
      </c>
      <c r="AI415" s="125" t="str">
        <f>IFERROR(AVERAGEIF(REG!$D$2:$D$124,DECKS!$F415,REG!$C$2:$C$124),"-")</f>
        <v>-</v>
      </c>
      <c r="AJ415" s="123">
        <f>DECKS!$M415+DECKS!$O415+DECKS!$Q415+DECKS!$S415+DECKS!$U415+DECKS!$W415+DECKS!$Y415+DECKS!$AA415+DECKS!$AD415</f>
        <v>70</v>
      </c>
      <c r="AK415" s="124">
        <f>IFERROR((DECKS!$N415+DECKS!$P415+DECKS!$R415+DECKS!$T415+DECKS!$V415+DECKS!$X415+DECKS!$Z415+DECKS!$AB415+DECKS!$AE415)/DECKS!$AJ415,0)</f>
        <v>0.2142857143</v>
      </c>
      <c r="AL415" s="126" t="s">
        <v>160</v>
      </c>
      <c r="AM415" s="122">
        <f>SUMIF(HISTORICO!N:N,DECKS!$F415,HISTORICO!X:X)</f>
        <v>0</v>
      </c>
      <c r="AN415" s="122">
        <f>SUMIF(HISTORICO!N:N,DECKS!$F415,HISTORICO!Y:Y)</f>
        <v>0</v>
      </c>
      <c r="AO415" s="122">
        <f>SUMIF(HISTORICO!N:N,DECKS!$F415,HISTORICO!Z:Z)</f>
        <v>0</v>
      </c>
      <c r="AP415" s="122">
        <f>SUMIF(HISTORICO!N:N,DECKS!$F415,HISTORICO!AA:AA)</f>
        <v>0</v>
      </c>
      <c r="AQ415" s="127">
        <f>IFERROR(SUM(DECKS!$AM415:$AP415)/((DECKS!$AG415)),0)</f>
        <v>0</v>
      </c>
      <c r="AR415" s="128">
        <f>IFERROR(DECKS!$AM415/SUM(DECKS!$AM415:$AP415),0)</f>
        <v>0</v>
      </c>
      <c r="AS415" s="128">
        <f>IFERROR(DECKS!$AN415/SUM(DECKS!$AM415:$AP415),0)</f>
        <v>0</v>
      </c>
      <c r="AT415" s="128">
        <f>IFERROR(DECKS!$AO415/SUM(DECKS!$AM415:$AP415),0)</f>
        <v>0</v>
      </c>
      <c r="AU415" s="128">
        <f>IFERROR(DECKS!$AP415/SUM(DECKS!$AM415:$AP415),0)</f>
        <v>0</v>
      </c>
      <c r="AV415" s="122">
        <f t="array" ref="AV415">XLOOKUP(DECKS!$F415,HISTORICO!$N$4:$N$100,HISTORICO!$AH$4:$AH$100,0)</f>
        <v>0</v>
      </c>
      <c r="AW415" s="122">
        <f>DECKS!$AV415+DECKS!$AM415+1.5*DECKS!$AN415+2*DECKS!$AO415+2.5*DECKS!$AP415</f>
        <v>0</v>
      </c>
      <c r="AX415" s="125" t="str">
        <f>IFERROR(DECKS!$AW415/DECKS!$AG415,"-")</f>
        <v>-</v>
      </c>
      <c r="AY415" s="122" t="str">
        <f t="array" ref="AY415">XLOOKUP(DECKS!$AX415,REF!$F$64:$F$68,REF!$D$64:$D$68,"-",-1,1)</f>
        <v>-</v>
      </c>
      <c r="AZ415" s="122"/>
      <c r="BA415" s="129"/>
      <c r="BB415" s="122"/>
      <c r="BC415" s="122"/>
    </row>
    <row r="416" ht="18.75" hidden="1" customHeight="1">
      <c r="A416" s="88"/>
      <c r="B416" s="121" t="s">
        <v>308</v>
      </c>
      <c r="C416" s="122" t="s">
        <v>263</v>
      </c>
      <c r="D416" s="122">
        <v>4.0</v>
      </c>
      <c r="E416" s="121" t="str">
        <f t="array" ref="E416">XLOOKUP(B416,REF!$C$3:$C$34,REF!$B$3:$B$34,"-",0,1)</f>
        <v>Rakdos</v>
      </c>
      <c r="F416" s="123" t="s">
        <v>759</v>
      </c>
      <c r="G416" s="122" t="str">
        <f t="shared" si="1"/>
        <v>0</v>
      </c>
      <c r="H416" s="122" t="str">
        <f t="shared" si="2"/>
        <v>0</v>
      </c>
      <c r="I416" s="122" t="str">
        <f t="shared" si="3"/>
        <v>1</v>
      </c>
      <c r="J416" s="122" t="str">
        <f t="shared" si="4"/>
        <v>1</v>
      </c>
      <c r="K416" s="122" t="str">
        <f t="shared" si="5"/>
        <v>0</v>
      </c>
      <c r="L416" s="122">
        <f t="shared" si="6"/>
        <v>2</v>
      </c>
      <c r="M416" s="122">
        <f t="array" ref="M416">XLOOKUP(DECKS!$F416,HISTORICO!$B$4:$B$11,HISTORICO!$C$4:$C$11,0,0)</f>
        <v>0</v>
      </c>
      <c r="N416" s="122">
        <f t="array" ref="N416">XLOOKUP(DECKS!$F416,HISTORICO!$B$4:$B$11,HISTORICO!$D$4:$D$11,0,0)</f>
        <v>0</v>
      </c>
      <c r="O416" s="122">
        <f t="array" ref="O416">XLOOKUP(DECKS!$F416,HISTORICO!$B$15:$B$89,HISTORICO!$C$15:$C$89,0,0)</f>
        <v>23</v>
      </c>
      <c r="P416" s="122">
        <f t="array" ref="P416">XLOOKUP(DECKS!$F416,HISTORICO!$B$15:$B$89,HISTORICO!$D$15:$D$89,0,0)</f>
        <v>5</v>
      </c>
      <c r="Q416" s="122">
        <f t="array" ref="Q416">XLOOKUP(DECKS!$F416,HISTORICO!$B$93:$B$171,HISTORICO!$C$93:$C$171,0,0)</f>
        <v>47</v>
      </c>
      <c r="R416" s="122">
        <f t="array" ref="R416">XLOOKUP(DECKS!$F416,HISTORICO!$B$93:$B$171,HISTORICO!$D$93:$D$171,0,0)</f>
        <v>5</v>
      </c>
      <c r="S416" s="122">
        <f t="array" ref="S416">XLOOKUP(DECKS!$F416,HISTORICO!$B$175:$B$377,HISTORICO!$C$175:$C$377,0,0)</f>
        <v>6</v>
      </c>
      <c r="T416" s="122">
        <f t="array" ref="T416">XLOOKUP(DECKS!$F416,HISTORICO!$B$175:$B$377,HISTORICO!$D$175:$D$377,0,0)</f>
        <v>3</v>
      </c>
      <c r="U416" s="122">
        <f t="array" ref="U416">XLOOKUP(DECKS!$F416,HISTORICO!$B$381:$B$501,HISTORICO!$C$381:$C$501,0,0)</f>
        <v>5</v>
      </c>
      <c r="V416" s="122">
        <f t="array" ref="V416">XLOOKUP(DECKS!$F416,HISTORICO!$B$381:$B$501,HISTORICO!$D$381:$D$501,0,0)</f>
        <v>3</v>
      </c>
      <c r="W416" s="122">
        <f t="array" ref="W416">XLOOKUP(DECKS!$F416,HISTORICO!$B$505:$B$589,HISTORICO!$C$505:$C$589,0,0)</f>
        <v>4</v>
      </c>
      <c r="X416" s="122">
        <f t="array" ref="X416">XLOOKUP(DECKS!$F416,HISTORICO!$B$505:$B$589,HISTORICO!$D$505:$D$589,0,0)</f>
        <v>2</v>
      </c>
      <c r="Y416" s="122">
        <f t="array" ref="Y416">XLOOKUP(DECKS!$F416,HISTORICO!$N$4:$N$100,HISTORICO!$O$4:$O$100,0,0)</f>
        <v>0</v>
      </c>
      <c r="Z416" s="122">
        <f t="array" ref="Z416">XLOOKUP(DECKS!$F416,HISTORICO!$N$4:$N$100,HISTORICO!$P$4:$P$100,0,0)</f>
        <v>0</v>
      </c>
      <c r="AA416" s="122">
        <f t="array" ref="AA416">XLOOKUP(DECKS!$F416,HISTORICO!$N$107:$N$288,HISTORICO!$O$107:$O$288,0,0)</f>
        <v>0</v>
      </c>
      <c r="AB416" s="122">
        <f t="array" ref="AB416">XLOOKUP(DECKS!$F416,HISTORICO!$N$107:$N$288,HISTORICO!$P$107:$P$288,0,0)</f>
        <v>0</v>
      </c>
      <c r="AC416" s="100" t="str">
        <f>DECKS!$AB416/DECKS!$AA416</f>
        <v>#DIV/0!</v>
      </c>
      <c r="AD416" s="123">
        <f t="array" ref="AD416">XLOOKUP(DECKS!$F416,HISTORICO!$N$292:$N$759,HISTORICO!$O$292:$O$759,0,0)</f>
        <v>0</v>
      </c>
      <c r="AE416" s="122">
        <f t="array" ref="AE416">XLOOKUP(DECKS!$F416,HISTORICO!$N$292:$N$759,HISTORICO!$P$292:$P$759,0,0)</f>
        <v>0</v>
      </c>
      <c r="AF416" s="124">
        <f>IFERROR(DECKS!$AE416/DECKS!$AD416,0)</f>
        <v>0</v>
      </c>
      <c r="AG416" s="123">
        <f>DECKS!$Y416+DECKS!$AA416+DECKS!$AD416</f>
        <v>0</v>
      </c>
      <c r="AH416" s="124">
        <f>IFERROR((DECKS!$Z416+DECKS!$AB416+DECKS!$AE416)/DECKS!$AG416,0)</f>
        <v>0</v>
      </c>
      <c r="AI416" s="125" t="str">
        <f>IFERROR(AVERAGEIF(REG!$D$2:$D$124,DECKS!$F416,REG!$C$2:$C$124),"-")</f>
        <v>-</v>
      </c>
      <c r="AJ416" s="123">
        <f>DECKS!$M416+DECKS!$O416+DECKS!$Q416+DECKS!$S416+DECKS!$U416+DECKS!$W416+DECKS!$Y416+DECKS!$AA416+DECKS!$AD416</f>
        <v>85</v>
      </c>
      <c r="AK416" s="124">
        <f>IFERROR((DECKS!$N416+DECKS!$P416+DECKS!$R416+DECKS!$T416+DECKS!$V416+DECKS!$X416+DECKS!$Z416+DECKS!$AB416+DECKS!$AE416)/DECKS!$AJ416,0)</f>
        <v>0.2117647059</v>
      </c>
      <c r="AL416" s="126" t="s">
        <v>160</v>
      </c>
      <c r="AM416" s="122">
        <f>SUMIF(HISTORICO!N:N,DECKS!$F416,HISTORICO!X:X)</f>
        <v>0</v>
      </c>
      <c r="AN416" s="122">
        <f>SUMIF(HISTORICO!N:N,DECKS!$F416,HISTORICO!Y:Y)</f>
        <v>0</v>
      </c>
      <c r="AO416" s="122">
        <f>SUMIF(HISTORICO!N:N,DECKS!$F416,HISTORICO!Z:Z)</f>
        <v>0</v>
      </c>
      <c r="AP416" s="122">
        <f>SUMIF(HISTORICO!N:N,DECKS!$F416,HISTORICO!AA:AA)</f>
        <v>0</v>
      </c>
      <c r="AQ416" s="127">
        <f>IFERROR(SUM(DECKS!$AM416:$AP416)/((DECKS!$AG416)),0)</f>
        <v>0</v>
      </c>
      <c r="AR416" s="128">
        <f>IFERROR(DECKS!$AM416/SUM(DECKS!$AM416:$AP416),0)</f>
        <v>0</v>
      </c>
      <c r="AS416" s="128">
        <f>IFERROR(DECKS!$AN416/SUM(DECKS!$AM416:$AP416),0)</f>
        <v>0</v>
      </c>
      <c r="AT416" s="128">
        <f>IFERROR(DECKS!$AO416/SUM(DECKS!$AM416:$AP416),0)</f>
        <v>0</v>
      </c>
      <c r="AU416" s="128">
        <f>IFERROR(DECKS!$AP416/SUM(DECKS!$AM416:$AP416),0)</f>
        <v>0</v>
      </c>
      <c r="AV416" s="122">
        <f t="array" ref="AV416">XLOOKUP(DECKS!$F416,HISTORICO!$N$4:$N$100,HISTORICO!$AH$4:$AH$100,0)</f>
        <v>0</v>
      </c>
      <c r="AW416" s="122">
        <f>DECKS!$AV416+DECKS!$AM416+1.5*DECKS!$AN416+2*DECKS!$AO416+2.5*DECKS!$AP416</f>
        <v>0</v>
      </c>
      <c r="AX416" s="125" t="str">
        <f>IFERROR(DECKS!$AW416/DECKS!$AG416,"-")</f>
        <v>-</v>
      </c>
      <c r="AY416" s="122" t="str">
        <f t="array" ref="AY416">XLOOKUP(DECKS!$AX416,REF!$F$64:$F$68,REF!$D$64:$D$68,"-",-1,1)</f>
        <v>-</v>
      </c>
      <c r="AZ416" s="122"/>
      <c r="BA416" s="129"/>
      <c r="BB416" s="122"/>
      <c r="BC416" s="122"/>
    </row>
    <row r="417" ht="18.75" hidden="1" customHeight="1">
      <c r="A417" s="88"/>
      <c r="B417" s="121" t="s">
        <v>308</v>
      </c>
      <c r="C417" s="122" t="s">
        <v>278</v>
      </c>
      <c r="D417" s="122">
        <v>7.0</v>
      </c>
      <c r="E417" s="121" t="str">
        <f t="array" ref="E417">XLOOKUP(B417,REF!$C$3:$C$34,REF!$B$3:$B$34,"-",0,1)</f>
        <v>Rakdos</v>
      </c>
      <c r="F417" s="123" t="s">
        <v>760</v>
      </c>
      <c r="G417" s="122" t="str">
        <f t="shared" si="1"/>
        <v>0</v>
      </c>
      <c r="H417" s="122" t="str">
        <f t="shared" si="2"/>
        <v>0</v>
      </c>
      <c r="I417" s="122" t="str">
        <f t="shared" si="3"/>
        <v>1</v>
      </c>
      <c r="J417" s="122" t="str">
        <f t="shared" si="4"/>
        <v>1</v>
      </c>
      <c r="K417" s="122" t="str">
        <f t="shared" si="5"/>
        <v>0</v>
      </c>
      <c r="L417" s="122">
        <f t="shared" si="6"/>
        <v>2</v>
      </c>
      <c r="M417" s="122">
        <f t="array" ref="M417">XLOOKUP(DECKS!$F417,HISTORICO!$B$4:$B$11,HISTORICO!$C$4:$C$11,0,0)</f>
        <v>0</v>
      </c>
      <c r="N417" s="122">
        <f t="array" ref="N417">XLOOKUP(DECKS!$F417,HISTORICO!$B$4:$B$11,HISTORICO!$D$4:$D$11,0,0)</f>
        <v>0</v>
      </c>
      <c r="O417" s="122">
        <f t="array" ref="O417">XLOOKUP(DECKS!$F417,HISTORICO!$B$15:$B$89,HISTORICO!$C$15:$C$89,0,0)</f>
        <v>0</v>
      </c>
      <c r="P417" s="122">
        <f t="array" ref="P417">XLOOKUP(DECKS!$F417,HISTORICO!$B$15:$B$89,HISTORICO!$D$15:$D$89,0,0)</f>
        <v>0</v>
      </c>
      <c r="Q417" s="122">
        <f t="array" ref="Q417">XLOOKUP(DECKS!$F417,HISTORICO!$B$93:$B$171,HISTORICO!$C$93:$C$171,0,0)</f>
        <v>0</v>
      </c>
      <c r="R417" s="122">
        <f t="array" ref="R417">XLOOKUP(DECKS!$F417,HISTORICO!$B$93:$B$171,HISTORICO!$D$93:$D$171,0,0)</f>
        <v>0</v>
      </c>
      <c r="S417" s="122">
        <f t="array" ref="S417">XLOOKUP(DECKS!$F417,HISTORICO!$B$175:$B$377,HISTORICO!$C$175:$C$377,0,0)</f>
        <v>18</v>
      </c>
      <c r="T417" s="122">
        <f t="array" ref="T417">XLOOKUP(DECKS!$F417,HISTORICO!$B$175:$B$377,HISTORICO!$D$175:$D$377,0,0)</f>
        <v>4</v>
      </c>
      <c r="U417" s="122">
        <f t="array" ref="U417">XLOOKUP(DECKS!$F417,HISTORICO!$B$381:$B$501,HISTORICO!$C$381:$C$501,0,0)</f>
        <v>1</v>
      </c>
      <c r="V417" s="122">
        <f t="array" ref="V417">XLOOKUP(DECKS!$F417,HISTORICO!$B$381:$B$501,HISTORICO!$D$381:$D$501,0,0)</f>
        <v>0</v>
      </c>
      <c r="W417" s="122">
        <f t="array" ref="W417">XLOOKUP(DECKS!$F417,HISTORICO!$B$505:$B$589,HISTORICO!$C$505:$C$589,0,0)</f>
        <v>0</v>
      </c>
      <c r="X417" s="122">
        <f t="array" ref="X417">XLOOKUP(DECKS!$F417,HISTORICO!$B$505:$B$589,HISTORICO!$D$505:$D$589,0,0)</f>
        <v>0</v>
      </c>
      <c r="Y417" s="122">
        <f t="array" ref="Y417">XLOOKUP(DECKS!$F417,HISTORICO!$N$4:$N$100,HISTORICO!$O$4:$O$100,0,0)</f>
        <v>0</v>
      </c>
      <c r="Z417" s="122">
        <f t="array" ref="Z417">XLOOKUP(DECKS!$F417,HISTORICO!$N$4:$N$100,HISTORICO!$P$4:$P$100,0,0)</f>
        <v>0</v>
      </c>
      <c r="AA417" s="122">
        <f t="array" ref="AA417">XLOOKUP(DECKS!$F417,HISTORICO!$N$107:$N$288,HISTORICO!$O$107:$O$288,0,0)</f>
        <v>0</v>
      </c>
      <c r="AB417" s="122">
        <f t="array" ref="AB417">XLOOKUP(DECKS!$F417,HISTORICO!$N$107:$N$288,HISTORICO!$P$107:$P$288,0,0)</f>
        <v>0</v>
      </c>
      <c r="AC417" s="100" t="str">
        <f>DECKS!$AB417/DECKS!$AA417</f>
        <v>#DIV/0!</v>
      </c>
      <c r="AD417" s="123">
        <f t="array" ref="AD417">XLOOKUP(DECKS!$F417,HISTORICO!$N$292:$N$759,HISTORICO!$O$292:$O$759,0,0)</f>
        <v>0</v>
      </c>
      <c r="AE417" s="122">
        <f t="array" ref="AE417">XLOOKUP(DECKS!$F417,HISTORICO!$N$292:$N$759,HISTORICO!$P$292:$P$759,0,0)</f>
        <v>0</v>
      </c>
      <c r="AF417" s="124">
        <f>IFERROR(DECKS!$AE417/DECKS!$AD417,0)</f>
        <v>0</v>
      </c>
      <c r="AG417" s="123">
        <f>DECKS!$Y417+DECKS!$AA417+DECKS!$AD417</f>
        <v>0</v>
      </c>
      <c r="AH417" s="124">
        <f>IFERROR((DECKS!$Z417+DECKS!$AB417+DECKS!$AE417)/DECKS!$AG417,0)</f>
        <v>0</v>
      </c>
      <c r="AI417" s="125" t="str">
        <f>IFERROR(AVERAGEIF(REG!$D$2:$D$124,DECKS!$F417,REG!$C$2:$C$124),"-")</f>
        <v>-</v>
      </c>
      <c r="AJ417" s="123">
        <f>DECKS!$M417+DECKS!$O417+DECKS!$Q417+DECKS!$S417+DECKS!$U417+DECKS!$W417+DECKS!$Y417+DECKS!$AA417+DECKS!$AD417</f>
        <v>19</v>
      </c>
      <c r="AK417" s="124">
        <f>IFERROR((DECKS!$N417+DECKS!$P417+DECKS!$R417+DECKS!$T417+DECKS!$V417+DECKS!$X417+DECKS!$Z417+DECKS!$AB417+DECKS!$AE417)/DECKS!$AJ417,0)</f>
        <v>0.2105263158</v>
      </c>
      <c r="AL417" s="126" t="s">
        <v>362</v>
      </c>
      <c r="AM417" s="122">
        <f>SUMIF(HISTORICO!N:N,DECKS!$F417,HISTORICO!X:X)</f>
        <v>0</v>
      </c>
      <c r="AN417" s="122">
        <f>SUMIF(HISTORICO!N:N,DECKS!$F417,HISTORICO!Y:Y)</f>
        <v>0</v>
      </c>
      <c r="AO417" s="122">
        <f>SUMIF(HISTORICO!N:N,DECKS!$F417,HISTORICO!Z:Z)</f>
        <v>0</v>
      </c>
      <c r="AP417" s="122">
        <f>SUMIF(HISTORICO!N:N,DECKS!$F417,HISTORICO!AA:AA)</f>
        <v>0</v>
      </c>
      <c r="AQ417" s="127">
        <f>IFERROR(SUM(DECKS!$AM417:$AP417)/((DECKS!$AG417)),0)</f>
        <v>0</v>
      </c>
      <c r="AR417" s="128">
        <f>IFERROR(DECKS!$AM417/SUM(DECKS!$AM417:$AP417),0)</f>
        <v>0</v>
      </c>
      <c r="AS417" s="128">
        <f>IFERROR(DECKS!$AN417/SUM(DECKS!$AM417:$AP417),0)</f>
        <v>0</v>
      </c>
      <c r="AT417" s="128">
        <f>IFERROR(DECKS!$AO417/SUM(DECKS!$AM417:$AP417),0)</f>
        <v>0</v>
      </c>
      <c r="AU417" s="128">
        <f>IFERROR(DECKS!$AP417/SUM(DECKS!$AM417:$AP417),0)</f>
        <v>0</v>
      </c>
      <c r="AV417" s="122">
        <f t="array" ref="AV417">XLOOKUP(DECKS!$F417,HISTORICO!$N$4:$N$100,HISTORICO!$AH$4:$AH$100,0)</f>
        <v>0</v>
      </c>
      <c r="AW417" s="122">
        <f>DECKS!$AV417+DECKS!$AM417+1.5*DECKS!$AN417+2*DECKS!$AO417+2.5*DECKS!$AP417</f>
        <v>0</v>
      </c>
      <c r="AX417" s="125" t="str">
        <f>IFERROR(DECKS!$AW417/DECKS!$AG417,"-")</f>
        <v>-</v>
      </c>
      <c r="AY417" s="122" t="str">
        <f t="array" ref="AY417">XLOOKUP(DECKS!$AX417,REF!$F$64:$F$68,REF!$D$64:$D$68,"-",-1,1)</f>
        <v>-</v>
      </c>
      <c r="AZ417" s="122"/>
      <c r="BA417" s="129"/>
      <c r="BB417" s="122"/>
      <c r="BC417" s="122"/>
    </row>
    <row r="418" ht="18.75" hidden="1" customHeight="1">
      <c r="A418" s="88"/>
      <c r="B418" s="121" t="s">
        <v>322</v>
      </c>
      <c r="C418" s="122" t="s">
        <v>275</v>
      </c>
      <c r="D418" s="122">
        <v>2.0</v>
      </c>
      <c r="E418" s="121" t="str">
        <f t="array" ref="E418">XLOOKUP(B418,REF!$C$3:$C$34,REF!$B$3:$B$34,"-",0,1)</f>
        <v>Azorius</v>
      </c>
      <c r="F418" s="123" t="s">
        <v>761</v>
      </c>
      <c r="G418" s="122" t="str">
        <f t="shared" si="1"/>
        <v>1</v>
      </c>
      <c r="H418" s="122" t="str">
        <f t="shared" si="2"/>
        <v>1</v>
      </c>
      <c r="I418" s="122" t="str">
        <f t="shared" si="3"/>
        <v>0</v>
      </c>
      <c r="J418" s="122" t="str">
        <f t="shared" si="4"/>
        <v>0</v>
      </c>
      <c r="K418" s="122" t="str">
        <f t="shared" si="5"/>
        <v>0</v>
      </c>
      <c r="L418" s="122">
        <f t="shared" si="6"/>
        <v>2</v>
      </c>
      <c r="M418" s="122">
        <f t="array" ref="M418">XLOOKUP(DECKS!$F418,HISTORICO!$B$4:$B$11,HISTORICO!$C$4:$C$11,0,0)</f>
        <v>0</v>
      </c>
      <c r="N418" s="122">
        <f t="array" ref="N418">XLOOKUP(DECKS!$F418,HISTORICO!$B$4:$B$11,HISTORICO!$D$4:$D$11,0,0)</f>
        <v>0</v>
      </c>
      <c r="O418" s="122">
        <f t="array" ref="O418">XLOOKUP(DECKS!$F418,HISTORICO!$B$15:$B$89,HISTORICO!$C$15:$C$89,0,0)</f>
        <v>0</v>
      </c>
      <c r="P418" s="122">
        <f t="array" ref="P418">XLOOKUP(DECKS!$F418,HISTORICO!$B$15:$B$89,HISTORICO!$D$15:$D$89,0,0)</f>
        <v>0</v>
      </c>
      <c r="Q418" s="122">
        <f t="array" ref="Q418">XLOOKUP(DECKS!$F418,HISTORICO!$B$93:$B$171,HISTORICO!$C$93:$C$171,0,0)</f>
        <v>8</v>
      </c>
      <c r="R418" s="122">
        <f t="array" ref="R418">XLOOKUP(DECKS!$F418,HISTORICO!$B$93:$B$171,HISTORICO!$D$93:$D$171,0,0)</f>
        <v>1</v>
      </c>
      <c r="S418" s="122">
        <f t="array" ref="S418">XLOOKUP(DECKS!$F418,HISTORICO!$B$175:$B$377,HISTORICO!$C$175:$C$377,0,0)</f>
        <v>17</v>
      </c>
      <c r="T418" s="122">
        <f t="array" ref="T418">XLOOKUP(DECKS!$F418,HISTORICO!$B$175:$B$377,HISTORICO!$D$175:$D$377,0,0)</f>
        <v>4</v>
      </c>
      <c r="U418" s="122">
        <f t="array" ref="U418">XLOOKUP(DECKS!$F418,HISTORICO!$B$381:$B$501,HISTORICO!$C$381:$C$501,0,0)</f>
        <v>0</v>
      </c>
      <c r="V418" s="122">
        <f t="array" ref="V418">XLOOKUP(DECKS!$F418,HISTORICO!$B$381:$B$501,HISTORICO!$D$381:$D$501,0,0)</f>
        <v>0</v>
      </c>
      <c r="W418" s="122">
        <f t="array" ref="W418">XLOOKUP(DECKS!$F418,HISTORICO!$B$505:$B$589,HISTORICO!$C$505:$C$589,0,0)</f>
        <v>0</v>
      </c>
      <c r="X418" s="122">
        <f t="array" ref="X418">XLOOKUP(DECKS!$F418,HISTORICO!$B$505:$B$589,HISTORICO!$D$505:$D$589,0,0)</f>
        <v>0</v>
      </c>
      <c r="Y418" s="122">
        <f t="array" ref="Y418">XLOOKUP(DECKS!$F418,HISTORICO!$N$4:$N$100,HISTORICO!$O$4:$O$100,0,0)</f>
        <v>0</v>
      </c>
      <c r="Z418" s="122">
        <f t="array" ref="Z418">XLOOKUP(DECKS!$F418,HISTORICO!$N$4:$N$100,HISTORICO!$P$4:$P$100,0,0)</f>
        <v>0</v>
      </c>
      <c r="AA418" s="122">
        <f t="array" ref="AA418">XLOOKUP(DECKS!$F418,HISTORICO!$N$107:$N$288,HISTORICO!$O$107:$O$288,0,0)</f>
        <v>0</v>
      </c>
      <c r="AB418" s="122">
        <f t="array" ref="AB418">XLOOKUP(DECKS!$F418,HISTORICO!$N$107:$N$288,HISTORICO!$P$107:$P$288,0,0)</f>
        <v>0</v>
      </c>
      <c r="AC418" s="100" t="str">
        <f>DECKS!$AB418/DECKS!$AA418</f>
        <v>#DIV/0!</v>
      </c>
      <c r="AD418" s="123">
        <f t="array" ref="AD418">XLOOKUP(DECKS!$F418,HISTORICO!$N$292:$N$759,HISTORICO!$O$292:$O$759,0,0)</f>
        <v>0</v>
      </c>
      <c r="AE418" s="122">
        <f t="array" ref="AE418">XLOOKUP(DECKS!$F418,HISTORICO!$N$292:$N$759,HISTORICO!$P$292:$P$759,0,0)</f>
        <v>0</v>
      </c>
      <c r="AF418" s="124">
        <f>IFERROR(DECKS!$AE418/DECKS!$AD418,0)</f>
        <v>0</v>
      </c>
      <c r="AG418" s="123">
        <f>DECKS!$Y418+DECKS!$AA418+DECKS!$AD418</f>
        <v>0</v>
      </c>
      <c r="AH418" s="124">
        <f>IFERROR((DECKS!$Z418+DECKS!$AB418+DECKS!$AE418)/DECKS!$AG418,0)</f>
        <v>0</v>
      </c>
      <c r="AI418" s="125" t="str">
        <f>IFERROR(AVERAGEIF(REG!$D$2:$D$124,DECKS!$F418,REG!$C$2:$C$124),"-")</f>
        <v>-</v>
      </c>
      <c r="AJ418" s="123">
        <f>DECKS!$M418+DECKS!$O418+DECKS!$Q418+DECKS!$S418+DECKS!$U418+DECKS!$W418+DECKS!$Y418+DECKS!$AA418+DECKS!$AD418</f>
        <v>25</v>
      </c>
      <c r="AK418" s="124">
        <f>IFERROR((DECKS!$N418+DECKS!$P418+DECKS!$R418+DECKS!$T418+DECKS!$V418+DECKS!$X418+DECKS!$Z418+DECKS!$AB418+DECKS!$AE418)/DECKS!$AJ418,0)</f>
        <v>0.2</v>
      </c>
      <c r="AL418" s="126" t="s">
        <v>362</v>
      </c>
      <c r="AM418" s="122">
        <f>SUMIF(HISTORICO!N:N,DECKS!$F418,HISTORICO!X:X)</f>
        <v>0</v>
      </c>
      <c r="AN418" s="122">
        <f>SUMIF(HISTORICO!N:N,DECKS!$F418,HISTORICO!Y:Y)</f>
        <v>0</v>
      </c>
      <c r="AO418" s="122">
        <f>SUMIF(HISTORICO!N:N,DECKS!$F418,HISTORICO!Z:Z)</f>
        <v>0</v>
      </c>
      <c r="AP418" s="122">
        <f>SUMIF(HISTORICO!N:N,DECKS!$F418,HISTORICO!AA:AA)</f>
        <v>0</v>
      </c>
      <c r="AQ418" s="127">
        <f>IFERROR(SUM(DECKS!$AM418:$AP418)/((DECKS!$AG418)),0)</f>
        <v>0</v>
      </c>
      <c r="AR418" s="128">
        <f>IFERROR(DECKS!$AM418/SUM(DECKS!$AM418:$AP418),0)</f>
        <v>0</v>
      </c>
      <c r="AS418" s="128">
        <f>IFERROR(DECKS!$AN418/SUM(DECKS!$AM418:$AP418),0)</f>
        <v>0</v>
      </c>
      <c r="AT418" s="128">
        <f>IFERROR(DECKS!$AO418/SUM(DECKS!$AM418:$AP418),0)</f>
        <v>0</v>
      </c>
      <c r="AU418" s="128">
        <f>IFERROR(DECKS!$AP418/SUM(DECKS!$AM418:$AP418),0)</f>
        <v>0</v>
      </c>
      <c r="AV418" s="122">
        <f t="array" ref="AV418">XLOOKUP(DECKS!$F418,HISTORICO!$N$4:$N$100,HISTORICO!$AH$4:$AH$100,0)</f>
        <v>0</v>
      </c>
      <c r="AW418" s="122">
        <f>DECKS!$AV418+DECKS!$AM418+1.5*DECKS!$AN418+2*DECKS!$AO418+2.5*DECKS!$AP418</f>
        <v>0</v>
      </c>
      <c r="AX418" s="125" t="str">
        <f>IFERROR(DECKS!$AW418/DECKS!$AG418,"-")</f>
        <v>-</v>
      </c>
      <c r="AY418" s="122" t="str">
        <f t="array" ref="AY418">XLOOKUP(DECKS!$AX418,REF!$F$64:$F$68,REF!$D$64:$D$68,"-",-1,1)</f>
        <v>-</v>
      </c>
      <c r="AZ418" s="122"/>
      <c r="BA418" s="129"/>
      <c r="BB418" s="122"/>
      <c r="BC418" s="122"/>
    </row>
    <row r="419" ht="18.75" hidden="1" customHeight="1">
      <c r="A419" s="88"/>
      <c r="B419" s="121" t="s">
        <v>328</v>
      </c>
      <c r="C419" s="122" t="s">
        <v>264</v>
      </c>
      <c r="D419" s="122">
        <v>4.0</v>
      </c>
      <c r="E419" s="121" t="str">
        <f t="array" ref="E419">XLOOKUP(B419,REF!$C$3:$C$34,REF!$B$3:$B$34,"-",0,1)</f>
        <v>Mono Red</v>
      </c>
      <c r="F419" s="123" t="s">
        <v>762</v>
      </c>
      <c r="G419" s="122" t="str">
        <f t="shared" si="1"/>
        <v>0</v>
      </c>
      <c r="H419" s="122" t="str">
        <f t="shared" si="2"/>
        <v>0</v>
      </c>
      <c r="I419" s="122" t="str">
        <f t="shared" si="3"/>
        <v>0</v>
      </c>
      <c r="J419" s="122" t="str">
        <f t="shared" si="4"/>
        <v>1</v>
      </c>
      <c r="K419" s="122" t="str">
        <f t="shared" si="5"/>
        <v>0</v>
      </c>
      <c r="L419" s="122">
        <f t="shared" si="6"/>
        <v>1</v>
      </c>
      <c r="M419" s="122">
        <f t="array" ref="M419">XLOOKUP(DECKS!$F419,HISTORICO!$B$4:$B$11,HISTORICO!$C$4:$C$11,0,0)</f>
        <v>0</v>
      </c>
      <c r="N419" s="122">
        <f t="array" ref="N419">XLOOKUP(DECKS!$F419,HISTORICO!$B$4:$B$11,HISTORICO!$D$4:$D$11,0,0)</f>
        <v>0</v>
      </c>
      <c r="O419" s="122">
        <f t="array" ref="O419">XLOOKUP(DECKS!$F419,HISTORICO!$B$15:$B$89,HISTORICO!$C$15:$C$89,0,0)</f>
        <v>0</v>
      </c>
      <c r="P419" s="122">
        <f t="array" ref="P419">XLOOKUP(DECKS!$F419,HISTORICO!$B$15:$B$89,HISTORICO!$D$15:$D$89,0,0)</f>
        <v>0</v>
      </c>
      <c r="Q419" s="122">
        <f t="array" ref="Q419">XLOOKUP(DECKS!$F419,HISTORICO!$B$93:$B$171,HISTORICO!$C$93:$C$171,0,0)</f>
        <v>0</v>
      </c>
      <c r="R419" s="122">
        <f t="array" ref="R419">XLOOKUP(DECKS!$F419,HISTORICO!$B$93:$B$171,HISTORICO!$D$93:$D$171,0,0)</f>
        <v>0</v>
      </c>
      <c r="S419" s="122">
        <f t="array" ref="S419">XLOOKUP(DECKS!$F419,HISTORICO!$B$175:$B$377,HISTORICO!$C$175:$C$377,0,0)</f>
        <v>15</v>
      </c>
      <c r="T419" s="122">
        <f t="array" ref="T419">XLOOKUP(DECKS!$F419,HISTORICO!$B$175:$B$377,HISTORICO!$D$175:$D$377,0,0)</f>
        <v>3</v>
      </c>
      <c r="U419" s="122">
        <f t="array" ref="U419">XLOOKUP(DECKS!$F419,HISTORICO!$B$381:$B$501,HISTORICO!$C$381:$C$501,0,0)</f>
        <v>0</v>
      </c>
      <c r="V419" s="122">
        <f t="array" ref="V419">XLOOKUP(DECKS!$F419,HISTORICO!$B$381:$B$501,HISTORICO!$D$381:$D$501,0,0)</f>
        <v>0</v>
      </c>
      <c r="W419" s="122">
        <f t="array" ref="W419">XLOOKUP(DECKS!$F419,HISTORICO!$B$505:$B$589,HISTORICO!$C$505:$C$589,0,0)</f>
        <v>0</v>
      </c>
      <c r="X419" s="122">
        <f t="array" ref="X419">XLOOKUP(DECKS!$F419,HISTORICO!$B$505:$B$589,HISTORICO!$D$505:$D$589,0,0)</f>
        <v>0</v>
      </c>
      <c r="Y419" s="122">
        <f t="array" ref="Y419">XLOOKUP(DECKS!$F419,HISTORICO!$N$4:$N$100,HISTORICO!$O$4:$O$100,0,0)</f>
        <v>0</v>
      </c>
      <c r="Z419" s="122">
        <f t="array" ref="Z419">XLOOKUP(DECKS!$F419,HISTORICO!$N$4:$N$100,HISTORICO!$P$4:$P$100,0,0)</f>
        <v>0</v>
      </c>
      <c r="AA419" s="122">
        <f t="array" ref="AA419">XLOOKUP(DECKS!$F419,HISTORICO!$N$107:$N$288,HISTORICO!$O$107:$O$288,0,0)</f>
        <v>0</v>
      </c>
      <c r="AB419" s="122">
        <f t="array" ref="AB419">XLOOKUP(DECKS!$F419,HISTORICO!$N$107:$N$288,HISTORICO!$P$107:$P$288,0,0)</f>
        <v>0</v>
      </c>
      <c r="AC419" s="100" t="str">
        <f>DECKS!$AB419/DECKS!$AA419</f>
        <v>#DIV/0!</v>
      </c>
      <c r="AD419" s="123">
        <f t="array" ref="AD419">XLOOKUP(DECKS!$F419,HISTORICO!$N$292:$N$759,HISTORICO!$O$292:$O$759,0,0)</f>
        <v>0</v>
      </c>
      <c r="AE419" s="122">
        <f t="array" ref="AE419">XLOOKUP(DECKS!$F419,HISTORICO!$N$292:$N$759,HISTORICO!$P$292:$P$759,0,0)</f>
        <v>0</v>
      </c>
      <c r="AF419" s="124">
        <f>IFERROR(DECKS!$AE419/DECKS!$AD419,0)</f>
        <v>0</v>
      </c>
      <c r="AG419" s="123">
        <f>DECKS!$Y419+DECKS!$AA419+DECKS!$AD419</f>
        <v>0</v>
      </c>
      <c r="AH419" s="124">
        <f>IFERROR((DECKS!$Z419+DECKS!$AB419+DECKS!$AE419)/DECKS!$AG419,0)</f>
        <v>0</v>
      </c>
      <c r="AI419" s="125" t="str">
        <f>IFERROR(AVERAGEIF(REG!$D$2:$D$124,DECKS!$F419,REG!$C$2:$C$124),"-")</f>
        <v>-</v>
      </c>
      <c r="AJ419" s="123">
        <f>DECKS!$M419+DECKS!$O419+DECKS!$Q419+DECKS!$S419+DECKS!$U419+DECKS!$W419+DECKS!$Y419+DECKS!$AA419+DECKS!$AD419</f>
        <v>15</v>
      </c>
      <c r="AK419" s="124">
        <f>IFERROR((DECKS!$N419+DECKS!$P419+DECKS!$R419+DECKS!$T419+DECKS!$V419+DECKS!$X419+DECKS!$Z419+DECKS!$AB419+DECKS!$AE419)/DECKS!$AJ419,0)</f>
        <v>0.2</v>
      </c>
      <c r="AL419" s="126" t="s">
        <v>362</v>
      </c>
      <c r="AM419" s="122">
        <f>SUMIF(HISTORICO!N:N,DECKS!$F419,HISTORICO!X:X)</f>
        <v>0</v>
      </c>
      <c r="AN419" s="122">
        <f>SUMIF(HISTORICO!N:N,DECKS!$F419,HISTORICO!Y:Y)</f>
        <v>0</v>
      </c>
      <c r="AO419" s="122">
        <f>SUMIF(HISTORICO!N:N,DECKS!$F419,HISTORICO!Z:Z)</f>
        <v>0</v>
      </c>
      <c r="AP419" s="122">
        <f>SUMIF(HISTORICO!N:N,DECKS!$F419,HISTORICO!AA:AA)</f>
        <v>0</v>
      </c>
      <c r="AQ419" s="127">
        <f>IFERROR(SUM(DECKS!$AM419:$AP419)/((DECKS!$AG419)),0)</f>
        <v>0</v>
      </c>
      <c r="AR419" s="128">
        <f>IFERROR(DECKS!$AM419/SUM(DECKS!$AM419:$AP419),0)</f>
        <v>0</v>
      </c>
      <c r="AS419" s="128">
        <f>IFERROR(DECKS!$AN419/SUM(DECKS!$AM419:$AP419),0)</f>
        <v>0</v>
      </c>
      <c r="AT419" s="128">
        <f>IFERROR(DECKS!$AO419/SUM(DECKS!$AM419:$AP419),0)</f>
        <v>0</v>
      </c>
      <c r="AU419" s="128">
        <f>IFERROR(DECKS!$AP419/SUM(DECKS!$AM419:$AP419),0)</f>
        <v>0</v>
      </c>
      <c r="AV419" s="122">
        <f t="array" ref="AV419">XLOOKUP(DECKS!$F419,HISTORICO!$N$4:$N$100,HISTORICO!$AH$4:$AH$100,0)</f>
        <v>0</v>
      </c>
      <c r="AW419" s="122">
        <f>DECKS!$AV419+DECKS!$AM419+1.5*DECKS!$AN419+2*DECKS!$AO419+2.5*DECKS!$AP419</f>
        <v>0</v>
      </c>
      <c r="AX419" s="125" t="str">
        <f>IFERROR(DECKS!$AW419/DECKS!$AG419,"-")</f>
        <v>-</v>
      </c>
      <c r="AY419" s="122" t="str">
        <f t="array" ref="AY419">XLOOKUP(DECKS!$AX419,REF!$F$64:$F$68,REF!$D$64:$D$68,"-",-1,1)</f>
        <v>-</v>
      </c>
      <c r="AZ419" s="122"/>
      <c r="BA419" s="129"/>
      <c r="BB419" s="122"/>
      <c r="BC419" s="122"/>
    </row>
    <row r="420" ht="18.75" hidden="1" customHeight="1">
      <c r="A420" s="88"/>
      <c r="B420" s="121" t="s">
        <v>336</v>
      </c>
      <c r="C420" s="122" t="s">
        <v>263</v>
      </c>
      <c r="D420" s="122">
        <v>6.0</v>
      </c>
      <c r="E420" s="121" t="str">
        <f t="array" ref="E420">XLOOKUP(B420,REF!$C$3:$C$34,REF!$B$3:$B$34,"-",0,1)</f>
        <v>5 Colors</v>
      </c>
      <c r="F420" s="123" t="s">
        <v>763</v>
      </c>
      <c r="G420" s="122" t="str">
        <f t="shared" si="1"/>
        <v>1</v>
      </c>
      <c r="H420" s="122" t="str">
        <f t="shared" si="2"/>
        <v>1</v>
      </c>
      <c r="I420" s="122" t="str">
        <f t="shared" si="3"/>
        <v>1</v>
      </c>
      <c r="J420" s="122" t="str">
        <f t="shared" si="4"/>
        <v>1</v>
      </c>
      <c r="K420" s="122" t="str">
        <f t="shared" si="5"/>
        <v>1</v>
      </c>
      <c r="L420" s="122">
        <f t="shared" si="6"/>
        <v>5</v>
      </c>
      <c r="M420" s="122">
        <f t="array" ref="M420">XLOOKUP(DECKS!$F420,HISTORICO!$B$4:$B$11,HISTORICO!$C$4:$C$11,0,0)</f>
        <v>0</v>
      </c>
      <c r="N420" s="122">
        <f t="array" ref="N420">XLOOKUP(DECKS!$F420,HISTORICO!$B$4:$B$11,HISTORICO!$D$4:$D$11,0,0)</f>
        <v>0</v>
      </c>
      <c r="O420" s="122">
        <f t="array" ref="O420">XLOOKUP(DECKS!$F420,HISTORICO!$B$15:$B$89,HISTORICO!$C$15:$C$89,0,0)</f>
        <v>9</v>
      </c>
      <c r="P420" s="122">
        <f t="array" ref="P420">XLOOKUP(DECKS!$F420,HISTORICO!$B$15:$B$89,HISTORICO!$D$15:$D$89,0,0)</f>
        <v>1</v>
      </c>
      <c r="Q420" s="122">
        <f t="array" ref="Q420">XLOOKUP(DECKS!$F420,HISTORICO!$B$93:$B$171,HISTORICO!$C$93:$C$171,0,0)</f>
        <v>0</v>
      </c>
      <c r="R420" s="122">
        <f t="array" ref="R420">XLOOKUP(DECKS!$F420,HISTORICO!$B$93:$B$171,HISTORICO!$D$93:$D$171,0,0)</f>
        <v>0</v>
      </c>
      <c r="S420" s="122">
        <f t="array" ref="S420">XLOOKUP(DECKS!$F420,HISTORICO!$B$175:$B$377,HISTORICO!$C$175:$C$377,0,0)</f>
        <v>1</v>
      </c>
      <c r="T420" s="122">
        <f t="array" ref="T420">XLOOKUP(DECKS!$F420,HISTORICO!$B$175:$B$377,HISTORICO!$D$175:$D$377,0,0)</f>
        <v>1</v>
      </c>
      <c r="U420" s="122">
        <f t="array" ref="U420">XLOOKUP(DECKS!$F420,HISTORICO!$B$381:$B$501,HISTORICO!$C$381:$C$501,0,0)</f>
        <v>0</v>
      </c>
      <c r="V420" s="122">
        <f t="array" ref="V420">XLOOKUP(DECKS!$F420,HISTORICO!$B$381:$B$501,HISTORICO!$D$381:$D$501,0,0)</f>
        <v>0</v>
      </c>
      <c r="W420" s="122">
        <f t="array" ref="W420">XLOOKUP(DECKS!$F420,HISTORICO!$B$505:$B$589,HISTORICO!$C$505:$C$589,0,0)</f>
        <v>0</v>
      </c>
      <c r="X420" s="122">
        <f t="array" ref="X420">XLOOKUP(DECKS!$F420,HISTORICO!$B$505:$B$589,HISTORICO!$D$505:$D$589,0,0)</f>
        <v>0</v>
      </c>
      <c r="Y420" s="122">
        <f t="array" ref="Y420">XLOOKUP(DECKS!$F420,HISTORICO!$N$4:$N$100,HISTORICO!$O$4:$O$100,0,0)</f>
        <v>0</v>
      </c>
      <c r="Z420" s="122">
        <f t="array" ref="Z420">XLOOKUP(DECKS!$F420,HISTORICO!$N$4:$N$100,HISTORICO!$P$4:$P$100,0,0)</f>
        <v>0</v>
      </c>
      <c r="AA420" s="122">
        <f t="array" ref="AA420">XLOOKUP(DECKS!$F420,HISTORICO!$N$107:$N$288,HISTORICO!$O$107:$O$288,0,0)</f>
        <v>0</v>
      </c>
      <c r="AB420" s="122">
        <f t="array" ref="AB420">XLOOKUP(DECKS!$F420,HISTORICO!$N$107:$N$288,HISTORICO!$P$107:$P$288,0,0)</f>
        <v>0</v>
      </c>
      <c r="AC420" s="100" t="str">
        <f>DECKS!$AB420/DECKS!$AA420</f>
        <v>#DIV/0!</v>
      </c>
      <c r="AD420" s="123">
        <f t="array" ref="AD420">XLOOKUP(DECKS!$F420,HISTORICO!$N$292:$N$759,HISTORICO!$O$292:$O$759,0,0)</f>
        <v>0</v>
      </c>
      <c r="AE420" s="122">
        <f t="array" ref="AE420">XLOOKUP(DECKS!$F420,HISTORICO!$N$292:$N$759,HISTORICO!$P$292:$P$759,0,0)</f>
        <v>0</v>
      </c>
      <c r="AF420" s="124">
        <f>IFERROR(DECKS!$AE420/DECKS!$AD420,0)</f>
        <v>0</v>
      </c>
      <c r="AG420" s="123">
        <f>DECKS!$Y420+DECKS!$AA420+DECKS!$AD420</f>
        <v>0</v>
      </c>
      <c r="AH420" s="124">
        <f>IFERROR((DECKS!$Z420+DECKS!$AB420+DECKS!$AE420)/DECKS!$AG420,0)</f>
        <v>0</v>
      </c>
      <c r="AI420" s="125" t="str">
        <f>IFERROR(AVERAGEIF(REG!$D$2:$D$124,DECKS!$F420,REG!$C$2:$C$124),"-")</f>
        <v>-</v>
      </c>
      <c r="AJ420" s="123">
        <f>DECKS!$M420+DECKS!$O420+DECKS!$Q420+DECKS!$S420+DECKS!$U420+DECKS!$W420+DECKS!$Y420+DECKS!$AA420+DECKS!$AD420</f>
        <v>10</v>
      </c>
      <c r="AK420" s="124">
        <f>IFERROR((DECKS!$N420+DECKS!$P420+DECKS!$R420+DECKS!$T420+DECKS!$V420+DECKS!$X420+DECKS!$Z420+DECKS!$AB420+DECKS!$AE420)/DECKS!$AJ420,0)</f>
        <v>0.2</v>
      </c>
      <c r="AL420" s="126" t="s">
        <v>362</v>
      </c>
      <c r="AM420" s="122">
        <f>SUMIF(HISTORICO!N:N,DECKS!$F420,HISTORICO!X:X)</f>
        <v>0</v>
      </c>
      <c r="AN420" s="122">
        <f>SUMIF(HISTORICO!N:N,DECKS!$F420,HISTORICO!Y:Y)</f>
        <v>0</v>
      </c>
      <c r="AO420" s="122">
        <f>SUMIF(HISTORICO!N:N,DECKS!$F420,HISTORICO!Z:Z)</f>
        <v>0</v>
      </c>
      <c r="AP420" s="122">
        <f>SUMIF(HISTORICO!N:N,DECKS!$F420,HISTORICO!AA:AA)</f>
        <v>0</v>
      </c>
      <c r="AQ420" s="127">
        <f>IFERROR(SUM(DECKS!$AM420:$AP420)/((DECKS!$AG420)),0)</f>
        <v>0</v>
      </c>
      <c r="AR420" s="128">
        <f>IFERROR(DECKS!$AM420/SUM(DECKS!$AM420:$AP420),0)</f>
        <v>0</v>
      </c>
      <c r="AS420" s="128">
        <f>IFERROR(DECKS!$AN420/SUM(DECKS!$AM420:$AP420),0)</f>
        <v>0</v>
      </c>
      <c r="AT420" s="128">
        <f>IFERROR(DECKS!$AO420/SUM(DECKS!$AM420:$AP420),0)</f>
        <v>0</v>
      </c>
      <c r="AU420" s="128">
        <f>IFERROR(DECKS!$AP420/SUM(DECKS!$AM420:$AP420),0)</f>
        <v>0</v>
      </c>
      <c r="AV420" s="122">
        <f t="array" ref="AV420">XLOOKUP(DECKS!$F420,HISTORICO!$N$4:$N$100,HISTORICO!$AH$4:$AH$100,0)</f>
        <v>0</v>
      </c>
      <c r="AW420" s="122">
        <f>DECKS!$AV420+DECKS!$AM420+1.5*DECKS!$AN420+2*DECKS!$AO420+2.5*DECKS!$AP420</f>
        <v>0</v>
      </c>
      <c r="AX420" s="125" t="str">
        <f>IFERROR(DECKS!$AW420/DECKS!$AG420,"-")</f>
        <v>-</v>
      </c>
      <c r="AY420" s="122" t="str">
        <f t="array" ref="AY420">XLOOKUP(DECKS!$AX420,REF!$F$64:$F$68,REF!$D$64:$D$68,"-",-1,1)</f>
        <v>-</v>
      </c>
      <c r="AZ420" s="122"/>
      <c r="BA420" s="129"/>
      <c r="BB420" s="122"/>
      <c r="BC420" s="122"/>
    </row>
    <row r="421" ht="18.75" hidden="1" customHeight="1">
      <c r="A421" s="88"/>
      <c r="B421" s="121" t="s">
        <v>340</v>
      </c>
      <c r="C421" s="122" t="s">
        <v>251</v>
      </c>
      <c r="D421" s="122">
        <v>3.0</v>
      </c>
      <c r="E421" s="121" t="str">
        <f t="array" ref="E421">XLOOKUP(B421,REF!$C$3:$C$34,REF!$B$3:$B$34,"-",0,1)</f>
        <v>Esper</v>
      </c>
      <c r="F421" s="123" t="s">
        <v>764</v>
      </c>
      <c r="G421" s="122" t="str">
        <f t="shared" si="1"/>
        <v>1</v>
      </c>
      <c r="H421" s="122" t="str">
        <f t="shared" si="2"/>
        <v>1</v>
      </c>
      <c r="I421" s="122" t="str">
        <f t="shared" si="3"/>
        <v>1</v>
      </c>
      <c r="J421" s="122" t="str">
        <f t="shared" si="4"/>
        <v>0</v>
      </c>
      <c r="K421" s="122" t="str">
        <f t="shared" si="5"/>
        <v>0</v>
      </c>
      <c r="L421" s="122">
        <f t="shared" si="6"/>
        <v>3</v>
      </c>
      <c r="M421" s="122">
        <f t="array" ref="M421">XLOOKUP(DECKS!$F421,HISTORICO!$B$4:$B$11,HISTORICO!$C$4:$C$11,0,0)</f>
        <v>0</v>
      </c>
      <c r="N421" s="122">
        <f t="array" ref="N421">XLOOKUP(DECKS!$F421,HISTORICO!$B$4:$B$11,HISTORICO!$D$4:$D$11,0,0)</f>
        <v>0</v>
      </c>
      <c r="O421" s="122">
        <f t="array" ref="O421">XLOOKUP(DECKS!$F421,HISTORICO!$B$15:$B$89,HISTORICO!$C$15:$C$89,0,0)</f>
        <v>0</v>
      </c>
      <c r="P421" s="122">
        <f t="array" ref="P421">XLOOKUP(DECKS!$F421,HISTORICO!$B$15:$B$89,HISTORICO!$D$15:$D$89,0,0)</f>
        <v>0</v>
      </c>
      <c r="Q421" s="122">
        <f t="array" ref="Q421">XLOOKUP(DECKS!$F421,HISTORICO!$B$93:$B$171,HISTORICO!$C$93:$C$171,0,0)</f>
        <v>0</v>
      </c>
      <c r="R421" s="122">
        <f t="array" ref="R421">XLOOKUP(DECKS!$F421,HISTORICO!$B$93:$B$171,HISTORICO!$D$93:$D$171,0,0)</f>
        <v>0</v>
      </c>
      <c r="S421" s="122">
        <f t="array" ref="S421">XLOOKUP(DECKS!$F421,HISTORICO!$B$175:$B$377,HISTORICO!$C$175:$C$377,0,0)</f>
        <v>8</v>
      </c>
      <c r="T421" s="122">
        <f t="array" ref="T421">XLOOKUP(DECKS!$F421,HISTORICO!$B$175:$B$377,HISTORICO!$D$175:$D$377,0,0)</f>
        <v>2</v>
      </c>
      <c r="U421" s="122">
        <f t="array" ref="U421">XLOOKUP(DECKS!$F421,HISTORICO!$B$381:$B$501,HISTORICO!$C$381:$C$501,0,0)</f>
        <v>2</v>
      </c>
      <c r="V421" s="122">
        <f t="array" ref="V421">XLOOKUP(DECKS!$F421,HISTORICO!$B$381:$B$501,HISTORICO!$D$381:$D$501,0,0)</f>
        <v>0</v>
      </c>
      <c r="W421" s="122">
        <f t="array" ref="W421">XLOOKUP(DECKS!$F421,HISTORICO!$B$505:$B$589,HISTORICO!$C$505:$C$589,0,0)</f>
        <v>0</v>
      </c>
      <c r="X421" s="122">
        <f t="array" ref="X421">XLOOKUP(DECKS!$F421,HISTORICO!$B$505:$B$589,HISTORICO!$D$505:$D$589,0,0)</f>
        <v>0</v>
      </c>
      <c r="Y421" s="122">
        <f t="array" ref="Y421">XLOOKUP(DECKS!$F421,HISTORICO!$N$4:$N$100,HISTORICO!$O$4:$O$100,0,0)</f>
        <v>0</v>
      </c>
      <c r="Z421" s="122">
        <f t="array" ref="Z421">XLOOKUP(DECKS!$F421,HISTORICO!$N$4:$N$100,HISTORICO!$P$4:$P$100,0,0)</f>
        <v>0</v>
      </c>
      <c r="AA421" s="122">
        <f t="array" ref="AA421">XLOOKUP(DECKS!$F421,HISTORICO!$N$107:$N$288,HISTORICO!$O$107:$O$288,0,0)</f>
        <v>0</v>
      </c>
      <c r="AB421" s="122">
        <f t="array" ref="AB421">XLOOKUP(DECKS!$F421,HISTORICO!$N$107:$N$288,HISTORICO!$P$107:$P$288,0,0)</f>
        <v>0</v>
      </c>
      <c r="AC421" s="100" t="str">
        <f>DECKS!$AB421/DECKS!$AA421</f>
        <v>#DIV/0!</v>
      </c>
      <c r="AD421" s="123">
        <f t="array" ref="AD421">XLOOKUP(DECKS!$F421,HISTORICO!$N$292:$N$759,HISTORICO!$O$292:$O$759,0,0)</f>
        <v>0</v>
      </c>
      <c r="AE421" s="122">
        <f t="array" ref="AE421">XLOOKUP(DECKS!$F421,HISTORICO!$N$292:$N$759,HISTORICO!$P$292:$P$759,0,0)</f>
        <v>0</v>
      </c>
      <c r="AF421" s="124">
        <f>IFERROR(DECKS!$AE421/DECKS!$AD421,0)</f>
        <v>0</v>
      </c>
      <c r="AG421" s="123">
        <f>DECKS!$Y421+DECKS!$AA421+DECKS!$AD421</f>
        <v>0</v>
      </c>
      <c r="AH421" s="124">
        <f>IFERROR((DECKS!$Z421+DECKS!$AB421+DECKS!$AE421)/DECKS!$AG421,0)</f>
        <v>0</v>
      </c>
      <c r="AI421" s="125" t="str">
        <f>IFERROR(AVERAGEIF(REG!$D$2:$D$124,DECKS!$F421,REG!$C$2:$C$124),"-")</f>
        <v>-</v>
      </c>
      <c r="AJ421" s="123">
        <f>DECKS!$M421+DECKS!$O421+DECKS!$Q421+DECKS!$S421+DECKS!$U421+DECKS!$W421+DECKS!$Y421+DECKS!$AA421+DECKS!$AD421</f>
        <v>10</v>
      </c>
      <c r="AK421" s="124">
        <f>IFERROR((DECKS!$N421+DECKS!$P421+DECKS!$R421+DECKS!$T421+DECKS!$V421+DECKS!$X421+DECKS!$Z421+DECKS!$AB421+DECKS!$AE421)/DECKS!$AJ421,0)</f>
        <v>0.2</v>
      </c>
      <c r="AL421" s="126" t="s">
        <v>362</v>
      </c>
      <c r="AM421" s="122">
        <f>SUMIF(HISTORICO!N:N,DECKS!$F421,HISTORICO!X:X)</f>
        <v>0</v>
      </c>
      <c r="AN421" s="122">
        <f>SUMIF(HISTORICO!N:N,DECKS!$F421,HISTORICO!Y:Y)</f>
        <v>0</v>
      </c>
      <c r="AO421" s="122">
        <f>SUMIF(HISTORICO!N:N,DECKS!$F421,HISTORICO!Z:Z)</f>
        <v>0</v>
      </c>
      <c r="AP421" s="122">
        <f>SUMIF(HISTORICO!N:N,DECKS!$F421,HISTORICO!AA:AA)</f>
        <v>0</v>
      </c>
      <c r="AQ421" s="127">
        <f>IFERROR(SUM(DECKS!$AM421:$AP421)/((DECKS!$AG421)),0)</f>
        <v>0</v>
      </c>
      <c r="AR421" s="128">
        <f>IFERROR(DECKS!$AM421/SUM(DECKS!$AM421:$AP421),0)</f>
        <v>0</v>
      </c>
      <c r="AS421" s="128">
        <f>IFERROR(DECKS!$AN421/SUM(DECKS!$AM421:$AP421),0)</f>
        <v>0</v>
      </c>
      <c r="AT421" s="128">
        <f>IFERROR(DECKS!$AO421/SUM(DECKS!$AM421:$AP421),0)</f>
        <v>0</v>
      </c>
      <c r="AU421" s="128">
        <f>IFERROR(DECKS!$AP421/SUM(DECKS!$AM421:$AP421),0)</f>
        <v>0</v>
      </c>
      <c r="AV421" s="122">
        <f t="array" ref="AV421">XLOOKUP(DECKS!$F421,HISTORICO!$N$4:$N$100,HISTORICO!$AH$4:$AH$100,0)</f>
        <v>0</v>
      </c>
      <c r="AW421" s="122">
        <f>DECKS!$AV421+DECKS!$AM421+1.5*DECKS!$AN421+2*DECKS!$AO421+2.5*DECKS!$AP421</f>
        <v>0</v>
      </c>
      <c r="AX421" s="125" t="str">
        <f>IFERROR(DECKS!$AW421/DECKS!$AG421,"-")</f>
        <v>-</v>
      </c>
      <c r="AY421" s="122" t="str">
        <f t="array" ref="AY421">XLOOKUP(DECKS!$AX421,REF!$F$64:$F$68,REF!$D$64:$D$68,"-",-1,1)</f>
        <v>-</v>
      </c>
      <c r="AZ421" s="122"/>
      <c r="BA421" s="129"/>
      <c r="BB421" s="122"/>
      <c r="BC421" s="122"/>
    </row>
    <row r="422" ht="18.75" hidden="1" customHeight="1">
      <c r="A422" s="88"/>
      <c r="B422" s="121" t="s">
        <v>316</v>
      </c>
      <c r="C422" s="122" t="s">
        <v>274</v>
      </c>
      <c r="D422" s="122">
        <v>3.0</v>
      </c>
      <c r="E422" s="121" t="str">
        <f t="array" ref="E422">XLOOKUP(B422,REF!$C$3:$C$34,REF!$B$3:$B$34,"-",0,1)</f>
        <v>Golgari</v>
      </c>
      <c r="F422" s="123" t="s">
        <v>765</v>
      </c>
      <c r="G422" s="122" t="str">
        <f t="shared" si="1"/>
        <v>0</v>
      </c>
      <c r="H422" s="122" t="str">
        <f t="shared" si="2"/>
        <v>0</v>
      </c>
      <c r="I422" s="122" t="str">
        <f t="shared" si="3"/>
        <v>1</v>
      </c>
      <c r="J422" s="122" t="str">
        <f t="shared" si="4"/>
        <v>0</v>
      </c>
      <c r="K422" s="122" t="str">
        <f t="shared" si="5"/>
        <v>1</v>
      </c>
      <c r="L422" s="122">
        <f t="shared" si="6"/>
        <v>2</v>
      </c>
      <c r="M422" s="122">
        <f t="array" ref="M422">XLOOKUP(DECKS!$F422,HISTORICO!$B$4:$B$11,HISTORICO!$C$4:$C$11,0,0)</f>
        <v>0</v>
      </c>
      <c r="N422" s="122">
        <f t="array" ref="N422">XLOOKUP(DECKS!$F422,HISTORICO!$B$4:$B$11,HISTORICO!$D$4:$D$11,0,0)</f>
        <v>0</v>
      </c>
      <c r="O422" s="122">
        <f t="array" ref="O422">XLOOKUP(DECKS!$F422,HISTORICO!$B$15:$B$89,HISTORICO!$C$15:$C$89,0,0)</f>
        <v>0</v>
      </c>
      <c r="P422" s="122">
        <f t="array" ref="P422">XLOOKUP(DECKS!$F422,HISTORICO!$B$15:$B$89,HISTORICO!$D$15:$D$89,0,0)</f>
        <v>0</v>
      </c>
      <c r="Q422" s="122">
        <f t="array" ref="Q422">XLOOKUP(DECKS!$F422,HISTORICO!$B$93:$B$171,HISTORICO!$C$93:$C$171,0,0)</f>
        <v>0</v>
      </c>
      <c r="R422" s="122">
        <f t="array" ref="R422">XLOOKUP(DECKS!$F422,HISTORICO!$B$93:$B$171,HISTORICO!$D$93:$D$171,0,0)</f>
        <v>0</v>
      </c>
      <c r="S422" s="122">
        <f t="array" ref="S422">XLOOKUP(DECKS!$F422,HISTORICO!$B$175:$B$377,HISTORICO!$C$175:$C$377,0,0)</f>
        <v>0</v>
      </c>
      <c r="T422" s="122">
        <f t="array" ref="T422">XLOOKUP(DECKS!$F422,HISTORICO!$B$175:$B$377,HISTORICO!$D$175:$D$377,0,0)</f>
        <v>0</v>
      </c>
      <c r="U422" s="122">
        <f t="array" ref="U422">XLOOKUP(DECKS!$F422,HISTORICO!$B$381:$B$501,HISTORICO!$C$381:$C$501,0,0)</f>
        <v>5</v>
      </c>
      <c r="V422" s="122">
        <f t="array" ref="V422">XLOOKUP(DECKS!$F422,HISTORICO!$B$381:$B$501,HISTORICO!$D$381:$D$501,0,0)</f>
        <v>1</v>
      </c>
      <c r="W422" s="122">
        <f t="array" ref="W422">XLOOKUP(DECKS!$F422,HISTORICO!$B$505:$B$589,HISTORICO!$C$505:$C$589,0,0)</f>
        <v>0</v>
      </c>
      <c r="X422" s="122">
        <f t="array" ref="X422">XLOOKUP(DECKS!$F422,HISTORICO!$B$505:$B$589,HISTORICO!$D$505:$D$589,0,0)</f>
        <v>0</v>
      </c>
      <c r="Y422" s="122">
        <f t="array" ref="Y422">XLOOKUP(DECKS!$F422,HISTORICO!$N$4:$N$100,HISTORICO!$O$4:$O$100,0,0)</f>
        <v>0</v>
      </c>
      <c r="Z422" s="122">
        <f t="array" ref="Z422">XLOOKUP(DECKS!$F422,HISTORICO!$N$4:$N$100,HISTORICO!$P$4:$P$100,0,0)</f>
        <v>0</v>
      </c>
      <c r="AA422" s="122">
        <f t="array" ref="AA422">XLOOKUP(DECKS!$F422,HISTORICO!$N$107:$N$288,HISTORICO!$O$107:$O$288,0,0)</f>
        <v>0</v>
      </c>
      <c r="AB422" s="122">
        <f t="array" ref="AB422">XLOOKUP(DECKS!$F422,HISTORICO!$N$107:$N$288,HISTORICO!$P$107:$P$288,0,0)</f>
        <v>0</v>
      </c>
      <c r="AC422" s="100" t="str">
        <f>DECKS!$AB422/DECKS!$AA422</f>
        <v>#DIV/0!</v>
      </c>
      <c r="AD422" s="123">
        <f t="array" ref="AD422">XLOOKUP(DECKS!$F422,HISTORICO!$N$292:$N$759,HISTORICO!$O$292:$O$759,0,0)</f>
        <v>0</v>
      </c>
      <c r="AE422" s="122">
        <f t="array" ref="AE422">XLOOKUP(DECKS!$F422,HISTORICO!$N$292:$N$759,HISTORICO!$P$292:$P$759,0,0)</f>
        <v>0</v>
      </c>
      <c r="AF422" s="124">
        <f>IFERROR(DECKS!$AE422/DECKS!$AD422,0)</f>
        <v>0</v>
      </c>
      <c r="AG422" s="123">
        <f>DECKS!$Y422+DECKS!$AA422+DECKS!$AD422</f>
        <v>0</v>
      </c>
      <c r="AH422" s="124">
        <f>IFERROR((DECKS!$Z422+DECKS!$AB422+DECKS!$AE422)/DECKS!$AG422,0)</f>
        <v>0</v>
      </c>
      <c r="AI422" s="125" t="str">
        <f>IFERROR(AVERAGEIF(REG!$D$2:$D$124,DECKS!$F422,REG!$C$2:$C$124),"-")</f>
        <v>-</v>
      </c>
      <c r="AJ422" s="123">
        <f>DECKS!$M422+DECKS!$O422+DECKS!$Q422+DECKS!$S422+DECKS!$U422+DECKS!$W422+DECKS!$Y422+DECKS!$AA422+DECKS!$AD422</f>
        <v>5</v>
      </c>
      <c r="AK422" s="124">
        <f>IFERROR((DECKS!$N422+DECKS!$P422+DECKS!$R422+DECKS!$T422+DECKS!$V422+DECKS!$X422+DECKS!$Z422+DECKS!$AB422+DECKS!$AE422)/DECKS!$AJ422,0)</f>
        <v>0.2</v>
      </c>
      <c r="AL422" s="126" t="s">
        <v>362</v>
      </c>
      <c r="AM422" s="122">
        <f>SUMIF(HISTORICO!N:N,DECKS!$F422,HISTORICO!X:X)</f>
        <v>0</v>
      </c>
      <c r="AN422" s="122">
        <f>SUMIF(HISTORICO!N:N,DECKS!$F422,HISTORICO!Y:Y)</f>
        <v>0</v>
      </c>
      <c r="AO422" s="122">
        <f>SUMIF(HISTORICO!N:N,DECKS!$F422,HISTORICO!Z:Z)</f>
        <v>0</v>
      </c>
      <c r="AP422" s="122">
        <f>SUMIF(HISTORICO!N:N,DECKS!$F422,HISTORICO!AA:AA)</f>
        <v>0</v>
      </c>
      <c r="AQ422" s="127">
        <f>IFERROR(SUM(DECKS!$AM422:$AP422)/((DECKS!$AG422)),0)</f>
        <v>0</v>
      </c>
      <c r="AR422" s="128">
        <f>IFERROR(DECKS!$AM422/SUM(DECKS!$AM422:$AP422),0)</f>
        <v>0</v>
      </c>
      <c r="AS422" s="128">
        <f>IFERROR(DECKS!$AN422/SUM(DECKS!$AM422:$AP422),0)</f>
        <v>0</v>
      </c>
      <c r="AT422" s="128">
        <f>IFERROR(DECKS!$AO422/SUM(DECKS!$AM422:$AP422),0)</f>
        <v>0</v>
      </c>
      <c r="AU422" s="128">
        <f>IFERROR(DECKS!$AP422/SUM(DECKS!$AM422:$AP422),0)</f>
        <v>0</v>
      </c>
      <c r="AV422" s="122">
        <f t="array" ref="AV422">XLOOKUP(DECKS!$F422,HISTORICO!$N$4:$N$100,HISTORICO!$AH$4:$AH$100,0)</f>
        <v>0</v>
      </c>
      <c r="AW422" s="122">
        <f>DECKS!$AV422+DECKS!$AM422+1.5*DECKS!$AN422+2*DECKS!$AO422+2.5*DECKS!$AP422</f>
        <v>0</v>
      </c>
      <c r="AX422" s="125" t="str">
        <f>IFERROR(DECKS!$AW422/DECKS!$AG422,"-")</f>
        <v>-</v>
      </c>
      <c r="AY422" s="122" t="str">
        <f t="array" ref="AY422">XLOOKUP(DECKS!$AX422,REF!$F$64:$F$68,REF!$D$64:$D$68,"-",-1,1)</f>
        <v>-</v>
      </c>
      <c r="AZ422" s="122"/>
      <c r="BA422" s="129"/>
      <c r="BB422" s="122"/>
      <c r="BC422" s="122"/>
    </row>
    <row r="423" ht="18.75" hidden="1" customHeight="1">
      <c r="A423" s="88"/>
      <c r="B423" s="121" t="s">
        <v>336</v>
      </c>
      <c r="C423" s="122" t="s">
        <v>264</v>
      </c>
      <c r="D423" s="122">
        <v>5.0</v>
      </c>
      <c r="E423" s="121" t="str">
        <f t="array" ref="E423">XLOOKUP(B423,REF!$C$3:$C$34,REF!$B$3:$B$34,"-",0,1)</f>
        <v>5 Colors</v>
      </c>
      <c r="F423" s="123" t="s">
        <v>766</v>
      </c>
      <c r="G423" s="122" t="str">
        <f t="shared" si="1"/>
        <v>1</v>
      </c>
      <c r="H423" s="122" t="str">
        <f t="shared" si="2"/>
        <v>1</v>
      </c>
      <c r="I423" s="122" t="str">
        <f t="shared" si="3"/>
        <v>1</v>
      </c>
      <c r="J423" s="122" t="str">
        <f t="shared" si="4"/>
        <v>1</v>
      </c>
      <c r="K423" s="122" t="str">
        <f t="shared" si="5"/>
        <v>1</v>
      </c>
      <c r="L423" s="122">
        <f t="shared" si="6"/>
        <v>5</v>
      </c>
      <c r="M423" s="122">
        <f t="array" ref="M423">XLOOKUP(DECKS!$F423,HISTORICO!$B$4:$B$11,HISTORICO!$C$4:$C$11,0,0)</f>
        <v>2</v>
      </c>
      <c r="N423" s="122">
        <f t="array" ref="N423">XLOOKUP(DECKS!$F423,HISTORICO!$B$4:$B$11,HISTORICO!$D$4:$D$11,0,0)</f>
        <v>0</v>
      </c>
      <c r="O423" s="122">
        <f t="array" ref="O423">XLOOKUP(DECKS!$F423,HISTORICO!$B$15:$B$89,HISTORICO!$C$15:$C$89,0,0)</f>
        <v>0</v>
      </c>
      <c r="P423" s="122">
        <f t="array" ref="P423">XLOOKUP(DECKS!$F423,HISTORICO!$B$15:$B$89,HISTORICO!$D$15:$D$89,0,0)</f>
        <v>0</v>
      </c>
      <c r="Q423" s="122">
        <f t="array" ref="Q423">XLOOKUP(DECKS!$F423,HISTORICO!$B$93:$B$171,HISTORICO!$C$93:$C$171,0,0)</f>
        <v>0</v>
      </c>
      <c r="R423" s="122">
        <f t="array" ref="R423">XLOOKUP(DECKS!$F423,HISTORICO!$B$93:$B$171,HISTORICO!$D$93:$D$171,0,0)</f>
        <v>0</v>
      </c>
      <c r="S423" s="122">
        <f t="array" ref="S423">XLOOKUP(DECKS!$F423,HISTORICO!$B$175:$B$377,HISTORICO!$C$175:$C$377,0,0)</f>
        <v>3</v>
      </c>
      <c r="T423" s="122">
        <f t="array" ref="T423">XLOOKUP(DECKS!$F423,HISTORICO!$B$175:$B$377,HISTORICO!$D$175:$D$377,0,0)</f>
        <v>1</v>
      </c>
      <c r="U423" s="122">
        <f t="array" ref="U423">XLOOKUP(DECKS!$F423,HISTORICO!$B$381:$B$501,HISTORICO!$C$381:$C$501,0,0)</f>
        <v>0</v>
      </c>
      <c r="V423" s="122">
        <f t="array" ref="V423">XLOOKUP(DECKS!$F423,HISTORICO!$B$381:$B$501,HISTORICO!$D$381:$D$501,0,0)</f>
        <v>0</v>
      </c>
      <c r="W423" s="122">
        <f t="array" ref="W423">XLOOKUP(DECKS!$F423,HISTORICO!$B$505:$B$589,HISTORICO!$C$505:$C$589,0,0)</f>
        <v>0</v>
      </c>
      <c r="X423" s="122">
        <f t="array" ref="X423">XLOOKUP(DECKS!$F423,HISTORICO!$B$505:$B$589,HISTORICO!$D$505:$D$589,0,0)</f>
        <v>0</v>
      </c>
      <c r="Y423" s="122">
        <f t="array" ref="Y423">XLOOKUP(DECKS!$F423,HISTORICO!$N$4:$N$100,HISTORICO!$O$4:$O$100,0,0)</f>
        <v>0</v>
      </c>
      <c r="Z423" s="122">
        <f t="array" ref="Z423">XLOOKUP(DECKS!$F423,HISTORICO!$N$4:$N$100,HISTORICO!$P$4:$P$100,0,0)</f>
        <v>0</v>
      </c>
      <c r="AA423" s="122">
        <f t="array" ref="AA423">XLOOKUP(DECKS!$F423,HISTORICO!$N$107:$N$288,HISTORICO!$O$107:$O$288,0,0)</f>
        <v>0</v>
      </c>
      <c r="AB423" s="122">
        <f t="array" ref="AB423">XLOOKUP(DECKS!$F423,HISTORICO!$N$107:$N$288,HISTORICO!$P$107:$P$288,0,0)</f>
        <v>0</v>
      </c>
      <c r="AC423" s="100" t="str">
        <f>DECKS!$AB423/DECKS!$AA423</f>
        <v>#DIV/0!</v>
      </c>
      <c r="AD423" s="123">
        <f t="array" ref="AD423">XLOOKUP(DECKS!$F423,HISTORICO!$N$292:$N$759,HISTORICO!$O$292:$O$759,0,0)</f>
        <v>0</v>
      </c>
      <c r="AE423" s="122">
        <f t="array" ref="AE423">XLOOKUP(DECKS!$F423,HISTORICO!$N$292:$N$759,HISTORICO!$P$292:$P$759,0,0)</f>
        <v>0</v>
      </c>
      <c r="AF423" s="124">
        <f>IFERROR(DECKS!$AE423/DECKS!$AD423,0)</f>
        <v>0</v>
      </c>
      <c r="AG423" s="123">
        <f>DECKS!$Y423+DECKS!$AA423+DECKS!$AD423</f>
        <v>0</v>
      </c>
      <c r="AH423" s="124">
        <f>IFERROR((DECKS!$Z423+DECKS!$AB423+DECKS!$AE423)/DECKS!$AG423,0)</f>
        <v>0</v>
      </c>
      <c r="AI423" s="125" t="str">
        <f>IFERROR(AVERAGEIF(REG!$D$2:$D$124,DECKS!$F423,REG!$C$2:$C$124),"-")</f>
        <v>-</v>
      </c>
      <c r="AJ423" s="123">
        <f>DECKS!$M423+DECKS!$O423+DECKS!$Q423+DECKS!$S423+DECKS!$U423+DECKS!$W423+DECKS!$Y423+DECKS!$AA423+DECKS!$AD423</f>
        <v>5</v>
      </c>
      <c r="AK423" s="124">
        <f>IFERROR((DECKS!$N423+DECKS!$P423+DECKS!$R423+DECKS!$T423+DECKS!$V423+DECKS!$X423+DECKS!$Z423+DECKS!$AB423+DECKS!$AE423)/DECKS!$AJ423,0)</f>
        <v>0.2</v>
      </c>
      <c r="AL423" s="126" t="s">
        <v>362</v>
      </c>
      <c r="AM423" s="122">
        <f>SUMIF(HISTORICO!N:N,DECKS!$F423,HISTORICO!X:X)</f>
        <v>0</v>
      </c>
      <c r="AN423" s="122">
        <f>SUMIF(HISTORICO!N:N,DECKS!$F423,HISTORICO!Y:Y)</f>
        <v>0</v>
      </c>
      <c r="AO423" s="122">
        <f>SUMIF(HISTORICO!N:N,DECKS!$F423,HISTORICO!Z:Z)</f>
        <v>0</v>
      </c>
      <c r="AP423" s="122">
        <f>SUMIF(HISTORICO!N:N,DECKS!$F423,HISTORICO!AA:AA)</f>
        <v>0</v>
      </c>
      <c r="AQ423" s="127">
        <f>IFERROR(SUM(DECKS!$AM423:$AP423)/((DECKS!$AG423)),0)</f>
        <v>0</v>
      </c>
      <c r="AR423" s="128">
        <f>IFERROR(DECKS!$AM423/SUM(DECKS!$AM423:$AP423),0)</f>
        <v>0</v>
      </c>
      <c r="AS423" s="128">
        <f>IFERROR(DECKS!$AN423/SUM(DECKS!$AM423:$AP423),0)</f>
        <v>0</v>
      </c>
      <c r="AT423" s="128">
        <f>IFERROR(DECKS!$AO423/SUM(DECKS!$AM423:$AP423),0)</f>
        <v>0</v>
      </c>
      <c r="AU423" s="128">
        <f>IFERROR(DECKS!$AP423/SUM(DECKS!$AM423:$AP423),0)</f>
        <v>0</v>
      </c>
      <c r="AV423" s="122">
        <f t="array" ref="AV423">XLOOKUP(DECKS!$F423,HISTORICO!$N$4:$N$100,HISTORICO!$AH$4:$AH$100,0)</f>
        <v>0</v>
      </c>
      <c r="AW423" s="122">
        <f>DECKS!$AV423+DECKS!$AM423+1.5*DECKS!$AN423+2*DECKS!$AO423+2.5*DECKS!$AP423</f>
        <v>0</v>
      </c>
      <c r="AX423" s="125" t="str">
        <f>IFERROR(DECKS!$AW423/DECKS!$AG423,"-")</f>
        <v>-</v>
      </c>
      <c r="AY423" s="122" t="str">
        <f t="array" ref="AY423">XLOOKUP(DECKS!$AX423,REF!$F$64:$F$68,REF!$D$64:$D$68,"-",-1,1)</f>
        <v>-</v>
      </c>
      <c r="AZ423" s="122"/>
      <c r="BA423" s="129"/>
      <c r="BB423" s="122"/>
      <c r="BC423" s="122"/>
    </row>
    <row r="424" ht="18.75" hidden="1" customHeight="1">
      <c r="A424" s="88"/>
      <c r="B424" s="121" t="s">
        <v>334</v>
      </c>
      <c r="C424" s="122" t="s">
        <v>257</v>
      </c>
      <c r="D424" s="122">
        <v>3.0</v>
      </c>
      <c r="E424" s="121" t="str">
        <f t="array" ref="E424">XLOOKUP(B424,REF!$C$3:$C$34,REF!$B$3:$B$34,"-",0,1)</f>
        <v>Jeskai</v>
      </c>
      <c r="F424" s="123" t="s">
        <v>767</v>
      </c>
      <c r="G424" s="122" t="str">
        <f t="shared" si="1"/>
        <v>1</v>
      </c>
      <c r="H424" s="122" t="str">
        <f t="shared" si="2"/>
        <v>1</v>
      </c>
      <c r="I424" s="122" t="str">
        <f t="shared" si="3"/>
        <v>0</v>
      </c>
      <c r="J424" s="122" t="str">
        <f t="shared" si="4"/>
        <v>1</v>
      </c>
      <c r="K424" s="122" t="str">
        <f t="shared" si="5"/>
        <v>0</v>
      </c>
      <c r="L424" s="122">
        <f t="shared" si="6"/>
        <v>3</v>
      </c>
      <c r="M424" s="122">
        <f t="array" ref="M424">XLOOKUP(DECKS!$F424,HISTORICO!$B$4:$B$11,HISTORICO!$C$4:$C$11,0,0)</f>
        <v>0</v>
      </c>
      <c r="N424" s="122">
        <f t="array" ref="N424">XLOOKUP(DECKS!$F424,HISTORICO!$B$4:$B$11,HISTORICO!$D$4:$D$11,0,0)</f>
        <v>0</v>
      </c>
      <c r="O424" s="122">
        <f t="array" ref="O424">XLOOKUP(DECKS!$F424,HISTORICO!$B$15:$B$89,HISTORICO!$C$15:$C$89,0,0)</f>
        <v>0</v>
      </c>
      <c r="P424" s="122">
        <f t="array" ref="P424">XLOOKUP(DECKS!$F424,HISTORICO!$B$15:$B$89,HISTORICO!$D$15:$D$89,0,0)</f>
        <v>0</v>
      </c>
      <c r="Q424" s="122">
        <f t="array" ref="Q424">XLOOKUP(DECKS!$F424,HISTORICO!$B$93:$B$171,HISTORICO!$C$93:$C$171,0,0)</f>
        <v>0</v>
      </c>
      <c r="R424" s="122">
        <f t="array" ref="R424">XLOOKUP(DECKS!$F424,HISTORICO!$B$93:$B$171,HISTORICO!$D$93:$D$171,0,0)</f>
        <v>0</v>
      </c>
      <c r="S424" s="122">
        <f t="array" ref="S424">XLOOKUP(DECKS!$F424,HISTORICO!$B$175:$B$377,HISTORICO!$C$175:$C$377,0,0)</f>
        <v>5</v>
      </c>
      <c r="T424" s="122">
        <f t="array" ref="T424">XLOOKUP(DECKS!$F424,HISTORICO!$B$175:$B$377,HISTORICO!$D$175:$D$377,0,0)</f>
        <v>1</v>
      </c>
      <c r="U424" s="122">
        <f t="array" ref="U424">XLOOKUP(DECKS!$F424,HISTORICO!$B$381:$B$501,HISTORICO!$C$381:$C$501,0,0)</f>
        <v>0</v>
      </c>
      <c r="V424" s="122">
        <f t="array" ref="V424">XLOOKUP(DECKS!$F424,HISTORICO!$B$381:$B$501,HISTORICO!$D$381:$D$501,0,0)</f>
        <v>0</v>
      </c>
      <c r="W424" s="122">
        <f t="array" ref="W424">XLOOKUP(DECKS!$F424,HISTORICO!$B$505:$B$589,HISTORICO!$C$505:$C$589,0,0)</f>
        <v>0</v>
      </c>
      <c r="X424" s="122">
        <f t="array" ref="X424">XLOOKUP(DECKS!$F424,HISTORICO!$B$505:$B$589,HISTORICO!$D$505:$D$589,0,0)</f>
        <v>0</v>
      </c>
      <c r="Y424" s="122">
        <f t="array" ref="Y424">XLOOKUP(DECKS!$F424,HISTORICO!$N$4:$N$100,HISTORICO!$O$4:$O$100,0,0)</f>
        <v>0</v>
      </c>
      <c r="Z424" s="122">
        <f t="array" ref="Z424">XLOOKUP(DECKS!$F424,HISTORICO!$N$4:$N$100,HISTORICO!$P$4:$P$100,0,0)</f>
        <v>0</v>
      </c>
      <c r="AA424" s="122">
        <f t="array" ref="AA424">XLOOKUP(DECKS!$F424,HISTORICO!$N$107:$N$288,HISTORICO!$O$107:$O$288,0,0)</f>
        <v>0</v>
      </c>
      <c r="AB424" s="122">
        <f t="array" ref="AB424">XLOOKUP(DECKS!$F424,HISTORICO!$N$107:$N$288,HISTORICO!$P$107:$P$288,0,0)</f>
        <v>0</v>
      </c>
      <c r="AC424" s="100" t="str">
        <f>DECKS!$AB424/DECKS!$AA424</f>
        <v>#DIV/0!</v>
      </c>
      <c r="AD424" s="123">
        <f t="array" ref="AD424">XLOOKUP(DECKS!$F424,HISTORICO!$N$292:$N$759,HISTORICO!$O$292:$O$759,0,0)</f>
        <v>0</v>
      </c>
      <c r="AE424" s="122">
        <f t="array" ref="AE424">XLOOKUP(DECKS!$F424,HISTORICO!$N$292:$N$759,HISTORICO!$P$292:$P$759,0,0)</f>
        <v>0</v>
      </c>
      <c r="AF424" s="124">
        <f>IFERROR(DECKS!$AE424/DECKS!$AD424,0)</f>
        <v>0</v>
      </c>
      <c r="AG424" s="123">
        <f>DECKS!$Y424+DECKS!$AA424+DECKS!$AD424</f>
        <v>0</v>
      </c>
      <c r="AH424" s="124">
        <f>IFERROR((DECKS!$Z424+DECKS!$AB424+DECKS!$AE424)/DECKS!$AG424,0)</f>
        <v>0</v>
      </c>
      <c r="AI424" s="125" t="str">
        <f>IFERROR(AVERAGEIF(REG!$D$2:$D$124,DECKS!$F424,REG!$C$2:$C$124),"-")</f>
        <v>-</v>
      </c>
      <c r="AJ424" s="123">
        <f>DECKS!$M424+DECKS!$O424+DECKS!$Q424+DECKS!$S424+DECKS!$U424+DECKS!$W424+DECKS!$Y424+DECKS!$AA424+DECKS!$AD424</f>
        <v>5</v>
      </c>
      <c r="AK424" s="124">
        <f>IFERROR((DECKS!$N424+DECKS!$P424+DECKS!$R424+DECKS!$T424+DECKS!$V424+DECKS!$X424+DECKS!$Z424+DECKS!$AB424+DECKS!$AE424)/DECKS!$AJ424,0)</f>
        <v>0.2</v>
      </c>
      <c r="AL424" s="126" t="s">
        <v>362</v>
      </c>
      <c r="AM424" s="122">
        <f>SUMIF(HISTORICO!N:N,DECKS!$F424,HISTORICO!X:X)</f>
        <v>0</v>
      </c>
      <c r="AN424" s="122">
        <f>SUMIF(HISTORICO!N:N,DECKS!$F424,HISTORICO!Y:Y)</f>
        <v>0</v>
      </c>
      <c r="AO424" s="122">
        <f>SUMIF(HISTORICO!N:N,DECKS!$F424,HISTORICO!Z:Z)</f>
        <v>0</v>
      </c>
      <c r="AP424" s="122">
        <f>SUMIF(HISTORICO!N:N,DECKS!$F424,HISTORICO!AA:AA)</f>
        <v>0</v>
      </c>
      <c r="AQ424" s="127">
        <f>IFERROR(SUM(DECKS!$AM424:$AP424)/((DECKS!$AG424)),0)</f>
        <v>0</v>
      </c>
      <c r="AR424" s="128">
        <f>IFERROR(DECKS!$AM424/SUM(DECKS!$AM424:$AP424),0)</f>
        <v>0</v>
      </c>
      <c r="AS424" s="128">
        <f>IFERROR(DECKS!$AN424/SUM(DECKS!$AM424:$AP424),0)</f>
        <v>0</v>
      </c>
      <c r="AT424" s="128">
        <f>IFERROR(DECKS!$AO424/SUM(DECKS!$AM424:$AP424),0)</f>
        <v>0</v>
      </c>
      <c r="AU424" s="128">
        <f>IFERROR(DECKS!$AP424/SUM(DECKS!$AM424:$AP424),0)</f>
        <v>0</v>
      </c>
      <c r="AV424" s="122">
        <f t="array" ref="AV424">XLOOKUP(DECKS!$F424,HISTORICO!$N$4:$N$100,HISTORICO!$AH$4:$AH$100,0)</f>
        <v>0</v>
      </c>
      <c r="AW424" s="122">
        <f>DECKS!$AV424+DECKS!$AM424+1.5*DECKS!$AN424+2*DECKS!$AO424+2.5*DECKS!$AP424</f>
        <v>0</v>
      </c>
      <c r="AX424" s="125" t="str">
        <f>IFERROR(DECKS!$AW424/DECKS!$AG424,"-")</f>
        <v>-</v>
      </c>
      <c r="AY424" s="122" t="str">
        <f t="array" ref="AY424">XLOOKUP(DECKS!$AX424,REF!$F$64:$F$68,REF!$D$64:$D$68,"-",-1,1)</f>
        <v>-</v>
      </c>
      <c r="AZ424" s="122"/>
      <c r="BA424" s="129"/>
      <c r="BB424" s="122"/>
      <c r="BC424" s="122"/>
    </row>
    <row r="425" ht="18.75" hidden="1" customHeight="1">
      <c r="A425" s="88"/>
      <c r="B425" s="121" t="s">
        <v>336</v>
      </c>
      <c r="C425" s="122" t="s">
        <v>264</v>
      </c>
      <c r="D425" s="122">
        <v>5.0</v>
      </c>
      <c r="E425" s="121" t="str">
        <f t="array" ref="E425">XLOOKUP(B425,REF!$C$3:$C$34,REF!$B$3:$B$34,"-",0,1)</f>
        <v>5 Colors</v>
      </c>
      <c r="F425" s="123" t="s">
        <v>768</v>
      </c>
      <c r="G425" s="122" t="str">
        <f t="shared" si="1"/>
        <v>1</v>
      </c>
      <c r="H425" s="122" t="str">
        <f t="shared" si="2"/>
        <v>1</v>
      </c>
      <c r="I425" s="122" t="str">
        <f t="shared" si="3"/>
        <v>1</v>
      </c>
      <c r="J425" s="122" t="str">
        <f t="shared" si="4"/>
        <v>1</v>
      </c>
      <c r="K425" s="122" t="str">
        <f t="shared" si="5"/>
        <v>1</v>
      </c>
      <c r="L425" s="122">
        <f t="shared" si="6"/>
        <v>5</v>
      </c>
      <c r="M425" s="122">
        <f t="array" ref="M425">XLOOKUP(DECKS!$F425,HISTORICO!$B$4:$B$11,HISTORICO!$C$4:$C$11,0,0)</f>
        <v>0</v>
      </c>
      <c r="N425" s="122">
        <f t="array" ref="N425">XLOOKUP(DECKS!$F425,HISTORICO!$B$4:$B$11,HISTORICO!$D$4:$D$11,0,0)</f>
        <v>0</v>
      </c>
      <c r="O425" s="122">
        <f t="array" ref="O425">XLOOKUP(DECKS!$F425,HISTORICO!$B$15:$B$89,HISTORICO!$C$15:$C$89,0,0)</f>
        <v>0</v>
      </c>
      <c r="P425" s="122">
        <f t="array" ref="P425">XLOOKUP(DECKS!$F425,HISTORICO!$B$15:$B$89,HISTORICO!$D$15:$D$89,0,0)</f>
        <v>0</v>
      </c>
      <c r="Q425" s="122">
        <f t="array" ref="Q425">XLOOKUP(DECKS!$F425,HISTORICO!$B$93:$B$171,HISTORICO!$C$93:$C$171,0,0)</f>
        <v>0</v>
      </c>
      <c r="R425" s="122">
        <f t="array" ref="R425">XLOOKUP(DECKS!$F425,HISTORICO!$B$93:$B$171,HISTORICO!$D$93:$D$171,0,0)</f>
        <v>0</v>
      </c>
      <c r="S425" s="122">
        <f t="array" ref="S425">XLOOKUP(DECKS!$F425,HISTORICO!$B$175:$B$377,HISTORICO!$C$175:$C$377,0,0)</f>
        <v>0</v>
      </c>
      <c r="T425" s="122">
        <f t="array" ref="T425">XLOOKUP(DECKS!$F425,HISTORICO!$B$175:$B$377,HISTORICO!$D$175:$D$377,0,0)</f>
        <v>0</v>
      </c>
      <c r="U425" s="122">
        <f t="array" ref="U425">XLOOKUP(DECKS!$F425,HISTORICO!$B$381:$B$501,HISTORICO!$C$381:$C$501,0,0)</f>
        <v>5</v>
      </c>
      <c r="V425" s="122">
        <f t="array" ref="V425">XLOOKUP(DECKS!$F425,HISTORICO!$B$381:$B$501,HISTORICO!$D$381:$D$501,0,0)</f>
        <v>1</v>
      </c>
      <c r="W425" s="122">
        <f t="array" ref="W425">XLOOKUP(DECKS!$F425,HISTORICO!$B$505:$B$589,HISTORICO!$C$505:$C$589,0,0)</f>
        <v>0</v>
      </c>
      <c r="X425" s="122">
        <f t="array" ref="X425">XLOOKUP(DECKS!$F425,HISTORICO!$B$505:$B$589,HISTORICO!$D$505:$D$589,0,0)</f>
        <v>0</v>
      </c>
      <c r="Y425" s="122">
        <f t="array" ref="Y425">XLOOKUP(DECKS!$F425,HISTORICO!$N$4:$N$100,HISTORICO!$O$4:$O$100,0,0)</f>
        <v>0</v>
      </c>
      <c r="Z425" s="122">
        <f t="array" ref="Z425">XLOOKUP(DECKS!$F425,HISTORICO!$N$4:$N$100,HISTORICO!$P$4:$P$100,0,0)</f>
        <v>0</v>
      </c>
      <c r="AA425" s="122">
        <f t="array" ref="AA425">XLOOKUP(DECKS!$F425,HISTORICO!$N$107:$N$288,HISTORICO!$O$107:$O$288,0,0)</f>
        <v>0</v>
      </c>
      <c r="AB425" s="122">
        <f t="array" ref="AB425">XLOOKUP(DECKS!$F425,HISTORICO!$N$107:$N$288,HISTORICO!$P$107:$P$288,0,0)</f>
        <v>0</v>
      </c>
      <c r="AC425" s="100" t="str">
        <f>DECKS!$AB425/DECKS!$AA425</f>
        <v>#DIV/0!</v>
      </c>
      <c r="AD425" s="123">
        <f t="array" ref="AD425">XLOOKUP(DECKS!$F425,HISTORICO!$N$292:$N$759,HISTORICO!$O$292:$O$759,0,0)</f>
        <v>0</v>
      </c>
      <c r="AE425" s="122">
        <f t="array" ref="AE425">XLOOKUP(DECKS!$F425,HISTORICO!$N$292:$N$759,HISTORICO!$P$292:$P$759,0,0)</f>
        <v>0</v>
      </c>
      <c r="AF425" s="124">
        <f>IFERROR(DECKS!$AE425/DECKS!$AD425,0)</f>
        <v>0</v>
      </c>
      <c r="AG425" s="123">
        <f>DECKS!$Y425+DECKS!$AA425+DECKS!$AD425</f>
        <v>0</v>
      </c>
      <c r="AH425" s="124">
        <f>IFERROR((DECKS!$Z425+DECKS!$AB425+DECKS!$AE425)/DECKS!$AG425,0)</f>
        <v>0</v>
      </c>
      <c r="AI425" s="125" t="str">
        <f>IFERROR(AVERAGEIF(REG!$D$2:$D$124,DECKS!$F425,REG!$C$2:$C$124),"-")</f>
        <v>-</v>
      </c>
      <c r="AJ425" s="123">
        <f>DECKS!$M425+DECKS!$O425+DECKS!$Q425+DECKS!$S425+DECKS!$U425+DECKS!$W425+DECKS!$Y425+DECKS!$AA425+DECKS!$AD425</f>
        <v>5</v>
      </c>
      <c r="AK425" s="124">
        <f>IFERROR((DECKS!$N425+DECKS!$P425+DECKS!$R425+DECKS!$T425+DECKS!$V425+DECKS!$X425+DECKS!$Z425+DECKS!$AB425+DECKS!$AE425)/DECKS!$AJ425,0)</f>
        <v>0.2</v>
      </c>
      <c r="AL425" s="126" t="s">
        <v>362</v>
      </c>
      <c r="AM425" s="122">
        <f>SUMIF(HISTORICO!N:N,DECKS!$F425,HISTORICO!X:X)</f>
        <v>0</v>
      </c>
      <c r="AN425" s="122">
        <f>SUMIF(HISTORICO!N:N,DECKS!$F425,HISTORICO!Y:Y)</f>
        <v>0</v>
      </c>
      <c r="AO425" s="122">
        <f>SUMIF(HISTORICO!N:N,DECKS!$F425,HISTORICO!Z:Z)</f>
        <v>0</v>
      </c>
      <c r="AP425" s="122">
        <f>SUMIF(HISTORICO!N:N,DECKS!$F425,HISTORICO!AA:AA)</f>
        <v>0</v>
      </c>
      <c r="AQ425" s="127">
        <f>IFERROR(SUM(DECKS!$AM425:$AP425)/((DECKS!$AG425)),0)</f>
        <v>0</v>
      </c>
      <c r="AR425" s="128">
        <f>IFERROR(DECKS!$AM425/SUM(DECKS!$AM425:$AP425),0)</f>
        <v>0</v>
      </c>
      <c r="AS425" s="128">
        <f>IFERROR(DECKS!$AN425/SUM(DECKS!$AM425:$AP425),0)</f>
        <v>0</v>
      </c>
      <c r="AT425" s="128">
        <f>IFERROR(DECKS!$AO425/SUM(DECKS!$AM425:$AP425),0)</f>
        <v>0</v>
      </c>
      <c r="AU425" s="128">
        <f>IFERROR(DECKS!$AP425/SUM(DECKS!$AM425:$AP425),0)</f>
        <v>0</v>
      </c>
      <c r="AV425" s="122">
        <f t="array" ref="AV425">XLOOKUP(DECKS!$F425,HISTORICO!$N$4:$N$100,HISTORICO!$AH$4:$AH$100,0)</f>
        <v>0</v>
      </c>
      <c r="AW425" s="122">
        <f>DECKS!$AV425+DECKS!$AM425+1.5*DECKS!$AN425+2*DECKS!$AO425+2.5*DECKS!$AP425</f>
        <v>0</v>
      </c>
      <c r="AX425" s="125" t="str">
        <f>IFERROR(DECKS!$AW425/DECKS!$AG425,"-")</f>
        <v>-</v>
      </c>
      <c r="AY425" s="122" t="str">
        <f t="array" ref="AY425">XLOOKUP(DECKS!$AX425,REF!$F$64:$F$68,REF!$D$64:$D$68,"-",-1,1)</f>
        <v>-</v>
      </c>
      <c r="AZ425" s="122"/>
      <c r="BA425" s="129"/>
      <c r="BB425" s="122"/>
      <c r="BC425" s="122"/>
    </row>
    <row r="426" ht="18.75" hidden="1" customHeight="1">
      <c r="A426" s="88"/>
      <c r="B426" s="121" t="s">
        <v>328</v>
      </c>
      <c r="C426" s="122" t="s">
        <v>263</v>
      </c>
      <c r="D426" s="122">
        <v>5.0</v>
      </c>
      <c r="E426" s="121" t="str">
        <f t="array" ref="E426">XLOOKUP(B426,REF!$C$3:$C$34,REF!$B$3:$B$34,"-",0,1)</f>
        <v>Mono Red</v>
      </c>
      <c r="F426" s="123" t="s">
        <v>769</v>
      </c>
      <c r="G426" s="122" t="str">
        <f t="shared" si="1"/>
        <v>0</v>
      </c>
      <c r="H426" s="122" t="str">
        <f t="shared" si="2"/>
        <v>0</v>
      </c>
      <c r="I426" s="122" t="str">
        <f t="shared" si="3"/>
        <v>0</v>
      </c>
      <c r="J426" s="122" t="str">
        <f t="shared" si="4"/>
        <v>1</v>
      </c>
      <c r="K426" s="122" t="str">
        <f t="shared" si="5"/>
        <v>0</v>
      </c>
      <c r="L426" s="122">
        <f t="shared" si="6"/>
        <v>1</v>
      </c>
      <c r="M426" s="122">
        <f t="array" ref="M426">XLOOKUP(DECKS!$F426,HISTORICO!$B$4:$B$11,HISTORICO!$C$4:$C$11,0,0)</f>
        <v>0</v>
      </c>
      <c r="N426" s="122">
        <f t="array" ref="N426">XLOOKUP(DECKS!$F426,HISTORICO!$B$4:$B$11,HISTORICO!$D$4:$D$11,0,0)</f>
        <v>0</v>
      </c>
      <c r="O426" s="122">
        <f t="array" ref="O426">XLOOKUP(DECKS!$F426,HISTORICO!$B$15:$B$89,HISTORICO!$C$15:$C$89,0,0)</f>
        <v>0</v>
      </c>
      <c r="P426" s="122">
        <f t="array" ref="P426">XLOOKUP(DECKS!$F426,HISTORICO!$B$15:$B$89,HISTORICO!$D$15:$D$89,0,0)</f>
        <v>0</v>
      </c>
      <c r="Q426" s="122">
        <f t="array" ref="Q426">XLOOKUP(DECKS!$F426,HISTORICO!$B$93:$B$171,HISTORICO!$C$93:$C$171,0,0)</f>
        <v>0</v>
      </c>
      <c r="R426" s="122">
        <f t="array" ref="R426">XLOOKUP(DECKS!$F426,HISTORICO!$B$93:$B$171,HISTORICO!$D$93:$D$171,0,0)</f>
        <v>0</v>
      </c>
      <c r="S426" s="122">
        <f t="array" ref="S426">XLOOKUP(DECKS!$F426,HISTORICO!$B$175:$B$377,HISTORICO!$C$175:$C$377,0,0)</f>
        <v>5</v>
      </c>
      <c r="T426" s="122">
        <f t="array" ref="T426">XLOOKUP(DECKS!$F426,HISTORICO!$B$175:$B$377,HISTORICO!$D$175:$D$377,0,0)</f>
        <v>1</v>
      </c>
      <c r="U426" s="122">
        <f t="array" ref="U426">XLOOKUP(DECKS!$F426,HISTORICO!$B$381:$B$501,HISTORICO!$C$381:$C$501,0,0)</f>
        <v>0</v>
      </c>
      <c r="V426" s="122">
        <f t="array" ref="V426">XLOOKUP(DECKS!$F426,HISTORICO!$B$381:$B$501,HISTORICO!$D$381:$D$501,0,0)</f>
        <v>0</v>
      </c>
      <c r="W426" s="122">
        <f t="array" ref="W426">XLOOKUP(DECKS!$F426,HISTORICO!$B$505:$B$589,HISTORICO!$C$505:$C$589,0,0)</f>
        <v>0</v>
      </c>
      <c r="X426" s="122">
        <f t="array" ref="X426">XLOOKUP(DECKS!$F426,HISTORICO!$B$505:$B$589,HISTORICO!$D$505:$D$589,0,0)</f>
        <v>0</v>
      </c>
      <c r="Y426" s="122">
        <f t="array" ref="Y426">XLOOKUP(DECKS!$F426,HISTORICO!$N$4:$N$100,HISTORICO!$O$4:$O$100,0,0)</f>
        <v>0</v>
      </c>
      <c r="Z426" s="122">
        <f t="array" ref="Z426">XLOOKUP(DECKS!$F426,HISTORICO!$N$4:$N$100,HISTORICO!$P$4:$P$100,0,0)</f>
        <v>0</v>
      </c>
      <c r="AA426" s="122">
        <f t="array" ref="AA426">XLOOKUP(DECKS!$F426,HISTORICO!$N$107:$N$288,HISTORICO!$O$107:$O$288,0,0)</f>
        <v>0</v>
      </c>
      <c r="AB426" s="122">
        <f t="array" ref="AB426">XLOOKUP(DECKS!$F426,HISTORICO!$N$107:$N$288,HISTORICO!$P$107:$P$288,0,0)</f>
        <v>0</v>
      </c>
      <c r="AC426" s="100" t="str">
        <f>DECKS!$AB426/DECKS!$AA426</f>
        <v>#DIV/0!</v>
      </c>
      <c r="AD426" s="123">
        <f t="array" ref="AD426">XLOOKUP(DECKS!$F426,HISTORICO!$N$292:$N$759,HISTORICO!$O$292:$O$759,0,0)</f>
        <v>0</v>
      </c>
      <c r="AE426" s="122">
        <f t="array" ref="AE426">XLOOKUP(DECKS!$F426,HISTORICO!$N$292:$N$759,HISTORICO!$P$292:$P$759,0,0)</f>
        <v>0</v>
      </c>
      <c r="AF426" s="124">
        <f>IFERROR(DECKS!$AE426/DECKS!$AD426,0)</f>
        <v>0</v>
      </c>
      <c r="AG426" s="123">
        <f>DECKS!$Y426+DECKS!$AA426+DECKS!$AD426</f>
        <v>0</v>
      </c>
      <c r="AH426" s="124">
        <f>IFERROR((DECKS!$Z426+DECKS!$AB426+DECKS!$AE426)/DECKS!$AG426,0)</f>
        <v>0</v>
      </c>
      <c r="AI426" s="125" t="str">
        <f>IFERROR(AVERAGEIF(REG!$D$2:$D$124,DECKS!$F426,REG!$C$2:$C$124),"-")</f>
        <v>-</v>
      </c>
      <c r="AJ426" s="123">
        <f>DECKS!$M426+DECKS!$O426+DECKS!$Q426+DECKS!$S426+DECKS!$U426+DECKS!$W426+DECKS!$Y426+DECKS!$AA426+DECKS!$AD426</f>
        <v>5</v>
      </c>
      <c r="AK426" s="124">
        <f>IFERROR((DECKS!$N426+DECKS!$P426+DECKS!$R426+DECKS!$T426+DECKS!$V426+DECKS!$X426+DECKS!$Z426+DECKS!$AB426+DECKS!$AE426)/DECKS!$AJ426,0)</f>
        <v>0.2</v>
      </c>
      <c r="AL426" s="126" t="s">
        <v>362</v>
      </c>
      <c r="AM426" s="122">
        <f>SUMIF(HISTORICO!N:N,DECKS!$F426,HISTORICO!X:X)</f>
        <v>0</v>
      </c>
      <c r="AN426" s="122">
        <f>SUMIF(HISTORICO!N:N,DECKS!$F426,HISTORICO!Y:Y)</f>
        <v>0</v>
      </c>
      <c r="AO426" s="122">
        <f>SUMIF(HISTORICO!N:N,DECKS!$F426,HISTORICO!Z:Z)</f>
        <v>0</v>
      </c>
      <c r="AP426" s="122">
        <f>SUMIF(HISTORICO!N:N,DECKS!$F426,HISTORICO!AA:AA)</f>
        <v>0</v>
      </c>
      <c r="AQ426" s="127">
        <f>IFERROR(SUM(DECKS!$AM426:$AP426)/((DECKS!$AG426)),0)</f>
        <v>0</v>
      </c>
      <c r="AR426" s="128">
        <f>IFERROR(DECKS!$AM426/SUM(DECKS!$AM426:$AP426),0)</f>
        <v>0</v>
      </c>
      <c r="AS426" s="128">
        <f>IFERROR(DECKS!$AN426/SUM(DECKS!$AM426:$AP426),0)</f>
        <v>0</v>
      </c>
      <c r="AT426" s="128">
        <f>IFERROR(DECKS!$AO426/SUM(DECKS!$AM426:$AP426),0)</f>
        <v>0</v>
      </c>
      <c r="AU426" s="128">
        <f>IFERROR(DECKS!$AP426/SUM(DECKS!$AM426:$AP426),0)</f>
        <v>0</v>
      </c>
      <c r="AV426" s="122">
        <f t="array" ref="AV426">XLOOKUP(DECKS!$F426,HISTORICO!$N$4:$N$100,HISTORICO!$AH$4:$AH$100,0)</f>
        <v>0</v>
      </c>
      <c r="AW426" s="122">
        <f>DECKS!$AV426+DECKS!$AM426+1.5*DECKS!$AN426+2*DECKS!$AO426+2.5*DECKS!$AP426</f>
        <v>0</v>
      </c>
      <c r="AX426" s="125" t="str">
        <f>IFERROR(DECKS!$AW426/DECKS!$AG426,"-")</f>
        <v>-</v>
      </c>
      <c r="AY426" s="122" t="str">
        <f t="array" ref="AY426">XLOOKUP(DECKS!$AX426,REF!$F$64:$F$68,REF!$D$64:$D$68,"-",-1,1)</f>
        <v>-</v>
      </c>
      <c r="AZ426" s="122"/>
      <c r="BA426" s="129"/>
      <c r="BB426" s="122"/>
      <c r="BC426" s="122"/>
    </row>
    <row r="427" ht="18.75" hidden="1" customHeight="1">
      <c r="A427" s="88"/>
      <c r="B427" s="121" t="s">
        <v>340</v>
      </c>
      <c r="C427" s="122" t="s">
        <v>276</v>
      </c>
      <c r="D427" s="122">
        <v>4.0</v>
      </c>
      <c r="E427" s="121" t="str">
        <f t="array" ref="E427">XLOOKUP(B427,REF!$C$3:$C$34,REF!$B$3:$B$34,"-",0,1)</f>
        <v>Esper</v>
      </c>
      <c r="F427" s="123" t="s">
        <v>770</v>
      </c>
      <c r="G427" s="122" t="str">
        <f t="shared" si="1"/>
        <v>1</v>
      </c>
      <c r="H427" s="122" t="str">
        <f t="shared" si="2"/>
        <v>1</v>
      </c>
      <c r="I427" s="122" t="str">
        <f t="shared" si="3"/>
        <v>1</v>
      </c>
      <c r="J427" s="122" t="str">
        <f t="shared" si="4"/>
        <v>0</v>
      </c>
      <c r="K427" s="122" t="str">
        <f t="shared" si="5"/>
        <v>0</v>
      </c>
      <c r="L427" s="122">
        <f t="shared" si="6"/>
        <v>3</v>
      </c>
      <c r="M427" s="122">
        <f t="array" ref="M427">XLOOKUP(DECKS!$F427,HISTORICO!$B$4:$B$11,HISTORICO!$C$4:$C$11,0,0)</f>
        <v>0</v>
      </c>
      <c r="N427" s="122">
        <f t="array" ref="N427">XLOOKUP(DECKS!$F427,HISTORICO!$B$4:$B$11,HISTORICO!$D$4:$D$11,0,0)</f>
        <v>0</v>
      </c>
      <c r="O427" s="122">
        <f t="array" ref="O427">XLOOKUP(DECKS!$F427,HISTORICO!$B$15:$B$89,HISTORICO!$C$15:$C$89,0,0)</f>
        <v>0</v>
      </c>
      <c r="P427" s="122">
        <f t="array" ref="P427">XLOOKUP(DECKS!$F427,HISTORICO!$B$15:$B$89,HISTORICO!$D$15:$D$89,0,0)</f>
        <v>0</v>
      </c>
      <c r="Q427" s="122">
        <f t="array" ref="Q427">XLOOKUP(DECKS!$F427,HISTORICO!$B$93:$B$171,HISTORICO!$C$93:$C$171,0,0)</f>
        <v>0</v>
      </c>
      <c r="R427" s="122">
        <f t="array" ref="R427">XLOOKUP(DECKS!$F427,HISTORICO!$B$93:$B$171,HISTORICO!$D$93:$D$171,0,0)</f>
        <v>0</v>
      </c>
      <c r="S427" s="122">
        <f t="array" ref="S427">XLOOKUP(DECKS!$F427,HISTORICO!$B$175:$B$377,HISTORICO!$C$175:$C$377,0,0)</f>
        <v>5</v>
      </c>
      <c r="T427" s="122">
        <f t="array" ref="T427">XLOOKUP(DECKS!$F427,HISTORICO!$B$175:$B$377,HISTORICO!$D$175:$D$377,0,0)</f>
        <v>1</v>
      </c>
      <c r="U427" s="122">
        <f t="array" ref="U427">XLOOKUP(DECKS!$F427,HISTORICO!$B$381:$B$501,HISTORICO!$C$381:$C$501,0,0)</f>
        <v>0</v>
      </c>
      <c r="V427" s="122">
        <f t="array" ref="V427">XLOOKUP(DECKS!$F427,HISTORICO!$B$381:$B$501,HISTORICO!$D$381:$D$501,0,0)</f>
        <v>0</v>
      </c>
      <c r="W427" s="122">
        <f t="array" ref="W427">XLOOKUP(DECKS!$F427,HISTORICO!$B$505:$B$589,HISTORICO!$C$505:$C$589,0,0)</f>
        <v>0</v>
      </c>
      <c r="X427" s="122">
        <f t="array" ref="X427">XLOOKUP(DECKS!$F427,HISTORICO!$B$505:$B$589,HISTORICO!$D$505:$D$589,0,0)</f>
        <v>0</v>
      </c>
      <c r="Y427" s="122">
        <f t="array" ref="Y427">XLOOKUP(DECKS!$F427,HISTORICO!$N$4:$N$100,HISTORICO!$O$4:$O$100,0,0)</f>
        <v>0</v>
      </c>
      <c r="Z427" s="122">
        <f t="array" ref="Z427">XLOOKUP(DECKS!$F427,HISTORICO!$N$4:$N$100,HISTORICO!$P$4:$P$100,0,0)</f>
        <v>0</v>
      </c>
      <c r="AA427" s="122">
        <f t="array" ref="AA427">XLOOKUP(DECKS!$F427,HISTORICO!$N$107:$N$288,HISTORICO!$O$107:$O$288,0,0)</f>
        <v>0</v>
      </c>
      <c r="AB427" s="122">
        <f t="array" ref="AB427">XLOOKUP(DECKS!$F427,HISTORICO!$N$107:$N$288,HISTORICO!$P$107:$P$288,0,0)</f>
        <v>0</v>
      </c>
      <c r="AC427" s="100" t="str">
        <f>DECKS!$AB427/DECKS!$AA427</f>
        <v>#DIV/0!</v>
      </c>
      <c r="AD427" s="123">
        <f t="array" ref="AD427">XLOOKUP(DECKS!$F427,HISTORICO!$N$292:$N$759,HISTORICO!$O$292:$O$759,0,0)</f>
        <v>0</v>
      </c>
      <c r="AE427" s="122">
        <f t="array" ref="AE427">XLOOKUP(DECKS!$F427,HISTORICO!$N$292:$N$759,HISTORICO!$P$292:$P$759,0,0)</f>
        <v>0</v>
      </c>
      <c r="AF427" s="124">
        <f>IFERROR(DECKS!$AE427/DECKS!$AD427,0)</f>
        <v>0</v>
      </c>
      <c r="AG427" s="123">
        <f>DECKS!$Y427+DECKS!$AA427+DECKS!$AD427</f>
        <v>0</v>
      </c>
      <c r="AH427" s="124">
        <f>IFERROR((DECKS!$Z427+DECKS!$AB427+DECKS!$AE427)/DECKS!$AG427,0)</f>
        <v>0</v>
      </c>
      <c r="AI427" s="125" t="str">
        <f>IFERROR(AVERAGEIF(REG!$D$2:$D$124,DECKS!$F427,REG!$C$2:$C$124),"-")</f>
        <v>-</v>
      </c>
      <c r="AJ427" s="123">
        <f>DECKS!$M427+DECKS!$O427+DECKS!$Q427+DECKS!$S427+DECKS!$U427+DECKS!$W427+DECKS!$Y427+DECKS!$AA427+DECKS!$AD427</f>
        <v>5</v>
      </c>
      <c r="AK427" s="124">
        <f>IFERROR((DECKS!$N427+DECKS!$P427+DECKS!$R427+DECKS!$T427+DECKS!$V427+DECKS!$X427+DECKS!$Z427+DECKS!$AB427+DECKS!$AE427)/DECKS!$AJ427,0)</f>
        <v>0.2</v>
      </c>
      <c r="AL427" s="126" t="s">
        <v>362</v>
      </c>
      <c r="AM427" s="122">
        <f>SUMIF(HISTORICO!N:N,DECKS!$F427,HISTORICO!X:X)</f>
        <v>0</v>
      </c>
      <c r="AN427" s="122">
        <f>SUMIF(HISTORICO!N:N,DECKS!$F427,HISTORICO!Y:Y)</f>
        <v>0</v>
      </c>
      <c r="AO427" s="122">
        <f>SUMIF(HISTORICO!N:N,DECKS!$F427,HISTORICO!Z:Z)</f>
        <v>0</v>
      </c>
      <c r="AP427" s="122">
        <f>SUMIF(HISTORICO!N:N,DECKS!$F427,HISTORICO!AA:AA)</f>
        <v>0</v>
      </c>
      <c r="AQ427" s="127">
        <f>IFERROR(SUM(DECKS!$AM427:$AP427)/((DECKS!$AG427)),0)</f>
        <v>0</v>
      </c>
      <c r="AR427" s="128">
        <f>IFERROR(DECKS!$AM427/SUM(DECKS!$AM427:$AP427),0)</f>
        <v>0</v>
      </c>
      <c r="AS427" s="128">
        <f>IFERROR(DECKS!$AN427/SUM(DECKS!$AM427:$AP427),0)</f>
        <v>0</v>
      </c>
      <c r="AT427" s="128">
        <f>IFERROR(DECKS!$AO427/SUM(DECKS!$AM427:$AP427),0)</f>
        <v>0</v>
      </c>
      <c r="AU427" s="128">
        <f>IFERROR(DECKS!$AP427/SUM(DECKS!$AM427:$AP427),0)</f>
        <v>0</v>
      </c>
      <c r="AV427" s="122">
        <f t="array" ref="AV427">XLOOKUP(DECKS!$F427,HISTORICO!$N$4:$N$100,HISTORICO!$AH$4:$AH$100,0)</f>
        <v>0</v>
      </c>
      <c r="AW427" s="122">
        <f>DECKS!$AV427+DECKS!$AM427+1.5*DECKS!$AN427+2*DECKS!$AO427+2.5*DECKS!$AP427</f>
        <v>0</v>
      </c>
      <c r="AX427" s="125" t="str">
        <f>IFERROR(DECKS!$AW427/DECKS!$AG427,"-")</f>
        <v>-</v>
      </c>
      <c r="AY427" s="122" t="str">
        <f t="array" ref="AY427">XLOOKUP(DECKS!$AX427,REF!$F$64:$F$68,REF!$D$64:$D$68,"-",-1,1)</f>
        <v>-</v>
      </c>
      <c r="AZ427" s="122"/>
      <c r="BA427" s="129"/>
      <c r="BB427" s="122"/>
      <c r="BC427" s="122"/>
    </row>
    <row r="428" ht="18.75" hidden="1" customHeight="1">
      <c r="A428" s="88"/>
      <c r="B428" s="121" t="s">
        <v>322</v>
      </c>
      <c r="C428" s="122" t="s">
        <v>261</v>
      </c>
      <c r="D428" s="122">
        <v>3.0</v>
      </c>
      <c r="E428" s="121" t="str">
        <f t="array" ref="E428">XLOOKUP(B428,REF!$C$3:$C$34,REF!$B$3:$B$34,"-",0,1)</f>
        <v>Azorius</v>
      </c>
      <c r="F428" s="123" t="s">
        <v>771</v>
      </c>
      <c r="G428" s="122" t="str">
        <f t="shared" si="1"/>
        <v>1</v>
      </c>
      <c r="H428" s="122" t="str">
        <f t="shared" si="2"/>
        <v>1</v>
      </c>
      <c r="I428" s="122" t="str">
        <f t="shared" si="3"/>
        <v>0</v>
      </c>
      <c r="J428" s="122" t="str">
        <f t="shared" si="4"/>
        <v>0</v>
      </c>
      <c r="K428" s="122" t="str">
        <f t="shared" si="5"/>
        <v>0</v>
      </c>
      <c r="L428" s="122">
        <f t="shared" si="6"/>
        <v>2</v>
      </c>
      <c r="M428" s="122">
        <f t="array" ref="M428">XLOOKUP(DECKS!$F428,HISTORICO!$B$4:$B$11,HISTORICO!$C$4:$C$11,0,0)</f>
        <v>0</v>
      </c>
      <c r="N428" s="122">
        <f t="array" ref="N428">XLOOKUP(DECKS!$F428,HISTORICO!$B$4:$B$11,HISTORICO!$D$4:$D$11,0,0)</f>
        <v>0</v>
      </c>
      <c r="O428" s="122">
        <f t="array" ref="O428">XLOOKUP(DECKS!$F428,HISTORICO!$B$15:$B$89,HISTORICO!$C$15:$C$89,0,0)</f>
        <v>0</v>
      </c>
      <c r="P428" s="122">
        <f t="array" ref="P428">XLOOKUP(DECKS!$F428,HISTORICO!$B$15:$B$89,HISTORICO!$D$15:$D$89,0,0)</f>
        <v>0</v>
      </c>
      <c r="Q428" s="122">
        <f t="array" ref="Q428">XLOOKUP(DECKS!$F428,HISTORICO!$B$93:$B$171,HISTORICO!$C$93:$C$171,0,0)</f>
        <v>0</v>
      </c>
      <c r="R428" s="122">
        <f t="array" ref="R428">XLOOKUP(DECKS!$F428,HISTORICO!$B$93:$B$171,HISTORICO!$D$93:$D$171,0,0)</f>
        <v>0</v>
      </c>
      <c r="S428" s="122">
        <f t="array" ref="S428">XLOOKUP(DECKS!$F428,HISTORICO!$B$175:$B$377,HISTORICO!$C$175:$C$377,0,0)</f>
        <v>5</v>
      </c>
      <c r="T428" s="122">
        <f t="array" ref="T428">XLOOKUP(DECKS!$F428,HISTORICO!$B$175:$B$377,HISTORICO!$D$175:$D$377,0,0)</f>
        <v>1</v>
      </c>
      <c r="U428" s="122">
        <f t="array" ref="U428">XLOOKUP(DECKS!$F428,HISTORICO!$B$381:$B$501,HISTORICO!$C$381:$C$501,0,0)</f>
        <v>0</v>
      </c>
      <c r="V428" s="122">
        <f t="array" ref="V428">XLOOKUP(DECKS!$F428,HISTORICO!$B$381:$B$501,HISTORICO!$D$381:$D$501,0,0)</f>
        <v>0</v>
      </c>
      <c r="W428" s="122">
        <f t="array" ref="W428">XLOOKUP(DECKS!$F428,HISTORICO!$B$505:$B$589,HISTORICO!$C$505:$C$589,0,0)</f>
        <v>0</v>
      </c>
      <c r="X428" s="122">
        <f t="array" ref="X428">XLOOKUP(DECKS!$F428,HISTORICO!$B$505:$B$589,HISTORICO!$D$505:$D$589,0,0)</f>
        <v>0</v>
      </c>
      <c r="Y428" s="122">
        <f t="array" ref="Y428">XLOOKUP(DECKS!$F428,HISTORICO!$N$4:$N$100,HISTORICO!$O$4:$O$100,0,0)</f>
        <v>0</v>
      </c>
      <c r="Z428" s="122">
        <f t="array" ref="Z428">XLOOKUP(DECKS!$F428,HISTORICO!$N$4:$N$100,HISTORICO!$P$4:$P$100,0,0)</f>
        <v>0</v>
      </c>
      <c r="AA428" s="122">
        <f t="array" ref="AA428">XLOOKUP(DECKS!$F428,HISTORICO!$N$107:$N$288,HISTORICO!$O$107:$O$288,0,0)</f>
        <v>0</v>
      </c>
      <c r="AB428" s="122">
        <f t="array" ref="AB428">XLOOKUP(DECKS!$F428,HISTORICO!$N$107:$N$288,HISTORICO!$P$107:$P$288,0,0)</f>
        <v>0</v>
      </c>
      <c r="AC428" s="100" t="str">
        <f>DECKS!$AB428/DECKS!$AA428</f>
        <v>#DIV/0!</v>
      </c>
      <c r="AD428" s="123">
        <f t="array" ref="AD428">XLOOKUP(DECKS!$F428,HISTORICO!$N$292:$N$759,HISTORICO!$O$292:$O$759,0,0)</f>
        <v>0</v>
      </c>
      <c r="AE428" s="122">
        <f t="array" ref="AE428">XLOOKUP(DECKS!$F428,HISTORICO!$N$292:$N$759,HISTORICO!$P$292:$P$759,0,0)</f>
        <v>0</v>
      </c>
      <c r="AF428" s="124">
        <f>IFERROR(DECKS!$AE428/DECKS!$AD428,0)</f>
        <v>0</v>
      </c>
      <c r="AG428" s="123">
        <f>DECKS!$Y428+DECKS!$AA428+DECKS!$AD428</f>
        <v>0</v>
      </c>
      <c r="AH428" s="124">
        <f>IFERROR((DECKS!$Z428+DECKS!$AB428+DECKS!$AE428)/DECKS!$AG428,0)</f>
        <v>0</v>
      </c>
      <c r="AI428" s="125" t="str">
        <f>IFERROR(AVERAGEIF(REG!$D$2:$D$124,DECKS!$F428,REG!$C$2:$C$124),"-")</f>
        <v>-</v>
      </c>
      <c r="AJ428" s="123">
        <f>DECKS!$M428+DECKS!$O428+DECKS!$Q428+DECKS!$S428+DECKS!$U428+DECKS!$W428+DECKS!$Y428+DECKS!$AA428+DECKS!$AD428</f>
        <v>5</v>
      </c>
      <c r="AK428" s="124">
        <f>IFERROR((DECKS!$N428+DECKS!$P428+DECKS!$R428+DECKS!$T428+DECKS!$V428+DECKS!$X428+DECKS!$Z428+DECKS!$AB428+DECKS!$AE428)/DECKS!$AJ428,0)</f>
        <v>0.2</v>
      </c>
      <c r="AL428" s="126" t="s">
        <v>362</v>
      </c>
      <c r="AM428" s="122">
        <f>SUMIF(HISTORICO!N:N,DECKS!$F428,HISTORICO!X:X)</f>
        <v>0</v>
      </c>
      <c r="AN428" s="122">
        <f>SUMIF(HISTORICO!N:N,DECKS!$F428,HISTORICO!Y:Y)</f>
        <v>0</v>
      </c>
      <c r="AO428" s="122">
        <f>SUMIF(HISTORICO!N:N,DECKS!$F428,HISTORICO!Z:Z)</f>
        <v>0</v>
      </c>
      <c r="AP428" s="122">
        <f>SUMIF(HISTORICO!N:N,DECKS!$F428,HISTORICO!AA:AA)</f>
        <v>0</v>
      </c>
      <c r="AQ428" s="127">
        <f>IFERROR(SUM(DECKS!$AM428:$AP428)/((DECKS!$AG428)),0)</f>
        <v>0</v>
      </c>
      <c r="AR428" s="128">
        <f>IFERROR(DECKS!$AM428/SUM(DECKS!$AM428:$AP428),0)</f>
        <v>0</v>
      </c>
      <c r="AS428" s="128">
        <f>IFERROR(DECKS!$AN428/SUM(DECKS!$AM428:$AP428),0)</f>
        <v>0</v>
      </c>
      <c r="AT428" s="128">
        <f>IFERROR(DECKS!$AO428/SUM(DECKS!$AM428:$AP428),0)</f>
        <v>0</v>
      </c>
      <c r="AU428" s="128">
        <f>IFERROR(DECKS!$AP428/SUM(DECKS!$AM428:$AP428),0)</f>
        <v>0</v>
      </c>
      <c r="AV428" s="122">
        <f t="array" ref="AV428">XLOOKUP(DECKS!$F428,HISTORICO!$N$4:$N$100,HISTORICO!$AH$4:$AH$100,0)</f>
        <v>0</v>
      </c>
      <c r="AW428" s="122">
        <f>DECKS!$AV428+DECKS!$AM428+1.5*DECKS!$AN428+2*DECKS!$AO428+2.5*DECKS!$AP428</f>
        <v>0</v>
      </c>
      <c r="AX428" s="125" t="str">
        <f>IFERROR(DECKS!$AW428/DECKS!$AG428,"-")</f>
        <v>-</v>
      </c>
      <c r="AY428" s="122" t="str">
        <f t="array" ref="AY428">XLOOKUP(DECKS!$AX428,REF!$F$64:$F$68,REF!$D$64:$D$68,"-",-1,1)</f>
        <v>-</v>
      </c>
      <c r="AZ428" s="122"/>
      <c r="BA428" s="129"/>
      <c r="BB428" s="122"/>
      <c r="BC428" s="122"/>
    </row>
    <row r="429" ht="18.75" hidden="1" customHeight="1">
      <c r="A429" s="88"/>
      <c r="B429" s="121" t="s">
        <v>314</v>
      </c>
      <c r="C429" s="122" t="s">
        <v>264</v>
      </c>
      <c r="D429" s="122">
        <v>5.0</v>
      </c>
      <c r="E429" s="121" t="str">
        <f t="array" ref="E429">XLOOKUP(B429,REF!$C$3:$C$34,REF!$B$3:$B$34,"-",0,1)</f>
        <v>Dimir</v>
      </c>
      <c r="F429" s="123" t="s">
        <v>772</v>
      </c>
      <c r="G429" s="122" t="str">
        <f t="shared" si="1"/>
        <v>0</v>
      </c>
      <c r="H429" s="122" t="str">
        <f t="shared" si="2"/>
        <v>1</v>
      </c>
      <c r="I429" s="122" t="str">
        <f t="shared" si="3"/>
        <v>1</v>
      </c>
      <c r="J429" s="122" t="str">
        <f t="shared" si="4"/>
        <v>0</v>
      </c>
      <c r="K429" s="122" t="str">
        <f t="shared" si="5"/>
        <v>0</v>
      </c>
      <c r="L429" s="122">
        <f t="shared" si="6"/>
        <v>2</v>
      </c>
      <c r="M429" s="122">
        <f t="array" ref="M429">XLOOKUP(DECKS!$F429,HISTORICO!$B$4:$B$11,HISTORICO!$C$4:$C$11,0,0)</f>
        <v>0</v>
      </c>
      <c r="N429" s="122">
        <f t="array" ref="N429">XLOOKUP(DECKS!$F429,HISTORICO!$B$4:$B$11,HISTORICO!$D$4:$D$11,0,0)</f>
        <v>0</v>
      </c>
      <c r="O429" s="122">
        <f t="array" ref="O429">XLOOKUP(DECKS!$F429,HISTORICO!$B$15:$B$89,HISTORICO!$C$15:$C$89,0,0)</f>
        <v>0</v>
      </c>
      <c r="P429" s="122">
        <f t="array" ref="P429">XLOOKUP(DECKS!$F429,HISTORICO!$B$15:$B$89,HISTORICO!$D$15:$D$89,0,0)</f>
        <v>0</v>
      </c>
      <c r="Q429" s="122">
        <f t="array" ref="Q429">XLOOKUP(DECKS!$F429,HISTORICO!$B$93:$B$171,HISTORICO!$C$93:$C$171,0,0)</f>
        <v>0</v>
      </c>
      <c r="R429" s="122">
        <f t="array" ref="R429">XLOOKUP(DECKS!$F429,HISTORICO!$B$93:$B$171,HISTORICO!$D$93:$D$171,0,0)</f>
        <v>0</v>
      </c>
      <c r="S429" s="122">
        <f t="array" ref="S429">XLOOKUP(DECKS!$F429,HISTORICO!$B$175:$B$377,HISTORICO!$C$175:$C$377,0,0)</f>
        <v>5</v>
      </c>
      <c r="T429" s="122">
        <f t="array" ref="T429">XLOOKUP(DECKS!$F429,HISTORICO!$B$175:$B$377,HISTORICO!$D$175:$D$377,0,0)</f>
        <v>1</v>
      </c>
      <c r="U429" s="122">
        <f t="array" ref="U429">XLOOKUP(DECKS!$F429,HISTORICO!$B$381:$B$501,HISTORICO!$C$381:$C$501,0,0)</f>
        <v>0</v>
      </c>
      <c r="V429" s="122">
        <f t="array" ref="V429">XLOOKUP(DECKS!$F429,HISTORICO!$B$381:$B$501,HISTORICO!$D$381:$D$501,0,0)</f>
        <v>0</v>
      </c>
      <c r="W429" s="122">
        <f t="array" ref="W429">XLOOKUP(DECKS!$F429,HISTORICO!$B$505:$B$589,HISTORICO!$C$505:$C$589,0,0)</f>
        <v>0</v>
      </c>
      <c r="X429" s="122">
        <f t="array" ref="X429">XLOOKUP(DECKS!$F429,HISTORICO!$B$505:$B$589,HISTORICO!$D$505:$D$589,0,0)</f>
        <v>0</v>
      </c>
      <c r="Y429" s="122">
        <f t="array" ref="Y429">XLOOKUP(DECKS!$F429,HISTORICO!$N$4:$N$100,HISTORICO!$O$4:$O$100,0,0)</f>
        <v>0</v>
      </c>
      <c r="Z429" s="122">
        <f t="array" ref="Z429">XLOOKUP(DECKS!$F429,HISTORICO!$N$4:$N$100,HISTORICO!$P$4:$P$100,0,0)</f>
        <v>0</v>
      </c>
      <c r="AA429" s="122">
        <f t="array" ref="AA429">XLOOKUP(DECKS!$F429,HISTORICO!$N$107:$N$288,HISTORICO!$O$107:$O$288,0,0)</f>
        <v>0</v>
      </c>
      <c r="AB429" s="122">
        <f t="array" ref="AB429">XLOOKUP(DECKS!$F429,HISTORICO!$N$107:$N$288,HISTORICO!$P$107:$P$288,0,0)</f>
        <v>0</v>
      </c>
      <c r="AC429" s="100" t="str">
        <f>DECKS!$AB429/DECKS!$AA429</f>
        <v>#DIV/0!</v>
      </c>
      <c r="AD429" s="123">
        <f t="array" ref="AD429">XLOOKUP(DECKS!$F429,HISTORICO!$N$292:$N$759,HISTORICO!$O$292:$O$759,0,0)</f>
        <v>0</v>
      </c>
      <c r="AE429" s="122">
        <f t="array" ref="AE429">XLOOKUP(DECKS!$F429,HISTORICO!$N$292:$N$759,HISTORICO!$P$292:$P$759,0,0)</f>
        <v>0</v>
      </c>
      <c r="AF429" s="124">
        <f>IFERROR(DECKS!$AE429/DECKS!$AD429,0)</f>
        <v>0</v>
      </c>
      <c r="AG429" s="123">
        <f>DECKS!$Y429+DECKS!$AA429+DECKS!$AD429</f>
        <v>0</v>
      </c>
      <c r="AH429" s="124">
        <f>IFERROR((DECKS!$Z429+DECKS!$AB429+DECKS!$AE429)/DECKS!$AG429,0)</f>
        <v>0</v>
      </c>
      <c r="AI429" s="125" t="str">
        <f>IFERROR(AVERAGEIF(REG!$D$2:$D$124,DECKS!$F429,REG!$C$2:$C$124),"-")</f>
        <v>-</v>
      </c>
      <c r="AJ429" s="123">
        <f>DECKS!$M429+DECKS!$O429+DECKS!$Q429+DECKS!$S429+DECKS!$U429+DECKS!$W429+DECKS!$Y429+DECKS!$AA429+DECKS!$AD429</f>
        <v>5</v>
      </c>
      <c r="AK429" s="124">
        <f>IFERROR((DECKS!$N429+DECKS!$P429+DECKS!$R429+DECKS!$T429+DECKS!$V429+DECKS!$X429+DECKS!$Z429+DECKS!$AB429+DECKS!$AE429)/DECKS!$AJ429,0)</f>
        <v>0.2</v>
      </c>
      <c r="AL429" s="126" t="s">
        <v>362</v>
      </c>
      <c r="AM429" s="122">
        <f>SUMIF(HISTORICO!N:N,DECKS!$F429,HISTORICO!X:X)</f>
        <v>0</v>
      </c>
      <c r="AN429" s="122">
        <f>SUMIF(HISTORICO!N:N,DECKS!$F429,HISTORICO!Y:Y)</f>
        <v>0</v>
      </c>
      <c r="AO429" s="122">
        <f>SUMIF(HISTORICO!N:N,DECKS!$F429,HISTORICO!Z:Z)</f>
        <v>0</v>
      </c>
      <c r="AP429" s="122">
        <f>SUMIF(HISTORICO!N:N,DECKS!$F429,HISTORICO!AA:AA)</f>
        <v>0</v>
      </c>
      <c r="AQ429" s="127">
        <f>IFERROR(SUM(DECKS!$AM429:$AP429)/((DECKS!$AG429)),0)</f>
        <v>0</v>
      </c>
      <c r="AR429" s="128">
        <f>IFERROR(DECKS!$AM429/SUM(DECKS!$AM429:$AP429),0)</f>
        <v>0</v>
      </c>
      <c r="AS429" s="128">
        <f>IFERROR(DECKS!$AN429/SUM(DECKS!$AM429:$AP429),0)</f>
        <v>0</v>
      </c>
      <c r="AT429" s="128">
        <f>IFERROR(DECKS!$AO429/SUM(DECKS!$AM429:$AP429),0)</f>
        <v>0</v>
      </c>
      <c r="AU429" s="128">
        <f>IFERROR(DECKS!$AP429/SUM(DECKS!$AM429:$AP429),0)</f>
        <v>0</v>
      </c>
      <c r="AV429" s="122">
        <f t="array" ref="AV429">XLOOKUP(DECKS!$F429,HISTORICO!$N$4:$N$100,HISTORICO!$AH$4:$AH$100,0)</f>
        <v>0</v>
      </c>
      <c r="AW429" s="122">
        <f>DECKS!$AV429+DECKS!$AM429+1.5*DECKS!$AN429+2*DECKS!$AO429+2.5*DECKS!$AP429</f>
        <v>0</v>
      </c>
      <c r="AX429" s="125" t="str">
        <f>IFERROR(DECKS!$AW429/DECKS!$AG429,"-")</f>
        <v>-</v>
      </c>
      <c r="AY429" s="122" t="str">
        <f t="array" ref="AY429">XLOOKUP(DECKS!$AX429,REF!$F$64:$F$68,REF!$D$64:$D$68,"-",-1,1)</f>
        <v>-</v>
      </c>
      <c r="AZ429" s="122"/>
      <c r="BA429" s="129"/>
      <c r="BB429" s="122"/>
      <c r="BC429" s="122"/>
    </row>
    <row r="430" ht="18.75" hidden="1" customHeight="1">
      <c r="A430" s="88"/>
      <c r="B430" s="121" t="s">
        <v>308</v>
      </c>
      <c r="C430" s="122" t="s">
        <v>260</v>
      </c>
      <c r="D430" s="122">
        <v>5.0</v>
      </c>
      <c r="E430" s="121" t="str">
        <f t="array" ref="E430">XLOOKUP(B430,REF!$C$3:$C$34,REF!$B$3:$B$34,"-",0,1)</f>
        <v>Rakdos</v>
      </c>
      <c r="F430" s="123" t="s">
        <v>773</v>
      </c>
      <c r="G430" s="122" t="str">
        <f t="shared" si="1"/>
        <v>0</v>
      </c>
      <c r="H430" s="122" t="str">
        <f t="shared" si="2"/>
        <v>0</v>
      </c>
      <c r="I430" s="122" t="str">
        <f t="shared" si="3"/>
        <v>1</v>
      </c>
      <c r="J430" s="122" t="str">
        <f t="shared" si="4"/>
        <v>1</v>
      </c>
      <c r="K430" s="122" t="str">
        <f t="shared" si="5"/>
        <v>0</v>
      </c>
      <c r="L430" s="122">
        <f t="shared" si="6"/>
        <v>2</v>
      </c>
      <c r="M430" s="122">
        <f t="array" ref="M430">XLOOKUP(DECKS!$F430,HISTORICO!$B$4:$B$11,HISTORICO!$C$4:$C$11,0,0)</f>
        <v>0</v>
      </c>
      <c r="N430" s="122">
        <f t="array" ref="N430">XLOOKUP(DECKS!$F430,HISTORICO!$B$4:$B$11,HISTORICO!$D$4:$D$11,0,0)</f>
        <v>0</v>
      </c>
      <c r="O430" s="122">
        <f t="array" ref="O430">XLOOKUP(DECKS!$F430,HISTORICO!$B$15:$B$89,HISTORICO!$C$15:$C$89,0,0)</f>
        <v>0</v>
      </c>
      <c r="P430" s="122">
        <f t="array" ref="P430">XLOOKUP(DECKS!$F430,HISTORICO!$B$15:$B$89,HISTORICO!$D$15:$D$89,0,0)</f>
        <v>0</v>
      </c>
      <c r="Q430" s="122">
        <f t="array" ref="Q430">XLOOKUP(DECKS!$F430,HISTORICO!$B$93:$B$171,HISTORICO!$C$93:$C$171,0,0)</f>
        <v>0</v>
      </c>
      <c r="R430" s="122">
        <f t="array" ref="R430">XLOOKUP(DECKS!$F430,HISTORICO!$B$93:$B$171,HISTORICO!$D$93:$D$171,0,0)</f>
        <v>0</v>
      </c>
      <c r="S430" s="122">
        <f t="array" ref="S430">XLOOKUP(DECKS!$F430,HISTORICO!$B$175:$B$377,HISTORICO!$C$175:$C$377,0,0)</f>
        <v>5</v>
      </c>
      <c r="T430" s="122">
        <f t="array" ref="T430">XLOOKUP(DECKS!$F430,HISTORICO!$B$175:$B$377,HISTORICO!$D$175:$D$377,0,0)</f>
        <v>1</v>
      </c>
      <c r="U430" s="122">
        <f t="array" ref="U430">XLOOKUP(DECKS!$F430,HISTORICO!$B$381:$B$501,HISTORICO!$C$381:$C$501,0,0)</f>
        <v>0</v>
      </c>
      <c r="V430" s="122">
        <f t="array" ref="V430">XLOOKUP(DECKS!$F430,HISTORICO!$B$381:$B$501,HISTORICO!$D$381:$D$501,0,0)</f>
        <v>0</v>
      </c>
      <c r="W430" s="122">
        <f t="array" ref="W430">XLOOKUP(DECKS!$F430,HISTORICO!$B$505:$B$589,HISTORICO!$C$505:$C$589,0,0)</f>
        <v>0</v>
      </c>
      <c r="X430" s="122">
        <f t="array" ref="X430">XLOOKUP(DECKS!$F430,HISTORICO!$B$505:$B$589,HISTORICO!$D$505:$D$589,0,0)</f>
        <v>0</v>
      </c>
      <c r="Y430" s="122">
        <f t="array" ref="Y430">XLOOKUP(DECKS!$F430,HISTORICO!$N$4:$N$100,HISTORICO!$O$4:$O$100,0,0)</f>
        <v>0</v>
      </c>
      <c r="Z430" s="122">
        <f t="array" ref="Z430">XLOOKUP(DECKS!$F430,HISTORICO!$N$4:$N$100,HISTORICO!$P$4:$P$100,0,0)</f>
        <v>0</v>
      </c>
      <c r="AA430" s="122">
        <f t="array" ref="AA430">XLOOKUP(DECKS!$F430,HISTORICO!$N$107:$N$288,HISTORICO!$O$107:$O$288,0,0)</f>
        <v>0</v>
      </c>
      <c r="AB430" s="122">
        <f t="array" ref="AB430">XLOOKUP(DECKS!$F430,HISTORICO!$N$107:$N$288,HISTORICO!$P$107:$P$288,0,0)</f>
        <v>0</v>
      </c>
      <c r="AC430" s="100" t="str">
        <f>DECKS!$AB430/DECKS!$AA430</f>
        <v>#DIV/0!</v>
      </c>
      <c r="AD430" s="123">
        <f t="array" ref="AD430">XLOOKUP(DECKS!$F430,HISTORICO!$N$292:$N$759,HISTORICO!$O$292:$O$759,0,0)</f>
        <v>0</v>
      </c>
      <c r="AE430" s="122">
        <f t="array" ref="AE430">XLOOKUP(DECKS!$F430,HISTORICO!$N$292:$N$759,HISTORICO!$P$292:$P$759,0,0)</f>
        <v>0</v>
      </c>
      <c r="AF430" s="124">
        <f>IFERROR(DECKS!$AE430/DECKS!$AD430,0)</f>
        <v>0</v>
      </c>
      <c r="AG430" s="123">
        <f>DECKS!$Y430+DECKS!$AA430+DECKS!$AD430</f>
        <v>0</v>
      </c>
      <c r="AH430" s="124">
        <f>IFERROR((DECKS!$Z430+DECKS!$AB430+DECKS!$AE430)/DECKS!$AG430,0)</f>
        <v>0</v>
      </c>
      <c r="AI430" s="125" t="str">
        <f>IFERROR(AVERAGEIF(REG!$D$2:$D$124,DECKS!$F430,REG!$C$2:$C$124),"-")</f>
        <v>-</v>
      </c>
      <c r="AJ430" s="123">
        <f>DECKS!$M430+DECKS!$O430+DECKS!$Q430+DECKS!$S430+DECKS!$U430+DECKS!$W430+DECKS!$Y430+DECKS!$AA430+DECKS!$AD430</f>
        <v>5</v>
      </c>
      <c r="AK430" s="124">
        <f>IFERROR((DECKS!$N430+DECKS!$P430+DECKS!$R430+DECKS!$T430+DECKS!$V430+DECKS!$X430+DECKS!$Z430+DECKS!$AB430+DECKS!$AE430)/DECKS!$AJ430,0)</f>
        <v>0.2</v>
      </c>
      <c r="AL430" s="126" t="s">
        <v>362</v>
      </c>
      <c r="AM430" s="122">
        <f>SUMIF(HISTORICO!N:N,DECKS!$F430,HISTORICO!X:X)</f>
        <v>0</v>
      </c>
      <c r="AN430" s="122">
        <f>SUMIF(HISTORICO!N:N,DECKS!$F430,HISTORICO!Y:Y)</f>
        <v>0</v>
      </c>
      <c r="AO430" s="122">
        <f>SUMIF(HISTORICO!N:N,DECKS!$F430,HISTORICO!Z:Z)</f>
        <v>0</v>
      </c>
      <c r="AP430" s="122">
        <f>SUMIF(HISTORICO!N:N,DECKS!$F430,HISTORICO!AA:AA)</f>
        <v>0</v>
      </c>
      <c r="AQ430" s="127">
        <f>IFERROR(SUM(DECKS!$AM430:$AP430)/((DECKS!$AG430)),0)</f>
        <v>0</v>
      </c>
      <c r="AR430" s="128">
        <f>IFERROR(DECKS!$AM430/SUM(DECKS!$AM430:$AP430),0)</f>
        <v>0</v>
      </c>
      <c r="AS430" s="128">
        <f>IFERROR(DECKS!$AN430/SUM(DECKS!$AM430:$AP430),0)</f>
        <v>0</v>
      </c>
      <c r="AT430" s="128">
        <f>IFERROR(DECKS!$AO430/SUM(DECKS!$AM430:$AP430),0)</f>
        <v>0</v>
      </c>
      <c r="AU430" s="128">
        <f>IFERROR(DECKS!$AP430/SUM(DECKS!$AM430:$AP430),0)</f>
        <v>0</v>
      </c>
      <c r="AV430" s="122">
        <f t="array" ref="AV430">XLOOKUP(DECKS!$F430,HISTORICO!$N$4:$N$100,HISTORICO!$AH$4:$AH$100,0)</f>
        <v>0</v>
      </c>
      <c r="AW430" s="122">
        <f>DECKS!$AV430+DECKS!$AM430+1.5*DECKS!$AN430+2*DECKS!$AO430+2.5*DECKS!$AP430</f>
        <v>0</v>
      </c>
      <c r="AX430" s="125" t="str">
        <f>IFERROR(DECKS!$AW430/DECKS!$AG430,"-")</f>
        <v>-</v>
      </c>
      <c r="AY430" s="122" t="str">
        <f t="array" ref="AY430">XLOOKUP(DECKS!$AX430,REF!$F$64:$F$68,REF!$D$64:$D$68,"-",-1,1)</f>
        <v>-</v>
      </c>
      <c r="AZ430" s="122"/>
      <c r="BA430" s="129"/>
      <c r="BB430" s="122"/>
      <c r="BC430" s="122"/>
    </row>
    <row r="431" ht="18.75" hidden="1" customHeight="1">
      <c r="A431" s="88"/>
      <c r="B431" s="121" t="s">
        <v>302</v>
      </c>
      <c r="C431" s="122" t="s">
        <v>264</v>
      </c>
      <c r="D431" s="122">
        <v>6.0</v>
      </c>
      <c r="E431" s="121" t="str">
        <f t="array" ref="E431">XLOOKUP(B431,REF!$C$3:$C$34,REF!$B$3:$B$34,"-",0,1)</f>
        <v>Mardu</v>
      </c>
      <c r="F431" s="123" t="s">
        <v>774</v>
      </c>
      <c r="G431" s="122" t="str">
        <f t="shared" si="1"/>
        <v>1</v>
      </c>
      <c r="H431" s="122" t="str">
        <f t="shared" si="2"/>
        <v>0</v>
      </c>
      <c r="I431" s="122" t="str">
        <f t="shared" si="3"/>
        <v>1</v>
      </c>
      <c r="J431" s="122" t="str">
        <f t="shared" si="4"/>
        <v>1</v>
      </c>
      <c r="K431" s="122" t="str">
        <f t="shared" si="5"/>
        <v>0</v>
      </c>
      <c r="L431" s="122">
        <f t="shared" si="6"/>
        <v>3</v>
      </c>
      <c r="M431" s="122">
        <f t="array" ref="M431">XLOOKUP(DECKS!$F431,HISTORICO!$B$4:$B$11,HISTORICO!$C$4:$C$11,0,0)</f>
        <v>0</v>
      </c>
      <c r="N431" s="122">
        <f t="array" ref="N431">XLOOKUP(DECKS!$F431,HISTORICO!$B$4:$B$11,HISTORICO!$D$4:$D$11,0,0)</f>
        <v>0</v>
      </c>
      <c r="O431" s="122">
        <f t="array" ref="O431">XLOOKUP(DECKS!$F431,HISTORICO!$B$15:$B$89,HISTORICO!$C$15:$C$89,0,0)</f>
        <v>0</v>
      </c>
      <c r="P431" s="122">
        <f t="array" ref="P431">XLOOKUP(DECKS!$F431,HISTORICO!$B$15:$B$89,HISTORICO!$D$15:$D$89,0,0)</f>
        <v>0</v>
      </c>
      <c r="Q431" s="122">
        <f t="array" ref="Q431">XLOOKUP(DECKS!$F431,HISTORICO!$B$93:$B$171,HISTORICO!$C$93:$C$171,0,0)</f>
        <v>0</v>
      </c>
      <c r="R431" s="122">
        <f t="array" ref="R431">XLOOKUP(DECKS!$F431,HISTORICO!$B$93:$B$171,HISTORICO!$D$93:$D$171,0,0)</f>
        <v>0</v>
      </c>
      <c r="S431" s="122">
        <f t="array" ref="S431">XLOOKUP(DECKS!$F431,HISTORICO!$B$175:$B$377,HISTORICO!$C$175:$C$377,0,0)</f>
        <v>25</v>
      </c>
      <c r="T431" s="122">
        <f t="array" ref="T431">XLOOKUP(DECKS!$F431,HISTORICO!$B$175:$B$377,HISTORICO!$D$175:$D$377,0,0)</f>
        <v>4</v>
      </c>
      <c r="U431" s="122">
        <f t="array" ref="U431">XLOOKUP(DECKS!$F431,HISTORICO!$B$381:$B$501,HISTORICO!$C$381:$C$501,0,0)</f>
        <v>1</v>
      </c>
      <c r="V431" s="122">
        <f t="array" ref="V431">XLOOKUP(DECKS!$F431,HISTORICO!$B$381:$B$501,HISTORICO!$D$381:$D$501,0,0)</f>
        <v>1</v>
      </c>
      <c r="W431" s="122">
        <f t="array" ref="W431">XLOOKUP(DECKS!$F431,HISTORICO!$B$505:$B$589,HISTORICO!$C$505:$C$589,0,0)</f>
        <v>0</v>
      </c>
      <c r="X431" s="122">
        <f t="array" ref="X431">XLOOKUP(DECKS!$F431,HISTORICO!$B$505:$B$589,HISTORICO!$D$505:$D$589,0,0)</f>
        <v>0</v>
      </c>
      <c r="Y431" s="122">
        <f t="array" ref="Y431">XLOOKUP(DECKS!$F431,HISTORICO!$N$4:$N$100,HISTORICO!$O$4:$O$100,0,0)</f>
        <v>0</v>
      </c>
      <c r="Z431" s="122">
        <f t="array" ref="Z431">XLOOKUP(DECKS!$F431,HISTORICO!$N$4:$N$100,HISTORICO!$P$4:$P$100,0,0)</f>
        <v>0</v>
      </c>
      <c r="AA431" s="122">
        <f t="array" ref="AA431">XLOOKUP(DECKS!$F431,HISTORICO!$N$107:$N$288,HISTORICO!$O$107:$O$288,0,0)</f>
        <v>0</v>
      </c>
      <c r="AB431" s="122">
        <f t="array" ref="AB431">XLOOKUP(DECKS!$F431,HISTORICO!$N$107:$N$288,HISTORICO!$P$107:$P$288,0,0)</f>
        <v>0</v>
      </c>
      <c r="AC431" s="100" t="str">
        <f>DECKS!$AB431/DECKS!$AA431</f>
        <v>#DIV/0!</v>
      </c>
      <c r="AD431" s="123">
        <f t="array" ref="AD431">XLOOKUP(DECKS!$F431,HISTORICO!$N$292:$N$759,HISTORICO!$O$292:$O$759,0,0)</f>
        <v>0</v>
      </c>
      <c r="AE431" s="122">
        <f t="array" ref="AE431">XLOOKUP(DECKS!$F431,HISTORICO!$N$292:$N$759,HISTORICO!$P$292:$P$759,0,0)</f>
        <v>0</v>
      </c>
      <c r="AF431" s="124">
        <f>IFERROR(DECKS!$AE431/DECKS!$AD431,0)</f>
        <v>0</v>
      </c>
      <c r="AG431" s="123">
        <f>DECKS!$Y431+DECKS!$AA431+DECKS!$AD431</f>
        <v>0</v>
      </c>
      <c r="AH431" s="124">
        <f>IFERROR((DECKS!$Z431+DECKS!$AB431+DECKS!$AE431)/DECKS!$AG431,0)</f>
        <v>0</v>
      </c>
      <c r="AI431" s="125" t="str">
        <f>IFERROR(AVERAGEIF(REG!$D$2:$D$124,DECKS!$F431,REG!$C$2:$C$124),"-")</f>
        <v>-</v>
      </c>
      <c r="AJ431" s="123">
        <f>DECKS!$M431+DECKS!$O431+DECKS!$Q431+DECKS!$S431+DECKS!$U431+DECKS!$W431+DECKS!$Y431+DECKS!$AA431+DECKS!$AD431</f>
        <v>26</v>
      </c>
      <c r="AK431" s="124">
        <f>IFERROR((DECKS!$N431+DECKS!$P431+DECKS!$R431+DECKS!$T431+DECKS!$V431+DECKS!$X431+DECKS!$Z431+DECKS!$AB431+DECKS!$AE431)/DECKS!$AJ431,0)</f>
        <v>0.1923076923</v>
      </c>
      <c r="AL431" s="126" t="s">
        <v>190</v>
      </c>
      <c r="AM431" s="122">
        <f>SUMIF(HISTORICO!N:N,DECKS!$F431,HISTORICO!X:X)</f>
        <v>0</v>
      </c>
      <c r="AN431" s="122">
        <f>SUMIF(HISTORICO!N:N,DECKS!$F431,HISTORICO!Y:Y)</f>
        <v>0</v>
      </c>
      <c r="AO431" s="122">
        <f>SUMIF(HISTORICO!N:N,DECKS!$F431,HISTORICO!Z:Z)</f>
        <v>0</v>
      </c>
      <c r="AP431" s="122">
        <f>SUMIF(HISTORICO!N:N,DECKS!$F431,HISTORICO!AA:AA)</f>
        <v>0</v>
      </c>
      <c r="AQ431" s="127">
        <f>IFERROR(SUM(DECKS!$AM431:$AP431)/((DECKS!$AG431)),0)</f>
        <v>0</v>
      </c>
      <c r="AR431" s="128">
        <f>IFERROR(DECKS!$AM431/SUM(DECKS!$AM431:$AP431),0)</f>
        <v>0</v>
      </c>
      <c r="AS431" s="128">
        <f>IFERROR(DECKS!$AN431/SUM(DECKS!$AM431:$AP431),0)</f>
        <v>0</v>
      </c>
      <c r="AT431" s="128">
        <f>IFERROR(DECKS!$AO431/SUM(DECKS!$AM431:$AP431),0)</f>
        <v>0</v>
      </c>
      <c r="AU431" s="128">
        <f>IFERROR(DECKS!$AP431/SUM(DECKS!$AM431:$AP431),0)</f>
        <v>0</v>
      </c>
      <c r="AV431" s="122">
        <f t="array" ref="AV431">XLOOKUP(DECKS!$F431,HISTORICO!$N$4:$N$100,HISTORICO!$AH$4:$AH$100,0)</f>
        <v>0</v>
      </c>
      <c r="AW431" s="122">
        <f>DECKS!$AV431+DECKS!$AM431+1.5*DECKS!$AN431+2*DECKS!$AO431+2.5*DECKS!$AP431</f>
        <v>0</v>
      </c>
      <c r="AX431" s="125" t="str">
        <f>IFERROR(DECKS!$AW431/DECKS!$AG431,"-")</f>
        <v>-</v>
      </c>
      <c r="AY431" s="122" t="str">
        <f t="array" ref="AY431">XLOOKUP(DECKS!$AX431,REF!$F$64:$F$68,REF!$D$64:$D$68,"-",-1,1)</f>
        <v>-</v>
      </c>
      <c r="AZ431" s="122"/>
      <c r="BA431" s="129"/>
      <c r="BB431" s="122"/>
      <c r="BC431" s="122"/>
    </row>
    <row r="432" ht="18.75" hidden="1" customHeight="1">
      <c r="A432" s="88"/>
      <c r="B432" s="121" t="s">
        <v>304</v>
      </c>
      <c r="C432" s="122" t="s">
        <v>260</v>
      </c>
      <c r="D432" s="122">
        <v>5.0</v>
      </c>
      <c r="E432" s="121" t="str">
        <f t="array" ref="E432">XLOOKUP(B432,REF!$C$3:$C$34,REF!$B$3:$B$34,"-",0,1)</f>
        <v>Izzet</v>
      </c>
      <c r="F432" s="123" t="s">
        <v>775</v>
      </c>
      <c r="G432" s="122" t="str">
        <f t="shared" si="1"/>
        <v>0</v>
      </c>
      <c r="H432" s="122" t="str">
        <f t="shared" si="2"/>
        <v>1</v>
      </c>
      <c r="I432" s="122" t="str">
        <f t="shared" si="3"/>
        <v>0</v>
      </c>
      <c r="J432" s="122" t="str">
        <f t="shared" si="4"/>
        <v>1</v>
      </c>
      <c r="K432" s="122" t="str">
        <f t="shared" si="5"/>
        <v>0</v>
      </c>
      <c r="L432" s="122">
        <f t="shared" si="6"/>
        <v>2</v>
      </c>
      <c r="M432" s="122">
        <f t="array" ref="M432">XLOOKUP(DECKS!$F432,HISTORICO!$B$4:$B$11,HISTORICO!$C$4:$C$11,0,0)</f>
        <v>0</v>
      </c>
      <c r="N432" s="122">
        <f t="array" ref="N432">XLOOKUP(DECKS!$F432,HISTORICO!$B$4:$B$11,HISTORICO!$D$4:$D$11,0,0)</f>
        <v>0</v>
      </c>
      <c r="O432" s="122">
        <f t="array" ref="O432">XLOOKUP(DECKS!$F432,HISTORICO!$B$15:$B$89,HISTORICO!$C$15:$C$89,0,0)</f>
        <v>0</v>
      </c>
      <c r="P432" s="122">
        <f t="array" ref="P432">XLOOKUP(DECKS!$F432,HISTORICO!$B$15:$B$89,HISTORICO!$D$15:$D$89,0,0)</f>
        <v>0</v>
      </c>
      <c r="Q432" s="122">
        <f t="array" ref="Q432">XLOOKUP(DECKS!$F432,HISTORICO!$B$93:$B$171,HISTORICO!$C$93:$C$171,0,0)</f>
        <v>0</v>
      </c>
      <c r="R432" s="122">
        <f t="array" ref="R432">XLOOKUP(DECKS!$F432,HISTORICO!$B$93:$B$171,HISTORICO!$D$93:$D$171,0,0)</f>
        <v>0</v>
      </c>
      <c r="S432" s="122">
        <f t="array" ref="S432">XLOOKUP(DECKS!$F432,HISTORICO!$B$175:$B$377,HISTORICO!$C$175:$C$377,0,0)</f>
        <v>16</v>
      </c>
      <c r="T432" s="122">
        <f t="array" ref="T432">XLOOKUP(DECKS!$F432,HISTORICO!$B$175:$B$377,HISTORICO!$D$175:$D$377,0,0)</f>
        <v>4</v>
      </c>
      <c r="U432" s="122">
        <f t="array" ref="U432">XLOOKUP(DECKS!$F432,HISTORICO!$B$381:$B$501,HISTORICO!$C$381:$C$501,0,0)</f>
        <v>4</v>
      </c>
      <c r="V432" s="122">
        <f t="array" ref="V432">XLOOKUP(DECKS!$F432,HISTORICO!$B$381:$B$501,HISTORICO!$D$381:$D$501,0,0)</f>
        <v>0</v>
      </c>
      <c r="W432" s="122">
        <f t="array" ref="W432">XLOOKUP(DECKS!$F432,HISTORICO!$B$505:$B$589,HISTORICO!$C$505:$C$589,0,0)</f>
        <v>1</v>
      </c>
      <c r="X432" s="122">
        <f t="array" ref="X432">XLOOKUP(DECKS!$F432,HISTORICO!$B$505:$B$589,HISTORICO!$D$505:$D$589,0,0)</f>
        <v>0</v>
      </c>
      <c r="Y432" s="122">
        <f t="array" ref="Y432">XLOOKUP(DECKS!$F432,HISTORICO!$N$4:$N$100,HISTORICO!$O$4:$O$100,0,0)</f>
        <v>0</v>
      </c>
      <c r="Z432" s="122">
        <f t="array" ref="Z432">XLOOKUP(DECKS!$F432,HISTORICO!$N$4:$N$100,HISTORICO!$P$4:$P$100,0,0)</f>
        <v>0</v>
      </c>
      <c r="AA432" s="122">
        <f t="array" ref="AA432">XLOOKUP(DECKS!$F432,HISTORICO!$N$107:$N$288,HISTORICO!$O$107:$O$288,0,0)</f>
        <v>0</v>
      </c>
      <c r="AB432" s="122">
        <f t="array" ref="AB432">XLOOKUP(DECKS!$F432,HISTORICO!$N$107:$N$288,HISTORICO!$P$107:$P$288,0,0)</f>
        <v>0</v>
      </c>
      <c r="AC432" s="100" t="str">
        <f>DECKS!$AB432/DECKS!$AA432</f>
        <v>#DIV/0!</v>
      </c>
      <c r="AD432" s="123">
        <f t="array" ref="AD432">XLOOKUP(DECKS!$F432,HISTORICO!$N$292:$N$759,HISTORICO!$O$292:$O$759,0,0)</f>
        <v>0</v>
      </c>
      <c r="AE432" s="122">
        <f t="array" ref="AE432">XLOOKUP(DECKS!$F432,HISTORICO!$N$292:$N$759,HISTORICO!$P$292:$P$759,0,0)</f>
        <v>0</v>
      </c>
      <c r="AF432" s="124">
        <f>IFERROR(DECKS!$AE432/DECKS!$AD432,0)</f>
        <v>0</v>
      </c>
      <c r="AG432" s="123">
        <f>DECKS!$Y432+DECKS!$AA432+DECKS!$AD432</f>
        <v>0</v>
      </c>
      <c r="AH432" s="124">
        <f>IFERROR((DECKS!$Z432+DECKS!$AB432+DECKS!$AE432)/DECKS!$AG432,0)</f>
        <v>0</v>
      </c>
      <c r="AI432" s="125" t="str">
        <f>IFERROR(AVERAGEIF(REG!$D$2:$D$124,DECKS!$F432,REG!$C$2:$C$124),"-")</f>
        <v>-</v>
      </c>
      <c r="AJ432" s="123">
        <f>DECKS!$M432+DECKS!$O432+DECKS!$Q432+DECKS!$S432+DECKS!$U432+DECKS!$W432+DECKS!$Y432+DECKS!$AA432+DECKS!$AD432</f>
        <v>21</v>
      </c>
      <c r="AK432" s="124">
        <f>IFERROR((DECKS!$N432+DECKS!$P432+DECKS!$R432+DECKS!$T432+DECKS!$V432+DECKS!$X432+DECKS!$Z432+DECKS!$AB432+DECKS!$AE432)/DECKS!$AJ432,0)</f>
        <v>0.1904761905</v>
      </c>
      <c r="AL432" s="126" t="s">
        <v>362</v>
      </c>
      <c r="AM432" s="122">
        <f>SUMIF(HISTORICO!N:N,DECKS!$F432,HISTORICO!X:X)</f>
        <v>0</v>
      </c>
      <c r="AN432" s="122">
        <f>SUMIF(HISTORICO!N:N,DECKS!$F432,HISTORICO!Y:Y)</f>
        <v>0</v>
      </c>
      <c r="AO432" s="122">
        <f>SUMIF(HISTORICO!N:N,DECKS!$F432,HISTORICO!Z:Z)</f>
        <v>0</v>
      </c>
      <c r="AP432" s="122">
        <f>SUMIF(HISTORICO!N:N,DECKS!$F432,HISTORICO!AA:AA)</f>
        <v>0</v>
      </c>
      <c r="AQ432" s="127">
        <f>IFERROR(SUM(DECKS!$AM432:$AP432)/((DECKS!$AG432)),0)</f>
        <v>0</v>
      </c>
      <c r="AR432" s="128">
        <f>IFERROR(DECKS!$AM432/SUM(DECKS!$AM432:$AP432),0)</f>
        <v>0</v>
      </c>
      <c r="AS432" s="128">
        <f>IFERROR(DECKS!$AN432/SUM(DECKS!$AM432:$AP432),0)</f>
        <v>0</v>
      </c>
      <c r="AT432" s="128">
        <f>IFERROR(DECKS!$AO432/SUM(DECKS!$AM432:$AP432),0)</f>
        <v>0</v>
      </c>
      <c r="AU432" s="128">
        <f>IFERROR(DECKS!$AP432/SUM(DECKS!$AM432:$AP432),0)</f>
        <v>0</v>
      </c>
      <c r="AV432" s="122">
        <f t="array" ref="AV432">XLOOKUP(DECKS!$F432,HISTORICO!$N$4:$N$100,HISTORICO!$AH$4:$AH$100,0)</f>
        <v>0</v>
      </c>
      <c r="AW432" s="122">
        <f>DECKS!$AV432+DECKS!$AM432+1.5*DECKS!$AN432+2*DECKS!$AO432+2.5*DECKS!$AP432</f>
        <v>0</v>
      </c>
      <c r="AX432" s="125" t="str">
        <f>IFERROR(DECKS!$AW432/DECKS!$AG432,"-")</f>
        <v>-</v>
      </c>
      <c r="AY432" s="122" t="str">
        <f t="array" ref="AY432">XLOOKUP(DECKS!$AX432,REF!$F$64:$F$68,REF!$D$64:$D$68,"-",-1,1)</f>
        <v>-</v>
      </c>
      <c r="AZ432" s="122"/>
      <c r="BA432" s="129"/>
      <c r="BB432" s="122"/>
      <c r="BC432" s="122"/>
    </row>
    <row r="433" ht="18.75" hidden="1" customHeight="1">
      <c r="A433" s="88"/>
      <c r="B433" s="121" t="s">
        <v>308</v>
      </c>
      <c r="C433" s="122" t="s">
        <v>269</v>
      </c>
      <c r="D433" s="122">
        <v>5.0</v>
      </c>
      <c r="E433" s="121" t="str">
        <f t="array" ref="E433">XLOOKUP(B433,REF!$C$3:$C$34,REF!$B$3:$B$34,"-",0,1)</f>
        <v>Rakdos</v>
      </c>
      <c r="F433" s="123" t="s">
        <v>776</v>
      </c>
      <c r="G433" s="122" t="str">
        <f t="shared" si="1"/>
        <v>0</v>
      </c>
      <c r="H433" s="122" t="str">
        <f t="shared" si="2"/>
        <v>0</v>
      </c>
      <c r="I433" s="122" t="str">
        <f t="shared" si="3"/>
        <v>1</v>
      </c>
      <c r="J433" s="122" t="str">
        <f t="shared" si="4"/>
        <v>1</v>
      </c>
      <c r="K433" s="122" t="str">
        <f t="shared" si="5"/>
        <v>0</v>
      </c>
      <c r="L433" s="122">
        <f t="shared" si="6"/>
        <v>2</v>
      </c>
      <c r="M433" s="122">
        <f t="array" ref="M433">XLOOKUP(DECKS!$F433,HISTORICO!$B$4:$B$11,HISTORICO!$C$4:$C$11,0,0)</f>
        <v>0</v>
      </c>
      <c r="N433" s="122">
        <f t="array" ref="N433">XLOOKUP(DECKS!$F433,HISTORICO!$B$4:$B$11,HISTORICO!$D$4:$D$11,0,0)</f>
        <v>0</v>
      </c>
      <c r="O433" s="122">
        <f t="array" ref="O433">XLOOKUP(DECKS!$F433,HISTORICO!$B$15:$B$89,HISTORICO!$C$15:$C$89,0,0)</f>
        <v>0</v>
      </c>
      <c r="P433" s="122">
        <f t="array" ref="P433">XLOOKUP(DECKS!$F433,HISTORICO!$B$15:$B$89,HISTORICO!$D$15:$D$89,0,0)</f>
        <v>0</v>
      </c>
      <c r="Q433" s="122">
        <f t="array" ref="Q433">XLOOKUP(DECKS!$F433,HISTORICO!$B$93:$B$171,HISTORICO!$C$93:$C$171,0,0)</f>
        <v>0</v>
      </c>
      <c r="R433" s="122">
        <f t="array" ref="R433">XLOOKUP(DECKS!$F433,HISTORICO!$B$93:$B$171,HISTORICO!$D$93:$D$171,0,0)</f>
        <v>0</v>
      </c>
      <c r="S433" s="122">
        <f t="array" ref="S433">XLOOKUP(DECKS!$F433,HISTORICO!$B$175:$B$377,HISTORICO!$C$175:$C$377,0,0)</f>
        <v>11</v>
      </c>
      <c r="T433" s="122">
        <f t="array" ref="T433">XLOOKUP(DECKS!$F433,HISTORICO!$B$175:$B$377,HISTORICO!$D$175:$D$377,0,0)</f>
        <v>2</v>
      </c>
      <c r="U433" s="122">
        <f t="array" ref="U433">XLOOKUP(DECKS!$F433,HISTORICO!$B$381:$B$501,HISTORICO!$C$381:$C$501,0,0)</f>
        <v>0</v>
      </c>
      <c r="V433" s="122">
        <f t="array" ref="V433">XLOOKUP(DECKS!$F433,HISTORICO!$B$381:$B$501,HISTORICO!$D$381:$D$501,0,0)</f>
        <v>0</v>
      </c>
      <c r="W433" s="122">
        <f t="array" ref="W433">XLOOKUP(DECKS!$F433,HISTORICO!$B$505:$B$589,HISTORICO!$C$505:$C$589,0,0)</f>
        <v>0</v>
      </c>
      <c r="X433" s="122">
        <f t="array" ref="X433">XLOOKUP(DECKS!$F433,HISTORICO!$B$505:$B$589,HISTORICO!$D$505:$D$589,0,0)</f>
        <v>0</v>
      </c>
      <c r="Y433" s="122">
        <f t="array" ref="Y433">XLOOKUP(DECKS!$F433,HISTORICO!$N$4:$N$100,HISTORICO!$O$4:$O$100,0,0)</f>
        <v>0</v>
      </c>
      <c r="Z433" s="122">
        <f t="array" ref="Z433">XLOOKUP(DECKS!$F433,HISTORICO!$N$4:$N$100,HISTORICO!$P$4:$P$100,0,0)</f>
        <v>0</v>
      </c>
      <c r="AA433" s="122">
        <f t="array" ref="AA433">XLOOKUP(DECKS!$F433,HISTORICO!$N$107:$N$288,HISTORICO!$O$107:$O$288,0,0)</f>
        <v>0</v>
      </c>
      <c r="AB433" s="122">
        <f t="array" ref="AB433">XLOOKUP(DECKS!$F433,HISTORICO!$N$107:$N$288,HISTORICO!$P$107:$P$288,0,0)</f>
        <v>0</v>
      </c>
      <c r="AC433" s="100" t="str">
        <f>DECKS!$AB433/DECKS!$AA433</f>
        <v>#DIV/0!</v>
      </c>
      <c r="AD433" s="123">
        <f t="array" ref="AD433">XLOOKUP(DECKS!$F433,HISTORICO!$N$292:$N$759,HISTORICO!$O$292:$O$759,0,0)</f>
        <v>0</v>
      </c>
      <c r="AE433" s="122">
        <f t="array" ref="AE433">XLOOKUP(DECKS!$F433,HISTORICO!$N$292:$N$759,HISTORICO!$P$292:$P$759,0,0)</f>
        <v>0</v>
      </c>
      <c r="AF433" s="124">
        <f>IFERROR(DECKS!$AE433/DECKS!$AD433,0)</f>
        <v>0</v>
      </c>
      <c r="AG433" s="123">
        <f>DECKS!$Y433+DECKS!$AA433+DECKS!$AD433</f>
        <v>0</v>
      </c>
      <c r="AH433" s="124">
        <f>IFERROR((DECKS!$Z433+DECKS!$AB433+DECKS!$AE433)/DECKS!$AG433,0)</f>
        <v>0</v>
      </c>
      <c r="AI433" s="125" t="str">
        <f>IFERROR(AVERAGEIF(REG!$D$2:$D$124,DECKS!$F433,REG!$C$2:$C$124),"-")</f>
        <v>-</v>
      </c>
      <c r="AJ433" s="123">
        <f>DECKS!$M433+DECKS!$O433+DECKS!$Q433+DECKS!$S433+DECKS!$U433+DECKS!$W433+DECKS!$Y433+DECKS!$AA433+DECKS!$AD433</f>
        <v>11</v>
      </c>
      <c r="AK433" s="124">
        <f>IFERROR((DECKS!$N433+DECKS!$P433+DECKS!$R433+DECKS!$T433+DECKS!$V433+DECKS!$X433+DECKS!$Z433+DECKS!$AB433+DECKS!$AE433)/DECKS!$AJ433,0)</f>
        <v>0.1818181818</v>
      </c>
      <c r="AL433" s="126" t="s">
        <v>362</v>
      </c>
      <c r="AM433" s="122">
        <f>SUMIF(HISTORICO!N:N,DECKS!$F433,HISTORICO!X:X)</f>
        <v>0</v>
      </c>
      <c r="AN433" s="122">
        <f>SUMIF(HISTORICO!N:N,DECKS!$F433,HISTORICO!Y:Y)</f>
        <v>0</v>
      </c>
      <c r="AO433" s="122">
        <f>SUMIF(HISTORICO!N:N,DECKS!$F433,HISTORICO!Z:Z)</f>
        <v>0</v>
      </c>
      <c r="AP433" s="122">
        <f>SUMIF(HISTORICO!N:N,DECKS!$F433,HISTORICO!AA:AA)</f>
        <v>0</v>
      </c>
      <c r="AQ433" s="127">
        <f>IFERROR(SUM(DECKS!$AM433:$AP433)/((DECKS!$AG433)),0)</f>
        <v>0</v>
      </c>
      <c r="AR433" s="128">
        <f>IFERROR(DECKS!$AM433/SUM(DECKS!$AM433:$AP433),0)</f>
        <v>0</v>
      </c>
      <c r="AS433" s="128">
        <f>IFERROR(DECKS!$AN433/SUM(DECKS!$AM433:$AP433),0)</f>
        <v>0</v>
      </c>
      <c r="AT433" s="128">
        <f>IFERROR(DECKS!$AO433/SUM(DECKS!$AM433:$AP433),0)</f>
        <v>0</v>
      </c>
      <c r="AU433" s="128">
        <f>IFERROR(DECKS!$AP433/SUM(DECKS!$AM433:$AP433),0)</f>
        <v>0</v>
      </c>
      <c r="AV433" s="122">
        <f t="array" ref="AV433">XLOOKUP(DECKS!$F433,HISTORICO!$N$4:$N$100,HISTORICO!$AH$4:$AH$100,0)</f>
        <v>0</v>
      </c>
      <c r="AW433" s="122">
        <f>DECKS!$AV433+DECKS!$AM433+1.5*DECKS!$AN433+2*DECKS!$AO433+2.5*DECKS!$AP433</f>
        <v>0</v>
      </c>
      <c r="AX433" s="125" t="str">
        <f>IFERROR(DECKS!$AW433/DECKS!$AG433,"-")</f>
        <v>-</v>
      </c>
      <c r="AY433" s="122" t="str">
        <f t="array" ref="AY433">XLOOKUP(DECKS!$AX433,REF!$F$64:$F$68,REF!$D$64:$D$68,"-",-1,1)</f>
        <v>-</v>
      </c>
      <c r="AZ433" s="122"/>
      <c r="BA433" s="129"/>
      <c r="BB433" s="122"/>
      <c r="BC433" s="122"/>
    </row>
    <row r="434" ht="18.75" hidden="1" customHeight="1">
      <c r="A434" s="88"/>
      <c r="B434" s="121" t="s">
        <v>294</v>
      </c>
      <c r="C434" s="122" t="s">
        <v>272</v>
      </c>
      <c r="D434" s="122">
        <v>4.0</v>
      </c>
      <c r="E434" s="121" t="str">
        <f t="array" ref="E434">XLOOKUP(B434,REF!$C$3:$C$34,REF!$B$3:$B$34,"-",0,1)</f>
        <v>Incolor</v>
      </c>
      <c r="F434" s="123" t="s">
        <v>777</v>
      </c>
      <c r="G434" s="122" t="str">
        <f t="shared" si="1"/>
        <v>0</v>
      </c>
      <c r="H434" s="122" t="str">
        <f t="shared" si="2"/>
        <v>0</v>
      </c>
      <c r="I434" s="122" t="str">
        <f t="shared" si="3"/>
        <v>0</v>
      </c>
      <c r="J434" s="122" t="str">
        <f t="shared" si="4"/>
        <v>0</v>
      </c>
      <c r="K434" s="122" t="str">
        <f t="shared" si="5"/>
        <v>0</v>
      </c>
      <c r="L434" s="122">
        <f t="shared" si="6"/>
        <v>0</v>
      </c>
      <c r="M434" s="122">
        <f t="array" ref="M434">XLOOKUP(DECKS!$F434,HISTORICO!$B$4:$B$11,HISTORICO!$C$4:$C$11,0,0)</f>
        <v>0</v>
      </c>
      <c r="N434" s="122">
        <f t="array" ref="N434">XLOOKUP(DECKS!$F434,HISTORICO!$B$4:$B$11,HISTORICO!$D$4:$D$11,0,0)</f>
        <v>0</v>
      </c>
      <c r="O434" s="122">
        <f t="array" ref="O434">XLOOKUP(DECKS!$F434,HISTORICO!$B$15:$B$89,HISTORICO!$C$15:$C$89,0,0)</f>
        <v>0</v>
      </c>
      <c r="P434" s="122">
        <f t="array" ref="P434">XLOOKUP(DECKS!$F434,HISTORICO!$B$15:$B$89,HISTORICO!$D$15:$D$89,0,0)</f>
        <v>0</v>
      </c>
      <c r="Q434" s="122">
        <f t="array" ref="Q434">XLOOKUP(DECKS!$F434,HISTORICO!$B$93:$B$171,HISTORICO!$C$93:$C$171,0,0)</f>
        <v>6</v>
      </c>
      <c r="R434" s="122">
        <f t="array" ref="R434">XLOOKUP(DECKS!$F434,HISTORICO!$B$93:$B$171,HISTORICO!$D$93:$D$171,0,0)</f>
        <v>1</v>
      </c>
      <c r="S434" s="122">
        <f t="array" ref="S434">XLOOKUP(DECKS!$F434,HISTORICO!$B$175:$B$377,HISTORICO!$C$175:$C$377,0,0)</f>
        <v>5</v>
      </c>
      <c r="T434" s="122">
        <f t="array" ref="T434">XLOOKUP(DECKS!$F434,HISTORICO!$B$175:$B$377,HISTORICO!$D$175:$D$377,0,0)</f>
        <v>1</v>
      </c>
      <c r="U434" s="122">
        <f t="array" ref="U434">XLOOKUP(DECKS!$F434,HISTORICO!$B$381:$B$501,HISTORICO!$C$381:$C$501,0,0)</f>
        <v>0</v>
      </c>
      <c r="V434" s="122">
        <f t="array" ref="V434">XLOOKUP(DECKS!$F434,HISTORICO!$B$381:$B$501,HISTORICO!$D$381:$D$501,0,0)</f>
        <v>0</v>
      </c>
      <c r="W434" s="122">
        <f t="array" ref="W434">XLOOKUP(DECKS!$F434,HISTORICO!$B$505:$B$589,HISTORICO!$C$505:$C$589,0,0)</f>
        <v>0</v>
      </c>
      <c r="X434" s="122">
        <f t="array" ref="X434">XLOOKUP(DECKS!$F434,HISTORICO!$B$505:$B$589,HISTORICO!$D$505:$D$589,0,0)</f>
        <v>0</v>
      </c>
      <c r="Y434" s="122">
        <f t="array" ref="Y434">XLOOKUP(DECKS!$F434,HISTORICO!$N$4:$N$100,HISTORICO!$O$4:$O$100,0,0)</f>
        <v>0</v>
      </c>
      <c r="Z434" s="122">
        <f t="array" ref="Z434">XLOOKUP(DECKS!$F434,HISTORICO!$N$4:$N$100,HISTORICO!$P$4:$P$100,0,0)</f>
        <v>0</v>
      </c>
      <c r="AA434" s="122">
        <f t="array" ref="AA434">XLOOKUP(DECKS!$F434,HISTORICO!$N$107:$N$288,HISTORICO!$O$107:$O$288,0,0)</f>
        <v>0</v>
      </c>
      <c r="AB434" s="122">
        <f t="array" ref="AB434">XLOOKUP(DECKS!$F434,HISTORICO!$N$107:$N$288,HISTORICO!$P$107:$P$288,0,0)</f>
        <v>0</v>
      </c>
      <c r="AC434" s="100" t="str">
        <f>DECKS!$AB434/DECKS!$AA434</f>
        <v>#DIV/0!</v>
      </c>
      <c r="AD434" s="123">
        <f t="array" ref="AD434">XLOOKUP(DECKS!$F434,HISTORICO!$N$292:$N$759,HISTORICO!$O$292:$O$759,0,0)</f>
        <v>0</v>
      </c>
      <c r="AE434" s="122">
        <f t="array" ref="AE434">XLOOKUP(DECKS!$F434,HISTORICO!$N$292:$N$759,HISTORICO!$P$292:$P$759,0,0)</f>
        <v>0</v>
      </c>
      <c r="AF434" s="124">
        <f>IFERROR(DECKS!$AE434/DECKS!$AD434,0)</f>
        <v>0</v>
      </c>
      <c r="AG434" s="123">
        <f>DECKS!$Y434+DECKS!$AA434+DECKS!$AD434</f>
        <v>0</v>
      </c>
      <c r="AH434" s="124">
        <f>IFERROR((DECKS!$Z434+DECKS!$AB434+DECKS!$AE434)/DECKS!$AG434,0)</f>
        <v>0</v>
      </c>
      <c r="AI434" s="125" t="str">
        <f>IFERROR(AVERAGEIF(REG!$D$2:$D$124,DECKS!$F434,REG!$C$2:$C$124),"-")</f>
        <v>-</v>
      </c>
      <c r="AJ434" s="123">
        <f>DECKS!$M434+DECKS!$O434+DECKS!$Q434+DECKS!$S434+DECKS!$U434+DECKS!$W434+DECKS!$Y434+DECKS!$AA434+DECKS!$AD434</f>
        <v>11</v>
      </c>
      <c r="AK434" s="124">
        <f>IFERROR((DECKS!$N434+DECKS!$P434+DECKS!$R434+DECKS!$T434+DECKS!$V434+DECKS!$X434+DECKS!$Z434+DECKS!$AB434+DECKS!$AE434)/DECKS!$AJ434,0)</f>
        <v>0.1818181818</v>
      </c>
      <c r="AL434" s="126" t="s">
        <v>362</v>
      </c>
      <c r="AM434" s="122">
        <f>SUMIF(HISTORICO!N:N,DECKS!$F434,HISTORICO!X:X)</f>
        <v>0</v>
      </c>
      <c r="AN434" s="122">
        <f>SUMIF(HISTORICO!N:N,DECKS!$F434,HISTORICO!Y:Y)</f>
        <v>0</v>
      </c>
      <c r="AO434" s="122">
        <f>SUMIF(HISTORICO!N:N,DECKS!$F434,HISTORICO!Z:Z)</f>
        <v>0</v>
      </c>
      <c r="AP434" s="122">
        <f>SUMIF(HISTORICO!N:N,DECKS!$F434,HISTORICO!AA:AA)</f>
        <v>0</v>
      </c>
      <c r="AQ434" s="127">
        <f>IFERROR(SUM(DECKS!$AM434:$AP434)/((DECKS!$AG434)),0)</f>
        <v>0</v>
      </c>
      <c r="AR434" s="128">
        <f>IFERROR(DECKS!$AM434/SUM(DECKS!$AM434:$AP434),0)</f>
        <v>0</v>
      </c>
      <c r="AS434" s="128">
        <f>IFERROR(DECKS!$AN434/SUM(DECKS!$AM434:$AP434),0)</f>
        <v>0</v>
      </c>
      <c r="AT434" s="128">
        <f>IFERROR(DECKS!$AO434/SUM(DECKS!$AM434:$AP434),0)</f>
        <v>0</v>
      </c>
      <c r="AU434" s="128">
        <f>IFERROR(DECKS!$AP434/SUM(DECKS!$AM434:$AP434),0)</f>
        <v>0</v>
      </c>
      <c r="AV434" s="122">
        <f t="array" ref="AV434">XLOOKUP(DECKS!$F434,HISTORICO!$N$4:$N$100,HISTORICO!$AH$4:$AH$100,0)</f>
        <v>0</v>
      </c>
      <c r="AW434" s="122">
        <f>DECKS!$AV434+DECKS!$AM434+1.5*DECKS!$AN434+2*DECKS!$AO434+2.5*DECKS!$AP434</f>
        <v>0</v>
      </c>
      <c r="AX434" s="125" t="str">
        <f>IFERROR(DECKS!$AW434/DECKS!$AG434,"-")</f>
        <v>-</v>
      </c>
      <c r="AY434" s="122" t="str">
        <f t="array" ref="AY434">XLOOKUP(DECKS!$AX434,REF!$F$64:$F$68,REF!$D$64:$D$68,"-",-1,1)</f>
        <v>-</v>
      </c>
      <c r="AZ434" s="122"/>
      <c r="BA434" s="129"/>
      <c r="BB434" s="122"/>
      <c r="BC434" s="122"/>
    </row>
    <row r="435" ht="18.75" hidden="1" customHeight="1">
      <c r="A435" s="88"/>
      <c r="B435" s="121" t="s">
        <v>298</v>
      </c>
      <c r="C435" s="122" t="s">
        <v>264</v>
      </c>
      <c r="D435" s="122">
        <v>4.0</v>
      </c>
      <c r="E435" s="121" t="str">
        <f t="array" ref="E435">XLOOKUP(B435,REF!$C$3:$C$34,REF!$B$3:$B$34,"-",0,1)</f>
        <v>Boros</v>
      </c>
      <c r="F435" s="123" t="s">
        <v>778</v>
      </c>
      <c r="G435" s="122" t="str">
        <f t="shared" si="1"/>
        <v>1</v>
      </c>
      <c r="H435" s="122" t="str">
        <f t="shared" si="2"/>
        <v>0</v>
      </c>
      <c r="I435" s="122" t="str">
        <f t="shared" si="3"/>
        <v>0</v>
      </c>
      <c r="J435" s="122" t="str">
        <f t="shared" si="4"/>
        <v>1</v>
      </c>
      <c r="K435" s="122" t="str">
        <f t="shared" si="5"/>
        <v>0</v>
      </c>
      <c r="L435" s="122">
        <f t="shared" si="6"/>
        <v>2</v>
      </c>
      <c r="M435" s="122">
        <f t="array" ref="M435">XLOOKUP(DECKS!$F435,HISTORICO!$B$4:$B$11,HISTORICO!$C$4:$C$11,0,0)</f>
        <v>0</v>
      </c>
      <c r="N435" s="122">
        <f t="array" ref="N435">XLOOKUP(DECKS!$F435,HISTORICO!$B$4:$B$11,HISTORICO!$D$4:$D$11,0,0)</f>
        <v>0</v>
      </c>
      <c r="O435" s="122">
        <f t="array" ref="O435">XLOOKUP(DECKS!$F435,HISTORICO!$B$15:$B$89,HISTORICO!$C$15:$C$89,0,0)</f>
        <v>15</v>
      </c>
      <c r="P435" s="122">
        <f t="array" ref="P435">XLOOKUP(DECKS!$F435,HISTORICO!$B$15:$B$89,HISTORICO!$D$15:$D$89,0,0)</f>
        <v>3</v>
      </c>
      <c r="Q435" s="122">
        <f t="array" ref="Q435">XLOOKUP(DECKS!$F435,HISTORICO!$B$93:$B$171,HISTORICO!$C$93:$C$171,0,0)</f>
        <v>0</v>
      </c>
      <c r="R435" s="122">
        <f t="array" ref="R435">XLOOKUP(DECKS!$F435,HISTORICO!$B$93:$B$171,HISTORICO!$D$93:$D$171,0,0)</f>
        <v>0</v>
      </c>
      <c r="S435" s="122">
        <f t="array" ref="S435">XLOOKUP(DECKS!$F435,HISTORICO!$B$175:$B$377,HISTORICO!$C$175:$C$377,0,0)</f>
        <v>3</v>
      </c>
      <c r="T435" s="122">
        <f t="array" ref="T435">XLOOKUP(DECKS!$F435,HISTORICO!$B$175:$B$377,HISTORICO!$D$175:$D$377,0,0)</f>
        <v>0</v>
      </c>
      <c r="U435" s="122">
        <f t="array" ref="U435">XLOOKUP(DECKS!$F435,HISTORICO!$B$381:$B$501,HISTORICO!$C$381:$C$501,0,0)</f>
        <v>0</v>
      </c>
      <c r="V435" s="122">
        <f t="array" ref="V435">XLOOKUP(DECKS!$F435,HISTORICO!$B$381:$B$501,HISTORICO!$D$381:$D$501,0,0)</f>
        <v>0</v>
      </c>
      <c r="W435" s="122">
        <f t="array" ref="W435">XLOOKUP(DECKS!$F435,HISTORICO!$B$505:$B$589,HISTORICO!$C$505:$C$589,0,0)</f>
        <v>0</v>
      </c>
      <c r="X435" s="122">
        <f t="array" ref="X435">XLOOKUP(DECKS!$F435,HISTORICO!$B$505:$B$589,HISTORICO!$D$505:$D$589,0,0)</f>
        <v>0</v>
      </c>
      <c r="Y435" s="122">
        <f t="array" ref="Y435">XLOOKUP(DECKS!$F435,HISTORICO!$N$4:$N$100,HISTORICO!$O$4:$O$100,0,0)</f>
        <v>0</v>
      </c>
      <c r="Z435" s="122">
        <f t="array" ref="Z435">XLOOKUP(DECKS!$F435,HISTORICO!$N$4:$N$100,HISTORICO!$P$4:$P$100,0,0)</f>
        <v>0</v>
      </c>
      <c r="AA435" s="122">
        <f t="array" ref="AA435">XLOOKUP(DECKS!$F435,HISTORICO!$N$107:$N$288,HISTORICO!$O$107:$O$288,0,0)</f>
        <v>0</v>
      </c>
      <c r="AB435" s="122">
        <f t="array" ref="AB435">XLOOKUP(DECKS!$F435,HISTORICO!$N$107:$N$288,HISTORICO!$P$107:$P$288,0,0)</f>
        <v>0</v>
      </c>
      <c r="AC435" s="100" t="str">
        <f>DECKS!$AB435/DECKS!$AA435</f>
        <v>#DIV/0!</v>
      </c>
      <c r="AD435" s="123">
        <f t="array" ref="AD435">XLOOKUP(DECKS!$F435,HISTORICO!$N$292:$N$759,HISTORICO!$O$292:$O$759,0,0)</f>
        <v>0</v>
      </c>
      <c r="AE435" s="122">
        <f t="array" ref="AE435">XLOOKUP(DECKS!$F435,HISTORICO!$N$292:$N$759,HISTORICO!$P$292:$P$759,0,0)</f>
        <v>0</v>
      </c>
      <c r="AF435" s="124">
        <f>IFERROR(DECKS!$AE435/DECKS!$AD435,0)</f>
        <v>0</v>
      </c>
      <c r="AG435" s="123">
        <f>DECKS!$Y435+DECKS!$AA435+DECKS!$AD435</f>
        <v>0</v>
      </c>
      <c r="AH435" s="124">
        <f>IFERROR((DECKS!$Z435+DECKS!$AB435+DECKS!$AE435)/DECKS!$AG435,0)</f>
        <v>0</v>
      </c>
      <c r="AI435" s="125" t="str">
        <f>IFERROR(AVERAGEIF(REG!$D$2:$D$124,DECKS!$F435,REG!$C$2:$C$124),"-")</f>
        <v>-</v>
      </c>
      <c r="AJ435" s="123">
        <f>DECKS!$M435+DECKS!$O435+DECKS!$Q435+DECKS!$S435+DECKS!$U435+DECKS!$W435+DECKS!$Y435+DECKS!$AA435+DECKS!$AD435</f>
        <v>18</v>
      </c>
      <c r="AK435" s="124">
        <f>IFERROR((DECKS!$N435+DECKS!$P435+DECKS!$R435+DECKS!$T435+DECKS!$V435+DECKS!$X435+DECKS!$Z435+DECKS!$AB435+DECKS!$AE435)/DECKS!$AJ435,0)</f>
        <v>0.1666666667</v>
      </c>
      <c r="AL435" s="126" t="s">
        <v>362</v>
      </c>
      <c r="AM435" s="122">
        <f>SUMIF(HISTORICO!N:N,DECKS!$F435,HISTORICO!X:X)</f>
        <v>0</v>
      </c>
      <c r="AN435" s="122">
        <f>SUMIF(HISTORICO!N:N,DECKS!$F435,HISTORICO!Y:Y)</f>
        <v>0</v>
      </c>
      <c r="AO435" s="122">
        <f>SUMIF(HISTORICO!N:N,DECKS!$F435,HISTORICO!Z:Z)</f>
        <v>0</v>
      </c>
      <c r="AP435" s="122">
        <f>SUMIF(HISTORICO!N:N,DECKS!$F435,HISTORICO!AA:AA)</f>
        <v>0</v>
      </c>
      <c r="AQ435" s="127">
        <f>IFERROR(SUM(DECKS!$AM435:$AP435)/((DECKS!$AG435)),0)</f>
        <v>0</v>
      </c>
      <c r="AR435" s="128">
        <f>IFERROR(DECKS!$AM435/SUM(DECKS!$AM435:$AP435),0)</f>
        <v>0</v>
      </c>
      <c r="AS435" s="128">
        <f>IFERROR(DECKS!$AN435/SUM(DECKS!$AM435:$AP435),0)</f>
        <v>0</v>
      </c>
      <c r="AT435" s="128">
        <f>IFERROR(DECKS!$AO435/SUM(DECKS!$AM435:$AP435),0)</f>
        <v>0</v>
      </c>
      <c r="AU435" s="128">
        <f>IFERROR(DECKS!$AP435/SUM(DECKS!$AM435:$AP435),0)</f>
        <v>0</v>
      </c>
      <c r="AV435" s="122">
        <f t="array" ref="AV435">XLOOKUP(DECKS!$F435,HISTORICO!$N$4:$N$100,HISTORICO!$AH$4:$AH$100,0)</f>
        <v>0</v>
      </c>
      <c r="AW435" s="122">
        <f>DECKS!$AV435+DECKS!$AM435+1.5*DECKS!$AN435+2*DECKS!$AO435+2.5*DECKS!$AP435</f>
        <v>0</v>
      </c>
      <c r="AX435" s="125" t="str">
        <f>IFERROR(DECKS!$AW435/DECKS!$AG435,"-")</f>
        <v>-</v>
      </c>
      <c r="AY435" s="122" t="str">
        <f t="array" ref="AY435">XLOOKUP(DECKS!$AX435,REF!$F$64:$F$68,REF!$D$64:$D$68,"-",-1,1)</f>
        <v>-</v>
      </c>
      <c r="AZ435" s="122"/>
      <c r="BA435" s="129"/>
      <c r="BB435" s="122"/>
      <c r="BC435" s="122"/>
    </row>
    <row r="436" ht="18.75" hidden="1" customHeight="1">
      <c r="A436" s="88"/>
      <c r="B436" s="121" t="s">
        <v>316</v>
      </c>
      <c r="C436" s="122" t="s">
        <v>275</v>
      </c>
      <c r="D436" s="122">
        <v>3.0</v>
      </c>
      <c r="E436" s="121" t="str">
        <f t="array" ref="E436">XLOOKUP(B436,REF!$C$3:$C$34,REF!$B$3:$B$34,"-",0,1)</f>
        <v>Golgari</v>
      </c>
      <c r="F436" s="123" t="s">
        <v>779</v>
      </c>
      <c r="G436" s="122" t="str">
        <f t="shared" si="1"/>
        <v>0</v>
      </c>
      <c r="H436" s="122" t="str">
        <f t="shared" si="2"/>
        <v>0</v>
      </c>
      <c r="I436" s="122" t="str">
        <f t="shared" si="3"/>
        <v>1</v>
      </c>
      <c r="J436" s="122" t="str">
        <f t="shared" si="4"/>
        <v>0</v>
      </c>
      <c r="K436" s="122" t="str">
        <f t="shared" si="5"/>
        <v>1</v>
      </c>
      <c r="L436" s="122">
        <f t="shared" si="6"/>
        <v>2</v>
      </c>
      <c r="M436" s="122">
        <f t="array" ref="M436">XLOOKUP(DECKS!$F436,HISTORICO!$B$4:$B$11,HISTORICO!$C$4:$C$11,0,0)</f>
        <v>0</v>
      </c>
      <c r="N436" s="122">
        <f t="array" ref="N436">XLOOKUP(DECKS!$F436,HISTORICO!$B$4:$B$11,HISTORICO!$D$4:$D$11,0,0)</f>
        <v>0</v>
      </c>
      <c r="O436" s="122">
        <f t="array" ref="O436">XLOOKUP(DECKS!$F436,HISTORICO!$B$15:$B$89,HISTORICO!$C$15:$C$89,0,0)</f>
        <v>0</v>
      </c>
      <c r="P436" s="122">
        <f t="array" ref="P436">XLOOKUP(DECKS!$F436,HISTORICO!$B$15:$B$89,HISTORICO!$D$15:$D$89,0,0)</f>
        <v>0</v>
      </c>
      <c r="Q436" s="122">
        <f t="array" ref="Q436">XLOOKUP(DECKS!$F436,HISTORICO!$B$93:$B$171,HISTORICO!$C$93:$C$171,0,0)</f>
        <v>0</v>
      </c>
      <c r="R436" s="122">
        <f t="array" ref="R436">XLOOKUP(DECKS!$F436,HISTORICO!$B$93:$B$171,HISTORICO!$D$93:$D$171,0,0)</f>
        <v>0</v>
      </c>
      <c r="S436" s="122">
        <f t="array" ref="S436">XLOOKUP(DECKS!$F436,HISTORICO!$B$175:$B$377,HISTORICO!$C$175:$C$377,0,0)</f>
        <v>18</v>
      </c>
      <c r="T436" s="122">
        <f t="array" ref="T436">XLOOKUP(DECKS!$F436,HISTORICO!$B$175:$B$377,HISTORICO!$D$175:$D$377,0,0)</f>
        <v>3</v>
      </c>
      <c r="U436" s="122">
        <f t="array" ref="U436">XLOOKUP(DECKS!$F436,HISTORICO!$B$381:$B$501,HISTORICO!$C$381:$C$501,0,0)</f>
        <v>0</v>
      </c>
      <c r="V436" s="122">
        <f t="array" ref="V436">XLOOKUP(DECKS!$F436,HISTORICO!$B$381:$B$501,HISTORICO!$D$381:$D$501,0,0)</f>
        <v>0</v>
      </c>
      <c r="W436" s="122">
        <f t="array" ref="W436">XLOOKUP(DECKS!$F436,HISTORICO!$B$505:$B$589,HISTORICO!$C$505:$C$589,0,0)</f>
        <v>0</v>
      </c>
      <c r="X436" s="122">
        <f t="array" ref="X436">XLOOKUP(DECKS!$F436,HISTORICO!$B$505:$B$589,HISTORICO!$D$505:$D$589,0,0)</f>
        <v>0</v>
      </c>
      <c r="Y436" s="122">
        <f t="array" ref="Y436">XLOOKUP(DECKS!$F436,HISTORICO!$N$4:$N$100,HISTORICO!$O$4:$O$100,0,0)</f>
        <v>0</v>
      </c>
      <c r="Z436" s="122">
        <f t="array" ref="Z436">XLOOKUP(DECKS!$F436,HISTORICO!$N$4:$N$100,HISTORICO!$P$4:$P$100,0,0)</f>
        <v>0</v>
      </c>
      <c r="AA436" s="122">
        <f t="array" ref="AA436">XLOOKUP(DECKS!$F436,HISTORICO!$N$107:$N$288,HISTORICO!$O$107:$O$288,0,0)</f>
        <v>0</v>
      </c>
      <c r="AB436" s="122">
        <f t="array" ref="AB436">XLOOKUP(DECKS!$F436,HISTORICO!$N$107:$N$288,HISTORICO!$P$107:$P$288,0,0)</f>
        <v>0</v>
      </c>
      <c r="AC436" s="100" t="str">
        <f>DECKS!$AB436/DECKS!$AA436</f>
        <v>#DIV/0!</v>
      </c>
      <c r="AD436" s="123">
        <f t="array" ref="AD436">XLOOKUP(DECKS!$F436,HISTORICO!$N$292:$N$759,HISTORICO!$O$292:$O$759,0,0)</f>
        <v>0</v>
      </c>
      <c r="AE436" s="122">
        <f t="array" ref="AE436">XLOOKUP(DECKS!$F436,HISTORICO!$N$292:$N$759,HISTORICO!$P$292:$P$759,0,0)</f>
        <v>0</v>
      </c>
      <c r="AF436" s="124">
        <f>IFERROR(DECKS!$AE436/DECKS!$AD436,0)</f>
        <v>0</v>
      </c>
      <c r="AG436" s="123">
        <f>DECKS!$Y436+DECKS!$AA436+DECKS!$AD436</f>
        <v>0</v>
      </c>
      <c r="AH436" s="124">
        <f>IFERROR((DECKS!$Z436+DECKS!$AB436+DECKS!$AE436)/DECKS!$AG436,0)</f>
        <v>0</v>
      </c>
      <c r="AI436" s="125" t="str">
        <f>IFERROR(AVERAGEIF(REG!$D$2:$D$124,DECKS!$F436,REG!$C$2:$C$124),"-")</f>
        <v>-</v>
      </c>
      <c r="AJ436" s="123">
        <f>DECKS!$M436+DECKS!$O436+DECKS!$Q436+DECKS!$S436+DECKS!$U436+DECKS!$W436+DECKS!$Y436+DECKS!$AA436+DECKS!$AD436</f>
        <v>18</v>
      </c>
      <c r="AK436" s="124">
        <f>IFERROR((DECKS!$N436+DECKS!$P436+DECKS!$R436+DECKS!$T436+DECKS!$V436+DECKS!$X436+DECKS!$Z436+DECKS!$AB436+DECKS!$AE436)/DECKS!$AJ436,0)</f>
        <v>0.1666666667</v>
      </c>
      <c r="AL436" s="126" t="s">
        <v>161</v>
      </c>
      <c r="AM436" s="122">
        <f>SUMIF(HISTORICO!N:N,DECKS!$F436,HISTORICO!X:X)</f>
        <v>0</v>
      </c>
      <c r="AN436" s="122">
        <f>SUMIF(HISTORICO!N:N,DECKS!$F436,HISTORICO!Y:Y)</f>
        <v>0</v>
      </c>
      <c r="AO436" s="122">
        <f>SUMIF(HISTORICO!N:N,DECKS!$F436,HISTORICO!Z:Z)</f>
        <v>0</v>
      </c>
      <c r="AP436" s="122">
        <f>SUMIF(HISTORICO!N:N,DECKS!$F436,HISTORICO!AA:AA)</f>
        <v>0</v>
      </c>
      <c r="AQ436" s="127">
        <f>IFERROR(SUM(DECKS!$AM436:$AP436)/((DECKS!$AG436)),0)</f>
        <v>0</v>
      </c>
      <c r="AR436" s="128">
        <f>IFERROR(DECKS!$AM436/SUM(DECKS!$AM436:$AP436),0)</f>
        <v>0</v>
      </c>
      <c r="AS436" s="128">
        <f>IFERROR(DECKS!$AN436/SUM(DECKS!$AM436:$AP436),0)</f>
        <v>0</v>
      </c>
      <c r="AT436" s="128">
        <f>IFERROR(DECKS!$AO436/SUM(DECKS!$AM436:$AP436),0)</f>
        <v>0</v>
      </c>
      <c r="AU436" s="128">
        <f>IFERROR(DECKS!$AP436/SUM(DECKS!$AM436:$AP436),0)</f>
        <v>0</v>
      </c>
      <c r="AV436" s="122">
        <f t="array" ref="AV436">XLOOKUP(DECKS!$F436,HISTORICO!$N$4:$N$100,HISTORICO!$AH$4:$AH$100,0)</f>
        <v>0</v>
      </c>
      <c r="AW436" s="122">
        <f>DECKS!$AV436+DECKS!$AM436+1.5*DECKS!$AN436+2*DECKS!$AO436+2.5*DECKS!$AP436</f>
        <v>0</v>
      </c>
      <c r="AX436" s="125" t="str">
        <f>IFERROR(DECKS!$AW436/DECKS!$AG436,"-")</f>
        <v>-</v>
      </c>
      <c r="AY436" s="122" t="str">
        <f t="array" ref="AY436">XLOOKUP(DECKS!$AX436,REF!$F$64:$F$68,REF!$D$64:$D$68,"-",-1,1)</f>
        <v>-</v>
      </c>
      <c r="AZ436" s="122"/>
      <c r="BA436" s="129"/>
      <c r="BB436" s="122"/>
      <c r="BC436" s="122"/>
    </row>
    <row r="437" ht="18.75" hidden="1" customHeight="1">
      <c r="A437" s="88"/>
      <c r="B437" s="121" t="s">
        <v>344</v>
      </c>
      <c r="C437" s="122" t="s">
        <v>261</v>
      </c>
      <c r="D437" s="122">
        <v>6.0</v>
      </c>
      <c r="E437" s="121" t="str">
        <f t="array" ref="E437">XLOOKUP(B437,REF!$C$3:$C$34,REF!$B$3:$B$34,"-",0,1)</f>
        <v>Sultai</v>
      </c>
      <c r="F437" s="123" t="s">
        <v>780</v>
      </c>
      <c r="G437" s="122" t="str">
        <f t="shared" si="1"/>
        <v>0</v>
      </c>
      <c r="H437" s="122" t="str">
        <f t="shared" si="2"/>
        <v>1</v>
      </c>
      <c r="I437" s="122" t="str">
        <f t="shared" si="3"/>
        <v>1</v>
      </c>
      <c r="J437" s="122" t="str">
        <f t="shared" si="4"/>
        <v>0</v>
      </c>
      <c r="K437" s="122" t="str">
        <f t="shared" si="5"/>
        <v>1</v>
      </c>
      <c r="L437" s="122">
        <f t="shared" si="6"/>
        <v>3</v>
      </c>
      <c r="M437" s="122">
        <f t="array" ref="M437">XLOOKUP(DECKS!$F437,HISTORICO!$B$4:$B$11,HISTORICO!$C$4:$C$11,0,0)</f>
        <v>0</v>
      </c>
      <c r="N437" s="122">
        <f t="array" ref="N437">XLOOKUP(DECKS!$F437,HISTORICO!$B$4:$B$11,HISTORICO!$D$4:$D$11,0,0)</f>
        <v>0</v>
      </c>
      <c r="O437" s="122">
        <f t="array" ref="O437">XLOOKUP(DECKS!$F437,HISTORICO!$B$15:$B$89,HISTORICO!$C$15:$C$89,0,0)</f>
        <v>0</v>
      </c>
      <c r="P437" s="122">
        <f t="array" ref="P437">XLOOKUP(DECKS!$F437,HISTORICO!$B$15:$B$89,HISTORICO!$D$15:$D$89,0,0)</f>
        <v>0</v>
      </c>
      <c r="Q437" s="122">
        <f t="array" ref="Q437">XLOOKUP(DECKS!$F437,HISTORICO!$B$93:$B$171,HISTORICO!$C$93:$C$171,0,0)</f>
        <v>0</v>
      </c>
      <c r="R437" s="122">
        <f t="array" ref="R437">XLOOKUP(DECKS!$F437,HISTORICO!$B$93:$B$171,HISTORICO!$D$93:$D$171,0,0)</f>
        <v>0</v>
      </c>
      <c r="S437" s="122">
        <f t="array" ref="S437">XLOOKUP(DECKS!$F437,HISTORICO!$B$175:$B$377,HISTORICO!$C$175:$C$377,0,0)</f>
        <v>5</v>
      </c>
      <c r="T437" s="122">
        <f t="array" ref="T437">XLOOKUP(DECKS!$F437,HISTORICO!$B$175:$B$377,HISTORICO!$D$175:$D$377,0,0)</f>
        <v>1</v>
      </c>
      <c r="U437" s="122">
        <f t="array" ref="U437">XLOOKUP(DECKS!$F437,HISTORICO!$B$381:$B$501,HISTORICO!$C$381:$C$501,0,0)</f>
        <v>1</v>
      </c>
      <c r="V437" s="122">
        <f t="array" ref="V437">XLOOKUP(DECKS!$F437,HISTORICO!$B$381:$B$501,HISTORICO!$D$381:$D$501,0,0)</f>
        <v>0</v>
      </c>
      <c r="W437" s="122">
        <f t="array" ref="W437">XLOOKUP(DECKS!$F437,HISTORICO!$B$505:$B$589,HISTORICO!$C$505:$C$589,0,0)</f>
        <v>0</v>
      </c>
      <c r="X437" s="122">
        <f t="array" ref="X437">XLOOKUP(DECKS!$F437,HISTORICO!$B$505:$B$589,HISTORICO!$D$505:$D$589,0,0)</f>
        <v>0</v>
      </c>
      <c r="Y437" s="122">
        <f t="array" ref="Y437">XLOOKUP(DECKS!$F437,HISTORICO!$N$4:$N$100,HISTORICO!$O$4:$O$100,0,0)</f>
        <v>0</v>
      </c>
      <c r="Z437" s="122">
        <f t="array" ref="Z437">XLOOKUP(DECKS!$F437,HISTORICO!$N$4:$N$100,HISTORICO!$P$4:$P$100,0,0)</f>
        <v>0</v>
      </c>
      <c r="AA437" s="122">
        <f t="array" ref="AA437">XLOOKUP(DECKS!$F437,HISTORICO!$N$107:$N$288,HISTORICO!$O$107:$O$288,0,0)</f>
        <v>0</v>
      </c>
      <c r="AB437" s="122">
        <f t="array" ref="AB437">XLOOKUP(DECKS!$F437,HISTORICO!$N$107:$N$288,HISTORICO!$P$107:$P$288,0,0)</f>
        <v>0</v>
      </c>
      <c r="AC437" s="100" t="str">
        <f>DECKS!$AB437/DECKS!$AA437</f>
        <v>#DIV/0!</v>
      </c>
      <c r="AD437" s="123">
        <f t="array" ref="AD437">XLOOKUP(DECKS!$F437,HISTORICO!$N$292:$N$759,HISTORICO!$O$292:$O$759,0,0)</f>
        <v>0</v>
      </c>
      <c r="AE437" s="122">
        <f t="array" ref="AE437">XLOOKUP(DECKS!$F437,HISTORICO!$N$292:$N$759,HISTORICO!$P$292:$P$759,0,0)</f>
        <v>0</v>
      </c>
      <c r="AF437" s="124">
        <f>IFERROR(DECKS!$AE437/DECKS!$AD437,0)</f>
        <v>0</v>
      </c>
      <c r="AG437" s="123">
        <f>DECKS!$Y437+DECKS!$AA437+DECKS!$AD437</f>
        <v>0</v>
      </c>
      <c r="AH437" s="124">
        <f>IFERROR((DECKS!$Z437+DECKS!$AB437+DECKS!$AE437)/DECKS!$AG437,0)</f>
        <v>0</v>
      </c>
      <c r="AI437" s="125" t="str">
        <f>IFERROR(AVERAGEIF(REG!$D$2:$D$124,DECKS!$F437,REG!$C$2:$C$124),"-")</f>
        <v>-</v>
      </c>
      <c r="AJ437" s="123">
        <f>DECKS!$M437+DECKS!$O437+DECKS!$Q437+DECKS!$S437+DECKS!$U437+DECKS!$W437+DECKS!$Y437+DECKS!$AA437+DECKS!$AD437</f>
        <v>6</v>
      </c>
      <c r="AK437" s="124">
        <f>IFERROR((DECKS!$N437+DECKS!$P437+DECKS!$R437+DECKS!$T437+DECKS!$V437+DECKS!$X437+DECKS!$Z437+DECKS!$AB437+DECKS!$AE437)/DECKS!$AJ437,0)</f>
        <v>0.1666666667</v>
      </c>
      <c r="AL437" s="126" t="s">
        <v>362</v>
      </c>
      <c r="AM437" s="122">
        <f>SUMIF(HISTORICO!N:N,DECKS!$F437,HISTORICO!X:X)</f>
        <v>0</v>
      </c>
      <c r="AN437" s="122">
        <f>SUMIF(HISTORICO!N:N,DECKS!$F437,HISTORICO!Y:Y)</f>
        <v>0</v>
      </c>
      <c r="AO437" s="122">
        <f>SUMIF(HISTORICO!N:N,DECKS!$F437,HISTORICO!Z:Z)</f>
        <v>0</v>
      </c>
      <c r="AP437" s="122">
        <f>SUMIF(HISTORICO!N:N,DECKS!$F437,HISTORICO!AA:AA)</f>
        <v>0</v>
      </c>
      <c r="AQ437" s="127">
        <f>IFERROR(SUM(DECKS!$AM437:$AP437)/((DECKS!$AG437)),0)</f>
        <v>0</v>
      </c>
      <c r="AR437" s="128">
        <f>IFERROR(DECKS!$AM437/SUM(DECKS!$AM437:$AP437),0)</f>
        <v>0</v>
      </c>
      <c r="AS437" s="128">
        <f>IFERROR(DECKS!$AN437/SUM(DECKS!$AM437:$AP437),0)</f>
        <v>0</v>
      </c>
      <c r="AT437" s="128">
        <f>IFERROR(DECKS!$AO437/SUM(DECKS!$AM437:$AP437),0)</f>
        <v>0</v>
      </c>
      <c r="AU437" s="128">
        <f>IFERROR(DECKS!$AP437/SUM(DECKS!$AM437:$AP437),0)</f>
        <v>0</v>
      </c>
      <c r="AV437" s="122">
        <f t="array" ref="AV437">XLOOKUP(DECKS!$F437,HISTORICO!$N$4:$N$100,HISTORICO!$AH$4:$AH$100,0)</f>
        <v>0</v>
      </c>
      <c r="AW437" s="122">
        <f>DECKS!$AV437+DECKS!$AM437+1.5*DECKS!$AN437+2*DECKS!$AO437+2.5*DECKS!$AP437</f>
        <v>0</v>
      </c>
      <c r="AX437" s="125" t="str">
        <f>IFERROR(DECKS!$AW437/DECKS!$AG437,"-")</f>
        <v>-</v>
      </c>
      <c r="AY437" s="122" t="str">
        <f t="array" ref="AY437">XLOOKUP(DECKS!$AX437,REF!$F$64:$F$68,REF!$D$64:$D$68,"-",-1,1)</f>
        <v>-</v>
      </c>
      <c r="AZ437" s="122"/>
      <c r="BA437" s="129"/>
      <c r="BB437" s="122"/>
      <c r="BC437" s="122"/>
    </row>
    <row r="438" ht="18.75" hidden="1" customHeight="1">
      <c r="A438" s="88"/>
      <c r="B438" s="121" t="s">
        <v>308</v>
      </c>
      <c r="C438" s="122" t="s">
        <v>277</v>
      </c>
      <c r="D438" s="122">
        <v>3.0</v>
      </c>
      <c r="E438" s="121" t="str">
        <f t="array" ref="E438">XLOOKUP(B438,REF!$C$3:$C$34,REF!$B$3:$B$34,"-",0,1)</f>
        <v>Rakdos</v>
      </c>
      <c r="F438" s="123" t="s">
        <v>781</v>
      </c>
      <c r="G438" s="122" t="str">
        <f t="shared" si="1"/>
        <v>0</v>
      </c>
      <c r="H438" s="122" t="str">
        <f t="shared" si="2"/>
        <v>0</v>
      </c>
      <c r="I438" s="122" t="str">
        <f t="shared" si="3"/>
        <v>1</v>
      </c>
      <c r="J438" s="122" t="str">
        <f t="shared" si="4"/>
        <v>1</v>
      </c>
      <c r="K438" s="122" t="str">
        <f t="shared" si="5"/>
        <v>0</v>
      </c>
      <c r="L438" s="122">
        <f t="shared" si="6"/>
        <v>2</v>
      </c>
      <c r="M438" s="122">
        <f t="array" ref="M438">XLOOKUP(DECKS!$F438,HISTORICO!$B$4:$B$11,HISTORICO!$C$4:$C$11,0,0)</f>
        <v>0</v>
      </c>
      <c r="N438" s="122">
        <f t="array" ref="N438">XLOOKUP(DECKS!$F438,HISTORICO!$B$4:$B$11,HISTORICO!$D$4:$D$11,0,0)</f>
        <v>0</v>
      </c>
      <c r="O438" s="122">
        <f t="array" ref="O438">XLOOKUP(DECKS!$F438,HISTORICO!$B$15:$B$89,HISTORICO!$C$15:$C$89,0,0)</f>
        <v>0</v>
      </c>
      <c r="P438" s="122">
        <f t="array" ref="P438">XLOOKUP(DECKS!$F438,HISTORICO!$B$15:$B$89,HISTORICO!$D$15:$D$89,0,0)</f>
        <v>0</v>
      </c>
      <c r="Q438" s="122">
        <f t="array" ref="Q438">XLOOKUP(DECKS!$F438,HISTORICO!$B$93:$B$171,HISTORICO!$C$93:$C$171,0,0)</f>
        <v>0</v>
      </c>
      <c r="R438" s="122">
        <f t="array" ref="R438">XLOOKUP(DECKS!$F438,HISTORICO!$B$93:$B$171,HISTORICO!$D$93:$D$171,0,0)</f>
        <v>0</v>
      </c>
      <c r="S438" s="122">
        <f t="array" ref="S438">XLOOKUP(DECKS!$F438,HISTORICO!$B$175:$B$377,HISTORICO!$C$175:$C$377,0,0)</f>
        <v>6</v>
      </c>
      <c r="T438" s="122">
        <f t="array" ref="T438">XLOOKUP(DECKS!$F438,HISTORICO!$B$175:$B$377,HISTORICO!$D$175:$D$377,0,0)</f>
        <v>1</v>
      </c>
      <c r="U438" s="122">
        <f t="array" ref="U438">XLOOKUP(DECKS!$F438,HISTORICO!$B$381:$B$501,HISTORICO!$C$381:$C$501,0,0)</f>
        <v>0</v>
      </c>
      <c r="V438" s="122">
        <f t="array" ref="V438">XLOOKUP(DECKS!$F438,HISTORICO!$B$381:$B$501,HISTORICO!$D$381:$D$501,0,0)</f>
        <v>0</v>
      </c>
      <c r="W438" s="122">
        <f t="array" ref="W438">XLOOKUP(DECKS!$F438,HISTORICO!$B$505:$B$589,HISTORICO!$C$505:$C$589,0,0)</f>
        <v>0</v>
      </c>
      <c r="X438" s="122">
        <f t="array" ref="X438">XLOOKUP(DECKS!$F438,HISTORICO!$B$505:$B$589,HISTORICO!$D$505:$D$589,0,0)</f>
        <v>0</v>
      </c>
      <c r="Y438" s="122">
        <f t="array" ref="Y438">XLOOKUP(DECKS!$F438,HISTORICO!$N$4:$N$100,HISTORICO!$O$4:$O$100,0,0)</f>
        <v>0</v>
      </c>
      <c r="Z438" s="122">
        <f t="array" ref="Z438">XLOOKUP(DECKS!$F438,HISTORICO!$N$4:$N$100,HISTORICO!$P$4:$P$100,0,0)</f>
        <v>0</v>
      </c>
      <c r="AA438" s="122">
        <f t="array" ref="AA438">XLOOKUP(DECKS!$F438,HISTORICO!$N$107:$N$288,HISTORICO!$O$107:$O$288,0,0)</f>
        <v>0</v>
      </c>
      <c r="AB438" s="122">
        <f t="array" ref="AB438">XLOOKUP(DECKS!$F438,HISTORICO!$N$107:$N$288,HISTORICO!$P$107:$P$288,0,0)</f>
        <v>0</v>
      </c>
      <c r="AC438" s="100" t="str">
        <f>DECKS!$AB438/DECKS!$AA438</f>
        <v>#DIV/0!</v>
      </c>
      <c r="AD438" s="123">
        <f t="array" ref="AD438">XLOOKUP(DECKS!$F438,HISTORICO!$N$292:$N$759,HISTORICO!$O$292:$O$759,0,0)</f>
        <v>0</v>
      </c>
      <c r="AE438" s="122">
        <f t="array" ref="AE438">XLOOKUP(DECKS!$F438,HISTORICO!$N$292:$N$759,HISTORICO!$P$292:$P$759,0,0)</f>
        <v>0</v>
      </c>
      <c r="AF438" s="124">
        <f>IFERROR(DECKS!$AE438/DECKS!$AD438,0)</f>
        <v>0</v>
      </c>
      <c r="AG438" s="123">
        <f>DECKS!$Y438+DECKS!$AA438+DECKS!$AD438</f>
        <v>0</v>
      </c>
      <c r="AH438" s="124">
        <f>IFERROR((DECKS!$Z438+DECKS!$AB438+DECKS!$AE438)/DECKS!$AG438,0)</f>
        <v>0</v>
      </c>
      <c r="AI438" s="125" t="str">
        <f>IFERROR(AVERAGEIF(REG!$D$2:$D$124,DECKS!$F438,REG!$C$2:$C$124),"-")</f>
        <v>-</v>
      </c>
      <c r="AJ438" s="123">
        <f>DECKS!$M438+DECKS!$O438+DECKS!$Q438+DECKS!$S438+DECKS!$U438+DECKS!$W438+DECKS!$Y438+DECKS!$AA438+DECKS!$AD438</f>
        <v>6</v>
      </c>
      <c r="AK438" s="124">
        <f>IFERROR((DECKS!$N438+DECKS!$P438+DECKS!$R438+DECKS!$T438+DECKS!$V438+DECKS!$X438+DECKS!$Z438+DECKS!$AB438+DECKS!$AE438)/DECKS!$AJ438,0)</f>
        <v>0.1666666667</v>
      </c>
      <c r="AL438" s="126" t="s">
        <v>362</v>
      </c>
      <c r="AM438" s="122">
        <f>SUMIF(HISTORICO!N:N,DECKS!$F438,HISTORICO!X:X)</f>
        <v>0</v>
      </c>
      <c r="AN438" s="122">
        <f>SUMIF(HISTORICO!N:N,DECKS!$F438,HISTORICO!Y:Y)</f>
        <v>0</v>
      </c>
      <c r="AO438" s="122">
        <f>SUMIF(HISTORICO!N:N,DECKS!$F438,HISTORICO!Z:Z)</f>
        <v>0</v>
      </c>
      <c r="AP438" s="122">
        <f>SUMIF(HISTORICO!N:N,DECKS!$F438,HISTORICO!AA:AA)</f>
        <v>0</v>
      </c>
      <c r="AQ438" s="127">
        <f>IFERROR(SUM(DECKS!$AM438:$AP438)/((DECKS!$AG438)),0)</f>
        <v>0</v>
      </c>
      <c r="AR438" s="128">
        <f>IFERROR(DECKS!$AM438/SUM(DECKS!$AM438:$AP438),0)</f>
        <v>0</v>
      </c>
      <c r="AS438" s="128">
        <f>IFERROR(DECKS!$AN438/SUM(DECKS!$AM438:$AP438),0)</f>
        <v>0</v>
      </c>
      <c r="AT438" s="128">
        <f>IFERROR(DECKS!$AO438/SUM(DECKS!$AM438:$AP438),0)</f>
        <v>0</v>
      </c>
      <c r="AU438" s="128">
        <f>IFERROR(DECKS!$AP438/SUM(DECKS!$AM438:$AP438),0)</f>
        <v>0</v>
      </c>
      <c r="AV438" s="122">
        <f t="array" ref="AV438">XLOOKUP(DECKS!$F438,HISTORICO!$N$4:$N$100,HISTORICO!$AH$4:$AH$100,0)</f>
        <v>0</v>
      </c>
      <c r="AW438" s="122">
        <f>DECKS!$AV438+DECKS!$AM438+1.5*DECKS!$AN438+2*DECKS!$AO438+2.5*DECKS!$AP438</f>
        <v>0</v>
      </c>
      <c r="AX438" s="125" t="str">
        <f>IFERROR(DECKS!$AW438/DECKS!$AG438,"-")</f>
        <v>-</v>
      </c>
      <c r="AY438" s="122" t="str">
        <f t="array" ref="AY438">XLOOKUP(DECKS!$AX438,REF!$F$64:$F$68,REF!$D$64:$D$68,"-",-1,1)</f>
        <v>-</v>
      </c>
      <c r="AZ438" s="122"/>
      <c r="BA438" s="129"/>
      <c r="BB438" s="122"/>
      <c r="BC438" s="122"/>
    </row>
    <row r="439" ht="18.75" hidden="1" customHeight="1">
      <c r="A439" s="88"/>
      <c r="B439" s="121" t="s">
        <v>320</v>
      </c>
      <c r="C439" s="122" t="s">
        <v>263</v>
      </c>
      <c r="D439" s="122">
        <v>3.0</v>
      </c>
      <c r="E439" s="121" t="str">
        <f t="array" ref="E439">XLOOKUP(B439,REF!$C$3:$C$34,REF!$B$3:$B$34,"-",0,1)</f>
        <v>Temur</v>
      </c>
      <c r="F439" s="123" t="s">
        <v>782</v>
      </c>
      <c r="G439" s="122" t="str">
        <f t="shared" si="1"/>
        <v>0</v>
      </c>
      <c r="H439" s="122" t="str">
        <f t="shared" si="2"/>
        <v>1</v>
      </c>
      <c r="I439" s="122" t="str">
        <f t="shared" si="3"/>
        <v>0</v>
      </c>
      <c r="J439" s="122" t="str">
        <f t="shared" si="4"/>
        <v>1</v>
      </c>
      <c r="K439" s="122" t="str">
        <f t="shared" si="5"/>
        <v>1</v>
      </c>
      <c r="L439" s="122">
        <f t="shared" si="6"/>
        <v>3</v>
      </c>
      <c r="M439" s="122">
        <f t="array" ref="M439">XLOOKUP(DECKS!$F439,HISTORICO!$B$4:$B$11,HISTORICO!$C$4:$C$11,0,0)</f>
        <v>0</v>
      </c>
      <c r="N439" s="122">
        <f t="array" ref="N439">XLOOKUP(DECKS!$F439,HISTORICO!$B$4:$B$11,HISTORICO!$D$4:$D$11,0,0)</f>
        <v>0</v>
      </c>
      <c r="O439" s="122">
        <f t="array" ref="O439">XLOOKUP(DECKS!$F439,HISTORICO!$B$15:$B$89,HISTORICO!$C$15:$C$89,0,0)</f>
        <v>0</v>
      </c>
      <c r="P439" s="122">
        <f t="array" ref="P439">XLOOKUP(DECKS!$F439,HISTORICO!$B$15:$B$89,HISTORICO!$D$15:$D$89,0,0)</f>
        <v>0</v>
      </c>
      <c r="Q439" s="122">
        <f t="array" ref="Q439">XLOOKUP(DECKS!$F439,HISTORICO!$B$93:$B$171,HISTORICO!$C$93:$C$171,0,0)</f>
        <v>0</v>
      </c>
      <c r="R439" s="122">
        <f t="array" ref="R439">XLOOKUP(DECKS!$F439,HISTORICO!$B$93:$B$171,HISTORICO!$D$93:$D$171,0,0)</f>
        <v>0</v>
      </c>
      <c r="S439" s="122">
        <f t="array" ref="S439">XLOOKUP(DECKS!$F439,HISTORICO!$B$175:$B$377,HISTORICO!$C$175:$C$377,0,0)</f>
        <v>0</v>
      </c>
      <c r="T439" s="122">
        <f t="array" ref="T439">XLOOKUP(DECKS!$F439,HISTORICO!$B$175:$B$377,HISTORICO!$D$175:$D$377,0,0)</f>
        <v>0</v>
      </c>
      <c r="U439" s="122">
        <f t="array" ref="U439">XLOOKUP(DECKS!$F439,HISTORICO!$B$381:$B$501,HISTORICO!$C$381:$C$501,0,0)</f>
        <v>0</v>
      </c>
      <c r="V439" s="122">
        <f t="array" ref="V439">XLOOKUP(DECKS!$F439,HISTORICO!$B$381:$B$501,HISTORICO!$D$381:$D$501,0,0)</f>
        <v>0</v>
      </c>
      <c r="W439" s="122">
        <f t="array" ref="W439">XLOOKUP(DECKS!$F439,HISTORICO!$B$505:$B$589,HISTORICO!$C$505:$C$589,0,0)</f>
        <v>6</v>
      </c>
      <c r="X439" s="122">
        <f t="array" ref="X439">XLOOKUP(DECKS!$F439,HISTORICO!$B$505:$B$589,HISTORICO!$D$505:$D$589,0,0)</f>
        <v>1</v>
      </c>
      <c r="Y439" s="122">
        <f t="array" ref="Y439">XLOOKUP(DECKS!$F439,HISTORICO!$N$4:$N$100,HISTORICO!$O$4:$O$100,0,0)</f>
        <v>0</v>
      </c>
      <c r="Z439" s="122">
        <f t="array" ref="Z439">XLOOKUP(DECKS!$F439,HISTORICO!$N$4:$N$100,HISTORICO!$P$4:$P$100,0,0)</f>
        <v>0</v>
      </c>
      <c r="AA439" s="122">
        <f t="array" ref="AA439">XLOOKUP(DECKS!$F439,HISTORICO!$N$107:$N$288,HISTORICO!$O$107:$O$288,0,0)</f>
        <v>0</v>
      </c>
      <c r="AB439" s="122">
        <f t="array" ref="AB439">XLOOKUP(DECKS!$F439,HISTORICO!$N$107:$N$288,HISTORICO!$P$107:$P$288,0,0)</f>
        <v>0</v>
      </c>
      <c r="AC439" s="100" t="str">
        <f>DECKS!$AB439/DECKS!$AA439</f>
        <v>#DIV/0!</v>
      </c>
      <c r="AD439" s="123">
        <f t="array" ref="AD439">XLOOKUP(DECKS!$F439,HISTORICO!$N$292:$N$759,HISTORICO!$O$292:$O$759,0,0)</f>
        <v>0</v>
      </c>
      <c r="AE439" s="122">
        <f t="array" ref="AE439">XLOOKUP(DECKS!$F439,HISTORICO!$N$292:$N$759,HISTORICO!$P$292:$P$759,0,0)</f>
        <v>0</v>
      </c>
      <c r="AF439" s="124">
        <f>IFERROR(DECKS!$AE439/DECKS!$AD439,0)</f>
        <v>0</v>
      </c>
      <c r="AG439" s="123">
        <f>DECKS!$Y439+DECKS!$AA439+DECKS!$AD439</f>
        <v>0</v>
      </c>
      <c r="AH439" s="124">
        <f>IFERROR((DECKS!$Z439+DECKS!$AB439+DECKS!$AE439)/DECKS!$AG439,0)</f>
        <v>0</v>
      </c>
      <c r="AI439" s="125" t="str">
        <f>IFERROR(AVERAGEIF(REG!$D$2:$D$124,DECKS!$F439,REG!$C$2:$C$124),"-")</f>
        <v>-</v>
      </c>
      <c r="AJ439" s="123">
        <f>DECKS!$M439+DECKS!$O439+DECKS!$Q439+DECKS!$S439+DECKS!$U439+DECKS!$W439+DECKS!$Y439+DECKS!$AA439+DECKS!$AD439</f>
        <v>6</v>
      </c>
      <c r="AK439" s="124">
        <f>IFERROR((DECKS!$N439+DECKS!$P439+DECKS!$R439+DECKS!$T439+DECKS!$V439+DECKS!$X439+DECKS!$Z439+DECKS!$AB439+DECKS!$AE439)/DECKS!$AJ439,0)</f>
        <v>0.1666666667</v>
      </c>
      <c r="AL439" s="126" t="s">
        <v>362</v>
      </c>
      <c r="AM439" s="122">
        <f>SUMIF(HISTORICO!N:N,DECKS!$F439,HISTORICO!X:X)</f>
        <v>0</v>
      </c>
      <c r="AN439" s="122">
        <f>SUMIF(HISTORICO!N:N,DECKS!$F439,HISTORICO!Y:Y)</f>
        <v>0</v>
      </c>
      <c r="AO439" s="122">
        <f>SUMIF(HISTORICO!N:N,DECKS!$F439,HISTORICO!Z:Z)</f>
        <v>0</v>
      </c>
      <c r="AP439" s="122">
        <f>SUMIF(HISTORICO!N:N,DECKS!$F439,HISTORICO!AA:AA)</f>
        <v>0</v>
      </c>
      <c r="AQ439" s="127">
        <f>IFERROR(SUM(DECKS!$AM439:$AP439)/((DECKS!$AG439)),0)</f>
        <v>0</v>
      </c>
      <c r="AR439" s="128">
        <f>IFERROR(DECKS!$AM439/SUM(DECKS!$AM439:$AP439),0)</f>
        <v>0</v>
      </c>
      <c r="AS439" s="128">
        <f>IFERROR(DECKS!$AN439/SUM(DECKS!$AM439:$AP439),0)</f>
        <v>0</v>
      </c>
      <c r="AT439" s="128">
        <f>IFERROR(DECKS!$AO439/SUM(DECKS!$AM439:$AP439),0)</f>
        <v>0</v>
      </c>
      <c r="AU439" s="128">
        <f>IFERROR(DECKS!$AP439/SUM(DECKS!$AM439:$AP439),0)</f>
        <v>0</v>
      </c>
      <c r="AV439" s="122">
        <f t="array" ref="AV439">XLOOKUP(DECKS!$F439,HISTORICO!$N$4:$N$100,HISTORICO!$AH$4:$AH$100,0)</f>
        <v>0</v>
      </c>
      <c r="AW439" s="122">
        <f>DECKS!$AV439+DECKS!$AM439+1.5*DECKS!$AN439+2*DECKS!$AO439+2.5*DECKS!$AP439</f>
        <v>0</v>
      </c>
      <c r="AX439" s="125" t="str">
        <f>IFERROR(DECKS!$AW439/DECKS!$AG439,"-")</f>
        <v>-</v>
      </c>
      <c r="AY439" s="122" t="str">
        <f t="array" ref="AY439">XLOOKUP(DECKS!$AX439,REF!$F$64:$F$68,REF!$D$64:$D$68,"-",-1,1)</f>
        <v>-</v>
      </c>
      <c r="AZ439" s="122"/>
      <c r="BA439" s="129"/>
      <c r="BB439" s="122"/>
      <c r="BC439" s="122"/>
    </row>
    <row r="440" ht="18.75" hidden="1" customHeight="1">
      <c r="A440" s="88"/>
      <c r="B440" s="121" t="s">
        <v>310</v>
      </c>
      <c r="C440" s="122" t="s">
        <v>278</v>
      </c>
      <c r="D440" s="122">
        <v>5.0</v>
      </c>
      <c r="E440" s="121" t="str">
        <f t="array" ref="E440">XLOOKUP(B440,REF!$C$3:$C$34,REF!$B$3:$B$34,"-",0,1)</f>
        <v>Mono Black</v>
      </c>
      <c r="F440" s="123" t="s">
        <v>783</v>
      </c>
      <c r="G440" s="122" t="str">
        <f t="shared" si="1"/>
        <v>0</v>
      </c>
      <c r="H440" s="122" t="str">
        <f t="shared" si="2"/>
        <v>0</v>
      </c>
      <c r="I440" s="122" t="str">
        <f t="shared" si="3"/>
        <v>1</v>
      </c>
      <c r="J440" s="122" t="str">
        <f t="shared" si="4"/>
        <v>0</v>
      </c>
      <c r="K440" s="122" t="str">
        <f t="shared" si="5"/>
        <v>0</v>
      </c>
      <c r="L440" s="122">
        <f t="shared" si="6"/>
        <v>1</v>
      </c>
      <c r="M440" s="122">
        <f t="array" ref="M440">XLOOKUP(DECKS!$F440,HISTORICO!$B$4:$B$11,HISTORICO!$C$4:$C$11,0,0)</f>
        <v>0</v>
      </c>
      <c r="N440" s="122">
        <f t="array" ref="N440">XLOOKUP(DECKS!$F440,HISTORICO!$B$4:$B$11,HISTORICO!$D$4:$D$11,0,0)</f>
        <v>0</v>
      </c>
      <c r="O440" s="122">
        <f t="array" ref="O440">XLOOKUP(DECKS!$F440,HISTORICO!$B$15:$B$89,HISTORICO!$C$15:$C$89,0,0)</f>
        <v>0</v>
      </c>
      <c r="P440" s="122">
        <f t="array" ref="P440">XLOOKUP(DECKS!$F440,HISTORICO!$B$15:$B$89,HISTORICO!$D$15:$D$89,0,0)</f>
        <v>0</v>
      </c>
      <c r="Q440" s="122">
        <f t="array" ref="Q440">XLOOKUP(DECKS!$F440,HISTORICO!$B$93:$B$171,HISTORICO!$C$93:$C$171,0,0)</f>
        <v>0</v>
      </c>
      <c r="R440" s="122">
        <f t="array" ref="R440">XLOOKUP(DECKS!$F440,HISTORICO!$B$93:$B$171,HISTORICO!$D$93:$D$171,0,0)</f>
        <v>0</v>
      </c>
      <c r="S440" s="122">
        <f t="array" ref="S440">XLOOKUP(DECKS!$F440,HISTORICO!$B$175:$B$377,HISTORICO!$C$175:$C$377,0,0)</f>
        <v>0</v>
      </c>
      <c r="T440" s="122">
        <f t="array" ref="T440">XLOOKUP(DECKS!$F440,HISTORICO!$B$175:$B$377,HISTORICO!$D$175:$D$377,0,0)</f>
        <v>0</v>
      </c>
      <c r="U440" s="122">
        <f t="array" ref="U440">XLOOKUP(DECKS!$F440,HISTORICO!$B$381:$B$501,HISTORICO!$C$381:$C$501,0,0)</f>
        <v>6</v>
      </c>
      <c r="V440" s="122">
        <f t="array" ref="V440">XLOOKUP(DECKS!$F440,HISTORICO!$B$381:$B$501,HISTORICO!$D$381:$D$501,0,0)</f>
        <v>1</v>
      </c>
      <c r="W440" s="122">
        <f t="array" ref="W440">XLOOKUP(DECKS!$F440,HISTORICO!$B$505:$B$589,HISTORICO!$C$505:$C$589,0,0)</f>
        <v>0</v>
      </c>
      <c r="X440" s="122">
        <f t="array" ref="X440">XLOOKUP(DECKS!$F440,HISTORICO!$B$505:$B$589,HISTORICO!$D$505:$D$589,0,0)</f>
        <v>0</v>
      </c>
      <c r="Y440" s="122">
        <f t="array" ref="Y440">XLOOKUP(DECKS!$F440,HISTORICO!$N$4:$N$100,HISTORICO!$O$4:$O$100,0,0)</f>
        <v>0</v>
      </c>
      <c r="Z440" s="122">
        <f t="array" ref="Z440">XLOOKUP(DECKS!$F440,HISTORICO!$N$4:$N$100,HISTORICO!$P$4:$P$100,0,0)</f>
        <v>0</v>
      </c>
      <c r="AA440" s="122">
        <f t="array" ref="AA440">XLOOKUP(DECKS!$F440,HISTORICO!$N$107:$N$288,HISTORICO!$O$107:$O$288,0,0)</f>
        <v>0</v>
      </c>
      <c r="AB440" s="122">
        <f t="array" ref="AB440">XLOOKUP(DECKS!$F440,HISTORICO!$N$107:$N$288,HISTORICO!$P$107:$P$288,0,0)</f>
        <v>0</v>
      </c>
      <c r="AC440" s="100" t="str">
        <f>DECKS!$AB440/DECKS!$AA440</f>
        <v>#DIV/0!</v>
      </c>
      <c r="AD440" s="123">
        <f t="array" ref="AD440">XLOOKUP(DECKS!$F440,HISTORICO!$N$292:$N$759,HISTORICO!$O$292:$O$759,0,0)</f>
        <v>0</v>
      </c>
      <c r="AE440" s="122">
        <f t="array" ref="AE440">XLOOKUP(DECKS!$F440,HISTORICO!$N$292:$N$759,HISTORICO!$P$292:$P$759,0,0)</f>
        <v>0</v>
      </c>
      <c r="AF440" s="124">
        <f>IFERROR(DECKS!$AE440/DECKS!$AD440,0)</f>
        <v>0</v>
      </c>
      <c r="AG440" s="123">
        <f>DECKS!$Y440+DECKS!$AA440+DECKS!$AD440</f>
        <v>0</v>
      </c>
      <c r="AH440" s="124">
        <f>IFERROR((DECKS!$Z440+DECKS!$AB440+DECKS!$AE440)/DECKS!$AG440,0)</f>
        <v>0</v>
      </c>
      <c r="AI440" s="125" t="str">
        <f>IFERROR(AVERAGEIF(REG!$D$2:$D$124,DECKS!$F440,REG!$C$2:$C$124),"-")</f>
        <v>-</v>
      </c>
      <c r="AJ440" s="123">
        <f>DECKS!$M440+DECKS!$O440+DECKS!$Q440+DECKS!$S440+DECKS!$U440+DECKS!$W440+DECKS!$Y440+DECKS!$AA440+DECKS!$AD440</f>
        <v>6</v>
      </c>
      <c r="AK440" s="124">
        <f>IFERROR((DECKS!$N440+DECKS!$P440+DECKS!$R440+DECKS!$T440+DECKS!$V440+DECKS!$X440+DECKS!$Z440+DECKS!$AB440+DECKS!$AE440)/DECKS!$AJ440,0)</f>
        <v>0.1666666667</v>
      </c>
      <c r="AL440" s="126" t="s">
        <v>362</v>
      </c>
      <c r="AM440" s="122">
        <f>SUMIF(HISTORICO!N:N,DECKS!$F440,HISTORICO!X:X)</f>
        <v>0</v>
      </c>
      <c r="AN440" s="122">
        <f>SUMIF(HISTORICO!N:N,DECKS!$F440,HISTORICO!Y:Y)</f>
        <v>0</v>
      </c>
      <c r="AO440" s="122">
        <f>SUMIF(HISTORICO!N:N,DECKS!$F440,HISTORICO!Z:Z)</f>
        <v>0</v>
      </c>
      <c r="AP440" s="122">
        <f>SUMIF(HISTORICO!N:N,DECKS!$F440,HISTORICO!AA:AA)</f>
        <v>0</v>
      </c>
      <c r="AQ440" s="127">
        <f>IFERROR(SUM(DECKS!$AM440:$AP440)/((DECKS!$AG440)),0)</f>
        <v>0</v>
      </c>
      <c r="AR440" s="128">
        <f>IFERROR(DECKS!$AM440/SUM(DECKS!$AM440:$AP440),0)</f>
        <v>0</v>
      </c>
      <c r="AS440" s="128">
        <f>IFERROR(DECKS!$AN440/SUM(DECKS!$AM440:$AP440),0)</f>
        <v>0</v>
      </c>
      <c r="AT440" s="128">
        <f>IFERROR(DECKS!$AO440/SUM(DECKS!$AM440:$AP440),0)</f>
        <v>0</v>
      </c>
      <c r="AU440" s="128">
        <f>IFERROR(DECKS!$AP440/SUM(DECKS!$AM440:$AP440),0)</f>
        <v>0</v>
      </c>
      <c r="AV440" s="122">
        <f t="array" ref="AV440">XLOOKUP(DECKS!$F440,HISTORICO!$N$4:$N$100,HISTORICO!$AH$4:$AH$100,0)</f>
        <v>0</v>
      </c>
      <c r="AW440" s="122">
        <f>DECKS!$AV440+DECKS!$AM440+1.5*DECKS!$AN440+2*DECKS!$AO440+2.5*DECKS!$AP440</f>
        <v>0</v>
      </c>
      <c r="AX440" s="125" t="str">
        <f>IFERROR(DECKS!$AW440/DECKS!$AG440,"-")</f>
        <v>-</v>
      </c>
      <c r="AY440" s="122" t="str">
        <f t="array" ref="AY440">XLOOKUP(DECKS!$AX440,REF!$F$64:$F$68,REF!$D$64:$D$68,"-",-1,1)</f>
        <v>-</v>
      </c>
      <c r="AZ440" s="122"/>
      <c r="BA440" s="129"/>
      <c r="BB440" s="122"/>
      <c r="BC440" s="122"/>
    </row>
    <row r="441" ht="18.75" hidden="1" customHeight="1">
      <c r="A441" s="88"/>
      <c r="B441" s="121" t="s">
        <v>296</v>
      </c>
      <c r="C441" s="122" t="s">
        <v>263</v>
      </c>
      <c r="D441" s="122">
        <v>2.0</v>
      </c>
      <c r="E441" s="121" t="str">
        <f t="array" ref="E441">XLOOKUP(B441,REF!$C$3:$C$34,REF!$B$3:$B$34,"-",0,1)</f>
        <v>Mono Blue</v>
      </c>
      <c r="F441" s="123" t="s">
        <v>784</v>
      </c>
      <c r="G441" s="122" t="str">
        <f t="shared" si="1"/>
        <v>0</v>
      </c>
      <c r="H441" s="122" t="str">
        <f t="shared" si="2"/>
        <v>1</v>
      </c>
      <c r="I441" s="122" t="str">
        <f t="shared" si="3"/>
        <v>0</v>
      </c>
      <c r="J441" s="122" t="str">
        <f t="shared" si="4"/>
        <v>0</v>
      </c>
      <c r="K441" s="122" t="str">
        <f t="shared" si="5"/>
        <v>0</v>
      </c>
      <c r="L441" s="122">
        <f t="shared" si="6"/>
        <v>1</v>
      </c>
      <c r="M441" s="122">
        <f t="array" ref="M441">XLOOKUP(DECKS!$F441,HISTORICO!$B$4:$B$11,HISTORICO!$C$4:$C$11,0,0)</f>
        <v>0</v>
      </c>
      <c r="N441" s="122">
        <f t="array" ref="N441">XLOOKUP(DECKS!$F441,HISTORICO!$B$4:$B$11,HISTORICO!$D$4:$D$11,0,0)</f>
        <v>0</v>
      </c>
      <c r="O441" s="122">
        <f t="array" ref="O441">XLOOKUP(DECKS!$F441,HISTORICO!$B$15:$B$89,HISTORICO!$C$15:$C$89,0,0)</f>
        <v>0</v>
      </c>
      <c r="P441" s="122">
        <f t="array" ref="P441">XLOOKUP(DECKS!$F441,HISTORICO!$B$15:$B$89,HISTORICO!$D$15:$D$89,0,0)</f>
        <v>0</v>
      </c>
      <c r="Q441" s="122">
        <f t="array" ref="Q441">XLOOKUP(DECKS!$F441,HISTORICO!$B$93:$B$171,HISTORICO!$C$93:$C$171,0,0)</f>
        <v>0</v>
      </c>
      <c r="R441" s="122">
        <f t="array" ref="R441">XLOOKUP(DECKS!$F441,HISTORICO!$B$93:$B$171,HISTORICO!$D$93:$D$171,0,0)</f>
        <v>0</v>
      </c>
      <c r="S441" s="122">
        <f t="array" ref="S441">XLOOKUP(DECKS!$F441,HISTORICO!$B$175:$B$377,HISTORICO!$C$175:$C$377,0,0)</f>
        <v>0</v>
      </c>
      <c r="T441" s="122">
        <f t="array" ref="T441">XLOOKUP(DECKS!$F441,HISTORICO!$B$175:$B$377,HISTORICO!$D$175:$D$377,0,0)</f>
        <v>0</v>
      </c>
      <c r="U441" s="122">
        <f t="array" ref="U441">XLOOKUP(DECKS!$F441,HISTORICO!$B$381:$B$501,HISTORICO!$C$381:$C$501,0,0)</f>
        <v>0</v>
      </c>
      <c r="V441" s="122">
        <f t="array" ref="V441">XLOOKUP(DECKS!$F441,HISTORICO!$B$381:$B$501,HISTORICO!$D$381:$D$501,0,0)</f>
        <v>0</v>
      </c>
      <c r="W441" s="122">
        <f t="array" ref="W441">XLOOKUP(DECKS!$F441,HISTORICO!$B$505:$B$589,HISTORICO!$C$505:$C$589,0,0)</f>
        <v>6</v>
      </c>
      <c r="X441" s="122">
        <f t="array" ref="X441">XLOOKUP(DECKS!$F441,HISTORICO!$B$505:$B$589,HISTORICO!$D$505:$D$589,0,0)</f>
        <v>1</v>
      </c>
      <c r="Y441" s="122">
        <f t="array" ref="Y441">XLOOKUP(DECKS!$F441,HISTORICO!$N$4:$N$100,HISTORICO!$O$4:$O$100,0,0)</f>
        <v>0</v>
      </c>
      <c r="Z441" s="122">
        <f t="array" ref="Z441">XLOOKUP(DECKS!$F441,HISTORICO!$N$4:$N$100,HISTORICO!$P$4:$P$100,0,0)</f>
        <v>0</v>
      </c>
      <c r="AA441" s="122">
        <f t="array" ref="AA441">XLOOKUP(DECKS!$F441,HISTORICO!$N$107:$N$288,HISTORICO!$O$107:$O$288,0,0)</f>
        <v>0</v>
      </c>
      <c r="AB441" s="122">
        <f t="array" ref="AB441">XLOOKUP(DECKS!$F441,HISTORICO!$N$107:$N$288,HISTORICO!$P$107:$P$288,0,0)</f>
        <v>0</v>
      </c>
      <c r="AC441" s="100" t="str">
        <f>DECKS!$AB441/DECKS!$AA441</f>
        <v>#DIV/0!</v>
      </c>
      <c r="AD441" s="123">
        <f t="array" ref="AD441">XLOOKUP(DECKS!$F441,HISTORICO!$N$292:$N$759,HISTORICO!$O$292:$O$759,0,0)</f>
        <v>0</v>
      </c>
      <c r="AE441" s="122">
        <f t="array" ref="AE441">XLOOKUP(DECKS!$F441,HISTORICO!$N$292:$N$759,HISTORICO!$P$292:$P$759,0,0)</f>
        <v>0</v>
      </c>
      <c r="AF441" s="124">
        <f>IFERROR(DECKS!$AE441/DECKS!$AD441,0)</f>
        <v>0</v>
      </c>
      <c r="AG441" s="123">
        <f>DECKS!$Y441+DECKS!$AA441+DECKS!$AD441</f>
        <v>0</v>
      </c>
      <c r="AH441" s="124">
        <f>IFERROR((DECKS!$Z441+DECKS!$AB441+DECKS!$AE441)/DECKS!$AG441,0)</f>
        <v>0</v>
      </c>
      <c r="AI441" s="125" t="str">
        <f>IFERROR(AVERAGEIF(REG!$D$2:$D$124,DECKS!$F441,REG!$C$2:$C$124),"-")</f>
        <v>-</v>
      </c>
      <c r="AJ441" s="123">
        <f>DECKS!$M441+DECKS!$O441+DECKS!$Q441+DECKS!$S441+DECKS!$U441+DECKS!$W441+DECKS!$Y441+DECKS!$AA441+DECKS!$AD441</f>
        <v>6</v>
      </c>
      <c r="AK441" s="124">
        <f>IFERROR((DECKS!$N441+DECKS!$P441+DECKS!$R441+DECKS!$T441+DECKS!$V441+DECKS!$X441+DECKS!$Z441+DECKS!$AB441+DECKS!$AE441)/DECKS!$AJ441,0)</f>
        <v>0.1666666667</v>
      </c>
      <c r="AL441" s="126" t="s">
        <v>362</v>
      </c>
      <c r="AM441" s="122">
        <f>SUMIF(HISTORICO!N:N,DECKS!$F441,HISTORICO!X:X)</f>
        <v>0</v>
      </c>
      <c r="AN441" s="122">
        <f>SUMIF(HISTORICO!N:N,DECKS!$F441,HISTORICO!Y:Y)</f>
        <v>0</v>
      </c>
      <c r="AO441" s="122">
        <f>SUMIF(HISTORICO!N:N,DECKS!$F441,HISTORICO!Z:Z)</f>
        <v>0</v>
      </c>
      <c r="AP441" s="122">
        <f>SUMIF(HISTORICO!N:N,DECKS!$F441,HISTORICO!AA:AA)</f>
        <v>0</v>
      </c>
      <c r="AQ441" s="127">
        <f>IFERROR(SUM(DECKS!$AM441:$AP441)/((DECKS!$AG441)),0)</f>
        <v>0</v>
      </c>
      <c r="AR441" s="128">
        <f>IFERROR(DECKS!$AM441/SUM(DECKS!$AM441:$AP441),0)</f>
        <v>0</v>
      </c>
      <c r="AS441" s="128">
        <f>IFERROR(DECKS!$AN441/SUM(DECKS!$AM441:$AP441),0)</f>
        <v>0</v>
      </c>
      <c r="AT441" s="128">
        <f>IFERROR(DECKS!$AO441/SUM(DECKS!$AM441:$AP441),0)</f>
        <v>0</v>
      </c>
      <c r="AU441" s="128">
        <f>IFERROR(DECKS!$AP441/SUM(DECKS!$AM441:$AP441),0)</f>
        <v>0</v>
      </c>
      <c r="AV441" s="122">
        <f t="array" ref="AV441">XLOOKUP(DECKS!$F441,HISTORICO!$N$4:$N$100,HISTORICO!$AH$4:$AH$100,0)</f>
        <v>0</v>
      </c>
      <c r="AW441" s="122">
        <f>DECKS!$AV441+DECKS!$AM441+1.5*DECKS!$AN441+2*DECKS!$AO441+2.5*DECKS!$AP441</f>
        <v>0</v>
      </c>
      <c r="AX441" s="125" t="str">
        <f>IFERROR(DECKS!$AW441/DECKS!$AG441,"-")</f>
        <v>-</v>
      </c>
      <c r="AY441" s="122" t="str">
        <f t="array" ref="AY441">XLOOKUP(DECKS!$AX441,REF!$F$64:$F$68,REF!$D$64:$D$68,"-",-1,1)</f>
        <v>-</v>
      </c>
      <c r="AZ441" s="122"/>
      <c r="BA441" s="129"/>
      <c r="BB441" s="122"/>
      <c r="BC441" s="122"/>
    </row>
    <row r="442" ht="18.75" hidden="1" customHeight="1">
      <c r="A442" s="88"/>
      <c r="B442" s="121" t="s">
        <v>324</v>
      </c>
      <c r="C442" s="122" t="s">
        <v>270</v>
      </c>
      <c r="D442" s="122">
        <v>6.0</v>
      </c>
      <c r="E442" s="121" t="str">
        <f t="array" ref="E442">XLOOKUP(B442,REF!$C$3:$C$34,REF!$B$3:$B$34,"-",0,1)</f>
        <v>Simic</v>
      </c>
      <c r="F442" s="123" t="s">
        <v>785</v>
      </c>
      <c r="G442" s="122" t="str">
        <f t="shared" si="1"/>
        <v>0</v>
      </c>
      <c r="H442" s="122" t="str">
        <f t="shared" si="2"/>
        <v>1</v>
      </c>
      <c r="I442" s="122" t="str">
        <f t="shared" si="3"/>
        <v>0</v>
      </c>
      <c r="J442" s="122" t="str">
        <f t="shared" si="4"/>
        <v>0</v>
      </c>
      <c r="K442" s="122" t="str">
        <f t="shared" si="5"/>
        <v>1</v>
      </c>
      <c r="L442" s="122">
        <f t="shared" si="6"/>
        <v>2</v>
      </c>
      <c r="M442" s="122">
        <f t="array" ref="M442">XLOOKUP(DECKS!$F442,HISTORICO!$B$4:$B$11,HISTORICO!$C$4:$C$11,0,0)</f>
        <v>0</v>
      </c>
      <c r="N442" s="122">
        <f t="array" ref="N442">XLOOKUP(DECKS!$F442,HISTORICO!$B$4:$B$11,HISTORICO!$D$4:$D$11,0,0)</f>
        <v>0</v>
      </c>
      <c r="O442" s="122">
        <f t="array" ref="O442">XLOOKUP(DECKS!$F442,HISTORICO!$B$15:$B$89,HISTORICO!$C$15:$C$89,0,0)</f>
        <v>15</v>
      </c>
      <c r="P442" s="122">
        <f t="array" ref="P442">XLOOKUP(DECKS!$F442,HISTORICO!$B$15:$B$89,HISTORICO!$D$15:$D$89,0,0)</f>
        <v>2</v>
      </c>
      <c r="Q442" s="122">
        <f t="array" ref="Q442">XLOOKUP(DECKS!$F442,HISTORICO!$B$93:$B$171,HISTORICO!$C$93:$C$171,0,0)</f>
        <v>33</v>
      </c>
      <c r="R442" s="122">
        <f t="array" ref="R442">XLOOKUP(DECKS!$F442,HISTORICO!$B$93:$B$171,HISTORICO!$D$93:$D$171,0,0)</f>
        <v>4</v>
      </c>
      <c r="S442" s="122">
        <f t="array" ref="S442">XLOOKUP(DECKS!$F442,HISTORICO!$B$175:$B$377,HISTORICO!$C$175:$C$377,0,0)</f>
        <v>4</v>
      </c>
      <c r="T442" s="122">
        <f t="array" ref="T442">XLOOKUP(DECKS!$F442,HISTORICO!$B$175:$B$377,HISTORICO!$D$175:$D$377,0,0)</f>
        <v>3</v>
      </c>
      <c r="U442" s="122">
        <f t="array" ref="U442">XLOOKUP(DECKS!$F442,HISTORICO!$B$381:$B$501,HISTORICO!$C$381:$C$501,0,0)</f>
        <v>1</v>
      </c>
      <c r="V442" s="122">
        <f t="array" ref="V442">XLOOKUP(DECKS!$F442,HISTORICO!$B$381:$B$501,HISTORICO!$D$381:$D$501,0,0)</f>
        <v>0</v>
      </c>
      <c r="W442" s="122">
        <f t="array" ref="W442">XLOOKUP(DECKS!$F442,HISTORICO!$B$505:$B$589,HISTORICO!$C$505:$C$589,0,0)</f>
        <v>2</v>
      </c>
      <c r="X442" s="122">
        <f t="array" ref="X442">XLOOKUP(DECKS!$F442,HISTORICO!$B$505:$B$589,HISTORICO!$D$505:$D$589,0,0)</f>
        <v>0</v>
      </c>
      <c r="Y442" s="122">
        <f t="array" ref="Y442">XLOOKUP(DECKS!$F442,HISTORICO!$N$4:$N$100,HISTORICO!$O$4:$O$100,0,0)</f>
        <v>0</v>
      </c>
      <c r="Z442" s="122">
        <f t="array" ref="Z442">XLOOKUP(DECKS!$F442,HISTORICO!$N$4:$N$100,HISTORICO!$P$4:$P$100,0,0)</f>
        <v>0</v>
      </c>
      <c r="AA442" s="122">
        <f t="array" ref="AA442">XLOOKUP(DECKS!$F442,HISTORICO!$N$107:$N$288,HISTORICO!$O$107:$O$288,0,0)</f>
        <v>0</v>
      </c>
      <c r="AB442" s="122">
        <f t="array" ref="AB442">XLOOKUP(DECKS!$F442,HISTORICO!$N$107:$N$288,HISTORICO!$P$107:$P$288,0,0)</f>
        <v>0</v>
      </c>
      <c r="AC442" s="100" t="str">
        <f>DECKS!$AB442/DECKS!$AA442</f>
        <v>#DIV/0!</v>
      </c>
      <c r="AD442" s="123">
        <f t="array" ref="AD442">XLOOKUP(DECKS!$F442,HISTORICO!$N$292:$N$759,HISTORICO!$O$292:$O$759,0,0)</f>
        <v>0</v>
      </c>
      <c r="AE442" s="122">
        <f t="array" ref="AE442">XLOOKUP(DECKS!$F442,HISTORICO!$N$292:$N$759,HISTORICO!$P$292:$P$759,0,0)</f>
        <v>0</v>
      </c>
      <c r="AF442" s="124">
        <f>IFERROR(DECKS!$AE442/DECKS!$AD442,0)</f>
        <v>0</v>
      </c>
      <c r="AG442" s="123">
        <f>DECKS!$Y442+DECKS!$AA442+DECKS!$AD442</f>
        <v>0</v>
      </c>
      <c r="AH442" s="124">
        <f>IFERROR((DECKS!$Z442+DECKS!$AB442+DECKS!$AE442)/DECKS!$AG442,0)</f>
        <v>0</v>
      </c>
      <c r="AI442" s="125" t="str">
        <f>IFERROR(AVERAGEIF(REG!$D$2:$D$124,DECKS!$F442,REG!$C$2:$C$124),"-")</f>
        <v>-</v>
      </c>
      <c r="AJ442" s="123">
        <f>DECKS!$M442+DECKS!$O442+DECKS!$Q442+DECKS!$S442+DECKS!$U442+DECKS!$W442+DECKS!$Y442+DECKS!$AA442+DECKS!$AD442</f>
        <v>55</v>
      </c>
      <c r="AK442" s="124">
        <f>IFERROR((DECKS!$N442+DECKS!$P442+DECKS!$R442+DECKS!$T442+DECKS!$V442+DECKS!$X442+DECKS!$Z442+DECKS!$AB442+DECKS!$AE442)/DECKS!$AJ442,0)</f>
        <v>0.1636363636</v>
      </c>
      <c r="AL442" s="126" t="s">
        <v>362</v>
      </c>
      <c r="AM442" s="122">
        <f>SUMIF(HISTORICO!N:N,DECKS!$F442,HISTORICO!X:X)</f>
        <v>0</v>
      </c>
      <c r="AN442" s="122">
        <f>SUMIF(HISTORICO!N:N,DECKS!$F442,HISTORICO!Y:Y)</f>
        <v>0</v>
      </c>
      <c r="AO442" s="122">
        <f>SUMIF(HISTORICO!N:N,DECKS!$F442,HISTORICO!Z:Z)</f>
        <v>0</v>
      </c>
      <c r="AP442" s="122">
        <f>SUMIF(HISTORICO!N:N,DECKS!$F442,HISTORICO!AA:AA)</f>
        <v>0</v>
      </c>
      <c r="AQ442" s="127">
        <f>IFERROR(SUM(DECKS!$AM442:$AP442)/((DECKS!$AG442)),0)</f>
        <v>0</v>
      </c>
      <c r="AR442" s="128">
        <f>IFERROR(DECKS!$AM442/SUM(DECKS!$AM442:$AP442),0)</f>
        <v>0</v>
      </c>
      <c r="AS442" s="128">
        <f>IFERROR(DECKS!$AN442/SUM(DECKS!$AM442:$AP442),0)</f>
        <v>0</v>
      </c>
      <c r="AT442" s="128">
        <f>IFERROR(DECKS!$AO442/SUM(DECKS!$AM442:$AP442),0)</f>
        <v>0</v>
      </c>
      <c r="AU442" s="128">
        <f>IFERROR(DECKS!$AP442/SUM(DECKS!$AM442:$AP442),0)</f>
        <v>0</v>
      </c>
      <c r="AV442" s="122">
        <f t="array" ref="AV442">XLOOKUP(DECKS!$F442,HISTORICO!$N$4:$N$100,HISTORICO!$AH$4:$AH$100,0)</f>
        <v>0</v>
      </c>
      <c r="AW442" s="122">
        <f>DECKS!$AV442+DECKS!$AM442+1.5*DECKS!$AN442+2*DECKS!$AO442+2.5*DECKS!$AP442</f>
        <v>0</v>
      </c>
      <c r="AX442" s="125" t="str">
        <f>IFERROR(DECKS!$AW442/DECKS!$AG442,"-")</f>
        <v>-</v>
      </c>
      <c r="AY442" s="122" t="str">
        <f t="array" ref="AY442">XLOOKUP(DECKS!$AX442,REF!$F$64:$F$68,REF!$D$64:$D$68,"-",-1,1)</f>
        <v>-</v>
      </c>
      <c r="AZ442" s="122"/>
      <c r="BA442" s="129"/>
      <c r="BB442" s="122"/>
      <c r="BC442" s="122"/>
    </row>
    <row r="443" ht="18.75" hidden="1" customHeight="1">
      <c r="A443" s="88"/>
      <c r="B443" s="121" t="s">
        <v>304</v>
      </c>
      <c r="C443" s="122" t="s">
        <v>270</v>
      </c>
      <c r="D443" s="122">
        <v>6.0</v>
      </c>
      <c r="E443" s="121" t="str">
        <f t="array" ref="E443">XLOOKUP(B443,REF!$C$3:$C$34,REF!$B$3:$B$34,"-",0,1)</f>
        <v>Izzet</v>
      </c>
      <c r="F443" s="123" t="s">
        <v>786</v>
      </c>
      <c r="G443" s="122" t="str">
        <f t="shared" si="1"/>
        <v>0</v>
      </c>
      <c r="H443" s="122" t="str">
        <f t="shared" si="2"/>
        <v>1</v>
      </c>
      <c r="I443" s="122" t="str">
        <f t="shared" si="3"/>
        <v>0</v>
      </c>
      <c r="J443" s="122" t="str">
        <f t="shared" si="4"/>
        <v>1</v>
      </c>
      <c r="K443" s="122" t="str">
        <f t="shared" si="5"/>
        <v>0</v>
      </c>
      <c r="L443" s="122">
        <f t="shared" si="6"/>
        <v>2</v>
      </c>
      <c r="M443" s="122">
        <f t="array" ref="M443">XLOOKUP(DECKS!$F443,HISTORICO!$B$4:$B$11,HISTORICO!$C$4:$C$11,0,0)</f>
        <v>0</v>
      </c>
      <c r="N443" s="122">
        <f t="array" ref="N443">XLOOKUP(DECKS!$F443,HISTORICO!$B$4:$B$11,HISTORICO!$D$4:$D$11,0,0)</f>
        <v>0</v>
      </c>
      <c r="O443" s="122">
        <f t="array" ref="O443">XLOOKUP(DECKS!$F443,HISTORICO!$B$15:$B$89,HISTORICO!$C$15:$C$89,0,0)</f>
        <v>0</v>
      </c>
      <c r="P443" s="122">
        <f t="array" ref="P443">XLOOKUP(DECKS!$F443,HISTORICO!$B$15:$B$89,HISTORICO!$D$15:$D$89,0,0)</f>
        <v>0</v>
      </c>
      <c r="Q443" s="122">
        <f t="array" ref="Q443">XLOOKUP(DECKS!$F443,HISTORICO!$B$93:$B$171,HISTORICO!$C$93:$C$171,0,0)</f>
        <v>44</v>
      </c>
      <c r="R443" s="122">
        <f t="array" ref="R443">XLOOKUP(DECKS!$F443,HISTORICO!$B$93:$B$171,HISTORICO!$D$93:$D$171,0,0)</f>
        <v>7</v>
      </c>
      <c r="S443" s="122">
        <f t="array" ref="S443">XLOOKUP(DECKS!$F443,HISTORICO!$B$175:$B$377,HISTORICO!$C$175:$C$377,0,0)</f>
        <v>5</v>
      </c>
      <c r="T443" s="122">
        <f t="array" ref="T443">XLOOKUP(DECKS!$F443,HISTORICO!$B$175:$B$377,HISTORICO!$D$175:$D$377,0,0)</f>
        <v>1</v>
      </c>
      <c r="U443" s="122">
        <f t="array" ref="U443">XLOOKUP(DECKS!$F443,HISTORICO!$B$381:$B$501,HISTORICO!$C$381:$C$501,0,0)</f>
        <v>0</v>
      </c>
      <c r="V443" s="122">
        <f t="array" ref="V443">XLOOKUP(DECKS!$F443,HISTORICO!$B$381:$B$501,HISTORICO!$D$381:$D$501,0,0)</f>
        <v>0</v>
      </c>
      <c r="W443" s="122">
        <f t="array" ref="W443">XLOOKUP(DECKS!$F443,HISTORICO!$B$505:$B$589,HISTORICO!$C$505:$C$589,0,0)</f>
        <v>0</v>
      </c>
      <c r="X443" s="122">
        <f t="array" ref="X443">XLOOKUP(DECKS!$F443,HISTORICO!$B$505:$B$589,HISTORICO!$D$505:$D$589,0,0)</f>
        <v>0</v>
      </c>
      <c r="Y443" s="122">
        <f t="array" ref="Y443">XLOOKUP(DECKS!$F443,HISTORICO!$N$4:$N$100,HISTORICO!$O$4:$O$100,0,0)</f>
        <v>0</v>
      </c>
      <c r="Z443" s="122">
        <f t="array" ref="Z443">XLOOKUP(DECKS!$F443,HISTORICO!$N$4:$N$100,HISTORICO!$P$4:$P$100,0,0)</f>
        <v>0</v>
      </c>
      <c r="AA443" s="122">
        <f t="array" ref="AA443">XLOOKUP(DECKS!$F443,HISTORICO!$N$107:$N$288,HISTORICO!$O$107:$O$288,0,0)</f>
        <v>0</v>
      </c>
      <c r="AB443" s="122">
        <f t="array" ref="AB443">XLOOKUP(DECKS!$F443,HISTORICO!$N$107:$N$288,HISTORICO!$P$107:$P$288,0,0)</f>
        <v>0</v>
      </c>
      <c r="AC443" s="100" t="str">
        <f>DECKS!$AB443/DECKS!$AA443</f>
        <v>#DIV/0!</v>
      </c>
      <c r="AD443" s="123">
        <f t="array" ref="AD443">XLOOKUP(DECKS!$F443,HISTORICO!$N$292:$N$759,HISTORICO!$O$292:$O$759,0,0)</f>
        <v>0</v>
      </c>
      <c r="AE443" s="122">
        <f t="array" ref="AE443">XLOOKUP(DECKS!$F443,HISTORICO!$N$292:$N$759,HISTORICO!$P$292:$P$759,0,0)</f>
        <v>0</v>
      </c>
      <c r="AF443" s="124">
        <f>IFERROR(DECKS!$AE443/DECKS!$AD443,0)</f>
        <v>0</v>
      </c>
      <c r="AG443" s="123">
        <f>DECKS!$Y443+DECKS!$AA443+DECKS!$AD443</f>
        <v>0</v>
      </c>
      <c r="AH443" s="124">
        <f>IFERROR((DECKS!$Z443+DECKS!$AB443+DECKS!$AE443)/DECKS!$AG443,0)</f>
        <v>0</v>
      </c>
      <c r="AI443" s="125" t="str">
        <f>IFERROR(AVERAGEIF(REG!$D$2:$D$124,DECKS!$F443,REG!$C$2:$C$124),"-")</f>
        <v>-</v>
      </c>
      <c r="AJ443" s="123">
        <f>DECKS!$M443+DECKS!$O443+DECKS!$Q443+DECKS!$S443+DECKS!$U443+DECKS!$W443+DECKS!$Y443+DECKS!$AA443+DECKS!$AD443</f>
        <v>49</v>
      </c>
      <c r="AK443" s="124">
        <f>IFERROR((DECKS!$N443+DECKS!$P443+DECKS!$R443+DECKS!$T443+DECKS!$V443+DECKS!$X443+DECKS!$Z443+DECKS!$AB443+DECKS!$AE443)/DECKS!$AJ443,0)</f>
        <v>0.1632653061</v>
      </c>
      <c r="AL443" s="126" t="s">
        <v>362</v>
      </c>
      <c r="AM443" s="122">
        <f>SUMIF(HISTORICO!N:N,DECKS!$F443,HISTORICO!X:X)</f>
        <v>0</v>
      </c>
      <c r="AN443" s="122">
        <f>SUMIF(HISTORICO!N:N,DECKS!$F443,HISTORICO!Y:Y)</f>
        <v>0</v>
      </c>
      <c r="AO443" s="122">
        <f>SUMIF(HISTORICO!N:N,DECKS!$F443,HISTORICO!Z:Z)</f>
        <v>0</v>
      </c>
      <c r="AP443" s="122">
        <f>SUMIF(HISTORICO!N:N,DECKS!$F443,HISTORICO!AA:AA)</f>
        <v>0</v>
      </c>
      <c r="AQ443" s="127">
        <f>IFERROR(SUM(DECKS!$AM443:$AP443)/((DECKS!$AG443)),0)</f>
        <v>0</v>
      </c>
      <c r="AR443" s="128">
        <f>IFERROR(DECKS!$AM443/SUM(DECKS!$AM443:$AP443),0)</f>
        <v>0</v>
      </c>
      <c r="AS443" s="128">
        <f>IFERROR(DECKS!$AN443/SUM(DECKS!$AM443:$AP443),0)</f>
        <v>0</v>
      </c>
      <c r="AT443" s="128">
        <f>IFERROR(DECKS!$AO443/SUM(DECKS!$AM443:$AP443),0)</f>
        <v>0</v>
      </c>
      <c r="AU443" s="128">
        <f>IFERROR(DECKS!$AP443/SUM(DECKS!$AM443:$AP443),0)</f>
        <v>0</v>
      </c>
      <c r="AV443" s="122">
        <f t="array" ref="AV443">XLOOKUP(DECKS!$F443,HISTORICO!$N$4:$N$100,HISTORICO!$AH$4:$AH$100,0)</f>
        <v>0</v>
      </c>
      <c r="AW443" s="122">
        <f>DECKS!$AV443+DECKS!$AM443+1.5*DECKS!$AN443+2*DECKS!$AO443+2.5*DECKS!$AP443</f>
        <v>0</v>
      </c>
      <c r="AX443" s="125" t="str">
        <f>IFERROR(DECKS!$AW443/DECKS!$AG443,"-")</f>
        <v>-</v>
      </c>
      <c r="AY443" s="122" t="str">
        <f t="array" ref="AY443">XLOOKUP(DECKS!$AX443,REF!$F$64:$F$68,REF!$D$64:$D$68,"-",-1,1)</f>
        <v>-</v>
      </c>
      <c r="AZ443" s="122"/>
      <c r="BA443" s="129"/>
      <c r="BB443" s="122"/>
      <c r="BC443" s="122"/>
    </row>
    <row r="444" ht="18.75" hidden="1" customHeight="1">
      <c r="A444" s="88"/>
      <c r="B444" s="121" t="s">
        <v>302</v>
      </c>
      <c r="C444" s="122" t="s">
        <v>278</v>
      </c>
      <c r="D444" s="122">
        <v>4.0</v>
      </c>
      <c r="E444" s="121" t="str">
        <f t="array" ref="E444">XLOOKUP(B444,REF!$C$3:$C$34,REF!$B$3:$B$34,"-",0,1)</f>
        <v>Mardu</v>
      </c>
      <c r="F444" s="123" t="s">
        <v>787</v>
      </c>
      <c r="G444" s="122" t="str">
        <f t="shared" si="1"/>
        <v>1</v>
      </c>
      <c r="H444" s="122" t="str">
        <f t="shared" si="2"/>
        <v>0</v>
      </c>
      <c r="I444" s="122" t="str">
        <f t="shared" si="3"/>
        <v>1</v>
      </c>
      <c r="J444" s="122" t="str">
        <f t="shared" si="4"/>
        <v>1</v>
      </c>
      <c r="K444" s="122" t="str">
        <f t="shared" si="5"/>
        <v>0</v>
      </c>
      <c r="L444" s="122">
        <f t="shared" si="6"/>
        <v>3</v>
      </c>
      <c r="M444" s="122">
        <f t="array" ref="M444">XLOOKUP(DECKS!$F444,HISTORICO!$B$4:$B$11,HISTORICO!$C$4:$C$11,0,0)</f>
        <v>0</v>
      </c>
      <c r="N444" s="122">
        <f t="array" ref="N444">XLOOKUP(DECKS!$F444,HISTORICO!$B$4:$B$11,HISTORICO!$D$4:$D$11,0,0)</f>
        <v>0</v>
      </c>
      <c r="O444" s="122">
        <f t="array" ref="O444">XLOOKUP(DECKS!$F444,HISTORICO!$B$15:$B$89,HISTORICO!$C$15:$C$89,0,0)</f>
        <v>4</v>
      </c>
      <c r="P444" s="122">
        <f t="array" ref="P444">XLOOKUP(DECKS!$F444,HISTORICO!$B$15:$B$89,HISTORICO!$D$15:$D$89,0,0)</f>
        <v>0</v>
      </c>
      <c r="Q444" s="122">
        <f t="array" ref="Q444">XLOOKUP(DECKS!$F444,HISTORICO!$B$93:$B$171,HISTORICO!$C$93:$C$171,0,0)</f>
        <v>4</v>
      </c>
      <c r="R444" s="122">
        <f t="array" ref="R444">XLOOKUP(DECKS!$F444,HISTORICO!$B$93:$B$171,HISTORICO!$D$93:$D$171,0,0)</f>
        <v>0</v>
      </c>
      <c r="S444" s="122">
        <f t="array" ref="S444">XLOOKUP(DECKS!$F444,HISTORICO!$B$175:$B$377,HISTORICO!$C$175:$C$377,0,0)</f>
        <v>13</v>
      </c>
      <c r="T444" s="122">
        <f t="array" ref="T444">XLOOKUP(DECKS!$F444,HISTORICO!$B$175:$B$377,HISTORICO!$D$175:$D$377,0,0)</f>
        <v>4</v>
      </c>
      <c r="U444" s="122">
        <f t="array" ref="U444">XLOOKUP(DECKS!$F444,HISTORICO!$B$381:$B$501,HISTORICO!$C$381:$C$501,0,0)</f>
        <v>4</v>
      </c>
      <c r="V444" s="122">
        <f t="array" ref="V444">XLOOKUP(DECKS!$F444,HISTORICO!$B$381:$B$501,HISTORICO!$D$381:$D$501,0,0)</f>
        <v>0</v>
      </c>
      <c r="W444" s="122">
        <f t="array" ref="W444">XLOOKUP(DECKS!$F444,HISTORICO!$B$505:$B$589,HISTORICO!$C$505:$C$589,0,0)</f>
        <v>0</v>
      </c>
      <c r="X444" s="122">
        <f t="array" ref="X444">XLOOKUP(DECKS!$F444,HISTORICO!$B$505:$B$589,HISTORICO!$D$505:$D$589,0,0)</f>
        <v>0</v>
      </c>
      <c r="Y444" s="122">
        <f t="array" ref="Y444">XLOOKUP(DECKS!$F444,HISTORICO!$N$4:$N$100,HISTORICO!$O$4:$O$100,0,0)</f>
        <v>0</v>
      </c>
      <c r="Z444" s="122">
        <f t="array" ref="Z444">XLOOKUP(DECKS!$F444,HISTORICO!$N$4:$N$100,HISTORICO!$P$4:$P$100,0,0)</f>
        <v>0</v>
      </c>
      <c r="AA444" s="122">
        <f t="array" ref="AA444">XLOOKUP(DECKS!$F444,HISTORICO!$N$107:$N$288,HISTORICO!$O$107:$O$288,0,0)</f>
        <v>0</v>
      </c>
      <c r="AB444" s="122">
        <f t="array" ref="AB444">XLOOKUP(DECKS!$F444,HISTORICO!$N$107:$N$288,HISTORICO!$P$107:$P$288,0,0)</f>
        <v>0</v>
      </c>
      <c r="AC444" s="126" t="str">
        <f>DECKS!$AB444/DECKS!$AA444</f>
        <v>#DIV/0!</v>
      </c>
      <c r="AD444" s="123">
        <f t="array" ref="AD444">XLOOKUP(DECKS!$F444,HISTORICO!$N$292:$N$759,HISTORICO!$O$292:$O$759,0,0)</f>
        <v>0</v>
      </c>
      <c r="AE444" s="122">
        <f t="array" ref="AE444">XLOOKUP(DECKS!$F444,HISTORICO!$N$292:$N$759,HISTORICO!$P$292:$P$759,0,0)</f>
        <v>0</v>
      </c>
      <c r="AF444" s="124">
        <f>IFERROR(DECKS!$AE444/DECKS!$AD444,0)</f>
        <v>0</v>
      </c>
      <c r="AG444" s="123">
        <f>DECKS!$Y444+DECKS!$AA444+DECKS!$AD444</f>
        <v>0</v>
      </c>
      <c r="AH444" s="124">
        <f>IFERROR((DECKS!$Z444+DECKS!$AB444+DECKS!$AE444)/DECKS!$AG444,0)</f>
        <v>0</v>
      </c>
      <c r="AI444" s="125" t="str">
        <f>IFERROR(AVERAGEIF(REG!$D$2:$D$124,DECKS!$F444,REG!$C$2:$C$124),"-")</f>
        <v>-</v>
      </c>
      <c r="AJ444" s="123">
        <f>DECKS!$M444+DECKS!$O444+DECKS!$Q444+DECKS!$S444+DECKS!$U444+DECKS!$W444+DECKS!$Y444+DECKS!$AA444+DECKS!$AD444</f>
        <v>25</v>
      </c>
      <c r="AK444" s="124">
        <f>IFERROR((DECKS!$N444+DECKS!$P444+DECKS!$R444+DECKS!$T444+DECKS!$V444+DECKS!$X444+DECKS!$Z444+DECKS!$AB444+DECKS!$AE444)/DECKS!$AJ444,0)</f>
        <v>0.16</v>
      </c>
      <c r="AL444" s="126" t="s">
        <v>362</v>
      </c>
      <c r="AM444" s="122">
        <f>SUMIF(HISTORICO!N:N,DECKS!$F444,HISTORICO!X:X)</f>
        <v>0</v>
      </c>
      <c r="AN444" s="122">
        <f>SUMIF(HISTORICO!N:N,DECKS!$F444,HISTORICO!Y:Y)</f>
        <v>0</v>
      </c>
      <c r="AO444" s="122">
        <f>SUMIF(HISTORICO!N:N,DECKS!$F444,HISTORICO!Z:Z)</f>
        <v>0</v>
      </c>
      <c r="AP444" s="122">
        <f>SUMIF(HISTORICO!N:N,DECKS!$F444,HISTORICO!AA:AA)</f>
        <v>0</v>
      </c>
      <c r="AQ444" s="127">
        <f>IFERROR(SUM(DECKS!$AM444:$AP444)/((DECKS!$AG444)),0)</f>
        <v>0</v>
      </c>
      <c r="AR444" s="128">
        <f>IFERROR(DECKS!$AM444/SUM(DECKS!$AM444:$AP444),0)</f>
        <v>0</v>
      </c>
      <c r="AS444" s="128">
        <f>IFERROR(DECKS!$AN444/SUM(DECKS!$AM444:$AP444),0)</f>
        <v>0</v>
      </c>
      <c r="AT444" s="128">
        <f>IFERROR(DECKS!$AO444/SUM(DECKS!$AM444:$AP444),0)</f>
        <v>0</v>
      </c>
      <c r="AU444" s="128">
        <f>IFERROR(DECKS!$AP444/SUM(DECKS!$AM444:$AP444),0)</f>
        <v>0</v>
      </c>
      <c r="AV444" s="122">
        <f t="array" ref="AV444">XLOOKUP(DECKS!$F444,HISTORICO!$N$4:$N$100,HISTORICO!$AH$4:$AH$100,0)</f>
        <v>0</v>
      </c>
      <c r="AW444" s="122">
        <f>DECKS!$AV444+DECKS!$AM444+1.5*DECKS!$AN444+2*DECKS!$AO444+2.5*DECKS!$AP444</f>
        <v>0</v>
      </c>
      <c r="AX444" s="125" t="str">
        <f>IFERROR(DECKS!$AW444/DECKS!$AG444,"-")</f>
        <v>-</v>
      </c>
      <c r="AY444" s="122" t="str">
        <f t="array" ref="AY444">XLOOKUP(DECKS!$AX444,REF!$F$64:$F$68,REF!$D$64:$D$68,"-",-1,1)</f>
        <v>-</v>
      </c>
      <c r="AZ444" s="122"/>
      <c r="BA444" s="129"/>
      <c r="BB444" s="122"/>
      <c r="BC444" s="122"/>
    </row>
    <row r="445" ht="18.75" hidden="1" customHeight="1">
      <c r="A445" s="88"/>
      <c r="B445" s="105" t="s">
        <v>340</v>
      </c>
      <c r="C445" s="107" t="s">
        <v>274</v>
      </c>
      <c r="D445" s="107">
        <v>6.0</v>
      </c>
      <c r="E445" s="105" t="str">
        <f t="array" ref="E445">XLOOKUP(B445,REF!$C$3:$C$34,REF!$B$3:$B$34,"-",0,1)</f>
        <v>Esper</v>
      </c>
      <c r="F445" s="108" t="s">
        <v>788</v>
      </c>
      <c r="G445" s="107" t="str">
        <f t="shared" si="1"/>
        <v>1</v>
      </c>
      <c r="H445" s="107" t="str">
        <f t="shared" si="2"/>
        <v>1</v>
      </c>
      <c r="I445" s="107" t="str">
        <f t="shared" si="3"/>
        <v>1</v>
      </c>
      <c r="J445" s="107" t="str">
        <f t="shared" si="4"/>
        <v>0</v>
      </c>
      <c r="K445" s="107" t="str">
        <f t="shared" si="5"/>
        <v>0</v>
      </c>
      <c r="L445" s="107">
        <f t="shared" si="6"/>
        <v>3</v>
      </c>
      <c r="M445" s="107">
        <f t="array" ref="M445">XLOOKUP(DECKS!$F445,HISTORICO!$B$4:$B$11,HISTORICO!$C$4:$C$11,0,0)</f>
        <v>0</v>
      </c>
      <c r="N445" s="107">
        <f t="array" ref="N445">XLOOKUP(DECKS!$F445,HISTORICO!$B$4:$B$11,HISTORICO!$D$4:$D$11,0,0)</f>
        <v>0</v>
      </c>
      <c r="O445" s="107">
        <f t="array" ref="O445">XLOOKUP(DECKS!$F445,HISTORICO!$B$15:$B$89,HISTORICO!$C$15:$C$89,0,0)</f>
        <v>0</v>
      </c>
      <c r="P445" s="107">
        <f t="array" ref="P445">XLOOKUP(DECKS!$F445,HISTORICO!$B$15:$B$89,HISTORICO!$D$15:$D$89,0,0)</f>
        <v>0</v>
      </c>
      <c r="Q445" s="107">
        <f t="array" ref="Q445">XLOOKUP(DECKS!$F445,HISTORICO!$B$93:$B$171,HISTORICO!$C$93:$C$171,0,0)</f>
        <v>0</v>
      </c>
      <c r="R445" s="107">
        <f t="array" ref="R445">XLOOKUP(DECKS!$F445,HISTORICO!$B$93:$B$171,HISTORICO!$D$93:$D$171,0,0)</f>
        <v>0</v>
      </c>
      <c r="S445" s="107">
        <f t="array" ref="S445">XLOOKUP(DECKS!$F445,HISTORICO!$B$175:$B$377,HISTORICO!$C$175:$C$377,0,0)</f>
        <v>19</v>
      </c>
      <c r="T445" s="107">
        <f t="array" ref="T445">XLOOKUP(DECKS!$F445,HISTORICO!$B$175:$B$377,HISTORICO!$D$175:$D$377,0,0)</f>
        <v>3</v>
      </c>
      <c r="U445" s="107">
        <f t="array" ref="U445">XLOOKUP(DECKS!$F445,HISTORICO!$B$381:$B$501,HISTORICO!$C$381:$C$501,0,0)</f>
        <v>0</v>
      </c>
      <c r="V445" s="107">
        <f t="array" ref="V445">XLOOKUP(DECKS!$F445,HISTORICO!$B$381:$B$501,HISTORICO!$D$381:$D$501,0,0)</f>
        <v>0</v>
      </c>
      <c r="W445" s="107">
        <f t="array" ref="W445">XLOOKUP(DECKS!$F445,HISTORICO!$B$505:$B$589,HISTORICO!$C$505:$C$589,0,0)</f>
        <v>0</v>
      </c>
      <c r="X445" s="107">
        <f t="array" ref="X445">XLOOKUP(DECKS!$F445,HISTORICO!$B$505:$B$589,HISTORICO!$D$505:$D$589,0,0)</f>
        <v>0</v>
      </c>
      <c r="Y445" s="107">
        <f t="array" ref="Y445">XLOOKUP(DECKS!$F445,HISTORICO!$N$4:$N$100,HISTORICO!$O$4:$O$100,0,0)</f>
        <v>0</v>
      </c>
      <c r="Z445" s="107">
        <f t="array" ref="Z445">XLOOKUP(DECKS!$F445,HISTORICO!$N$4:$N$100,HISTORICO!$P$4:$P$100,0,0)</f>
        <v>0</v>
      </c>
      <c r="AA445" s="107">
        <f t="array" ref="AA445">XLOOKUP(DECKS!$F445,HISTORICO!$N$107:$N$288,HISTORICO!$O$107:$O$288,0,0)</f>
        <v>0</v>
      </c>
      <c r="AB445" s="107">
        <f t="array" ref="AB445">XLOOKUP(DECKS!$F445,HISTORICO!$N$107:$N$288,HISTORICO!$P$107:$P$288,0,0)</f>
        <v>0</v>
      </c>
      <c r="AC445" s="100" t="str">
        <f>DECKS!$AB445/DECKS!$AA445</f>
        <v>#DIV/0!</v>
      </c>
      <c r="AD445" s="108">
        <f t="array" ref="AD445">XLOOKUP(DECKS!$F445,HISTORICO!$N$292:$N$759,HISTORICO!$O$292:$O$759,0,0)</f>
        <v>0</v>
      </c>
      <c r="AE445" s="107">
        <f t="array" ref="AE445">XLOOKUP(DECKS!$F445,HISTORICO!$N$292:$N$759,HISTORICO!$P$292:$P$759,0,0)</f>
        <v>0</v>
      </c>
      <c r="AF445" s="109">
        <f>IFERROR(DECKS!$AE445/DECKS!$AD445,0)</f>
        <v>0</v>
      </c>
      <c r="AG445" s="108">
        <f>DECKS!$Y445+DECKS!$AA445+DECKS!$AD445</f>
        <v>0</v>
      </c>
      <c r="AH445" s="109">
        <f>IFERROR((DECKS!$Z445+DECKS!$AB445+DECKS!$AE445)/DECKS!$AG445,0)</f>
        <v>0</v>
      </c>
      <c r="AI445" s="110" t="str">
        <f>IFERROR(AVERAGEIF(REG!$D$2:$D$124,DECKS!$F445,REG!$C$2:$C$124),"-")</f>
        <v>-</v>
      </c>
      <c r="AJ445" s="108">
        <f>DECKS!$M445+DECKS!$O445+DECKS!$Q445+DECKS!$S445+DECKS!$U445+DECKS!$W445+DECKS!$Y445+DECKS!$AA445+DECKS!$AD445</f>
        <v>19</v>
      </c>
      <c r="AK445" s="109">
        <f>IFERROR((DECKS!$N445+DECKS!$P445+DECKS!$R445+DECKS!$T445+DECKS!$V445+DECKS!$X445+DECKS!$Z445+DECKS!$AB445+DECKS!$AE445)/DECKS!$AJ445,0)</f>
        <v>0.1578947368</v>
      </c>
      <c r="AL445" s="100" t="s">
        <v>362</v>
      </c>
      <c r="AM445" s="107">
        <f>SUMIF(HISTORICO!N:N,DECKS!$F445,HISTORICO!X:X)</f>
        <v>0</v>
      </c>
      <c r="AN445" s="107">
        <f>SUMIF(HISTORICO!N:N,DECKS!$F445,HISTORICO!Y:Y)</f>
        <v>0</v>
      </c>
      <c r="AO445" s="107">
        <f>SUMIF(HISTORICO!N:N,DECKS!$F445,HISTORICO!Z:Z)</f>
        <v>0</v>
      </c>
      <c r="AP445" s="107">
        <f>SUMIF(HISTORICO!N:N,DECKS!$F445,HISTORICO!AA:AA)</f>
        <v>0</v>
      </c>
      <c r="AQ445" s="111">
        <f>IFERROR(SUM(DECKS!$AM445:$AP445)/((DECKS!$AG445)),0)</f>
        <v>0</v>
      </c>
      <c r="AR445" s="112">
        <f>IFERROR(DECKS!$AM445/SUM(DECKS!$AM445:$AP445),0)</f>
        <v>0</v>
      </c>
      <c r="AS445" s="112">
        <f>IFERROR(DECKS!$AN445/SUM(DECKS!$AM445:$AP445),0)</f>
        <v>0</v>
      </c>
      <c r="AT445" s="112">
        <f>IFERROR(DECKS!$AO445/SUM(DECKS!$AM445:$AP445),0)</f>
        <v>0</v>
      </c>
      <c r="AU445" s="112">
        <f>IFERROR(DECKS!$AP445/SUM(DECKS!$AM445:$AP445),0)</f>
        <v>0</v>
      </c>
      <c r="AV445" s="107">
        <f t="array" ref="AV445">XLOOKUP(DECKS!$F445,HISTORICO!$N$4:$N$100,HISTORICO!$AH$4:$AH$100,0)</f>
        <v>0</v>
      </c>
      <c r="AW445" s="107">
        <f>DECKS!$AV445+DECKS!$AM445+1.5*DECKS!$AN445+2*DECKS!$AO445+2.5*DECKS!$AP445</f>
        <v>0</v>
      </c>
      <c r="AX445" s="110" t="str">
        <f>IFERROR(DECKS!$AW445/DECKS!$AG445,"-")</f>
        <v>-</v>
      </c>
      <c r="AY445" s="107" t="str">
        <f t="array" ref="AY445">XLOOKUP(DECKS!$AX445,REF!$F$64:$F$68,REF!$D$64:$D$68,"-",-1,1)</f>
        <v>-</v>
      </c>
      <c r="AZ445" s="107"/>
      <c r="BA445" s="114"/>
      <c r="BB445" s="107"/>
      <c r="BC445" s="107"/>
    </row>
    <row r="446" ht="18.75" hidden="1" customHeight="1">
      <c r="A446" s="88"/>
      <c r="B446" s="121" t="s">
        <v>332</v>
      </c>
      <c r="C446" s="122" t="s">
        <v>264</v>
      </c>
      <c r="D446" s="122">
        <v>7.0</v>
      </c>
      <c r="E446" s="121" t="str">
        <f t="array" ref="E446">XLOOKUP(B446,REF!$C$3:$C$34,REF!$B$3:$B$34,"-",0,1)</f>
        <v>Gruul</v>
      </c>
      <c r="F446" s="123" t="s">
        <v>789</v>
      </c>
      <c r="G446" s="122" t="str">
        <f t="shared" si="1"/>
        <v>0</v>
      </c>
      <c r="H446" s="122" t="str">
        <f t="shared" si="2"/>
        <v>0</v>
      </c>
      <c r="I446" s="122" t="str">
        <f t="shared" si="3"/>
        <v>0</v>
      </c>
      <c r="J446" s="122" t="str">
        <f t="shared" si="4"/>
        <v>1</v>
      </c>
      <c r="K446" s="122" t="str">
        <f t="shared" si="5"/>
        <v>1</v>
      </c>
      <c r="L446" s="122">
        <f t="shared" si="6"/>
        <v>2</v>
      </c>
      <c r="M446" s="122">
        <f t="array" ref="M446">XLOOKUP(DECKS!$F446,HISTORICO!$B$4:$B$11,HISTORICO!$C$4:$C$11,0,0)</f>
        <v>0</v>
      </c>
      <c r="N446" s="122">
        <f t="array" ref="N446">XLOOKUP(DECKS!$F446,HISTORICO!$B$4:$B$11,HISTORICO!$D$4:$D$11,0,0)</f>
        <v>0</v>
      </c>
      <c r="O446" s="122">
        <f t="array" ref="O446">XLOOKUP(DECKS!$F446,HISTORICO!$B$15:$B$89,HISTORICO!$C$15:$C$89,0,0)</f>
        <v>0</v>
      </c>
      <c r="P446" s="122">
        <f t="array" ref="P446">XLOOKUP(DECKS!$F446,HISTORICO!$B$15:$B$89,HISTORICO!$D$15:$D$89,0,0)</f>
        <v>0</v>
      </c>
      <c r="Q446" s="122">
        <f t="array" ref="Q446">XLOOKUP(DECKS!$F446,HISTORICO!$B$93:$B$171,HISTORICO!$C$93:$C$171,0,0)</f>
        <v>0</v>
      </c>
      <c r="R446" s="122">
        <f t="array" ref="R446">XLOOKUP(DECKS!$F446,HISTORICO!$B$93:$B$171,HISTORICO!$D$93:$D$171,0,0)</f>
        <v>0</v>
      </c>
      <c r="S446" s="122">
        <f t="array" ref="S446">XLOOKUP(DECKS!$F446,HISTORICO!$B$175:$B$377,HISTORICO!$C$175:$C$377,0,0)</f>
        <v>0</v>
      </c>
      <c r="T446" s="122">
        <f t="array" ref="T446">XLOOKUP(DECKS!$F446,HISTORICO!$B$175:$B$377,HISTORICO!$D$175:$D$377,0,0)</f>
        <v>0</v>
      </c>
      <c r="U446" s="122">
        <f t="array" ref="U446">XLOOKUP(DECKS!$F446,HISTORICO!$B$381:$B$501,HISTORICO!$C$381:$C$501,0,0)</f>
        <v>9</v>
      </c>
      <c r="V446" s="122">
        <f t="array" ref="V446">XLOOKUP(DECKS!$F446,HISTORICO!$B$381:$B$501,HISTORICO!$D$381:$D$501,0,0)</f>
        <v>2</v>
      </c>
      <c r="W446" s="122">
        <f t="array" ref="W446">XLOOKUP(DECKS!$F446,HISTORICO!$B$505:$B$589,HISTORICO!$C$505:$C$589,0,0)</f>
        <v>4</v>
      </c>
      <c r="X446" s="122">
        <f t="array" ref="X446">XLOOKUP(DECKS!$F446,HISTORICO!$B$505:$B$589,HISTORICO!$D$505:$D$589,0,0)</f>
        <v>0</v>
      </c>
      <c r="Y446" s="122">
        <f t="array" ref="Y446">XLOOKUP(DECKS!$F446,HISTORICO!$N$4:$N$100,HISTORICO!$O$4:$O$100,0,0)</f>
        <v>0</v>
      </c>
      <c r="Z446" s="122">
        <f t="array" ref="Z446">XLOOKUP(DECKS!$F446,HISTORICO!$N$4:$N$100,HISTORICO!$P$4:$P$100,0,0)</f>
        <v>0</v>
      </c>
      <c r="AA446" s="122">
        <f t="array" ref="AA446">XLOOKUP(DECKS!$F446,HISTORICO!$N$107:$N$288,HISTORICO!$O$107:$O$288,0,0)</f>
        <v>0</v>
      </c>
      <c r="AB446" s="122">
        <f t="array" ref="AB446">XLOOKUP(DECKS!$F446,HISTORICO!$N$107:$N$288,HISTORICO!$P$107:$P$288,0,0)</f>
        <v>0</v>
      </c>
      <c r="AC446" s="126" t="str">
        <f>DECKS!$AB446/DECKS!$AA446</f>
        <v>#DIV/0!</v>
      </c>
      <c r="AD446" s="123">
        <f t="array" ref="AD446">XLOOKUP(DECKS!$F446,HISTORICO!$N$292:$N$759,HISTORICO!$O$292:$O$759,0,0)</f>
        <v>0</v>
      </c>
      <c r="AE446" s="122">
        <f t="array" ref="AE446">XLOOKUP(DECKS!$F446,HISTORICO!$N$292:$N$759,HISTORICO!$P$292:$P$759,0,0)</f>
        <v>0</v>
      </c>
      <c r="AF446" s="124">
        <f>IFERROR(DECKS!$AE446/DECKS!$AD446,0)</f>
        <v>0</v>
      </c>
      <c r="AG446" s="123">
        <f>DECKS!$Y446+DECKS!$AA446+DECKS!$AD446</f>
        <v>0</v>
      </c>
      <c r="AH446" s="124">
        <f>IFERROR((DECKS!$Z446+DECKS!$AB446+DECKS!$AE446)/DECKS!$AG446,0)</f>
        <v>0</v>
      </c>
      <c r="AI446" s="125" t="str">
        <f>IFERROR(AVERAGEIF(REG!$D$2:$D$124,DECKS!$F446,REG!$C$2:$C$124),"-")</f>
        <v>-</v>
      </c>
      <c r="AJ446" s="123">
        <f>DECKS!$M446+DECKS!$O446+DECKS!$Q446+DECKS!$S446+DECKS!$U446+DECKS!$W446+DECKS!$Y446+DECKS!$AA446+DECKS!$AD446</f>
        <v>13</v>
      </c>
      <c r="AK446" s="124">
        <f>IFERROR((DECKS!$N446+DECKS!$P446+DECKS!$R446+DECKS!$T446+DECKS!$V446+DECKS!$X446+DECKS!$Z446+DECKS!$AB446+DECKS!$AE446)/DECKS!$AJ446,0)</f>
        <v>0.1538461538</v>
      </c>
      <c r="AL446" s="126" t="s">
        <v>362</v>
      </c>
      <c r="AM446" s="122">
        <f>SUMIF(HISTORICO!N:N,DECKS!$F446,HISTORICO!X:X)</f>
        <v>0</v>
      </c>
      <c r="AN446" s="122">
        <f>SUMIF(HISTORICO!N:N,DECKS!$F446,HISTORICO!Y:Y)</f>
        <v>0</v>
      </c>
      <c r="AO446" s="122">
        <f>SUMIF(HISTORICO!N:N,DECKS!$F446,HISTORICO!Z:Z)</f>
        <v>0</v>
      </c>
      <c r="AP446" s="122">
        <f>SUMIF(HISTORICO!N:N,DECKS!$F446,HISTORICO!AA:AA)</f>
        <v>0</v>
      </c>
      <c r="AQ446" s="127">
        <f>IFERROR(SUM(DECKS!$AM446:$AP446)/((DECKS!$AG446)),0)</f>
        <v>0</v>
      </c>
      <c r="AR446" s="128">
        <f>IFERROR(DECKS!$AM446/SUM(DECKS!$AM446:$AP446),0)</f>
        <v>0</v>
      </c>
      <c r="AS446" s="128">
        <f>IFERROR(DECKS!$AN446/SUM(DECKS!$AM446:$AP446),0)</f>
        <v>0</v>
      </c>
      <c r="AT446" s="128">
        <f>IFERROR(DECKS!$AO446/SUM(DECKS!$AM446:$AP446),0)</f>
        <v>0</v>
      </c>
      <c r="AU446" s="128">
        <f>IFERROR(DECKS!$AP446/SUM(DECKS!$AM446:$AP446),0)</f>
        <v>0</v>
      </c>
      <c r="AV446" s="122">
        <f t="array" ref="AV446">XLOOKUP(DECKS!$F446,HISTORICO!$N$4:$N$100,HISTORICO!$AH$4:$AH$100,0)</f>
        <v>0</v>
      </c>
      <c r="AW446" s="122">
        <f>DECKS!$AV446+DECKS!$AM446+1.5*DECKS!$AN446+2*DECKS!$AO446+2.5*DECKS!$AP446</f>
        <v>0</v>
      </c>
      <c r="AX446" s="125" t="str">
        <f>IFERROR(DECKS!$AW446/DECKS!$AG446,"-")</f>
        <v>-</v>
      </c>
      <c r="AY446" s="122" t="str">
        <f t="array" ref="AY446">XLOOKUP(DECKS!$AX446,REF!$F$64:$F$68,REF!$D$64:$D$68,"-",-1,1)</f>
        <v>-</v>
      </c>
      <c r="AZ446" s="122"/>
      <c r="BA446" s="129"/>
      <c r="BB446" s="122"/>
      <c r="BC446" s="122"/>
    </row>
    <row r="447" ht="18.75" hidden="1" customHeight="1">
      <c r="A447" s="88"/>
      <c r="B447" s="121" t="s">
        <v>316</v>
      </c>
      <c r="C447" s="122" t="s">
        <v>275</v>
      </c>
      <c r="D447" s="122">
        <v>3.0</v>
      </c>
      <c r="E447" s="121" t="str">
        <f t="array" ref="E447">XLOOKUP(B447,REF!$C$3:$C$34,REF!$B$3:$B$34,"-",0,1)</f>
        <v>Golgari</v>
      </c>
      <c r="F447" s="123" t="s">
        <v>790</v>
      </c>
      <c r="G447" s="122" t="str">
        <f t="shared" si="1"/>
        <v>0</v>
      </c>
      <c r="H447" s="122" t="str">
        <f t="shared" si="2"/>
        <v>0</v>
      </c>
      <c r="I447" s="122" t="str">
        <f t="shared" si="3"/>
        <v>1</v>
      </c>
      <c r="J447" s="122" t="str">
        <f t="shared" si="4"/>
        <v>0</v>
      </c>
      <c r="K447" s="122" t="str">
        <f t="shared" si="5"/>
        <v>1</v>
      </c>
      <c r="L447" s="122">
        <f t="shared" si="6"/>
        <v>2</v>
      </c>
      <c r="M447" s="122">
        <f t="array" ref="M447">XLOOKUP(DECKS!$F447,HISTORICO!$B$4:$B$11,HISTORICO!$C$4:$C$11,0,0)</f>
        <v>0</v>
      </c>
      <c r="N447" s="122">
        <f t="array" ref="N447">XLOOKUP(DECKS!$F447,HISTORICO!$B$4:$B$11,HISTORICO!$D$4:$D$11,0,0)</f>
        <v>0</v>
      </c>
      <c r="O447" s="122">
        <f t="array" ref="O447">XLOOKUP(DECKS!$F447,HISTORICO!$B$15:$B$89,HISTORICO!$C$15:$C$89,0,0)</f>
        <v>0</v>
      </c>
      <c r="P447" s="122">
        <f t="array" ref="P447">XLOOKUP(DECKS!$F447,HISTORICO!$B$15:$B$89,HISTORICO!$D$15:$D$89,0,0)</f>
        <v>0</v>
      </c>
      <c r="Q447" s="122">
        <f t="array" ref="Q447">XLOOKUP(DECKS!$F447,HISTORICO!$B$93:$B$171,HISTORICO!$C$93:$C$171,0,0)</f>
        <v>0</v>
      </c>
      <c r="R447" s="122">
        <f t="array" ref="R447">XLOOKUP(DECKS!$F447,HISTORICO!$B$93:$B$171,HISTORICO!$D$93:$D$171,0,0)</f>
        <v>0</v>
      </c>
      <c r="S447" s="122">
        <f t="array" ref="S447">XLOOKUP(DECKS!$F447,HISTORICO!$B$175:$B$377,HISTORICO!$C$175:$C$377,0,0)</f>
        <v>48</v>
      </c>
      <c r="T447" s="122">
        <f t="array" ref="T447">XLOOKUP(DECKS!$F447,HISTORICO!$B$175:$B$377,HISTORICO!$D$175:$D$377,0,0)</f>
        <v>8</v>
      </c>
      <c r="U447" s="122">
        <f t="array" ref="U447">XLOOKUP(DECKS!$F447,HISTORICO!$B$381:$B$501,HISTORICO!$C$381:$C$501,0,0)</f>
        <v>38</v>
      </c>
      <c r="V447" s="122">
        <f t="array" ref="V447">XLOOKUP(DECKS!$F447,HISTORICO!$B$381:$B$501,HISTORICO!$D$381:$D$501,0,0)</f>
        <v>5</v>
      </c>
      <c r="W447" s="122">
        <f t="array" ref="W447">XLOOKUP(DECKS!$F447,HISTORICO!$B$505:$B$589,HISTORICO!$C$505:$C$589,0,0)</f>
        <v>0</v>
      </c>
      <c r="X447" s="122">
        <f t="array" ref="X447">XLOOKUP(DECKS!$F447,HISTORICO!$B$505:$B$589,HISTORICO!$D$505:$D$589,0,0)</f>
        <v>0</v>
      </c>
      <c r="Y447" s="122">
        <f t="array" ref="Y447">XLOOKUP(DECKS!$F447,HISTORICO!$N$4:$N$100,HISTORICO!$O$4:$O$100,0,0)</f>
        <v>0</v>
      </c>
      <c r="Z447" s="122">
        <f t="array" ref="Z447">XLOOKUP(DECKS!$F447,HISTORICO!$N$4:$N$100,HISTORICO!$P$4:$P$100,0,0)</f>
        <v>0</v>
      </c>
      <c r="AA447" s="122">
        <f t="array" ref="AA447">XLOOKUP(DECKS!$F447,HISTORICO!$N$107:$N$288,HISTORICO!$O$107:$O$288,0,0)</f>
        <v>0</v>
      </c>
      <c r="AB447" s="122">
        <f t="array" ref="AB447">XLOOKUP(DECKS!$F447,HISTORICO!$N$107:$N$288,HISTORICO!$P$107:$P$288,0,0)</f>
        <v>0</v>
      </c>
      <c r="AC447" s="126" t="str">
        <f>DECKS!$AB447/DECKS!$AA447</f>
        <v>#DIV/0!</v>
      </c>
      <c r="AD447" s="123">
        <f t="array" ref="AD447">XLOOKUP(DECKS!$F447,HISTORICO!$N$292:$N$759,HISTORICO!$O$292:$O$759,0,0)</f>
        <v>0</v>
      </c>
      <c r="AE447" s="122">
        <f t="array" ref="AE447">XLOOKUP(DECKS!$F447,HISTORICO!$N$292:$N$759,HISTORICO!$P$292:$P$759,0,0)</f>
        <v>0</v>
      </c>
      <c r="AF447" s="124">
        <f>IFERROR(DECKS!$AE447/DECKS!$AD447,0)</f>
        <v>0</v>
      </c>
      <c r="AG447" s="123">
        <f>DECKS!$Y447+DECKS!$AA447+DECKS!$AD447</f>
        <v>0</v>
      </c>
      <c r="AH447" s="124">
        <f>IFERROR((DECKS!$Z447+DECKS!$AB447+DECKS!$AE447)/DECKS!$AG447,0)</f>
        <v>0</v>
      </c>
      <c r="AI447" s="125" t="str">
        <f>IFERROR(AVERAGEIF(REG!$D$2:$D$124,DECKS!$F447,REG!$C$2:$C$124),"-")</f>
        <v>-</v>
      </c>
      <c r="AJ447" s="123">
        <f>DECKS!$M447+DECKS!$O447+DECKS!$Q447+DECKS!$S447+DECKS!$U447+DECKS!$W447+DECKS!$Y447+DECKS!$AA447+DECKS!$AD447</f>
        <v>86</v>
      </c>
      <c r="AK447" s="124">
        <f>IFERROR((DECKS!$N447+DECKS!$P447+DECKS!$R447+DECKS!$T447+DECKS!$V447+DECKS!$X447+DECKS!$Z447+DECKS!$AB447+DECKS!$AE447)/DECKS!$AJ447,0)</f>
        <v>0.1511627907</v>
      </c>
      <c r="AL447" s="126" t="s">
        <v>161</v>
      </c>
      <c r="AM447" s="122">
        <f>SUMIF(HISTORICO!N:N,DECKS!$F447,HISTORICO!X:X)</f>
        <v>0</v>
      </c>
      <c r="AN447" s="122">
        <f>SUMIF(HISTORICO!N:N,DECKS!$F447,HISTORICO!Y:Y)</f>
        <v>0</v>
      </c>
      <c r="AO447" s="122">
        <f>SUMIF(HISTORICO!N:N,DECKS!$F447,HISTORICO!Z:Z)</f>
        <v>0</v>
      </c>
      <c r="AP447" s="122">
        <f>SUMIF(HISTORICO!N:N,DECKS!$F447,HISTORICO!AA:AA)</f>
        <v>0</v>
      </c>
      <c r="AQ447" s="127">
        <f>IFERROR(SUM(DECKS!$AM447:$AP447)/((DECKS!$AG447)),0)</f>
        <v>0</v>
      </c>
      <c r="AR447" s="128">
        <f>IFERROR(DECKS!$AM447/SUM(DECKS!$AM447:$AP447),0)</f>
        <v>0</v>
      </c>
      <c r="AS447" s="128">
        <f>IFERROR(DECKS!$AN447/SUM(DECKS!$AM447:$AP447),0)</f>
        <v>0</v>
      </c>
      <c r="AT447" s="128">
        <f>IFERROR(DECKS!$AO447/SUM(DECKS!$AM447:$AP447),0)</f>
        <v>0</v>
      </c>
      <c r="AU447" s="128">
        <f>IFERROR(DECKS!$AP447/SUM(DECKS!$AM447:$AP447),0)</f>
        <v>0</v>
      </c>
      <c r="AV447" s="122">
        <f t="array" ref="AV447">XLOOKUP(DECKS!$F447,HISTORICO!$N$4:$N$100,HISTORICO!$AH$4:$AH$100,0)</f>
        <v>0</v>
      </c>
      <c r="AW447" s="122">
        <f>DECKS!$AV447+DECKS!$AM447+1.5*DECKS!$AN447+2*DECKS!$AO447+2.5*DECKS!$AP447</f>
        <v>0</v>
      </c>
      <c r="AX447" s="125" t="str">
        <f>IFERROR(DECKS!$AW447/DECKS!$AG447,"-")</f>
        <v>-</v>
      </c>
      <c r="AY447" s="122" t="str">
        <f t="array" ref="AY447">XLOOKUP(DECKS!$AX447,REF!$F$64:$F$68,REF!$D$64:$D$68,"-",-1,1)</f>
        <v>-</v>
      </c>
      <c r="AZ447" s="122"/>
      <c r="BA447" s="129"/>
      <c r="BB447" s="122"/>
      <c r="BC447" s="122"/>
    </row>
    <row r="448" ht="18.75" hidden="1" customHeight="1">
      <c r="A448" s="88"/>
      <c r="B448" s="121" t="s">
        <v>300</v>
      </c>
      <c r="C448" s="122" t="s">
        <v>280</v>
      </c>
      <c r="D448" s="122">
        <v>5.0</v>
      </c>
      <c r="E448" s="121" t="str">
        <f t="array" ref="E448">XLOOKUP(B448,REF!$C$3:$C$34,REF!$B$3:$B$34,"-",0,1)</f>
        <v>Naya</v>
      </c>
      <c r="F448" s="123" t="s">
        <v>791</v>
      </c>
      <c r="G448" s="122" t="str">
        <f t="shared" si="1"/>
        <v>1</v>
      </c>
      <c r="H448" s="122" t="str">
        <f t="shared" si="2"/>
        <v>0</v>
      </c>
      <c r="I448" s="122" t="str">
        <f t="shared" si="3"/>
        <v>0</v>
      </c>
      <c r="J448" s="122" t="str">
        <f t="shared" si="4"/>
        <v>1</v>
      </c>
      <c r="K448" s="122" t="str">
        <f t="shared" si="5"/>
        <v>1</v>
      </c>
      <c r="L448" s="122">
        <f t="shared" si="6"/>
        <v>3</v>
      </c>
      <c r="M448" s="122">
        <f t="array" ref="M448">XLOOKUP(DECKS!$F448,HISTORICO!$B$4:$B$11,HISTORICO!$C$4:$C$11,0,0)</f>
        <v>0</v>
      </c>
      <c r="N448" s="122">
        <f t="array" ref="N448">XLOOKUP(DECKS!$F448,HISTORICO!$B$4:$B$11,HISTORICO!$D$4:$D$11,0,0)</f>
        <v>0</v>
      </c>
      <c r="O448" s="122">
        <f t="array" ref="O448">XLOOKUP(DECKS!$F448,HISTORICO!$B$15:$B$89,HISTORICO!$C$15:$C$89,0,0)</f>
        <v>0</v>
      </c>
      <c r="P448" s="122">
        <f t="array" ref="P448">XLOOKUP(DECKS!$F448,HISTORICO!$B$15:$B$89,HISTORICO!$D$15:$D$89,0,0)</f>
        <v>0</v>
      </c>
      <c r="Q448" s="122">
        <f t="array" ref="Q448">XLOOKUP(DECKS!$F448,HISTORICO!$B$93:$B$171,HISTORICO!$C$93:$C$171,0,0)</f>
        <v>0</v>
      </c>
      <c r="R448" s="122">
        <f t="array" ref="R448">XLOOKUP(DECKS!$F448,HISTORICO!$B$93:$B$171,HISTORICO!$D$93:$D$171,0,0)</f>
        <v>0</v>
      </c>
      <c r="S448" s="122">
        <f t="array" ref="S448">XLOOKUP(DECKS!$F448,HISTORICO!$B$175:$B$377,HISTORICO!$C$175:$C$377,0,0)</f>
        <v>7</v>
      </c>
      <c r="T448" s="122">
        <f t="array" ref="T448">XLOOKUP(DECKS!$F448,HISTORICO!$B$175:$B$377,HISTORICO!$D$175:$D$377,0,0)</f>
        <v>1</v>
      </c>
      <c r="U448" s="122">
        <f t="array" ref="U448">XLOOKUP(DECKS!$F448,HISTORICO!$B$381:$B$501,HISTORICO!$C$381:$C$501,0,0)</f>
        <v>0</v>
      </c>
      <c r="V448" s="122">
        <f t="array" ref="V448">XLOOKUP(DECKS!$F448,HISTORICO!$B$381:$B$501,HISTORICO!$D$381:$D$501,0,0)</f>
        <v>0</v>
      </c>
      <c r="W448" s="122">
        <f t="array" ref="W448">XLOOKUP(DECKS!$F448,HISTORICO!$B$505:$B$589,HISTORICO!$C$505:$C$589,0,0)</f>
        <v>0</v>
      </c>
      <c r="X448" s="122">
        <f t="array" ref="X448">XLOOKUP(DECKS!$F448,HISTORICO!$B$505:$B$589,HISTORICO!$D$505:$D$589,0,0)</f>
        <v>0</v>
      </c>
      <c r="Y448" s="122">
        <f t="array" ref="Y448">XLOOKUP(DECKS!$F448,HISTORICO!$N$4:$N$100,HISTORICO!$O$4:$O$100,0,0)</f>
        <v>0</v>
      </c>
      <c r="Z448" s="122">
        <f t="array" ref="Z448">XLOOKUP(DECKS!$F448,HISTORICO!$N$4:$N$100,HISTORICO!$P$4:$P$100,0,0)</f>
        <v>0</v>
      </c>
      <c r="AA448" s="122">
        <f t="array" ref="AA448">XLOOKUP(DECKS!$F448,HISTORICO!$N$107:$N$288,HISTORICO!$O$107:$O$288,0,0)</f>
        <v>0</v>
      </c>
      <c r="AB448" s="122">
        <f t="array" ref="AB448">XLOOKUP(DECKS!$F448,HISTORICO!$N$107:$N$288,HISTORICO!$P$107:$P$288,0,0)</f>
        <v>0</v>
      </c>
      <c r="AC448" s="126" t="str">
        <f>DECKS!$AB448/DECKS!$AA448</f>
        <v>#DIV/0!</v>
      </c>
      <c r="AD448" s="123">
        <f t="array" ref="AD448">XLOOKUP(DECKS!$F448,HISTORICO!$N$292:$N$759,HISTORICO!$O$292:$O$759,0,0)</f>
        <v>0</v>
      </c>
      <c r="AE448" s="122">
        <f t="array" ref="AE448">XLOOKUP(DECKS!$F448,HISTORICO!$N$292:$N$759,HISTORICO!$P$292:$P$759,0,0)</f>
        <v>0</v>
      </c>
      <c r="AF448" s="124">
        <f>IFERROR(DECKS!$AE448/DECKS!$AD448,0)</f>
        <v>0</v>
      </c>
      <c r="AG448" s="123">
        <f>DECKS!$Y448+DECKS!$AA448+DECKS!$AD448</f>
        <v>0</v>
      </c>
      <c r="AH448" s="124">
        <f>IFERROR((DECKS!$Z448+DECKS!$AB448+DECKS!$AE448)/DECKS!$AG448,0)</f>
        <v>0</v>
      </c>
      <c r="AI448" s="125" t="str">
        <f>IFERROR(AVERAGEIF(REG!$D$2:$D$124,DECKS!$F448,REG!$C$2:$C$124),"-")</f>
        <v>-</v>
      </c>
      <c r="AJ448" s="123">
        <f>DECKS!$M448+DECKS!$O448+DECKS!$Q448+DECKS!$S448+DECKS!$U448+DECKS!$W448+DECKS!$Y448+DECKS!$AA448+DECKS!$AD448</f>
        <v>7</v>
      </c>
      <c r="AK448" s="124">
        <f>IFERROR((DECKS!$N448+DECKS!$P448+DECKS!$R448+DECKS!$T448+DECKS!$V448+DECKS!$X448+DECKS!$Z448+DECKS!$AB448+DECKS!$AE448)/DECKS!$AJ448,0)</f>
        <v>0.1428571429</v>
      </c>
      <c r="AL448" s="126" t="s">
        <v>190</v>
      </c>
      <c r="AM448" s="122">
        <f>SUMIF(HISTORICO!N:N,DECKS!$F448,HISTORICO!X:X)</f>
        <v>0</v>
      </c>
      <c r="AN448" s="122">
        <f>SUMIF(HISTORICO!N:N,DECKS!$F448,HISTORICO!Y:Y)</f>
        <v>0</v>
      </c>
      <c r="AO448" s="122">
        <f>SUMIF(HISTORICO!N:N,DECKS!$F448,HISTORICO!Z:Z)</f>
        <v>0</v>
      </c>
      <c r="AP448" s="122">
        <f>SUMIF(HISTORICO!N:N,DECKS!$F448,HISTORICO!AA:AA)</f>
        <v>0</v>
      </c>
      <c r="AQ448" s="127">
        <f>IFERROR(SUM(DECKS!$AM448:$AP448)/((DECKS!$AG448)),0)</f>
        <v>0</v>
      </c>
      <c r="AR448" s="128">
        <f>IFERROR(DECKS!$AM448/SUM(DECKS!$AM448:$AP448),0)</f>
        <v>0</v>
      </c>
      <c r="AS448" s="128">
        <f>IFERROR(DECKS!$AN448/SUM(DECKS!$AM448:$AP448),0)</f>
        <v>0</v>
      </c>
      <c r="AT448" s="128">
        <f>IFERROR(DECKS!$AO448/SUM(DECKS!$AM448:$AP448),0)</f>
        <v>0</v>
      </c>
      <c r="AU448" s="128">
        <f>IFERROR(DECKS!$AP448/SUM(DECKS!$AM448:$AP448),0)</f>
        <v>0</v>
      </c>
      <c r="AV448" s="122">
        <f t="array" ref="AV448">XLOOKUP(DECKS!$F448,HISTORICO!$N$4:$N$100,HISTORICO!$AH$4:$AH$100,0)</f>
        <v>0</v>
      </c>
      <c r="AW448" s="122">
        <f>DECKS!$AV448+DECKS!$AM448+1.5*DECKS!$AN448+2*DECKS!$AO448+2.5*DECKS!$AP448</f>
        <v>0</v>
      </c>
      <c r="AX448" s="125" t="str">
        <f>IFERROR(DECKS!$AW448/DECKS!$AG448,"-")</f>
        <v>-</v>
      </c>
      <c r="AY448" s="122" t="str">
        <f t="array" ref="AY448">XLOOKUP(DECKS!$AX448,REF!$F$64:$F$68,REF!$D$64:$D$68,"-",-1,1)</f>
        <v>-</v>
      </c>
      <c r="AZ448" s="122"/>
      <c r="BA448" s="129"/>
      <c r="BB448" s="122"/>
      <c r="BC448" s="122"/>
    </row>
    <row r="449" ht="18.75" hidden="1" customHeight="1">
      <c r="A449" s="88"/>
      <c r="B449" s="121" t="s">
        <v>332</v>
      </c>
      <c r="C449" s="122" t="s">
        <v>266</v>
      </c>
      <c r="D449" s="122">
        <v>7.0</v>
      </c>
      <c r="E449" s="121" t="str">
        <f t="array" ref="E449">XLOOKUP(B449,REF!$C$3:$C$34,REF!$B$3:$B$34,"-",0,1)</f>
        <v>Gruul</v>
      </c>
      <c r="F449" s="123" t="s">
        <v>792</v>
      </c>
      <c r="G449" s="122" t="str">
        <f t="shared" si="1"/>
        <v>0</v>
      </c>
      <c r="H449" s="122" t="str">
        <f t="shared" si="2"/>
        <v>0</v>
      </c>
      <c r="I449" s="122" t="str">
        <f t="shared" si="3"/>
        <v>0</v>
      </c>
      <c r="J449" s="122" t="str">
        <f t="shared" si="4"/>
        <v>1</v>
      </c>
      <c r="K449" s="122" t="str">
        <f t="shared" si="5"/>
        <v>1</v>
      </c>
      <c r="L449" s="122">
        <f t="shared" si="6"/>
        <v>2</v>
      </c>
      <c r="M449" s="122">
        <f t="array" ref="M449">XLOOKUP(DECKS!$F449,HISTORICO!$B$4:$B$11,HISTORICO!$C$4:$C$11,0,0)</f>
        <v>0</v>
      </c>
      <c r="N449" s="122">
        <f t="array" ref="N449">XLOOKUP(DECKS!$F449,HISTORICO!$B$4:$B$11,HISTORICO!$D$4:$D$11,0,0)</f>
        <v>0</v>
      </c>
      <c r="O449" s="122">
        <f t="array" ref="O449">XLOOKUP(DECKS!$F449,HISTORICO!$B$15:$B$89,HISTORICO!$C$15:$C$89,0,0)</f>
        <v>0</v>
      </c>
      <c r="P449" s="122">
        <f t="array" ref="P449">XLOOKUP(DECKS!$F449,HISTORICO!$B$15:$B$89,HISTORICO!$D$15:$D$89,0,0)</f>
        <v>0</v>
      </c>
      <c r="Q449" s="122">
        <f t="array" ref="Q449">XLOOKUP(DECKS!$F449,HISTORICO!$B$93:$B$171,HISTORICO!$C$93:$C$171,0,0)</f>
        <v>0</v>
      </c>
      <c r="R449" s="122">
        <f t="array" ref="R449">XLOOKUP(DECKS!$F449,HISTORICO!$B$93:$B$171,HISTORICO!$D$93:$D$171,0,0)</f>
        <v>0</v>
      </c>
      <c r="S449" s="122">
        <f t="array" ref="S449">XLOOKUP(DECKS!$F449,HISTORICO!$B$175:$B$377,HISTORICO!$C$175:$C$377,0,0)</f>
        <v>7</v>
      </c>
      <c r="T449" s="122">
        <f t="array" ref="T449">XLOOKUP(DECKS!$F449,HISTORICO!$B$175:$B$377,HISTORICO!$D$175:$D$377,0,0)</f>
        <v>1</v>
      </c>
      <c r="U449" s="122">
        <f t="array" ref="U449">XLOOKUP(DECKS!$F449,HISTORICO!$B$381:$B$501,HISTORICO!$C$381:$C$501,0,0)</f>
        <v>0</v>
      </c>
      <c r="V449" s="122">
        <f t="array" ref="V449">XLOOKUP(DECKS!$F449,HISTORICO!$B$381:$B$501,HISTORICO!$D$381:$D$501,0,0)</f>
        <v>0</v>
      </c>
      <c r="W449" s="122">
        <f t="array" ref="W449">XLOOKUP(DECKS!$F449,HISTORICO!$B$505:$B$589,HISTORICO!$C$505:$C$589,0,0)</f>
        <v>0</v>
      </c>
      <c r="X449" s="122">
        <f t="array" ref="X449">XLOOKUP(DECKS!$F449,HISTORICO!$B$505:$B$589,HISTORICO!$D$505:$D$589,0,0)</f>
        <v>0</v>
      </c>
      <c r="Y449" s="122">
        <f t="array" ref="Y449">XLOOKUP(DECKS!$F449,HISTORICO!$N$4:$N$100,HISTORICO!$O$4:$O$100,0,0)</f>
        <v>0</v>
      </c>
      <c r="Z449" s="122">
        <f t="array" ref="Z449">XLOOKUP(DECKS!$F449,HISTORICO!$N$4:$N$100,HISTORICO!$P$4:$P$100,0,0)</f>
        <v>0</v>
      </c>
      <c r="AA449" s="122">
        <f t="array" ref="AA449">XLOOKUP(DECKS!$F449,HISTORICO!$N$107:$N$288,HISTORICO!$O$107:$O$288,0,0)</f>
        <v>0</v>
      </c>
      <c r="AB449" s="122">
        <f t="array" ref="AB449">XLOOKUP(DECKS!$F449,HISTORICO!$N$107:$N$288,HISTORICO!$P$107:$P$288,0,0)</f>
        <v>0</v>
      </c>
      <c r="AC449" s="126" t="str">
        <f>DECKS!$AB449/DECKS!$AA449</f>
        <v>#DIV/0!</v>
      </c>
      <c r="AD449" s="123">
        <f t="array" ref="AD449">XLOOKUP(DECKS!$F449,HISTORICO!$N$292:$N$759,HISTORICO!$O$292:$O$759,0,0)</f>
        <v>0</v>
      </c>
      <c r="AE449" s="122">
        <f t="array" ref="AE449">XLOOKUP(DECKS!$F449,HISTORICO!$N$292:$N$759,HISTORICO!$P$292:$P$759,0,0)</f>
        <v>0</v>
      </c>
      <c r="AF449" s="124">
        <f>IFERROR(DECKS!$AE449/DECKS!$AD449,0)</f>
        <v>0</v>
      </c>
      <c r="AG449" s="123">
        <f>DECKS!$Y449+DECKS!$AA449+DECKS!$AD449</f>
        <v>0</v>
      </c>
      <c r="AH449" s="124">
        <f>IFERROR((DECKS!$Z449+DECKS!$AB449+DECKS!$AE449)/DECKS!$AG449,0)</f>
        <v>0</v>
      </c>
      <c r="AI449" s="125" t="str">
        <f>IFERROR(AVERAGEIF(REG!$D$2:$D$124,DECKS!$F449,REG!$C$2:$C$124),"-")</f>
        <v>-</v>
      </c>
      <c r="AJ449" s="123">
        <f>DECKS!$M449+DECKS!$O449+DECKS!$Q449+DECKS!$S449+DECKS!$U449+DECKS!$W449+DECKS!$Y449+DECKS!$AA449+DECKS!$AD449</f>
        <v>7</v>
      </c>
      <c r="AK449" s="124">
        <f>IFERROR((DECKS!$N449+DECKS!$P449+DECKS!$R449+DECKS!$T449+DECKS!$V449+DECKS!$X449+DECKS!$Z449+DECKS!$AB449+DECKS!$AE449)/DECKS!$AJ449,0)</f>
        <v>0.1428571429</v>
      </c>
      <c r="AL449" s="126" t="s">
        <v>362</v>
      </c>
      <c r="AM449" s="122">
        <f>SUMIF(HISTORICO!N:N,DECKS!$F449,HISTORICO!X:X)</f>
        <v>0</v>
      </c>
      <c r="AN449" s="122">
        <f>SUMIF(HISTORICO!N:N,DECKS!$F449,HISTORICO!Y:Y)</f>
        <v>0</v>
      </c>
      <c r="AO449" s="122">
        <f>SUMIF(HISTORICO!N:N,DECKS!$F449,HISTORICO!Z:Z)</f>
        <v>0</v>
      </c>
      <c r="AP449" s="122">
        <f>SUMIF(HISTORICO!N:N,DECKS!$F449,HISTORICO!AA:AA)</f>
        <v>0</v>
      </c>
      <c r="AQ449" s="127">
        <f>IFERROR(SUM(DECKS!$AM449:$AP449)/((DECKS!$AG449)),0)</f>
        <v>0</v>
      </c>
      <c r="AR449" s="128">
        <f>IFERROR(DECKS!$AM449/SUM(DECKS!$AM449:$AP449),0)</f>
        <v>0</v>
      </c>
      <c r="AS449" s="128">
        <f>IFERROR(DECKS!$AN449/SUM(DECKS!$AM449:$AP449),0)</f>
        <v>0</v>
      </c>
      <c r="AT449" s="128">
        <f>IFERROR(DECKS!$AO449/SUM(DECKS!$AM449:$AP449),0)</f>
        <v>0</v>
      </c>
      <c r="AU449" s="128">
        <f>IFERROR(DECKS!$AP449/SUM(DECKS!$AM449:$AP449),0)</f>
        <v>0</v>
      </c>
      <c r="AV449" s="122">
        <f t="array" ref="AV449">XLOOKUP(DECKS!$F449,HISTORICO!$N$4:$N$100,HISTORICO!$AH$4:$AH$100,0)</f>
        <v>0</v>
      </c>
      <c r="AW449" s="122">
        <f>DECKS!$AV449+DECKS!$AM449+1.5*DECKS!$AN449+2*DECKS!$AO449+2.5*DECKS!$AP449</f>
        <v>0</v>
      </c>
      <c r="AX449" s="125" t="str">
        <f>IFERROR(DECKS!$AW449/DECKS!$AG449,"-")</f>
        <v>-</v>
      </c>
      <c r="AY449" s="122" t="str">
        <f t="array" ref="AY449">XLOOKUP(DECKS!$AX449,REF!$F$64:$F$68,REF!$D$64:$D$68,"-",-1,1)</f>
        <v>-</v>
      </c>
      <c r="AZ449" s="122"/>
      <c r="BA449" s="129"/>
      <c r="BB449" s="122"/>
      <c r="BC449" s="122"/>
    </row>
    <row r="450" ht="18.75" hidden="1" customHeight="1">
      <c r="A450" s="88"/>
      <c r="B450" s="121" t="s">
        <v>306</v>
      </c>
      <c r="C450" s="122" t="s">
        <v>273</v>
      </c>
      <c r="D450" s="122">
        <v>4.0</v>
      </c>
      <c r="E450" s="121" t="str">
        <f t="array" ref="E450">XLOOKUP(B450,REF!$C$3:$C$34,REF!$B$3:$B$34,"-",0,1)</f>
        <v>Mono White</v>
      </c>
      <c r="F450" s="123" t="s">
        <v>793</v>
      </c>
      <c r="G450" s="122" t="str">
        <f t="shared" si="1"/>
        <v>1</v>
      </c>
      <c r="H450" s="122" t="str">
        <f t="shared" si="2"/>
        <v>0</v>
      </c>
      <c r="I450" s="122" t="str">
        <f t="shared" si="3"/>
        <v>0</v>
      </c>
      <c r="J450" s="122" t="str">
        <f t="shared" si="4"/>
        <v>0</v>
      </c>
      <c r="K450" s="122" t="str">
        <f t="shared" si="5"/>
        <v>0</v>
      </c>
      <c r="L450" s="122">
        <f t="shared" si="6"/>
        <v>1</v>
      </c>
      <c r="M450" s="122">
        <f t="array" ref="M450">XLOOKUP(DECKS!$F450,HISTORICO!$B$4:$B$11,HISTORICO!$C$4:$C$11,0,0)</f>
        <v>0</v>
      </c>
      <c r="N450" s="122">
        <f t="array" ref="N450">XLOOKUP(DECKS!$F450,HISTORICO!$B$4:$B$11,HISTORICO!$D$4:$D$11,0,0)</f>
        <v>0</v>
      </c>
      <c r="O450" s="122">
        <f t="array" ref="O450">XLOOKUP(DECKS!$F450,HISTORICO!$B$15:$B$89,HISTORICO!$C$15:$C$89,0,0)</f>
        <v>0</v>
      </c>
      <c r="P450" s="122">
        <f t="array" ref="P450">XLOOKUP(DECKS!$F450,HISTORICO!$B$15:$B$89,HISTORICO!$D$15:$D$89,0,0)</f>
        <v>0</v>
      </c>
      <c r="Q450" s="122">
        <f t="array" ref="Q450">XLOOKUP(DECKS!$F450,HISTORICO!$B$93:$B$171,HISTORICO!$C$93:$C$171,0,0)</f>
        <v>0</v>
      </c>
      <c r="R450" s="122">
        <f t="array" ref="R450">XLOOKUP(DECKS!$F450,HISTORICO!$B$93:$B$171,HISTORICO!$D$93:$D$171,0,0)</f>
        <v>0</v>
      </c>
      <c r="S450" s="122">
        <f t="array" ref="S450">XLOOKUP(DECKS!$F450,HISTORICO!$B$175:$B$377,HISTORICO!$C$175:$C$377,0,0)</f>
        <v>7</v>
      </c>
      <c r="T450" s="122">
        <f t="array" ref="T450">XLOOKUP(DECKS!$F450,HISTORICO!$B$175:$B$377,HISTORICO!$D$175:$D$377,0,0)</f>
        <v>1</v>
      </c>
      <c r="U450" s="122">
        <f t="array" ref="U450">XLOOKUP(DECKS!$F450,HISTORICO!$B$381:$B$501,HISTORICO!$C$381:$C$501,0,0)</f>
        <v>0</v>
      </c>
      <c r="V450" s="122">
        <f t="array" ref="V450">XLOOKUP(DECKS!$F450,HISTORICO!$B$381:$B$501,HISTORICO!$D$381:$D$501,0,0)</f>
        <v>0</v>
      </c>
      <c r="W450" s="122">
        <f t="array" ref="W450">XLOOKUP(DECKS!$F450,HISTORICO!$B$505:$B$589,HISTORICO!$C$505:$C$589,0,0)</f>
        <v>0</v>
      </c>
      <c r="X450" s="122">
        <f t="array" ref="X450">XLOOKUP(DECKS!$F450,HISTORICO!$B$505:$B$589,HISTORICO!$D$505:$D$589,0,0)</f>
        <v>0</v>
      </c>
      <c r="Y450" s="122">
        <f t="array" ref="Y450">XLOOKUP(DECKS!$F450,HISTORICO!$N$4:$N$100,HISTORICO!$O$4:$O$100,0,0)</f>
        <v>0</v>
      </c>
      <c r="Z450" s="122">
        <f t="array" ref="Z450">XLOOKUP(DECKS!$F450,HISTORICO!$N$4:$N$100,HISTORICO!$P$4:$P$100,0,0)</f>
        <v>0</v>
      </c>
      <c r="AA450" s="122">
        <f t="array" ref="AA450">XLOOKUP(DECKS!$F450,HISTORICO!$N$107:$N$288,HISTORICO!$O$107:$O$288,0,0)</f>
        <v>0</v>
      </c>
      <c r="AB450" s="122">
        <f t="array" ref="AB450">XLOOKUP(DECKS!$F450,HISTORICO!$N$107:$N$288,HISTORICO!$P$107:$P$288,0,0)</f>
        <v>0</v>
      </c>
      <c r="AC450" s="126" t="str">
        <f>DECKS!$AB450/DECKS!$AA450</f>
        <v>#DIV/0!</v>
      </c>
      <c r="AD450" s="123">
        <f t="array" ref="AD450">XLOOKUP(DECKS!$F450,HISTORICO!$N$292:$N$759,HISTORICO!$O$292:$O$759,0,0)</f>
        <v>0</v>
      </c>
      <c r="AE450" s="122">
        <f t="array" ref="AE450">XLOOKUP(DECKS!$F450,HISTORICO!$N$292:$N$759,HISTORICO!$P$292:$P$759,0,0)</f>
        <v>0</v>
      </c>
      <c r="AF450" s="124">
        <f>IFERROR(DECKS!$AE450/DECKS!$AD450,0)</f>
        <v>0</v>
      </c>
      <c r="AG450" s="123">
        <f>DECKS!$Y450+DECKS!$AA450+DECKS!$AD450</f>
        <v>0</v>
      </c>
      <c r="AH450" s="124">
        <f>IFERROR((DECKS!$Z450+DECKS!$AB450+DECKS!$AE450)/DECKS!$AG450,0)</f>
        <v>0</v>
      </c>
      <c r="AI450" s="125" t="str">
        <f>IFERROR(AVERAGEIF(REG!$D$2:$D$124,DECKS!$F450,REG!$C$2:$C$124),"-")</f>
        <v>-</v>
      </c>
      <c r="AJ450" s="123">
        <f>DECKS!$M450+DECKS!$O450+DECKS!$Q450+DECKS!$S450+DECKS!$U450+DECKS!$W450+DECKS!$Y450+DECKS!$AA450+DECKS!$AD450</f>
        <v>7</v>
      </c>
      <c r="AK450" s="124">
        <f>IFERROR((DECKS!$N450+DECKS!$P450+DECKS!$R450+DECKS!$T450+DECKS!$V450+DECKS!$X450+DECKS!$Z450+DECKS!$AB450+DECKS!$AE450)/DECKS!$AJ450,0)</f>
        <v>0.1428571429</v>
      </c>
      <c r="AL450" s="126" t="s">
        <v>362</v>
      </c>
      <c r="AM450" s="122">
        <f>SUMIF(HISTORICO!N:N,DECKS!$F450,HISTORICO!X:X)</f>
        <v>0</v>
      </c>
      <c r="AN450" s="122">
        <f>SUMIF(HISTORICO!N:N,DECKS!$F450,HISTORICO!Y:Y)</f>
        <v>0</v>
      </c>
      <c r="AO450" s="122">
        <f>SUMIF(HISTORICO!N:N,DECKS!$F450,HISTORICO!Z:Z)</f>
        <v>0</v>
      </c>
      <c r="AP450" s="122">
        <f>SUMIF(HISTORICO!N:N,DECKS!$F450,HISTORICO!AA:AA)</f>
        <v>0</v>
      </c>
      <c r="AQ450" s="127">
        <f>IFERROR(SUM(DECKS!$AM450:$AP450)/((DECKS!$AG450)),0)</f>
        <v>0</v>
      </c>
      <c r="AR450" s="128">
        <f>IFERROR(DECKS!$AM450/SUM(DECKS!$AM450:$AP450),0)</f>
        <v>0</v>
      </c>
      <c r="AS450" s="128">
        <f>IFERROR(DECKS!$AN450/SUM(DECKS!$AM450:$AP450),0)</f>
        <v>0</v>
      </c>
      <c r="AT450" s="128">
        <f>IFERROR(DECKS!$AO450/SUM(DECKS!$AM450:$AP450),0)</f>
        <v>0</v>
      </c>
      <c r="AU450" s="128">
        <f>IFERROR(DECKS!$AP450/SUM(DECKS!$AM450:$AP450),0)</f>
        <v>0</v>
      </c>
      <c r="AV450" s="122">
        <f t="array" ref="AV450">XLOOKUP(DECKS!$F450,HISTORICO!$N$4:$N$100,HISTORICO!$AH$4:$AH$100,0)</f>
        <v>0</v>
      </c>
      <c r="AW450" s="122">
        <f>DECKS!$AV450+DECKS!$AM450+1.5*DECKS!$AN450+2*DECKS!$AO450+2.5*DECKS!$AP450</f>
        <v>0</v>
      </c>
      <c r="AX450" s="125" t="str">
        <f>IFERROR(DECKS!$AW450/DECKS!$AG450,"-")</f>
        <v>-</v>
      </c>
      <c r="AY450" s="122" t="str">
        <f t="array" ref="AY450">XLOOKUP(DECKS!$AX450,REF!$F$64:$F$68,REF!$D$64:$D$68,"-",-1,1)</f>
        <v>-</v>
      </c>
      <c r="AZ450" s="122"/>
      <c r="BA450" s="129"/>
      <c r="BB450" s="122"/>
      <c r="BC450" s="122"/>
    </row>
    <row r="451" ht="18.75" hidden="1" customHeight="1">
      <c r="A451" s="88"/>
      <c r="B451" s="121" t="s">
        <v>314</v>
      </c>
      <c r="C451" s="122" t="s">
        <v>267</v>
      </c>
      <c r="D451" s="122">
        <v>5.0</v>
      </c>
      <c r="E451" s="121" t="str">
        <f t="array" ref="E451">XLOOKUP(B451,REF!$C$3:$C$34,REF!$B$3:$B$34,"-",0,1)</f>
        <v>Dimir</v>
      </c>
      <c r="F451" s="123" t="s">
        <v>794</v>
      </c>
      <c r="G451" s="122" t="str">
        <f t="shared" si="1"/>
        <v>0</v>
      </c>
      <c r="H451" s="122" t="str">
        <f t="shared" si="2"/>
        <v>1</v>
      </c>
      <c r="I451" s="122" t="str">
        <f t="shared" si="3"/>
        <v>1</v>
      </c>
      <c r="J451" s="122" t="str">
        <f t="shared" si="4"/>
        <v>0</v>
      </c>
      <c r="K451" s="122" t="str">
        <f t="shared" si="5"/>
        <v>0</v>
      </c>
      <c r="L451" s="122">
        <f t="shared" si="6"/>
        <v>2</v>
      </c>
      <c r="M451" s="122">
        <f t="array" ref="M451">XLOOKUP(DECKS!$F451,HISTORICO!$B$4:$B$11,HISTORICO!$C$4:$C$11,0,0)</f>
        <v>0</v>
      </c>
      <c r="N451" s="122">
        <f t="array" ref="N451">XLOOKUP(DECKS!$F451,HISTORICO!$B$4:$B$11,HISTORICO!$D$4:$D$11,0,0)</f>
        <v>0</v>
      </c>
      <c r="O451" s="122">
        <f t="array" ref="O451">XLOOKUP(DECKS!$F451,HISTORICO!$B$15:$B$89,HISTORICO!$C$15:$C$89,0,0)</f>
        <v>0</v>
      </c>
      <c r="P451" s="122">
        <f t="array" ref="P451">XLOOKUP(DECKS!$F451,HISTORICO!$B$15:$B$89,HISTORICO!$D$15:$D$89,0,0)</f>
        <v>0</v>
      </c>
      <c r="Q451" s="122">
        <f t="array" ref="Q451">XLOOKUP(DECKS!$F451,HISTORICO!$B$93:$B$171,HISTORICO!$C$93:$C$171,0,0)</f>
        <v>0</v>
      </c>
      <c r="R451" s="122">
        <f t="array" ref="R451">XLOOKUP(DECKS!$F451,HISTORICO!$B$93:$B$171,HISTORICO!$D$93:$D$171,0,0)</f>
        <v>0</v>
      </c>
      <c r="S451" s="122">
        <f t="array" ref="S451">XLOOKUP(DECKS!$F451,HISTORICO!$B$175:$B$377,HISTORICO!$C$175:$C$377,0,0)</f>
        <v>0</v>
      </c>
      <c r="T451" s="122">
        <f t="array" ref="T451">XLOOKUP(DECKS!$F451,HISTORICO!$B$175:$B$377,HISTORICO!$D$175:$D$377,0,0)</f>
        <v>0</v>
      </c>
      <c r="U451" s="122">
        <f t="array" ref="U451">XLOOKUP(DECKS!$F451,HISTORICO!$B$381:$B$501,HISTORICO!$C$381:$C$501,0,0)</f>
        <v>0</v>
      </c>
      <c r="V451" s="122">
        <f t="array" ref="V451">XLOOKUP(DECKS!$F451,HISTORICO!$B$381:$B$501,HISTORICO!$D$381:$D$501,0,0)</f>
        <v>0</v>
      </c>
      <c r="W451" s="122">
        <f t="array" ref="W451">XLOOKUP(DECKS!$F451,HISTORICO!$B$505:$B$589,HISTORICO!$C$505:$C$589,0,0)</f>
        <v>7</v>
      </c>
      <c r="X451" s="122">
        <f t="array" ref="X451">XLOOKUP(DECKS!$F451,HISTORICO!$B$505:$B$589,HISTORICO!$D$505:$D$589,0,0)</f>
        <v>1</v>
      </c>
      <c r="Y451" s="122">
        <f t="array" ref="Y451">XLOOKUP(DECKS!$F451,HISTORICO!$N$4:$N$100,HISTORICO!$O$4:$O$100,0,0)</f>
        <v>0</v>
      </c>
      <c r="Z451" s="122">
        <f t="array" ref="Z451">XLOOKUP(DECKS!$F451,HISTORICO!$N$4:$N$100,HISTORICO!$P$4:$P$100,0,0)</f>
        <v>0</v>
      </c>
      <c r="AA451" s="122">
        <f t="array" ref="AA451">XLOOKUP(DECKS!$F451,HISTORICO!$N$107:$N$288,HISTORICO!$O$107:$O$288,0,0)</f>
        <v>0</v>
      </c>
      <c r="AB451" s="122">
        <f t="array" ref="AB451">XLOOKUP(DECKS!$F451,HISTORICO!$N$107:$N$288,HISTORICO!$P$107:$P$288,0,0)</f>
        <v>0</v>
      </c>
      <c r="AC451" s="126" t="str">
        <f>DECKS!$AB451/DECKS!$AA451</f>
        <v>#DIV/0!</v>
      </c>
      <c r="AD451" s="123">
        <f t="array" ref="AD451">XLOOKUP(DECKS!$F451,HISTORICO!$N$292:$N$759,HISTORICO!$O$292:$O$759,0,0)</f>
        <v>0</v>
      </c>
      <c r="AE451" s="122">
        <f t="array" ref="AE451">XLOOKUP(DECKS!$F451,HISTORICO!$N$292:$N$759,HISTORICO!$P$292:$P$759,0,0)</f>
        <v>0</v>
      </c>
      <c r="AF451" s="124">
        <f>IFERROR(DECKS!$AE451/DECKS!$AD451,0)</f>
        <v>0</v>
      </c>
      <c r="AG451" s="123">
        <f>DECKS!$Y451+DECKS!$AA451+DECKS!$AD451</f>
        <v>0</v>
      </c>
      <c r="AH451" s="124">
        <f>IFERROR((DECKS!$Z451+DECKS!$AB451+DECKS!$AE451)/DECKS!$AG451,0)</f>
        <v>0</v>
      </c>
      <c r="AI451" s="125" t="str">
        <f>IFERROR(AVERAGEIF(REG!$D$2:$D$124,DECKS!$F451,REG!$C$2:$C$124),"-")</f>
        <v>-</v>
      </c>
      <c r="AJ451" s="123">
        <f>DECKS!$M451+DECKS!$O451+DECKS!$Q451+DECKS!$S451+DECKS!$U451+DECKS!$W451+DECKS!$Y451+DECKS!$AA451+DECKS!$AD451</f>
        <v>7</v>
      </c>
      <c r="AK451" s="124">
        <f>IFERROR((DECKS!$N451+DECKS!$P451+DECKS!$R451+DECKS!$T451+DECKS!$V451+DECKS!$X451+DECKS!$Z451+DECKS!$AB451+DECKS!$AE451)/DECKS!$AJ451,0)</f>
        <v>0.1428571429</v>
      </c>
      <c r="AL451" s="126" t="s">
        <v>160</v>
      </c>
      <c r="AM451" s="122">
        <f>SUMIF(HISTORICO!N:N,DECKS!$F451,HISTORICO!X:X)</f>
        <v>0</v>
      </c>
      <c r="AN451" s="122">
        <f>SUMIF(HISTORICO!N:N,DECKS!$F451,HISTORICO!Y:Y)</f>
        <v>0</v>
      </c>
      <c r="AO451" s="122">
        <f>SUMIF(HISTORICO!N:N,DECKS!$F451,HISTORICO!Z:Z)</f>
        <v>0</v>
      </c>
      <c r="AP451" s="122">
        <f>SUMIF(HISTORICO!N:N,DECKS!$F451,HISTORICO!AA:AA)</f>
        <v>0</v>
      </c>
      <c r="AQ451" s="127">
        <f>IFERROR(SUM(DECKS!$AM451:$AP451)/((DECKS!$AG451)),0)</f>
        <v>0</v>
      </c>
      <c r="AR451" s="128">
        <f>IFERROR(DECKS!$AM451/SUM(DECKS!$AM451:$AP451),0)</f>
        <v>0</v>
      </c>
      <c r="AS451" s="128">
        <f>IFERROR(DECKS!$AN451/SUM(DECKS!$AM451:$AP451),0)</f>
        <v>0</v>
      </c>
      <c r="AT451" s="128">
        <f>IFERROR(DECKS!$AO451/SUM(DECKS!$AM451:$AP451),0)</f>
        <v>0</v>
      </c>
      <c r="AU451" s="128">
        <f>IFERROR(DECKS!$AP451/SUM(DECKS!$AM451:$AP451),0)</f>
        <v>0</v>
      </c>
      <c r="AV451" s="122">
        <f t="array" ref="AV451">XLOOKUP(DECKS!$F451,HISTORICO!$N$4:$N$100,HISTORICO!$AH$4:$AH$100,0)</f>
        <v>0</v>
      </c>
      <c r="AW451" s="122">
        <f>DECKS!$AV451+DECKS!$AM451+1.5*DECKS!$AN451+2*DECKS!$AO451+2.5*DECKS!$AP451</f>
        <v>0</v>
      </c>
      <c r="AX451" s="125" t="str">
        <f>IFERROR(DECKS!$AW451/DECKS!$AG451,"-")</f>
        <v>-</v>
      </c>
      <c r="AY451" s="122" t="str">
        <f t="array" ref="AY451">XLOOKUP(DECKS!$AX451,REF!$F$64:$F$68,REF!$D$64:$D$68,"-",-1,1)</f>
        <v>-</v>
      </c>
      <c r="AZ451" s="122"/>
      <c r="BA451" s="129"/>
      <c r="BB451" s="122"/>
      <c r="BC451" s="122"/>
    </row>
    <row r="452" ht="18.75" hidden="1" customHeight="1">
      <c r="A452" s="88"/>
      <c r="B452" s="121" t="s">
        <v>334</v>
      </c>
      <c r="C452" s="122" t="s">
        <v>273</v>
      </c>
      <c r="D452" s="122">
        <v>6.0</v>
      </c>
      <c r="E452" s="121" t="str">
        <f t="array" ref="E452">XLOOKUP(B452,REF!$C$3:$C$34,REF!$B$3:$B$34,"-",0,1)</f>
        <v>Jeskai</v>
      </c>
      <c r="F452" s="123" t="s">
        <v>795</v>
      </c>
      <c r="G452" s="122" t="str">
        <f t="shared" si="1"/>
        <v>1</v>
      </c>
      <c r="H452" s="122" t="str">
        <f t="shared" si="2"/>
        <v>1</v>
      </c>
      <c r="I452" s="122" t="str">
        <f t="shared" si="3"/>
        <v>0</v>
      </c>
      <c r="J452" s="122" t="str">
        <f t="shared" si="4"/>
        <v>1</v>
      </c>
      <c r="K452" s="122" t="str">
        <f t="shared" si="5"/>
        <v>0</v>
      </c>
      <c r="L452" s="122">
        <f t="shared" si="6"/>
        <v>3</v>
      </c>
      <c r="M452" s="122">
        <f t="array" ref="M452">XLOOKUP(DECKS!$F452,HISTORICO!$B$4:$B$11,HISTORICO!$C$4:$C$11,0,0)</f>
        <v>0</v>
      </c>
      <c r="N452" s="122">
        <f t="array" ref="N452">XLOOKUP(DECKS!$F452,HISTORICO!$B$4:$B$11,HISTORICO!$D$4:$D$11,0,0)</f>
        <v>0</v>
      </c>
      <c r="O452" s="122">
        <f t="array" ref="O452">XLOOKUP(DECKS!$F452,HISTORICO!$B$15:$B$89,HISTORICO!$C$15:$C$89,0,0)</f>
        <v>7</v>
      </c>
      <c r="P452" s="122">
        <f t="array" ref="P452">XLOOKUP(DECKS!$F452,HISTORICO!$B$15:$B$89,HISTORICO!$D$15:$D$89,0,0)</f>
        <v>1</v>
      </c>
      <c r="Q452" s="122">
        <f t="array" ref="Q452">XLOOKUP(DECKS!$F452,HISTORICO!$B$93:$B$171,HISTORICO!$C$93:$C$171,0,0)</f>
        <v>0</v>
      </c>
      <c r="R452" s="122">
        <f t="array" ref="R452">XLOOKUP(DECKS!$F452,HISTORICO!$B$93:$B$171,HISTORICO!$D$93:$D$171,0,0)</f>
        <v>0</v>
      </c>
      <c r="S452" s="122">
        <f t="array" ref="S452">XLOOKUP(DECKS!$F452,HISTORICO!$B$175:$B$377,HISTORICO!$C$175:$C$377,0,0)</f>
        <v>0</v>
      </c>
      <c r="T452" s="122">
        <f t="array" ref="T452">XLOOKUP(DECKS!$F452,HISTORICO!$B$175:$B$377,HISTORICO!$D$175:$D$377,0,0)</f>
        <v>0</v>
      </c>
      <c r="U452" s="122">
        <f t="array" ref="U452">XLOOKUP(DECKS!$F452,HISTORICO!$B$381:$B$501,HISTORICO!$C$381:$C$501,0,0)</f>
        <v>0</v>
      </c>
      <c r="V452" s="122">
        <f t="array" ref="V452">XLOOKUP(DECKS!$F452,HISTORICO!$B$381:$B$501,HISTORICO!$D$381:$D$501,0,0)</f>
        <v>0</v>
      </c>
      <c r="W452" s="122">
        <f t="array" ref="W452">XLOOKUP(DECKS!$F452,HISTORICO!$B$505:$B$589,HISTORICO!$C$505:$C$589,0,0)</f>
        <v>0</v>
      </c>
      <c r="X452" s="122">
        <f t="array" ref="X452">XLOOKUP(DECKS!$F452,HISTORICO!$B$505:$B$589,HISTORICO!$D$505:$D$589,0,0)</f>
        <v>0</v>
      </c>
      <c r="Y452" s="122">
        <f t="array" ref="Y452">XLOOKUP(DECKS!$F452,HISTORICO!$N$4:$N$100,HISTORICO!$O$4:$O$100,0,0)</f>
        <v>0</v>
      </c>
      <c r="Z452" s="122">
        <f t="array" ref="Z452">XLOOKUP(DECKS!$F452,HISTORICO!$N$4:$N$100,HISTORICO!$P$4:$P$100,0,0)</f>
        <v>0</v>
      </c>
      <c r="AA452" s="122">
        <f t="array" ref="AA452">XLOOKUP(DECKS!$F452,HISTORICO!$N$107:$N$288,HISTORICO!$O$107:$O$288,0,0)</f>
        <v>0</v>
      </c>
      <c r="AB452" s="122">
        <f t="array" ref="AB452">XLOOKUP(DECKS!$F452,HISTORICO!$N$107:$N$288,HISTORICO!$P$107:$P$288,0,0)</f>
        <v>0</v>
      </c>
      <c r="AC452" s="126" t="str">
        <f>DECKS!$AB452/DECKS!$AA452</f>
        <v>#DIV/0!</v>
      </c>
      <c r="AD452" s="123">
        <f t="array" ref="AD452">XLOOKUP(DECKS!$F452,HISTORICO!$N$292:$N$759,HISTORICO!$O$292:$O$759,0,0)</f>
        <v>0</v>
      </c>
      <c r="AE452" s="122">
        <f t="array" ref="AE452">XLOOKUP(DECKS!$F452,HISTORICO!$N$292:$N$759,HISTORICO!$P$292:$P$759,0,0)</f>
        <v>0</v>
      </c>
      <c r="AF452" s="124">
        <f>IFERROR(DECKS!$AE452/DECKS!$AD452,0)</f>
        <v>0</v>
      </c>
      <c r="AG452" s="123">
        <f>DECKS!$Y452+DECKS!$AA452+DECKS!$AD452</f>
        <v>0</v>
      </c>
      <c r="AH452" s="124">
        <f>IFERROR((DECKS!$Z452+DECKS!$AB452+DECKS!$AE452)/DECKS!$AG452,0)</f>
        <v>0</v>
      </c>
      <c r="AI452" s="125" t="str">
        <f>IFERROR(AVERAGEIF(REG!$D$2:$D$124,DECKS!$F452,REG!$C$2:$C$124),"-")</f>
        <v>-</v>
      </c>
      <c r="AJ452" s="123">
        <f>DECKS!$M452+DECKS!$O452+DECKS!$Q452+DECKS!$S452+DECKS!$U452+DECKS!$W452+DECKS!$Y452+DECKS!$AA452+DECKS!$AD452</f>
        <v>7</v>
      </c>
      <c r="AK452" s="124">
        <f>IFERROR((DECKS!$N452+DECKS!$P452+DECKS!$R452+DECKS!$T452+DECKS!$V452+DECKS!$X452+DECKS!$Z452+DECKS!$AB452+DECKS!$AE452)/DECKS!$AJ452,0)</f>
        <v>0.1428571429</v>
      </c>
      <c r="AL452" s="126" t="s">
        <v>362</v>
      </c>
      <c r="AM452" s="122">
        <f>SUMIF(HISTORICO!N:N,DECKS!$F452,HISTORICO!X:X)</f>
        <v>0</v>
      </c>
      <c r="AN452" s="122">
        <f>SUMIF(HISTORICO!N:N,DECKS!$F452,HISTORICO!Y:Y)</f>
        <v>0</v>
      </c>
      <c r="AO452" s="122">
        <f>SUMIF(HISTORICO!N:N,DECKS!$F452,HISTORICO!Z:Z)</f>
        <v>0</v>
      </c>
      <c r="AP452" s="122">
        <f>SUMIF(HISTORICO!N:N,DECKS!$F452,HISTORICO!AA:AA)</f>
        <v>0</v>
      </c>
      <c r="AQ452" s="127">
        <f>IFERROR(SUM(DECKS!$AM452:$AP452)/((DECKS!$AG452)),0)</f>
        <v>0</v>
      </c>
      <c r="AR452" s="128">
        <f>IFERROR(DECKS!$AM452/SUM(DECKS!$AM452:$AP452),0)</f>
        <v>0</v>
      </c>
      <c r="AS452" s="128">
        <f>IFERROR(DECKS!$AN452/SUM(DECKS!$AM452:$AP452),0)</f>
        <v>0</v>
      </c>
      <c r="AT452" s="128">
        <f>IFERROR(DECKS!$AO452/SUM(DECKS!$AM452:$AP452),0)</f>
        <v>0</v>
      </c>
      <c r="AU452" s="128">
        <f>IFERROR(DECKS!$AP452/SUM(DECKS!$AM452:$AP452),0)</f>
        <v>0</v>
      </c>
      <c r="AV452" s="122">
        <f t="array" ref="AV452">XLOOKUP(DECKS!$F452,HISTORICO!$N$4:$N$100,HISTORICO!$AH$4:$AH$100,0)</f>
        <v>0</v>
      </c>
      <c r="AW452" s="122">
        <f>DECKS!$AV452+DECKS!$AM452+1.5*DECKS!$AN452+2*DECKS!$AO452+2.5*DECKS!$AP452</f>
        <v>0</v>
      </c>
      <c r="AX452" s="125" t="str">
        <f>IFERROR(DECKS!$AW452/DECKS!$AG452,"-")</f>
        <v>-</v>
      </c>
      <c r="AY452" s="122" t="str">
        <f t="array" ref="AY452">XLOOKUP(DECKS!$AX452,REF!$F$64:$F$68,REF!$D$64:$D$68,"-",-1,1)</f>
        <v>-</v>
      </c>
      <c r="AZ452" s="122"/>
      <c r="BA452" s="129"/>
      <c r="BB452" s="122"/>
      <c r="BC452" s="122"/>
    </row>
    <row r="453" ht="18.75" hidden="1" customHeight="1">
      <c r="A453" s="88"/>
      <c r="B453" s="121" t="s">
        <v>304</v>
      </c>
      <c r="C453" s="122" t="s">
        <v>257</v>
      </c>
      <c r="D453" s="122">
        <v>6.0</v>
      </c>
      <c r="E453" s="121" t="str">
        <f t="array" ref="E453">XLOOKUP(B453,REF!$C$3:$C$34,REF!$B$3:$B$34,"-",0,1)</f>
        <v>Izzet</v>
      </c>
      <c r="F453" s="123" t="s">
        <v>796</v>
      </c>
      <c r="G453" s="122" t="str">
        <f t="shared" si="1"/>
        <v>0</v>
      </c>
      <c r="H453" s="122" t="str">
        <f t="shared" si="2"/>
        <v>1</v>
      </c>
      <c r="I453" s="122" t="str">
        <f t="shared" si="3"/>
        <v>0</v>
      </c>
      <c r="J453" s="122" t="str">
        <f t="shared" si="4"/>
        <v>1</v>
      </c>
      <c r="K453" s="122" t="str">
        <f t="shared" si="5"/>
        <v>0</v>
      </c>
      <c r="L453" s="122">
        <f t="shared" si="6"/>
        <v>2</v>
      </c>
      <c r="M453" s="122">
        <f t="array" ref="M453">XLOOKUP(DECKS!$F453,HISTORICO!$B$4:$B$11,HISTORICO!$C$4:$C$11,0,0)</f>
        <v>0</v>
      </c>
      <c r="N453" s="122">
        <f t="array" ref="N453">XLOOKUP(DECKS!$F453,HISTORICO!$B$4:$B$11,HISTORICO!$D$4:$D$11,0,0)</f>
        <v>0</v>
      </c>
      <c r="O453" s="122">
        <f t="array" ref="O453">XLOOKUP(DECKS!$F453,HISTORICO!$B$15:$B$89,HISTORICO!$C$15:$C$89,0,0)</f>
        <v>0</v>
      </c>
      <c r="P453" s="122">
        <f t="array" ref="P453">XLOOKUP(DECKS!$F453,HISTORICO!$B$15:$B$89,HISTORICO!$D$15:$D$89,0,0)</f>
        <v>0</v>
      </c>
      <c r="Q453" s="122">
        <f t="array" ref="Q453">XLOOKUP(DECKS!$F453,HISTORICO!$B$93:$B$171,HISTORICO!$C$93:$C$171,0,0)</f>
        <v>0</v>
      </c>
      <c r="R453" s="122">
        <f t="array" ref="R453">XLOOKUP(DECKS!$F453,HISTORICO!$B$93:$B$171,HISTORICO!$D$93:$D$171,0,0)</f>
        <v>0</v>
      </c>
      <c r="S453" s="122">
        <f t="array" ref="S453">XLOOKUP(DECKS!$F453,HISTORICO!$B$175:$B$377,HISTORICO!$C$175:$C$377,0,0)</f>
        <v>16</v>
      </c>
      <c r="T453" s="122">
        <f t="array" ref="T453">XLOOKUP(DECKS!$F453,HISTORICO!$B$175:$B$377,HISTORICO!$D$175:$D$377,0,0)</f>
        <v>3</v>
      </c>
      <c r="U453" s="122">
        <f t="array" ref="U453">XLOOKUP(DECKS!$F453,HISTORICO!$B$381:$B$501,HISTORICO!$C$381:$C$501,0,0)</f>
        <v>14</v>
      </c>
      <c r="V453" s="122">
        <f t="array" ref="V453">XLOOKUP(DECKS!$F453,HISTORICO!$B$381:$B$501,HISTORICO!$D$381:$D$501,0,0)</f>
        <v>1</v>
      </c>
      <c r="W453" s="122">
        <f t="array" ref="W453">XLOOKUP(DECKS!$F453,HISTORICO!$B$505:$B$589,HISTORICO!$C$505:$C$589,0,0)</f>
        <v>0</v>
      </c>
      <c r="X453" s="122">
        <f t="array" ref="X453">XLOOKUP(DECKS!$F453,HISTORICO!$B$505:$B$589,HISTORICO!$D$505:$D$589,0,0)</f>
        <v>0</v>
      </c>
      <c r="Y453" s="122">
        <f t="array" ref="Y453">XLOOKUP(DECKS!$F453,HISTORICO!$N$4:$N$100,HISTORICO!$O$4:$O$100,0,0)</f>
        <v>0</v>
      </c>
      <c r="Z453" s="122">
        <f t="array" ref="Z453">XLOOKUP(DECKS!$F453,HISTORICO!$N$4:$N$100,HISTORICO!$P$4:$P$100,0,0)</f>
        <v>0</v>
      </c>
      <c r="AA453" s="122">
        <f t="array" ref="AA453">XLOOKUP(DECKS!$F453,HISTORICO!$N$107:$N$288,HISTORICO!$O$107:$O$288,0,0)</f>
        <v>0</v>
      </c>
      <c r="AB453" s="122">
        <f t="array" ref="AB453">XLOOKUP(DECKS!$F453,HISTORICO!$N$107:$N$288,HISTORICO!$P$107:$P$288,0,0)</f>
        <v>0</v>
      </c>
      <c r="AC453" s="126" t="str">
        <f>DECKS!$AB453/DECKS!$AA453</f>
        <v>#DIV/0!</v>
      </c>
      <c r="AD453" s="123">
        <f t="array" ref="AD453">XLOOKUP(DECKS!$F453,HISTORICO!$N$292:$N$759,HISTORICO!$O$292:$O$759,0,0)</f>
        <v>0</v>
      </c>
      <c r="AE453" s="122">
        <f t="array" ref="AE453">XLOOKUP(DECKS!$F453,HISTORICO!$N$292:$N$759,HISTORICO!$P$292:$P$759,0,0)</f>
        <v>0</v>
      </c>
      <c r="AF453" s="124">
        <f>IFERROR(DECKS!$AE453/DECKS!$AD453,0)</f>
        <v>0</v>
      </c>
      <c r="AG453" s="123">
        <f>DECKS!$Y453+DECKS!$AA453+DECKS!$AD453</f>
        <v>0</v>
      </c>
      <c r="AH453" s="124">
        <f>IFERROR((DECKS!$Z453+DECKS!$AB453+DECKS!$AE453)/DECKS!$AG453,0)</f>
        <v>0</v>
      </c>
      <c r="AI453" s="125" t="str">
        <f>IFERROR(AVERAGEIF(REG!$D$2:$D$124,DECKS!$F453,REG!$C$2:$C$124),"-")</f>
        <v>-</v>
      </c>
      <c r="AJ453" s="123">
        <f>DECKS!$M453+DECKS!$O453+DECKS!$Q453+DECKS!$S453+DECKS!$U453+DECKS!$W453+DECKS!$Y453+DECKS!$AA453+DECKS!$AD453</f>
        <v>30</v>
      </c>
      <c r="AK453" s="124">
        <f>IFERROR((DECKS!$N453+DECKS!$P453+DECKS!$R453+DECKS!$T453+DECKS!$V453+DECKS!$X453+DECKS!$Z453+DECKS!$AB453+DECKS!$AE453)/DECKS!$AJ453,0)</f>
        <v>0.1333333333</v>
      </c>
      <c r="AL453" s="126" t="s">
        <v>362</v>
      </c>
      <c r="AM453" s="122">
        <f>SUMIF(HISTORICO!N:N,DECKS!$F453,HISTORICO!X:X)</f>
        <v>0</v>
      </c>
      <c r="AN453" s="122">
        <f>SUMIF(HISTORICO!N:N,DECKS!$F453,HISTORICO!Y:Y)</f>
        <v>0</v>
      </c>
      <c r="AO453" s="122">
        <f>SUMIF(HISTORICO!N:N,DECKS!$F453,HISTORICO!Z:Z)</f>
        <v>0</v>
      </c>
      <c r="AP453" s="122">
        <f>SUMIF(HISTORICO!N:N,DECKS!$F453,HISTORICO!AA:AA)</f>
        <v>0</v>
      </c>
      <c r="AQ453" s="127">
        <f>IFERROR(SUM(DECKS!$AM453:$AP453)/((DECKS!$AG453)),0)</f>
        <v>0</v>
      </c>
      <c r="AR453" s="128">
        <f>IFERROR(DECKS!$AM453/SUM(DECKS!$AM453:$AP453),0)</f>
        <v>0</v>
      </c>
      <c r="AS453" s="128">
        <f>IFERROR(DECKS!$AN453/SUM(DECKS!$AM453:$AP453),0)</f>
        <v>0</v>
      </c>
      <c r="AT453" s="128">
        <f>IFERROR(DECKS!$AO453/SUM(DECKS!$AM453:$AP453),0)</f>
        <v>0</v>
      </c>
      <c r="AU453" s="128">
        <f>IFERROR(DECKS!$AP453/SUM(DECKS!$AM453:$AP453),0)</f>
        <v>0</v>
      </c>
      <c r="AV453" s="122">
        <f t="array" ref="AV453">XLOOKUP(DECKS!$F453,HISTORICO!$N$4:$N$100,HISTORICO!$AH$4:$AH$100,0)</f>
        <v>0</v>
      </c>
      <c r="AW453" s="122">
        <f>DECKS!$AV453+DECKS!$AM453+1.5*DECKS!$AN453+2*DECKS!$AO453+2.5*DECKS!$AP453</f>
        <v>0</v>
      </c>
      <c r="AX453" s="125" t="str">
        <f>IFERROR(DECKS!$AW453/DECKS!$AG453,"-")</f>
        <v>-</v>
      </c>
      <c r="AY453" s="122" t="str">
        <f t="array" ref="AY453">XLOOKUP(DECKS!$AX453,REF!$F$64:$F$68,REF!$D$64:$D$68,"-",-1,1)</f>
        <v>-</v>
      </c>
      <c r="AZ453" s="122"/>
      <c r="BA453" s="129"/>
      <c r="BB453" s="122"/>
      <c r="BC453" s="122"/>
    </row>
    <row r="454" ht="18.75" hidden="1" customHeight="1">
      <c r="A454" s="88"/>
      <c r="B454" s="121" t="s">
        <v>302</v>
      </c>
      <c r="C454" s="122" t="s">
        <v>276</v>
      </c>
      <c r="D454" s="122">
        <v>3.0</v>
      </c>
      <c r="E454" s="121" t="str">
        <f t="array" ref="E454">XLOOKUP(B454,REF!$C$3:$C$34,REF!$B$3:$B$34,"-",0,1)</f>
        <v>Mardu</v>
      </c>
      <c r="F454" s="123" t="s">
        <v>797</v>
      </c>
      <c r="G454" s="122" t="str">
        <f t="shared" si="1"/>
        <v>1</v>
      </c>
      <c r="H454" s="122" t="str">
        <f t="shared" si="2"/>
        <v>0</v>
      </c>
      <c r="I454" s="122" t="str">
        <f t="shared" si="3"/>
        <v>1</v>
      </c>
      <c r="J454" s="122" t="str">
        <f t="shared" si="4"/>
        <v>1</v>
      </c>
      <c r="K454" s="122" t="str">
        <f t="shared" si="5"/>
        <v>0</v>
      </c>
      <c r="L454" s="122">
        <f t="shared" si="6"/>
        <v>3</v>
      </c>
      <c r="M454" s="122">
        <f t="array" ref="M454">XLOOKUP(DECKS!$F454,HISTORICO!$B$4:$B$11,HISTORICO!$C$4:$C$11,0,0)</f>
        <v>0</v>
      </c>
      <c r="N454" s="122">
        <f t="array" ref="N454">XLOOKUP(DECKS!$F454,HISTORICO!$B$4:$B$11,HISTORICO!$D$4:$D$11,0,0)</f>
        <v>0</v>
      </c>
      <c r="O454" s="122">
        <f t="array" ref="O454">XLOOKUP(DECKS!$F454,HISTORICO!$B$15:$B$89,HISTORICO!$C$15:$C$89,0,0)</f>
        <v>0</v>
      </c>
      <c r="P454" s="122">
        <f t="array" ref="P454">XLOOKUP(DECKS!$F454,HISTORICO!$B$15:$B$89,HISTORICO!$D$15:$D$89,0,0)</f>
        <v>0</v>
      </c>
      <c r="Q454" s="122">
        <f t="array" ref="Q454">XLOOKUP(DECKS!$F454,HISTORICO!$B$93:$B$171,HISTORICO!$C$93:$C$171,0,0)</f>
        <v>0</v>
      </c>
      <c r="R454" s="122">
        <f t="array" ref="R454">XLOOKUP(DECKS!$F454,HISTORICO!$B$93:$B$171,HISTORICO!$D$93:$D$171,0,0)</f>
        <v>0</v>
      </c>
      <c r="S454" s="122">
        <f t="array" ref="S454">XLOOKUP(DECKS!$F454,HISTORICO!$B$175:$B$377,HISTORICO!$C$175:$C$377,0,0)</f>
        <v>8</v>
      </c>
      <c r="T454" s="122">
        <f t="array" ref="T454">XLOOKUP(DECKS!$F454,HISTORICO!$B$175:$B$377,HISTORICO!$D$175:$D$377,0,0)</f>
        <v>1</v>
      </c>
      <c r="U454" s="122">
        <f t="array" ref="U454">XLOOKUP(DECKS!$F454,HISTORICO!$B$381:$B$501,HISTORICO!$C$381:$C$501,0,0)</f>
        <v>0</v>
      </c>
      <c r="V454" s="122">
        <f t="array" ref="V454">XLOOKUP(DECKS!$F454,HISTORICO!$B$381:$B$501,HISTORICO!$D$381:$D$501,0,0)</f>
        <v>0</v>
      </c>
      <c r="W454" s="122">
        <f t="array" ref="W454">XLOOKUP(DECKS!$F454,HISTORICO!$B$505:$B$589,HISTORICO!$C$505:$C$589,0,0)</f>
        <v>0</v>
      </c>
      <c r="X454" s="122">
        <f t="array" ref="X454">XLOOKUP(DECKS!$F454,HISTORICO!$B$505:$B$589,HISTORICO!$D$505:$D$589,0,0)</f>
        <v>0</v>
      </c>
      <c r="Y454" s="122">
        <f t="array" ref="Y454">XLOOKUP(DECKS!$F454,HISTORICO!$N$4:$N$100,HISTORICO!$O$4:$O$100,0,0)</f>
        <v>0</v>
      </c>
      <c r="Z454" s="122">
        <f t="array" ref="Z454">XLOOKUP(DECKS!$F454,HISTORICO!$N$4:$N$100,HISTORICO!$P$4:$P$100,0,0)</f>
        <v>0</v>
      </c>
      <c r="AA454" s="122">
        <f t="array" ref="AA454">XLOOKUP(DECKS!$F454,HISTORICO!$N$107:$N$288,HISTORICO!$O$107:$O$288,0,0)</f>
        <v>0</v>
      </c>
      <c r="AB454" s="122">
        <f t="array" ref="AB454">XLOOKUP(DECKS!$F454,HISTORICO!$N$107:$N$288,HISTORICO!$P$107:$P$288,0,0)</f>
        <v>0</v>
      </c>
      <c r="AC454" s="126" t="str">
        <f>DECKS!$AB454/DECKS!$AA454</f>
        <v>#DIV/0!</v>
      </c>
      <c r="AD454" s="123">
        <f t="array" ref="AD454">XLOOKUP(DECKS!$F454,HISTORICO!$N$292:$N$759,HISTORICO!$O$292:$O$759,0,0)</f>
        <v>0</v>
      </c>
      <c r="AE454" s="122">
        <f t="array" ref="AE454">XLOOKUP(DECKS!$F454,HISTORICO!$N$292:$N$759,HISTORICO!$P$292:$P$759,0,0)</f>
        <v>0</v>
      </c>
      <c r="AF454" s="124">
        <f>IFERROR(DECKS!$AE454/DECKS!$AD454,0)</f>
        <v>0</v>
      </c>
      <c r="AG454" s="123">
        <f>DECKS!$Y454+DECKS!$AA454+DECKS!$AD454</f>
        <v>0</v>
      </c>
      <c r="AH454" s="124">
        <f>IFERROR((DECKS!$Z454+DECKS!$AB454+DECKS!$AE454)/DECKS!$AG454,0)</f>
        <v>0</v>
      </c>
      <c r="AI454" s="125" t="str">
        <f>IFERROR(AVERAGEIF(REG!$D$2:$D$124,DECKS!$F454,REG!$C$2:$C$124),"-")</f>
        <v>-</v>
      </c>
      <c r="AJ454" s="123">
        <f>DECKS!$M454+DECKS!$O454+DECKS!$Q454+DECKS!$S454+DECKS!$U454+DECKS!$W454+DECKS!$Y454+DECKS!$AA454+DECKS!$AD454</f>
        <v>8</v>
      </c>
      <c r="AK454" s="124">
        <f>IFERROR((DECKS!$N454+DECKS!$P454+DECKS!$R454+DECKS!$T454+DECKS!$V454+DECKS!$X454+DECKS!$Z454+DECKS!$AB454+DECKS!$AE454)/DECKS!$AJ454,0)</f>
        <v>0.125</v>
      </c>
      <c r="AL454" s="126" t="s">
        <v>362</v>
      </c>
      <c r="AM454" s="122">
        <f>SUMIF(HISTORICO!N:N,DECKS!$F454,HISTORICO!X:X)</f>
        <v>0</v>
      </c>
      <c r="AN454" s="122">
        <f>SUMIF(HISTORICO!N:N,DECKS!$F454,HISTORICO!Y:Y)</f>
        <v>0</v>
      </c>
      <c r="AO454" s="122">
        <f>SUMIF(HISTORICO!N:N,DECKS!$F454,HISTORICO!Z:Z)</f>
        <v>0</v>
      </c>
      <c r="AP454" s="122">
        <f>SUMIF(HISTORICO!N:N,DECKS!$F454,HISTORICO!AA:AA)</f>
        <v>0</v>
      </c>
      <c r="AQ454" s="127">
        <f>IFERROR(SUM(DECKS!$AM454:$AP454)/((DECKS!$AG454)),0)</f>
        <v>0</v>
      </c>
      <c r="AR454" s="128">
        <f>IFERROR(DECKS!$AM454/SUM(DECKS!$AM454:$AP454),0)</f>
        <v>0</v>
      </c>
      <c r="AS454" s="128">
        <f>IFERROR(DECKS!$AN454/SUM(DECKS!$AM454:$AP454),0)</f>
        <v>0</v>
      </c>
      <c r="AT454" s="128">
        <f>IFERROR(DECKS!$AO454/SUM(DECKS!$AM454:$AP454),0)</f>
        <v>0</v>
      </c>
      <c r="AU454" s="128">
        <f>IFERROR(DECKS!$AP454/SUM(DECKS!$AM454:$AP454),0)</f>
        <v>0</v>
      </c>
      <c r="AV454" s="122">
        <f t="array" ref="AV454">XLOOKUP(DECKS!$F454,HISTORICO!$N$4:$N$100,HISTORICO!$AH$4:$AH$100,0)</f>
        <v>0</v>
      </c>
      <c r="AW454" s="122">
        <f>DECKS!$AV454+DECKS!$AM454+1.5*DECKS!$AN454+2*DECKS!$AO454+2.5*DECKS!$AP454</f>
        <v>0</v>
      </c>
      <c r="AX454" s="125" t="str">
        <f>IFERROR(DECKS!$AW454/DECKS!$AG454,"-")</f>
        <v>-</v>
      </c>
      <c r="AY454" s="122" t="str">
        <f t="array" ref="AY454">XLOOKUP(DECKS!$AX454,REF!$F$64:$F$68,REF!$D$64:$D$68,"-",-1,1)</f>
        <v>-</v>
      </c>
      <c r="AZ454" s="122"/>
      <c r="BA454" s="129"/>
      <c r="BB454" s="122"/>
      <c r="BC454" s="122"/>
    </row>
    <row r="455" ht="18.75" hidden="1" customHeight="1">
      <c r="A455" s="88"/>
      <c r="B455" s="121" t="s">
        <v>330</v>
      </c>
      <c r="C455" s="122" t="s">
        <v>271</v>
      </c>
      <c r="D455" s="122">
        <v>3.0</v>
      </c>
      <c r="E455" s="121" t="str">
        <f t="array" ref="E455">XLOOKUP(B455,REF!$C$3:$C$34,REF!$B$3:$B$34,"-",0,1)</f>
        <v>Orzhov</v>
      </c>
      <c r="F455" s="123" t="s">
        <v>798</v>
      </c>
      <c r="G455" s="122" t="str">
        <f t="shared" si="1"/>
        <v>1</v>
      </c>
      <c r="H455" s="122" t="str">
        <f t="shared" si="2"/>
        <v>0</v>
      </c>
      <c r="I455" s="122" t="str">
        <f t="shared" si="3"/>
        <v>1</v>
      </c>
      <c r="J455" s="122" t="str">
        <f t="shared" si="4"/>
        <v>0</v>
      </c>
      <c r="K455" s="122" t="str">
        <f t="shared" si="5"/>
        <v>0</v>
      </c>
      <c r="L455" s="122">
        <f t="shared" si="6"/>
        <v>2</v>
      </c>
      <c r="M455" s="122">
        <f t="array" ref="M455">XLOOKUP(DECKS!$F455,HISTORICO!$B$4:$B$11,HISTORICO!$C$4:$C$11,0,0)</f>
        <v>0</v>
      </c>
      <c r="N455" s="122">
        <f t="array" ref="N455">XLOOKUP(DECKS!$F455,HISTORICO!$B$4:$B$11,HISTORICO!$D$4:$D$11,0,0)</f>
        <v>0</v>
      </c>
      <c r="O455" s="122">
        <f t="array" ref="O455">XLOOKUP(DECKS!$F455,HISTORICO!$B$15:$B$89,HISTORICO!$C$15:$C$89,0,0)</f>
        <v>0</v>
      </c>
      <c r="P455" s="122">
        <f t="array" ref="P455">XLOOKUP(DECKS!$F455,HISTORICO!$B$15:$B$89,HISTORICO!$D$15:$D$89,0,0)</f>
        <v>0</v>
      </c>
      <c r="Q455" s="122">
        <f t="array" ref="Q455">XLOOKUP(DECKS!$F455,HISTORICO!$B$93:$B$171,HISTORICO!$C$93:$C$171,0,0)</f>
        <v>0</v>
      </c>
      <c r="R455" s="122">
        <f t="array" ref="R455">XLOOKUP(DECKS!$F455,HISTORICO!$B$93:$B$171,HISTORICO!$D$93:$D$171,0,0)</f>
        <v>0</v>
      </c>
      <c r="S455" s="122">
        <f t="array" ref="S455">XLOOKUP(DECKS!$F455,HISTORICO!$B$175:$B$377,HISTORICO!$C$175:$C$377,0,0)</f>
        <v>0</v>
      </c>
      <c r="T455" s="122">
        <f t="array" ref="T455">XLOOKUP(DECKS!$F455,HISTORICO!$B$175:$B$377,HISTORICO!$D$175:$D$377,0,0)</f>
        <v>0</v>
      </c>
      <c r="U455" s="122">
        <f t="array" ref="U455">XLOOKUP(DECKS!$F455,HISTORICO!$B$381:$B$501,HISTORICO!$C$381:$C$501,0,0)</f>
        <v>0</v>
      </c>
      <c r="V455" s="122">
        <f t="array" ref="V455">XLOOKUP(DECKS!$F455,HISTORICO!$B$381:$B$501,HISTORICO!$D$381:$D$501,0,0)</f>
        <v>0</v>
      </c>
      <c r="W455" s="122">
        <f t="array" ref="W455">XLOOKUP(DECKS!$F455,HISTORICO!$B$505:$B$589,HISTORICO!$C$505:$C$589,0,0)</f>
        <v>8</v>
      </c>
      <c r="X455" s="122">
        <f t="array" ref="X455">XLOOKUP(DECKS!$F455,HISTORICO!$B$505:$B$589,HISTORICO!$D$505:$D$589,0,0)</f>
        <v>1</v>
      </c>
      <c r="Y455" s="122">
        <f t="array" ref="Y455">XLOOKUP(DECKS!$F455,HISTORICO!$N$4:$N$100,HISTORICO!$O$4:$O$100,0,0)</f>
        <v>0</v>
      </c>
      <c r="Z455" s="122">
        <f t="array" ref="Z455">XLOOKUP(DECKS!$F455,HISTORICO!$N$4:$N$100,HISTORICO!$P$4:$P$100,0,0)</f>
        <v>0</v>
      </c>
      <c r="AA455" s="122">
        <f t="array" ref="AA455">XLOOKUP(DECKS!$F455,HISTORICO!$N$107:$N$288,HISTORICO!$O$107:$O$288,0,0)</f>
        <v>0</v>
      </c>
      <c r="AB455" s="122">
        <f t="array" ref="AB455">XLOOKUP(DECKS!$F455,HISTORICO!$N$107:$N$288,HISTORICO!$P$107:$P$288,0,0)</f>
        <v>0</v>
      </c>
      <c r="AC455" s="126" t="str">
        <f>DECKS!$AB455/DECKS!$AA455</f>
        <v>#DIV/0!</v>
      </c>
      <c r="AD455" s="123">
        <f t="array" ref="AD455">XLOOKUP(DECKS!$F455,HISTORICO!$N$292:$N$759,HISTORICO!$O$292:$O$759,0,0)</f>
        <v>0</v>
      </c>
      <c r="AE455" s="122">
        <f t="array" ref="AE455">XLOOKUP(DECKS!$F455,HISTORICO!$N$292:$N$759,HISTORICO!$P$292:$P$759,0,0)</f>
        <v>0</v>
      </c>
      <c r="AF455" s="124">
        <f>IFERROR(DECKS!$AE455/DECKS!$AD455,0)</f>
        <v>0</v>
      </c>
      <c r="AG455" s="123">
        <f>DECKS!$Y455+DECKS!$AA455+DECKS!$AD455</f>
        <v>0</v>
      </c>
      <c r="AH455" s="124">
        <f>IFERROR((DECKS!$Z455+DECKS!$AB455+DECKS!$AE455)/DECKS!$AG455,0)</f>
        <v>0</v>
      </c>
      <c r="AI455" s="125" t="str">
        <f>IFERROR(AVERAGEIF(REG!$D$2:$D$124,DECKS!$F455,REG!$C$2:$C$124),"-")</f>
        <v>-</v>
      </c>
      <c r="AJ455" s="123">
        <f>DECKS!$M455+DECKS!$O455+DECKS!$Q455+DECKS!$S455+DECKS!$U455+DECKS!$W455+DECKS!$Y455+DECKS!$AA455+DECKS!$AD455</f>
        <v>8</v>
      </c>
      <c r="AK455" s="124">
        <f>IFERROR((DECKS!$N455+DECKS!$P455+DECKS!$R455+DECKS!$T455+DECKS!$V455+DECKS!$X455+DECKS!$Z455+DECKS!$AB455+DECKS!$AE455)/DECKS!$AJ455,0)</f>
        <v>0.125</v>
      </c>
      <c r="AL455" s="126" t="s">
        <v>161</v>
      </c>
      <c r="AM455" s="122">
        <f>SUMIF(HISTORICO!N:N,DECKS!$F455,HISTORICO!X:X)</f>
        <v>0</v>
      </c>
      <c r="AN455" s="122">
        <f>SUMIF(HISTORICO!N:N,DECKS!$F455,HISTORICO!Y:Y)</f>
        <v>0</v>
      </c>
      <c r="AO455" s="122">
        <f>SUMIF(HISTORICO!N:N,DECKS!$F455,HISTORICO!Z:Z)</f>
        <v>0</v>
      </c>
      <c r="AP455" s="122">
        <f>SUMIF(HISTORICO!N:N,DECKS!$F455,HISTORICO!AA:AA)</f>
        <v>0</v>
      </c>
      <c r="AQ455" s="127">
        <f>IFERROR(SUM(DECKS!$AM455:$AP455)/((DECKS!$AG455)),0)</f>
        <v>0</v>
      </c>
      <c r="AR455" s="128">
        <f>IFERROR(DECKS!$AM455/SUM(DECKS!$AM455:$AP455),0)</f>
        <v>0</v>
      </c>
      <c r="AS455" s="128">
        <f>IFERROR(DECKS!$AN455/SUM(DECKS!$AM455:$AP455),0)</f>
        <v>0</v>
      </c>
      <c r="AT455" s="128">
        <f>IFERROR(DECKS!$AO455/SUM(DECKS!$AM455:$AP455),0)</f>
        <v>0</v>
      </c>
      <c r="AU455" s="128">
        <f>IFERROR(DECKS!$AP455/SUM(DECKS!$AM455:$AP455),0)</f>
        <v>0</v>
      </c>
      <c r="AV455" s="122">
        <f t="array" ref="AV455">XLOOKUP(DECKS!$F455,HISTORICO!$N$4:$N$100,HISTORICO!$AH$4:$AH$100,0)</f>
        <v>0</v>
      </c>
      <c r="AW455" s="122">
        <f>DECKS!$AV455+DECKS!$AM455+1.5*DECKS!$AN455+2*DECKS!$AO455+2.5*DECKS!$AP455</f>
        <v>0</v>
      </c>
      <c r="AX455" s="125" t="str">
        <f>IFERROR(DECKS!$AW455/DECKS!$AG455,"-")</f>
        <v>-</v>
      </c>
      <c r="AY455" s="122" t="str">
        <f t="array" ref="AY455">XLOOKUP(DECKS!$AX455,REF!$F$64:$F$68,REF!$D$64:$D$68,"-",-1,1)</f>
        <v>-</v>
      </c>
      <c r="AZ455" s="122"/>
      <c r="BA455" s="129"/>
      <c r="BB455" s="122"/>
      <c r="BC455" s="122"/>
    </row>
    <row r="456" ht="18.75" hidden="1" customHeight="1">
      <c r="A456" s="88"/>
      <c r="B456" s="121" t="s">
        <v>340</v>
      </c>
      <c r="C456" s="122" t="s">
        <v>255</v>
      </c>
      <c r="D456" s="122">
        <v>3.0</v>
      </c>
      <c r="E456" s="121" t="str">
        <f t="array" ref="E456">XLOOKUP(B456,REF!$C$3:$C$34,REF!$B$3:$B$34,"-",0,1)</f>
        <v>Esper</v>
      </c>
      <c r="F456" s="123" t="s">
        <v>799</v>
      </c>
      <c r="G456" s="122" t="str">
        <f t="shared" si="1"/>
        <v>1</v>
      </c>
      <c r="H456" s="122" t="str">
        <f t="shared" si="2"/>
        <v>1</v>
      </c>
      <c r="I456" s="122" t="str">
        <f t="shared" si="3"/>
        <v>1</v>
      </c>
      <c r="J456" s="122" t="str">
        <f t="shared" si="4"/>
        <v>0</v>
      </c>
      <c r="K456" s="122" t="str">
        <f t="shared" si="5"/>
        <v>0</v>
      </c>
      <c r="L456" s="122">
        <f t="shared" si="6"/>
        <v>3</v>
      </c>
      <c r="M456" s="122">
        <f t="array" ref="M456">XLOOKUP(DECKS!$F456,HISTORICO!$B$4:$B$11,HISTORICO!$C$4:$C$11,0,0)</f>
        <v>0</v>
      </c>
      <c r="N456" s="122">
        <f t="array" ref="N456">XLOOKUP(DECKS!$F456,HISTORICO!$B$4:$B$11,HISTORICO!$D$4:$D$11,0,0)</f>
        <v>0</v>
      </c>
      <c r="O456" s="122">
        <f t="array" ref="O456">XLOOKUP(DECKS!$F456,HISTORICO!$B$15:$B$89,HISTORICO!$C$15:$C$89,0,0)</f>
        <v>8</v>
      </c>
      <c r="P456" s="122">
        <f t="array" ref="P456">XLOOKUP(DECKS!$F456,HISTORICO!$B$15:$B$89,HISTORICO!$D$15:$D$89,0,0)</f>
        <v>1</v>
      </c>
      <c r="Q456" s="122">
        <f t="array" ref="Q456">XLOOKUP(DECKS!$F456,HISTORICO!$B$93:$B$171,HISTORICO!$C$93:$C$171,0,0)</f>
        <v>0</v>
      </c>
      <c r="R456" s="122">
        <f t="array" ref="R456">XLOOKUP(DECKS!$F456,HISTORICO!$B$93:$B$171,HISTORICO!$D$93:$D$171,0,0)</f>
        <v>0</v>
      </c>
      <c r="S456" s="122">
        <f t="array" ref="S456">XLOOKUP(DECKS!$F456,HISTORICO!$B$175:$B$377,HISTORICO!$C$175:$C$377,0,0)</f>
        <v>0</v>
      </c>
      <c r="T456" s="122">
        <f t="array" ref="T456">XLOOKUP(DECKS!$F456,HISTORICO!$B$175:$B$377,HISTORICO!$D$175:$D$377,0,0)</f>
        <v>0</v>
      </c>
      <c r="U456" s="122">
        <f t="array" ref="U456">XLOOKUP(DECKS!$F456,HISTORICO!$B$381:$B$501,HISTORICO!$C$381:$C$501,0,0)</f>
        <v>0</v>
      </c>
      <c r="V456" s="122">
        <f t="array" ref="V456">XLOOKUP(DECKS!$F456,HISTORICO!$B$381:$B$501,HISTORICO!$D$381:$D$501,0,0)</f>
        <v>0</v>
      </c>
      <c r="W456" s="122">
        <f t="array" ref="W456">XLOOKUP(DECKS!$F456,HISTORICO!$B$505:$B$589,HISTORICO!$C$505:$C$589,0,0)</f>
        <v>0</v>
      </c>
      <c r="X456" s="122">
        <f t="array" ref="X456">XLOOKUP(DECKS!$F456,HISTORICO!$B$505:$B$589,HISTORICO!$D$505:$D$589,0,0)</f>
        <v>0</v>
      </c>
      <c r="Y456" s="122">
        <f t="array" ref="Y456">XLOOKUP(DECKS!$F456,HISTORICO!$N$4:$N$100,HISTORICO!$O$4:$O$100,0,0)</f>
        <v>0</v>
      </c>
      <c r="Z456" s="122">
        <f t="array" ref="Z456">XLOOKUP(DECKS!$F456,HISTORICO!$N$4:$N$100,HISTORICO!$P$4:$P$100,0,0)</f>
        <v>0</v>
      </c>
      <c r="AA456" s="122">
        <f t="array" ref="AA456">XLOOKUP(DECKS!$F456,HISTORICO!$N$107:$N$288,HISTORICO!$O$107:$O$288,0,0)</f>
        <v>0</v>
      </c>
      <c r="AB456" s="122">
        <f t="array" ref="AB456">XLOOKUP(DECKS!$F456,HISTORICO!$N$107:$N$288,HISTORICO!$P$107:$P$288,0,0)</f>
        <v>0</v>
      </c>
      <c r="AC456" s="126" t="str">
        <f>DECKS!$AB456/DECKS!$AA456</f>
        <v>#DIV/0!</v>
      </c>
      <c r="AD456" s="123">
        <f t="array" ref="AD456">XLOOKUP(DECKS!$F456,HISTORICO!$N$292:$N$759,HISTORICO!$O$292:$O$759,0,0)</f>
        <v>0</v>
      </c>
      <c r="AE456" s="122">
        <f t="array" ref="AE456">XLOOKUP(DECKS!$F456,HISTORICO!$N$292:$N$759,HISTORICO!$P$292:$P$759,0,0)</f>
        <v>0</v>
      </c>
      <c r="AF456" s="124">
        <f>IFERROR(DECKS!$AE456/DECKS!$AD456,0)</f>
        <v>0</v>
      </c>
      <c r="AG456" s="123">
        <f>DECKS!$Y456+DECKS!$AA456+DECKS!$AD456</f>
        <v>0</v>
      </c>
      <c r="AH456" s="124">
        <f>IFERROR((DECKS!$Z456+DECKS!$AB456+DECKS!$AE456)/DECKS!$AG456,0)</f>
        <v>0</v>
      </c>
      <c r="AI456" s="125" t="str">
        <f>IFERROR(AVERAGEIF(REG!$D$2:$D$124,DECKS!$F456,REG!$C$2:$C$124),"-")</f>
        <v>-</v>
      </c>
      <c r="AJ456" s="123">
        <f>DECKS!$M456+DECKS!$O456+DECKS!$Q456+DECKS!$S456+DECKS!$U456+DECKS!$W456+DECKS!$Y456+DECKS!$AA456+DECKS!$AD456</f>
        <v>8</v>
      </c>
      <c r="AK456" s="124">
        <f>IFERROR((DECKS!$N456+DECKS!$P456+DECKS!$R456+DECKS!$T456+DECKS!$V456+DECKS!$X456+DECKS!$Z456+DECKS!$AB456+DECKS!$AE456)/DECKS!$AJ456,0)</f>
        <v>0.125</v>
      </c>
      <c r="AL456" s="126" t="s">
        <v>362</v>
      </c>
      <c r="AM456" s="122">
        <f>SUMIF(HISTORICO!N:N,DECKS!$F456,HISTORICO!X:X)</f>
        <v>0</v>
      </c>
      <c r="AN456" s="122">
        <f>SUMIF(HISTORICO!N:N,DECKS!$F456,HISTORICO!Y:Y)</f>
        <v>0</v>
      </c>
      <c r="AO456" s="122">
        <f>SUMIF(HISTORICO!N:N,DECKS!$F456,HISTORICO!Z:Z)</f>
        <v>0</v>
      </c>
      <c r="AP456" s="122">
        <f>SUMIF(HISTORICO!N:N,DECKS!$F456,HISTORICO!AA:AA)</f>
        <v>0</v>
      </c>
      <c r="AQ456" s="127">
        <f>IFERROR(SUM(DECKS!$AM456:$AP456)/((DECKS!$AG456)),0)</f>
        <v>0</v>
      </c>
      <c r="AR456" s="128">
        <f>IFERROR(DECKS!$AM456/SUM(DECKS!$AM456:$AP456),0)</f>
        <v>0</v>
      </c>
      <c r="AS456" s="128">
        <f>IFERROR(DECKS!$AN456/SUM(DECKS!$AM456:$AP456),0)</f>
        <v>0</v>
      </c>
      <c r="AT456" s="128">
        <f>IFERROR(DECKS!$AO456/SUM(DECKS!$AM456:$AP456),0)</f>
        <v>0</v>
      </c>
      <c r="AU456" s="128">
        <f>IFERROR(DECKS!$AP456/SUM(DECKS!$AM456:$AP456),0)</f>
        <v>0</v>
      </c>
      <c r="AV456" s="122">
        <f t="array" ref="AV456">XLOOKUP(DECKS!$F456,HISTORICO!$N$4:$N$100,HISTORICO!$AH$4:$AH$100,0)</f>
        <v>0</v>
      </c>
      <c r="AW456" s="122">
        <f>DECKS!$AV456+DECKS!$AM456+1.5*DECKS!$AN456+2*DECKS!$AO456+2.5*DECKS!$AP456</f>
        <v>0</v>
      </c>
      <c r="AX456" s="125" t="str">
        <f>IFERROR(DECKS!$AW456/DECKS!$AG456,"-")</f>
        <v>-</v>
      </c>
      <c r="AY456" s="122" t="str">
        <f t="array" ref="AY456">XLOOKUP(DECKS!$AX456,REF!$F$64:$F$68,REF!$D$64:$D$68,"-",-1,1)</f>
        <v>-</v>
      </c>
      <c r="AZ456" s="122"/>
      <c r="BA456" s="129"/>
      <c r="BB456" s="122"/>
      <c r="BC456" s="122"/>
    </row>
    <row r="457" ht="18.75" hidden="1" customHeight="1">
      <c r="A457" s="88"/>
      <c r="B457" s="121" t="s">
        <v>330</v>
      </c>
      <c r="C457" s="122" t="s">
        <v>280</v>
      </c>
      <c r="D457" s="122">
        <v>5.0</v>
      </c>
      <c r="E457" s="121" t="str">
        <f t="array" ref="E457">XLOOKUP(B457,REF!$C$3:$C$34,REF!$B$3:$B$34,"-",0,1)</f>
        <v>Orzhov</v>
      </c>
      <c r="F457" s="123" t="s">
        <v>800</v>
      </c>
      <c r="G457" s="122" t="str">
        <f t="shared" si="1"/>
        <v>1</v>
      </c>
      <c r="H457" s="122" t="str">
        <f t="shared" si="2"/>
        <v>0</v>
      </c>
      <c r="I457" s="122" t="str">
        <f t="shared" si="3"/>
        <v>1</v>
      </c>
      <c r="J457" s="122" t="str">
        <f t="shared" si="4"/>
        <v>0</v>
      </c>
      <c r="K457" s="122" t="str">
        <f t="shared" si="5"/>
        <v>0</v>
      </c>
      <c r="L457" s="122">
        <f t="shared" si="6"/>
        <v>2</v>
      </c>
      <c r="M457" s="122">
        <f t="array" ref="M457">XLOOKUP(DECKS!$F457,HISTORICO!$B$4:$B$11,HISTORICO!$C$4:$C$11,0,0)</f>
        <v>0</v>
      </c>
      <c r="N457" s="122">
        <f t="array" ref="N457">XLOOKUP(DECKS!$F457,HISTORICO!$B$4:$B$11,HISTORICO!$D$4:$D$11,0,0)</f>
        <v>0</v>
      </c>
      <c r="O457" s="122">
        <f t="array" ref="O457">XLOOKUP(DECKS!$F457,HISTORICO!$B$15:$B$89,HISTORICO!$C$15:$C$89,0,0)</f>
        <v>0</v>
      </c>
      <c r="P457" s="122">
        <f t="array" ref="P457">XLOOKUP(DECKS!$F457,HISTORICO!$B$15:$B$89,HISTORICO!$D$15:$D$89,0,0)</f>
        <v>0</v>
      </c>
      <c r="Q457" s="122">
        <f t="array" ref="Q457">XLOOKUP(DECKS!$F457,HISTORICO!$B$93:$B$171,HISTORICO!$C$93:$C$171,0,0)</f>
        <v>10</v>
      </c>
      <c r="R457" s="122">
        <f t="array" ref="R457">XLOOKUP(DECKS!$F457,HISTORICO!$B$93:$B$171,HISTORICO!$D$93:$D$171,0,0)</f>
        <v>2</v>
      </c>
      <c r="S457" s="122">
        <f t="array" ref="S457">XLOOKUP(DECKS!$F457,HISTORICO!$B$175:$B$377,HISTORICO!$C$175:$C$377,0,0)</f>
        <v>7</v>
      </c>
      <c r="T457" s="122">
        <f t="array" ref="T457">XLOOKUP(DECKS!$F457,HISTORICO!$B$175:$B$377,HISTORICO!$D$175:$D$377,0,0)</f>
        <v>0</v>
      </c>
      <c r="U457" s="122">
        <f t="array" ref="U457">XLOOKUP(DECKS!$F457,HISTORICO!$B$381:$B$501,HISTORICO!$C$381:$C$501,0,0)</f>
        <v>0</v>
      </c>
      <c r="V457" s="122">
        <f t="array" ref="V457">XLOOKUP(DECKS!$F457,HISTORICO!$B$381:$B$501,HISTORICO!$D$381:$D$501,0,0)</f>
        <v>0</v>
      </c>
      <c r="W457" s="122">
        <f t="array" ref="W457">XLOOKUP(DECKS!$F457,HISTORICO!$B$505:$B$589,HISTORICO!$C$505:$C$589,0,0)</f>
        <v>0</v>
      </c>
      <c r="X457" s="122">
        <f t="array" ref="X457">XLOOKUP(DECKS!$F457,HISTORICO!$B$505:$B$589,HISTORICO!$D$505:$D$589,0,0)</f>
        <v>0</v>
      </c>
      <c r="Y457" s="122">
        <f t="array" ref="Y457">XLOOKUP(DECKS!$F457,HISTORICO!$N$4:$N$100,HISTORICO!$O$4:$O$100,0,0)</f>
        <v>0</v>
      </c>
      <c r="Z457" s="122">
        <f t="array" ref="Z457">XLOOKUP(DECKS!$F457,HISTORICO!$N$4:$N$100,HISTORICO!$P$4:$P$100,0,0)</f>
        <v>0</v>
      </c>
      <c r="AA457" s="122">
        <f t="array" ref="AA457">XLOOKUP(DECKS!$F457,HISTORICO!$N$107:$N$288,HISTORICO!$O$107:$O$288,0,0)</f>
        <v>0</v>
      </c>
      <c r="AB457" s="122">
        <f t="array" ref="AB457">XLOOKUP(DECKS!$F457,HISTORICO!$N$107:$N$288,HISTORICO!$P$107:$P$288,0,0)</f>
        <v>0</v>
      </c>
      <c r="AC457" s="126" t="str">
        <f>DECKS!$AB457/DECKS!$AA457</f>
        <v>#DIV/0!</v>
      </c>
      <c r="AD457" s="123">
        <f t="array" ref="AD457">XLOOKUP(DECKS!$F457,HISTORICO!$N$292:$N$759,HISTORICO!$O$292:$O$759,0,0)</f>
        <v>0</v>
      </c>
      <c r="AE457" s="122">
        <f t="array" ref="AE457">XLOOKUP(DECKS!$F457,HISTORICO!$N$292:$N$759,HISTORICO!$P$292:$P$759,0,0)</f>
        <v>0</v>
      </c>
      <c r="AF457" s="124">
        <f>IFERROR(DECKS!$AE457/DECKS!$AD457,0)</f>
        <v>0</v>
      </c>
      <c r="AG457" s="123">
        <f>DECKS!$Y457+DECKS!$AA457+DECKS!$AD457</f>
        <v>0</v>
      </c>
      <c r="AH457" s="124">
        <f>IFERROR((DECKS!$Z457+DECKS!$AB457+DECKS!$AE457)/DECKS!$AG457,0)</f>
        <v>0</v>
      </c>
      <c r="AI457" s="125" t="str">
        <f>IFERROR(AVERAGEIF(REG!$D$2:$D$124,DECKS!$F457,REG!$C$2:$C$124),"-")</f>
        <v>-</v>
      </c>
      <c r="AJ457" s="123">
        <f>DECKS!$M457+DECKS!$O457+DECKS!$Q457+DECKS!$S457+DECKS!$U457+DECKS!$W457+DECKS!$Y457+DECKS!$AA457+DECKS!$AD457</f>
        <v>17</v>
      </c>
      <c r="AK457" s="124">
        <f>IFERROR((DECKS!$N457+DECKS!$P457+DECKS!$R457+DECKS!$T457+DECKS!$V457+DECKS!$X457+DECKS!$Z457+DECKS!$AB457+DECKS!$AE457)/DECKS!$AJ457,0)</f>
        <v>0.1176470588</v>
      </c>
      <c r="AL457" s="126" t="s">
        <v>362</v>
      </c>
      <c r="AM457" s="122">
        <f>SUMIF(HISTORICO!N:N,DECKS!$F457,HISTORICO!X:X)</f>
        <v>0</v>
      </c>
      <c r="AN457" s="122">
        <f>SUMIF(HISTORICO!N:N,DECKS!$F457,HISTORICO!Y:Y)</f>
        <v>0</v>
      </c>
      <c r="AO457" s="122">
        <f>SUMIF(HISTORICO!N:N,DECKS!$F457,HISTORICO!Z:Z)</f>
        <v>0</v>
      </c>
      <c r="AP457" s="122">
        <f>SUMIF(HISTORICO!N:N,DECKS!$F457,HISTORICO!AA:AA)</f>
        <v>0</v>
      </c>
      <c r="AQ457" s="127">
        <f>IFERROR(SUM(DECKS!$AM457:$AP457)/((DECKS!$AG457)),0)</f>
        <v>0</v>
      </c>
      <c r="AR457" s="128">
        <f>IFERROR(DECKS!$AM457/SUM(DECKS!$AM457:$AP457),0)</f>
        <v>0</v>
      </c>
      <c r="AS457" s="128">
        <f>IFERROR(DECKS!$AN457/SUM(DECKS!$AM457:$AP457),0)</f>
        <v>0</v>
      </c>
      <c r="AT457" s="128">
        <f>IFERROR(DECKS!$AO457/SUM(DECKS!$AM457:$AP457),0)</f>
        <v>0</v>
      </c>
      <c r="AU457" s="128">
        <f>IFERROR(DECKS!$AP457/SUM(DECKS!$AM457:$AP457),0)</f>
        <v>0</v>
      </c>
      <c r="AV457" s="122">
        <f t="array" ref="AV457">XLOOKUP(DECKS!$F457,HISTORICO!$N$4:$N$100,HISTORICO!$AH$4:$AH$100,0)</f>
        <v>0</v>
      </c>
      <c r="AW457" s="122">
        <f>DECKS!$AV457+DECKS!$AM457+1.5*DECKS!$AN457+2*DECKS!$AO457+2.5*DECKS!$AP457</f>
        <v>0</v>
      </c>
      <c r="AX457" s="125" t="str">
        <f>IFERROR(DECKS!$AW457/DECKS!$AG457,"-")</f>
        <v>-</v>
      </c>
      <c r="AY457" s="122" t="str">
        <f t="array" ref="AY457">XLOOKUP(DECKS!$AX457,REF!$F$64:$F$68,REF!$D$64:$D$68,"-",-1,1)</f>
        <v>-</v>
      </c>
      <c r="AZ457" s="122"/>
      <c r="BA457" s="129"/>
      <c r="BB457" s="122"/>
      <c r="BC457" s="122"/>
    </row>
    <row r="458" ht="18.75" hidden="1" customHeight="1">
      <c r="A458" s="88"/>
      <c r="B458" s="121" t="s">
        <v>316</v>
      </c>
      <c r="C458" s="122" t="s">
        <v>253</v>
      </c>
      <c r="D458" s="122">
        <v>4.0</v>
      </c>
      <c r="E458" s="121" t="str">
        <f t="array" ref="E458">XLOOKUP(B458,REF!$C$3:$C$34,REF!$B$3:$B$34,"-",0,1)</f>
        <v>Golgari</v>
      </c>
      <c r="F458" s="123" t="s">
        <v>801</v>
      </c>
      <c r="G458" s="122" t="str">
        <f t="shared" si="1"/>
        <v>0</v>
      </c>
      <c r="H458" s="122" t="str">
        <f t="shared" si="2"/>
        <v>0</v>
      </c>
      <c r="I458" s="122" t="str">
        <f t="shared" si="3"/>
        <v>1</v>
      </c>
      <c r="J458" s="122" t="str">
        <f t="shared" si="4"/>
        <v>0</v>
      </c>
      <c r="K458" s="122" t="str">
        <f t="shared" si="5"/>
        <v>1</v>
      </c>
      <c r="L458" s="122">
        <f t="shared" si="6"/>
        <v>2</v>
      </c>
      <c r="M458" s="122">
        <f t="array" ref="M458">XLOOKUP(DECKS!$F458,HISTORICO!$B$4:$B$11,HISTORICO!$C$4:$C$11,0,0)</f>
        <v>0</v>
      </c>
      <c r="N458" s="122">
        <f t="array" ref="N458">XLOOKUP(DECKS!$F458,HISTORICO!$B$4:$B$11,HISTORICO!$D$4:$D$11,0,0)</f>
        <v>0</v>
      </c>
      <c r="O458" s="122">
        <f t="array" ref="O458">XLOOKUP(DECKS!$F458,HISTORICO!$B$15:$B$89,HISTORICO!$C$15:$C$89,0,0)</f>
        <v>0</v>
      </c>
      <c r="P458" s="122">
        <f t="array" ref="P458">XLOOKUP(DECKS!$F458,HISTORICO!$B$15:$B$89,HISTORICO!$D$15:$D$89,0,0)</f>
        <v>0</v>
      </c>
      <c r="Q458" s="122">
        <f t="array" ref="Q458">XLOOKUP(DECKS!$F458,HISTORICO!$B$93:$B$171,HISTORICO!$C$93:$C$171,0,0)</f>
        <v>0</v>
      </c>
      <c r="R458" s="122">
        <f t="array" ref="R458">XLOOKUP(DECKS!$F458,HISTORICO!$B$93:$B$171,HISTORICO!$D$93:$D$171,0,0)</f>
        <v>0</v>
      </c>
      <c r="S458" s="122">
        <f t="array" ref="S458">XLOOKUP(DECKS!$F458,HISTORICO!$B$175:$B$377,HISTORICO!$C$175:$C$377,0,0)</f>
        <v>9</v>
      </c>
      <c r="T458" s="122">
        <f t="array" ref="T458">XLOOKUP(DECKS!$F458,HISTORICO!$B$175:$B$377,HISTORICO!$D$175:$D$377,0,0)</f>
        <v>1</v>
      </c>
      <c r="U458" s="122">
        <f t="array" ref="U458">XLOOKUP(DECKS!$F458,HISTORICO!$B$381:$B$501,HISTORICO!$C$381:$C$501,0,0)</f>
        <v>0</v>
      </c>
      <c r="V458" s="122">
        <f t="array" ref="V458">XLOOKUP(DECKS!$F458,HISTORICO!$B$381:$B$501,HISTORICO!$D$381:$D$501,0,0)</f>
        <v>0</v>
      </c>
      <c r="W458" s="122">
        <f t="array" ref="W458">XLOOKUP(DECKS!$F458,HISTORICO!$B$505:$B$589,HISTORICO!$C$505:$C$589,0,0)</f>
        <v>0</v>
      </c>
      <c r="X458" s="122">
        <f t="array" ref="X458">XLOOKUP(DECKS!$F458,HISTORICO!$B$505:$B$589,HISTORICO!$D$505:$D$589,0,0)</f>
        <v>0</v>
      </c>
      <c r="Y458" s="122">
        <f t="array" ref="Y458">XLOOKUP(DECKS!$F458,HISTORICO!$N$4:$N$100,HISTORICO!$O$4:$O$100,0,0)</f>
        <v>0</v>
      </c>
      <c r="Z458" s="122">
        <f t="array" ref="Z458">XLOOKUP(DECKS!$F458,HISTORICO!$N$4:$N$100,HISTORICO!$P$4:$P$100,0,0)</f>
        <v>0</v>
      </c>
      <c r="AA458" s="122">
        <f t="array" ref="AA458">XLOOKUP(DECKS!$F458,HISTORICO!$N$107:$N$288,HISTORICO!$O$107:$O$288,0,0)</f>
        <v>0</v>
      </c>
      <c r="AB458" s="122">
        <f t="array" ref="AB458">XLOOKUP(DECKS!$F458,HISTORICO!$N$107:$N$288,HISTORICO!$P$107:$P$288,0,0)</f>
        <v>0</v>
      </c>
      <c r="AC458" s="126" t="str">
        <f>DECKS!$AB458/DECKS!$AA458</f>
        <v>#DIV/0!</v>
      </c>
      <c r="AD458" s="123">
        <f t="array" ref="AD458">XLOOKUP(DECKS!$F458,HISTORICO!$N$292:$N$759,HISTORICO!$O$292:$O$759,0,0)</f>
        <v>0</v>
      </c>
      <c r="AE458" s="122">
        <f t="array" ref="AE458">XLOOKUP(DECKS!$F458,HISTORICO!$N$292:$N$759,HISTORICO!$P$292:$P$759,0,0)</f>
        <v>0</v>
      </c>
      <c r="AF458" s="124">
        <f>IFERROR(DECKS!$AE458/DECKS!$AD458,0)</f>
        <v>0</v>
      </c>
      <c r="AG458" s="123">
        <f>DECKS!$Y458+DECKS!$AA458+DECKS!$AD458</f>
        <v>0</v>
      </c>
      <c r="AH458" s="124">
        <f>IFERROR((DECKS!$Z458+DECKS!$AB458+DECKS!$AE458)/DECKS!$AG458,0)</f>
        <v>0</v>
      </c>
      <c r="AI458" s="125" t="str">
        <f>IFERROR(AVERAGEIF(REG!$D$2:$D$124,DECKS!$F458,REG!$C$2:$C$124),"-")</f>
        <v>-</v>
      </c>
      <c r="AJ458" s="123">
        <f>DECKS!$M458+DECKS!$O458+DECKS!$Q458+DECKS!$S458+DECKS!$U458+DECKS!$W458+DECKS!$Y458+DECKS!$AA458+DECKS!$AD458</f>
        <v>9</v>
      </c>
      <c r="AK458" s="124">
        <f>IFERROR((DECKS!$N458+DECKS!$P458+DECKS!$R458+DECKS!$T458+DECKS!$V458+DECKS!$X458+DECKS!$Z458+DECKS!$AB458+DECKS!$AE458)/DECKS!$AJ458,0)</f>
        <v>0.1111111111</v>
      </c>
      <c r="AL458" s="126" t="s">
        <v>362</v>
      </c>
      <c r="AM458" s="122">
        <f>SUMIF(HISTORICO!N:N,DECKS!$F458,HISTORICO!X:X)</f>
        <v>0</v>
      </c>
      <c r="AN458" s="122">
        <f>SUMIF(HISTORICO!N:N,DECKS!$F458,HISTORICO!Y:Y)</f>
        <v>0</v>
      </c>
      <c r="AO458" s="122">
        <f>SUMIF(HISTORICO!N:N,DECKS!$F458,HISTORICO!Z:Z)</f>
        <v>0</v>
      </c>
      <c r="AP458" s="122">
        <f>SUMIF(HISTORICO!N:N,DECKS!$F458,HISTORICO!AA:AA)</f>
        <v>0</v>
      </c>
      <c r="AQ458" s="127">
        <f>IFERROR(SUM(DECKS!$AM458:$AP458)/((DECKS!$AG458)),0)</f>
        <v>0</v>
      </c>
      <c r="AR458" s="128">
        <f>IFERROR(DECKS!$AM458/SUM(DECKS!$AM458:$AP458),0)</f>
        <v>0</v>
      </c>
      <c r="AS458" s="128">
        <f>IFERROR(DECKS!$AN458/SUM(DECKS!$AM458:$AP458),0)</f>
        <v>0</v>
      </c>
      <c r="AT458" s="128">
        <f>IFERROR(DECKS!$AO458/SUM(DECKS!$AM458:$AP458),0)</f>
        <v>0</v>
      </c>
      <c r="AU458" s="128">
        <f>IFERROR(DECKS!$AP458/SUM(DECKS!$AM458:$AP458),0)</f>
        <v>0</v>
      </c>
      <c r="AV458" s="122">
        <f t="array" ref="AV458">XLOOKUP(DECKS!$F458,HISTORICO!$N$4:$N$100,HISTORICO!$AH$4:$AH$100,0)</f>
        <v>0</v>
      </c>
      <c r="AW458" s="122">
        <f>DECKS!$AV458+DECKS!$AM458+1.5*DECKS!$AN458+2*DECKS!$AO458+2.5*DECKS!$AP458</f>
        <v>0</v>
      </c>
      <c r="AX458" s="125" t="str">
        <f>IFERROR(DECKS!$AW458/DECKS!$AG458,"-")</f>
        <v>-</v>
      </c>
      <c r="AY458" s="122" t="str">
        <f t="array" ref="AY458">XLOOKUP(DECKS!$AX458,REF!$F$64:$F$68,REF!$D$64:$D$68,"-",-1,1)</f>
        <v>-</v>
      </c>
      <c r="AZ458" s="122"/>
      <c r="BA458" s="129"/>
      <c r="BB458" s="122"/>
      <c r="BC458" s="122"/>
    </row>
    <row r="459" ht="18.75" hidden="1" customHeight="1">
      <c r="A459" s="88"/>
      <c r="B459" s="121" t="s">
        <v>312</v>
      </c>
      <c r="C459" s="122" t="s">
        <v>264</v>
      </c>
      <c r="D459" s="122">
        <v>5.0</v>
      </c>
      <c r="E459" s="121" t="str">
        <f t="array" ref="E459">XLOOKUP(B459,REF!$C$3:$C$34,REF!$B$3:$B$34,"-",0,1)</f>
        <v>Grixis</v>
      </c>
      <c r="F459" s="123" t="s">
        <v>802</v>
      </c>
      <c r="G459" s="122" t="str">
        <f t="shared" si="1"/>
        <v>0</v>
      </c>
      <c r="H459" s="122" t="str">
        <f t="shared" si="2"/>
        <v>1</v>
      </c>
      <c r="I459" s="122" t="str">
        <f t="shared" si="3"/>
        <v>1</v>
      </c>
      <c r="J459" s="122" t="str">
        <f t="shared" si="4"/>
        <v>1</v>
      </c>
      <c r="K459" s="122" t="str">
        <f t="shared" si="5"/>
        <v>0</v>
      </c>
      <c r="L459" s="122">
        <f t="shared" si="6"/>
        <v>3</v>
      </c>
      <c r="M459" s="122">
        <f t="array" ref="M459">XLOOKUP(DECKS!$F459,HISTORICO!$B$4:$B$11,HISTORICO!$C$4:$C$11,0,0)</f>
        <v>2</v>
      </c>
      <c r="N459" s="122">
        <f t="array" ref="N459">XLOOKUP(DECKS!$F459,HISTORICO!$B$4:$B$11,HISTORICO!$D$4:$D$11,0,0)</f>
        <v>0</v>
      </c>
      <c r="O459" s="122">
        <f t="array" ref="O459">XLOOKUP(DECKS!$F459,HISTORICO!$B$15:$B$89,HISTORICO!$C$15:$C$89,0,0)</f>
        <v>3</v>
      </c>
      <c r="P459" s="122">
        <f t="array" ref="P459">XLOOKUP(DECKS!$F459,HISTORICO!$B$15:$B$89,HISTORICO!$D$15:$D$89,0,0)</f>
        <v>1</v>
      </c>
      <c r="Q459" s="122">
        <f t="array" ref="Q459">XLOOKUP(DECKS!$F459,HISTORICO!$B$93:$B$171,HISTORICO!$C$93:$C$171,0,0)</f>
        <v>0</v>
      </c>
      <c r="R459" s="122">
        <f t="array" ref="R459">XLOOKUP(DECKS!$F459,HISTORICO!$B$93:$B$171,HISTORICO!$D$93:$D$171,0,0)</f>
        <v>0</v>
      </c>
      <c r="S459" s="122">
        <f t="array" ref="S459">XLOOKUP(DECKS!$F459,HISTORICO!$B$175:$B$377,HISTORICO!$C$175:$C$377,0,0)</f>
        <v>4</v>
      </c>
      <c r="T459" s="122">
        <f t="array" ref="T459">XLOOKUP(DECKS!$F459,HISTORICO!$B$175:$B$377,HISTORICO!$D$175:$D$377,0,0)</f>
        <v>0</v>
      </c>
      <c r="U459" s="122">
        <f t="array" ref="U459">XLOOKUP(DECKS!$F459,HISTORICO!$B$381:$B$501,HISTORICO!$C$381:$C$501,0,0)</f>
        <v>0</v>
      </c>
      <c r="V459" s="122">
        <f t="array" ref="V459">XLOOKUP(DECKS!$F459,HISTORICO!$B$381:$B$501,HISTORICO!$D$381:$D$501,0,0)</f>
        <v>0</v>
      </c>
      <c r="W459" s="122">
        <f t="array" ref="W459">XLOOKUP(DECKS!$F459,HISTORICO!$B$505:$B$589,HISTORICO!$C$505:$C$589,0,0)</f>
        <v>0</v>
      </c>
      <c r="X459" s="122">
        <f t="array" ref="X459">XLOOKUP(DECKS!$F459,HISTORICO!$B$505:$B$589,HISTORICO!$D$505:$D$589,0,0)</f>
        <v>0</v>
      </c>
      <c r="Y459" s="122">
        <f t="array" ref="Y459">XLOOKUP(DECKS!$F459,HISTORICO!$N$4:$N$100,HISTORICO!$O$4:$O$100,0,0)</f>
        <v>0</v>
      </c>
      <c r="Z459" s="122">
        <f t="array" ref="Z459">XLOOKUP(DECKS!$F459,HISTORICO!$N$4:$N$100,HISTORICO!$P$4:$P$100,0,0)</f>
        <v>0</v>
      </c>
      <c r="AA459" s="122">
        <f t="array" ref="AA459">XLOOKUP(DECKS!$F459,HISTORICO!$N$107:$N$288,HISTORICO!$O$107:$O$288,0,0)</f>
        <v>0</v>
      </c>
      <c r="AB459" s="122">
        <f t="array" ref="AB459">XLOOKUP(DECKS!$F459,HISTORICO!$N$107:$N$288,HISTORICO!$P$107:$P$288,0,0)</f>
        <v>0</v>
      </c>
      <c r="AC459" s="126" t="str">
        <f>DECKS!$AB459/DECKS!$AA459</f>
        <v>#DIV/0!</v>
      </c>
      <c r="AD459" s="123">
        <f t="array" ref="AD459">XLOOKUP(DECKS!$F459,HISTORICO!$N$292:$N$759,HISTORICO!$O$292:$O$759,0,0)</f>
        <v>0</v>
      </c>
      <c r="AE459" s="122">
        <f t="array" ref="AE459">XLOOKUP(DECKS!$F459,HISTORICO!$N$292:$N$759,HISTORICO!$P$292:$P$759,0,0)</f>
        <v>0</v>
      </c>
      <c r="AF459" s="124">
        <f>IFERROR(DECKS!$AE459/DECKS!$AD459,0)</f>
        <v>0</v>
      </c>
      <c r="AG459" s="123">
        <f>DECKS!$Y459+DECKS!$AA459+DECKS!$AD459</f>
        <v>0</v>
      </c>
      <c r="AH459" s="124">
        <f>IFERROR((DECKS!$Z459+DECKS!$AB459+DECKS!$AE459)/DECKS!$AG459,0)</f>
        <v>0</v>
      </c>
      <c r="AI459" s="125" t="str">
        <f>IFERROR(AVERAGEIF(REG!$D$2:$D$124,DECKS!$F459,REG!$C$2:$C$124),"-")</f>
        <v>-</v>
      </c>
      <c r="AJ459" s="123">
        <f>DECKS!$M459+DECKS!$O459+DECKS!$Q459+DECKS!$S459+DECKS!$U459+DECKS!$W459+DECKS!$Y459+DECKS!$AA459+DECKS!$AD459</f>
        <v>9</v>
      </c>
      <c r="AK459" s="124">
        <f>IFERROR((DECKS!$N459+DECKS!$P459+DECKS!$R459+DECKS!$T459+DECKS!$V459+DECKS!$X459+DECKS!$Z459+DECKS!$AB459+DECKS!$AE459)/DECKS!$AJ459,0)</f>
        <v>0.1111111111</v>
      </c>
      <c r="AL459" s="126" t="s">
        <v>362</v>
      </c>
      <c r="AM459" s="122">
        <f>SUMIF(HISTORICO!N:N,DECKS!$F459,HISTORICO!X:X)</f>
        <v>0</v>
      </c>
      <c r="AN459" s="122">
        <f>SUMIF(HISTORICO!N:N,DECKS!$F459,HISTORICO!Y:Y)</f>
        <v>0</v>
      </c>
      <c r="AO459" s="122">
        <f>SUMIF(HISTORICO!N:N,DECKS!$F459,HISTORICO!Z:Z)</f>
        <v>0</v>
      </c>
      <c r="AP459" s="122">
        <f>SUMIF(HISTORICO!N:N,DECKS!$F459,HISTORICO!AA:AA)</f>
        <v>0</v>
      </c>
      <c r="AQ459" s="127">
        <f>IFERROR(SUM(DECKS!$AM459:$AP459)/((DECKS!$AG459)),0)</f>
        <v>0</v>
      </c>
      <c r="AR459" s="128">
        <f>IFERROR(DECKS!$AM459/SUM(DECKS!$AM459:$AP459),0)</f>
        <v>0</v>
      </c>
      <c r="AS459" s="128">
        <f>IFERROR(DECKS!$AN459/SUM(DECKS!$AM459:$AP459),0)</f>
        <v>0</v>
      </c>
      <c r="AT459" s="128">
        <f>IFERROR(DECKS!$AO459/SUM(DECKS!$AM459:$AP459),0)</f>
        <v>0</v>
      </c>
      <c r="AU459" s="128">
        <f>IFERROR(DECKS!$AP459/SUM(DECKS!$AM459:$AP459),0)</f>
        <v>0</v>
      </c>
      <c r="AV459" s="122">
        <f t="array" ref="AV459">XLOOKUP(DECKS!$F459,HISTORICO!$N$4:$N$100,HISTORICO!$AH$4:$AH$100,0)</f>
        <v>0</v>
      </c>
      <c r="AW459" s="122">
        <f>DECKS!$AV459+DECKS!$AM459+1.5*DECKS!$AN459+2*DECKS!$AO459+2.5*DECKS!$AP459</f>
        <v>0</v>
      </c>
      <c r="AX459" s="125" t="str">
        <f>IFERROR(DECKS!$AW459/DECKS!$AG459,"-")</f>
        <v>-</v>
      </c>
      <c r="AY459" s="122" t="str">
        <f t="array" ref="AY459">XLOOKUP(DECKS!$AX459,REF!$F$64:$F$68,REF!$D$64:$D$68,"-",-1,1)</f>
        <v>-</v>
      </c>
      <c r="AZ459" s="122"/>
      <c r="BA459" s="129"/>
      <c r="BB459" s="122"/>
      <c r="BC459" s="122"/>
    </row>
    <row r="460" ht="18.75" hidden="1" customHeight="1">
      <c r="A460" s="88"/>
      <c r="B460" s="121" t="s">
        <v>298</v>
      </c>
      <c r="C460" s="122" t="s">
        <v>259</v>
      </c>
      <c r="D460" s="122">
        <v>5.0</v>
      </c>
      <c r="E460" s="121" t="str">
        <f t="array" ref="E460">XLOOKUP(B460,REF!$C$3:$C$34,REF!$B$3:$B$34,"-",0,1)</f>
        <v>Boros</v>
      </c>
      <c r="F460" s="123" t="s">
        <v>803</v>
      </c>
      <c r="G460" s="122" t="str">
        <f t="shared" si="1"/>
        <v>1</v>
      </c>
      <c r="H460" s="122" t="str">
        <f t="shared" si="2"/>
        <v>0</v>
      </c>
      <c r="I460" s="122" t="str">
        <f t="shared" si="3"/>
        <v>0</v>
      </c>
      <c r="J460" s="122" t="str">
        <f t="shared" si="4"/>
        <v>1</v>
      </c>
      <c r="K460" s="122" t="str">
        <f t="shared" si="5"/>
        <v>0</v>
      </c>
      <c r="L460" s="122">
        <f t="shared" si="6"/>
        <v>2</v>
      </c>
      <c r="M460" s="122">
        <f t="array" ref="M460">XLOOKUP(DECKS!$F460,HISTORICO!$B$4:$B$11,HISTORICO!$C$4:$C$11,0,0)</f>
        <v>0</v>
      </c>
      <c r="N460" s="122">
        <f t="array" ref="N460">XLOOKUP(DECKS!$F460,HISTORICO!$B$4:$B$11,HISTORICO!$D$4:$D$11,0,0)</f>
        <v>0</v>
      </c>
      <c r="O460" s="122">
        <f t="array" ref="O460">XLOOKUP(DECKS!$F460,HISTORICO!$B$15:$B$89,HISTORICO!$C$15:$C$89,0,0)</f>
        <v>4</v>
      </c>
      <c r="P460" s="122">
        <f t="array" ref="P460">XLOOKUP(DECKS!$F460,HISTORICO!$B$15:$B$89,HISTORICO!$D$15:$D$89,0,0)</f>
        <v>1</v>
      </c>
      <c r="Q460" s="122">
        <f t="array" ref="Q460">XLOOKUP(DECKS!$F460,HISTORICO!$B$93:$B$171,HISTORICO!$C$93:$C$171,0,0)</f>
        <v>0</v>
      </c>
      <c r="R460" s="122">
        <f t="array" ref="R460">XLOOKUP(DECKS!$F460,HISTORICO!$B$93:$B$171,HISTORICO!$D$93:$D$171,0,0)</f>
        <v>0</v>
      </c>
      <c r="S460" s="122">
        <f t="array" ref="S460">XLOOKUP(DECKS!$F460,HISTORICO!$B$175:$B$377,HISTORICO!$C$175:$C$377,0,0)</f>
        <v>4</v>
      </c>
      <c r="T460" s="122">
        <f t="array" ref="T460">XLOOKUP(DECKS!$F460,HISTORICO!$B$175:$B$377,HISTORICO!$D$175:$D$377,0,0)</f>
        <v>0</v>
      </c>
      <c r="U460" s="122">
        <f t="array" ref="U460">XLOOKUP(DECKS!$F460,HISTORICO!$B$381:$B$501,HISTORICO!$C$381:$C$501,0,0)</f>
        <v>1</v>
      </c>
      <c r="V460" s="122">
        <f t="array" ref="V460">XLOOKUP(DECKS!$F460,HISTORICO!$B$381:$B$501,HISTORICO!$D$381:$D$501,0,0)</f>
        <v>0</v>
      </c>
      <c r="W460" s="122">
        <f t="array" ref="W460">XLOOKUP(DECKS!$F460,HISTORICO!$B$505:$B$589,HISTORICO!$C$505:$C$589,0,0)</f>
        <v>0</v>
      </c>
      <c r="X460" s="122">
        <f t="array" ref="X460">XLOOKUP(DECKS!$F460,HISTORICO!$B$505:$B$589,HISTORICO!$D$505:$D$589,0,0)</f>
        <v>0</v>
      </c>
      <c r="Y460" s="122">
        <f t="array" ref="Y460">XLOOKUP(DECKS!$F460,HISTORICO!$N$4:$N$100,HISTORICO!$O$4:$O$100,0,0)</f>
        <v>0</v>
      </c>
      <c r="Z460" s="122">
        <f t="array" ref="Z460">XLOOKUP(DECKS!$F460,HISTORICO!$N$4:$N$100,HISTORICO!$P$4:$P$100,0,0)</f>
        <v>0</v>
      </c>
      <c r="AA460" s="122">
        <f t="array" ref="AA460">XLOOKUP(DECKS!$F460,HISTORICO!$N$107:$N$288,HISTORICO!$O$107:$O$288,0,0)</f>
        <v>0</v>
      </c>
      <c r="AB460" s="122">
        <f t="array" ref="AB460">XLOOKUP(DECKS!$F460,HISTORICO!$N$107:$N$288,HISTORICO!$P$107:$P$288,0,0)</f>
        <v>0</v>
      </c>
      <c r="AC460" s="126" t="str">
        <f>DECKS!$AB460/DECKS!$AA460</f>
        <v>#DIV/0!</v>
      </c>
      <c r="AD460" s="123">
        <f t="array" ref="AD460">XLOOKUP(DECKS!$F460,HISTORICO!$N$292:$N$759,HISTORICO!$O$292:$O$759,0,0)</f>
        <v>0</v>
      </c>
      <c r="AE460" s="122">
        <f t="array" ref="AE460">XLOOKUP(DECKS!$F460,HISTORICO!$N$292:$N$759,HISTORICO!$P$292:$P$759,0,0)</f>
        <v>0</v>
      </c>
      <c r="AF460" s="124">
        <f>IFERROR(DECKS!$AE460/DECKS!$AD460,0)</f>
        <v>0</v>
      </c>
      <c r="AG460" s="123">
        <f>DECKS!$Y460+DECKS!$AA460+DECKS!$AD460</f>
        <v>0</v>
      </c>
      <c r="AH460" s="124">
        <f>IFERROR((DECKS!$Z460+DECKS!$AB460+DECKS!$AE460)/DECKS!$AG460,0)</f>
        <v>0</v>
      </c>
      <c r="AI460" s="125" t="str">
        <f>IFERROR(AVERAGEIF(REG!$D$2:$D$124,DECKS!$F460,REG!$C$2:$C$124),"-")</f>
        <v>-</v>
      </c>
      <c r="AJ460" s="123">
        <f>DECKS!$M460+DECKS!$O460+DECKS!$Q460+DECKS!$S460+DECKS!$U460+DECKS!$W460+DECKS!$Y460+DECKS!$AA460+DECKS!$AD460</f>
        <v>9</v>
      </c>
      <c r="AK460" s="124">
        <f>IFERROR((DECKS!$N460+DECKS!$P460+DECKS!$R460+DECKS!$T460+DECKS!$V460+DECKS!$X460+DECKS!$Z460+DECKS!$AB460+DECKS!$AE460)/DECKS!$AJ460,0)</f>
        <v>0.1111111111</v>
      </c>
      <c r="AL460" s="126" t="s">
        <v>362</v>
      </c>
      <c r="AM460" s="122">
        <f>SUMIF(HISTORICO!N:N,DECKS!$F460,HISTORICO!X:X)</f>
        <v>0</v>
      </c>
      <c r="AN460" s="122">
        <f>SUMIF(HISTORICO!N:N,DECKS!$F460,HISTORICO!Y:Y)</f>
        <v>0</v>
      </c>
      <c r="AO460" s="122">
        <f>SUMIF(HISTORICO!N:N,DECKS!$F460,HISTORICO!Z:Z)</f>
        <v>0</v>
      </c>
      <c r="AP460" s="122">
        <f>SUMIF(HISTORICO!N:N,DECKS!$F460,HISTORICO!AA:AA)</f>
        <v>0</v>
      </c>
      <c r="AQ460" s="127">
        <f>IFERROR(SUM(DECKS!$AM460:$AP460)/((DECKS!$AG460)),0)</f>
        <v>0</v>
      </c>
      <c r="AR460" s="128">
        <f>IFERROR(DECKS!$AM460/SUM(DECKS!$AM460:$AP460),0)</f>
        <v>0</v>
      </c>
      <c r="AS460" s="128">
        <f>IFERROR(DECKS!$AN460/SUM(DECKS!$AM460:$AP460),0)</f>
        <v>0</v>
      </c>
      <c r="AT460" s="128">
        <f>IFERROR(DECKS!$AO460/SUM(DECKS!$AM460:$AP460),0)</f>
        <v>0</v>
      </c>
      <c r="AU460" s="128">
        <f>IFERROR(DECKS!$AP460/SUM(DECKS!$AM460:$AP460),0)</f>
        <v>0</v>
      </c>
      <c r="AV460" s="122">
        <f t="array" ref="AV460">XLOOKUP(DECKS!$F460,HISTORICO!$N$4:$N$100,HISTORICO!$AH$4:$AH$100,0)</f>
        <v>0</v>
      </c>
      <c r="AW460" s="122">
        <f>DECKS!$AV460+DECKS!$AM460+1.5*DECKS!$AN460+2*DECKS!$AO460+2.5*DECKS!$AP460</f>
        <v>0</v>
      </c>
      <c r="AX460" s="125" t="str">
        <f>IFERROR(DECKS!$AW460/DECKS!$AG460,"-")</f>
        <v>-</v>
      </c>
      <c r="AY460" s="122" t="str">
        <f t="array" ref="AY460">XLOOKUP(DECKS!$AX460,REF!$F$64:$F$68,REF!$D$64:$D$68,"-",-1,1)</f>
        <v>-</v>
      </c>
      <c r="AZ460" s="122"/>
      <c r="BA460" s="129"/>
      <c r="BB460" s="122"/>
      <c r="BC460" s="122"/>
    </row>
    <row r="461" ht="18.75" hidden="1" customHeight="1">
      <c r="A461" s="88"/>
      <c r="B461" s="121" t="s">
        <v>316</v>
      </c>
      <c r="C461" s="122" t="s">
        <v>266</v>
      </c>
      <c r="D461" s="122">
        <v>5.0</v>
      </c>
      <c r="E461" s="121" t="str">
        <f t="array" ref="E461">XLOOKUP(B461,REF!$C$3:$C$34,REF!$B$3:$B$34,"-",0,1)</f>
        <v>Golgari</v>
      </c>
      <c r="F461" s="123" t="s">
        <v>804</v>
      </c>
      <c r="G461" s="122" t="str">
        <f t="shared" si="1"/>
        <v>0</v>
      </c>
      <c r="H461" s="122" t="str">
        <f t="shared" si="2"/>
        <v>0</v>
      </c>
      <c r="I461" s="122" t="str">
        <f t="shared" si="3"/>
        <v>1</v>
      </c>
      <c r="J461" s="122" t="str">
        <f t="shared" si="4"/>
        <v>0</v>
      </c>
      <c r="K461" s="122" t="str">
        <f t="shared" si="5"/>
        <v>1</v>
      </c>
      <c r="L461" s="122">
        <f t="shared" si="6"/>
        <v>2</v>
      </c>
      <c r="M461" s="122">
        <f t="array" ref="M461">XLOOKUP(DECKS!$F461,HISTORICO!$B$4:$B$11,HISTORICO!$C$4:$C$11,0,0)</f>
        <v>0</v>
      </c>
      <c r="N461" s="122">
        <f t="array" ref="N461">XLOOKUP(DECKS!$F461,HISTORICO!$B$4:$B$11,HISTORICO!$D$4:$D$11,0,0)</f>
        <v>0</v>
      </c>
      <c r="O461" s="122">
        <f t="array" ref="O461">XLOOKUP(DECKS!$F461,HISTORICO!$B$15:$B$89,HISTORICO!$C$15:$C$89,0,0)</f>
        <v>10</v>
      </c>
      <c r="P461" s="122">
        <f t="array" ref="P461">XLOOKUP(DECKS!$F461,HISTORICO!$B$15:$B$89,HISTORICO!$D$15:$D$89,0,0)</f>
        <v>1</v>
      </c>
      <c r="Q461" s="122">
        <f t="array" ref="Q461">XLOOKUP(DECKS!$F461,HISTORICO!$B$93:$B$171,HISTORICO!$C$93:$C$171,0,0)</f>
        <v>0</v>
      </c>
      <c r="R461" s="122">
        <f t="array" ref="R461">XLOOKUP(DECKS!$F461,HISTORICO!$B$93:$B$171,HISTORICO!$D$93:$D$171,0,0)</f>
        <v>0</v>
      </c>
      <c r="S461" s="122">
        <f t="array" ref="S461">XLOOKUP(DECKS!$F461,HISTORICO!$B$175:$B$377,HISTORICO!$C$175:$C$377,0,0)</f>
        <v>0</v>
      </c>
      <c r="T461" s="122">
        <f t="array" ref="T461">XLOOKUP(DECKS!$F461,HISTORICO!$B$175:$B$377,HISTORICO!$D$175:$D$377,0,0)</f>
        <v>0</v>
      </c>
      <c r="U461" s="122">
        <f t="array" ref="U461">XLOOKUP(DECKS!$F461,HISTORICO!$B$381:$B$501,HISTORICO!$C$381:$C$501,0,0)</f>
        <v>0</v>
      </c>
      <c r="V461" s="122">
        <f t="array" ref="V461">XLOOKUP(DECKS!$F461,HISTORICO!$B$381:$B$501,HISTORICO!$D$381:$D$501,0,0)</f>
        <v>0</v>
      </c>
      <c r="W461" s="122">
        <f t="array" ref="W461">XLOOKUP(DECKS!$F461,HISTORICO!$B$505:$B$589,HISTORICO!$C$505:$C$589,0,0)</f>
        <v>0</v>
      </c>
      <c r="X461" s="122">
        <f t="array" ref="X461">XLOOKUP(DECKS!$F461,HISTORICO!$B$505:$B$589,HISTORICO!$D$505:$D$589,0,0)</f>
        <v>0</v>
      </c>
      <c r="Y461" s="122">
        <f t="array" ref="Y461">XLOOKUP(DECKS!$F461,HISTORICO!$N$4:$N$100,HISTORICO!$O$4:$O$100,0,0)</f>
        <v>0</v>
      </c>
      <c r="Z461" s="122">
        <f t="array" ref="Z461">XLOOKUP(DECKS!$F461,HISTORICO!$N$4:$N$100,HISTORICO!$P$4:$P$100,0,0)</f>
        <v>0</v>
      </c>
      <c r="AA461" s="122">
        <f t="array" ref="AA461">XLOOKUP(DECKS!$F461,HISTORICO!$N$107:$N$288,HISTORICO!$O$107:$O$288,0,0)</f>
        <v>0</v>
      </c>
      <c r="AB461" s="122">
        <f t="array" ref="AB461">XLOOKUP(DECKS!$F461,HISTORICO!$N$107:$N$288,HISTORICO!$P$107:$P$288,0,0)</f>
        <v>0</v>
      </c>
      <c r="AC461" s="126" t="str">
        <f>DECKS!$AB461/DECKS!$AA461</f>
        <v>#DIV/0!</v>
      </c>
      <c r="AD461" s="123">
        <f t="array" ref="AD461">XLOOKUP(DECKS!$F461,HISTORICO!$N$292:$N$759,HISTORICO!$O$292:$O$759,0,0)</f>
        <v>0</v>
      </c>
      <c r="AE461" s="122">
        <f t="array" ref="AE461">XLOOKUP(DECKS!$F461,HISTORICO!$N$292:$N$759,HISTORICO!$P$292:$P$759,0,0)</f>
        <v>0</v>
      </c>
      <c r="AF461" s="124">
        <f>IFERROR(DECKS!$AE461/DECKS!$AD461,0)</f>
        <v>0</v>
      </c>
      <c r="AG461" s="123">
        <f>DECKS!$Y461+DECKS!$AA461+DECKS!$AD461</f>
        <v>0</v>
      </c>
      <c r="AH461" s="124">
        <f>IFERROR((DECKS!$Z461+DECKS!$AB461+DECKS!$AE461)/DECKS!$AG461,0)</f>
        <v>0</v>
      </c>
      <c r="AI461" s="125" t="str">
        <f>IFERROR(AVERAGEIF(REG!$D$2:$D$124,DECKS!$F461,REG!$C$2:$C$124),"-")</f>
        <v>-</v>
      </c>
      <c r="AJ461" s="123">
        <f>DECKS!$M461+DECKS!$O461+DECKS!$Q461+DECKS!$S461+DECKS!$U461+DECKS!$W461+DECKS!$Y461+DECKS!$AA461+DECKS!$AD461</f>
        <v>10</v>
      </c>
      <c r="AK461" s="124">
        <f>IFERROR((DECKS!$N461+DECKS!$P461+DECKS!$R461+DECKS!$T461+DECKS!$V461+DECKS!$X461+DECKS!$Z461+DECKS!$AB461+DECKS!$AE461)/DECKS!$AJ461,0)</f>
        <v>0.1</v>
      </c>
      <c r="AL461" s="126" t="s">
        <v>362</v>
      </c>
      <c r="AM461" s="122">
        <f>SUMIF(HISTORICO!N:N,DECKS!$F461,HISTORICO!X:X)</f>
        <v>0</v>
      </c>
      <c r="AN461" s="122">
        <f>SUMIF(HISTORICO!N:N,DECKS!$F461,HISTORICO!Y:Y)</f>
        <v>0</v>
      </c>
      <c r="AO461" s="122">
        <f>SUMIF(HISTORICO!N:N,DECKS!$F461,HISTORICO!Z:Z)</f>
        <v>0</v>
      </c>
      <c r="AP461" s="122">
        <f>SUMIF(HISTORICO!N:N,DECKS!$F461,HISTORICO!AA:AA)</f>
        <v>0</v>
      </c>
      <c r="AQ461" s="127">
        <f>IFERROR(SUM(DECKS!$AM461:$AP461)/((DECKS!$AG461)),0)</f>
        <v>0</v>
      </c>
      <c r="AR461" s="128">
        <f>IFERROR(DECKS!$AM461/SUM(DECKS!$AM461:$AP461),0)</f>
        <v>0</v>
      </c>
      <c r="AS461" s="128">
        <f>IFERROR(DECKS!$AN461/SUM(DECKS!$AM461:$AP461),0)</f>
        <v>0</v>
      </c>
      <c r="AT461" s="128">
        <f>IFERROR(DECKS!$AO461/SUM(DECKS!$AM461:$AP461),0)</f>
        <v>0</v>
      </c>
      <c r="AU461" s="128">
        <f>IFERROR(DECKS!$AP461/SUM(DECKS!$AM461:$AP461),0)</f>
        <v>0</v>
      </c>
      <c r="AV461" s="122">
        <f t="array" ref="AV461">XLOOKUP(DECKS!$F461,HISTORICO!$N$4:$N$100,HISTORICO!$AH$4:$AH$100,0)</f>
        <v>0</v>
      </c>
      <c r="AW461" s="122">
        <f>DECKS!$AV461+DECKS!$AM461+1.5*DECKS!$AN461+2*DECKS!$AO461+2.5*DECKS!$AP461</f>
        <v>0</v>
      </c>
      <c r="AX461" s="125" t="str">
        <f>IFERROR(DECKS!$AW461/DECKS!$AG461,"-")</f>
        <v>-</v>
      </c>
      <c r="AY461" s="122" t="str">
        <f t="array" ref="AY461">XLOOKUP(DECKS!$AX461,REF!$F$64:$F$68,REF!$D$64:$D$68,"-",-1,1)</f>
        <v>-</v>
      </c>
      <c r="AZ461" s="122"/>
      <c r="BA461" s="129"/>
      <c r="BB461" s="122"/>
      <c r="BC461" s="122"/>
    </row>
    <row r="462" ht="18.75" hidden="1" customHeight="1">
      <c r="A462" s="88"/>
      <c r="B462" s="121" t="s">
        <v>300</v>
      </c>
      <c r="C462" s="122" t="s">
        <v>275</v>
      </c>
      <c r="D462" s="122">
        <v>5.0</v>
      </c>
      <c r="E462" s="121" t="str">
        <f t="array" ref="E462">XLOOKUP(B462,REF!$C$3:$C$34,REF!$B$3:$B$34,"-",0,1)</f>
        <v>Naya</v>
      </c>
      <c r="F462" s="123" t="s">
        <v>805</v>
      </c>
      <c r="G462" s="122" t="str">
        <f t="shared" si="1"/>
        <v>1</v>
      </c>
      <c r="H462" s="122" t="str">
        <f t="shared" si="2"/>
        <v>0</v>
      </c>
      <c r="I462" s="122" t="str">
        <f t="shared" si="3"/>
        <v>0</v>
      </c>
      <c r="J462" s="122" t="str">
        <f t="shared" si="4"/>
        <v>1</v>
      </c>
      <c r="K462" s="122" t="str">
        <f t="shared" si="5"/>
        <v>1</v>
      </c>
      <c r="L462" s="122">
        <f t="shared" si="6"/>
        <v>3</v>
      </c>
      <c r="M462" s="122">
        <f t="array" ref="M462">XLOOKUP(DECKS!$F462,HISTORICO!$B$4:$B$11,HISTORICO!$C$4:$C$11,0,0)</f>
        <v>0</v>
      </c>
      <c r="N462" s="122">
        <f t="array" ref="N462">XLOOKUP(DECKS!$F462,HISTORICO!$B$4:$B$11,HISTORICO!$D$4:$D$11,0,0)</f>
        <v>0</v>
      </c>
      <c r="O462" s="122">
        <f t="array" ref="O462">XLOOKUP(DECKS!$F462,HISTORICO!$B$15:$B$89,HISTORICO!$C$15:$C$89,0,0)</f>
        <v>0</v>
      </c>
      <c r="P462" s="122">
        <f t="array" ref="P462">XLOOKUP(DECKS!$F462,HISTORICO!$B$15:$B$89,HISTORICO!$D$15:$D$89,0,0)</f>
        <v>0</v>
      </c>
      <c r="Q462" s="122">
        <f t="array" ref="Q462">XLOOKUP(DECKS!$F462,HISTORICO!$B$93:$B$171,HISTORICO!$C$93:$C$171,0,0)</f>
        <v>9</v>
      </c>
      <c r="R462" s="122">
        <f t="array" ref="R462">XLOOKUP(DECKS!$F462,HISTORICO!$B$93:$B$171,HISTORICO!$D$93:$D$171,0,0)</f>
        <v>1</v>
      </c>
      <c r="S462" s="122">
        <f t="array" ref="S462">XLOOKUP(DECKS!$F462,HISTORICO!$B$175:$B$377,HISTORICO!$C$175:$C$377,0,0)</f>
        <v>2</v>
      </c>
      <c r="T462" s="122">
        <f t="array" ref="T462">XLOOKUP(DECKS!$F462,HISTORICO!$B$175:$B$377,HISTORICO!$D$175:$D$377,0,0)</f>
        <v>0</v>
      </c>
      <c r="U462" s="122">
        <f t="array" ref="U462">XLOOKUP(DECKS!$F462,HISTORICO!$B$381:$B$501,HISTORICO!$C$381:$C$501,0,0)</f>
        <v>0</v>
      </c>
      <c r="V462" s="122">
        <f t="array" ref="V462">XLOOKUP(DECKS!$F462,HISTORICO!$B$381:$B$501,HISTORICO!$D$381:$D$501,0,0)</f>
        <v>0</v>
      </c>
      <c r="W462" s="122">
        <f t="array" ref="W462">XLOOKUP(DECKS!$F462,HISTORICO!$B$505:$B$589,HISTORICO!$C$505:$C$589,0,0)</f>
        <v>0</v>
      </c>
      <c r="X462" s="122">
        <f t="array" ref="X462">XLOOKUP(DECKS!$F462,HISTORICO!$B$505:$B$589,HISTORICO!$D$505:$D$589,0,0)</f>
        <v>0</v>
      </c>
      <c r="Y462" s="122">
        <f t="array" ref="Y462">XLOOKUP(DECKS!$F462,HISTORICO!$N$4:$N$100,HISTORICO!$O$4:$O$100,0,0)</f>
        <v>0</v>
      </c>
      <c r="Z462" s="122">
        <f t="array" ref="Z462">XLOOKUP(DECKS!$F462,HISTORICO!$N$4:$N$100,HISTORICO!$P$4:$P$100,0,0)</f>
        <v>0</v>
      </c>
      <c r="AA462" s="122">
        <f t="array" ref="AA462">XLOOKUP(DECKS!$F462,HISTORICO!$N$107:$N$288,HISTORICO!$O$107:$O$288,0,0)</f>
        <v>0</v>
      </c>
      <c r="AB462" s="122">
        <f t="array" ref="AB462">XLOOKUP(DECKS!$F462,HISTORICO!$N$107:$N$288,HISTORICO!$P$107:$P$288,0,0)</f>
        <v>0</v>
      </c>
      <c r="AC462" s="126" t="str">
        <f>DECKS!$AB462/DECKS!$AA462</f>
        <v>#DIV/0!</v>
      </c>
      <c r="AD462" s="123">
        <f t="array" ref="AD462">XLOOKUP(DECKS!$F462,HISTORICO!$N$292:$N$759,HISTORICO!$O$292:$O$759,0,0)</f>
        <v>0</v>
      </c>
      <c r="AE462" s="122">
        <f t="array" ref="AE462">XLOOKUP(DECKS!$F462,HISTORICO!$N$292:$N$759,HISTORICO!$P$292:$P$759,0,0)</f>
        <v>0</v>
      </c>
      <c r="AF462" s="124">
        <f>IFERROR(DECKS!$AE462/DECKS!$AD462,0)</f>
        <v>0</v>
      </c>
      <c r="AG462" s="123">
        <f>DECKS!$Y462+DECKS!$AA462+DECKS!$AD462</f>
        <v>0</v>
      </c>
      <c r="AH462" s="124">
        <f>IFERROR((DECKS!$Z462+DECKS!$AB462+DECKS!$AE462)/DECKS!$AG462,0)</f>
        <v>0</v>
      </c>
      <c r="AI462" s="125" t="str">
        <f>IFERROR(AVERAGEIF(REG!$D$2:$D$124,DECKS!$F462,REG!$C$2:$C$124),"-")</f>
        <v>-</v>
      </c>
      <c r="AJ462" s="123">
        <f>DECKS!$M462+DECKS!$O462+DECKS!$Q462+DECKS!$S462+DECKS!$U462+DECKS!$W462+DECKS!$Y462+DECKS!$AA462+DECKS!$AD462</f>
        <v>11</v>
      </c>
      <c r="AK462" s="124">
        <f>IFERROR((DECKS!$N462+DECKS!$P462+DECKS!$R462+DECKS!$T462+DECKS!$V462+DECKS!$X462+DECKS!$Z462+DECKS!$AB462+DECKS!$AE462)/DECKS!$AJ462,0)</f>
        <v>0.09090909091</v>
      </c>
      <c r="AL462" s="126" t="s">
        <v>362</v>
      </c>
      <c r="AM462" s="122">
        <f>SUMIF(HISTORICO!N:N,DECKS!$F462,HISTORICO!X:X)</f>
        <v>0</v>
      </c>
      <c r="AN462" s="122">
        <f>SUMIF(HISTORICO!N:N,DECKS!$F462,HISTORICO!Y:Y)</f>
        <v>0</v>
      </c>
      <c r="AO462" s="122">
        <f>SUMIF(HISTORICO!N:N,DECKS!$F462,HISTORICO!Z:Z)</f>
        <v>0</v>
      </c>
      <c r="AP462" s="122">
        <f>SUMIF(HISTORICO!N:N,DECKS!$F462,HISTORICO!AA:AA)</f>
        <v>0</v>
      </c>
      <c r="AQ462" s="127">
        <f>IFERROR(SUM(DECKS!$AM462:$AP462)/((DECKS!$AG462)),0)</f>
        <v>0</v>
      </c>
      <c r="AR462" s="128">
        <f>IFERROR(DECKS!$AM462/SUM(DECKS!$AM462:$AP462),0)</f>
        <v>0</v>
      </c>
      <c r="AS462" s="128">
        <f>IFERROR(DECKS!$AN462/SUM(DECKS!$AM462:$AP462),0)</f>
        <v>0</v>
      </c>
      <c r="AT462" s="128">
        <f>IFERROR(DECKS!$AO462/SUM(DECKS!$AM462:$AP462),0)</f>
        <v>0</v>
      </c>
      <c r="AU462" s="128">
        <f>IFERROR(DECKS!$AP462/SUM(DECKS!$AM462:$AP462),0)</f>
        <v>0</v>
      </c>
      <c r="AV462" s="122">
        <f t="array" ref="AV462">XLOOKUP(DECKS!$F462,HISTORICO!$N$4:$N$100,HISTORICO!$AH$4:$AH$100,0)</f>
        <v>0</v>
      </c>
      <c r="AW462" s="122">
        <f>DECKS!$AV462+DECKS!$AM462+1.5*DECKS!$AN462+2*DECKS!$AO462+2.5*DECKS!$AP462</f>
        <v>0</v>
      </c>
      <c r="AX462" s="125" t="str">
        <f>IFERROR(DECKS!$AW462/DECKS!$AG462,"-")</f>
        <v>-</v>
      </c>
      <c r="AY462" s="122" t="str">
        <f t="array" ref="AY462">XLOOKUP(DECKS!$AX462,REF!$F$64:$F$68,REF!$D$64:$D$68,"-",-1,1)</f>
        <v>-</v>
      </c>
      <c r="AZ462" s="122"/>
      <c r="BA462" s="129"/>
      <c r="BB462" s="122"/>
      <c r="BC462" s="122"/>
    </row>
    <row r="463" ht="18.75" hidden="1" customHeight="1">
      <c r="A463" s="88"/>
      <c r="B463" s="121" t="s">
        <v>314</v>
      </c>
      <c r="C463" s="122" t="s">
        <v>264</v>
      </c>
      <c r="D463" s="122">
        <v>5.0</v>
      </c>
      <c r="E463" s="121" t="str">
        <f t="array" ref="E463">XLOOKUP(B463,REF!$C$3:$C$34,REF!$B$3:$B$34,"-",0,1)</f>
        <v>Dimir</v>
      </c>
      <c r="F463" s="123" t="s">
        <v>806</v>
      </c>
      <c r="G463" s="122" t="str">
        <f t="shared" si="1"/>
        <v>0</v>
      </c>
      <c r="H463" s="122" t="str">
        <f t="shared" si="2"/>
        <v>1</v>
      </c>
      <c r="I463" s="122" t="str">
        <f t="shared" si="3"/>
        <v>1</v>
      </c>
      <c r="J463" s="122" t="str">
        <f t="shared" si="4"/>
        <v>0</v>
      </c>
      <c r="K463" s="122" t="str">
        <f t="shared" si="5"/>
        <v>0</v>
      </c>
      <c r="L463" s="122">
        <f t="shared" si="6"/>
        <v>2</v>
      </c>
      <c r="M463" s="122">
        <f t="array" ref="M463">XLOOKUP(DECKS!$F463,HISTORICO!$B$4:$B$11,HISTORICO!$C$4:$C$11,0,0)</f>
        <v>0</v>
      </c>
      <c r="N463" s="122">
        <f t="array" ref="N463">XLOOKUP(DECKS!$F463,HISTORICO!$B$4:$B$11,HISTORICO!$D$4:$D$11,0,0)</f>
        <v>0</v>
      </c>
      <c r="O463" s="122">
        <f t="array" ref="O463">XLOOKUP(DECKS!$F463,HISTORICO!$B$15:$B$89,HISTORICO!$C$15:$C$89,0,0)</f>
        <v>0</v>
      </c>
      <c r="P463" s="122">
        <f t="array" ref="P463">XLOOKUP(DECKS!$F463,HISTORICO!$B$15:$B$89,HISTORICO!$D$15:$D$89,0,0)</f>
        <v>0</v>
      </c>
      <c r="Q463" s="122">
        <f t="array" ref="Q463">XLOOKUP(DECKS!$F463,HISTORICO!$B$93:$B$171,HISTORICO!$C$93:$C$171,0,0)</f>
        <v>0</v>
      </c>
      <c r="R463" s="122">
        <f t="array" ref="R463">XLOOKUP(DECKS!$F463,HISTORICO!$B$93:$B$171,HISTORICO!$D$93:$D$171,0,0)</f>
        <v>0</v>
      </c>
      <c r="S463" s="122">
        <f t="array" ref="S463">XLOOKUP(DECKS!$F463,HISTORICO!$B$175:$B$377,HISTORICO!$C$175:$C$377,0,0)</f>
        <v>9</v>
      </c>
      <c r="T463" s="122">
        <f t="array" ref="T463">XLOOKUP(DECKS!$F463,HISTORICO!$B$175:$B$377,HISTORICO!$D$175:$D$377,0,0)</f>
        <v>1</v>
      </c>
      <c r="U463" s="122">
        <f t="array" ref="U463">XLOOKUP(DECKS!$F463,HISTORICO!$B$381:$B$501,HISTORICO!$C$381:$C$501,0,0)</f>
        <v>3</v>
      </c>
      <c r="V463" s="122">
        <f t="array" ref="V463">XLOOKUP(DECKS!$F463,HISTORICO!$B$381:$B$501,HISTORICO!$D$381:$D$501,0,0)</f>
        <v>0</v>
      </c>
      <c r="W463" s="122">
        <f t="array" ref="W463">XLOOKUP(DECKS!$F463,HISTORICO!$B$505:$B$589,HISTORICO!$C$505:$C$589,0,0)</f>
        <v>0</v>
      </c>
      <c r="X463" s="122">
        <f t="array" ref="X463">XLOOKUP(DECKS!$F463,HISTORICO!$B$505:$B$589,HISTORICO!$D$505:$D$589,0,0)</f>
        <v>0</v>
      </c>
      <c r="Y463" s="122">
        <f t="array" ref="Y463">XLOOKUP(DECKS!$F463,HISTORICO!$N$4:$N$100,HISTORICO!$O$4:$O$100,0,0)</f>
        <v>0</v>
      </c>
      <c r="Z463" s="122">
        <f t="array" ref="Z463">XLOOKUP(DECKS!$F463,HISTORICO!$N$4:$N$100,HISTORICO!$P$4:$P$100,0,0)</f>
        <v>0</v>
      </c>
      <c r="AA463" s="122">
        <f t="array" ref="AA463">XLOOKUP(DECKS!$F463,HISTORICO!$N$107:$N$288,HISTORICO!$O$107:$O$288,0,0)</f>
        <v>0</v>
      </c>
      <c r="AB463" s="122">
        <f t="array" ref="AB463">XLOOKUP(DECKS!$F463,HISTORICO!$N$107:$N$288,HISTORICO!$P$107:$P$288,0,0)</f>
        <v>0</v>
      </c>
      <c r="AC463" s="126" t="str">
        <f>DECKS!$AB463/DECKS!$AA463</f>
        <v>#DIV/0!</v>
      </c>
      <c r="AD463" s="123">
        <f t="array" ref="AD463">XLOOKUP(DECKS!$F463,HISTORICO!$N$292:$N$759,HISTORICO!$O$292:$O$759,0,0)</f>
        <v>0</v>
      </c>
      <c r="AE463" s="122">
        <f t="array" ref="AE463">XLOOKUP(DECKS!$F463,HISTORICO!$N$292:$N$759,HISTORICO!$P$292:$P$759,0,0)</f>
        <v>0</v>
      </c>
      <c r="AF463" s="124">
        <f>IFERROR(DECKS!$AE463/DECKS!$AD463,0)</f>
        <v>0</v>
      </c>
      <c r="AG463" s="123">
        <f>DECKS!$Y463+DECKS!$AA463+DECKS!$AD463</f>
        <v>0</v>
      </c>
      <c r="AH463" s="124">
        <f>IFERROR((DECKS!$Z463+DECKS!$AB463+DECKS!$AE463)/DECKS!$AG463,0)</f>
        <v>0</v>
      </c>
      <c r="AI463" s="125" t="str">
        <f>IFERROR(AVERAGEIF(REG!$D$2:$D$124,DECKS!$F463,REG!$C$2:$C$124),"-")</f>
        <v>-</v>
      </c>
      <c r="AJ463" s="123">
        <f>DECKS!$M463+DECKS!$O463+DECKS!$Q463+DECKS!$S463+DECKS!$U463+DECKS!$W463+DECKS!$Y463+DECKS!$AA463+DECKS!$AD463</f>
        <v>12</v>
      </c>
      <c r="AK463" s="124">
        <f>IFERROR((DECKS!$N463+DECKS!$P463+DECKS!$R463+DECKS!$T463+DECKS!$V463+DECKS!$X463+DECKS!$Z463+DECKS!$AB463+DECKS!$AE463)/DECKS!$AJ463,0)</f>
        <v>0.08333333333</v>
      </c>
      <c r="AL463" s="126" t="s">
        <v>362</v>
      </c>
      <c r="AM463" s="122">
        <f>SUMIF(HISTORICO!N:N,DECKS!$F463,HISTORICO!X:X)</f>
        <v>0</v>
      </c>
      <c r="AN463" s="122">
        <f>SUMIF(HISTORICO!N:N,DECKS!$F463,HISTORICO!Y:Y)</f>
        <v>0</v>
      </c>
      <c r="AO463" s="122">
        <f>SUMIF(HISTORICO!N:N,DECKS!$F463,HISTORICO!Z:Z)</f>
        <v>0</v>
      </c>
      <c r="AP463" s="122">
        <f>SUMIF(HISTORICO!N:N,DECKS!$F463,HISTORICO!AA:AA)</f>
        <v>0</v>
      </c>
      <c r="AQ463" s="127">
        <f>IFERROR(SUM(DECKS!$AM463:$AP463)/((DECKS!$AG463)),0)</f>
        <v>0</v>
      </c>
      <c r="AR463" s="128">
        <f>IFERROR(DECKS!$AM463/SUM(DECKS!$AM463:$AP463),0)</f>
        <v>0</v>
      </c>
      <c r="AS463" s="128">
        <f>IFERROR(DECKS!$AN463/SUM(DECKS!$AM463:$AP463),0)</f>
        <v>0</v>
      </c>
      <c r="AT463" s="128">
        <f>IFERROR(DECKS!$AO463/SUM(DECKS!$AM463:$AP463),0)</f>
        <v>0</v>
      </c>
      <c r="AU463" s="128">
        <f>IFERROR(DECKS!$AP463/SUM(DECKS!$AM463:$AP463),0)</f>
        <v>0</v>
      </c>
      <c r="AV463" s="122">
        <f t="array" ref="AV463">XLOOKUP(DECKS!$F463,HISTORICO!$N$4:$N$100,HISTORICO!$AH$4:$AH$100,0)</f>
        <v>0</v>
      </c>
      <c r="AW463" s="122">
        <f>DECKS!$AV463+DECKS!$AM463+1.5*DECKS!$AN463+2*DECKS!$AO463+2.5*DECKS!$AP463</f>
        <v>0</v>
      </c>
      <c r="AX463" s="125" t="str">
        <f>IFERROR(DECKS!$AW463/DECKS!$AG463,"-")</f>
        <v>-</v>
      </c>
      <c r="AY463" s="122" t="str">
        <f t="array" ref="AY463">XLOOKUP(DECKS!$AX463,REF!$F$64:$F$68,REF!$D$64:$D$68,"-",-1,1)</f>
        <v>-</v>
      </c>
      <c r="AZ463" s="122"/>
      <c r="BA463" s="129"/>
      <c r="BB463" s="122"/>
      <c r="BC463" s="122"/>
    </row>
    <row r="464" ht="18.75" hidden="1" customHeight="1">
      <c r="A464" s="88"/>
      <c r="B464" s="121" t="s">
        <v>318</v>
      </c>
      <c r="C464" s="122" t="s">
        <v>279</v>
      </c>
      <c r="D464" s="122">
        <v>6.0</v>
      </c>
      <c r="E464" s="121" t="str">
        <f t="array" ref="E464">XLOOKUP(B464,REF!$C$3:$C$34,REF!$B$3:$B$34,"-",0,1)</f>
        <v>Jund</v>
      </c>
      <c r="F464" s="123" t="s">
        <v>807</v>
      </c>
      <c r="G464" s="122" t="str">
        <f t="shared" si="1"/>
        <v>0</v>
      </c>
      <c r="H464" s="122" t="str">
        <f t="shared" si="2"/>
        <v>0</v>
      </c>
      <c r="I464" s="122" t="str">
        <f t="shared" si="3"/>
        <v>1</v>
      </c>
      <c r="J464" s="122" t="str">
        <f t="shared" si="4"/>
        <v>1</v>
      </c>
      <c r="K464" s="122" t="str">
        <f t="shared" si="5"/>
        <v>1</v>
      </c>
      <c r="L464" s="122">
        <f t="shared" si="6"/>
        <v>3</v>
      </c>
      <c r="M464" s="122">
        <f t="array" ref="M464">XLOOKUP(DECKS!$F464,HISTORICO!$B$4:$B$11,HISTORICO!$C$4:$C$11,0,0)</f>
        <v>0</v>
      </c>
      <c r="N464" s="122">
        <f t="array" ref="N464">XLOOKUP(DECKS!$F464,HISTORICO!$B$4:$B$11,HISTORICO!$D$4:$D$11,0,0)</f>
        <v>0</v>
      </c>
      <c r="O464" s="122">
        <f t="array" ref="O464">XLOOKUP(DECKS!$F464,HISTORICO!$B$15:$B$89,HISTORICO!$C$15:$C$89,0,0)</f>
        <v>0</v>
      </c>
      <c r="P464" s="122">
        <f t="array" ref="P464">XLOOKUP(DECKS!$F464,HISTORICO!$B$15:$B$89,HISTORICO!$D$15:$D$89,0,0)</f>
        <v>0</v>
      </c>
      <c r="Q464" s="122">
        <f t="array" ref="Q464">XLOOKUP(DECKS!$F464,HISTORICO!$B$93:$B$171,HISTORICO!$C$93:$C$171,0,0)</f>
        <v>0</v>
      </c>
      <c r="R464" s="122">
        <f t="array" ref="R464">XLOOKUP(DECKS!$F464,HISTORICO!$B$93:$B$171,HISTORICO!$D$93:$D$171,0,0)</f>
        <v>0</v>
      </c>
      <c r="S464" s="122">
        <f t="array" ref="S464">XLOOKUP(DECKS!$F464,HISTORICO!$B$175:$B$377,HISTORICO!$C$175:$C$377,0,0)</f>
        <v>30</v>
      </c>
      <c r="T464" s="122">
        <f t="array" ref="T464">XLOOKUP(DECKS!$F464,HISTORICO!$B$175:$B$377,HISTORICO!$D$175:$D$377,0,0)</f>
        <v>3</v>
      </c>
      <c r="U464" s="122">
        <f t="array" ref="U464">XLOOKUP(DECKS!$F464,HISTORICO!$B$381:$B$501,HISTORICO!$C$381:$C$501,0,0)</f>
        <v>6</v>
      </c>
      <c r="V464" s="122">
        <f t="array" ref="V464">XLOOKUP(DECKS!$F464,HISTORICO!$B$381:$B$501,HISTORICO!$D$381:$D$501,0,0)</f>
        <v>0</v>
      </c>
      <c r="W464" s="122">
        <f t="array" ref="W464">XLOOKUP(DECKS!$F464,HISTORICO!$B$505:$B$589,HISTORICO!$C$505:$C$589,0,0)</f>
        <v>2</v>
      </c>
      <c r="X464" s="122">
        <f t="array" ref="X464">XLOOKUP(DECKS!$F464,HISTORICO!$B$505:$B$589,HISTORICO!$D$505:$D$589,0,0)</f>
        <v>0</v>
      </c>
      <c r="Y464" s="122">
        <f t="array" ref="Y464">XLOOKUP(DECKS!$F464,HISTORICO!$N$4:$N$100,HISTORICO!$O$4:$O$100,0,0)</f>
        <v>0</v>
      </c>
      <c r="Z464" s="122">
        <f t="array" ref="Z464">XLOOKUP(DECKS!$F464,HISTORICO!$N$4:$N$100,HISTORICO!$P$4:$P$100,0,0)</f>
        <v>0</v>
      </c>
      <c r="AA464" s="122">
        <f t="array" ref="AA464">XLOOKUP(DECKS!$F464,HISTORICO!$N$107:$N$288,HISTORICO!$O$107:$O$288,0,0)</f>
        <v>0</v>
      </c>
      <c r="AB464" s="122">
        <f t="array" ref="AB464">XLOOKUP(DECKS!$F464,HISTORICO!$N$107:$N$288,HISTORICO!$P$107:$P$288,0,0)</f>
        <v>0</v>
      </c>
      <c r="AC464" s="126" t="str">
        <f>DECKS!$AB464/DECKS!$AA464</f>
        <v>#DIV/0!</v>
      </c>
      <c r="AD464" s="123">
        <f t="array" ref="AD464">XLOOKUP(DECKS!$F464,HISTORICO!$N$292:$N$759,HISTORICO!$O$292:$O$759,0,0)</f>
        <v>0</v>
      </c>
      <c r="AE464" s="122">
        <f t="array" ref="AE464">XLOOKUP(DECKS!$F464,HISTORICO!$N$292:$N$759,HISTORICO!$P$292:$P$759,0,0)</f>
        <v>0</v>
      </c>
      <c r="AF464" s="124">
        <f>IFERROR(DECKS!$AE464/DECKS!$AD464,0)</f>
        <v>0</v>
      </c>
      <c r="AG464" s="123">
        <f>DECKS!$Y464+DECKS!$AA464+DECKS!$AD464</f>
        <v>0</v>
      </c>
      <c r="AH464" s="124">
        <f>IFERROR((DECKS!$Z464+DECKS!$AB464+DECKS!$AE464)/DECKS!$AG464,0)</f>
        <v>0</v>
      </c>
      <c r="AI464" s="125" t="str">
        <f>IFERROR(AVERAGEIF(REG!$D$2:$D$124,DECKS!$F464,REG!$C$2:$C$124),"-")</f>
        <v>-</v>
      </c>
      <c r="AJ464" s="123">
        <f>DECKS!$M464+DECKS!$O464+DECKS!$Q464+DECKS!$S464+DECKS!$U464+DECKS!$W464+DECKS!$Y464+DECKS!$AA464+DECKS!$AD464</f>
        <v>38</v>
      </c>
      <c r="AK464" s="124">
        <f>IFERROR((DECKS!$N464+DECKS!$P464+DECKS!$R464+DECKS!$T464+DECKS!$V464+DECKS!$X464+DECKS!$Z464+DECKS!$AB464+DECKS!$AE464)/DECKS!$AJ464,0)</f>
        <v>0.07894736842</v>
      </c>
      <c r="AL464" s="126" t="s">
        <v>161</v>
      </c>
      <c r="AM464" s="122">
        <f>SUMIF(HISTORICO!N:N,DECKS!$F464,HISTORICO!X:X)</f>
        <v>0</v>
      </c>
      <c r="AN464" s="122">
        <f>SUMIF(HISTORICO!N:N,DECKS!$F464,HISTORICO!Y:Y)</f>
        <v>0</v>
      </c>
      <c r="AO464" s="122">
        <f>SUMIF(HISTORICO!N:N,DECKS!$F464,HISTORICO!Z:Z)</f>
        <v>0</v>
      </c>
      <c r="AP464" s="122">
        <f>SUMIF(HISTORICO!N:N,DECKS!$F464,HISTORICO!AA:AA)</f>
        <v>0</v>
      </c>
      <c r="AQ464" s="127">
        <f>IFERROR(SUM(DECKS!$AM464:$AP464)/((DECKS!$AG464)),0)</f>
        <v>0</v>
      </c>
      <c r="AR464" s="128">
        <f>IFERROR(DECKS!$AM464/SUM(DECKS!$AM464:$AP464),0)</f>
        <v>0</v>
      </c>
      <c r="AS464" s="128">
        <f>IFERROR(DECKS!$AN464/SUM(DECKS!$AM464:$AP464),0)</f>
        <v>0</v>
      </c>
      <c r="AT464" s="128">
        <f>IFERROR(DECKS!$AO464/SUM(DECKS!$AM464:$AP464),0)</f>
        <v>0</v>
      </c>
      <c r="AU464" s="128">
        <f>IFERROR(DECKS!$AP464/SUM(DECKS!$AM464:$AP464),0)</f>
        <v>0</v>
      </c>
      <c r="AV464" s="122">
        <f t="array" ref="AV464">XLOOKUP(DECKS!$F464,HISTORICO!$N$4:$N$100,HISTORICO!$AH$4:$AH$100,0)</f>
        <v>0</v>
      </c>
      <c r="AW464" s="122">
        <f>DECKS!$AV464+DECKS!$AM464+1.5*DECKS!$AN464+2*DECKS!$AO464+2.5*DECKS!$AP464</f>
        <v>0</v>
      </c>
      <c r="AX464" s="125" t="str">
        <f>IFERROR(DECKS!$AW464/DECKS!$AG464,"-")</f>
        <v>-</v>
      </c>
      <c r="AY464" s="122" t="str">
        <f t="array" ref="AY464">XLOOKUP(DECKS!$AX464,REF!$F$64:$F$68,REF!$D$64:$D$68,"-",-1,1)</f>
        <v>-</v>
      </c>
      <c r="AZ464" s="122"/>
      <c r="BA464" s="129"/>
      <c r="BB464" s="122"/>
      <c r="BC464" s="122"/>
    </row>
    <row r="465" ht="18.75" hidden="1" customHeight="1">
      <c r="A465" s="88"/>
      <c r="B465" s="121" t="s">
        <v>308</v>
      </c>
      <c r="C465" s="122" t="s">
        <v>253</v>
      </c>
      <c r="D465" s="122">
        <v>4.0</v>
      </c>
      <c r="E465" s="121" t="str">
        <f t="array" ref="E465">XLOOKUP(B465,REF!$C$3:$C$34,REF!$B$3:$B$34,"-",0,1)</f>
        <v>Rakdos</v>
      </c>
      <c r="F465" s="123" t="s">
        <v>808</v>
      </c>
      <c r="G465" s="122" t="str">
        <f t="shared" si="1"/>
        <v>0</v>
      </c>
      <c r="H465" s="122" t="str">
        <f t="shared" si="2"/>
        <v>0</v>
      </c>
      <c r="I465" s="122" t="str">
        <f t="shared" si="3"/>
        <v>1</v>
      </c>
      <c r="J465" s="122" t="str">
        <f t="shared" si="4"/>
        <v>1</v>
      </c>
      <c r="K465" s="122" t="str">
        <f t="shared" si="5"/>
        <v>0</v>
      </c>
      <c r="L465" s="122">
        <f t="shared" si="6"/>
        <v>2</v>
      </c>
      <c r="M465" s="122">
        <f t="array" ref="M465">XLOOKUP(DECKS!$F465,HISTORICO!$B$4:$B$11,HISTORICO!$C$4:$C$11,0,0)</f>
        <v>0</v>
      </c>
      <c r="N465" s="122">
        <f t="array" ref="N465">XLOOKUP(DECKS!$F465,HISTORICO!$B$4:$B$11,HISTORICO!$D$4:$D$11,0,0)</f>
        <v>0</v>
      </c>
      <c r="O465" s="122">
        <f t="array" ref="O465">XLOOKUP(DECKS!$F465,HISTORICO!$B$15:$B$89,HISTORICO!$C$15:$C$89,0,0)</f>
        <v>0</v>
      </c>
      <c r="P465" s="122">
        <f t="array" ref="P465">XLOOKUP(DECKS!$F465,HISTORICO!$B$15:$B$89,HISTORICO!$D$15:$D$89,0,0)</f>
        <v>0</v>
      </c>
      <c r="Q465" s="122">
        <f t="array" ref="Q465">XLOOKUP(DECKS!$F465,HISTORICO!$B$93:$B$171,HISTORICO!$C$93:$C$171,0,0)</f>
        <v>0</v>
      </c>
      <c r="R465" s="122">
        <f t="array" ref="R465">XLOOKUP(DECKS!$F465,HISTORICO!$B$93:$B$171,HISTORICO!$D$93:$D$171,0,0)</f>
        <v>0</v>
      </c>
      <c r="S465" s="122">
        <f t="array" ref="S465">XLOOKUP(DECKS!$F465,HISTORICO!$B$175:$B$377,HISTORICO!$C$175:$C$377,0,0)</f>
        <v>12</v>
      </c>
      <c r="T465" s="122">
        <f t="array" ref="T465">XLOOKUP(DECKS!$F465,HISTORICO!$B$175:$B$377,HISTORICO!$D$175:$D$377,0,0)</f>
        <v>1</v>
      </c>
      <c r="U465" s="122">
        <f t="array" ref="U465">XLOOKUP(DECKS!$F465,HISTORICO!$B$381:$B$501,HISTORICO!$C$381:$C$501,0,0)</f>
        <v>1</v>
      </c>
      <c r="V465" s="122">
        <f t="array" ref="V465">XLOOKUP(DECKS!$F465,HISTORICO!$B$381:$B$501,HISTORICO!$D$381:$D$501,0,0)</f>
        <v>0</v>
      </c>
      <c r="W465" s="122">
        <f t="array" ref="W465">XLOOKUP(DECKS!$F465,HISTORICO!$B$505:$B$589,HISTORICO!$C$505:$C$589,0,0)</f>
        <v>0</v>
      </c>
      <c r="X465" s="122">
        <f t="array" ref="X465">XLOOKUP(DECKS!$F465,HISTORICO!$B$505:$B$589,HISTORICO!$D$505:$D$589,0,0)</f>
        <v>0</v>
      </c>
      <c r="Y465" s="122">
        <f t="array" ref="Y465">XLOOKUP(DECKS!$F465,HISTORICO!$N$4:$N$100,HISTORICO!$O$4:$O$100,0,0)</f>
        <v>0</v>
      </c>
      <c r="Z465" s="122">
        <f t="array" ref="Z465">XLOOKUP(DECKS!$F465,HISTORICO!$N$4:$N$100,HISTORICO!$P$4:$P$100,0,0)</f>
        <v>0</v>
      </c>
      <c r="AA465" s="122">
        <f t="array" ref="AA465">XLOOKUP(DECKS!$F465,HISTORICO!$N$107:$N$288,HISTORICO!$O$107:$O$288,0,0)</f>
        <v>0</v>
      </c>
      <c r="AB465" s="122">
        <f t="array" ref="AB465">XLOOKUP(DECKS!$F465,HISTORICO!$N$107:$N$288,HISTORICO!$P$107:$P$288,0,0)</f>
        <v>0</v>
      </c>
      <c r="AC465" s="126" t="str">
        <f>DECKS!$AB465/DECKS!$AA465</f>
        <v>#DIV/0!</v>
      </c>
      <c r="AD465" s="123">
        <f t="array" ref="AD465">XLOOKUP(DECKS!$F465,HISTORICO!$N$292:$N$759,HISTORICO!$O$292:$O$759,0,0)</f>
        <v>0</v>
      </c>
      <c r="AE465" s="122">
        <f t="array" ref="AE465">XLOOKUP(DECKS!$F465,HISTORICO!$N$292:$N$759,HISTORICO!$P$292:$P$759,0,0)</f>
        <v>0</v>
      </c>
      <c r="AF465" s="124">
        <f>IFERROR(DECKS!$AE465/DECKS!$AD465,0)</f>
        <v>0</v>
      </c>
      <c r="AG465" s="123">
        <f>DECKS!$Y465+DECKS!$AA465+DECKS!$AD465</f>
        <v>0</v>
      </c>
      <c r="AH465" s="124">
        <f>IFERROR((DECKS!$Z465+DECKS!$AB465+DECKS!$AE465)/DECKS!$AG465,0)</f>
        <v>0</v>
      </c>
      <c r="AI465" s="125" t="str">
        <f>IFERROR(AVERAGEIF(REG!$D$2:$D$124,DECKS!$F465,REG!$C$2:$C$124),"-")</f>
        <v>-</v>
      </c>
      <c r="AJ465" s="123">
        <f>DECKS!$M465+DECKS!$O465+DECKS!$Q465+DECKS!$S465+DECKS!$U465+DECKS!$W465+DECKS!$Y465+DECKS!$AA465+DECKS!$AD465</f>
        <v>13</v>
      </c>
      <c r="AK465" s="124">
        <f>IFERROR((DECKS!$N465+DECKS!$P465+DECKS!$R465+DECKS!$T465+DECKS!$V465+DECKS!$X465+DECKS!$Z465+DECKS!$AB465+DECKS!$AE465)/DECKS!$AJ465,0)</f>
        <v>0.07692307692</v>
      </c>
      <c r="AL465" s="126" t="s">
        <v>362</v>
      </c>
      <c r="AM465" s="122">
        <f>SUMIF(HISTORICO!N:N,DECKS!$F465,HISTORICO!X:X)</f>
        <v>0</v>
      </c>
      <c r="AN465" s="122">
        <f>SUMIF(HISTORICO!N:N,DECKS!$F465,HISTORICO!Y:Y)</f>
        <v>0</v>
      </c>
      <c r="AO465" s="122">
        <f>SUMIF(HISTORICO!N:N,DECKS!$F465,HISTORICO!Z:Z)</f>
        <v>0</v>
      </c>
      <c r="AP465" s="122">
        <f>SUMIF(HISTORICO!N:N,DECKS!$F465,HISTORICO!AA:AA)</f>
        <v>0</v>
      </c>
      <c r="AQ465" s="127">
        <f>IFERROR(SUM(DECKS!$AM465:$AP465)/((DECKS!$AG465)),0)</f>
        <v>0</v>
      </c>
      <c r="AR465" s="128">
        <f>IFERROR(DECKS!$AM465/SUM(DECKS!$AM465:$AP465),0)</f>
        <v>0</v>
      </c>
      <c r="AS465" s="128">
        <f>IFERROR(DECKS!$AN465/SUM(DECKS!$AM465:$AP465),0)</f>
        <v>0</v>
      </c>
      <c r="AT465" s="128">
        <f>IFERROR(DECKS!$AO465/SUM(DECKS!$AM465:$AP465),0)</f>
        <v>0</v>
      </c>
      <c r="AU465" s="128">
        <f>IFERROR(DECKS!$AP465/SUM(DECKS!$AM465:$AP465),0)</f>
        <v>0</v>
      </c>
      <c r="AV465" s="122">
        <f t="array" ref="AV465">XLOOKUP(DECKS!$F465,HISTORICO!$N$4:$N$100,HISTORICO!$AH$4:$AH$100,0)</f>
        <v>0</v>
      </c>
      <c r="AW465" s="122">
        <f>DECKS!$AV465+DECKS!$AM465+1.5*DECKS!$AN465+2*DECKS!$AO465+2.5*DECKS!$AP465</f>
        <v>0</v>
      </c>
      <c r="AX465" s="125" t="str">
        <f>IFERROR(DECKS!$AW465/DECKS!$AG465,"-")</f>
        <v>-</v>
      </c>
      <c r="AY465" s="122" t="str">
        <f t="array" ref="AY465">XLOOKUP(DECKS!$AX465,REF!$F$64:$F$68,REF!$D$64:$D$68,"-",-1,1)</f>
        <v>-</v>
      </c>
      <c r="AZ465" s="122"/>
      <c r="BA465" s="129"/>
      <c r="BB465" s="122"/>
      <c r="BC465" s="122"/>
    </row>
    <row r="466" ht="18.75" hidden="1" customHeight="1">
      <c r="A466" s="88"/>
      <c r="B466" s="121" t="s">
        <v>318</v>
      </c>
      <c r="C466" s="122" t="s">
        <v>277</v>
      </c>
      <c r="D466" s="122">
        <v>5.0</v>
      </c>
      <c r="E466" s="121" t="str">
        <f t="array" ref="E466">XLOOKUP(B466,REF!$C$3:$C$34,REF!$B$3:$B$34,"-",0,1)</f>
        <v>Jund</v>
      </c>
      <c r="F466" s="123" t="s">
        <v>809</v>
      </c>
      <c r="G466" s="122" t="str">
        <f t="shared" si="1"/>
        <v>0</v>
      </c>
      <c r="H466" s="122" t="str">
        <f t="shared" si="2"/>
        <v>0</v>
      </c>
      <c r="I466" s="122" t="str">
        <f t="shared" si="3"/>
        <v>1</v>
      </c>
      <c r="J466" s="122" t="str">
        <f t="shared" si="4"/>
        <v>1</v>
      </c>
      <c r="K466" s="122" t="str">
        <f t="shared" si="5"/>
        <v>1</v>
      </c>
      <c r="L466" s="122">
        <f t="shared" si="6"/>
        <v>3</v>
      </c>
      <c r="M466" s="122">
        <f t="array" ref="M466">XLOOKUP(DECKS!$F466,HISTORICO!$B$4:$B$11,HISTORICO!$C$4:$C$11,0,0)</f>
        <v>0</v>
      </c>
      <c r="N466" s="122">
        <f t="array" ref="N466">XLOOKUP(DECKS!$F466,HISTORICO!$B$4:$B$11,HISTORICO!$D$4:$D$11,0,0)</f>
        <v>0</v>
      </c>
      <c r="O466" s="122">
        <f t="array" ref="O466">XLOOKUP(DECKS!$F466,HISTORICO!$B$15:$B$89,HISTORICO!$C$15:$C$89,0,0)</f>
        <v>6</v>
      </c>
      <c r="P466" s="122">
        <f t="array" ref="P466">XLOOKUP(DECKS!$F466,HISTORICO!$B$15:$B$89,HISTORICO!$D$15:$D$89,0,0)</f>
        <v>0</v>
      </c>
      <c r="Q466" s="122">
        <f t="array" ref="Q466">XLOOKUP(DECKS!$F466,HISTORICO!$B$93:$B$171,HISTORICO!$C$93:$C$171,0,0)</f>
        <v>6</v>
      </c>
      <c r="R466" s="122">
        <f t="array" ref="R466">XLOOKUP(DECKS!$F466,HISTORICO!$B$93:$B$171,HISTORICO!$D$93:$D$171,0,0)</f>
        <v>1</v>
      </c>
      <c r="S466" s="122">
        <f t="array" ref="S466">XLOOKUP(DECKS!$F466,HISTORICO!$B$175:$B$377,HISTORICO!$C$175:$C$377,0,0)</f>
        <v>4</v>
      </c>
      <c r="T466" s="122">
        <f t="array" ref="T466">XLOOKUP(DECKS!$F466,HISTORICO!$B$175:$B$377,HISTORICO!$D$175:$D$377,0,0)</f>
        <v>0</v>
      </c>
      <c r="U466" s="122">
        <f t="array" ref="U466">XLOOKUP(DECKS!$F466,HISTORICO!$B$381:$B$501,HISTORICO!$C$381:$C$501,0,0)</f>
        <v>0</v>
      </c>
      <c r="V466" s="122">
        <f t="array" ref="V466">XLOOKUP(DECKS!$F466,HISTORICO!$B$381:$B$501,HISTORICO!$D$381:$D$501,0,0)</f>
        <v>0</v>
      </c>
      <c r="W466" s="122">
        <f t="array" ref="W466">XLOOKUP(DECKS!$F466,HISTORICO!$B$505:$B$589,HISTORICO!$C$505:$C$589,0,0)</f>
        <v>0</v>
      </c>
      <c r="X466" s="122">
        <f t="array" ref="X466">XLOOKUP(DECKS!$F466,HISTORICO!$B$505:$B$589,HISTORICO!$D$505:$D$589,0,0)</f>
        <v>0</v>
      </c>
      <c r="Y466" s="122">
        <f t="array" ref="Y466">XLOOKUP(DECKS!$F466,HISTORICO!$N$4:$N$100,HISTORICO!$O$4:$O$100,0,0)</f>
        <v>0</v>
      </c>
      <c r="Z466" s="122">
        <f t="array" ref="Z466">XLOOKUP(DECKS!$F466,HISTORICO!$N$4:$N$100,HISTORICO!$P$4:$P$100,0,0)</f>
        <v>0</v>
      </c>
      <c r="AA466" s="122">
        <f t="array" ref="AA466">XLOOKUP(DECKS!$F466,HISTORICO!$N$107:$N$288,HISTORICO!$O$107:$O$288,0,0)</f>
        <v>0</v>
      </c>
      <c r="AB466" s="122">
        <f t="array" ref="AB466">XLOOKUP(DECKS!$F466,HISTORICO!$N$107:$N$288,HISTORICO!$P$107:$P$288,0,0)</f>
        <v>0</v>
      </c>
      <c r="AC466" s="126" t="str">
        <f>DECKS!$AB466/DECKS!$AA466</f>
        <v>#DIV/0!</v>
      </c>
      <c r="AD466" s="123">
        <f t="array" ref="AD466">XLOOKUP(DECKS!$F466,HISTORICO!$N$292:$N$759,HISTORICO!$O$292:$O$759,0,0)</f>
        <v>0</v>
      </c>
      <c r="AE466" s="122">
        <f t="array" ref="AE466">XLOOKUP(DECKS!$F466,HISTORICO!$N$292:$N$759,HISTORICO!$P$292:$P$759,0,0)</f>
        <v>0</v>
      </c>
      <c r="AF466" s="124">
        <f>IFERROR(DECKS!$AE466/DECKS!$AD466,0)</f>
        <v>0</v>
      </c>
      <c r="AG466" s="123">
        <f>DECKS!$Y466+DECKS!$AA466+DECKS!$AD466</f>
        <v>0</v>
      </c>
      <c r="AH466" s="124">
        <f>IFERROR((DECKS!$Z466+DECKS!$AB466+DECKS!$AE466)/DECKS!$AG466,0)</f>
        <v>0</v>
      </c>
      <c r="AI466" s="125" t="str">
        <f>IFERROR(AVERAGEIF(REG!$D$2:$D$124,DECKS!$F466,REG!$C$2:$C$124),"-")</f>
        <v>-</v>
      </c>
      <c r="AJ466" s="123">
        <f>DECKS!$M466+DECKS!$O466+DECKS!$Q466+DECKS!$S466+DECKS!$U466+DECKS!$W466+DECKS!$Y466+DECKS!$AA466+DECKS!$AD466</f>
        <v>16</v>
      </c>
      <c r="AK466" s="124">
        <f>IFERROR((DECKS!$N466+DECKS!$P466+DECKS!$R466+DECKS!$T466+DECKS!$V466+DECKS!$X466+DECKS!$Z466+DECKS!$AB466+DECKS!$AE466)/DECKS!$AJ466,0)</f>
        <v>0.0625</v>
      </c>
      <c r="AL466" s="126" t="s">
        <v>362</v>
      </c>
      <c r="AM466" s="122">
        <f>SUMIF(HISTORICO!N:N,DECKS!$F466,HISTORICO!X:X)</f>
        <v>0</v>
      </c>
      <c r="AN466" s="122">
        <f>SUMIF(HISTORICO!N:N,DECKS!$F466,HISTORICO!Y:Y)</f>
        <v>0</v>
      </c>
      <c r="AO466" s="122">
        <f>SUMIF(HISTORICO!N:N,DECKS!$F466,HISTORICO!Z:Z)</f>
        <v>0</v>
      </c>
      <c r="AP466" s="122">
        <f>SUMIF(HISTORICO!N:N,DECKS!$F466,HISTORICO!AA:AA)</f>
        <v>0</v>
      </c>
      <c r="AQ466" s="127">
        <f>IFERROR(SUM(DECKS!$AM466:$AP466)/((DECKS!$AG466)),0)</f>
        <v>0</v>
      </c>
      <c r="AR466" s="128">
        <f>IFERROR(DECKS!$AM466/SUM(DECKS!$AM466:$AP466),0)</f>
        <v>0</v>
      </c>
      <c r="AS466" s="128">
        <f>IFERROR(DECKS!$AN466/SUM(DECKS!$AM466:$AP466),0)</f>
        <v>0</v>
      </c>
      <c r="AT466" s="128">
        <f>IFERROR(DECKS!$AO466/SUM(DECKS!$AM466:$AP466),0)</f>
        <v>0</v>
      </c>
      <c r="AU466" s="128">
        <f>IFERROR(DECKS!$AP466/SUM(DECKS!$AM466:$AP466),0)</f>
        <v>0</v>
      </c>
      <c r="AV466" s="122">
        <f t="array" ref="AV466">XLOOKUP(DECKS!$F466,HISTORICO!$N$4:$N$100,HISTORICO!$AH$4:$AH$100,0)</f>
        <v>0</v>
      </c>
      <c r="AW466" s="122">
        <f>DECKS!$AV466+DECKS!$AM466+1.5*DECKS!$AN466+2*DECKS!$AO466+2.5*DECKS!$AP466</f>
        <v>0</v>
      </c>
      <c r="AX466" s="125" t="str">
        <f>IFERROR(DECKS!$AW466/DECKS!$AG466,"-")</f>
        <v>-</v>
      </c>
      <c r="AY466" s="122" t="str">
        <f t="array" ref="AY466">XLOOKUP(DECKS!$AX466,REF!$F$64:$F$68,REF!$D$64:$D$68,"-",-1,1)</f>
        <v>-</v>
      </c>
      <c r="AZ466" s="122"/>
      <c r="BA466" s="129"/>
      <c r="BB466" s="122"/>
      <c r="BC466" s="122"/>
    </row>
    <row r="467" ht="18.75" hidden="1" customHeight="1">
      <c r="A467" s="88"/>
      <c r="B467" s="121" t="s">
        <v>326</v>
      </c>
      <c r="C467" s="122" t="s">
        <v>268</v>
      </c>
      <c r="D467" s="122">
        <v>4.0</v>
      </c>
      <c r="E467" s="121" t="str">
        <f t="array" ref="E467">XLOOKUP(B467,REF!$C$3:$C$34,REF!$B$3:$B$34,"-",0,1)</f>
        <v>Bant</v>
      </c>
      <c r="F467" s="123" t="s">
        <v>810</v>
      </c>
      <c r="G467" s="122" t="str">
        <f t="shared" si="1"/>
        <v>1</v>
      </c>
      <c r="H467" s="122" t="str">
        <f t="shared" si="2"/>
        <v>1</v>
      </c>
      <c r="I467" s="122" t="str">
        <f t="shared" si="3"/>
        <v>0</v>
      </c>
      <c r="J467" s="122" t="str">
        <f t="shared" si="4"/>
        <v>0</v>
      </c>
      <c r="K467" s="122" t="str">
        <f t="shared" si="5"/>
        <v>1</v>
      </c>
      <c r="L467" s="122">
        <f t="shared" si="6"/>
        <v>3</v>
      </c>
      <c r="M467" s="122">
        <f t="array" ref="M467">XLOOKUP(DECKS!$F467,HISTORICO!$B$4:$B$11,HISTORICO!$C$4:$C$11,0,0)</f>
        <v>0</v>
      </c>
      <c r="N467" s="122">
        <f t="array" ref="N467">XLOOKUP(DECKS!$F467,HISTORICO!$B$4:$B$11,HISTORICO!$D$4:$D$11,0,0)</f>
        <v>0</v>
      </c>
      <c r="O467" s="122">
        <f t="array" ref="O467">XLOOKUP(DECKS!$F467,HISTORICO!$B$15:$B$89,HISTORICO!$C$15:$C$89,0,0)</f>
        <v>12</v>
      </c>
      <c r="P467" s="122">
        <f t="array" ref="P467">XLOOKUP(DECKS!$F467,HISTORICO!$B$15:$B$89,HISTORICO!$D$15:$D$89,0,0)</f>
        <v>0</v>
      </c>
      <c r="Q467" s="122">
        <f t="array" ref="Q467">XLOOKUP(DECKS!$F467,HISTORICO!$B$93:$B$171,HISTORICO!$C$93:$C$171,0,0)</f>
        <v>23</v>
      </c>
      <c r="R467" s="122">
        <f t="array" ref="R467">XLOOKUP(DECKS!$F467,HISTORICO!$B$93:$B$171,HISTORICO!$D$93:$D$171,0,0)</f>
        <v>2</v>
      </c>
      <c r="S467" s="122">
        <f t="array" ref="S467">XLOOKUP(DECKS!$F467,HISTORICO!$B$175:$B$377,HISTORICO!$C$175:$C$377,0,0)</f>
        <v>2</v>
      </c>
      <c r="T467" s="122">
        <f t="array" ref="T467">XLOOKUP(DECKS!$F467,HISTORICO!$B$175:$B$377,HISTORICO!$D$175:$D$377,0,0)</f>
        <v>0</v>
      </c>
      <c r="U467" s="122">
        <f t="array" ref="U467">XLOOKUP(DECKS!$F467,HISTORICO!$B$381:$B$501,HISTORICO!$C$381:$C$501,0,0)</f>
        <v>2</v>
      </c>
      <c r="V467" s="122">
        <f t="array" ref="V467">XLOOKUP(DECKS!$F467,HISTORICO!$B$381:$B$501,HISTORICO!$D$381:$D$501,0,0)</f>
        <v>0</v>
      </c>
      <c r="W467" s="122">
        <f t="array" ref="W467">XLOOKUP(DECKS!$F467,HISTORICO!$B$505:$B$589,HISTORICO!$C$505:$C$589,0,0)</f>
        <v>1</v>
      </c>
      <c r="X467" s="122">
        <f t="array" ref="X467">XLOOKUP(DECKS!$F467,HISTORICO!$B$505:$B$589,HISTORICO!$D$505:$D$589,0,0)</f>
        <v>0</v>
      </c>
      <c r="Y467" s="122">
        <f t="array" ref="Y467">XLOOKUP(DECKS!$F467,HISTORICO!$N$4:$N$100,HISTORICO!$O$4:$O$100,0,0)</f>
        <v>0</v>
      </c>
      <c r="Z467" s="122">
        <f t="array" ref="Z467">XLOOKUP(DECKS!$F467,HISTORICO!$N$4:$N$100,HISTORICO!$P$4:$P$100,0,0)</f>
        <v>0</v>
      </c>
      <c r="AA467" s="122">
        <f t="array" ref="AA467">XLOOKUP(DECKS!$F467,HISTORICO!$N$107:$N$288,HISTORICO!$O$107:$O$288,0,0)</f>
        <v>0</v>
      </c>
      <c r="AB467" s="122">
        <f t="array" ref="AB467">XLOOKUP(DECKS!$F467,HISTORICO!$N$107:$N$288,HISTORICO!$P$107:$P$288,0,0)</f>
        <v>0</v>
      </c>
      <c r="AC467" s="126" t="str">
        <f>DECKS!$AB467/DECKS!$AA467</f>
        <v>#DIV/0!</v>
      </c>
      <c r="AD467" s="123">
        <f t="array" ref="AD467">XLOOKUP(DECKS!$F467,HISTORICO!$N$292:$N$759,HISTORICO!$O$292:$O$759,0,0)</f>
        <v>0</v>
      </c>
      <c r="AE467" s="122">
        <f t="array" ref="AE467">XLOOKUP(DECKS!$F467,HISTORICO!$N$292:$N$759,HISTORICO!$P$292:$P$759,0,0)</f>
        <v>0</v>
      </c>
      <c r="AF467" s="124">
        <f>IFERROR(DECKS!$AE467/DECKS!$AD467,0)</f>
        <v>0</v>
      </c>
      <c r="AG467" s="123">
        <f>DECKS!$Y467+DECKS!$AA467+DECKS!$AD467</f>
        <v>0</v>
      </c>
      <c r="AH467" s="124">
        <f>IFERROR((DECKS!$Z467+DECKS!$AB467+DECKS!$AE467)/DECKS!$AG467,0)</f>
        <v>0</v>
      </c>
      <c r="AI467" s="125" t="str">
        <f>IFERROR(AVERAGEIF(REG!$D$2:$D$124,DECKS!$F467,REG!$C$2:$C$124),"-")</f>
        <v>-</v>
      </c>
      <c r="AJ467" s="123">
        <f>DECKS!$M467+DECKS!$O467+DECKS!$Q467+DECKS!$S467+DECKS!$U467+DECKS!$W467+DECKS!$Y467+DECKS!$AA467+DECKS!$AD467</f>
        <v>40</v>
      </c>
      <c r="AK467" s="124">
        <f>IFERROR((DECKS!$N467+DECKS!$P467+DECKS!$R467+DECKS!$T467+DECKS!$V467+DECKS!$X467+DECKS!$Z467+DECKS!$AB467+DECKS!$AE467)/DECKS!$AJ467,0)</f>
        <v>0.05</v>
      </c>
      <c r="AL467" s="126" t="s">
        <v>362</v>
      </c>
      <c r="AM467" s="122">
        <f>SUMIF(HISTORICO!N:N,DECKS!$F467,HISTORICO!X:X)</f>
        <v>0</v>
      </c>
      <c r="AN467" s="122">
        <f>SUMIF(HISTORICO!N:N,DECKS!$F467,HISTORICO!Y:Y)</f>
        <v>0</v>
      </c>
      <c r="AO467" s="122">
        <f>SUMIF(HISTORICO!N:N,DECKS!$F467,HISTORICO!Z:Z)</f>
        <v>0</v>
      </c>
      <c r="AP467" s="122">
        <f>SUMIF(HISTORICO!N:N,DECKS!$F467,HISTORICO!AA:AA)</f>
        <v>0</v>
      </c>
      <c r="AQ467" s="127">
        <f>IFERROR(SUM(DECKS!$AM467:$AP467)/((DECKS!$AG467)),0)</f>
        <v>0</v>
      </c>
      <c r="AR467" s="128">
        <f>IFERROR(DECKS!$AM467/SUM(DECKS!$AM467:$AP467),0)</f>
        <v>0</v>
      </c>
      <c r="AS467" s="128">
        <f>IFERROR(DECKS!$AN467/SUM(DECKS!$AM467:$AP467),0)</f>
        <v>0</v>
      </c>
      <c r="AT467" s="128">
        <f>IFERROR(DECKS!$AO467/SUM(DECKS!$AM467:$AP467),0)</f>
        <v>0</v>
      </c>
      <c r="AU467" s="128">
        <f>IFERROR(DECKS!$AP467/SUM(DECKS!$AM467:$AP467),0)</f>
        <v>0</v>
      </c>
      <c r="AV467" s="122">
        <f t="array" ref="AV467">XLOOKUP(DECKS!$F467,HISTORICO!$N$4:$N$100,HISTORICO!$AH$4:$AH$100,0)</f>
        <v>0</v>
      </c>
      <c r="AW467" s="122">
        <f>DECKS!$AV467+DECKS!$AM467+1.5*DECKS!$AN467+2*DECKS!$AO467+2.5*DECKS!$AP467</f>
        <v>0</v>
      </c>
      <c r="AX467" s="125" t="str">
        <f>IFERROR(DECKS!$AW467/DECKS!$AG467,"-")</f>
        <v>-</v>
      </c>
      <c r="AY467" s="122" t="str">
        <f t="array" ref="AY467">XLOOKUP(DECKS!$AX467,REF!$F$64:$F$68,REF!$D$64:$D$68,"-",-1,1)</f>
        <v>-</v>
      </c>
      <c r="AZ467" s="122"/>
      <c r="BA467" s="129"/>
      <c r="BB467" s="122"/>
      <c r="BC467" s="122"/>
    </row>
    <row r="468" ht="18.75" hidden="1" customHeight="1">
      <c r="A468" s="88"/>
      <c r="B468" s="121" t="s">
        <v>302</v>
      </c>
      <c r="C468" s="122" t="s">
        <v>264</v>
      </c>
      <c r="D468" s="122">
        <v>6.0</v>
      </c>
      <c r="E468" s="121" t="str">
        <f t="array" ref="E468">XLOOKUP(B468,REF!$C$3:$C$34,REF!$B$3:$B$34,"-",0,1)</f>
        <v>Mardu</v>
      </c>
      <c r="F468" s="123" t="s">
        <v>811</v>
      </c>
      <c r="G468" s="122" t="str">
        <f t="shared" si="1"/>
        <v>1</v>
      </c>
      <c r="H468" s="122" t="str">
        <f t="shared" si="2"/>
        <v>0</v>
      </c>
      <c r="I468" s="122" t="str">
        <f t="shared" si="3"/>
        <v>1</v>
      </c>
      <c r="J468" s="122" t="str">
        <f t="shared" si="4"/>
        <v>1</v>
      </c>
      <c r="K468" s="122" t="str">
        <f t="shared" si="5"/>
        <v>0</v>
      </c>
      <c r="L468" s="122">
        <f t="shared" si="6"/>
        <v>3</v>
      </c>
      <c r="M468" s="122">
        <f t="array" ref="M468">XLOOKUP(DECKS!$F468,HISTORICO!$B$4:$B$11,HISTORICO!$C$4:$C$11,0,0)</f>
        <v>0</v>
      </c>
      <c r="N468" s="122">
        <f t="array" ref="N468">XLOOKUP(DECKS!$F468,HISTORICO!$B$4:$B$11,HISTORICO!$D$4:$D$11,0,0)</f>
        <v>0</v>
      </c>
      <c r="O468" s="122">
        <f t="array" ref="O468">XLOOKUP(DECKS!$F468,HISTORICO!$B$15:$B$89,HISTORICO!$C$15:$C$89,0,0)</f>
        <v>0</v>
      </c>
      <c r="P468" s="122">
        <f t="array" ref="P468">XLOOKUP(DECKS!$F468,HISTORICO!$B$15:$B$89,HISTORICO!$D$15:$D$89,0,0)</f>
        <v>0</v>
      </c>
      <c r="Q468" s="122">
        <f t="array" ref="Q468">XLOOKUP(DECKS!$F468,HISTORICO!$B$93:$B$171,HISTORICO!$C$93:$C$171,0,0)</f>
        <v>0</v>
      </c>
      <c r="R468" s="122">
        <f t="array" ref="R468">XLOOKUP(DECKS!$F468,HISTORICO!$B$93:$B$171,HISTORICO!$D$93:$D$171,0,0)</f>
        <v>0</v>
      </c>
      <c r="S468" s="122">
        <f t="array" ref="S468">XLOOKUP(DECKS!$F468,HISTORICO!$B$175:$B$377,HISTORICO!$C$175:$C$377,0,0)</f>
        <v>3</v>
      </c>
      <c r="T468" s="122">
        <f t="array" ref="T468">XLOOKUP(DECKS!$F468,HISTORICO!$B$175:$B$377,HISTORICO!$D$175:$D$377,0,0)</f>
        <v>0</v>
      </c>
      <c r="U468" s="122">
        <f t="array" ref="U468">XLOOKUP(DECKS!$F468,HISTORICO!$B$381:$B$501,HISTORICO!$C$381:$C$501,0,0)</f>
        <v>0</v>
      </c>
      <c r="V468" s="122">
        <f t="array" ref="V468">XLOOKUP(DECKS!$F468,HISTORICO!$B$381:$B$501,HISTORICO!$D$381:$D$501,0,0)</f>
        <v>0</v>
      </c>
      <c r="W468" s="122">
        <f t="array" ref="W468">XLOOKUP(DECKS!$F468,HISTORICO!$B$505:$B$589,HISTORICO!$C$505:$C$589,0,0)</f>
        <v>0</v>
      </c>
      <c r="X468" s="122">
        <f t="array" ref="X468">XLOOKUP(DECKS!$F468,HISTORICO!$B$505:$B$589,HISTORICO!$D$505:$D$589,0,0)</f>
        <v>0</v>
      </c>
      <c r="Y468" s="122">
        <f t="array" ref="Y468">XLOOKUP(DECKS!$F468,HISTORICO!$N$4:$N$100,HISTORICO!$O$4:$O$100,0,0)</f>
        <v>0</v>
      </c>
      <c r="Z468" s="122">
        <f t="array" ref="Z468">XLOOKUP(DECKS!$F468,HISTORICO!$N$4:$N$100,HISTORICO!$P$4:$P$100,0,0)</f>
        <v>0</v>
      </c>
      <c r="AA468" s="122">
        <f t="array" ref="AA468">XLOOKUP(DECKS!$F468,HISTORICO!$N$107:$N$288,HISTORICO!$O$107:$O$288,0,0)</f>
        <v>0</v>
      </c>
      <c r="AB468" s="122">
        <f t="array" ref="AB468">XLOOKUP(DECKS!$F468,HISTORICO!$N$107:$N$288,HISTORICO!$P$107:$P$288,0,0)</f>
        <v>0</v>
      </c>
      <c r="AC468" s="126" t="str">
        <f>DECKS!$AB468/DECKS!$AA468</f>
        <v>#DIV/0!</v>
      </c>
      <c r="AD468" s="123">
        <f t="array" ref="AD468">XLOOKUP(DECKS!$F468,HISTORICO!$N$292:$N$759,HISTORICO!$O$292:$O$759,0,0)</f>
        <v>0</v>
      </c>
      <c r="AE468" s="122">
        <f t="array" ref="AE468">XLOOKUP(DECKS!$F468,HISTORICO!$N$292:$N$759,HISTORICO!$P$292:$P$759,0,0)</f>
        <v>0</v>
      </c>
      <c r="AF468" s="124">
        <f>IFERROR(DECKS!$AE468/DECKS!$AD468,0)</f>
        <v>0</v>
      </c>
      <c r="AG468" s="123">
        <f>DECKS!$Y468+DECKS!$AA468+DECKS!$AD468</f>
        <v>0</v>
      </c>
      <c r="AH468" s="124">
        <f>IFERROR((DECKS!$Z468+DECKS!$AB468+DECKS!$AE468)/DECKS!$AG468,0)</f>
        <v>0</v>
      </c>
      <c r="AI468" s="125" t="str">
        <f>IFERROR(AVERAGEIF(REG!$D$2:$D$124,DECKS!$F468,REG!$C$2:$C$124),"-")</f>
        <v>-</v>
      </c>
      <c r="AJ468" s="123">
        <f>DECKS!$M468+DECKS!$O468+DECKS!$Q468+DECKS!$S468+DECKS!$U468+DECKS!$W468+DECKS!$Y468+DECKS!$AA468+DECKS!$AD468</f>
        <v>3</v>
      </c>
      <c r="AK468" s="124">
        <f>IFERROR((DECKS!$N468+DECKS!$P468+DECKS!$R468+DECKS!$T468+DECKS!$V468+DECKS!$X468+DECKS!$Z468+DECKS!$AB468+DECKS!$AE468)/DECKS!$AJ468,0)</f>
        <v>0</v>
      </c>
      <c r="AL468" s="126" t="s">
        <v>362</v>
      </c>
      <c r="AM468" s="122">
        <f>SUMIF(HISTORICO!N:N,DECKS!$F468,HISTORICO!X:X)</f>
        <v>0</v>
      </c>
      <c r="AN468" s="122">
        <f>SUMIF(HISTORICO!N:N,DECKS!$F468,HISTORICO!Y:Y)</f>
        <v>0</v>
      </c>
      <c r="AO468" s="122">
        <f>SUMIF(HISTORICO!N:N,DECKS!$F468,HISTORICO!Z:Z)</f>
        <v>0</v>
      </c>
      <c r="AP468" s="122">
        <f>SUMIF(HISTORICO!N:N,DECKS!$F468,HISTORICO!AA:AA)</f>
        <v>0</v>
      </c>
      <c r="AQ468" s="127">
        <f>IFERROR(SUM(DECKS!$AM468:$AP468)/((DECKS!$AG468)),0)</f>
        <v>0</v>
      </c>
      <c r="AR468" s="128">
        <f>IFERROR(DECKS!$AM468/SUM(DECKS!$AM468:$AP468),0)</f>
        <v>0</v>
      </c>
      <c r="AS468" s="128">
        <f>IFERROR(DECKS!$AN468/SUM(DECKS!$AM468:$AP468),0)</f>
        <v>0</v>
      </c>
      <c r="AT468" s="128">
        <f>IFERROR(DECKS!$AO468/SUM(DECKS!$AM468:$AP468),0)</f>
        <v>0</v>
      </c>
      <c r="AU468" s="128">
        <f>IFERROR(DECKS!$AP468/SUM(DECKS!$AM468:$AP468),0)</f>
        <v>0</v>
      </c>
      <c r="AV468" s="122">
        <f t="array" ref="AV468">XLOOKUP(DECKS!$F468,HISTORICO!$N$4:$N$100,HISTORICO!$AH$4:$AH$100,0)</f>
        <v>0</v>
      </c>
      <c r="AW468" s="122">
        <f>DECKS!$AV468+DECKS!$AM468+1.5*DECKS!$AN468+2*DECKS!$AO468+2.5*DECKS!$AP468</f>
        <v>0</v>
      </c>
      <c r="AX468" s="125" t="str">
        <f>IFERROR(DECKS!$AW468/DECKS!$AG468,"-")</f>
        <v>-</v>
      </c>
      <c r="AY468" s="122" t="str">
        <f t="array" ref="AY468">XLOOKUP(DECKS!$AX468,REF!$F$64:$F$68,REF!$D$64:$D$68,"-",-1,1)</f>
        <v>-</v>
      </c>
      <c r="AZ468" s="122"/>
      <c r="BA468" s="129"/>
      <c r="BB468" s="122"/>
      <c r="BC468" s="122"/>
    </row>
    <row r="469" ht="18.75" hidden="1" customHeight="1">
      <c r="A469" s="88"/>
      <c r="B469" s="121" t="s">
        <v>312</v>
      </c>
      <c r="C469" s="122" t="s">
        <v>264</v>
      </c>
      <c r="D469" s="122">
        <v>5.0</v>
      </c>
      <c r="E469" s="121" t="str">
        <f t="array" ref="E469">XLOOKUP(B469,REF!$C$3:$C$34,REF!$B$3:$B$34,"-",0,1)</f>
        <v>Grixis</v>
      </c>
      <c r="F469" s="123" t="s">
        <v>812</v>
      </c>
      <c r="G469" s="122" t="str">
        <f t="shared" si="1"/>
        <v>0</v>
      </c>
      <c r="H469" s="122" t="str">
        <f t="shared" si="2"/>
        <v>1</v>
      </c>
      <c r="I469" s="122" t="str">
        <f t="shared" si="3"/>
        <v>1</v>
      </c>
      <c r="J469" s="122" t="str">
        <f t="shared" si="4"/>
        <v>1</v>
      </c>
      <c r="K469" s="122" t="str">
        <f t="shared" si="5"/>
        <v>0</v>
      </c>
      <c r="L469" s="122">
        <f t="shared" si="6"/>
        <v>3</v>
      </c>
      <c r="M469" s="122">
        <f t="array" ref="M469">XLOOKUP(DECKS!$F469,HISTORICO!$B$4:$B$11,HISTORICO!$C$4:$C$11,0,0)</f>
        <v>0</v>
      </c>
      <c r="N469" s="122">
        <f t="array" ref="N469">XLOOKUP(DECKS!$F469,HISTORICO!$B$4:$B$11,HISTORICO!$D$4:$D$11,0,0)</f>
        <v>0</v>
      </c>
      <c r="O469" s="122">
        <f t="array" ref="O469">XLOOKUP(DECKS!$F469,HISTORICO!$B$15:$B$89,HISTORICO!$C$15:$C$89,0,0)</f>
        <v>1</v>
      </c>
      <c r="P469" s="122">
        <f t="array" ref="P469">XLOOKUP(DECKS!$F469,HISTORICO!$B$15:$B$89,HISTORICO!$D$15:$D$89,0,0)</f>
        <v>0</v>
      </c>
      <c r="Q469" s="122">
        <f t="array" ref="Q469">XLOOKUP(DECKS!$F469,HISTORICO!$B$93:$B$171,HISTORICO!$C$93:$C$171,0,0)</f>
        <v>0</v>
      </c>
      <c r="R469" s="122">
        <f t="array" ref="R469">XLOOKUP(DECKS!$F469,HISTORICO!$B$93:$B$171,HISTORICO!$D$93:$D$171,0,0)</f>
        <v>0</v>
      </c>
      <c r="S469" s="122">
        <f t="array" ref="S469">XLOOKUP(DECKS!$F469,HISTORICO!$B$175:$B$377,HISTORICO!$C$175:$C$377,0,0)</f>
        <v>1</v>
      </c>
      <c r="T469" s="122">
        <f t="array" ref="T469">XLOOKUP(DECKS!$F469,HISTORICO!$B$175:$B$377,HISTORICO!$D$175:$D$377,0,0)</f>
        <v>0</v>
      </c>
      <c r="U469" s="122">
        <f t="array" ref="U469">XLOOKUP(DECKS!$F469,HISTORICO!$B$381:$B$501,HISTORICO!$C$381:$C$501,0,0)</f>
        <v>0</v>
      </c>
      <c r="V469" s="122">
        <f t="array" ref="V469">XLOOKUP(DECKS!$F469,HISTORICO!$B$381:$B$501,HISTORICO!$D$381:$D$501,0,0)</f>
        <v>0</v>
      </c>
      <c r="W469" s="122">
        <f t="array" ref="W469">XLOOKUP(DECKS!$F469,HISTORICO!$B$505:$B$589,HISTORICO!$C$505:$C$589,0,0)</f>
        <v>0</v>
      </c>
      <c r="X469" s="122">
        <f t="array" ref="X469">XLOOKUP(DECKS!$F469,HISTORICO!$B$505:$B$589,HISTORICO!$D$505:$D$589,0,0)</f>
        <v>0</v>
      </c>
      <c r="Y469" s="122">
        <f t="array" ref="Y469">XLOOKUP(DECKS!$F469,HISTORICO!$N$4:$N$100,HISTORICO!$O$4:$O$100,0,0)</f>
        <v>0</v>
      </c>
      <c r="Z469" s="122">
        <f t="array" ref="Z469">XLOOKUP(DECKS!$F469,HISTORICO!$N$4:$N$100,HISTORICO!$P$4:$P$100,0,0)</f>
        <v>0</v>
      </c>
      <c r="AA469" s="122">
        <f t="array" ref="AA469">XLOOKUP(DECKS!$F469,HISTORICO!$N$107:$N$288,HISTORICO!$O$107:$O$288,0,0)</f>
        <v>0</v>
      </c>
      <c r="AB469" s="122">
        <f t="array" ref="AB469">XLOOKUP(DECKS!$F469,HISTORICO!$N$107:$N$288,HISTORICO!$P$107:$P$288,0,0)</f>
        <v>0</v>
      </c>
      <c r="AC469" s="126" t="str">
        <f>DECKS!$AB469/DECKS!$AA469</f>
        <v>#DIV/0!</v>
      </c>
      <c r="AD469" s="123">
        <f t="array" ref="AD469">XLOOKUP(DECKS!$F469,HISTORICO!$N$292:$N$759,HISTORICO!$O$292:$O$759,0,0)</f>
        <v>0</v>
      </c>
      <c r="AE469" s="122">
        <f t="array" ref="AE469">XLOOKUP(DECKS!$F469,HISTORICO!$N$292:$N$759,HISTORICO!$P$292:$P$759,0,0)</f>
        <v>0</v>
      </c>
      <c r="AF469" s="124">
        <f>IFERROR(DECKS!$AE469/DECKS!$AD469,0)</f>
        <v>0</v>
      </c>
      <c r="AG469" s="123">
        <f>DECKS!$Y469+DECKS!$AA469+DECKS!$AD469</f>
        <v>0</v>
      </c>
      <c r="AH469" s="124">
        <f>IFERROR((DECKS!$Z469+DECKS!$AB469+DECKS!$AE469)/DECKS!$AG469,0)</f>
        <v>0</v>
      </c>
      <c r="AI469" s="125" t="str">
        <f>IFERROR(AVERAGEIF(REG!$D$2:$D$124,DECKS!$F469,REG!$C$2:$C$124),"-")</f>
        <v>-</v>
      </c>
      <c r="AJ469" s="123">
        <f>DECKS!$M469+DECKS!$O469+DECKS!$Q469+DECKS!$S469+DECKS!$U469+DECKS!$W469+DECKS!$Y469+DECKS!$AA469+DECKS!$AD469</f>
        <v>2</v>
      </c>
      <c r="AK469" s="124">
        <f>IFERROR((DECKS!$N469+DECKS!$P469+DECKS!$R469+DECKS!$T469+DECKS!$V469+DECKS!$X469+DECKS!$Z469+DECKS!$AB469+DECKS!$AE469)/DECKS!$AJ469,0)</f>
        <v>0</v>
      </c>
      <c r="AL469" s="126" t="s">
        <v>362</v>
      </c>
      <c r="AM469" s="122">
        <f>SUMIF(HISTORICO!N:N,DECKS!$F469,HISTORICO!X:X)</f>
        <v>0</v>
      </c>
      <c r="AN469" s="122">
        <f>SUMIF(HISTORICO!N:N,DECKS!$F469,HISTORICO!Y:Y)</f>
        <v>0</v>
      </c>
      <c r="AO469" s="122">
        <f>SUMIF(HISTORICO!N:N,DECKS!$F469,HISTORICO!Z:Z)</f>
        <v>0</v>
      </c>
      <c r="AP469" s="122">
        <f>SUMIF(HISTORICO!N:N,DECKS!$F469,HISTORICO!AA:AA)</f>
        <v>0</v>
      </c>
      <c r="AQ469" s="127">
        <f>IFERROR(SUM(DECKS!$AM469:$AP469)/((DECKS!$AG469)),0)</f>
        <v>0</v>
      </c>
      <c r="AR469" s="128">
        <f>IFERROR(DECKS!$AM469/SUM(DECKS!$AM469:$AP469),0)</f>
        <v>0</v>
      </c>
      <c r="AS469" s="128">
        <f>IFERROR(DECKS!$AN469/SUM(DECKS!$AM469:$AP469),0)</f>
        <v>0</v>
      </c>
      <c r="AT469" s="128">
        <f>IFERROR(DECKS!$AO469/SUM(DECKS!$AM469:$AP469),0)</f>
        <v>0</v>
      </c>
      <c r="AU469" s="128">
        <f>IFERROR(DECKS!$AP469/SUM(DECKS!$AM469:$AP469),0)</f>
        <v>0</v>
      </c>
      <c r="AV469" s="122">
        <f t="array" ref="AV469">XLOOKUP(DECKS!$F469,HISTORICO!$N$4:$N$100,HISTORICO!$AH$4:$AH$100,0)</f>
        <v>0</v>
      </c>
      <c r="AW469" s="122">
        <f>DECKS!$AV469+DECKS!$AM469+1.5*DECKS!$AN469+2*DECKS!$AO469+2.5*DECKS!$AP469</f>
        <v>0</v>
      </c>
      <c r="AX469" s="125" t="str">
        <f>IFERROR(DECKS!$AW469/DECKS!$AG469,"-")</f>
        <v>-</v>
      </c>
      <c r="AY469" s="122" t="str">
        <f t="array" ref="AY469">XLOOKUP(DECKS!$AX469,REF!$F$64:$F$68,REF!$D$64:$D$68,"-",-1,1)</f>
        <v>-</v>
      </c>
      <c r="AZ469" s="122"/>
      <c r="BA469" s="129"/>
      <c r="BB469" s="122"/>
      <c r="BC469" s="122"/>
    </row>
    <row r="470" ht="18.75" hidden="1" customHeight="1">
      <c r="A470" s="88"/>
      <c r="B470" s="121" t="s">
        <v>306</v>
      </c>
      <c r="C470" s="122" t="s">
        <v>273</v>
      </c>
      <c r="D470" s="122">
        <v>2.0</v>
      </c>
      <c r="E470" s="121" t="str">
        <f t="array" ref="E470">XLOOKUP(B470,REF!$C$3:$C$34,REF!$B$3:$B$34,"-",0,1)</f>
        <v>Mono White</v>
      </c>
      <c r="F470" s="123" t="s">
        <v>813</v>
      </c>
      <c r="G470" s="122" t="str">
        <f t="shared" si="1"/>
        <v>1</v>
      </c>
      <c r="H470" s="122" t="str">
        <f t="shared" si="2"/>
        <v>0</v>
      </c>
      <c r="I470" s="122" t="str">
        <f t="shared" si="3"/>
        <v>0</v>
      </c>
      <c r="J470" s="122" t="str">
        <f t="shared" si="4"/>
        <v>0</v>
      </c>
      <c r="K470" s="122" t="str">
        <f t="shared" si="5"/>
        <v>0</v>
      </c>
      <c r="L470" s="122">
        <f t="shared" si="6"/>
        <v>1</v>
      </c>
      <c r="M470" s="122">
        <f t="array" ref="M470">XLOOKUP(DECKS!$F470,HISTORICO!$B$4:$B$11,HISTORICO!$C$4:$C$11,0,0)</f>
        <v>0</v>
      </c>
      <c r="N470" s="122">
        <f t="array" ref="N470">XLOOKUP(DECKS!$F470,HISTORICO!$B$4:$B$11,HISTORICO!$D$4:$D$11,0,0)</f>
        <v>0</v>
      </c>
      <c r="O470" s="122">
        <f t="array" ref="O470">XLOOKUP(DECKS!$F470,HISTORICO!$B$15:$B$89,HISTORICO!$C$15:$C$89,0,0)</f>
        <v>0</v>
      </c>
      <c r="P470" s="122">
        <f t="array" ref="P470">XLOOKUP(DECKS!$F470,HISTORICO!$B$15:$B$89,HISTORICO!$D$15:$D$89,0,0)</f>
        <v>0</v>
      </c>
      <c r="Q470" s="122">
        <f t="array" ref="Q470">XLOOKUP(DECKS!$F470,HISTORICO!$B$93:$B$171,HISTORICO!$C$93:$C$171,0,0)</f>
        <v>1</v>
      </c>
      <c r="R470" s="122">
        <f t="array" ref="R470">XLOOKUP(DECKS!$F470,HISTORICO!$B$93:$B$171,HISTORICO!$D$93:$D$171,0,0)</f>
        <v>0</v>
      </c>
      <c r="S470" s="122">
        <f t="array" ref="S470">XLOOKUP(DECKS!$F470,HISTORICO!$B$175:$B$377,HISTORICO!$C$175:$C$377,0,0)</f>
        <v>0</v>
      </c>
      <c r="T470" s="122">
        <f t="array" ref="T470">XLOOKUP(DECKS!$F470,HISTORICO!$B$175:$B$377,HISTORICO!$D$175:$D$377,0,0)</f>
        <v>0</v>
      </c>
      <c r="U470" s="122">
        <f t="array" ref="U470">XLOOKUP(DECKS!$F470,HISTORICO!$B$381:$B$501,HISTORICO!$C$381:$C$501,0,0)</f>
        <v>0</v>
      </c>
      <c r="V470" s="122">
        <f t="array" ref="V470">XLOOKUP(DECKS!$F470,HISTORICO!$B$381:$B$501,HISTORICO!$D$381:$D$501,0,0)</f>
        <v>0</v>
      </c>
      <c r="W470" s="122">
        <f t="array" ref="W470">XLOOKUP(DECKS!$F470,HISTORICO!$B$505:$B$589,HISTORICO!$C$505:$C$589,0,0)</f>
        <v>1</v>
      </c>
      <c r="X470" s="122">
        <f t="array" ref="X470">XLOOKUP(DECKS!$F470,HISTORICO!$B$505:$B$589,HISTORICO!$D$505:$D$589,0,0)</f>
        <v>0</v>
      </c>
      <c r="Y470" s="122">
        <f t="array" ref="Y470">XLOOKUP(DECKS!$F470,HISTORICO!$N$4:$N$100,HISTORICO!$O$4:$O$100,0,0)</f>
        <v>0</v>
      </c>
      <c r="Z470" s="122">
        <f t="array" ref="Z470">XLOOKUP(DECKS!$F470,HISTORICO!$N$4:$N$100,HISTORICO!$P$4:$P$100,0,0)</f>
        <v>0</v>
      </c>
      <c r="AA470" s="122">
        <f t="array" ref="AA470">XLOOKUP(DECKS!$F470,HISTORICO!$N$107:$N$288,HISTORICO!$O$107:$O$288,0,0)</f>
        <v>0</v>
      </c>
      <c r="AB470" s="122">
        <f t="array" ref="AB470">XLOOKUP(DECKS!$F470,HISTORICO!$N$107:$N$288,HISTORICO!$P$107:$P$288,0,0)</f>
        <v>0</v>
      </c>
      <c r="AC470" s="126" t="str">
        <f>DECKS!$AB470/DECKS!$AA470</f>
        <v>#DIV/0!</v>
      </c>
      <c r="AD470" s="123">
        <f t="array" ref="AD470">XLOOKUP(DECKS!$F470,HISTORICO!$N$292:$N$759,HISTORICO!$O$292:$O$759,0,0)</f>
        <v>0</v>
      </c>
      <c r="AE470" s="122">
        <f t="array" ref="AE470">XLOOKUP(DECKS!$F470,HISTORICO!$N$292:$N$759,HISTORICO!$P$292:$P$759,0,0)</f>
        <v>0</v>
      </c>
      <c r="AF470" s="124">
        <f>IFERROR(DECKS!$AE470/DECKS!$AD470,0)</f>
        <v>0</v>
      </c>
      <c r="AG470" s="123">
        <f>DECKS!$Y470+DECKS!$AA470+DECKS!$AD470</f>
        <v>0</v>
      </c>
      <c r="AH470" s="124">
        <f>IFERROR((DECKS!$Z470+DECKS!$AB470+DECKS!$AE470)/DECKS!$AG470,0)</f>
        <v>0</v>
      </c>
      <c r="AI470" s="125" t="str">
        <f>IFERROR(AVERAGEIF(REG!$D$2:$D$124,DECKS!$F470,REG!$C$2:$C$124),"-")</f>
        <v>-</v>
      </c>
      <c r="AJ470" s="123">
        <f>DECKS!$M470+DECKS!$O470+DECKS!$Q470+DECKS!$S470+DECKS!$U470+DECKS!$W470+DECKS!$Y470+DECKS!$AA470+DECKS!$AD470</f>
        <v>2</v>
      </c>
      <c r="AK470" s="124">
        <f>IFERROR((DECKS!$N470+DECKS!$P470+DECKS!$R470+DECKS!$T470+DECKS!$V470+DECKS!$X470+DECKS!$Z470+DECKS!$AB470+DECKS!$AE470)/DECKS!$AJ470,0)</f>
        <v>0</v>
      </c>
      <c r="AL470" s="122" t="s">
        <v>362</v>
      </c>
      <c r="AM470" s="122">
        <f>SUMIF(HISTORICO!N:N,DECKS!$F470,HISTORICO!X:X)</f>
        <v>0</v>
      </c>
      <c r="AN470" s="122">
        <f>SUMIF(HISTORICO!N:N,DECKS!$F470,HISTORICO!Y:Y)</f>
        <v>0</v>
      </c>
      <c r="AO470" s="122">
        <f>SUMIF(HISTORICO!N:N,DECKS!$F470,HISTORICO!Z:Z)</f>
        <v>0</v>
      </c>
      <c r="AP470" s="122">
        <f>SUMIF(HISTORICO!N:N,DECKS!$F470,HISTORICO!AA:AA)</f>
        <v>0</v>
      </c>
      <c r="AQ470" s="127">
        <f>IFERROR(SUM(DECKS!$AM470:$AP470)/((DECKS!$AG470)),0)</f>
        <v>0</v>
      </c>
      <c r="AR470" s="128">
        <f>IFERROR(DECKS!$AM470/SUM(DECKS!$AM470:$AP470),0)</f>
        <v>0</v>
      </c>
      <c r="AS470" s="128">
        <f>IFERROR(DECKS!$AN470/SUM(DECKS!$AM470:$AP470),0)</f>
        <v>0</v>
      </c>
      <c r="AT470" s="128">
        <f>IFERROR(DECKS!$AO470/SUM(DECKS!$AM470:$AP470),0)</f>
        <v>0</v>
      </c>
      <c r="AU470" s="128">
        <f>IFERROR(DECKS!$AP470/SUM(DECKS!$AM470:$AP470),0)</f>
        <v>0</v>
      </c>
      <c r="AV470" s="122">
        <f t="array" ref="AV470">XLOOKUP(DECKS!$F470,HISTORICO!$N$4:$N$100,HISTORICO!$AH$4:$AH$100,0)</f>
        <v>0</v>
      </c>
      <c r="AW470" s="122">
        <f>DECKS!$AV470+DECKS!$AM470+1.5*DECKS!$AN470+2*DECKS!$AO470+2.5*DECKS!$AP470</f>
        <v>0</v>
      </c>
      <c r="AX470" s="125" t="str">
        <f>IFERROR(DECKS!$AW470/DECKS!$AG470,"-")</f>
        <v>-</v>
      </c>
      <c r="AY470" s="122" t="str">
        <f t="array" ref="AY470">XLOOKUP(DECKS!$AX470,REF!$F$64:$F$68,REF!$D$64:$D$68,"-",-1,1)</f>
        <v>-</v>
      </c>
      <c r="AZ470" s="122"/>
      <c r="BA470" s="129"/>
      <c r="BB470" s="122"/>
      <c r="BC470" s="122"/>
    </row>
    <row r="471" ht="18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90"/>
      <c r="AD471" s="91"/>
      <c r="AE471" s="92"/>
      <c r="AF471" s="91"/>
      <c r="AG471" s="89"/>
      <c r="AH471" s="91"/>
      <c r="AI471" s="88"/>
      <c r="AJ471" s="89"/>
      <c r="AK471" s="91"/>
      <c r="AL471" s="88"/>
      <c r="AM471" s="88"/>
      <c r="AN471" s="88"/>
      <c r="AO471" s="88"/>
      <c r="AP471" s="88"/>
      <c r="AQ471" s="88"/>
      <c r="AR471" s="88"/>
      <c r="AS471" s="88"/>
      <c r="AT471" s="88"/>
      <c r="AU471" s="88"/>
      <c r="AV471" s="130"/>
      <c r="AW471" s="130"/>
      <c r="AX471" s="130"/>
      <c r="AY471" s="130"/>
      <c r="AZ471" s="88"/>
      <c r="BA471" s="88"/>
      <c r="BB471" s="88"/>
      <c r="BC471" s="88"/>
    </row>
    <row r="472" ht="18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90"/>
      <c r="AD472" s="91"/>
      <c r="AE472" s="92"/>
      <c r="AF472" s="91"/>
      <c r="AG472" s="89"/>
      <c r="AH472" s="91"/>
      <c r="AI472" s="88"/>
      <c r="AJ472" s="89"/>
      <c r="AK472" s="91"/>
      <c r="AL472" s="88"/>
      <c r="AM472" s="88"/>
      <c r="AN472" s="88"/>
      <c r="AO472" s="88"/>
      <c r="AP472" s="88"/>
      <c r="AQ472" s="88"/>
      <c r="AR472" s="88"/>
      <c r="AS472" s="88"/>
      <c r="AT472" s="88"/>
      <c r="AU472" s="88"/>
      <c r="AV472" s="130"/>
      <c r="AW472" s="130"/>
      <c r="AX472" s="130"/>
      <c r="AY472" s="130"/>
      <c r="AZ472" s="88"/>
      <c r="BA472" s="88"/>
      <c r="BB472" s="88"/>
      <c r="BC472" s="88"/>
    </row>
    <row r="473" ht="18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90"/>
      <c r="AD473" s="91"/>
      <c r="AE473" s="92"/>
      <c r="AF473" s="91"/>
      <c r="AG473" s="89"/>
      <c r="AH473" s="91"/>
      <c r="AI473" s="88"/>
      <c r="AJ473" s="89"/>
      <c r="AK473" s="91"/>
      <c r="AL473" s="88"/>
      <c r="AM473" s="88"/>
      <c r="AN473" s="88"/>
      <c r="AO473" s="88"/>
      <c r="AP473" s="88"/>
      <c r="AQ473" s="88"/>
      <c r="AR473" s="88"/>
      <c r="AS473" s="88"/>
      <c r="AT473" s="88"/>
      <c r="AU473" s="88"/>
      <c r="AV473" s="130"/>
      <c r="AW473" s="130"/>
      <c r="AX473" s="130"/>
      <c r="AY473" s="130"/>
      <c r="AZ473" s="88"/>
      <c r="BA473" s="88"/>
      <c r="BB473" s="88"/>
      <c r="BC473" s="88"/>
    </row>
    <row r="474" ht="18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90"/>
      <c r="AD474" s="91"/>
      <c r="AE474" s="92"/>
      <c r="AF474" s="91"/>
      <c r="AG474" s="89"/>
      <c r="AH474" s="91"/>
      <c r="AI474" s="88"/>
      <c r="AJ474" s="89"/>
      <c r="AK474" s="91"/>
      <c r="AL474" s="88"/>
      <c r="AM474" s="88"/>
      <c r="AN474" s="88"/>
      <c r="AO474" s="88"/>
      <c r="AP474" s="88"/>
      <c r="AQ474" s="88"/>
      <c r="AR474" s="88"/>
      <c r="AS474" s="88"/>
      <c r="AT474" s="88"/>
      <c r="AU474" s="88"/>
      <c r="AV474" s="130"/>
      <c r="AW474" s="130"/>
      <c r="AX474" s="130"/>
      <c r="AY474" s="130"/>
      <c r="AZ474" s="88"/>
      <c r="BA474" s="88"/>
      <c r="BB474" s="88"/>
      <c r="BC474" s="88"/>
    </row>
    <row r="475" ht="18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90"/>
      <c r="AD475" s="91"/>
      <c r="AE475" s="92"/>
      <c r="AF475" s="91"/>
      <c r="AG475" s="89"/>
      <c r="AH475" s="91"/>
      <c r="AI475" s="88"/>
      <c r="AJ475" s="89"/>
      <c r="AK475" s="91"/>
      <c r="AL475" s="88"/>
      <c r="AM475" s="88"/>
      <c r="AN475" s="88"/>
      <c r="AO475" s="88"/>
      <c r="AP475" s="88"/>
      <c r="AQ475" s="88"/>
      <c r="AR475" s="88"/>
      <c r="AS475" s="88"/>
      <c r="AT475" s="88"/>
      <c r="AU475" s="88"/>
      <c r="AV475" s="130"/>
      <c r="AW475" s="130"/>
      <c r="AX475" s="130"/>
      <c r="AY475" s="130"/>
      <c r="AZ475" s="88"/>
      <c r="BA475" s="88"/>
      <c r="BB475" s="88"/>
      <c r="BC475" s="88"/>
    </row>
    <row r="476" ht="18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90"/>
      <c r="AD476" s="91"/>
      <c r="AE476" s="92"/>
      <c r="AF476" s="91"/>
      <c r="AG476" s="89"/>
      <c r="AH476" s="91"/>
      <c r="AI476" s="88"/>
      <c r="AJ476" s="89"/>
      <c r="AK476" s="91"/>
      <c r="AL476" s="88"/>
      <c r="AM476" s="88"/>
      <c r="AN476" s="88"/>
      <c r="AO476" s="88"/>
      <c r="AP476" s="88"/>
      <c r="AQ476" s="88"/>
      <c r="AR476" s="88"/>
      <c r="AS476" s="88"/>
      <c r="AT476" s="88"/>
      <c r="AU476" s="88"/>
      <c r="AV476" s="130"/>
      <c r="AW476" s="130"/>
      <c r="AX476" s="130"/>
      <c r="AY476" s="130"/>
      <c r="AZ476" s="88"/>
      <c r="BA476" s="88"/>
      <c r="BB476" s="88"/>
      <c r="BC476" s="88"/>
    </row>
    <row r="477" ht="18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90"/>
      <c r="AD477" s="91"/>
      <c r="AE477" s="92"/>
      <c r="AF477" s="91"/>
      <c r="AG477" s="89"/>
      <c r="AH477" s="91"/>
      <c r="AI477" s="88"/>
      <c r="AJ477" s="89"/>
      <c r="AK477" s="91"/>
      <c r="AL477" s="88"/>
      <c r="AM477" s="88"/>
      <c r="AN477" s="88"/>
      <c r="AO477" s="88"/>
      <c r="AP477" s="88"/>
      <c r="AQ477" s="88"/>
      <c r="AR477" s="88"/>
      <c r="AS477" s="88"/>
      <c r="AT477" s="88"/>
      <c r="AU477" s="88"/>
      <c r="AV477" s="130"/>
      <c r="AW477" s="130"/>
      <c r="AX477" s="130"/>
      <c r="AY477" s="130"/>
      <c r="AZ477" s="88"/>
      <c r="BA477" s="88"/>
      <c r="BB477" s="88"/>
      <c r="BC477" s="88"/>
    </row>
    <row r="478" ht="18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90"/>
      <c r="AD478" s="91"/>
      <c r="AE478" s="92"/>
      <c r="AF478" s="91"/>
      <c r="AG478" s="89"/>
      <c r="AH478" s="91"/>
      <c r="AI478" s="88"/>
      <c r="AJ478" s="89"/>
      <c r="AK478" s="91"/>
      <c r="AL478" s="88"/>
      <c r="AM478" s="88"/>
      <c r="AN478" s="88"/>
      <c r="AO478" s="88"/>
      <c r="AP478" s="88"/>
      <c r="AQ478" s="88"/>
      <c r="AR478" s="88"/>
      <c r="AS478" s="88"/>
      <c r="AT478" s="88"/>
      <c r="AU478" s="88"/>
      <c r="AV478" s="130"/>
      <c r="AW478" s="130"/>
      <c r="AX478" s="130"/>
      <c r="AY478" s="130"/>
      <c r="AZ478" s="88"/>
      <c r="BA478" s="88"/>
      <c r="BB478" s="88"/>
      <c r="BC478" s="88"/>
    </row>
    <row r="479" ht="18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90"/>
      <c r="AD479" s="91"/>
      <c r="AE479" s="92"/>
      <c r="AF479" s="91"/>
      <c r="AG479" s="89"/>
      <c r="AH479" s="91"/>
      <c r="AI479" s="88"/>
      <c r="AJ479" s="89"/>
      <c r="AK479" s="91"/>
      <c r="AL479" s="88"/>
      <c r="AM479" s="88"/>
      <c r="AN479" s="88"/>
      <c r="AO479" s="88"/>
      <c r="AP479" s="88"/>
      <c r="AQ479" s="88"/>
      <c r="AR479" s="88"/>
      <c r="AS479" s="88"/>
      <c r="AT479" s="88"/>
      <c r="AU479" s="88"/>
      <c r="AV479" s="130"/>
      <c r="AW479" s="130"/>
      <c r="AX479" s="130"/>
      <c r="AY479" s="130"/>
      <c r="AZ479" s="88"/>
      <c r="BA479" s="88"/>
      <c r="BB479" s="88"/>
      <c r="BC479" s="88"/>
    </row>
    <row r="480" ht="18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90"/>
      <c r="AD480" s="91"/>
      <c r="AE480" s="92"/>
      <c r="AF480" s="91"/>
      <c r="AG480" s="89"/>
      <c r="AH480" s="91"/>
      <c r="AI480" s="88"/>
      <c r="AJ480" s="89"/>
      <c r="AK480" s="91"/>
      <c r="AL480" s="88"/>
      <c r="AM480" s="88"/>
      <c r="AN480" s="88"/>
      <c r="AO480" s="88"/>
      <c r="AP480" s="88"/>
      <c r="AQ480" s="88"/>
      <c r="AR480" s="88"/>
      <c r="AS480" s="88"/>
      <c r="AT480" s="88"/>
      <c r="AU480" s="88"/>
      <c r="AV480" s="130"/>
      <c r="AW480" s="130"/>
      <c r="AX480" s="130"/>
      <c r="AY480" s="130"/>
      <c r="AZ480" s="88"/>
      <c r="BA480" s="88"/>
      <c r="BB480" s="88"/>
      <c r="BC480" s="88"/>
    </row>
    <row r="481" ht="18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90"/>
      <c r="AD481" s="91"/>
      <c r="AE481" s="92"/>
      <c r="AF481" s="91"/>
      <c r="AG481" s="89"/>
      <c r="AH481" s="91"/>
      <c r="AI481" s="88"/>
      <c r="AJ481" s="89"/>
      <c r="AK481" s="91"/>
      <c r="AL481" s="88"/>
      <c r="AM481" s="88"/>
      <c r="AN481" s="88"/>
      <c r="AO481" s="88"/>
      <c r="AP481" s="88"/>
      <c r="AQ481" s="88"/>
      <c r="AR481" s="88"/>
      <c r="AS481" s="88"/>
      <c r="AT481" s="88"/>
      <c r="AU481" s="88"/>
      <c r="AV481" s="130"/>
      <c r="AW481" s="130"/>
      <c r="AX481" s="130"/>
      <c r="AY481" s="130"/>
      <c r="AZ481" s="88"/>
      <c r="BA481" s="88"/>
      <c r="BB481" s="88"/>
      <c r="BC481" s="88"/>
    </row>
    <row r="482" ht="18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90"/>
      <c r="AD482" s="91"/>
      <c r="AE482" s="92"/>
      <c r="AF482" s="91"/>
      <c r="AG482" s="89"/>
      <c r="AH482" s="91"/>
      <c r="AI482" s="88"/>
      <c r="AJ482" s="89"/>
      <c r="AK482" s="91"/>
      <c r="AL482" s="88"/>
      <c r="AM482" s="88"/>
      <c r="AN482" s="88"/>
      <c r="AO482" s="88"/>
      <c r="AP482" s="88"/>
      <c r="AQ482" s="88"/>
      <c r="AR482" s="88"/>
      <c r="AS482" s="88"/>
      <c r="AT482" s="88"/>
      <c r="AU482" s="88"/>
      <c r="AV482" s="130"/>
      <c r="AW482" s="130"/>
      <c r="AX482" s="130"/>
      <c r="AY482" s="130"/>
      <c r="AZ482" s="88"/>
      <c r="BA482" s="88"/>
      <c r="BB482" s="88"/>
      <c r="BC482" s="88"/>
    </row>
    <row r="483" ht="18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90"/>
      <c r="AD483" s="91"/>
      <c r="AE483" s="92"/>
      <c r="AF483" s="91"/>
      <c r="AG483" s="89"/>
      <c r="AH483" s="91"/>
      <c r="AI483" s="88"/>
      <c r="AJ483" s="89"/>
      <c r="AK483" s="91"/>
      <c r="AL483" s="88"/>
      <c r="AM483" s="88"/>
      <c r="AN483" s="88"/>
      <c r="AO483" s="88"/>
      <c r="AP483" s="88"/>
      <c r="AQ483" s="88"/>
      <c r="AR483" s="88"/>
      <c r="AS483" s="88"/>
      <c r="AT483" s="88"/>
      <c r="AU483" s="88"/>
      <c r="AV483" s="130"/>
      <c r="AW483" s="130"/>
      <c r="AX483" s="130"/>
      <c r="AY483" s="130"/>
      <c r="AZ483" s="88"/>
      <c r="BA483" s="88"/>
      <c r="BB483" s="88"/>
      <c r="BC483" s="88"/>
    </row>
    <row r="484" ht="18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90"/>
      <c r="AD484" s="91"/>
      <c r="AE484" s="92"/>
      <c r="AF484" s="91"/>
      <c r="AG484" s="89"/>
      <c r="AH484" s="91"/>
      <c r="AI484" s="88"/>
      <c r="AJ484" s="89"/>
      <c r="AK484" s="91"/>
      <c r="AL484" s="88"/>
      <c r="AM484" s="88"/>
      <c r="AN484" s="88"/>
      <c r="AO484" s="88"/>
      <c r="AP484" s="88"/>
      <c r="AQ484" s="88"/>
      <c r="AR484" s="88"/>
      <c r="AS484" s="88"/>
      <c r="AT484" s="88"/>
      <c r="AU484" s="88"/>
      <c r="AV484" s="130"/>
      <c r="AW484" s="130"/>
      <c r="AX484" s="130"/>
      <c r="AY484" s="130"/>
      <c r="AZ484" s="88"/>
      <c r="BA484" s="88"/>
      <c r="BB484" s="88"/>
      <c r="BC484" s="88"/>
    </row>
    <row r="485" ht="18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90"/>
      <c r="AD485" s="91"/>
      <c r="AE485" s="92"/>
      <c r="AF485" s="91"/>
      <c r="AG485" s="89"/>
      <c r="AH485" s="91"/>
      <c r="AI485" s="88"/>
      <c r="AJ485" s="89"/>
      <c r="AK485" s="91"/>
      <c r="AL485" s="88"/>
      <c r="AM485" s="88"/>
      <c r="AN485" s="88"/>
      <c r="AO485" s="88"/>
      <c r="AP485" s="88"/>
      <c r="AQ485" s="88"/>
      <c r="AR485" s="88"/>
      <c r="AS485" s="88"/>
      <c r="AT485" s="88"/>
      <c r="AU485" s="88"/>
      <c r="AV485" s="130"/>
      <c r="AW485" s="130"/>
      <c r="AX485" s="130"/>
      <c r="AY485" s="130"/>
      <c r="AZ485" s="88"/>
      <c r="BA485" s="88"/>
      <c r="BB485" s="88"/>
      <c r="BC485" s="88"/>
    </row>
    <row r="486" ht="18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90"/>
      <c r="AD486" s="91"/>
      <c r="AE486" s="92"/>
      <c r="AF486" s="91"/>
      <c r="AG486" s="89"/>
      <c r="AH486" s="91"/>
      <c r="AI486" s="88"/>
      <c r="AJ486" s="89"/>
      <c r="AK486" s="91"/>
      <c r="AL486" s="88"/>
      <c r="AM486" s="88"/>
      <c r="AN486" s="88"/>
      <c r="AO486" s="88"/>
      <c r="AP486" s="88"/>
      <c r="AQ486" s="88"/>
      <c r="AR486" s="88"/>
      <c r="AS486" s="88"/>
      <c r="AT486" s="88"/>
      <c r="AU486" s="88"/>
      <c r="AV486" s="130"/>
      <c r="AW486" s="130"/>
      <c r="AX486" s="130"/>
      <c r="AY486" s="130"/>
      <c r="AZ486" s="88"/>
      <c r="BA486" s="88"/>
      <c r="BB486" s="88"/>
      <c r="BC486" s="88"/>
    </row>
    <row r="487" ht="18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90"/>
      <c r="AD487" s="91"/>
      <c r="AE487" s="92"/>
      <c r="AF487" s="91"/>
      <c r="AG487" s="89"/>
      <c r="AH487" s="91"/>
      <c r="AI487" s="88"/>
      <c r="AJ487" s="89"/>
      <c r="AK487" s="91"/>
      <c r="AL487" s="88"/>
      <c r="AM487" s="88"/>
      <c r="AN487" s="88"/>
      <c r="AO487" s="88"/>
      <c r="AP487" s="88"/>
      <c r="AQ487" s="88"/>
      <c r="AR487" s="88"/>
      <c r="AS487" s="88"/>
      <c r="AT487" s="88"/>
      <c r="AU487" s="88"/>
      <c r="AV487" s="130"/>
      <c r="AW487" s="130"/>
      <c r="AX487" s="130"/>
      <c r="AY487" s="130"/>
      <c r="AZ487" s="88"/>
      <c r="BA487" s="88"/>
      <c r="BB487" s="88"/>
      <c r="BC487" s="88"/>
    </row>
    <row r="488" ht="18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90"/>
      <c r="AD488" s="91"/>
      <c r="AE488" s="92"/>
      <c r="AF488" s="91"/>
      <c r="AG488" s="89"/>
      <c r="AH488" s="91"/>
      <c r="AI488" s="88"/>
      <c r="AJ488" s="89"/>
      <c r="AK488" s="91"/>
      <c r="AL488" s="88"/>
      <c r="AM488" s="88"/>
      <c r="AN488" s="88"/>
      <c r="AO488" s="88"/>
      <c r="AP488" s="88"/>
      <c r="AQ488" s="88"/>
      <c r="AR488" s="88"/>
      <c r="AS488" s="88"/>
      <c r="AT488" s="88"/>
      <c r="AU488" s="88"/>
      <c r="AV488" s="130"/>
      <c r="AW488" s="130"/>
      <c r="AX488" s="130"/>
      <c r="AY488" s="130"/>
      <c r="AZ488" s="88"/>
      <c r="BA488" s="88"/>
      <c r="BB488" s="88"/>
      <c r="BC488" s="88"/>
    </row>
    <row r="489" ht="18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90"/>
      <c r="AD489" s="91"/>
      <c r="AE489" s="92"/>
      <c r="AF489" s="91"/>
      <c r="AG489" s="89"/>
      <c r="AH489" s="91"/>
      <c r="AI489" s="88"/>
      <c r="AJ489" s="89"/>
      <c r="AK489" s="91"/>
      <c r="AL489" s="88"/>
      <c r="AM489" s="88"/>
      <c r="AN489" s="88"/>
      <c r="AO489" s="88"/>
      <c r="AP489" s="88"/>
      <c r="AQ489" s="88"/>
      <c r="AR489" s="88"/>
      <c r="AS489" s="88"/>
      <c r="AT489" s="88"/>
      <c r="AU489" s="88"/>
      <c r="AV489" s="130"/>
      <c r="AW489" s="130"/>
      <c r="AX489" s="130"/>
      <c r="AY489" s="130"/>
      <c r="AZ489" s="88"/>
      <c r="BA489" s="88"/>
      <c r="BB489" s="88"/>
      <c r="BC489" s="88"/>
    </row>
    <row r="490" ht="18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90"/>
      <c r="AD490" s="91"/>
      <c r="AE490" s="92"/>
      <c r="AF490" s="91"/>
      <c r="AG490" s="89"/>
      <c r="AH490" s="91"/>
      <c r="AI490" s="88"/>
      <c r="AJ490" s="89"/>
      <c r="AK490" s="91"/>
      <c r="AL490" s="88"/>
      <c r="AM490" s="88"/>
      <c r="AN490" s="88"/>
      <c r="AO490" s="88"/>
      <c r="AP490" s="88"/>
      <c r="AQ490" s="88"/>
      <c r="AR490" s="88"/>
      <c r="AS490" s="88"/>
      <c r="AT490" s="88"/>
      <c r="AU490" s="88"/>
      <c r="AV490" s="130"/>
      <c r="AW490" s="130"/>
      <c r="AX490" s="130"/>
      <c r="AY490" s="130"/>
      <c r="AZ490" s="88"/>
      <c r="BA490" s="88"/>
      <c r="BB490" s="88"/>
      <c r="BC490" s="88"/>
    </row>
    <row r="491" ht="18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90"/>
      <c r="AD491" s="91"/>
      <c r="AE491" s="92"/>
      <c r="AF491" s="91"/>
      <c r="AG491" s="89"/>
      <c r="AH491" s="91"/>
      <c r="AI491" s="88"/>
      <c r="AJ491" s="89"/>
      <c r="AK491" s="91"/>
      <c r="AL491" s="88"/>
      <c r="AM491" s="88"/>
      <c r="AN491" s="88"/>
      <c r="AO491" s="88"/>
      <c r="AP491" s="88"/>
      <c r="AQ491" s="88"/>
      <c r="AR491" s="88"/>
      <c r="AS491" s="88"/>
      <c r="AT491" s="88"/>
      <c r="AU491" s="88"/>
      <c r="AV491" s="130"/>
      <c r="AW491" s="130"/>
      <c r="AX491" s="130"/>
      <c r="AY491" s="130"/>
      <c r="AZ491" s="88"/>
      <c r="BA491" s="88"/>
      <c r="BB491" s="88"/>
      <c r="BC491" s="88"/>
    </row>
    <row r="492" ht="18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90"/>
      <c r="AD492" s="91"/>
      <c r="AE492" s="92"/>
      <c r="AF492" s="91"/>
      <c r="AG492" s="89"/>
      <c r="AH492" s="91"/>
      <c r="AI492" s="88"/>
      <c r="AJ492" s="89"/>
      <c r="AK492" s="91"/>
      <c r="AL492" s="88"/>
      <c r="AM492" s="88"/>
      <c r="AN492" s="88"/>
      <c r="AO492" s="88"/>
      <c r="AP492" s="88"/>
      <c r="AQ492" s="88"/>
      <c r="AR492" s="88"/>
      <c r="AS492" s="88"/>
      <c r="AT492" s="88"/>
      <c r="AU492" s="88"/>
      <c r="AV492" s="130"/>
      <c r="AW492" s="130"/>
      <c r="AX492" s="130"/>
      <c r="AY492" s="130"/>
      <c r="AZ492" s="88"/>
      <c r="BA492" s="88"/>
      <c r="BB492" s="88"/>
      <c r="BC492" s="88"/>
    </row>
    <row r="493" ht="18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90"/>
      <c r="AD493" s="91"/>
      <c r="AE493" s="92"/>
      <c r="AF493" s="91"/>
      <c r="AG493" s="89"/>
      <c r="AH493" s="91"/>
      <c r="AI493" s="88"/>
      <c r="AJ493" s="89"/>
      <c r="AK493" s="91"/>
      <c r="AL493" s="88"/>
      <c r="AM493" s="88"/>
      <c r="AN493" s="88"/>
      <c r="AO493" s="88"/>
      <c r="AP493" s="88"/>
      <c r="AQ493" s="88"/>
      <c r="AR493" s="88"/>
      <c r="AS493" s="88"/>
      <c r="AT493" s="88"/>
      <c r="AU493" s="88"/>
      <c r="AV493" s="130"/>
      <c r="AW493" s="130"/>
      <c r="AX493" s="130"/>
      <c r="AY493" s="130"/>
      <c r="AZ493" s="88"/>
      <c r="BA493" s="88"/>
      <c r="BB493" s="88"/>
      <c r="BC493" s="88"/>
    </row>
    <row r="494" ht="18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90"/>
      <c r="AD494" s="91"/>
      <c r="AE494" s="92"/>
      <c r="AF494" s="91"/>
      <c r="AG494" s="89"/>
      <c r="AH494" s="91"/>
      <c r="AI494" s="88"/>
      <c r="AJ494" s="89"/>
      <c r="AK494" s="91"/>
      <c r="AL494" s="88"/>
      <c r="AM494" s="88"/>
      <c r="AN494" s="88"/>
      <c r="AO494" s="88"/>
      <c r="AP494" s="88"/>
      <c r="AQ494" s="88"/>
      <c r="AR494" s="88"/>
      <c r="AS494" s="88"/>
      <c r="AT494" s="88"/>
      <c r="AU494" s="88"/>
      <c r="AV494" s="130"/>
      <c r="AW494" s="130"/>
      <c r="AX494" s="130"/>
      <c r="AY494" s="130"/>
      <c r="AZ494" s="88"/>
      <c r="BA494" s="88"/>
      <c r="BB494" s="88"/>
      <c r="BC494" s="88"/>
    </row>
    <row r="495" ht="18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90"/>
      <c r="AD495" s="91"/>
      <c r="AE495" s="92"/>
      <c r="AF495" s="91"/>
      <c r="AG495" s="89"/>
      <c r="AH495" s="91"/>
      <c r="AI495" s="88"/>
      <c r="AJ495" s="89"/>
      <c r="AK495" s="91"/>
      <c r="AL495" s="88"/>
      <c r="AM495" s="88"/>
      <c r="AN495" s="88"/>
      <c r="AO495" s="88"/>
      <c r="AP495" s="88"/>
      <c r="AQ495" s="88"/>
      <c r="AR495" s="88"/>
      <c r="AS495" s="88"/>
      <c r="AT495" s="88"/>
      <c r="AU495" s="88"/>
      <c r="AV495" s="130"/>
      <c r="AW495" s="130"/>
      <c r="AX495" s="130"/>
      <c r="AY495" s="130"/>
      <c r="AZ495" s="88"/>
      <c r="BA495" s="88"/>
      <c r="BB495" s="88"/>
      <c r="BC495" s="88"/>
    </row>
    <row r="496" ht="18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90"/>
      <c r="AD496" s="91"/>
      <c r="AE496" s="92"/>
      <c r="AF496" s="91"/>
      <c r="AG496" s="89"/>
      <c r="AH496" s="91"/>
      <c r="AI496" s="88"/>
      <c r="AJ496" s="89"/>
      <c r="AK496" s="91"/>
      <c r="AL496" s="88"/>
      <c r="AM496" s="88"/>
      <c r="AN496" s="88"/>
      <c r="AO496" s="88"/>
      <c r="AP496" s="88"/>
      <c r="AQ496" s="88"/>
      <c r="AR496" s="88"/>
      <c r="AS496" s="88"/>
      <c r="AT496" s="88"/>
      <c r="AU496" s="88"/>
      <c r="AV496" s="130"/>
      <c r="AW496" s="130"/>
      <c r="AX496" s="130"/>
      <c r="AY496" s="130"/>
      <c r="AZ496" s="88"/>
      <c r="BA496" s="88"/>
      <c r="BB496" s="88"/>
      <c r="BC496" s="88"/>
    </row>
    <row r="497" ht="18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90"/>
      <c r="AD497" s="91"/>
      <c r="AE497" s="92"/>
      <c r="AF497" s="91"/>
      <c r="AG497" s="89"/>
      <c r="AH497" s="91"/>
      <c r="AI497" s="88"/>
      <c r="AJ497" s="89"/>
      <c r="AK497" s="91"/>
      <c r="AL497" s="88"/>
      <c r="AM497" s="88"/>
      <c r="AN497" s="88"/>
      <c r="AO497" s="88"/>
      <c r="AP497" s="88"/>
      <c r="AQ497" s="88"/>
      <c r="AR497" s="88"/>
      <c r="AS497" s="88"/>
      <c r="AT497" s="88"/>
      <c r="AU497" s="88"/>
      <c r="AV497" s="130"/>
      <c r="AW497" s="130"/>
      <c r="AX497" s="130"/>
      <c r="AY497" s="130"/>
      <c r="AZ497" s="88"/>
      <c r="BA497" s="88"/>
      <c r="BB497" s="88"/>
      <c r="BC497" s="88"/>
    </row>
    <row r="498" ht="18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90"/>
      <c r="AD498" s="91"/>
      <c r="AE498" s="92"/>
      <c r="AF498" s="91"/>
      <c r="AG498" s="89"/>
      <c r="AH498" s="91"/>
      <c r="AI498" s="88"/>
      <c r="AJ498" s="89"/>
      <c r="AK498" s="91"/>
      <c r="AL498" s="88"/>
      <c r="AM498" s="88"/>
      <c r="AN498" s="88"/>
      <c r="AO498" s="88"/>
      <c r="AP498" s="88"/>
      <c r="AQ498" s="88"/>
      <c r="AR498" s="88"/>
      <c r="AS498" s="88"/>
      <c r="AT498" s="88"/>
      <c r="AU498" s="88"/>
      <c r="AV498" s="130"/>
      <c r="AW498" s="130"/>
      <c r="AX498" s="130"/>
      <c r="AY498" s="130"/>
      <c r="AZ498" s="88"/>
      <c r="BA498" s="88"/>
      <c r="BB498" s="88"/>
      <c r="BC498" s="88"/>
    </row>
  </sheetData>
  <dataValidations>
    <dataValidation type="list" allowBlank="1" showErrorMessage="1" sqref="C3:C470">
      <formula1>THEMES!$B:$B</formula1>
    </dataValidation>
    <dataValidation type="list" allowBlank="1" showErrorMessage="1" sqref="F394 F408:F410 F415 F419:F427 F435:F437 F440:F448 F451:F464">
      <formula1>$F:$F</formula1>
    </dataValidation>
  </dataValidations>
  <hyperlinks>
    <hyperlink r:id="rId1" ref="AZ5"/>
    <hyperlink r:id="rId2" ref="AZ8"/>
    <hyperlink r:id="rId3" ref="AZ12"/>
    <hyperlink r:id="rId4" ref="AZ15"/>
    <hyperlink r:id="rId5" ref="AZ16"/>
    <hyperlink r:id="rId6" ref="AZ17"/>
    <hyperlink r:id="rId7" ref="AZ21"/>
    <hyperlink r:id="rId8" ref="AZ22"/>
    <hyperlink r:id="rId9" ref="AZ23"/>
    <hyperlink r:id="rId10" ref="AZ24"/>
    <hyperlink r:id="rId11" ref="AZ25"/>
    <hyperlink r:id="rId12" ref="AZ26"/>
    <hyperlink r:id="rId13" ref="AZ27"/>
    <hyperlink r:id="rId14" ref="AZ30"/>
    <hyperlink r:id="rId15" ref="AZ31"/>
    <hyperlink r:id="rId16" ref="AZ32"/>
    <hyperlink r:id="rId17" ref="AZ36"/>
    <hyperlink r:id="rId18" ref="AZ38"/>
    <hyperlink r:id="rId19" ref="AZ39"/>
    <hyperlink r:id="rId20" ref="AZ48"/>
    <hyperlink r:id="rId21" ref="AZ52"/>
    <hyperlink r:id="rId22" ref="AZ65"/>
    <hyperlink r:id="rId23" ref="F67"/>
    <hyperlink r:id="rId24" ref="AZ67"/>
    <hyperlink r:id="rId25" ref="AZ68"/>
    <hyperlink r:id="rId26" ref="AZ69"/>
    <hyperlink r:id="rId27" ref="AZ83"/>
    <hyperlink r:id="rId28" ref="AZ84"/>
    <hyperlink r:id="rId29" ref="AZ128"/>
    <hyperlink r:id="rId30" ref="AZ129"/>
    <hyperlink r:id="rId31" ref="AZ130"/>
    <hyperlink r:id="rId32" ref="AZ132"/>
    <hyperlink r:id="rId33" ref="AZ133"/>
    <hyperlink r:id="rId34" ref="F135"/>
    <hyperlink r:id="rId35" ref="AZ141"/>
    <hyperlink r:id="rId36" ref="AZ156"/>
    <hyperlink r:id="rId37" ref="AZ160"/>
    <hyperlink r:id="rId38" ref="AZ167"/>
    <hyperlink r:id="rId39" ref="AZ168"/>
    <hyperlink r:id="rId40" ref="AZ170"/>
    <hyperlink r:id="rId41" ref="AZ173"/>
    <hyperlink r:id="rId42" ref="AZ176"/>
    <hyperlink r:id="rId43" ref="AZ178"/>
    <hyperlink r:id="rId44" ref="F186"/>
  </hyperlinks>
  <printOptions/>
  <pageMargins bottom="0.75" footer="0.0" header="0.0" left="0.25" right="0.25" top="0.75"/>
  <pageSetup orientation="landscape"/>
  <drawing r:id="rId45"/>
  <tableParts count="1">
    <tablePart r:id="rId4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14" width="8.86"/>
    <col customWidth="1" min="15" max="15" width="1.43"/>
    <col customWidth="1" min="16" max="19" width="8.86"/>
    <col customWidth="1" min="20" max="20" width="5.86"/>
    <col customWidth="1" min="21" max="21" width="7.57"/>
    <col customWidth="1" min="22" max="22" width="6.14"/>
    <col customWidth="1" min="23" max="23" width="8.86"/>
    <col customWidth="1" min="24" max="24" width="15.14"/>
    <col customWidth="1" min="25" max="27" width="9.57"/>
    <col customWidth="1" min="28" max="28" width="10.14"/>
    <col customWidth="1" min="29" max="29" width="9.57"/>
    <col customWidth="1" min="30" max="31" width="10.0"/>
    <col customWidth="1" min="32" max="32" width="10.14"/>
    <col customWidth="1" min="33" max="36" width="8.86"/>
    <col customWidth="1" min="37" max="37" width="9.86"/>
    <col customWidth="1" min="38" max="38" width="8.86"/>
    <col customWidth="1" min="39" max="39" width="12.86"/>
    <col customWidth="1" min="40" max="40" width="12.43"/>
    <col customWidth="1" min="41" max="41" width="9.86"/>
    <col customWidth="1" min="42" max="42" width="8.86"/>
  </cols>
  <sheetData>
    <row r="1" ht="19.5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131"/>
      <c r="Y1" s="131"/>
      <c r="Z1" s="131"/>
      <c r="AA1" s="131"/>
      <c r="AB1" s="131"/>
      <c r="AC1" s="131"/>
      <c r="AD1" s="131"/>
      <c r="AE1" s="131"/>
      <c r="AF1" s="131"/>
      <c r="AG1" s="88"/>
      <c r="AH1" s="88"/>
      <c r="AI1" s="88"/>
      <c r="AJ1" s="88"/>
      <c r="AK1" s="88"/>
      <c r="AL1" s="88"/>
      <c r="AM1" s="88"/>
      <c r="AN1" s="88"/>
      <c r="AO1" s="88"/>
      <c r="AP1" s="88"/>
    </row>
    <row r="2" ht="19.5" customHeight="1">
      <c r="A2" s="88"/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50" t="s">
        <v>157</v>
      </c>
      <c r="U2" s="50" t="s">
        <v>814</v>
      </c>
      <c r="V2" s="50" t="s">
        <v>815</v>
      </c>
      <c r="W2" s="88"/>
      <c r="X2" s="132" t="s">
        <v>816</v>
      </c>
      <c r="Y2" s="19" t="s">
        <v>817</v>
      </c>
      <c r="Z2" s="19" t="s">
        <v>818</v>
      </c>
      <c r="AA2" s="19" t="s">
        <v>819</v>
      </c>
      <c r="AB2" s="19" t="s">
        <v>820</v>
      </c>
      <c r="AC2" s="19" t="s">
        <v>821</v>
      </c>
      <c r="AD2" s="19" t="s">
        <v>822</v>
      </c>
      <c r="AE2" s="19" t="s">
        <v>823</v>
      </c>
      <c r="AF2" s="20" t="s">
        <v>824</v>
      </c>
      <c r="AG2" s="88"/>
      <c r="AH2" s="88"/>
      <c r="AI2" s="88"/>
      <c r="AJ2" s="88"/>
      <c r="AK2" s="88"/>
      <c r="AL2" s="88"/>
      <c r="AM2" s="88"/>
      <c r="AN2" s="88"/>
      <c r="AO2" s="88"/>
      <c r="AP2" s="88"/>
    </row>
    <row r="3" ht="19.5" customHeight="1">
      <c r="A3" s="88"/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34">
        <v>0.0</v>
      </c>
      <c r="U3" s="34">
        <f>COUNTIF(REG!$C$2:$C$124,GEN_ST!T3)</f>
        <v>0</v>
      </c>
      <c r="V3" s="35">
        <f>GEN_ST!$U3/SUM(GEN_ST!$U$3:$U$23)</f>
        <v>0</v>
      </c>
      <c r="W3" s="88"/>
      <c r="X3" s="50" t="s">
        <v>224</v>
      </c>
      <c r="Y3" s="133"/>
      <c r="Z3" s="133">
        <f t="array" ref="Z3">IFERROR((XLOOKUP(GEN_ST!$X3,JOGADORES!$B$3:$B$29,JOGADORES!$D$3:$D$29)+XLOOKUP(GEN_ST!$X3,JOGADORES!$B$3:$B$29,JOGADORES!$G$3:$G$29))/(XLOOKUP(GEN_ST!$X3,JOGADORES!$B$3:$B$29,JOGADORES!$C$3:$C$29)+XLOOKUP(GEN_ST!$X3,JOGADORES!$B$3:$B$29,JOGADORES!$F$3:$F$29)),"")</f>
        <v>0.3333333333</v>
      </c>
      <c r="AA3" s="133">
        <f t="array" ref="AA3">IFERROR((XLOOKUP(GEN_ST!$X3,JOGADORES!$B$3:$B$29,JOGADORES!$G$3:$G$29)+XLOOKUP(GEN_ST!$X3,JOGADORES!$B$3:$B$29,JOGADORES!$J$3:$J$29))/(XLOOKUP(GEN_ST!$X3,JOGADORES!$B$3:$B$29,JOGADORES!$F$3:$F$29)+XLOOKUP(GEN_ST!$X3,JOGADORES!$B$3:$B$29,JOGADORES!$I$3:$I$29)),"")</f>
        <v>0.3333333333</v>
      </c>
      <c r="AB3" s="133">
        <f t="array" ref="AB3">IFERROR((XLOOKUP(GEN_ST!$X3,JOGADORES!$B$3:$B$29,JOGADORES!$M$3:$M$29)+XLOOKUP(GEN_ST!$X3,JOGADORES!$B$3:$B$29,JOGADORES!$J$3:$J$29))/(XLOOKUP(GEN_ST!$X3,JOGADORES!$B$3:$B$29,JOGADORES!$L$3:$L$29)+XLOOKUP(GEN_ST!$X3,JOGADORES!$B$3:$B$29,JOGADORES!$I$3:$I$29)),"")</f>
        <v>0.4</v>
      </c>
      <c r="AC3" s="133">
        <f t="array" ref="AC3">IFERROR((XLOOKUP(GEN_ST!$X3,JOGADORES!$B$3:$B$29,JOGADORES!$M$3:$M$29)+XLOOKUP(GEN_ST!$X3,JOGADORES!$B$3:$B$29,JOGADORES!$P$3:$P$29))/(XLOOKUP(GEN_ST!$X3,JOGADORES!$B$3:$B$29,JOGADORES!$L$3:$L$29)+XLOOKUP(GEN_ST!$X3,JOGADORES!$B$3:$B$29,JOGADORES!$O$3:$O$29)),"")</f>
        <v>0.2972972973</v>
      </c>
      <c r="AD3" s="133">
        <f t="array" ref="AD3">IFERROR((XLOOKUP(GEN_ST!$X3,JOGADORES!$B$3:$B$29,JOGADORES!$S$3:$S$29)+XLOOKUP(GEN_ST!$X3,JOGADORES!$B$3:$B$29,JOGADORES!$P$3:$P$29))/(XLOOKUP(GEN_ST!$X3,JOGADORES!$B$3:$B$29,JOGADORES!$R$3:$R$29)+XLOOKUP(GEN_ST!$X3,JOGADORES!$B$3:$B$29,JOGADORES!$O$3:$O$29)),"")</f>
        <v>0.1846153846</v>
      </c>
      <c r="AE3" s="133">
        <f t="array" ref="AE3">IFERROR((XLOOKUP(GEN_ST!$X3,JOGADORES!$B$3:$B$29,JOGADORES!$S$3:$S$29)+XLOOKUP(GEN_ST!$X3,JOGADORES!$B$3:$B$29,JOGADORES!$V$3:$V$29))/(XLOOKUP(GEN_ST!$X3,JOGADORES!$B$3:$B$29,JOGADORES!$R$3:$R$29)+XLOOKUP(GEN_ST!$X3,JOGADORES!$B$3:$B$29,JOGADORES!$U$3:$U$29)),"")</f>
        <v>0.2377622378</v>
      </c>
      <c r="AF3" s="133">
        <f t="array" ref="AF3">IFERROR((XLOOKUP(GEN_ST!$X3,JOGADORES!$B$3:$B$29,JOGADORES!$Y$3:$Y$29)+XLOOKUP(GEN_ST!$X3,JOGADORES!$B$3:$B$29,JOGADORES!$V$3:$V$29))/(XLOOKUP(GEN_ST!$X3,JOGADORES!$B$3:$B$29,JOGADORES!$X$3:$X$29)+XLOOKUP(GEN_ST!$X3,JOGADORES!$B$3:$B$29,JOGADORES!$U$3:$U$29)),"")</f>
        <v>0.2678571429</v>
      </c>
      <c r="AG3" s="88"/>
      <c r="AH3" s="88"/>
      <c r="AI3" s="88"/>
      <c r="AJ3" s="88"/>
      <c r="AK3" s="88"/>
      <c r="AL3" s="88"/>
      <c r="AM3" s="88"/>
      <c r="AN3" s="88"/>
      <c r="AO3" s="88"/>
      <c r="AP3" s="88"/>
    </row>
    <row r="4" ht="19.5" customHeight="1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34">
        <v>1.0</v>
      </c>
      <c r="U4" s="34">
        <f>COUNTIF(REG!$C$2:$C$124,GEN_ST!T4)</f>
        <v>0</v>
      </c>
      <c r="V4" s="35">
        <f>GEN_ST!$U4/SUM(GEN_ST!$U$3:$U$23)</f>
        <v>0</v>
      </c>
      <c r="W4" s="88"/>
      <c r="X4" s="50" t="s">
        <v>218</v>
      </c>
      <c r="Y4" s="133">
        <f t="array" ref="Y4">IFERROR(XLOOKUP(GEN_ST!$X4,JOGADORES!$B$3:$B$29,JOGADORES!$D$3:$D$29)/XLOOKUP(GEN_ST!$X4,JOGADORES!$B$3:$B$29,JOGADORES!$C$3:$C$29),"")</f>
        <v>0.3333333333</v>
      </c>
      <c r="Z4" s="133">
        <f t="array" ref="Z4">IFERROR((XLOOKUP(GEN_ST!$X4,JOGADORES!$B$3:$B$29,JOGADORES!$D$3:$D$29)+XLOOKUP(GEN_ST!$X4,JOGADORES!$B$3:$B$29,JOGADORES!$G$3:$G$29))/(XLOOKUP(GEN_ST!$X4,JOGADORES!$B$3:$B$29,JOGADORES!$C$3:$C$29)+XLOOKUP(GEN_ST!$X4,JOGADORES!$B$3:$B$29,JOGADORES!$F$3:$F$29)),"")</f>
        <v>0.3467741935</v>
      </c>
      <c r="AA4" s="133">
        <f t="array" ref="AA4">IFERROR((XLOOKUP(GEN_ST!$X4,JOGADORES!$B$3:$B$29,JOGADORES!$G$3:$G$29)+XLOOKUP(GEN_ST!$X4,JOGADORES!$B$3:$B$29,JOGADORES!$J$3:$J$29))/(XLOOKUP(GEN_ST!$X4,JOGADORES!$B$3:$B$29,JOGADORES!$F$3:$F$29)+XLOOKUP(GEN_ST!$X4,JOGADORES!$B$3:$B$29,JOGADORES!$I$3:$I$29)),"")</f>
        <v>0.358490566</v>
      </c>
      <c r="AB4" s="133">
        <f t="array" ref="AB4">IFERROR((XLOOKUP(GEN_ST!$X4,JOGADORES!$B$3:$B$29,JOGADORES!$M$3:$M$29)+XLOOKUP(GEN_ST!$X4,JOGADORES!$B$3:$B$29,JOGADORES!$J$3:$J$29))/(XLOOKUP(GEN_ST!$X4,JOGADORES!$B$3:$B$29,JOGADORES!$L$3:$L$29)+XLOOKUP(GEN_ST!$X4,JOGADORES!$B$3:$B$29,JOGADORES!$I$3:$I$29)),"")</f>
        <v>0.3969849246</v>
      </c>
      <c r="AC4" s="133">
        <f t="array" ref="AC4">IFERROR((XLOOKUP(GEN_ST!$X4,JOGADORES!$B$3:$B$29,JOGADORES!$M$3:$M$29)+XLOOKUP(GEN_ST!$X4,JOGADORES!$B$3:$B$29,JOGADORES!$P$3:$P$29))/(XLOOKUP(GEN_ST!$X4,JOGADORES!$B$3:$B$29,JOGADORES!$L$3:$L$29)+XLOOKUP(GEN_ST!$X4,JOGADORES!$B$3:$B$29,JOGADORES!$O$3:$O$29)),"")</f>
        <v>0.3888888889</v>
      </c>
      <c r="AD4" s="133">
        <f t="array" ref="AD4">IFERROR((XLOOKUP(GEN_ST!$X4,JOGADORES!$B$3:$B$29,JOGADORES!$S$3:$S$29)+XLOOKUP(GEN_ST!$X4,JOGADORES!$B$3:$B$29,JOGADORES!$P$3:$P$29))/(XLOOKUP(GEN_ST!$X4,JOGADORES!$B$3:$B$29,JOGADORES!$R$3:$R$29)+XLOOKUP(GEN_ST!$X4,JOGADORES!$B$3:$B$29,JOGADORES!$O$3:$O$29)),"")</f>
        <v>0.28125</v>
      </c>
      <c r="AE4" s="133">
        <f t="array" ref="AE4">IFERROR((XLOOKUP(GEN_ST!$X4,JOGADORES!$B$3:$B$29,JOGADORES!$S$3:$S$29)+XLOOKUP(GEN_ST!$X4,JOGADORES!$B$3:$B$29,JOGADORES!$V$3:$V$29))/(XLOOKUP(GEN_ST!$X4,JOGADORES!$B$3:$B$29,JOGADORES!$R$3:$R$29)+XLOOKUP(GEN_ST!$X4,JOGADORES!$B$3:$B$29,JOGADORES!$U$3:$U$29)),"")</f>
        <v>0.3283018868</v>
      </c>
      <c r="AF4" s="133">
        <f t="array" ref="AF4">IFERROR((XLOOKUP(GEN_ST!$X4,JOGADORES!$B$3:$B$29,JOGADORES!$Y$3:$Y$29)+XLOOKUP(GEN_ST!$X4,JOGADORES!$B$3:$B$29,JOGADORES!$V$3:$V$29))/(XLOOKUP(GEN_ST!$X4,JOGADORES!$B$3:$B$29,JOGADORES!$X$3:$X$29)+XLOOKUP(GEN_ST!$X4,JOGADORES!$B$3:$B$29,JOGADORES!$U$3:$U$29)),"")</f>
        <v>0.3927272727</v>
      </c>
      <c r="AG4" s="88"/>
      <c r="AH4" s="88"/>
      <c r="AI4" s="88"/>
      <c r="AJ4" s="88"/>
      <c r="AK4" s="88"/>
      <c r="AL4" s="88"/>
      <c r="AM4" s="88"/>
      <c r="AN4" s="88"/>
      <c r="AO4" s="88"/>
      <c r="AP4" s="88"/>
    </row>
    <row r="5" ht="19.5" customHeight="1">
      <c r="A5" s="88"/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34">
        <v>2.0</v>
      </c>
      <c r="U5" s="34">
        <f>COUNTIF(REG!$C$2:$C$124,GEN_ST!T5)</f>
        <v>0</v>
      </c>
      <c r="V5" s="35">
        <f>GEN_ST!$U5/SUM(GEN_ST!$U$3:$U$23)</f>
        <v>0</v>
      </c>
      <c r="W5" s="88"/>
      <c r="X5" s="50" t="s">
        <v>217</v>
      </c>
      <c r="Y5" s="133"/>
      <c r="Z5" s="133">
        <f t="array" ref="Z5">IFERROR((XLOOKUP(GEN_ST!$X5,JOGADORES!$B$3:$B$29,JOGADORES!$D$3:$D$29)+XLOOKUP(GEN_ST!$X5,JOGADORES!$B$3:$B$29,JOGADORES!$G$3:$G$29))/(XLOOKUP(GEN_ST!$X5,JOGADORES!$B$3:$B$29,JOGADORES!$C$3:$C$29)+XLOOKUP(GEN_ST!$X5,JOGADORES!$B$3:$B$29,JOGADORES!$F$3:$F$29)),"")</f>
        <v>0.4</v>
      </c>
      <c r="AA5" s="133">
        <f t="array" ref="AA5">IFERROR((XLOOKUP(GEN_ST!$X5,JOGADORES!$B$3:$B$29,JOGADORES!$G$3:$G$29)+XLOOKUP(GEN_ST!$X5,JOGADORES!$B$3:$B$29,JOGADORES!$J$3:$J$29))/(XLOOKUP(GEN_ST!$X5,JOGADORES!$B$3:$B$29,JOGADORES!$F$3:$F$29)+XLOOKUP(GEN_ST!$X5,JOGADORES!$B$3:$B$29,JOGADORES!$I$3:$I$29)),"")</f>
        <v>0.5</v>
      </c>
      <c r="AB5" s="133">
        <f t="array" ref="AB5">IFERROR((XLOOKUP(GEN_ST!$X5,JOGADORES!$B$3:$B$29,JOGADORES!$M$3:$M$29)+XLOOKUP(GEN_ST!$X5,JOGADORES!$B$3:$B$29,JOGADORES!$J$3:$J$29))/(XLOOKUP(GEN_ST!$X5,JOGADORES!$B$3:$B$29,JOGADORES!$L$3:$L$29)+XLOOKUP(GEN_ST!$X5,JOGADORES!$B$3:$B$29,JOGADORES!$I$3:$I$29)),"")</f>
        <v>0.3898305085</v>
      </c>
      <c r="AC5" s="133">
        <f t="array" ref="AC5">IFERROR((XLOOKUP(GEN_ST!$X5,JOGADORES!$B$3:$B$29,JOGADORES!$M$3:$M$29)+XLOOKUP(GEN_ST!$X5,JOGADORES!$B$3:$B$29,JOGADORES!$P$3:$P$29))/(XLOOKUP(GEN_ST!$X5,JOGADORES!$B$3:$B$29,JOGADORES!$L$3:$L$29)+XLOOKUP(GEN_ST!$X5,JOGADORES!$B$3:$B$29,JOGADORES!$O$3:$O$29)),"")</f>
        <v>0.2580645161</v>
      </c>
      <c r="AD5" s="133">
        <f t="array" ref="AD5">IFERROR((XLOOKUP(GEN_ST!$X5,JOGADORES!$B$3:$B$29,JOGADORES!$S$3:$S$29)+XLOOKUP(GEN_ST!$X5,JOGADORES!$B$3:$B$29,JOGADORES!$P$3:$P$29))/(XLOOKUP(GEN_ST!$X5,JOGADORES!$B$3:$B$29,JOGADORES!$R$3:$R$29)+XLOOKUP(GEN_ST!$X5,JOGADORES!$B$3:$B$29,JOGADORES!$O$3:$O$29)),"")</f>
        <v>0.3461538462</v>
      </c>
      <c r="AE5" s="133">
        <f t="array" ref="AE5">IFERROR((XLOOKUP(GEN_ST!$X5,JOGADORES!$B$3:$B$29,JOGADORES!$S$3:$S$29)+XLOOKUP(GEN_ST!$X5,JOGADORES!$B$3:$B$29,JOGADORES!$V$3:$V$29))/(XLOOKUP(GEN_ST!$X5,JOGADORES!$B$3:$B$29,JOGADORES!$R$3:$R$29)+XLOOKUP(GEN_ST!$X5,JOGADORES!$B$3:$B$29,JOGADORES!$U$3:$U$29)),"")</f>
        <v>0.3728813559</v>
      </c>
      <c r="AF5" s="133">
        <f t="array" ref="AF5">IFERROR((XLOOKUP(GEN_ST!$X5,JOGADORES!$B$3:$B$29,JOGADORES!$Y$3:$Y$29)+XLOOKUP(GEN_ST!$X5,JOGADORES!$B$3:$B$29,JOGADORES!$V$3:$V$29))/(XLOOKUP(GEN_ST!$X5,JOGADORES!$B$3:$B$29,JOGADORES!$X$3:$X$29)+XLOOKUP(GEN_ST!$X5,JOGADORES!$B$3:$B$29,JOGADORES!$U$3:$U$29)),"")</f>
        <v>0.4363636364</v>
      </c>
      <c r="AG5" s="88"/>
      <c r="AH5" s="88"/>
      <c r="AI5" s="88"/>
      <c r="AJ5" s="88"/>
      <c r="AK5" s="88"/>
      <c r="AL5" s="88"/>
      <c r="AM5" s="88"/>
      <c r="AN5" s="88"/>
      <c r="AO5" s="88"/>
      <c r="AP5" s="88"/>
    </row>
    <row r="6" ht="19.5" customHeight="1">
      <c r="A6" s="88"/>
      <c r="B6" s="88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34">
        <v>3.0</v>
      </c>
      <c r="U6" s="34">
        <f>COUNTIF(REG!$C$2:$C$124,GEN_ST!T6)</f>
        <v>0</v>
      </c>
      <c r="V6" s="35">
        <f>GEN_ST!$U6/SUM(GEN_ST!$U$3:$U$23)</f>
        <v>0</v>
      </c>
      <c r="W6" s="88"/>
      <c r="X6" s="50" t="s">
        <v>220</v>
      </c>
      <c r="Y6" s="133"/>
      <c r="Z6" s="133">
        <f t="array" ref="Z6">IFERROR((XLOOKUP(GEN_ST!$X6,JOGADORES!$B$3:$B$29,JOGADORES!$D$3:$D$29)+XLOOKUP(GEN_ST!$X6,JOGADORES!$B$3:$B$29,JOGADORES!$G$3:$G$29))/(XLOOKUP(GEN_ST!$X6,JOGADORES!$B$3:$B$29,JOGADORES!$C$3:$C$29)+XLOOKUP(GEN_ST!$X6,JOGADORES!$B$3:$B$29,JOGADORES!$F$3:$F$29)),"")</f>
        <v>0.3617021277</v>
      </c>
      <c r="AA6" s="133">
        <f t="array" ref="AA6">IFERROR((XLOOKUP(GEN_ST!$X6,JOGADORES!$B$3:$B$29,JOGADORES!$G$3:$G$29)+XLOOKUP(GEN_ST!$X6,JOGADORES!$B$3:$B$29,JOGADORES!$J$3:$J$29))/(XLOOKUP(GEN_ST!$X6,JOGADORES!$B$3:$B$29,JOGADORES!$F$3:$F$29)+XLOOKUP(GEN_ST!$X6,JOGADORES!$B$3:$B$29,JOGADORES!$I$3:$I$29)),"")</f>
        <v>0.4060606061</v>
      </c>
      <c r="AB6" s="133">
        <f t="array" ref="AB6">IFERROR((XLOOKUP(GEN_ST!$X6,JOGADORES!$B$3:$B$29,JOGADORES!$M$3:$M$29)+XLOOKUP(GEN_ST!$X6,JOGADORES!$B$3:$B$29,JOGADORES!$J$3:$J$29))/(XLOOKUP(GEN_ST!$X6,JOGADORES!$B$3:$B$29,JOGADORES!$L$3:$L$29)+XLOOKUP(GEN_ST!$X6,JOGADORES!$B$3:$B$29,JOGADORES!$I$3:$I$29)),"")</f>
        <v>0.4705882353</v>
      </c>
      <c r="AC6" s="133">
        <f t="array" ref="AC6">IFERROR((XLOOKUP(GEN_ST!$X6,JOGADORES!$B$3:$B$29,JOGADORES!$M$3:$M$29)+XLOOKUP(GEN_ST!$X6,JOGADORES!$B$3:$B$29,JOGADORES!$P$3:$P$29))/(XLOOKUP(GEN_ST!$X6,JOGADORES!$B$3:$B$29,JOGADORES!$L$3:$L$29)+XLOOKUP(GEN_ST!$X6,JOGADORES!$B$3:$B$29,JOGADORES!$O$3:$O$29)),"")</f>
        <v>0.4873417722</v>
      </c>
      <c r="AD6" s="133">
        <f t="array" ref="AD6">IFERROR((XLOOKUP(GEN_ST!$X6,JOGADORES!$B$3:$B$29,JOGADORES!$S$3:$S$29)+XLOOKUP(GEN_ST!$X6,JOGADORES!$B$3:$B$29,JOGADORES!$P$3:$P$29))/(XLOOKUP(GEN_ST!$X6,JOGADORES!$B$3:$B$29,JOGADORES!$R$3:$R$29)+XLOOKUP(GEN_ST!$X6,JOGADORES!$B$3:$B$29,JOGADORES!$O$3:$O$29)),"")</f>
        <v>0.4085365854</v>
      </c>
      <c r="AE6" s="133">
        <f t="array" ref="AE6">IFERROR((XLOOKUP(GEN_ST!$X6,JOGADORES!$B$3:$B$29,JOGADORES!$S$3:$S$29)+XLOOKUP(GEN_ST!$X6,JOGADORES!$B$3:$B$29,JOGADORES!$V$3:$V$29))/(XLOOKUP(GEN_ST!$X6,JOGADORES!$B$3:$B$29,JOGADORES!$R$3:$R$29)+XLOOKUP(GEN_ST!$X6,JOGADORES!$B$3:$B$29,JOGADORES!$U$3:$U$29)),"")</f>
        <v>0.3662790698</v>
      </c>
      <c r="AF6" s="133">
        <f t="array" ref="AF6">IFERROR((XLOOKUP(GEN_ST!$X6,JOGADORES!$B$3:$B$29,JOGADORES!$Y$3:$Y$29)+XLOOKUP(GEN_ST!$X6,JOGADORES!$B$3:$B$29,JOGADORES!$V$3:$V$29))/(XLOOKUP(GEN_ST!$X6,JOGADORES!$B$3:$B$29,JOGADORES!$X$3:$X$29)+XLOOKUP(GEN_ST!$X6,JOGADORES!$B$3:$B$29,JOGADORES!$U$3:$U$29)),"")</f>
        <v>0.3918918919</v>
      </c>
      <c r="AG6" s="88"/>
      <c r="AH6" s="88"/>
      <c r="AI6" s="88"/>
      <c r="AJ6" s="88"/>
      <c r="AK6" s="88"/>
      <c r="AL6" s="88"/>
      <c r="AM6" s="88"/>
      <c r="AN6" s="88"/>
      <c r="AO6" s="88"/>
      <c r="AP6" s="88"/>
    </row>
    <row r="7" ht="19.5" customHeight="1">
      <c r="A7" s="88"/>
      <c r="B7" s="88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34">
        <v>4.0</v>
      </c>
      <c r="U7" s="34">
        <f>COUNTIF(REG!$C$2:$C$124,GEN_ST!T7)</f>
        <v>0</v>
      </c>
      <c r="V7" s="35">
        <f>GEN_ST!$U7/SUM(GEN_ST!$U$3:$U$23)</f>
        <v>0</v>
      </c>
      <c r="W7" s="88"/>
      <c r="X7" s="50" t="s">
        <v>222</v>
      </c>
      <c r="Y7" s="133"/>
      <c r="Z7" s="133"/>
      <c r="AA7" s="133"/>
      <c r="AB7" s="133"/>
      <c r="AC7" s="133"/>
      <c r="AD7" s="133"/>
      <c r="AE7" s="133">
        <f t="array" ref="AE7">IFERROR((XLOOKUP(GEN_ST!$X7,JOGADORES!$B$3:$B$29,JOGADORES!$S$3:$S$29)+XLOOKUP(GEN_ST!$X7,JOGADORES!$B$3:$B$29,JOGADORES!$V$3:$V$29))/(XLOOKUP(GEN_ST!$X7,JOGADORES!$B$3:$B$29,JOGADORES!$R$3:$R$29)+XLOOKUP(GEN_ST!$X7,JOGADORES!$B$3:$B$29,JOGADORES!$U$3:$U$29)),"")</f>
        <v>0.243902439</v>
      </c>
      <c r="AF7" s="133">
        <f t="array" ref="AF7">IFERROR((XLOOKUP(GEN_ST!$X7,JOGADORES!$B$3:$B$29,JOGADORES!$Y$3:$Y$29)+XLOOKUP(GEN_ST!$X7,JOGADORES!$B$3:$B$29,JOGADORES!$V$3:$V$29))/(XLOOKUP(GEN_ST!$X7,JOGADORES!$B$3:$B$29,JOGADORES!$X$3:$X$29)+XLOOKUP(GEN_ST!$X7,JOGADORES!$B$3:$B$29,JOGADORES!$U$3:$U$29)),"")</f>
        <v>0.2716049383</v>
      </c>
      <c r="AG7" s="88"/>
      <c r="AH7" s="88"/>
      <c r="AI7" s="88"/>
      <c r="AJ7" s="88"/>
      <c r="AK7" s="88"/>
      <c r="AL7" s="88"/>
      <c r="AM7" s="88"/>
      <c r="AN7" s="88"/>
      <c r="AO7" s="88"/>
      <c r="AP7" s="88"/>
    </row>
    <row r="8" ht="19.5" customHeight="1">
      <c r="A8" s="88"/>
      <c r="B8" s="88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34">
        <v>5.0</v>
      </c>
      <c r="U8" s="34">
        <f>COUNTIF(REG!$C$2:$C$124,GEN_ST!T8)</f>
        <v>2</v>
      </c>
      <c r="V8" s="35">
        <f>GEN_ST!$U8/SUM(GEN_ST!$U$3:$U$23)</f>
        <v>0.0162601626</v>
      </c>
      <c r="W8" s="88"/>
      <c r="X8" s="50" t="s">
        <v>229</v>
      </c>
      <c r="Y8" s="133"/>
      <c r="Z8" s="133"/>
      <c r="AA8" s="133"/>
      <c r="AB8" s="133">
        <f t="array" ref="AB8">IFERROR((XLOOKUP(GEN_ST!$X8,JOGADORES!$B$3:$B$29,JOGADORES!$M$3:$M$29)+XLOOKUP(GEN_ST!$X8,JOGADORES!$B$3:$B$29,JOGADORES!$J$3:$J$29))/(XLOOKUP(GEN_ST!$X8,JOGADORES!$B$3:$B$29,JOGADORES!$L$3:$L$29)+XLOOKUP(GEN_ST!$X8,JOGADORES!$B$3:$B$29,JOGADORES!$I$3:$I$29)),"")</f>
        <v>0.1666666667</v>
      </c>
      <c r="AC8" s="133">
        <f t="array" ref="AC8">IFERROR((XLOOKUP(GEN_ST!$X8,JOGADORES!$B$3:$B$29,JOGADORES!$M$3:$M$29)+XLOOKUP(GEN_ST!$X8,JOGADORES!$B$3:$B$29,JOGADORES!$P$3:$P$29))/(XLOOKUP(GEN_ST!$X8,JOGADORES!$B$3:$B$29,JOGADORES!$L$3:$L$29)+XLOOKUP(GEN_ST!$X8,JOGADORES!$B$3:$B$29,JOGADORES!$O$3:$O$29)),"")</f>
        <v>0.1666666667</v>
      </c>
      <c r="AD8" s="133">
        <f t="array" ref="AD8">IFERROR((XLOOKUP(GEN_ST!$X8,JOGADORES!$B$3:$B$29,JOGADORES!$S$3:$S$29)+XLOOKUP(GEN_ST!$X8,JOGADORES!$B$3:$B$29,JOGADORES!$P$3:$P$29))/(XLOOKUP(GEN_ST!$X8,JOGADORES!$B$3:$B$29,JOGADORES!$R$3:$R$29)+XLOOKUP(GEN_ST!$X8,JOGADORES!$B$3:$B$29,JOGADORES!$O$3:$O$29)),"")</f>
        <v>0.5</v>
      </c>
      <c r="AE8" s="133">
        <f t="array" ref="AE8">IFERROR((XLOOKUP(GEN_ST!$X8,JOGADORES!$B$3:$B$29,JOGADORES!$S$3:$S$29)+XLOOKUP(GEN_ST!$X8,JOGADORES!$B$3:$B$29,JOGADORES!$V$3:$V$29))/(XLOOKUP(GEN_ST!$X8,JOGADORES!$B$3:$B$29,JOGADORES!$R$3:$R$29)+XLOOKUP(GEN_ST!$X8,JOGADORES!$B$3:$B$29,JOGADORES!$U$3:$U$29)),"")</f>
        <v>0.2597402597</v>
      </c>
      <c r="AF8" s="133">
        <f t="array" ref="AF8">IFERROR((XLOOKUP(GEN_ST!$X8,JOGADORES!$B$3:$B$29,JOGADORES!$Y$3:$Y$29)+XLOOKUP(GEN_ST!$X8,JOGADORES!$B$3:$B$29,JOGADORES!$V$3:$V$29))/(XLOOKUP(GEN_ST!$X8,JOGADORES!$B$3:$B$29,JOGADORES!$X$3:$X$29)+XLOOKUP(GEN_ST!$X8,JOGADORES!$B$3:$B$29,JOGADORES!$U$3:$U$29)),"")</f>
        <v>0.1795918367</v>
      </c>
      <c r="AG8" s="88"/>
      <c r="AH8" s="88"/>
      <c r="AI8" s="88"/>
      <c r="AJ8" s="88"/>
      <c r="AK8" s="88"/>
      <c r="AL8" s="88"/>
      <c r="AM8" s="88"/>
      <c r="AN8" s="88"/>
      <c r="AO8" s="88"/>
      <c r="AP8" s="88"/>
    </row>
    <row r="9" ht="19.5" customHeight="1">
      <c r="A9" s="88"/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34">
        <v>6.0</v>
      </c>
      <c r="U9" s="34">
        <f>COUNTIF(REG!$C$2:$C$124,GEN_ST!T9)</f>
        <v>6</v>
      </c>
      <c r="V9" s="35">
        <f>GEN_ST!$U9/SUM(GEN_ST!$U$3:$U$23)</f>
        <v>0.0487804878</v>
      </c>
      <c r="W9" s="88"/>
      <c r="X9" s="50" t="s">
        <v>228</v>
      </c>
      <c r="Y9" s="133">
        <f t="array" ref="Y9">IFERROR(XLOOKUP(GEN_ST!$X9,JOGADORES!$B$3:$B$29,JOGADORES!$D$3:$D$29)/XLOOKUP(GEN_ST!$X9,JOGADORES!$B$3:$B$29,JOGADORES!$C$3:$C$29),"")</f>
        <v>0.5714285714</v>
      </c>
      <c r="Z9" s="133">
        <f t="array" ref="Z9">IFERROR((XLOOKUP(GEN_ST!$X9,JOGADORES!$B$3:$B$29,JOGADORES!$D$3:$D$29)+XLOOKUP(GEN_ST!$X9,JOGADORES!$B$3:$B$29,JOGADORES!$G$3:$G$29))/(XLOOKUP(GEN_ST!$X9,JOGADORES!$B$3:$B$29,JOGADORES!$C$3:$C$29)+XLOOKUP(GEN_ST!$X9,JOGADORES!$B$3:$B$29,JOGADORES!$F$3:$F$29)),"")</f>
        <v>0.4772727273</v>
      </c>
      <c r="AA9" s="133">
        <f t="array" ref="AA9">IFERROR((XLOOKUP(GEN_ST!$X9,JOGADORES!$B$3:$B$29,JOGADORES!$G$3:$G$29)+XLOOKUP(GEN_ST!$X9,JOGADORES!$B$3:$B$29,JOGADORES!$J$3:$J$29))/(XLOOKUP(GEN_ST!$X9,JOGADORES!$B$3:$B$29,JOGADORES!$F$3:$F$29)+XLOOKUP(GEN_ST!$X9,JOGADORES!$B$3:$B$29,JOGADORES!$I$3:$I$29)),"")</f>
        <v>0.4150943396</v>
      </c>
      <c r="AB9" s="133">
        <f t="array" ref="AB9">IFERROR((XLOOKUP(GEN_ST!$X9,JOGADORES!$B$3:$B$29,JOGADORES!$M$3:$M$29)+XLOOKUP(GEN_ST!$X9,JOGADORES!$B$3:$B$29,JOGADORES!$J$3:$J$29))/(XLOOKUP(GEN_ST!$X9,JOGADORES!$B$3:$B$29,JOGADORES!$L$3:$L$29)+XLOOKUP(GEN_ST!$X9,JOGADORES!$B$3:$B$29,JOGADORES!$I$3:$I$29)),"")</f>
        <v>0.3777777778</v>
      </c>
      <c r="AC9" s="133">
        <f t="array" ref="AC9">IFERROR((XLOOKUP(GEN_ST!$X9,JOGADORES!$B$3:$B$29,JOGADORES!$M$3:$M$29)+XLOOKUP(GEN_ST!$X9,JOGADORES!$B$3:$B$29,JOGADORES!$P$3:$P$29))/(XLOOKUP(GEN_ST!$X9,JOGADORES!$B$3:$B$29,JOGADORES!$L$3:$L$29)+XLOOKUP(GEN_ST!$X9,JOGADORES!$B$3:$B$29,JOGADORES!$O$3:$O$29)),"")</f>
        <v>0.4333333333</v>
      </c>
      <c r="AD9" s="133">
        <f t="array" ref="AD9">IFERROR((XLOOKUP(GEN_ST!$X9,JOGADORES!$B$3:$B$29,JOGADORES!$S$3:$S$29)+XLOOKUP(GEN_ST!$X9,JOGADORES!$B$3:$B$29,JOGADORES!$P$3:$P$29))/(XLOOKUP(GEN_ST!$X9,JOGADORES!$B$3:$B$29,JOGADORES!$R$3:$R$29)+XLOOKUP(GEN_ST!$X9,JOGADORES!$B$3:$B$29,JOGADORES!$O$3:$O$29)),"")</f>
        <v>0.5</v>
      </c>
      <c r="AE9" s="133">
        <f t="array" ref="AE9">IFERROR((XLOOKUP(GEN_ST!$X9,JOGADORES!$B$3:$B$29,JOGADORES!$S$3:$S$29)+XLOOKUP(GEN_ST!$X9,JOGADORES!$B$3:$B$29,JOGADORES!$V$3:$V$29))/(XLOOKUP(GEN_ST!$X9,JOGADORES!$B$3:$B$29,JOGADORES!$R$3:$R$29)+XLOOKUP(GEN_ST!$X9,JOGADORES!$B$3:$B$29,JOGADORES!$U$3:$U$29)),"")</f>
        <v>0.4166666667</v>
      </c>
      <c r="AF9" s="133">
        <f t="array" ref="AF9">IFERROR((XLOOKUP(GEN_ST!$X9,JOGADORES!$B$3:$B$29,JOGADORES!$Y$3:$Y$29)+XLOOKUP(GEN_ST!$X9,JOGADORES!$B$3:$B$29,JOGADORES!$V$3:$V$29))/(XLOOKUP(GEN_ST!$X9,JOGADORES!$B$3:$B$29,JOGADORES!$X$3:$X$29)+XLOOKUP(GEN_ST!$X9,JOGADORES!$B$3:$B$29,JOGADORES!$U$3:$U$29)),"")</f>
        <v>0.2413793103</v>
      </c>
      <c r="AG9" s="88"/>
      <c r="AH9" s="88"/>
      <c r="AI9" s="88"/>
      <c r="AJ9" s="88"/>
      <c r="AK9" s="88"/>
      <c r="AL9" s="88"/>
      <c r="AM9" s="88"/>
      <c r="AN9" s="88"/>
      <c r="AO9" s="88"/>
      <c r="AP9" s="88"/>
    </row>
    <row r="10" ht="19.5" customHeight="1">
      <c r="A10" s="88"/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34">
        <v>7.0</v>
      </c>
      <c r="U10" s="34">
        <f>COUNTIF(REG!$C$2:$C$124,GEN_ST!T10)</f>
        <v>6</v>
      </c>
      <c r="V10" s="35">
        <f>GEN_ST!$U10/SUM(GEN_ST!$U$3:$U$23)</f>
        <v>0.0487804878</v>
      </c>
      <c r="W10" s="88"/>
      <c r="X10" s="50" t="s">
        <v>223</v>
      </c>
      <c r="Y10" s="133">
        <f t="array" ref="Y10">IFERROR(XLOOKUP(GEN_ST!$X10,JOGADORES!$B$3:$B$29,JOGADORES!$D$3:$D$29)/XLOOKUP(GEN_ST!$X10,JOGADORES!$B$3:$B$29,JOGADORES!$C$3:$C$29),"")</f>
        <v>0.1666666667</v>
      </c>
      <c r="Z10" s="133">
        <f t="array" ref="Z10">IFERROR((XLOOKUP(GEN_ST!$X10,JOGADORES!$B$3:$B$29,JOGADORES!$D$3:$D$29)+XLOOKUP(GEN_ST!$X10,JOGADORES!$B$3:$B$29,JOGADORES!$G$3:$G$29))/(XLOOKUP(GEN_ST!$X10,JOGADORES!$B$3:$B$29,JOGADORES!$C$3:$C$29)+XLOOKUP(GEN_ST!$X10,JOGADORES!$B$3:$B$29,JOGADORES!$F$3:$F$29)),"")</f>
        <v>0.2848101266</v>
      </c>
      <c r="AA10" s="133">
        <f t="array" ref="AA10">IFERROR((XLOOKUP(GEN_ST!$X10,JOGADORES!$B$3:$B$29,JOGADORES!$G$3:$G$29)+XLOOKUP(GEN_ST!$X10,JOGADORES!$B$3:$B$29,JOGADORES!$J$3:$J$29))/(XLOOKUP(GEN_ST!$X10,JOGADORES!$B$3:$B$29,JOGADORES!$F$3:$F$29)+XLOOKUP(GEN_ST!$X10,JOGADORES!$B$3:$B$29,JOGADORES!$I$3:$I$29)),"")</f>
        <v>0.2941176471</v>
      </c>
      <c r="AB10" s="133">
        <f t="array" ref="AB10">IFERROR((XLOOKUP(GEN_ST!$X10,JOGADORES!$B$3:$B$29,JOGADORES!$M$3:$M$29)+XLOOKUP(GEN_ST!$X10,JOGADORES!$B$3:$B$29,JOGADORES!$J$3:$J$29))/(XLOOKUP(GEN_ST!$X10,JOGADORES!$B$3:$B$29,JOGADORES!$L$3:$L$29)+XLOOKUP(GEN_ST!$X10,JOGADORES!$B$3:$B$29,JOGADORES!$I$3:$I$29)),"")</f>
        <v>0.3468899522</v>
      </c>
      <c r="AC10" s="133">
        <f t="array" ref="AC10">IFERROR((XLOOKUP(GEN_ST!$X10,JOGADORES!$B$3:$B$29,JOGADORES!$M$3:$M$29)+XLOOKUP(GEN_ST!$X10,JOGADORES!$B$3:$B$29,JOGADORES!$P$3:$P$29))/(XLOOKUP(GEN_ST!$X10,JOGADORES!$B$3:$B$29,JOGADORES!$L$3:$L$29)+XLOOKUP(GEN_ST!$X10,JOGADORES!$B$3:$B$29,JOGADORES!$O$3:$O$29)),"")</f>
        <v>0.3728813559</v>
      </c>
      <c r="AD10" s="133">
        <f t="array" ref="AD10">IFERROR((XLOOKUP(GEN_ST!$X10,JOGADORES!$B$3:$B$29,JOGADORES!$S$3:$S$29)+XLOOKUP(GEN_ST!$X10,JOGADORES!$B$3:$B$29,JOGADORES!$P$3:$P$29))/(XLOOKUP(GEN_ST!$X10,JOGADORES!$B$3:$B$29,JOGADORES!$R$3:$R$29)+XLOOKUP(GEN_ST!$X10,JOGADORES!$B$3:$B$29,JOGADORES!$O$3:$O$29)),"")</f>
        <v>0.3643410853</v>
      </c>
      <c r="AE10" s="133">
        <f t="array" ref="AE10">IFERROR((XLOOKUP(GEN_ST!$X10,JOGADORES!$B$3:$B$29,JOGADORES!$S$3:$S$29)+XLOOKUP(GEN_ST!$X10,JOGADORES!$B$3:$B$29,JOGADORES!$V$3:$V$29))/(XLOOKUP(GEN_ST!$X10,JOGADORES!$B$3:$B$29,JOGADORES!$R$3:$R$29)+XLOOKUP(GEN_ST!$X10,JOGADORES!$B$3:$B$29,JOGADORES!$U$3:$U$29)),"")</f>
        <v>0.3302325581</v>
      </c>
      <c r="AF10" s="133">
        <f t="array" ref="AF10">IFERROR((XLOOKUP(GEN_ST!$X10,JOGADORES!$B$3:$B$29,JOGADORES!$Y$3:$Y$29)+XLOOKUP(GEN_ST!$X10,JOGADORES!$B$3:$B$29,JOGADORES!$V$3:$V$29))/(XLOOKUP(GEN_ST!$X10,JOGADORES!$B$3:$B$29,JOGADORES!$X$3:$X$29)+XLOOKUP(GEN_ST!$X10,JOGADORES!$B$3:$B$29,JOGADORES!$U$3:$U$29)),"")</f>
        <v>0.3037037037</v>
      </c>
      <c r="AG10" s="88"/>
      <c r="AH10" s="88"/>
      <c r="AI10" s="88"/>
      <c r="AJ10" s="88"/>
      <c r="AK10" s="88"/>
      <c r="AL10" s="88"/>
      <c r="AM10" s="88"/>
      <c r="AN10" s="88"/>
      <c r="AO10" s="88"/>
      <c r="AP10" s="88"/>
    </row>
    <row r="11" ht="19.5" customHeight="1">
      <c r="A11" s="88"/>
      <c r="B11" s="88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34">
        <v>8.0</v>
      </c>
      <c r="U11" s="34">
        <f>COUNTIF(REG!$C$2:$C$124,GEN_ST!T11)</f>
        <v>26</v>
      </c>
      <c r="V11" s="35">
        <f>GEN_ST!$U11/SUM(GEN_ST!$U$3:$U$23)</f>
        <v>0.2113821138</v>
      </c>
      <c r="W11" s="88"/>
      <c r="X11" s="50" t="s">
        <v>221</v>
      </c>
      <c r="Y11" s="133">
        <f t="array" ref="Y11">IFERROR(XLOOKUP(GEN_ST!$X11,JOGADORES!$B$3:$B$29,JOGADORES!$D$3:$D$29)/XLOOKUP(GEN_ST!$X11,JOGADORES!$B$3:$B$29,JOGADORES!$C$3:$C$29),"")</f>
        <v>0.25</v>
      </c>
      <c r="Z11" s="133">
        <f t="array" ref="Z11">IFERROR((XLOOKUP(GEN_ST!$X11,JOGADORES!$B$3:$B$29,JOGADORES!$D$3:$D$29)+XLOOKUP(GEN_ST!$X11,JOGADORES!$B$3:$B$29,JOGADORES!$G$3:$G$29))/(XLOOKUP(GEN_ST!$X11,JOGADORES!$B$3:$B$29,JOGADORES!$C$3:$C$29)+XLOOKUP(GEN_ST!$X11,JOGADORES!$B$3:$B$29,JOGADORES!$F$3:$F$29)),"")</f>
        <v>0.2988505747</v>
      </c>
      <c r="AA11" s="133">
        <f t="array" ref="AA11">IFERROR((XLOOKUP(GEN_ST!$X11,JOGADORES!$B$3:$B$29,JOGADORES!$G$3:$G$29)+XLOOKUP(GEN_ST!$X11,JOGADORES!$B$3:$B$29,JOGADORES!$J$3:$J$29))/(XLOOKUP(GEN_ST!$X11,JOGADORES!$B$3:$B$29,JOGADORES!$F$3:$F$29)+XLOOKUP(GEN_ST!$X11,JOGADORES!$B$3:$B$29,JOGADORES!$I$3:$I$29)),"")</f>
        <v>0.2903225806</v>
      </c>
      <c r="AB11" s="133">
        <f t="array" ref="AB11">IFERROR((XLOOKUP(GEN_ST!$X11,JOGADORES!$B$3:$B$29,JOGADORES!$M$3:$M$29)+XLOOKUP(GEN_ST!$X11,JOGADORES!$B$3:$B$29,JOGADORES!$J$3:$J$29))/(XLOOKUP(GEN_ST!$X11,JOGADORES!$B$3:$B$29,JOGADORES!$L$3:$L$29)+XLOOKUP(GEN_ST!$X11,JOGADORES!$B$3:$B$29,JOGADORES!$I$3:$I$29)),"")</f>
        <v>0.3253012048</v>
      </c>
      <c r="AC11" s="133">
        <f t="array" ref="AC11">IFERROR((XLOOKUP(GEN_ST!$X11,JOGADORES!$B$3:$B$29,JOGADORES!$M$3:$M$29)+XLOOKUP(GEN_ST!$X11,JOGADORES!$B$3:$B$29,JOGADORES!$P$3:$P$29))/(XLOOKUP(GEN_ST!$X11,JOGADORES!$B$3:$B$29,JOGADORES!$L$3:$L$29)+XLOOKUP(GEN_ST!$X11,JOGADORES!$B$3:$B$29,JOGADORES!$O$3:$O$29)),"")</f>
        <v>0.3553299492</v>
      </c>
      <c r="AD11" s="133">
        <f t="array" ref="AD11">IFERROR((XLOOKUP(GEN_ST!$X11,JOGADORES!$B$3:$B$29,JOGADORES!$S$3:$S$29)+XLOOKUP(GEN_ST!$X11,JOGADORES!$B$3:$B$29,JOGADORES!$P$3:$P$29))/(XLOOKUP(GEN_ST!$X11,JOGADORES!$B$3:$B$29,JOGADORES!$R$3:$R$29)+XLOOKUP(GEN_ST!$X11,JOGADORES!$B$3:$B$29,JOGADORES!$O$3:$O$29)),"")</f>
        <v>0.3142857143</v>
      </c>
      <c r="AE11" s="133">
        <f t="array" ref="AE11">IFERROR((XLOOKUP(GEN_ST!$X11,JOGADORES!$B$3:$B$29,JOGADORES!$S$3:$S$29)+XLOOKUP(GEN_ST!$X11,JOGADORES!$B$3:$B$29,JOGADORES!$V$3:$V$29))/(XLOOKUP(GEN_ST!$X11,JOGADORES!$B$3:$B$29,JOGADORES!$R$3:$R$29)+XLOOKUP(GEN_ST!$X11,JOGADORES!$B$3:$B$29,JOGADORES!$U$3:$U$29)),"")</f>
        <v>0.2857142857</v>
      </c>
      <c r="AF11" s="133">
        <f t="array" ref="AF11">IFERROR((XLOOKUP(GEN_ST!$X11,JOGADORES!$B$3:$B$29,JOGADORES!$Y$3:$Y$29)+XLOOKUP(GEN_ST!$X11,JOGADORES!$B$3:$B$29,JOGADORES!$V$3:$V$29))/(XLOOKUP(GEN_ST!$X11,JOGADORES!$B$3:$B$29,JOGADORES!$X$3:$X$29)+XLOOKUP(GEN_ST!$X11,JOGADORES!$B$3:$B$29,JOGADORES!$U$3:$U$29)),"")</f>
        <v>0.3148148148</v>
      </c>
      <c r="AG11" s="88"/>
      <c r="AH11" s="88"/>
      <c r="AI11" s="88"/>
      <c r="AJ11" s="88"/>
      <c r="AK11" s="88"/>
      <c r="AL11" s="88"/>
      <c r="AM11" s="88"/>
      <c r="AN11" s="88"/>
      <c r="AO11" s="88"/>
      <c r="AP11" s="88"/>
    </row>
    <row r="12" ht="19.5" customHeight="1">
      <c r="A12" s="88"/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34">
        <v>9.0</v>
      </c>
      <c r="U12" s="34">
        <f>COUNTIF(REG!$C$2:$C$124,GEN_ST!T12)</f>
        <v>34</v>
      </c>
      <c r="V12" s="35">
        <f>GEN_ST!$U12/SUM(GEN_ST!$U$3:$U$23)</f>
        <v>0.2764227642</v>
      </c>
      <c r="W12" s="88"/>
      <c r="X12" s="50" t="s">
        <v>231</v>
      </c>
      <c r="Y12" s="133"/>
      <c r="Z12" s="133"/>
      <c r="AA12" s="133">
        <f t="array" ref="AA12">IFERROR((XLOOKUP(GEN_ST!$X12,JOGADORES!$B$3:$B$29,JOGADORES!$G$3:$G$29)+XLOOKUP(GEN_ST!$X12,JOGADORES!$B$3:$B$29,JOGADORES!$J$3:$J$29))/(XLOOKUP(GEN_ST!$X12,JOGADORES!$B$3:$B$29,JOGADORES!$F$3:$F$29)+XLOOKUP(GEN_ST!$X12,JOGADORES!$B$3:$B$29,JOGADORES!$I$3:$I$29)),"")</f>
        <v>0.1466666667</v>
      </c>
      <c r="AB12" s="133">
        <f t="array" ref="AB12">IFERROR((XLOOKUP(GEN_ST!$X12,JOGADORES!$B$3:$B$29,JOGADORES!$M$3:$M$29)+XLOOKUP(GEN_ST!$X12,JOGADORES!$B$3:$B$29,JOGADORES!$J$3:$J$29))/(XLOOKUP(GEN_ST!$X12,JOGADORES!$B$3:$B$29,JOGADORES!$L$3:$L$29)+XLOOKUP(GEN_ST!$X12,JOGADORES!$B$3:$B$29,JOGADORES!$I$3:$I$29)),"")</f>
        <v>0.171875</v>
      </c>
      <c r="AC12" s="133">
        <f t="array" ref="AC12">IFERROR((XLOOKUP(GEN_ST!$X12,JOGADORES!$B$3:$B$29,JOGADORES!$M$3:$M$29)+XLOOKUP(GEN_ST!$X12,JOGADORES!$B$3:$B$29,JOGADORES!$P$3:$P$29))/(XLOOKUP(GEN_ST!$X12,JOGADORES!$B$3:$B$29,JOGADORES!$L$3:$L$29)+XLOOKUP(GEN_ST!$X12,JOGADORES!$B$3:$B$29,JOGADORES!$O$3:$O$29)),"")</f>
        <v>0.1895424837</v>
      </c>
      <c r="AD12" s="133">
        <f t="array" ref="AD12">IFERROR((XLOOKUP(GEN_ST!$X12,JOGADORES!$B$3:$B$29,JOGADORES!$S$3:$S$29)+XLOOKUP(GEN_ST!$X12,JOGADORES!$B$3:$B$29,JOGADORES!$P$3:$P$29))/(XLOOKUP(GEN_ST!$X12,JOGADORES!$B$3:$B$29,JOGADORES!$R$3:$R$29)+XLOOKUP(GEN_ST!$X12,JOGADORES!$B$3:$B$29,JOGADORES!$O$3:$O$29)),"")</f>
        <v>0.2575757576</v>
      </c>
      <c r="AE12" s="133">
        <f t="array" ref="AE12">IFERROR((XLOOKUP(GEN_ST!$X12,JOGADORES!$B$3:$B$29,JOGADORES!$S$3:$S$29)+XLOOKUP(GEN_ST!$X12,JOGADORES!$B$3:$B$29,JOGADORES!$V$3:$V$29))/(XLOOKUP(GEN_ST!$X12,JOGADORES!$B$3:$B$29,JOGADORES!$R$3:$R$29)+XLOOKUP(GEN_ST!$X12,JOGADORES!$B$3:$B$29,JOGADORES!$U$3:$U$29)),"")</f>
        <v>0.2333333333</v>
      </c>
      <c r="AF12" s="133">
        <f t="array" ref="AF12">IFERROR((XLOOKUP(GEN_ST!$X12,JOGADORES!$B$3:$B$29,JOGADORES!$Y$3:$Y$29)+XLOOKUP(GEN_ST!$X12,JOGADORES!$B$3:$B$29,JOGADORES!$V$3:$V$29))/(XLOOKUP(GEN_ST!$X12,JOGADORES!$B$3:$B$29,JOGADORES!$X$3:$X$29)+XLOOKUP(GEN_ST!$X12,JOGADORES!$B$3:$B$29,JOGADORES!$U$3:$U$29)),"")</f>
        <v>0.1758241758</v>
      </c>
      <c r="AG12" s="88"/>
      <c r="AH12" s="88"/>
      <c r="AI12" s="88"/>
      <c r="AJ12" s="88"/>
      <c r="AK12" s="88"/>
      <c r="AL12" s="88"/>
      <c r="AM12" s="88"/>
      <c r="AN12" s="88"/>
      <c r="AO12" s="88"/>
      <c r="AP12" s="88"/>
    </row>
    <row r="13" ht="19.5" customHeight="1">
      <c r="A13" s="88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34">
        <v>10.0</v>
      </c>
      <c r="U13" s="34">
        <f>COUNTIF(REG!$C$2:$C$124,GEN_ST!T13)</f>
        <v>15</v>
      </c>
      <c r="V13" s="35">
        <f>GEN_ST!$U13/SUM(GEN_ST!$U$3:$U$23)</f>
        <v>0.1219512195</v>
      </c>
      <c r="W13" s="88"/>
      <c r="X13" s="89"/>
      <c r="Y13" s="88"/>
      <c r="Z13" s="92"/>
      <c r="AA13" s="92"/>
      <c r="AB13" s="92"/>
      <c r="AC13" s="92"/>
      <c r="AD13" s="92"/>
      <c r="AE13" s="92"/>
      <c r="AF13" s="92"/>
      <c r="AG13" s="88"/>
      <c r="AH13" s="88"/>
      <c r="AI13" s="88"/>
      <c r="AJ13" s="88"/>
      <c r="AK13" s="88"/>
      <c r="AL13" s="88"/>
      <c r="AM13" s="88"/>
      <c r="AN13" s="88"/>
      <c r="AO13" s="88"/>
      <c r="AP13" s="88"/>
    </row>
    <row r="14" ht="19.5" customHeight="1">
      <c r="A14" s="88"/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34">
        <v>11.0</v>
      </c>
      <c r="U14" s="34">
        <f>COUNTIF(REG!$C$2:$C$124,GEN_ST!T14)</f>
        <v>18</v>
      </c>
      <c r="V14" s="35">
        <f>GEN_ST!$U14/SUM(GEN_ST!$U$3:$U$23)</f>
        <v>0.1463414634</v>
      </c>
      <c r="W14" s="88"/>
      <c r="X14" s="89"/>
      <c r="Y14" s="88"/>
      <c r="Z14" s="92"/>
      <c r="AA14" s="92"/>
      <c r="AB14" s="92"/>
      <c r="AC14" s="92"/>
      <c r="AD14" s="92"/>
      <c r="AE14" s="92"/>
      <c r="AF14" s="92"/>
      <c r="AG14" s="88"/>
      <c r="AH14" s="88"/>
      <c r="AI14" s="88"/>
      <c r="AJ14" s="88"/>
      <c r="AK14" s="88"/>
      <c r="AL14" s="88"/>
      <c r="AM14" s="88"/>
      <c r="AN14" s="88"/>
      <c r="AO14" s="88"/>
      <c r="AP14" s="88"/>
    </row>
    <row r="15" ht="19.5" customHeight="1">
      <c r="A15" s="88"/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34">
        <v>12.0</v>
      </c>
      <c r="U15" s="34">
        <f>COUNTIF(REG!$C$2:$C$124,GEN_ST!T15)</f>
        <v>8</v>
      </c>
      <c r="V15" s="35">
        <f>GEN_ST!$U15/SUM(GEN_ST!$U$3:$U$23)</f>
        <v>0.06504065041</v>
      </c>
      <c r="W15" s="88"/>
      <c r="X15" s="134" t="s">
        <v>194</v>
      </c>
      <c r="Y15" s="135" t="s">
        <v>817</v>
      </c>
      <c r="Z15" s="135" t="s">
        <v>818</v>
      </c>
      <c r="AA15" s="135" t="s">
        <v>819</v>
      </c>
      <c r="AB15" s="135" t="s">
        <v>820</v>
      </c>
      <c r="AC15" s="135" t="s">
        <v>821</v>
      </c>
      <c r="AD15" s="135" t="s">
        <v>822</v>
      </c>
      <c r="AE15" s="135" t="s">
        <v>823</v>
      </c>
      <c r="AF15" s="136" t="s">
        <v>824</v>
      </c>
      <c r="AG15" s="88"/>
      <c r="AH15" s="88"/>
      <c r="AI15" s="88"/>
      <c r="AJ15" s="88"/>
      <c r="AK15" s="88"/>
      <c r="AL15" s="88"/>
      <c r="AM15" s="88"/>
      <c r="AN15" s="88"/>
      <c r="AO15" s="88"/>
      <c r="AP15" s="88"/>
    </row>
    <row r="16" ht="19.5" customHeight="1">
      <c r="A16" s="88"/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34">
        <v>13.0</v>
      </c>
      <c r="U16" s="34">
        <f>COUNTIF(REG!$C$2:$C$124,GEN_ST!T16)</f>
        <v>2</v>
      </c>
      <c r="V16" s="35">
        <f>GEN_ST!$U16/SUM(GEN_ST!$U$3:$U$23)</f>
        <v>0.0162601626</v>
      </c>
      <c r="W16" s="88"/>
      <c r="X16" s="89" t="s">
        <v>825</v>
      </c>
      <c r="Y16" s="92">
        <f>SUMIF(DECKS!$G$3:$G$470,1,DECKS!$N$3:$N$470)/SUMIF(DECKS!$G$3:$G$470,1,DECKS!$M$3:$M$470)</f>
        <v>0.347826087</v>
      </c>
      <c r="Z16" s="92">
        <f>SUMIF(DECKS!$G$3:$G$470,1,DECKS!$P$3:$P$470)/SUMIF(DECKS!$G$3:$G$470,1,DECKS!$O$3:$O$470)</f>
        <v>0.2901716069</v>
      </c>
      <c r="AA16" s="92">
        <f>SUMIF(DECKS!$G$3:$G$470,1,DECKS!$R$3:$R$470)/SUMIF(DECKS!$G$3:$G$470,1,DECKS!$Q$3:$Q$470)</f>
        <v>0.3093220339</v>
      </c>
      <c r="AB16" s="92">
        <f>SUMIF(DECKS!$G$3:$G$470,1,DECKS!$T$3:$T$470)/SUMIF(DECKS!$G$3:$G$470,1,DECKS!$S$3:$S$470)</f>
        <v>0.3617256637</v>
      </c>
      <c r="AC16" s="92">
        <f>SUMIF(DECKS!$G$3:$G$470,1,DECKS!$V$3:$V$470)/SUMIF(DECKS!$G$3:$G$470,1,DECKS!$U$3:$U$470)</f>
        <v>0.348973607</v>
      </c>
      <c r="AD16" s="92">
        <f>SUMIF(DECKS!$G$3:$G$470,1,DECKS!$X$3:$X$470)/SUMIF(DECKS!$G$3:$G$470,1,DECKS!$W$3:$W$470)</f>
        <v>0.29296875</v>
      </c>
      <c r="AE16" s="92">
        <f>SUMIF(DECKS!$G$3:$G$470,1,DECKS!$Z$3:$Z$470)/SUMIF(DECKS!$G$3:$G$470,1,DECKS!$Y$3:$Y$470)</f>
        <v>0.3156146179</v>
      </c>
      <c r="AF16" s="92">
        <f>SUMIF(DECKS!$G$3:$G$470,1,DECKS!$AB$3:$AB$470)/SUMIF(DECKS!$G$3:$G$470,1,DECKS!$AA$3:$AA$470)</f>
        <v>0.2910891089</v>
      </c>
      <c r="AG16" s="88"/>
      <c r="AH16" s="88"/>
      <c r="AI16" s="88"/>
      <c r="AJ16" s="88"/>
      <c r="AK16" s="88"/>
      <c r="AL16" s="88"/>
      <c r="AM16" s="88"/>
      <c r="AN16" s="88"/>
      <c r="AO16" s="88"/>
      <c r="AP16" s="88"/>
    </row>
    <row r="17" ht="19.5" customHeight="1">
      <c r="A17" s="88"/>
      <c r="B17" s="88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34">
        <v>14.0</v>
      </c>
      <c r="U17" s="34">
        <f>COUNTIF(REG!$C$2:$C$124,GEN_ST!T17)</f>
        <v>2</v>
      </c>
      <c r="V17" s="35">
        <f>GEN_ST!$U17/SUM(GEN_ST!$U$3:$U$23)</f>
        <v>0.0162601626</v>
      </c>
      <c r="W17" s="88"/>
      <c r="X17" s="89" t="s">
        <v>826</v>
      </c>
      <c r="Y17" s="92">
        <f>SUMIF(DECKS!$H$3:$H$470,1,DECKS!$N$3:$N$470)/SUMIF(DECKS!$H$3:$H$470,1,DECKS!$M$3:$M$470)</f>
        <v>0.2631578947</v>
      </c>
      <c r="Z17" s="92">
        <f>SUMIF(DECKS!$H$3:$H$470,1,DECKS!$P$3:$P$470)/SUMIF(DECKS!$H$3:$H$470,1,DECKS!$O$3:$O$470)</f>
        <v>0.3296703297</v>
      </c>
      <c r="AA17" s="92">
        <f>SUMIF(DECKS!$H$3:$H$470,1,DECKS!$R$3:$R$470)/SUMIF(DECKS!$H$3:$H$470,1,DECKS!$Q$3:$Q$470)</f>
        <v>0.2871287129</v>
      </c>
      <c r="AB17" s="92">
        <f>SUMIF(DECKS!$H$3:$H$470,1,DECKS!$T$3:$T$470)/SUMIF(DECKS!$H$3:$H$470,1,DECKS!$S$3:$S$470)</f>
        <v>0.3533083645</v>
      </c>
      <c r="AC17" s="92">
        <f>SUMIF(DECKS!$H$3:$H$470,1,DECKS!$V$3:$V$470)/SUMIF(DECKS!$H$3:$H$470,1,DECKS!$U$3:$U$470)</f>
        <v>0.3454545455</v>
      </c>
      <c r="AD17" s="92">
        <f>SUMIF(DECKS!$H$3:$H$470,1,DECKS!$X$3:$X$470)/SUMIF(DECKS!$H$3:$H$470,1,DECKS!$W$3:$W$470)</f>
        <v>0.2753623188</v>
      </c>
      <c r="AE17" s="92">
        <f>SUMIF(DECKS!$H$3:$H$470,1,DECKS!$Z$3:$Z$470)/SUMIF(DECKS!$H$3:$H$470,1,DECKS!$Y$3:$Y$470)</f>
        <v>0.3287037037</v>
      </c>
      <c r="AF17" s="92">
        <f>SUMIF(DECKS!$H$3:$H$470,1,DECKS!$AB$3:$AB$470)/SUMIF(DECKS!$H$3:$H$470,1,DECKS!$AA$3:$AA$470)</f>
        <v>0.3183098592</v>
      </c>
      <c r="AG17" s="88"/>
      <c r="AH17" s="88"/>
      <c r="AI17" s="88"/>
      <c r="AJ17" s="88"/>
      <c r="AK17" s="88"/>
      <c r="AL17" s="88"/>
      <c r="AM17" s="88"/>
      <c r="AN17" s="88"/>
      <c r="AO17" s="88"/>
      <c r="AP17" s="88"/>
    </row>
    <row r="18" ht="19.5" customHeight="1">
      <c r="A18" s="88"/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34">
        <v>15.0</v>
      </c>
      <c r="U18" s="34">
        <f>COUNTIF(REG!$C$2:$C$124,GEN_ST!T18)</f>
        <v>0</v>
      </c>
      <c r="V18" s="35">
        <f>GEN_ST!$U18/SUM(GEN_ST!$U$3:$U$23)</f>
        <v>0</v>
      </c>
      <c r="W18" s="88"/>
      <c r="X18" s="89" t="s">
        <v>827</v>
      </c>
      <c r="Y18" s="92">
        <f>SUMIF(DECKS!$I$3:$I$470,1,DECKS!$N$3:$N$470)/SUMIF(DECKS!$I$3:$I$470,1,DECKS!$M$3:$M$470)</f>
        <v>0.3333333333</v>
      </c>
      <c r="Z18" s="92">
        <f>SUMIF(DECKS!$I$3:$I$470,1,DECKS!$P$3:$P$470)/SUMIF(DECKS!$I$3:$I$470,1,DECKS!$O$3:$O$470)</f>
        <v>0.2928039702</v>
      </c>
      <c r="AA18" s="92">
        <f>SUMIF(DECKS!$I$3:$I$470,1,DECKS!$R$3:$R$470)/SUMIF(DECKS!$I$3:$I$470,1,DECKS!$Q$3:$Q$470)</f>
        <v>0.3145695364</v>
      </c>
      <c r="AB18" s="92">
        <f>SUMIF(DECKS!$I$3:$I$470,1,DECKS!$T$3:$T$470)/SUMIF(DECKS!$I$3:$I$470,1,DECKS!$S$3:$S$470)</f>
        <v>0.2860576923</v>
      </c>
      <c r="AC18" s="92">
        <f>SUMIF(DECKS!$I$3:$I$470,1,DECKS!$V$3:$V$470)/SUMIF(DECKS!$I$3:$I$470,1,DECKS!$U$3:$U$470)</f>
        <v>0.2920353982</v>
      </c>
      <c r="AD18" s="92">
        <f>SUMIF(DECKS!$I$3:$I$470,1,DECKS!$X$3:$X$470)/SUMIF(DECKS!$I$3:$I$470,1,DECKS!$W$3:$W$470)</f>
        <v>0.3049327354</v>
      </c>
      <c r="AE18" s="92">
        <f>SUMIF(DECKS!$I$3:$I$470,1,DECKS!$Z$3:$Z$470)/SUMIF(DECKS!$I$3:$I$470,1,DECKS!$Y$3:$Y$470)</f>
        <v>0.2777777778</v>
      </c>
      <c r="AF18" s="92">
        <f>SUMIF(DECKS!$I$3:$I$470,1,DECKS!$AB$3:$AB$470)/SUMIF(DECKS!$I$3:$I$470,1,DECKS!$AA$3:$AA$470)</f>
        <v>0.2546296296</v>
      </c>
      <c r="AG18" s="88"/>
      <c r="AH18" s="88"/>
      <c r="AI18" s="88"/>
      <c r="AJ18" s="88"/>
      <c r="AK18" s="88"/>
      <c r="AL18" s="88"/>
      <c r="AM18" s="88"/>
      <c r="AN18" s="88"/>
      <c r="AO18" s="88"/>
      <c r="AP18" s="88"/>
    </row>
    <row r="19" ht="19.5" customHeight="1">
      <c r="A19" s="88"/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34">
        <v>16.0</v>
      </c>
      <c r="U19" s="34">
        <f>COUNTIF(REG!$C$2:$C$124,GEN_ST!T19)</f>
        <v>1</v>
      </c>
      <c r="V19" s="35">
        <f>GEN_ST!$U19/SUM(GEN_ST!$U$3:$U$23)</f>
        <v>0.008130081301</v>
      </c>
      <c r="W19" s="88"/>
      <c r="X19" s="89" t="s">
        <v>828</v>
      </c>
      <c r="Y19" s="92">
        <f>SUMIF(DECKS!$J$3:$J$470,1,DECKS!$N$3:$N$470)/SUMIF(DECKS!$J$3:$J$470,1,DECKS!$M$3:$M$470)</f>
        <v>0.3</v>
      </c>
      <c r="Z19" s="92">
        <f>SUMIF(DECKS!$J$3:$J$470,1,DECKS!$P$3:$P$470)/SUMIF(DECKS!$J$3:$J$470,1,DECKS!$O$3:$O$470)</f>
        <v>0.2960526316</v>
      </c>
      <c r="AA19" s="92">
        <f>SUMIF(DECKS!$J$3:$J$470,1,DECKS!$R$3:$R$470)/SUMIF(DECKS!$J$3:$J$470,1,DECKS!$Q$3:$Q$470)</f>
        <v>0.278597786</v>
      </c>
      <c r="AB19" s="92">
        <f>SUMIF(DECKS!$J$3:$J$470,1,DECKS!$T$3:$T$470)/SUMIF(DECKS!$J$3:$J$470,1,DECKS!$S$3:$S$470)</f>
        <v>0.3403508772</v>
      </c>
      <c r="AC19" s="92">
        <f>SUMIF(DECKS!$J$3:$J$470,1,DECKS!$V$3:$V$470)/SUMIF(DECKS!$J$3:$J$470,1,DECKS!$U$3:$U$470)</f>
        <v>0.3804627249</v>
      </c>
      <c r="AD19" s="92">
        <f>SUMIF(DECKS!$J$3:$J$470,1,DECKS!$X$3:$X$470)/SUMIF(DECKS!$J$3:$J$470,1,DECKS!$W$3:$W$470)</f>
        <v>0.3392226148</v>
      </c>
      <c r="AE19" s="92">
        <f>SUMIF(DECKS!$J$3:$J$470,1,DECKS!$Z$3:$Z$470)/SUMIF(DECKS!$J$3:$J$470,1,DECKS!$Y$3:$Y$470)</f>
        <v>0.3068181818</v>
      </c>
      <c r="AF19" s="92">
        <f>SUMIF(DECKS!$J$3:$J$470,1,DECKS!$AB$3:$AB$470)/SUMIF(DECKS!$J$3:$J$470,1,DECKS!$AA$3:$AA$470)</f>
        <v>0.2891760905</v>
      </c>
      <c r="AG19" s="88"/>
      <c r="AH19" s="88"/>
      <c r="AI19" s="88"/>
      <c r="AJ19" s="88"/>
      <c r="AK19" s="88"/>
      <c r="AL19" s="88"/>
      <c r="AM19" s="88"/>
      <c r="AN19" s="88"/>
      <c r="AO19" s="88"/>
      <c r="AP19" s="88"/>
    </row>
    <row r="20" ht="19.5" customHeight="1">
      <c r="A20" s="88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34">
        <v>17.0</v>
      </c>
      <c r="U20" s="34">
        <f>COUNTIF(REG!$C$2:$C$124,GEN_ST!T20)</f>
        <v>0</v>
      </c>
      <c r="V20" s="35">
        <f>GEN_ST!$U20/SUM(GEN_ST!$U$3:$U$23)</f>
        <v>0</v>
      </c>
      <c r="W20" s="88"/>
      <c r="X20" s="89" t="s">
        <v>829</v>
      </c>
      <c r="Y20" s="92">
        <f>SUMIF(DECKS!$K$3:$K$470,1,DECKS!$N$3:$N$470)/SUMIF(DECKS!$K$3:$K$470,1,DECKS!$M$3:$M$470)</f>
        <v>0.25</v>
      </c>
      <c r="Z20" s="92">
        <f>SUMIF(DECKS!$K$3:$K$470,1,DECKS!$P$3:$P$470)/SUMIF(DECKS!$K$3:$K$470,1,DECKS!$O$3:$O$470)</f>
        <v>0.3027210884</v>
      </c>
      <c r="AA20" s="92">
        <f>SUMIF(DECKS!$K$3:$K$470,1,DECKS!$R$3:$R$470)/SUMIF(DECKS!$K$3:$K$470,1,DECKS!$Q$3:$Q$470)</f>
        <v>0.2703862661</v>
      </c>
      <c r="AB20" s="92">
        <f>SUMIF(DECKS!$K$3:$K$470,1,DECKS!$T$3:$T$470)/SUMIF(DECKS!$K$3:$K$470,1,DECKS!$S$3:$S$470)</f>
        <v>0.3555858311</v>
      </c>
      <c r="AC20" s="92">
        <f>SUMIF(DECKS!$K$3:$K$470,1,DECKS!$V$3:$V$470)/SUMIF(DECKS!$K$3:$K$470,1,DECKS!$U$3:$U$470)</f>
        <v>0.2818181818</v>
      </c>
      <c r="AD20" s="92">
        <f>SUMIF(DECKS!$K$3:$K$470,1,DECKS!$X$3:$X$470)/SUMIF(DECKS!$K$3:$K$470,1,DECKS!$W$3:$W$470)</f>
        <v>0.3369565217</v>
      </c>
      <c r="AE20" s="92">
        <f>SUMIF(DECKS!$K$3:$K$470,1,DECKS!$Z$3:$Z$470)/SUMIF(DECKS!$K$3:$K$470,1,DECKS!$Y$3:$Y$470)</f>
        <v>0.3278008299</v>
      </c>
      <c r="AF20" s="92">
        <f>SUMIF(DECKS!$K$3:$K$470,1,DECKS!$AB$3:$AB$470)/SUMIF(DECKS!$K$3:$K$470,1,DECKS!$AA$3:$AA$470)</f>
        <v>0.2362385321</v>
      </c>
      <c r="AG20" s="88"/>
      <c r="AH20" s="88"/>
      <c r="AI20" s="88"/>
      <c r="AJ20" s="88"/>
      <c r="AK20" s="88"/>
      <c r="AL20" s="88"/>
      <c r="AM20" s="88"/>
      <c r="AN20" s="88"/>
      <c r="AO20" s="88"/>
      <c r="AP20" s="88"/>
    </row>
    <row r="21" ht="19.5" customHeight="1">
      <c r="A21" s="88"/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34">
        <v>18.0</v>
      </c>
      <c r="U21" s="34">
        <f>COUNTIF(REG!$C$2:$C$124,GEN_ST!T21)</f>
        <v>1</v>
      </c>
      <c r="V21" s="35">
        <f>GEN_ST!$U21/SUM(GEN_ST!$U$3:$U$23)</f>
        <v>0.008130081301</v>
      </c>
      <c r="W21" s="88"/>
      <c r="X21" s="131"/>
      <c r="Y21" s="131"/>
      <c r="Z21" s="131"/>
      <c r="AA21" s="131"/>
      <c r="AB21" s="131"/>
      <c r="AC21" s="131"/>
      <c r="AD21" s="131"/>
      <c r="AE21" s="131"/>
      <c r="AF21" s="131"/>
      <c r="AG21" s="88"/>
      <c r="AH21" s="88"/>
      <c r="AI21" s="88"/>
      <c r="AJ21" s="88"/>
      <c r="AK21" s="88"/>
      <c r="AL21" s="88"/>
      <c r="AM21" s="88"/>
      <c r="AN21" s="88"/>
      <c r="AO21" s="88"/>
      <c r="AP21" s="88"/>
    </row>
    <row r="22" ht="19.5" customHeight="1">
      <c r="A22" s="88"/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34">
        <v>19.0</v>
      </c>
      <c r="U22" s="34">
        <f>COUNTIF(REG!$C$2:$C$124,GEN_ST!T22)</f>
        <v>2</v>
      </c>
      <c r="V22" s="35">
        <f>GEN_ST!$U22/SUM(GEN_ST!$U$3:$U$23)</f>
        <v>0.0162601626</v>
      </c>
      <c r="W22" s="88"/>
      <c r="X22" s="131"/>
      <c r="Y22" s="131"/>
      <c r="Z22" s="131"/>
      <c r="AA22" s="131"/>
      <c r="AB22" s="131"/>
      <c r="AC22" s="131"/>
      <c r="AD22" s="131"/>
      <c r="AE22" s="131"/>
      <c r="AF22" s="131"/>
      <c r="AG22" s="88"/>
      <c r="AH22" s="88"/>
      <c r="AI22" s="88"/>
      <c r="AJ22" s="88"/>
      <c r="AK22" s="88"/>
      <c r="AL22" s="88"/>
      <c r="AM22" s="88"/>
      <c r="AN22" s="88"/>
      <c r="AO22" s="88"/>
      <c r="AP22" s="88"/>
    </row>
    <row r="23" ht="19.5" customHeight="1">
      <c r="A23" s="88"/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34">
        <v>20.0</v>
      </c>
      <c r="U23" s="34">
        <f>COUNTIF(REG!$C$2:$C$124,GEN_ST!T23)</f>
        <v>0</v>
      </c>
      <c r="V23" s="35">
        <f>GEN_ST!$U23/SUM(GEN_ST!$U$3:$U$23)</f>
        <v>0</v>
      </c>
      <c r="W23" s="88"/>
      <c r="X23" s="134" t="s">
        <v>830</v>
      </c>
      <c r="Y23" s="137" t="s">
        <v>2</v>
      </c>
      <c r="Z23" s="17" t="s">
        <v>831</v>
      </c>
      <c r="AA23" s="17" t="s">
        <v>832</v>
      </c>
      <c r="AB23" s="17" t="s">
        <v>833</v>
      </c>
      <c r="AC23" s="17" t="s">
        <v>834</v>
      </c>
      <c r="AD23" s="17" t="s">
        <v>835</v>
      </c>
      <c r="AE23" s="138" t="s">
        <v>836</v>
      </c>
      <c r="AF23" s="138" t="s">
        <v>837</v>
      </c>
      <c r="AG23" s="138" t="s">
        <v>838</v>
      </c>
      <c r="AH23" s="138" t="s">
        <v>839</v>
      </c>
      <c r="AI23" s="138" t="s">
        <v>840</v>
      </c>
      <c r="AJ23" s="138" t="s">
        <v>841</v>
      </c>
      <c r="AK23" s="88" t="s">
        <v>200</v>
      </c>
      <c r="AL23" s="139" t="s">
        <v>142</v>
      </c>
      <c r="AM23" s="138" t="s">
        <v>195</v>
      </c>
      <c r="AN23" s="88"/>
      <c r="AO23" s="88"/>
      <c r="AP23" s="88"/>
    </row>
    <row r="24" ht="19.5" customHeight="1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9" t="s">
        <v>224</v>
      </c>
      <c r="Y24" s="88">
        <f>SUMIF(REG!$D$2:$D$124,"*"&amp;"("&amp;GEN_ST!X24&amp;")"&amp;"*",REG!$C$2:$C$124)+SUMIF(REG!$J$2:$J$124,"*"&amp;"("&amp;GEN_ST!X24&amp;")"&amp;"*",REG!$C$2:$C$124)+SUMIF(REG!$P$2:$P$124,"*"&amp;"("&amp;GEN_ST!X24&amp;")"&amp;"*",REG!$C$2:$C$124)+SUMIF(REG!$V$2:$V$124,"*"&amp;"("&amp;GEN_ST!X24&amp;")"&amp;"*",REG!$C$2:$C$124)</f>
        <v>460</v>
      </c>
      <c r="Z24" s="140">
        <v>0.4779647435897436</v>
      </c>
      <c r="AA24" s="140">
        <v>0.4204441391941392</v>
      </c>
      <c r="AB24" s="140">
        <v>0.42616758241758246</v>
      </c>
      <c r="AC24" s="140">
        <v>0.6661515567765568</v>
      </c>
      <c r="AD24" s="140">
        <v>0.4209592490842491</v>
      </c>
      <c r="AE24" s="141">
        <v>7.8</v>
      </c>
      <c r="AF24" s="141">
        <v>6.6</v>
      </c>
      <c r="AG24" s="141">
        <v>3.6</v>
      </c>
      <c r="AH24" s="141">
        <v>3.6</v>
      </c>
      <c r="AI24" s="141">
        <v>5.6</v>
      </c>
      <c r="AJ24" s="141">
        <v>4.9</v>
      </c>
      <c r="AK24" s="142">
        <v>3.3617736871912705</v>
      </c>
      <c r="AL24" s="143">
        <v>129.0</v>
      </c>
      <c r="AM24" s="143" t="s">
        <v>275</v>
      </c>
      <c r="AN24" s="144">
        <v>682.54</v>
      </c>
      <c r="AO24" s="145">
        <v>44.52545454545455</v>
      </c>
      <c r="AP24" s="146">
        <v>0.2713178294573643</v>
      </c>
    </row>
    <row r="25" ht="19.5" customHeight="1">
      <c r="A25" s="88"/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9" t="s">
        <v>218</v>
      </c>
      <c r="Y25" s="88">
        <f>SUMIF(REG!$D$2:$D$124,"*"&amp;"("&amp;GEN_ST!X25&amp;")"&amp;"*",REG!$C$2:$C$124)+SUMIF(REG!$J$2:$J$124,"*"&amp;"("&amp;GEN_ST!X25&amp;")"&amp;"*",REG!$C$2:$C$124)+SUMIF(REG!$P$2:$P$124,"*"&amp;"("&amp;GEN_ST!X25&amp;")"&amp;"*",REG!$C$2:$C$124)+SUMIF(REG!$V$2:$V$124,"*"&amp;"("&amp;GEN_ST!X25&amp;")"&amp;"*",REG!$C$2:$C$124)</f>
        <v>851</v>
      </c>
      <c r="Z25" s="140">
        <v>0.49077733860342554</v>
      </c>
      <c r="AA25" s="140">
        <v>0.3888339920948617</v>
      </c>
      <c r="AB25" s="140">
        <v>0.42177206851119897</v>
      </c>
      <c r="AC25" s="140">
        <v>0.39789196310935443</v>
      </c>
      <c r="AD25" s="140">
        <v>0.20471014492753625</v>
      </c>
      <c r="AE25" s="141">
        <v>4.1</v>
      </c>
      <c r="AF25" s="141">
        <v>5.2</v>
      </c>
      <c r="AG25" s="141">
        <v>5.5</v>
      </c>
      <c r="AH25" s="141">
        <v>7.8</v>
      </c>
      <c r="AI25" s="141">
        <v>9.5</v>
      </c>
      <c r="AJ25" s="141">
        <v>8.6</v>
      </c>
      <c r="AK25" s="142">
        <v>2.5385402170653903</v>
      </c>
      <c r="AL25" s="143">
        <v>147.0</v>
      </c>
      <c r="AM25" s="143" t="s">
        <v>264</v>
      </c>
      <c r="AN25" s="144">
        <v>382.9266666666667</v>
      </c>
      <c r="AO25" s="145">
        <v>34.428333333333335</v>
      </c>
      <c r="AP25" s="146">
        <v>0.40816326530612246</v>
      </c>
    </row>
    <row r="26" ht="19.5" customHeight="1">
      <c r="A26" s="88"/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9" t="s">
        <v>217</v>
      </c>
      <c r="Y26" s="88">
        <f>SUMIF(REG!$D$2:$D$124,"*"&amp;"("&amp;GEN_ST!X26&amp;")"&amp;"*",REG!$C$2:$C$124)+SUMIF(REG!$J$2:$J$124,"*"&amp;"("&amp;GEN_ST!X26&amp;")"&amp;"*",REG!$C$2:$C$124)+SUMIF(REG!$P$2:$P$124,"*"&amp;"("&amp;GEN_ST!X26&amp;")"&amp;"*",REG!$C$2:$C$124)+SUMIF(REG!$V$2:$V$124,"*"&amp;"("&amp;GEN_ST!X26&amp;")"&amp;"*",REG!$C$2:$C$124)</f>
        <v>85</v>
      </c>
      <c r="Z26" s="140">
        <v>0.3847507331378299</v>
      </c>
      <c r="AA26" s="140">
        <v>0.7225806451612904</v>
      </c>
      <c r="AB26" s="140">
        <v>0.7266862170087977</v>
      </c>
      <c r="AC26" s="140">
        <v>0.3278592375366569</v>
      </c>
      <c r="AD26" s="140">
        <v>0.5513196480938416</v>
      </c>
      <c r="AE26" s="141">
        <v>3.9</v>
      </c>
      <c r="AF26" s="141">
        <v>2.8</v>
      </c>
      <c r="AG26" s="141">
        <v>2.0</v>
      </c>
      <c r="AH26" s="141">
        <v>7.5</v>
      </c>
      <c r="AI26" s="141">
        <v>8.4</v>
      </c>
      <c r="AJ26" s="141">
        <v>3.7</v>
      </c>
      <c r="AK26" s="142">
        <v>3.2755091872838267</v>
      </c>
      <c r="AL26" s="143">
        <v>21.0</v>
      </c>
      <c r="AM26" s="143" t="s">
        <v>260</v>
      </c>
      <c r="AN26" s="144" t="s">
        <v>362</v>
      </c>
      <c r="AO26" s="145" t="s">
        <v>362</v>
      </c>
      <c r="AP26" s="146">
        <v>0.47619047619047616</v>
      </c>
    </row>
    <row r="27" ht="19.5" customHeight="1">
      <c r="A27" s="88"/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131" t="s">
        <v>232</v>
      </c>
      <c r="Y27" s="88">
        <f>SUMIF(REG!$D$2:$D$124,"*"&amp;"("&amp;GEN_ST!X27&amp;")"&amp;"*",REG!$C$2:$C$124)+SUMIF(REG!$J$2:$J$124,"*"&amp;"("&amp;GEN_ST!X27&amp;")"&amp;"*",REG!$C$2:$C$124)+SUMIF(REG!$P$2:$P$124,"*"&amp;"("&amp;GEN_ST!X27&amp;")"&amp;"*",REG!$C$2:$C$124)+SUMIF(REG!$V$2:$V$124,"*"&amp;"("&amp;GEN_ST!X27&amp;")"&amp;"*",REG!$C$2:$C$124)</f>
        <v>128</v>
      </c>
      <c r="Z27" s="140">
        <v>0.3333333333333333</v>
      </c>
      <c r="AA27" s="140">
        <v>0.3333333333333333</v>
      </c>
      <c r="AB27" s="140">
        <v>0.2222222222222222</v>
      </c>
      <c r="AC27" s="140">
        <v>0.7777777777777778</v>
      </c>
      <c r="AD27" s="140">
        <v>0.5555555555555556</v>
      </c>
      <c r="AE27" s="141">
        <v>2.6</v>
      </c>
      <c r="AF27" s="141">
        <v>3.0</v>
      </c>
      <c r="AG27" s="141">
        <v>2.0</v>
      </c>
      <c r="AH27" s="141">
        <v>4.8</v>
      </c>
      <c r="AI27" s="141">
        <v>6.9</v>
      </c>
      <c r="AJ27" s="141">
        <v>2.6</v>
      </c>
      <c r="AK27" s="142">
        <v>0.8385289591341217</v>
      </c>
      <c r="AL27" s="143">
        <v>18.0</v>
      </c>
      <c r="AM27" s="143" t="s">
        <v>257</v>
      </c>
      <c r="AN27" s="144" t="s">
        <v>362</v>
      </c>
      <c r="AO27" s="145" t="s">
        <v>362</v>
      </c>
      <c r="AP27" s="146">
        <v>0.1111111111111111</v>
      </c>
    </row>
    <row r="28" ht="19.5" customHeight="1">
      <c r="A28" s="88"/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9" t="s">
        <v>220</v>
      </c>
      <c r="Y28" s="88">
        <f>SUMIF(REG!$D$2:$D$124,"*"&amp;"("&amp;GEN_ST!X28&amp;")"&amp;"*",REG!$C$2:$C$124)+SUMIF(REG!$J$2:$J$124,"*"&amp;"("&amp;GEN_ST!X28&amp;")"&amp;"*",REG!$C$2:$C$124)+SUMIF(REG!$P$2:$P$124,"*"&amp;"("&amp;GEN_ST!X28&amp;")"&amp;"*",REG!$C$2:$C$124)+SUMIF(REG!$V$2:$V$124,"*"&amp;"("&amp;GEN_ST!X28&amp;")"&amp;"*",REG!$C$2:$C$124)</f>
        <v>0</v>
      </c>
      <c r="Z28" s="140">
        <v>0.48314065510597304</v>
      </c>
      <c r="AA28" s="140">
        <v>0.3384367025985523</v>
      </c>
      <c r="AB28" s="140">
        <v>0.4465838671040983</v>
      </c>
      <c r="AC28" s="140">
        <v>0.6413320835286154</v>
      </c>
      <c r="AD28" s="140">
        <v>0.5275347601937197</v>
      </c>
      <c r="AE28" s="141">
        <v>5.0</v>
      </c>
      <c r="AF28" s="141">
        <v>5.3</v>
      </c>
      <c r="AG28" s="141">
        <v>6.1</v>
      </c>
      <c r="AH28" s="141">
        <v>8.3</v>
      </c>
      <c r="AI28" s="141">
        <v>7.9</v>
      </c>
      <c r="AJ28" s="141">
        <v>7.9</v>
      </c>
      <c r="AK28" s="142">
        <v>2.838656480847411</v>
      </c>
      <c r="AL28" s="143">
        <v>24.0</v>
      </c>
      <c r="AM28" s="143" t="s">
        <v>253</v>
      </c>
      <c r="AN28" s="144">
        <v>444.582</v>
      </c>
      <c r="AO28" s="145">
        <v>38.616</v>
      </c>
      <c r="AP28" s="146">
        <v>0.4583333333333333</v>
      </c>
    </row>
    <row r="29" ht="19.5" customHeight="1">
      <c r="A29" s="88"/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9" t="s">
        <v>222</v>
      </c>
      <c r="Y29" s="88">
        <f>SUMIF(REG!$D$2:$D$124,"*"&amp;"("&amp;GEN_ST!X29&amp;")"&amp;"*",REG!$C$2:$C$124)+SUMIF(REG!$J$2:$J$124,"*"&amp;"("&amp;GEN_ST!X29&amp;")"&amp;"*",REG!$C$2:$C$124)+SUMIF(REG!$P$2:$P$124,"*"&amp;"("&amp;GEN_ST!X29&amp;")"&amp;"*",REG!$C$2:$C$124)+SUMIF(REG!$V$2:$V$124,"*"&amp;"("&amp;GEN_ST!X29&amp;")"&amp;"*",REG!$C$2:$C$124)</f>
        <v>276</v>
      </c>
      <c r="Z29" s="140">
        <v>0.18518518518518517</v>
      </c>
      <c r="AA29" s="140">
        <v>0.6728395061728395</v>
      </c>
      <c r="AB29" s="140">
        <v>0.6481481481481481</v>
      </c>
      <c r="AC29" s="140">
        <v>0.6358024691358025</v>
      </c>
      <c r="AD29" s="140">
        <v>0.654320987654321</v>
      </c>
      <c r="AE29" s="141">
        <v>4.6</v>
      </c>
      <c r="AF29" s="141">
        <v>4.9</v>
      </c>
      <c r="AG29" s="141">
        <v>3.2</v>
      </c>
      <c r="AH29" s="141">
        <v>6.8</v>
      </c>
      <c r="AI29" s="141">
        <v>6.9</v>
      </c>
      <c r="AJ29" s="141">
        <v>3.9</v>
      </c>
      <c r="AK29" s="142">
        <v>2.727597508806212</v>
      </c>
      <c r="AL29" s="143">
        <v>121.0</v>
      </c>
      <c r="AM29" s="143" t="s">
        <v>257</v>
      </c>
      <c r="AN29" s="144">
        <v>331.02</v>
      </c>
      <c r="AO29" s="145">
        <v>33.81</v>
      </c>
      <c r="AP29" s="146">
        <v>0.2809917355371901</v>
      </c>
    </row>
    <row r="30" ht="19.5" customHeight="1">
      <c r="A30" s="88"/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9" t="s">
        <v>229</v>
      </c>
      <c r="Y30" s="88">
        <f>SUMIF(REG!$D$2:$D$124,"*"&amp;"("&amp;GEN_ST!X30&amp;")"&amp;"*",REG!$C$2:$C$124)+SUMIF(REG!$J$2:$J$124,"*"&amp;"("&amp;GEN_ST!X30&amp;")"&amp;"*",REG!$C$2:$C$124)+SUMIF(REG!$P$2:$P$124,"*"&amp;"("&amp;GEN_ST!X30&amp;")"&amp;"*",REG!$C$2:$C$124)+SUMIF(REG!$V$2:$V$124,"*"&amp;"("&amp;GEN_ST!X30&amp;")"&amp;"*",REG!$C$2:$C$124)</f>
        <v>567</v>
      </c>
      <c r="Z30" s="140">
        <v>0.5518207282913166</v>
      </c>
      <c r="AA30" s="140">
        <v>0.22008803521408565</v>
      </c>
      <c r="AB30" s="140">
        <v>0.4858343337334934</v>
      </c>
      <c r="AC30" s="140">
        <v>0.6742296918767507</v>
      </c>
      <c r="AD30" s="140">
        <v>0.7599039615846338</v>
      </c>
      <c r="AE30" s="141">
        <v>5.1</v>
      </c>
      <c r="AF30" s="141">
        <v>5.4</v>
      </c>
      <c r="AG30" s="141">
        <v>3.2</v>
      </c>
      <c r="AH30" s="141">
        <v>6.0</v>
      </c>
      <c r="AI30" s="141">
        <v>7.1</v>
      </c>
      <c r="AJ30" s="141">
        <v>4.1</v>
      </c>
      <c r="AK30" s="142">
        <v>1.8859085488623546</v>
      </c>
      <c r="AL30" s="143">
        <v>172.0</v>
      </c>
      <c r="AM30" s="143" t="s">
        <v>277</v>
      </c>
      <c r="AN30" s="144">
        <v>409.898333333333</v>
      </c>
      <c r="AO30" s="145">
        <v>36.77333333333333</v>
      </c>
      <c r="AP30" s="146">
        <v>0.1511627906976744</v>
      </c>
    </row>
    <row r="31" ht="19.5" customHeight="1">
      <c r="A31" s="88"/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9" t="s">
        <v>228</v>
      </c>
      <c r="Y31" s="88">
        <f>SUMIF(REG!$D$2:$D$124,"*"&amp;"("&amp;GEN_ST!X31&amp;")"&amp;"*",REG!$C$2:$C$124)+SUMIF(REG!$J$2:$J$124,"*"&amp;"("&amp;GEN_ST!X31&amp;")"&amp;"*",REG!$C$2:$C$124)+SUMIF(REG!$P$2:$P$124,"*"&amp;"("&amp;GEN_ST!X31&amp;")"&amp;"*",REG!$C$2:$C$124)+SUMIF(REG!$V$2:$V$124,"*"&amp;"("&amp;GEN_ST!X31&amp;")"&amp;"*",REG!$C$2:$C$124)</f>
        <v>291</v>
      </c>
      <c r="Z31" s="140">
        <v>0.731924360400445</v>
      </c>
      <c r="AA31" s="140">
        <v>0.5144605116796441</v>
      </c>
      <c r="AB31" s="140">
        <v>0.7352614015572858</v>
      </c>
      <c r="AC31" s="140">
        <v>0.5258620689655172</v>
      </c>
      <c r="AD31" s="140">
        <v>0.4660734149054505</v>
      </c>
      <c r="AE31" s="141">
        <v>8.9</v>
      </c>
      <c r="AF31" s="141">
        <v>7.5</v>
      </c>
      <c r="AG31" s="141">
        <v>9.0</v>
      </c>
      <c r="AH31" s="141">
        <v>6.8</v>
      </c>
      <c r="AI31" s="141">
        <v>3.7</v>
      </c>
      <c r="AJ31" s="141">
        <v>7.5</v>
      </c>
      <c r="AK31" s="142">
        <v>6.42395263268268</v>
      </c>
      <c r="AL31" s="143">
        <v>22.0</v>
      </c>
      <c r="AM31" s="143" t="s">
        <v>255</v>
      </c>
      <c r="AN31" s="144" t="s">
        <v>362</v>
      </c>
      <c r="AO31" s="145" t="s">
        <v>362</v>
      </c>
      <c r="AP31" s="146">
        <v>0.18181818181818182</v>
      </c>
    </row>
    <row r="32" ht="19.5" customHeight="1">
      <c r="A32" s="88"/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9" t="s">
        <v>223</v>
      </c>
      <c r="Y32" s="88">
        <f>SUMIF(REG!$D$2:$D$124,"*"&amp;"("&amp;GEN_ST!X32&amp;")"&amp;"*",REG!$C$2:$C$124)+SUMIF(REG!$J$2:$J$124,"*"&amp;"("&amp;GEN_ST!X32&amp;")"&amp;"*",REG!$C$2:$C$124)+SUMIF(REG!$P$2:$P$124,"*"&amp;"("&amp;GEN_ST!X32&amp;")"&amp;"*",REG!$C$2:$C$124)+SUMIF(REG!$V$2:$V$124,"*"&amp;"("&amp;GEN_ST!X32&amp;")"&amp;"*",REG!$C$2:$C$124)</f>
        <v>751</v>
      </c>
      <c r="Z32" s="140">
        <v>0.9697463768115941</v>
      </c>
      <c r="AA32" s="140">
        <v>0.07643921095008052</v>
      </c>
      <c r="AB32" s="140">
        <v>0.03115942028985507</v>
      </c>
      <c r="AC32" s="140">
        <v>0.7944947665056361</v>
      </c>
      <c r="AD32" s="140">
        <v>0.17173913043478262</v>
      </c>
      <c r="AE32" s="141">
        <v>7.2</v>
      </c>
      <c r="AF32" s="141">
        <v>6.7</v>
      </c>
      <c r="AG32" s="141">
        <v>9.7</v>
      </c>
      <c r="AH32" s="141">
        <v>9.8</v>
      </c>
      <c r="AI32" s="141">
        <v>6.0</v>
      </c>
      <c r="AJ32" s="141">
        <v>8.7</v>
      </c>
      <c r="AK32" s="142">
        <v>3.3580490893228623</v>
      </c>
      <c r="AL32" s="143">
        <v>164.0</v>
      </c>
      <c r="AM32" s="143" t="s">
        <v>262</v>
      </c>
      <c r="AN32" s="144">
        <v>453.508571428571</v>
      </c>
      <c r="AO32" s="145">
        <v>38.974285714285706</v>
      </c>
      <c r="AP32" s="146">
        <v>0.3048780487804878</v>
      </c>
    </row>
    <row r="33" ht="19.5" customHeight="1">
      <c r="A33" s="88"/>
      <c r="B33" s="88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9" t="s">
        <v>221</v>
      </c>
      <c r="Y33" s="88">
        <f>SUMIF(REG!$D$2:$D$124,"*"&amp;"("&amp;GEN_ST!X33&amp;")"&amp;"*",REG!$C$2:$C$124)+SUMIF(REG!$J$2:$J$124,"*"&amp;"("&amp;GEN_ST!X33&amp;")"&amp;"*",REG!$C$2:$C$124)+SUMIF(REG!$P$2:$P$124,"*"&amp;"("&amp;GEN_ST!X33&amp;")"&amp;"*",REG!$C$2:$C$124)+SUMIF(REG!$V$2:$V$124,"*"&amp;"("&amp;GEN_ST!X33&amp;")"&amp;"*",REG!$C$2:$C$124)</f>
        <v>271</v>
      </c>
      <c r="Z33" s="140">
        <v>0.4429976851851852</v>
      </c>
      <c r="AA33" s="140">
        <v>0.32154224537037035</v>
      </c>
      <c r="AB33" s="140">
        <v>0.36736834490740744</v>
      </c>
      <c r="AC33" s="140">
        <v>0.4994574652777778</v>
      </c>
      <c r="AD33" s="140">
        <v>0.26634837962962965</v>
      </c>
      <c r="AE33" s="141">
        <v>8.1</v>
      </c>
      <c r="AF33" s="141">
        <v>7.0</v>
      </c>
      <c r="AG33" s="141">
        <v>6.3</v>
      </c>
      <c r="AH33" s="141">
        <v>5.7</v>
      </c>
      <c r="AI33" s="141">
        <v>4.1</v>
      </c>
      <c r="AJ33" s="141">
        <v>5.1</v>
      </c>
      <c r="AK33" s="142">
        <v>4.778123158545517</v>
      </c>
      <c r="AL33" s="143">
        <v>28.0</v>
      </c>
      <c r="AM33" s="143" t="s">
        <v>263</v>
      </c>
      <c r="AN33" s="144">
        <v>434.058571428571</v>
      </c>
      <c r="AO33" s="145">
        <v>45.019999999999996</v>
      </c>
      <c r="AP33" s="146">
        <v>0.2857142857142857</v>
      </c>
    </row>
    <row r="34" ht="19.5" customHeight="1">
      <c r="A34" s="88"/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147" t="s">
        <v>231</v>
      </c>
      <c r="Y34" s="148">
        <f>SUMIF(REG!$D$2:$D$124,"*"&amp;"("&amp;GEN_ST!X34&amp;")"&amp;"*",REG!$C$2:$C$124)+SUMIF(REG!$J$2:$J$124,"*"&amp;"("&amp;GEN_ST!X34&amp;")"&amp;"*",REG!$C$2:$C$124)+SUMIF(REG!$P$2:$P$124,"*"&amp;"("&amp;GEN_ST!X34&amp;")"&amp;"*",REG!$C$2:$C$124)+SUMIF(REG!$V$2:$V$124,"*"&amp;"("&amp;GEN_ST!X34&amp;")"&amp;"*",REG!$C$2:$C$124)</f>
        <v>277</v>
      </c>
      <c r="Z34" s="140">
        <v>0.015759312320916905</v>
      </c>
      <c r="AA34" s="140">
        <v>0.4413866935356907</v>
      </c>
      <c r="AB34" s="140">
        <v>0.5734437482288486</v>
      </c>
      <c r="AC34" s="140">
        <v>0.6696999275795837</v>
      </c>
      <c r="AD34" s="140">
        <v>0.365439717875248</v>
      </c>
      <c r="AE34" s="141">
        <v>6.0</v>
      </c>
      <c r="AF34" s="141">
        <v>6.1</v>
      </c>
      <c r="AG34" s="141">
        <v>2.1</v>
      </c>
      <c r="AH34" s="141">
        <v>4.3</v>
      </c>
      <c r="AI34" s="141">
        <v>6.4</v>
      </c>
      <c r="AJ34" s="141">
        <v>3.0</v>
      </c>
      <c r="AK34" s="142">
        <v>2.0543512276821283</v>
      </c>
      <c r="AL34" s="143">
        <v>61.0</v>
      </c>
      <c r="AM34" s="143" t="s">
        <v>264</v>
      </c>
      <c r="AN34" s="144">
        <v>291.242857142857</v>
      </c>
      <c r="AO34" s="145">
        <v>34.728571428571435</v>
      </c>
      <c r="AP34" s="146">
        <v>0.19672131147540983</v>
      </c>
    </row>
    <row r="35" ht="19.5" customHeight="1">
      <c r="A35" s="88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131"/>
      <c r="Y35" s="131"/>
      <c r="Z35" s="131"/>
      <c r="AA35" s="131"/>
      <c r="AB35" s="131"/>
      <c r="AC35" s="131"/>
      <c r="AD35" s="131"/>
      <c r="AE35" s="131"/>
      <c r="AF35" s="131"/>
      <c r="AG35" s="88"/>
      <c r="AH35" s="88"/>
      <c r="AI35" s="88"/>
      <c r="AJ35" s="88"/>
      <c r="AK35" s="88"/>
      <c r="AL35" s="88"/>
      <c r="AM35" s="88"/>
      <c r="AN35" s="88"/>
      <c r="AO35" s="88"/>
      <c r="AP35" s="88"/>
    </row>
    <row r="36" ht="19.5" customHeight="1">
      <c r="A36" s="88"/>
      <c r="B36" s="88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131"/>
      <c r="Y36" s="131"/>
      <c r="Z36" s="131"/>
      <c r="AA36" s="131"/>
      <c r="AB36" s="131"/>
      <c r="AC36" s="131"/>
      <c r="AD36" s="131"/>
      <c r="AE36" s="131"/>
      <c r="AF36" s="131"/>
      <c r="AG36" s="88"/>
      <c r="AH36" s="88"/>
      <c r="AI36" s="88"/>
      <c r="AJ36" s="88"/>
      <c r="AK36" s="88"/>
      <c r="AL36" s="88"/>
      <c r="AM36" s="88"/>
      <c r="AN36" s="88"/>
      <c r="AO36" s="88"/>
      <c r="AP36" s="88"/>
    </row>
    <row r="37" ht="19.5" customHeight="1">
      <c r="A37" s="88"/>
      <c r="B37" s="88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131"/>
      <c r="Y37" s="131"/>
      <c r="Z37" s="131"/>
      <c r="AA37" s="131"/>
      <c r="AB37" s="131"/>
      <c r="AC37" s="131"/>
      <c r="AD37" s="131"/>
      <c r="AE37" s="131"/>
      <c r="AF37" s="131"/>
      <c r="AG37" s="88"/>
      <c r="AH37" s="88"/>
      <c r="AI37" s="88"/>
      <c r="AJ37" s="88"/>
      <c r="AK37" s="88"/>
      <c r="AL37" s="88"/>
      <c r="AM37" s="88"/>
      <c r="AN37" s="88"/>
      <c r="AO37" s="88"/>
      <c r="AP37" s="88"/>
    </row>
    <row r="38" ht="19.5" customHeight="1">
      <c r="A38" s="88"/>
      <c r="B38" s="88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131"/>
      <c r="Y38" s="131"/>
      <c r="Z38" s="131"/>
      <c r="AA38" s="131"/>
      <c r="AB38" s="131"/>
      <c r="AC38" s="131"/>
      <c r="AD38" s="131"/>
      <c r="AE38" s="131"/>
      <c r="AF38" s="131"/>
      <c r="AG38" s="88"/>
      <c r="AH38" s="88"/>
      <c r="AI38" s="88"/>
      <c r="AJ38" s="88"/>
      <c r="AK38" s="88"/>
      <c r="AL38" s="88"/>
      <c r="AM38" s="88"/>
      <c r="AN38" s="88"/>
      <c r="AO38" s="88"/>
      <c r="AP38" s="88"/>
    </row>
    <row r="39" ht="19.5" customHeight="1">
      <c r="A39" s="88"/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131"/>
      <c r="Y39" s="131"/>
      <c r="Z39" s="131"/>
      <c r="AA39" s="131"/>
      <c r="AB39" s="131"/>
      <c r="AC39" s="131"/>
      <c r="AD39" s="131"/>
      <c r="AE39" s="131"/>
      <c r="AF39" s="131"/>
      <c r="AG39" s="88"/>
      <c r="AH39" s="88"/>
      <c r="AI39" s="88"/>
      <c r="AJ39" s="88"/>
      <c r="AK39" s="88"/>
      <c r="AL39" s="88"/>
      <c r="AM39" s="88"/>
      <c r="AN39" s="88"/>
      <c r="AO39" s="88"/>
      <c r="AP39" s="88"/>
    </row>
    <row r="40" ht="19.5" customHeight="1">
      <c r="A40" s="88"/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131"/>
      <c r="Y40" s="131"/>
      <c r="Z40" s="131"/>
      <c r="AA40" s="131"/>
      <c r="AB40" s="131"/>
      <c r="AC40" s="131"/>
      <c r="AD40" s="131"/>
      <c r="AE40" s="131"/>
      <c r="AF40" s="131"/>
      <c r="AG40" s="88"/>
      <c r="AH40" s="88"/>
      <c r="AI40" s="88"/>
      <c r="AJ40" s="88"/>
      <c r="AK40" s="88"/>
      <c r="AL40" s="88"/>
      <c r="AM40" s="88"/>
      <c r="AN40" s="88"/>
      <c r="AO40" s="88"/>
      <c r="AP40" s="88"/>
    </row>
    <row r="41" ht="19.5" customHeight="1">
      <c r="A41" s="88"/>
      <c r="B41" s="88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131"/>
      <c r="Y41" s="131"/>
      <c r="Z41" s="131"/>
      <c r="AA41" s="131"/>
      <c r="AB41" s="131"/>
      <c r="AC41" s="131"/>
      <c r="AD41" s="131"/>
      <c r="AE41" s="131"/>
      <c r="AF41" s="131"/>
      <c r="AG41" s="88"/>
      <c r="AH41" s="88"/>
      <c r="AI41" s="88"/>
      <c r="AJ41" s="88"/>
      <c r="AK41" s="88"/>
      <c r="AL41" s="88"/>
      <c r="AM41" s="88"/>
      <c r="AN41" s="88"/>
      <c r="AO41" s="88"/>
      <c r="AP41" s="88"/>
    </row>
    <row r="42" ht="19.5" customHeight="1">
      <c r="A42" s="8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131"/>
      <c r="Y42" s="131"/>
      <c r="Z42" s="131"/>
      <c r="AA42" s="131"/>
      <c r="AB42" s="131"/>
      <c r="AC42" s="131"/>
      <c r="AD42" s="131"/>
      <c r="AE42" s="131"/>
      <c r="AF42" s="131"/>
      <c r="AG42" s="88"/>
      <c r="AH42" s="88"/>
      <c r="AI42" s="88"/>
      <c r="AJ42" s="88"/>
      <c r="AK42" s="88"/>
      <c r="AL42" s="88"/>
      <c r="AM42" s="88"/>
      <c r="AN42" s="88"/>
      <c r="AO42" s="88"/>
      <c r="AP42" s="88"/>
    </row>
    <row r="43" ht="19.5" customHeight="1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131"/>
      <c r="Y43" s="131"/>
      <c r="Z43" s="131"/>
      <c r="AA43" s="131"/>
      <c r="AB43" s="131"/>
      <c r="AC43" s="131"/>
      <c r="AD43" s="131"/>
      <c r="AE43" s="131"/>
      <c r="AF43" s="131"/>
      <c r="AG43" s="88"/>
      <c r="AH43" s="88"/>
      <c r="AI43" s="88"/>
      <c r="AJ43" s="88"/>
      <c r="AK43" s="88"/>
      <c r="AL43" s="88"/>
      <c r="AM43" s="88"/>
      <c r="AN43" s="88"/>
      <c r="AO43" s="88"/>
      <c r="AP43" s="88"/>
    </row>
    <row r="44" ht="19.5" customHeight="1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131"/>
      <c r="Y44" s="131"/>
      <c r="Z44" s="131"/>
      <c r="AA44" s="131"/>
      <c r="AB44" s="131"/>
      <c r="AC44" s="131"/>
      <c r="AD44" s="131"/>
      <c r="AE44" s="131"/>
      <c r="AF44" s="131"/>
      <c r="AG44" s="88"/>
      <c r="AH44" s="88"/>
      <c r="AI44" s="88"/>
      <c r="AJ44" s="88"/>
      <c r="AK44" s="88"/>
      <c r="AL44" s="88"/>
      <c r="AM44" s="88"/>
      <c r="AN44" s="88"/>
      <c r="AO44" s="88"/>
      <c r="AP44" s="88"/>
    </row>
    <row r="45" ht="19.5" customHeight="1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131"/>
      <c r="Y45" s="131"/>
      <c r="Z45" s="131"/>
      <c r="AA45" s="131"/>
      <c r="AB45" s="131"/>
      <c r="AC45" s="131"/>
      <c r="AD45" s="131"/>
      <c r="AE45" s="131"/>
      <c r="AF45" s="131"/>
      <c r="AG45" s="88"/>
      <c r="AH45" s="88"/>
      <c r="AI45" s="88"/>
      <c r="AJ45" s="88"/>
      <c r="AK45" s="88"/>
      <c r="AL45" s="88"/>
      <c r="AM45" s="88"/>
      <c r="AN45" s="88"/>
      <c r="AO45" s="88"/>
      <c r="AP45" s="88"/>
    </row>
    <row r="46" ht="19.5" customHeight="1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131"/>
      <c r="Y46" s="131"/>
      <c r="Z46" s="131"/>
      <c r="AA46" s="131"/>
      <c r="AB46" s="131"/>
      <c r="AC46" s="131"/>
      <c r="AD46" s="131"/>
      <c r="AE46" s="131"/>
      <c r="AF46" s="131"/>
      <c r="AG46" s="88"/>
      <c r="AH46" s="88"/>
      <c r="AI46" s="88"/>
      <c r="AJ46" s="88"/>
      <c r="AK46" s="88"/>
      <c r="AL46" s="88"/>
      <c r="AM46" s="88"/>
      <c r="AN46" s="88"/>
      <c r="AO46" s="88"/>
      <c r="AP46" s="88"/>
    </row>
    <row r="47" ht="19.5" customHeight="1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131"/>
      <c r="Y47" s="131"/>
      <c r="Z47" s="131"/>
      <c r="AA47" s="131"/>
      <c r="AB47" s="131"/>
      <c r="AC47" s="131"/>
      <c r="AD47" s="131"/>
      <c r="AE47" s="131"/>
      <c r="AF47" s="131"/>
      <c r="AG47" s="88"/>
      <c r="AH47" s="88"/>
      <c r="AI47" s="88"/>
      <c r="AJ47" s="88"/>
      <c r="AK47" s="88"/>
      <c r="AL47" s="88"/>
      <c r="AM47" s="88"/>
      <c r="AN47" s="88"/>
      <c r="AO47" s="88"/>
      <c r="AP47" s="88"/>
    </row>
    <row r="48" ht="19.5" customHeight="1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131"/>
      <c r="Y48" s="131"/>
      <c r="Z48" s="131"/>
      <c r="AA48" s="131"/>
      <c r="AB48" s="131"/>
      <c r="AC48" s="131"/>
      <c r="AD48" s="131"/>
      <c r="AE48" s="131"/>
      <c r="AF48" s="131"/>
      <c r="AG48" s="88"/>
      <c r="AH48" s="88"/>
      <c r="AI48" s="88"/>
      <c r="AJ48" s="88"/>
      <c r="AK48" s="88"/>
      <c r="AL48" s="88"/>
      <c r="AM48" s="88"/>
      <c r="AN48" s="88"/>
      <c r="AO48" s="88"/>
      <c r="AP48" s="88"/>
    </row>
    <row r="49" ht="19.5" customHeight="1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131"/>
      <c r="Y49" s="131"/>
      <c r="Z49" s="131"/>
      <c r="AA49" s="131"/>
      <c r="AB49" s="131"/>
      <c r="AC49" s="131"/>
      <c r="AD49" s="131"/>
      <c r="AE49" s="131"/>
      <c r="AF49" s="131"/>
      <c r="AG49" s="88"/>
      <c r="AH49" s="88"/>
      <c r="AI49" s="88"/>
      <c r="AJ49" s="88"/>
      <c r="AK49" s="88"/>
      <c r="AL49" s="88"/>
      <c r="AM49" s="88"/>
      <c r="AN49" s="88"/>
      <c r="AO49" s="88"/>
      <c r="AP49" s="88"/>
    </row>
    <row r="50" ht="19.5" customHeight="1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131"/>
      <c r="Y50" s="131"/>
      <c r="Z50" s="131"/>
      <c r="AA50" s="131"/>
      <c r="AB50" s="131"/>
      <c r="AC50" s="131"/>
      <c r="AD50" s="131"/>
      <c r="AE50" s="131"/>
      <c r="AF50" s="131"/>
      <c r="AG50" s="88"/>
      <c r="AH50" s="88"/>
      <c r="AI50" s="88"/>
      <c r="AJ50" s="88"/>
      <c r="AK50" s="88"/>
      <c r="AL50" s="88"/>
      <c r="AM50" s="88"/>
      <c r="AN50" s="88"/>
      <c r="AO50" s="88"/>
      <c r="AP50" s="88"/>
    </row>
    <row r="51" ht="19.5" customHeight="1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131"/>
      <c r="Y51" s="131"/>
      <c r="Z51" s="131"/>
      <c r="AA51" s="131"/>
      <c r="AB51" s="131"/>
      <c r="AC51" s="131"/>
      <c r="AD51" s="131"/>
      <c r="AE51" s="131"/>
      <c r="AF51" s="131"/>
      <c r="AG51" s="88"/>
      <c r="AH51" s="88"/>
      <c r="AI51" s="88"/>
      <c r="AJ51" s="88"/>
      <c r="AK51" s="88"/>
      <c r="AL51" s="88"/>
      <c r="AM51" s="88"/>
      <c r="AN51" s="88"/>
      <c r="AO51" s="88"/>
      <c r="AP51" s="88"/>
    </row>
    <row r="52" ht="19.5" customHeight="1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131"/>
      <c r="Y52" s="131"/>
      <c r="Z52" s="131"/>
      <c r="AA52" s="131"/>
      <c r="AB52" s="131"/>
      <c r="AC52" s="131"/>
      <c r="AD52" s="131"/>
      <c r="AE52" s="131"/>
      <c r="AF52" s="131"/>
      <c r="AG52" s="88"/>
      <c r="AH52" s="88"/>
      <c r="AI52" s="88"/>
      <c r="AJ52" s="88"/>
      <c r="AK52" s="88"/>
      <c r="AL52" s="88"/>
      <c r="AM52" s="88"/>
      <c r="AN52" s="88"/>
      <c r="AO52" s="88"/>
      <c r="AP52" s="88"/>
    </row>
    <row r="53" ht="19.5" customHeight="1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131"/>
      <c r="Y53" s="131"/>
      <c r="Z53" s="131"/>
      <c r="AA53" s="131"/>
      <c r="AB53" s="131"/>
      <c r="AC53" s="131"/>
      <c r="AD53" s="131"/>
      <c r="AE53" s="131"/>
      <c r="AF53" s="131"/>
      <c r="AG53" s="88"/>
      <c r="AH53" s="88"/>
      <c r="AI53" s="88"/>
      <c r="AJ53" s="88"/>
      <c r="AK53" s="88"/>
      <c r="AL53" s="88"/>
      <c r="AM53" s="88"/>
      <c r="AN53" s="88"/>
      <c r="AO53" s="88"/>
      <c r="AP53" s="88"/>
    </row>
    <row r="54" ht="19.5" customHeight="1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131"/>
      <c r="Y54" s="131"/>
      <c r="Z54" s="131"/>
      <c r="AA54" s="131"/>
      <c r="AB54" s="131"/>
      <c r="AC54" s="131"/>
      <c r="AD54" s="131"/>
      <c r="AE54" s="131"/>
      <c r="AF54" s="131"/>
      <c r="AG54" s="88"/>
      <c r="AH54" s="88"/>
      <c r="AI54" s="88"/>
      <c r="AJ54" s="88"/>
      <c r="AK54" s="88"/>
      <c r="AL54" s="88"/>
      <c r="AM54" s="88"/>
      <c r="AN54" s="88"/>
      <c r="AO54" s="88"/>
      <c r="AP54" s="88"/>
    </row>
    <row r="55" ht="19.5" customHeight="1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131"/>
      <c r="Y55" s="131"/>
      <c r="Z55" s="131"/>
      <c r="AA55" s="131"/>
      <c r="AB55" s="131"/>
      <c r="AC55" s="131"/>
      <c r="AD55" s="131"/>
      <c r="AE55" s="131"/>
      <c r="AF55" s="131"/>
      <c r="AG55" s="88"/>
      <c r="AH55" s="88"/>
      <c r="AI55" s="88"/>
      <c r="AJ55" s="88"/>
      <c r="AK55" s="88"/>
      <c r="AL55" s="88"/>
      <c r="AM55" s="88"/>
      <c r="AN55" s="88"/>
      <c r="AO55" s="88"/>
      <c r="AP55" s="88"/>
    </row>
    <row r="56" ht="19.5" customHeight="1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131"/>
      <c r="Y56" s="131"/>
      <c r="Z56" s="131"/>
      <c r="AA56" s="131"/>
      <c r="AB56" s="131"/>
      <c r="AC56" s="131"/>
      <c r="AD56" s="131"/>
      <c r="AE56" s="131"/>
      <c r="AF56" s="131"/>
      <c r="AG56" s="88"/>
      <c r="AH56" s="88"/>
      <c r="AI56" s="88"/>
      <c r="AJ56" s="88"/>
      <c r="AK56" s="88"/>
      <c r="AL56" s="88"/>
      <c r="AM56" s="88"/>
      <c r="AN56" s="88"/>
      <c r="AO56" s="88"/>
      <c r="AP56" s="88"/>
    </row>
    <row r="57" ht="19.5" customHeight="1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131"/>
      <c r="Y57" s="131"/>
      <c r="Z57" s="131"/>
      <c r="AA57" s="131"/>
      <c r="AB57" s="131"/>
      <c r="AC57" s="131"/>
      <c r="AD57" s="131"/>
      <c r="AE57" s="131"/>
      <c r="AF57" s="131"/>
      <c r="AG57" s="88"/>
      <c r="AH57" s="88"/>
      <c r="AI57" s="88"/>
      <c r="AJ57" s="88"/>
      <c r="AK57" s="88"/>
      <c r="AL57" s="88"/>
      <c r="AM57" s="88"/>
      <c r="AN57" s="88"/>
      <c r="AO57" s="88"/>
      <c r="AP57" s="88"/>
    </row>
    <row r="58" ht="19.5" customHeight="1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131"/>
      <c r="Y58" s="131"/>
      <c r="Z58" s="131"/>
      <c r="AA58" s="131"/>
      <c r="AB58" s="131"/>
      <c r="AC58" s="131"/>
      <c r="AD58" s="131"/>
      <c r="AE58" s="131"/>
      <c r="AF58" s="131"/>
      <c r="AG58" s="88"/>
      <c r="AH58" s="88"/>
      <c r="AI58" s="88"/>
      <c r="AJ58" s="88"/>
      <c r="AK58" s="88"/>
      <c r="AL58" s="88"/>
      <c r="AM58" s="88"/>
      <c r="AN58" s="88"/>
      <c r="AO58" s="88"/>
      <c r="AP58" s="88"/>
    </row>
    <row r="59" ht="19.5" customHeight="1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131"/>
      <c r="Y59" s="131"/>
      <c r="Z59" s="131"/>
      <c r="AA59" s="131"/>
      <c r="AB59" s="131"/>
      <c r="AC59" s="131"/>
      <c r="AD59" s="131"/>
      <c r="AE59" s="131"/>
      <c r="AF59" s="131"/>
      <c r="AG59" s="88"/>
      <c r="AH59" s="88"/>
      <c r="AI59" s="88"/>
      <c r="AJ59" s="88"/>
      <c r="AK59" s="88"/>
      <c r="AL59" s="88"/>
      <c r="AM59" s="88"/>
      <c r="AN59" s="88"/>
      <c r="AO59" s="88"/>
      <c r="AP59" s="88"/>
    </row>
    <row r="60" ht="19.5" customHeight="1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131"/>
      <c r="Y60" s="131"/>
      <c r="Z60" s="131"/>
      <c r="AA60" s="131"/>
      <c r="AB60" s="131"/>
      <c r="AC60" s="131"/>
      <c r="AD60" s="131"/>
      <c r="AE60" s="131"/>
      <c r="AF60" s="131"/>
      <c r="AG60" s="88"/>
      <c r="AH60" s="88"/>
      <c r="AI60" s="88"/>
      <c r="AJ60" s="88"/>
      <c r="AK60" s="88"/>
      <c r="AL60" s="88"/>
      <c r="AM60" s="88"/>
      <c r="AN60" s="88"/>
      <c r="AO60" s="88"/>
      <c r="AP60" s="88"/>
    </row>
    <row r="61" ht="19.5" customHeight="1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131"/>
      <c r="Y61" s="131"/>
      <c r="Z61" s="131"/>
      <c r="AA61" s="131"/>
      <c r="AB61" s="131"/>
      <c r="AC61" s="131"/>
      <c r="AD61" s="131"/>
      <c r="AE61" s="131"/>
      <c r="AF61" s="131"/>
      <c r="AG61" s="88"/>
      <c r="AH61" s="88"/>
      <c r="AI61" s="88"/>
      <c r="AJ61" s="88"/>
      <c r="AK61" s="88"/>
      <c r="AL61" s="88"/>
      <c r="AM61" s="88"/>
      <c r="AN61" s="88"/>
      <c r="AO61" s="88"/>
      <c r="AP61" s="88"/>
    </row>
    <row r="62" ht="19.5" customHeight="1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131"/>
      <c r="Y62" s="131"/>
      <c r="Z62" s="131"/>
      <c r="AA62" s="131"/>
      <c r="AB62" s="131"/>
      <c r="AC62" s="131"/>
      <c r="AD62" s="131"/>
      <c r="AE62" s="131"/>
      <c r="AF62" s="131"/>
      <c r="AG62" s="88"/>
      <c r="AH62" s="88"/>
      <c r="AI62" s="88"/>
      <c r="AJ62" s="88"/>
      <c r="AK62" s="88"/>
      <c r="AL62" s="88"/>
      <c r="AM62" s="88"/>
      <c r="AN62" s="88"/>
      <c r="AO62" s="88"/>
      <c r="AP62" s="88"/>
    </row>
    <row r="63" ht="19.5" customHeight="1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131"/>
      <c r="Y63" s="131"/>
      <c r="Z63" s="131"/>
      <c r="AA63" s="131"/>
      <c r="AB63" s="131"/>
      <c r="AC63" s="131"/>
      <c r="AD63" s="131"/>
      <c r="AE63" s="131"/>
      <c r="AF63" s="131"/>
      <c r="AG63" s="88"/>
      <c r="AH63" s="88"/>
      <c r="AI63" s="88"/>
      <c r="AJ63" s="88"/>
      <c r="AK63" s="88"/>
      <c r="AL63" s="88"/>
      <c r="AM63" s="88"/>
      <c r="AN63" s="88"/>
      <c r="AO63" s="88"/>
      <c r="AP63" s="88"/>
    </row>
    <row r="64" ht="19.5" customHeight="1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131"/>
      <c r="Y64" s="131"/>
      <c r="Z64" s="131"/>
      <c r="AA64" s="131"/>
      <c r="AB64" s="131"/>
      <c r="AC64" s="131"/>
      <c r="AD64" s="131"/>
      <c r="AE64" s="131"/>
      <c r="AF64" s="131"/>
      <c r="AG64" s="88"/>
      <c r="AH64" s="88"/>
      <c r="AI64" s="88"/>
      <c r="AJ64" s="88"/>
      <c r="AK64" s="88"/>
      <c r="AL64" s="88"/>
      <c r="AM64" s="88"/>
      <c r="AN64" s="88"/>
      <c r="AO64" s="88"/>
      <c r="AP64" s="88"/>
    </row>
    <row r="65" ht="19.5" customHeight="1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131"/>
      <c r="Y65" s="131"/>
      <c r="Z65" s="131"/>
      <c r="AA65" s="131"/>
      <c r="AB65" s="131"/>
      <c r="AC65" s="131"/>
      <c r="AD65" s="131"/>
      <c r="AE65" s="131"/>
      <c r="AF65" s="131"/>
      <c r="AG65" s="88"/>
      <c r="AH65" s="88"/>
      <c r="AI65" s="88"/>
      <c r="AJ65" s="88"/>
      <c r="AK65" s="88"/>
      <c r="AL65" s="88"/>
      <c r="AM65" s="88"/>
      <c r="AN65" s="88"/>
      <c r="AO65" s="88"/>
      <c r="AP65" s="88"/>
    </row>
    <row r="66" ht="19.5" customHeight="1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131"/>
      <c r="Y66" s="131"/>
      <c r="Z66" s="131"/>
      <c r="AA66" s="131"/>
      <c r="AB66" s="131"/>
      <c r="AC66" s="131"/>
      <c r="AD66" s="131"/>
      <c r="AE66" s="131"/>
      <c r="AF66" s="131"/>
      <c r="AG66" s="88"/>
      <c r="AH66" s="88"/>
      <c r="AI66" s="88"/>
      <c r="AJ66" s="88"/>
      <c r="AK66" s="88"/>
      <c r="AL66" s="88"/>
      <c r="AM66" s="88"/>
      <c r="AN66" s="88"/>
      <c r="AO66" s="88"/>
      <c r="AP66" s="88"/>
    </row>
    <row r="67" ht="19.5" customHeight="1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131"/>
      <c r="Y67" s="131"/>
      <c r="Z67" s="131"/>
      <c r="AA67" s="131"/>
      <c r="AB67" s="131"/>
      <c r="AC67" s="131"/>
      <c r="AD67" s="131"/>
      <c r="AE67" s="131"/>
      <c r="AF67" s="131"/>
      <c r="AG67" s="88"/>
      <c r="AH67" s="88"/>
      <c r="AI67" s="88"/>
      <c r="AJ67" s="88"/>
      <c r="AK67" s="88"/>
      <c r="AL67" s="88"/>
      <c r="AM67" s="88"/>
      <c r="AN67" s="88"/>
      <c r="AO67" s="88"/>
      <c r="AP67" s="88"/>
    </row>
    <row r="68" ht="19.5" customHeight="1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131"/>
      <c r="Y68" s="131"/>
      <c r="Z68" s="131"/>
      <c r="AA68" s="131"/>
      <c r="AB68" s="131"/>
      <c r="AC68" s="131"/>
      <c r="AD68" s="131"/>
      <c r="AE68" s="131"/>
      <c r="AF68" s="131"/>
      <c r="AG68" s="88"/>
      <c r="AH68" s="88"/>
      <c r="AI68" s="88"/>
      <c r="AJ68" s="88"/>
      <c r="AK68" s="88"/>
      <c r="AL68" s="88"/>
      <c r="AM68" s="88"/>
      <c r="AN68" s="88"/>
      <c r="AO68" s="88"/>
      <c r="AP68" s="88"/>
    </row>
    <row r="69" ht="19.5" customHeight="1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131"/>
      <c r="Y69" s="131"/>
      <c r="Z69" s="131"/>
      <c r="AA69" s="131"/>
      <c r="AB69" s="131"/>
      <c r="AC69" s="131"/>
      <c r="AD69" s="131"/>
      <c r="AE69" s="131"/>
      <c r="AF69" s="131"/>
      <c r="AG69" s="88"/>
      <c r="AH69" s="88"/>
      <c r="AI69" s="88"/>
      <c r="AJ69" s="88"/>
      <c r="AK69" s="88"/>
      <c r="AL69" s="88"/>
      <c r="AM69" s="88"/>
      <c r="AN69" s="88"/>
      <c r="AO69" s="88"/>
      <c r="AP69" s="88"/>
    </row>
    <row r="70" ht="19.5" customHeight="1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131"/>
      <c r="Y70" s="131"/>
      <c r="Z70" s="131"/>
      <c r="AA70" s="131"/>
      <c r="AB70" s="131"/>
      <c r="AC70" s="131"/>
      <c r="AD70" s="131"/>
      <c r="AE70" s="131"/>
      <c r="AF70" s="131"/>
      <c r="AG70" s="88"/>
      <c r="AH70" s="88"/>
      <c r="AI70" s="88"/>
      <c r="AJ70" s="88"/>
      <c r="AK70" s="88"/>
      <c r="AL70" s="88"/>
      <c r="AM70" s="88"/>
      <c r="AN70" s="88"/>
      <c r="AO70" s="88"/>
      <c r="AP70" s="88"/>
    </row>
    <row r="71" ht="19.5" customHeight="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131"/>
      <c r="Y71" s="131"/>
      <c r="Z71" s="131"/>
      <c r="AA71" s="131"/>
      <c r="AB71" s="131"/>
      <c r="AC71" s="131"/>
      <c r="AD71" s="131"/>
      <c r="AE71" s="131"/>
      <c r="AF71" s="131"/>
      <c r="AG71" s="88"/>
      <c r="AH71" s="88"/>
      <c r="AI71" s="88"/>
      <c r="AJ71" s="88"/>
      <c r="AK71" s="88"/>
      <c r="AL71" s="88"/>
      <c r="AM71" s="88"/>
      <c r="AN71" s="88"/>
      <c r="AO71" s="88"/>
      <c r="AP71" s="88"/>
    </row>
    <row r="72" ht="19.5" customHeight="1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131"/>
      <c r="Y72" s="131"/>
      <c r="Z72" s="131"/>
      <c r="AA72" s="131"/>
      <c r="AB72" s="131"/>
      <c r="AC72" s="131"/>
      <c r="AD72" s="131"/>
      <c r="AE72" s="131"/>
      <c r="AF72" s="131"/>
      <c r="AG72" s="88"/>
      <c r="AH72" s="88"/>
      <c r="AI72" s="88"/>
      <c r="AJ72" s="88"/>
      <c r="AK72" s="88"/>
      <c r="AL72" s="88"/>
      <c r="AM72" s="88"/>
      <c r="AN72" s="88"/>
      <c r="AO72" s="88"/>
      <c r="AP72" s="88"/>
    </row>
    <row r="73" ht="19.5" customHeight="1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131"/>
      <c r="Y73" s="131"/>
      <c r="Z73" s="131"/>
      <c r="AA73" s="131"/>
      <c r="AB73" s="131"/>
      <c r="AC73" s="131"/>
      <c r="AD73" s="131"/>
      <c r="AE73" s="131"/>
      <c r="AF73" s="131"/>
      <c r="AG73" s="88"/>
      <c r="AH73" s="88"/>
      <c r="AI73" s="88"/>
      <c r="AJ73" s="88"/>
      <c r="AK73" s="88"/>
      <c r="AL73" s="88"/>
      <c r="AM73" s="88"/>
      <c r="AN73" s="88"/>
      <c r="AO73" s="88"/>
      <c r="AP73" s="88"/>
    </row>
    <row r="74" ht="19.5" customHeight="1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131"/>
      <c r="Y74" s="131"/>
      <c r="Z74" s="131"/>
      <c r="AA74" s="131"/>
      <c r="AB74" s="131"/>
      <c r="AC74" s="131"/>
      <c r="AD74" s="131"/>
      <c r="AE74" s="131"/>
      <c r="AF74" s="131"/>
      <c r="AG74" s="88"/>
      <c r="AH74" s="88"/>
      <c r="AI74" s="88"/>
      <c r="AJ74" s="88"/>
      <c r="AK74" s="88"/>
      <c r="AL74" s="88"/>
      <c r="AM74" s="88"/>
      <c r="AN74" s="88"/>
      <c r="AO74" s="88"/>
      <c r="AP74" s="88"/>
    </row>
    <row r="75" ht="19.5" customHeight="1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131"/>
      <c r="Y75" s="131"/>
      <c r="Z75" s="131"/>
      <c r="AA75" s="131"/>
      <c r="AB75" s="131"/>
      <c r="AC75" s="131"/>
      <c r="AD75" s="131"/>
      <c r="AE75" s="131"/>
      <c r="AF75" s="131"/>
      <c r="AG75" s="88"/>
      <c r="AH75" s="88"/>
      <c r="AI75" s="88"/>
      <c r="AJ75" s="88"/>
      <c r="AK75" s="88"/>
      <c r="AL75" s="88"/>
      <c r="AM75" s="88"/>
      <c r="AN75" s="88"/>
      <c r="AO75" s="88"/>
      <c r="AP75" s="88"/>
    </row>
    <row r="76" ht="19.5" customHeight="1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131"/>
      <c r="Y76" s="131"/>
      <c r="Z76" s="131"/>
      <c r="AA76" s="131"/>
      <c r="AB76" s="131"/>
      <c r="AC76" s="131"/>
      <c r="AD76" s="131"/>
      <c r="AE76" s="131"/>
      <c r="AF76" s="131"/>
      <c r="AG76" s="88"/>
      <c r="AH76" s="88"/>
      <c r="AI76" s="88"/>
      <c r="AJ76" s="88"/>
      <c r="AK76" s="88"/>
      <c r="AL76" s="88"/>
      <c r="AM76" s="88"/>
      <c r="AN76" s="88"/>
      <c r="AO76" s="88"/>
      <c r="AP76" s="88"/>
    </row>
    <row r="77" ht="19.5" customHeight="1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131"/>
      <c r="Y77" s="131"/>
      <c r="Z77" s="131"/>
      <c r="AA77" s="131"/>
      <c r="AB77" s="131"/>
      <c r="AC77" s="131"/>
      <c r="AD77" s="131"/>
      <c r="AE77" s="131"/>
      <c r="AF77" s="131"/>
      <c r="AG77" s="88"/>
      <c r="AH77" s="88"/>
      <c r="AI77" s="88"/>
      <c r="AJ77" s="88"/>
      <c r="AK77" s="88"/>
      <c r="AL77" s="88"/>
      <c r="AM77" s="88"/>
      <c r="AN77" s="88"/>
      <c r="AO77" s="88"/>
      <c r="AP77" s="88"/>
    </row>
    <row r="78" ht="19.5" customHeight="1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131"/>
      <c r="Y78" s="131"/>
      <c r="Z78" s="131"/>
      <c r="AA78" s="131"/>
      <c r="AB78" s="131"/>
      <c r="AC78" s="131"/>
      <c r="AD78" s="131"/>
      <c r="AE78" s="131"/>
      <c r="AF78" s="131"/>
      <c r="AG78" s="88"/>
      <c r="AH78" s="88"/>
      <c r="AI78" s="88"/>
      <c r="AJ78" s="88"/>
      <c r="AK78" s="88"/>
      <c r="AL78" s="88"/>
      <c r="AM78" s="88"/>
      <c r="AN78" s="88"/>
      <c r="AO78" s="88"/>
      <c r="AP78" s="88"/>
    </row>
    <row r="79" ht="19.5" customHeight="1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131"/>
      <c r="Y79" s="131"/>
      <c r="Z79" s="131"/>
      <c r="AA79" s="131"/>
      <c r="AB79" s="131"/>
      <c r="AC79" s="131"/>
      <c r="AD79" s="131"/>
      <c r="AE79" s="131"/>
      <c r="AF79" s="131"/>
      <c r="AG79" s="88"/>
      <c r="AH79" s="88"/>
      <c r="AI79" s="88"/>
      <c r="AJ79" s="88"/>
      <c r="AK79" s="88"/>
      <c r="AL79" s="88"/>
      <c r="AM79" s="88"/>
      <c r="AN79" s="88"/>
      <c r="AO79" s="88"/>
      <c r="AP79" s="88"/>
    </row>
    <row r="80" ht="19.5" customHeight="1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131"/>
      <c r="Y80" s="131"/>
      <c r="Z80" s="131"/>
      <c r="AA80" s="131"/>
      <c r="AB80" s="131"/>
      <c r="AC80" s="131"/>
      <c r="AD80" s="131"/>
      <c r="AE80" s="131"/>
      <c r="AF80" s="131"/>
      <c r="AG80" s="88"/>
      <c r="AH80" s="88"/>
      <c r="AI80" s="88"/>
      <c r="AJ80" s="88"/>
      <c r="AK80" s="88"/>
      <c r="AL80" s="88"/>
      <c r="AM80" s="88"/>
      <c r="AN80" s="88"/>
      <c r="AO80" s="88"/>
      <c r="AP80" s="88"/>
    </row>
    <row r="81" ht="19.5" customHeight="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131"/>
      <c r="Y81" s="131"/>
      <c r="Z81" s="131"/>
      <c r="AA81" s="131"/>
      <c r="AB81" s="131"/>
      <c r="AC81" s="131"/>
      <c r="AD81" s="131"/>
      <c r="AE81" s="131"/>
      <c r="AF81" s="131"/>
      <c r="AG81" s="88"/>
      <c r="AH81" s="88"/>
      <c r="AI81" s="88"/>
      <c r="AJ81" s="88"/>
      <c r="AK81" s="88"/>
      <c r="AL81" s="88"/>
      <c r="AM81" s="88"/>
      <c r="AN81" s="88"/>
      <c r="AO81" s="88"/>
      <c r="AP81" s="88"/>
    </row>
    <row r="82" ht="19.5" customHeight="1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131"/>
      <c r="Y82" s="131"/>
      <c r="Z82" s="131"/>
      <c r="AA82" s="131"/>
      <c r="AB82" s="131"/>
      <c r="AC82" s="131"/>
      <c r="AD82" s="131"/>
      <c r="AE82" s="131"/>
      <c r="AF82" s="131"/>
      <c r="AG82" s="88"/>
      <c r="AH82" s="88"/>
      <c r="AI82" s="88"/>
      <c r="AJ82" s="88"/>
      <c r="AK82" s="88"/>
      <c r="AL82" s="88"/>
      <c r="AM82" s="88"/>
      <c r="AN82" s="88"/>
      <c r="AO82" s="88"/>
      <c r="AP82" s="88"/>
    </row>
    <row r="83" ht="19.5" customHeight="1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131"/>
      <c r="Y83" s="131"/>
      <c r="Z83" s="131"/>
      <c r="AA83" s="131"/>
      <c r="AB83" s="131"/>
      <c r="AC83" s="131"/>
      <c r="AD83" s="131"/>
      <c r="AE83" s="131"/>
      <c r="AF83" s="131"/>
      <c r="AG83" s="88"/>
      <c r="AH83" s="88"/>
      <c r="AI83" s="88"/>
      <c r="AJ83" s="88"/>
      <c r="AK83" s="88"/>
      <c r="AL83" s="88"/>
      <c r="AM83" s="88"/>
      <c r="AN83" s="88"/>
      <c r="AO83" s="88"/>
      <c r="AP83" s="88"/>
    </row>
    <row r="84" ht="19.5" customHeight="1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131"/>
      <c r="Y84" s="131"/>
      <c r="Z84" s="131"/>
      <c r="AA84" s="131"/>
      <c r="AB84" s="131"/>
      <c r="AC84" s="131"/>
      <c r="AD84" s="131"/>
      <c r="AE84" s="131"/>
      <c r="AF84" s="131"/>
      <c r="AG84" s="88"/>
      <c r="AH84" s="88"/>
      <c r="AI84" s="88"/>
      <c r="AJ84" s="88"/>
      <c r="AK84" s="88"/>
      <c r="AL84" s="88"/>
      <c r="AM84" s="88"/>
      <c r="AN84" s="88"/>
      <c r="AO84" s="88"/>
      <c r="AP84" s="88"/>
    </row>
    <row r="85" ht="19.5" customHeight="1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131"/>
      <c r="Y85" s="131"/>
      <c r="Z85" s="131"/>
      <c r="AA85" s="131"/>
      <c r="AB85" s="131"/>
      <c r="AC85" s="131"/>
      <c r="AD85" s="131"/>
      <c r="AE85" s="131"/>
      <c r="AF85" s="131"/>
      <c r="AG85" s="88"/>
      <c r="AH85" s="88"/>
      <c r="AI85" s="88"/>
      <c r="AJ85" s="88"/>
      <c r="AK85" s="88"/>
      <c r="AL85" s="88"/>
      <c r="AM85" s="88"/>
      <c r="AN85" s="88"/>
      <c r="AO85" s="88"/>
      <c r="AP85" s="88"/>
    </row>
    <row r="86" ht="19.5" customHeight="1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131"/>
      <c r="Y86" s="131"/>
      <c r="Z86" s="131"/>
      <c r="AA86" s="131"/>
      <c r="AB86" s="131"/>
      <c r="AC86" s="131"/>
      <c r="AD86" s="131"/>
      <c r="AE86" s="131"/>
      <c r="AF86" s="131"/>
      <c r="AG86" s="88"/>
      <c r="AH86" s="88"/>
      <c r="AI86" s="88"/>
      <c r="AJ86" s="88"/>
      <c r="AK86" s="88"/>
      <c r="AL86" s="88"/>
      <c r="AM86" s="88"/>
      <c r="AN86" s="88"/>
      <c r="AO86" s="88"/>
      <c r="AP86" s="88"/>
    </row>
    <row r="87" ht="19.5" customHeight="1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131"/>
      <c r="Y87" s="131"/>
      <c r="Z87" s="131"/>
      <c r="AA87" s="131"/>
      <c r="AB87" s="131"/>
      <c r="AC87" s="131"/>
      <c r="AD87" s="131"/>
      <c r="AE87" s="131"/>
      <c r="AF87" s="131"/>
      <c r="AG87" s="88"/>
      <c r="AH87" s="88"/>
      <c r="AI87" s="88"/>
      <c r="AJ87" s="88"/>
      <c r="AK87" s="88"/>
      <c r="AL87" s="88"/>
      <c r="AM87" s="88"/>
      <c r="AN87" s="88"/>
      <c r="AO87" s="88"/>
      <c r="AP87" s="88"/>
    </row>
    <row r="88" ht="19.5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131"/>
      <c r="Y88" s="131"/>
      <c r="Z88" s="131"/>
      <c r="AA88" s="131"/>
      <c r="AB88" s="131"/>
      <c r="AC88" s="131"/>
      <c r="AD88" s="131"/>
      <c r="AE88" s="131"/>
      <c r="AF88" s="131"/>
      <c r="AG88" s="88"/>
      <c r="AH88" s="88"/>
      <c r="AI88" s="88"/>
      <c r="AJ88" s="88"/>
      <c r="AK88" s="88"/>
      <c r="AL88" s="88"/>
      <c r="AM88" s="88"/>
      <c r="AN88" s="88"/>
      <c r="AO88" s="88"/>
      <c r="AP88" s="88"/>
    </row>
    <row r="89" ht="19.5" customHeight="1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131"/>
      <c r="Y89" s="131"/>
      <c r="Z89" s="131"/>
      <c r="AA89" s="131"/>
      <c r="AB89" s="131"/>
      <c r="AC89" s="131"/>
      <c r="AD89" s="131"/>
      <c r="AE89" s="131"/>
      <c r="AF89" s="131"/>
      <c r="AG89" s="88"/>
      <c r="AH89" s="88"/>
      <c r="AI89" s="88"/>
      <c r="AJ89" s="88"/>
      <c r="AK89" s="88"/>
      <c r="AL89" s="88"/>
      <c r="AM89" s="88"/>
      <c r="AN89" s="88"/>
      <c r="AO89" s="88"/>
      <c r="AP89" s="88"/>
    </row>
    <row r="90" ht="19.5" customHeight="1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131"/>
      <c r="Y90" s="131"/>
      <c r="Z90" s="131"/>
      <c r="AA90" s="131"/>
      <c r="AB90" s="131"/>
      <c r="AC90" s="131"/>
      <c r="AD90" s="131"/>
      <c r="AE90" s="131"/>
      <c r="AF90" s="131"/>
      <c r="AG90" s="88"/>
      <c r="AH90" s="88"/>
      <c r="AI90" s="88"/>
      <c r="AJ90" s="88"/>
      <c r="AK90" s="88"/>
      <c r="AL90" s="88"/>
      <c r="AM90" s="88"/>
      <c r="AN90" s="88"/>
      <c r="AO90" s="88"/>
      <c r="AP90" s="88"/>
    </row>
    <row r="91" ht="19.5" customHeight="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131"/>
      <c r="Y91" s="131"/>
      <c r="Z91" s="131"/>
      <c r="AA91" s="131"/>
      <c r="AB91" s="131"/>
      <c r="AC91" s="131"/>
      <c r="AD91" s="131"/>
      <c r="AE91" s="131"/>
      <c r="AF91" s="131"/>
      <c r="AG91" s="88"/>
      <c r="AH91" s="88"/>
      <c r="AI91" s="88"/>
      <c r="AJ91" s="88"/>
      <c r="AK91" s="88"/>
      <c r="AL91" s="88"/>
      <c r="AM91" s="88"/>
      <c r="AN91" s="88"/>
      <c r="AO91" s="88"/>
      <c r="AP91" s="88"/>
    </row>
    <row r="92" ht="19.5" customHeight="1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131"/>
      <c r="Y92" s="131"/>
      <c r="Z92" s="131"/>
      <c r="AA92" s="131"/>
      <c r="AB92" s="131"/>
      <c r="AC92" s="131"/>
      <c r="AD92" s="131"/>
      <c r="AE92" s="131"/>
      <c r="AF92" s="131"/>
      <c r="AG92" s="88"/>
      <c r="AH92" s="88"/>
      <c r="AI92" s="88"/>
      <c r="AJ92" s="88"/>
      <c r="AK92" s="88"/>
      <c r="AL92" s="88"/>
      <c r="AM92" s="88"/>
      <c r="AN92" s="88"/>
      <c r="AO92" s="88"/>
      <c r="AP92" s="88"/>
    </row>
    <row r="93" ht="19.5" customHeight="1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131"/>
      <c r="Y93" s="131"/>
      <c r="Z93" s="131"/>
      <c r="AA93" s="131"/>
      <c r="AB93" s="131"/>
      <c r="AC93" s="131"/>
      <c r="AD93" s="131"/>
      <c r="AE93" s="131"/>
      <c r="AF93" s="131"/>
      <c r="AG93" s="88"/>
      <c r="AH93" s="88"/>
      <c r="AI93" s="88"/>
      <c r="AJ93" s="88"/>
      <c r="AK93" s="88"/>
      <c r="AL93" s="88"/>
      <c r="AM93" s="88"/>
      <c r="AN93" s="88"/>
      <c r="AO93" s="88"/>
      <c r="AP93" s="88"/>
    </row>
    <row r="94" ht="19.5" customHeight="1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131"/>
      <c r="Y94" s="131"/>
      <c r="Z94" s="131"/>
      <c r="AA94" s="131"/>
      <c r="AB94" s="131"/>
      <c r="AC94" s="131"/>
      <c r="AD94" s="131"/>
      <c r="AE94" s="131"/>
      <c r="AF94" s="131"/>
      <c r="AG94" s="88"/>
      <c r="AH94" s="88"/>
      <c r="AI94" s="88"/>
      <c r="AJ94" s="88"/>
      <c r="AK94" s="88"/>
      <c r="AL94" s="88"/>
      <c r="AM94" s="88"/>
      <c r="AN94" s="88"/>
      <c r="AO94" s="88"/>
      <c r="AP94" s="88"/>
    </row>
    <row r="95" ht="19.5" customHeight="1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131"/>
      <c r="Y95" s="131"/>
      <c r="Z95" s="131"/>
      <c r="AA95" s="131"/>
      <c r="AB95" s="131"/>
      <c r="AC95" s="131"/>
      <c r="AD95" s="131"/>
      <c r="AE95" s="131"/>
      <c r="AF95" s="131"/>
      <c r="AG95" s="88"/>
      <c r="AH95" s="88"/>
      <c r="AI95" s="88"/>
      <c r="AJ95" s="88"/>
      <c r="AK95" s="88"/>
      <c r="AL95" s="88"/>
      <c r="AM95" s="88"/>
      <c r="AN95" s="88"/>
      <c r="AO95" s="88"/>
      <c r="AP95" s="88"/>
    </row>
    <row r="96" ht="19.5" customHeight="1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131"/>
      <c r="Y96" s="131"/>
      <c r="Z96" s="131"/>
      <c r="AA96" s="131"/>
      <c r="AB96" s="131"/>
      <c r="AC96" s="131"/>
      <c r="AD96" s="131"/>
      <c r="AE96" s="131"/>
      <c r="AF96" s="131"/>
      <c r="AG96" s="88"/>
      <c r="AH96" s="88"/>
      <c r="AI96" s="88"/>
      <c r="AJ96" s="88"/>
      <c r="AK96" s="88"/>
      <c r="AL96" s="88"/>
      <c r="AM96" s="88"/>
      <c r="AN96" s="88"/>
      <c r="AO96" s="88"/>
      <c r="AP96" s="88"/>
    </row>
    <row r="97" ht="19.5" customHeight="1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131"/>
      <c r="Y97" s="131"/>
      <c r="Z97" s="131"/>
      <c r="AA97" s="131"/>
      <c r="AB97" s="131"/>
      <c r="AC97" s="131"/>
      <c r="AD97" s="131"/>
      <c r="AE97" s="131"/>
      <c r="AF97" s="131"/>
      <c r="AG97" s="88"/>
      <c r="AH97" s="88"/>
      <c r="AI97" s="88"/>
      <c r="AJ97" s="88"/>
      <c r="AK97" s="88"/>
      <c r="AL97" s="88"/>
      <c r="AM97" s="88"/>
      <c r="AN97" s="88"/>
      <c r="AO97" s="88"/>
      <c r="AP97" s="88"/>
    </row>
    <row r="98" ht="19.5" customHeight="1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131"/>
      <c r="Y98" s="131"/>
      <c r="Z98" s="131"/>
      <c r="AA98" s="131"/>
      <c r="AB98" s="131"/>
      <c r="AC98" s="131"/>
      <c r="AD98" s="131"/>
      <c r="AE98" s="131"/>
      <c r="AF98" s="131"/>
      <c r="AG98" s="88"/>
      <c r="AH98" s="88"/>
      <c r="AI98" s="88"/>
      <c r="AJ98" s="88"/>
      <c r="AK98" s="88"/>
      <c r="AL98" s="88"/>
      <c r="AM98" s="88"/>
      <c r="AN98" s="88"/>
      <c r="AO98" s="88"/>
      <c r="AP98" s="88"/>
    </row>
    <row r="99" ht="19.5" customHeight="1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131"/>
      <c r="Y99" s="131"/>
      <c r="Z99" s="131"/>
      <c r="AA99" s="131"/>
      <c r="AB99" s="131"/>
      <c r="AC99" s="131"/>
      <c r="AD99" s="131"/>
      <c r="AE99" s="131"/>
      <c r="AF99" s="131"/>
      <c r="AG99" s="88"/>
      <c r="AH99" s="88"/>
      <c r="AI99" s="88"/>
      <c r="AJ99" s="88"/>
      <c r="AK99" s="88"/>
      <c r="AL99" s="88"/>
      <c r="AM99" s="88"/>
      <c r="AN99" s="88"/>
      <c r="AO99" s="88"/>
      <c r="AP99" s="88"/>
    </row>
    <row r="100" ht="19.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131"/>
      <c r="Y100" s="131"/>
      <c r="Z100" s="131"/>
      <c r="AA100" s="131"/>
      <c r="AB100" s="131"/>
      <c r="AC100" s="131"/>
      <c r="AD100" s="131"/>
      <c r="AE100" s="131"/>
      <c r="AF100" s="131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</row>
    <row r="101" ht="19.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88"/>
      <c r="AH101" s="88"/>
      <c r="AI101" s="88"/>
      <c r="AJ101" s="88"/>
      <c r="AK101" s="88"/>
      <c r="AL101" s="88"/>
      <c r="AM101" s="88"/>
      <c r="AN101" s="88"/>
      <c r="AO101" s="88"/>
      <c r="AP101" s="88"/>
    </row>
    <row r="102" ht="19.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131"/>
      <c r="Y102" s="131"/>
      <c r="Z102" s="131"/>
      <c r="AA102" s="131"/>
      <c r="AB102" s="131"/>
      <c r="AC102" s="131"/>
      <c r="AD102" s="131"/>
      <c r="AE102" s="131"/>
      <c r="AF102" s="131"/>
      <c r="AG102" s="88"/>
      <c r="AH102" s="88"/>
      <c r="AI102" s="88"/>
      <c r="AJ102" s="88"/>
      <c r="AK102" s="88"/>
      <c r="AL102" s="88"/>
      <c r="AM102" s="88"/>
      <c r="AN102" s="88"/>
      <c r="AO102" s="88"/>
      <c r="AP102" s="88"/>
    </row>
    <row r="103" ht="19.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</row>
    <row r="104" ht="19.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88"/>
      <c r="AH104" s="88"/>
      <c r="AI104" s="88"/>
      <c r="AJ104" s="88"/>
      <c r="AK104" s="88"/>
      <c r="AL104" s="88"/>
      <c r="AM104" s="88"/>
      <c r="AN104" s="88"/>
      <c r="AO104" s="88"/>
      <c r="AP104" s="88"/>
    </row>
    <row r="105" ht="19.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88"/>
      <c r="AH105" s="88"/>
      <c r="AI105" s="88"/>
      <c r="AJ105" s="88"/>
      <c r="AK105" s="88"/>
      <c r="AL105" s="88"/>
      <c r="AM105" s="88"/>
      <c r="AN105" s="88"/>
      <c r="AO105" s="88"/>
      <c r="AP105" s="88"/>
    </row>
    <row r="106" ht="19.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88"/>
      <c r="AH106" s="88"/>
      <c r="AI106" s="88"/>
      <c r="AJ106" s="88"/>
      <c r="AK106" s="88"/>
      <c r="AL106" s="88"/>
      <c r="AM106" s="88"/>
      <c r="AN106" s="88"/>
      <c r="AO106" s="88"/>
      <c r="AP106" s="88"/>
    </row>
    <row r="107" ht="19.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131"/>
      <c r="Y107" s="131"/>
      <c r="Z107" s="131"/>
      <c r="AA107" s="131"/>
      <c r="AB107" s="131"/>
      <c r="AC107" s="131"/>
      <c r="AD107" s="131"/>
      <c r="AE107" s="131"/>
      <c r="AF107" s="131"/>
      <c r="AG107" s="88"/>
      <c r="AH107" s="88"/>
      <c r="AI107" s="88"/>
      <c r="AJ107" s="88"/>
      <c r="AK107" s="88"/>
      <c r="AL107" s="88"/>
      <c r="AM107" s="88"/>
      <c r="AN107" s="88"/>
      <c r="AO107" s="88"/>
      <c r="AP107" s="88"/>
    </row>
    <row r="108" ht="19.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131"/>
      <c r="Y108" s="131"/>
      <c r="Z108" s="131"/>
      <c r="AA108" s="131"/>
      <c r="AB108" s="131"/>
      <c r="AC108" s="131"/>
      <c r="AD108" s="131"/>
      <c r="AE108" s="131"/>
      <c r="AF108" s="131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</row>
    <row r="109" ht="19.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131"/>
      <c r="Y109" s="131"/>
      <c r="Z109" s="131"/>
      <c r="AA109" s="131"/>
      <c r="AB109" s="131"/>
      <c r="AC109" s="131"/>
      <c r="AD109" s="131"/>
      <c r="AE109" s="131"/>
      <c r="AF109" s="131"/>
      <c r="AG109" s="88"/>
      <c r="AH109" s="88"/>
      <c r="AI109" s="88"/>
      <c r="AJ109" s="88"/>
      <c r="AK109" s="88"/>
      <c r="AL109" s="88"/>
      <c r="AM109" s="88"/>
      <c r="AN109" s="88"/>
      <c r="AO109" s="88"/>
      <c r="AP109" s="88"/>
    </row>
    <row r="110" ht="19.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131"/>
      <c r="Y110" s="131"/>
      <c r="Z110" s="131"/>
      <c r="AA110" s="131"/>
      <c r="AB110" s="131"/>
      <c r="AC110" s="131"/>
      <c r="AD110" s="131"/>
      <c r="AE110" s="131"/>
      <c r="AF110" s="131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</row>
    <row r="111" ht="19.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88"/>
      <c r="AH111" s="88"/>
      <c r="AI111" s="88"/>
      <c r="AJ111" s="88"/>
      <c r="AK111" s="88"/>
      <c r="AL111" s="88"/>
      <c r="AM111" s="88"/>
      <c r="AN111" s="88"/>
      <c r="AO111" s="88"/>
      <c r="AP111" s="88"/>
    </row>
    <row r="112" ht="19.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131"/>
      <c r="Y112" s="131"/>
      <c r="Z112" s="131"/>
      <c r="AA112" s="131"/>
      <c r="AB112" s="131"/>
      <c r="AC112" s="131"/>
      <c r="AD112" s="131"/>
      <c r="AE112" s="131"/>
      <c r="AF112" s="131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</row>
    <row r="113" ht="19.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88"/>
      <c r="AH113" s="88"/>
      <c r="AI113" s="88"/>
      <c r="AJ113" s="88"/>
      <c r="AK113" s="88"/>
      <c r="AL113" s="88"/>
      <c r="AM113" s="88"/>
      <c r="AN113" s="88"/>
      <c r="AO113" s="88"/>
      <c r="AP113" s="88"/>
    </row>
    <row r="114" ht="19.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88"/>
      <c r="AH114" s="88"/>
      <c r="AI114" s="88"/>
      <c r="AJ114" s="88"/>
      <c r="AK114" s="88"/>
      <c r="AL114" s="88"/>
      <c r="AM114" s="88"/>
      <c r="AN114" s="88"/>
      <c r="AO114" s="88"/>
      <c r="AP114" s="88"/>
    </row>
    <row r="115" ht="19.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88"/>
      <c r="AH115" s="88"/>
      <c r="AI115" s="88"/>
      <c r="AJ115" s="88"/>
      <c r="AK115" s="88"/>
      <c r="AL115" s="88"/>
      <c r="AM115" s="88"/>
      <c r="AN115" s="88"/>
      <c r="AO115" s="88"/>
      <c r="AP115" s="88"/>
    </row>
    <row r="116" ht="19.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131"/>
      <c r="Y116" s="131"/>
      <c r="Z116" s="131"/>
      <c r="AA116" s="131"/>
      <c r="AB116" s="131"/>
      <c r="AC116" s="131"/>
      <c r="AD116" s="131"/>
      <c r="AE116" s="131"/>
      <c r="AF116" s="131"/>
      <c r="AG116" s="88"/>
      <c r="AH116" s="88"/>
      <c r="AI116" s="88"/>
      <c r="AJ116" s="88"/>
      <c r="AK116" s="88"/>
      <c r="AL116" s="88"/>
      <c r="AM116" s="88"/>
      <c r="AN116" s="88"/>
      <c r="AO116" s="88"/>
      <c r="AP116" s="88"/>
    </row>
    <row r="117" ht="19.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131"/>
      <c r="Y117" s="131"/>
      <c r="Z117" s="131"/>
      <c r="AA117" s="131"/>
      <c r="AB117" s="131"/>
      <c r="AC117" s="131"/>
      <c r="AD117" s="131"/>
      <c r="AE117" s="131"/>
      <c r="AF117" s="131"/>
      <c r="AG117" s="88"/>
      <c r="AH117" s="88"/>
      <c r="AI117" s="88"/>
      <c r="AJ117" s="88"/>
      <c r="AK117" s="88"/>
      <c r="AL117" s="88"/>
      <c r="AM117" s="88"/>
      <c r="AN117" s="88"/>
      <c r="AO117" s="88"/>
      <c r="AP117" s="88"/>
    </row>
    <row r="118" ht="19.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131"/>
      <c r="Y118" s="131"/>
      <c r="Z118" s="131"/>
      <c r="AA118" s="131"/>
      <c r="AB118" s="131"/>
      <c r="AC118" s="131"/>
      <c r="AD118" s="131"/>
      <c r="AE118" s="131"/>
      <c r="AF118" s="131"/>
      <c r="AG118" s="88"/>
      <c r="AH118" s="88"/>
      <c r="AI118" s="88"/>
      <c r="AJ118" s="88"/>
      <c r="AK118" s="88"/>
      <c r="AL118" s="88"/>
      <c r="AM118" s="88"/>
      <c r="AN118" s="88"/>
      <c r="AO118" s="88"/>
      <c r="AP118" s="88"/>
    </row>
    <row r="119" ht="19.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131"/>
      <c r="Y119" s="131"/>
      <c r="Z119" s="131"/>
      <c r="AA119" s="131"/>
      <c r="AB119" s="131"/>
      <c r="AC119" s="131"/>
      <c r="AD119" s="131"/>
      <c r="AE119" s="131"/>
      <c r="AF119" s="131"/>
      <c r="AG119" s="88"/>
      <c r="AH119" s="88"/>
      <c r="AI119" s="88"/>
      <c r="AJ119" s="88"/>
      <c r="AK119" s="88"/>
      <c r="AL119" s="88"/>
      <c r="AM119" s="88"/>
      <c r="AN119" s="88"/>
      <c r="AO119" s="88"/>
      <c r="AP119" s="88"/>
    </row>
    <row r="120" ht="19.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131"/>
      <c r="Y120" s="131"/>
      <c r="Z120" s="131"/>
      <c r="AA120" s="131"/>
      <c r="AB120" s="131"/>
      <c r="AC120" s="131"/>
      <c r="AD120" s="131"/>
      <c r="AE120" s="131"/>
      <c r="AF120" s="131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</row>
    <row r="121" ht="19.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131"/>
      <c r="Y121" s="131"/>
      <c r="Z121" s="131"/>
      <c r="AA121" s="131"/>
      <c r="AB121" s="131"/>
      <c r="AC121" s="131"/>
      <c r="AD121" s="131"/>
      <c r="AE121" s="131"/>
      <c r="AF121" s="131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</row>
    <row r="122" ht="19.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131"/>
      <c r="Y122" s="131"/>
      <c r="Z122" s="131"/>
      <c r="AA122" s="131"/>
      <c r="AB122" s="131"/>
      <c r="AC122" s="131"/>
      <c r="AD122" s="131"/>
      <c r="AE122" s="131"/>
      <c r="AF122" s="131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</row>
    <row r="123" ht="19.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131"/>
      <c r="Y123" s="131"/>
      <c r="Z123" s="131"/>
      <c r="AA123" s="131"/>
      <c r="AB123" s="131"/>
      <c r="AC123" s="131"/>
      <c r="AD123" s="131"/>
      <c r="AE123" s="131"/>
      <c r="AF123" s="131"/>
      <c r="AG123" s="88"/>
      <c r="AH123" s="88"/>
      <c r="AI123" s="88"/>
      <c r="AJ123" s="88"/>
      <c r="AK123" s="88"/>
      <c r="AL123" s="88"/>
      <c r="AM123" s="88"/>
      <c r="AN123" s="88"/>
      <c r="AO123" s="88"/>
      <c r="AP123" s="88"/>
    </row>
    <row r="124" ht="19.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131"/>
      <c r="Y124" s="131"/>
      <c r="Z124" s="131"/>
      <c r="AA124" s="131"/>
      <c r="AB124" s="131"/>
      <c r="AC124" s="131"/>
      <c r="AD124" s="131"/>
      <c r="AE124" s="131"/>
      <c r="AF124" s="131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</row>
    <row r="125" ht="19.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131"/>
      <c r="Y125" s="131"/>
      <c r="Z125" s="131"/>
      <c r="AA125" s="131"/>
      <c r="AB125" s="131"/>
      <c r="AC125" s="131"/>
      <c r="AD125" s="131"/>
      <c r="AE125" s="131"/>
      <c r="AF125" s="131"/>
      <c r="AG125" s="88"/>
      <c r="AH125" s="88"/>
      <c r="AI125" s="88"/>
      <c r="AJ125" s="88"/>
      <c r="AK125" s="88"/>
      <c r="AL125" s="88"/>
      <c r="AM125" s="88"/>
      <c r="AN125" s="88"/>
      <c r="AO125" s="88"/>
      <c r="AP125" s="88"/>
    </row>
    <row r="126" ht="19.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88"/>
      <c r="AH126" s="88"/>
      <c r="AI126" s="88"/>
      <c r="AJ126" s="88"/>
      <c r="AK126" s="88"/>
      <c r="AL126" s="88"/>
      <c r="AM126" s="88"/>
      <c r="AN126" s="88"/>
      <c r="AO126" s="88"/>
      <c r="AP126" s="88"/>
    </row>
    <row r="127" ht="19.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131"/>
      <c r="Y127" s="131"/>
      <c r="Z127" s="131"/>
      <c r="AA127" s="131"/>
      <c r="AB127" s="131"/>
      <c r="AC127" s="131"/>
      <c r="AD127" s="131"/>
      <c r="AE127" s="131"/>
      <c r="AF127" s="131"/>
      <c r="AG127" s="88"/>
      <c r="AH127" s="88"/>
      <c r="AI127" s="88"/>
      <c r="AJ127" s="88"/>
      <c r="AK127" s="88"/>
      <c r="AL127" s="88"/>
      <c r="AM127" s="88"/>
      <c r="AN127" s="88"/>
      <c r="AO127" s="88"/>
      <c r="AP127" s="88"/>
    </row>
    <row r="128" ht="19.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131"/>
      <c r="Y128" s="131"/>
      <c r="Z128" s="131"/>
      <c r="AA128" s="131"/>
      <c r="AB128" s="131"/>
      <c r="AC128" s="131"/>
      <c r="AD128" s="131"/>
      <c r="AE128" s="131"/>
      <c r="AF128" s="131"/>
      <c r="AG128" s="88"/>
      <c r="AH128" s="88"/>
      <c r="AI128" s="88"/>
      <c r="AJ128" s="88"/>
      <c r="AK128" s="88"/>
      <c r="AL128" s="88"/>
      <c r="AM128" s="88"/>
      <c r="AN128" s="88"/>
      <c r="AO128" s="88"/>
      <c r="AP128" s="88"/>
    </row>
    <row r="129" ht="19.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131"/>
      <c r="Y129" s="131"/>
      <c r="Z129" s="131"/>
      <c r="AA129" s="131"/>
      <c r="AB129" s="131"/>
      <c r="AC129" s="131"/>
      <c r="AD129" s="131"/>
      <c r="AE129" s="131"/>
      <c r="AF129" s="131"/>
      <c r="AG129" s="88"/>
      <c r="AH129" s="88"/>
      <c r="AI129" s="88"/>
      <c r="AJ129" s="88"/>
      <c r="AK129" s="88"/>
      <c r="AL129" s="88"/>
      <c r="AM129" s="88"/>
      <c r="AN129" s="88"/>
      <c r="AO129" s="88"/>
      <c r="AP129" s="88"/>
    </row>
    <row r="130" ht="19.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131"/>
      <c r="Y130" s="131"/>
      <c r="Z130" s="131"/>
      <c r="AA130" s="131"/>
      <c r="AB130" s="131"/>
      <c r="AC130" s="131"/>
      <c r="AD130" s="131"/>
      <c r="AE130" s="131"/>
      <c r="AF130" s="131"/>
      <c r="AG130" s="88"/>
      <c r="AH130" s="88"/>
      <c r="AI130" s="88"/>
      <c r="AJ130" s="88"/>
      <c r="AK130" s="88"/>
      <c r="AL130" s="88"/>
      <c r="AM130" s="88"/>
      <c r="AN130" s="88"/>
      <c r="AO130" s="88"/>
      <c r="AP130" s="88"/>
    </row>
    <row r="131" ht="19.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131"/>
      <c r="Y131" s="131"/>
      <c r="Z131" s="131"/>
      <c r="AA131" s="131"/>
      <c r="AB131" s="131"/>
      <c r="AC131" s="131"/>
      <c r="AD131" s="131"/>
      <c r="AE131" s="131"/>
      <c r="AF131" s="131"/>
      <c r="AG131" s="88"/>
      <c r="AH131" s="88"/>
      <c r="AI131" s="88"/>
      <c r="AJ131" s="88"/>
      <c r="AK131" s="88"/>
      <c r="AL131" s="88"/>
      <c r="AM131" s="88"/>
      <c r="AN131" s="88"/>
      <c r="AO131" s="88"/>
      <c r="AP131" s="88"/>
    </row>
    <row r="132" ht="19.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/>
    </row>
    <row r="133" ht="19.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131"/>
      <c r="Y133" s="131"/>
      <c r="Z133" s="131"/>
      <c r="AA133" s="131"/>
      <c r="AB133" s="131"/>
      <c r="AC133" s="131"/>
      <c r="AD133" s="131"/>
      <c r="AE133" s="131"/>
      <c r="AF133" s="131"/>
      <c r="AG133" s="88"/>
      <c r="AH133" s="88"/>
      <c r="AI133" s="88"/>
      <c r="AJ133" s="88"/>
      <c r="AK133" s="88"/>
      <c r="AL133" s="88"/>
      <c r="AM133" s="88"/>
      <c r="AN133" s="88"/>
      <c r="AO133" s="88"/>
      <c r="AP133" s="88"/>
    </row>
    <row r="134" ht="19.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131"/>
      <c r="Y134" s="131"/>
      <c r="Z134" s="131"/>
      <c r="AA134" s="131"/>
      <c r="AB134" s="131"/>
      <c r="AC134" s="131"/>
      <c r="AD134" s="131"/>
      <c r="AE134" s="131"/>
      <c r="AF134" s="131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</row>
    <row r="135" ht="19.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131"/>
      <c r="Y135" s="131"/>
      <c r="Z135" s="131"/>
      <c r="AA135" s="131"/>
      <c r="AB135" s="131"/>
      <c r="AC135" s="131"/>
      <c r="AD135" s="131"/>
      <c r="AE135" s="131"/>
      <c r="AF135" s="131"/>
      <c r="AG135" s="88"/>
      <c r="AH135" s="88"/>
      <c r="AI135" s="88"/>
      <c r="AJ135" s="88"/>
      <c r="AK135" s="88"/>
      <c r="AL135" s="88"/>
      <c r="AM135" s="88"/>
      <c r="AN135" s="88"/>
      <c r="AO135" s="88"/>
      <c r="AP135" s="88"/>
    </row>
    <row r="136" ht="19.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131"/>
      <c r="Y136" s="131"/>
      <c r="Z136" s="131"/>
      <c r="AA136" s="131"/>
      <c r="AB136" s="131"/>
      <c r="AC136" s="131"/>
      <c r="AD136" s="131"/>
      <c r="AE136" s="131"/>
      <c r="AF136" s="131"/>
      <c r="AG136" s="88"/>
      <c r="AH136" s="88"/>
      <c r="AI136" s="88"/>
      <c r="AJ136" s="88"/>
      <c r="AK136" s="88"/>
      <c r="AL136" s="88"/>
      <c r="AM136" s="88"/>
      <c r="AN136" s="88"/>
      <c r="AO136" s="88"/>
      <c r="AP136" s="88"/>
    </row>
    <row r="137" ht="19.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131"/>
      <c r="Y137" s="131"/>
      <c r="Z137" s="131"/>
      <c r="AA137" s="131"/>
      <c r="AB137" s="131"/>
      <c r="AC137" s="131"/>
      <c r="AD137" s="131"/>
      <c r="AE137" s="131"/>
      <c r="AF137" s="131"/>
      <c r="AG137" s="88"/>
      <c r="AH137" s="88"/>
      <c r="AI137" s="88"/>
      <c r="AJ137" s="88"/>
      <c r="AK137" s="88"/>
      <c r="AL137" s="88"/>
      <c r="AM137" s="88"/>
      <c r="AN137" s="88"/>
      <c r="AO137" s="88"/>
      <c r="AP137" s="88"/>
    </row>
    <row r="138" ht="19.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131"/>
      <c r="Y138" s="131"/>
      <c r="Z138" s="131"/>
      <c r="AA138" s="131"/>
      <c r="AB138" s="131"/>
      <c r="AC138" s="131"/>
      <c r="AD138" s="131"/>
      <c r="AE138" s="131"/>
      <c r="AF138" s="131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</row>
    <row r="139" ht="19.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131"/>
      <c r="Y139" s="131"/>
      <c r="Z139" s="131"/>
      <c r="AA139" s="131"/>
      <c r="AB139" s="131"/>
      <c r="AC139" s="131"/>
      <c r="AD139" s="131"/>
      <c r="AE139" s="131"/>
      <c r="AF139" s="131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</row>
    <row r="140" ht="19.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131"/>
      <c r="Y140" s="131"/>
      <c r="Z140" s="131"/>
      <c r="AA140" s="131"/>
      <c r="AB140" s="131"/>
      <c r="AC140" s="131"/>
      <c r="AD140" s="131"/>
      <c r="AE140" s="131"/>
      <c r="AF140" s="131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</row>
    <row r="141" ht="19.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131"/>
      <c r="Y141" s="131"/>
      <c r="Z141" s="131"/>
      <c r="AA141" s="131"/>
      <c r="AB141" s="131"/>
      <c r="AC141" s="131"/>
      <c r="AD141" s="131"/>
      <c r="AE141" s="131"/>
      <c r="AF141" s="131"/>
      <c r="AG141" s="88"/>
      <c r="AH141" s="88"/>
      <c r="AI141" s="88"/>
      <c r="AJ141" s="88"/>
      <c r="AK141" s="88"/>
      <c r="AL141" s="88"/>
      <c r="AM141" s="88"/>
      <c r="AN141" s="88"/>
      <c r="AO141" s="88"/>
      <c r="AP141" s="88"/>
    </row>
    <row r="142" ht="19.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131"/>
      <c r="Y142" s="131"/>
      <c r="Z142" s="131"/>
      <c r="AA142" s="131"/>
      <c r="AB142" s="131"/>
      <c r="AC142" s="131"/>
      <c r="AD142" s="131"/>
      <c r="AE142" s="131"/>
      <c r="AF142" s="131"/>
      <c r="AG142" s="88"/>
      <c r="AH142" s="88"/>
      <c r="AI142" s="88"/>
      <c r="AJ142" s="88"/>
      <c r="AK142" s="88"/>
      <c r="AL142" s="88"/>
      <c r="AM142" s="88"/>
      <c r="AN142" s="88"/>
      <c r="AO142" s="88"/>
      <c r="AP142" s="88"/>
    </row>
    <row r="143" ht="19.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131"/>
      <c r="Y143" s="131"/>
      <c r="Z143" s="131"/>
      <c r="AA143" s="131"/>
      <c r="AB143" s="131"/>
      <c r="AC143" s="131"/>
      <c r="AD143" s="131"/>
      <c r="AE143" s="131"/>
      <c r="AF143" s="131"/>
      <c r="AG143" s="88"/>
      <c r="AH143" s="88"/>
      <c r="AI143" s="88"/>
      <c r="AJ143" s="88"/>
      <c r="AK143" s="88"/>
      <c r="AL143" s="88"/>
      <c r="AM143" s="88"/>
      <c r="AN143" s="88"/>
      <c r="AO143" s="88"/>
      <c r="AP143" s="88"/>
    </row>
    <row r="144" ht="19.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131"/>
      <c r="Y144" s="131"/>
      <c r="Z144" s="131"/>
      <c r="AA144" s="131"/>
      <c r="AB144" s="131"/>
      <c r="AC144" s="131"/>
      <c r="AD144" s="131"/>
      <c r="AE144" s="131"/>
      <c r="AF144" s="131"/>
      <c r="AG144" s="88"/>
      <c r="AH144" s="88"/>
      <c r="AI144" s="88"/>
      <c r="AJ144" s="88"/>
      <c r="AK144" s="88"/>
      <c r="AL144" s="88"/>
      <c r="AM144" s="88"/>
      <c r="AN144" s="88"/>
      <c r="AO144" s="88"/>
      <c r="AP144" s="88"/>
    </row>
    <row r="145" ht="19.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131"/>
      <c r="Y145" s="131"/>
      <c r="Z145" s="131"/>
      <c r="AA145" s="131"/>
      <c r="AB145" s="131"/>
      <c r="AC145" s="131"/>
      <c r="AD145" s="131"/>
      <c r="AE145" s="131"/>
      <c r="AF145" s="131"/>
      <c r="AG145" s="88"/>
      <c r="AH145" s="88"/>
      <c r="AI145" s="88"/>
      <c r="AJ145" s="88"/>
      <c r="AK145" s="88"/>
      <c r="AL145" s="88"/>
      <c r="AM145" s="88"/>
      <c r="AN145" s="88"/>
      <c r="AO145" s="88"/>
      <c r="AP145" s="88"/>
    </row>
    <row r="146" ht="19.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131"/>
      <c r="Y146" s="131"/>
      <c r="Z146" s="131"/>
      <c r="AA146" s="131"/>
      <c r="AB146" s="131"/>
      <c r="AC146" s="131"/>
      <c r="AD146" s="131"/>
      <c r="AE146" s="131"/>
      <c r="AF146" s="131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</row>
    <row r="147" ht="19.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131"/>
      <c r="Y147" s="131"/>
      <c r="Z147" s="131"/>
      <c r="AA147" s="131"/>
      <c r="AB147" s="131"/>
      <c r="AC147" s="131"/>
      <c r="AD147" s="131"/>
      <c r="AE147" s="131"/>
      <c r="AF147" s="131"/>
      <c r="AG147" s="88"/>
      <c r="AH147" s="88"/>
      <c r="AI147" s="88"/>
      <c r="AJ147" s="88"/>
      <c r="AK147" s="88"/>
      <c r="AL147" s="88"/>
      <c r="AM147" s="88"/>
      <c r="AN147" s="88"/>
      <c r="AO147" s="88"/>
      <c r="AP147" s="88"/>
    </row>
    <row r="148" ht="19.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131"/>
      <c r="Y148" s="131"/>
      <c r="Z148" s="131"/>
      <c r="AA148" s="131"/>
      <c r="AB148" s="131"/>
      <c r="AC148" s="131"/>
      <c r="AD148" s="131"/>
      <c r="AE148" s="131"/>
      <c r="AF148" s="131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</row>
    <row r="149" ht="19.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131"/>
      <c r="Y149" s="131"/>
      <c r="Z149" s="131"/>
      <c r="AA149" s="131"/>
      <c r="AB149" s="131"/>
      <c r="AC149" s="131"/>
      <c r="AD149" s="131"/>
      <c r="AE149" s="131"/>
      <c r="AF149" s="131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</row>
    <row r="150" ht="19.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131"/>
      <c r="Y150" s="131"/>
      <c r="Z150" s="131"/>
      <c r="AA150" s="131"/>
      <c r="AB150" s="131"/>
      <c r="AC150" s="131"/>
      <c r="AD150" s="131"/>
      <c r="AE150" s="131"/>
      <c r="AF150" s="131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</row>
    <row r="151" ht="19.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131"/>
      <c r="Y151" s="131"/>
      <c r="Z151" s="131"/>
      <c r="AA151" s="131"/>
      <c r="AB151" s="131"/>
      <c r="AC151" s="131"/>
      <c r="AD151" s="131"/>
      <c r="AE151" s="131"/>
      <c r="AF151" s="131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</row>
    <row r="152" ht="19.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131"/>
      <c r="Y152" s="131"/>
      <c r="Z152" s="131"/>
      <c r="AA152" s="131"/>
      <c r="AB152" s="131"/>
      <c r="AC152" s="131"/>
      <c r="AD152" s="131"/>
      <c r="AE152" s="131"/>
      <c r="AF152" s="131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</row>
    <row r="153" ht="19.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131"/>
      <c r="Y153" s="131"/>
      <c r="Z153" s="131"/>
      <c r="AA153" s="131"/>
      <c r="AB153" s="131"/>
      <c r="AC153" s="131"/>
      <c r="AD153" s="131"/>
      <c r="AE153" s="131"/>
      <c r="AF153" s="131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</row>
    <row r="154" ht="19.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131"/>
      <c r="Y154" s="131"/>
      <c r="Z154" s="131"/>
      <c r="AA154" s="131"/>
      <c r="AB154" s="131"/>
      <c r="AC154" s="131"/>
      <c r="AD154" s="131"/>
      <c r="AE154" s="131"/>
      <c r="AF154" s="131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</row>
    <row r="155" ht="19.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131"/>
      <c r="Y155" s="131"/>
      <c r="Z155" s="131"/>
      <c r="AA155" s="131"/>
      <c r="AB155" s="131"/>
      <c r="AC155" s="131"/>
      <c r="AD155" s="131"/>
      <c r="AE155" s="131"/>
      <c r="AF155" s="131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</row>
    <row r="156" ht="19.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131"/>
      <c r="Y156" s="131"/>
      <c r="Z156" s="131"/>
      <c r="AA156" s="131"/>
      <c r="AB156" s="131"/>
      <c r="AC156" s="131"/>
      <c r="AD156" s="131"/>
      <c r="AE156" s="131"/>
      <c r="AF156" s="131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</row>
    <row r="157" ht="19.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131"/>
      <c r="Y157" s="131"/>
      <c r="Z157" s="131"/>
      <c r="AA157" s="131"/>
      <c r="AB157" s="131"/>
      <c r="AC157" s="131"/>
      <c r="AD157" s="131"/>
      <c r="AE157" s="131"/>
      <c r="AF157" s="131"/>
      <c r="AG157" s="88"/>
      <c r="AH157" s="88"/>
      <c r="AI157" s="88"/>
      <c r="AJ157" s="88"/>
      <c r="AK157" s="88"/>
      <c r="AL157" s="88"/>
      <c r="AM157" s="88"/>
      <c r="AN157" s="88"/>
      <c r="AO157" s="88"/>
      <c r="AP157" s="88"/>
    </row>
    <row r="158" ht="19.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131"/>
      <c r="Y158" s="131"/>
      <c r="Z158" s="131"/>
      <c r="AA158" s="131"/>
      <c r="AB158" s="131"/>
      <c r="AC158" s="131"/>
      <c r="AD158" s="131"/>
      <c r="AE158" s="131"/>
      <c r="AF158" s="131"/>
      <c r="AG158" s="88"/>
      <c r="AH158" s="88"/>
      <c r="AI158" s="88"/>
      <c r="AJ158" s="88"/>
      <c r="AK158" s="88"/>
      <c r="AL158" s="88"/>
      <c r="AM158" s="88"/>
      <c r="AN158" s="88"/>
      <c r="AO158" s="88"/>
      <c r="AP158" s="88"/>
    </row>
    <row r="159" ht="19.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131"/>
      <c r="Y159" s="131"/>
      <c r="Z159" s="131"/>
      <c r="AA159" s="131"/>
      <c r="AB159" s="131"/>
      <c r="AC159" s="131"/>
      <c r="AD159" s="131"/>
      <c r="AE159" s="131"/>
      <c r="AF159" s="131"/>
      <c r="AG159" s="88"/>
      <c r="AH159" s="88"/>
      <c r="AI159" s="88"/>
      <c r="AJ159" s="88"/>
      <c r="AK159" s="88"/>
      <c r="AL159" s="88"/>
      <c r="AM159" s="88"/>
      <c r="AN159" s="88"/>
      <c r="AO159" s="88"/>
      <c r="AP159" s="88"/>
    </row>
    <row r="160" ht="19.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88"/>
      <c r="AH160" s="88"/>
      <c r="AI160" s="88"/>
      <c r="AJ160" s="88"/>
      <c r="AK160" s="88"/>
      <c r="AL160" s="88"/>
      <c r="AM160" s="88"/>
      <c r="AN160" s="88"/>
      <c r="AO160" s="88"/>
      <c r="AP160" s="88"/>
    </row>
    <row r="161" ht="19.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131"/>
      <c r="Y161" s="131"/>
      <c r="Z161" s="131"/>
      <c r="AA161" s="131"/>
      <c r="AB161" s="131"/>
      <c r="AC161" s="131"/>
      <c r="AD161" s="131"/>
      <c r="AE161" s="131"/>
      <c r="AF161" s="131"/>
      <c r="AG161" s="88"/>
      <c r="AH161" s="88"/>
      <c r="AI161" s="88"/>
      <c r="AJ161" s="88"/>
      <c r="AK161" s="88"/>
      <c r="AL161" s="88"/>
      <c r="AM161" s="88"/>
      <c r="AN161" s="88"/>
      <c r="AO161" s="88"/>
      <c r="AP161" s="88"/>
    </row>
    <row r="162" ht="19.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131"/>
      <c r="Y162" s="131"/>
      <c r="Z162" s="131"/>
      <c r="AA162" s="131"/>
      <c r="AB162" s="131"/>
      <c r="AC162" s="131"/>
      <c r="AD162" s="131"/>
      <c r="AE162" s="131"/>
      <c r="AF162" s="131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</row>
    <row r="163" ht="19.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131"/>
      <c r="Y163" s="131"/>
      <c r="Z163" s="131"/>
      <c r="AA163" s="131"/>
      <c r="AB163" s="131"/>
      <c r="AC163" s="131"/>
      <c r="AD163" s="131"/>
      <c r="AE163" s="131"/>
      <c r="AF163" s="131"/>
      <c r="AG163" s="88"/>
      <c r="AH163" s="88"/>
      <c r="AI163" s="88"/>
      <c r="AJ163" s="88"/>
      <c r="AK163" s="88"/>
      <c r="AL163" s="88"/>
      <c r="AM163" s="88"/>
      <c r="AN163" s="88"/>
      <c r="AO163" s="88"/>
      <c r="AP163" s="88"/>
    </row>
    <row r="164" ht="19.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131"/>
      <c r="Y164" s="131"/>
      <c r="Z164" s="131"/>
      <c r="AA164" s="131"/>
      <c r="AB164" s="131"/>
      <c r="AC164" s="131"/>
      <c r="AD164" s="131"/>
      <c r="AE164" s="131"/>
      <c r="AF164" s="131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</row>
    <row r="165" ht="19.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131"/>
      <c r="Y165" s="131"/>
      <c r="Z165" s="131"/>
      <c r="AA165" s="131"/>
      <c r="AB165" s="131"/>
      <c r="AC165" s="131"/>
      <c r="AD165" s="131"/>
      <c r="AE165" s="131"/>
      <c r="AF165" s="131"/>
      <c r="AG165" s="88"/>
      <c r="AH165" s="88"/>
      <c r="AI165" s="88"/>
      <c r="AJ165" s="88"/>
      <c r="AK165" s="88"/>
      <c r="AL165" s="88"/>
      <c r="AM165" s="88"/>
      <c r="AN165" s="88"/>
      <c r="AO165" s="88"/>
      <c r="AP165" s="88"/>
    </row>
    <row r="166" ht="19.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131"/>
      <c r="Y166" s="131"/>
      <c r="Z166" s="131"/>
      <c r="AA166" s="131"/>
      <c r="AB166" s="131"/>
      <c r="AC166" s="131"/>
      <c r="AD166" s="131"/>
      <c r="AE166" s="131"/>
      <c r="AF166" s="131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</row>
    <row r="167" ht="19.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131"/>
      <c r="Y167" s="131"/>
      <c r="Z167" s="131"/>
      <c r="AA167" s="131"/>
      <c r="AB167" s="131"/>
      <c r="AC167" s="131"/>
      <c r="AD167" s="131"/>
      <c r="AE167" s="131"/>
      <c r="AF167" s="131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</row>
    <row r="168" ht="19.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131"/>
      <c r="Y168" s="131"/>
      <c r="Z168" s="131"/>
      <c r="AA168" s="131"/>
      <c r="AB168" s="131"/>
      <c r="AC168" s="131"/>
      <c r="AD168" s="131"/>
      <c r="AE168" s="131"/>
      <c r="AF168" s="131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</row>
    <row r="169" ht="19.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131"/>
      <c r="Y169" s="131"/>
      <c r="Z169" s="131"/>
      <c r="AA169" s="131"/>
      <c r="AB169" s="131"/>
      <c r="AC169" s="131"/>
      <c r="AD169" s="131"/>
      <c r="AE169" s="131"/>
      <c r="AF169" s="131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</row>
    <row r="170" ht="19.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131"/>
      <c r="Y170" s="131"/>
      <c r="Z170" s="131"/>
      <c r="AA170" s="131"/>
      <c r="AB170" s="131"/>
      <c r="AC170" s="131"/>
      <c r="AD170" s="131"/>
      <c r="AE170" s="131"/>
      <c r="AF170" s="131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</row>
    <row r="171" ht="19.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131"/>
      <c r="Y171" s="131"/>
      <c r="Z171" s="131"/>
      <c r="AA171" s="131"/>
      <c r="AB171" s="131"/>
      <c r="AC171" s="131"/>
      <c r="AD171" s="131"/>
      <c r="AE171" s="131"/>
      <c r="AF171" s="131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</row>
    <row r="172" ht="19.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131"/>
      <c r="Y172" s="131"/>
      <c r="Z172" s="131"/>
      <c r="AA172" s="131"/>
      <c r="AB172" s="131"/>
      <c r="AC172" s="131"/>
      <c r="AD172" s="131"/>
      <c r="AE172" s="131"/>
      <c r="AF172" s="131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</row>
    <row r="173" ht="19.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131"/>
      <c r="Y173" s="131"/>
      <c r="Z173" s="131"/>
      <c r="AA173" s="131"/>
      <c r="AB173" s="131"/>
      <c r="AC173" s="131"/>
      <c r="AD173" s="131"/>
      <c r="AE173" s="131"/>
      <c r="AF173" s="131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</row>
    <row r="174" ht="19.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131"/>
      <c r="Y174" s="131"/>
      <c r="Z174" s="131"/>
      <c r="AA174" s="131"/>
      <c r="AB174" s="131"/>
      <c r="AC174" s="131"/>
      <c r="AD174" s="131"/>
      <c r="AE174" s="131"/>
      <c r="AF174" s="131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</row>
    <row r="175" ht="19.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131"/>
      <c r="Y175" s="131"/>
      <c r="Z175" s="131"/>
      <c r="AA175" s="131"/>
      <c r="AB175" s="131"/>
      <c r="AC175" s="131"/>
      <c r="AD175" s="131"/>
      <c r="AE175" s="131"/>
      <c r="AF175" s="131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</row>
    <row r="176" ht="19.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131"/>
      <c r="Y176" s="131"/>
      <c r="Z176" s="131"/>
      <c r="AA176" s="131"/>
      <c r="AB176" s="131"/>
      <c r="AC176" s="131"/>
      <c r="AD176" s="131"/>
      <c r="AE176" s="131"/>
      <c r="AF176" s="131"/>
      <c r="AG176" s="88"/>
      <c r="AH176" s="88"/>
      <c r="AI176" s="88"/>
      <c r="AJ176" s="88"/>
      <c r="AK176" s="88"/>
      <c r="AL176" s="88"/>
      <c r="AM176" s="88"/>
      <c r="AN176" s="88"/>
      <c r="AO176" s="88"/>
      <c r="AP176" s="88"/>
    </row>
    <row r="177" ht="19.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131"/>
      <c r="Y177" s="131"/>
      <c r="Z177" s="131"/>
      <c r="AA177" s="131"/>
      <c r="AB177" s="131"/>
      <c r="AC177" s="131"/>
      <c r="AD177" s="131"/>
      <c r="AE177" s="131"/>
      <c r="AF177" s="131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</row>
    <row r="178" ht="19.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131"/>
      <c r="Y178" s="131"/>
      <c r="Z178" s="131"/>
      <c r="AA178" s="131"/>
      <c r="AB178" s="131"/>
      <c r="AC178" s="131"/>
      <c r="AD178" s="131"/>
      <c r="AE178" s="131"/>
      <c r="AF178" s="131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</row>
    <row r="179" ht="19.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131"/>
      <c r="Y179" s="131"/>
      <c r="Z179" s="131"/>
      <c r="AA179" s="131"/>
      <c r="AB179" s="131"/>
      <c r="AC179" s="131"/>
      <c r="AD179" s="131"/>
      <c r="AE179" s="131"/>
      <c r="AF179" s="131"/>
      <c r="AG179" s="88"/>
      <c r="AH179" s="88"/>
      <c r="AI179" s="88"/>
      <c r="AJ179" s="88"/>
      <c r="AK179" s="88"/>
      <c r="AL179" s="88"/>
      <c r="AM179" s="88"/>
      <c r="AN179" s="88"/>
      <c r="AO179" s="88"/>
      <c r="AP179" s="88"/>
    </row>
    <row r="180" ht="19.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131"/>
      <c r="Y180" s="131"/>
      <c r="Z180" s="131"/>
      <c r="AA180" s="131"/>
      <c r="AB180" s="131"/>
      <c r="AC180" s="131"/>
      <c r="AD180" s="131"/>
      <c r="AE180" s="131"/>
      <c r="AF180" s="131"/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</row>
    <row r="181" ht="19.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131"/>
      <c r="Y181" s="131"/>
      <c r="Z181" s="131"/>
      <c r="AA181" s="131"/>
      <c r="AB181" s="131"/>
      <c r="AC181" s="131"/>
      <c r="AD181" s="131"/>
      <c r="AE181" s="131"/>
      <c r="AF181" s="131"/>
      <c r="AG181" s="88"/>
      <c r="AH181" s="88"/>
      <c r="AI181" s="88"/>
      <c r="AJ181" s="88"/>
      <c r="AK181" s="88"/>
      <c r="AL181" s="88"/>
      <c r="AM181" s="88"/>
      <c r="AN181" s="88"/>
      <c r="AO181" s="88"/>
      <c r="AP181" s="88"/>
    </row>
    <row r="182" ht="19.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131"/>
      <c r="Y182" s="131"/>
      <c r="Z182" s="131"/>
      <c r="AA182" s="131"/>
      <c r="AB182" s="131"/>
      <c r="AC182" s="131"/>
      <c r="AD182" s="131"/>
      <c r="AE182" s="131"/>
      <c r="AF182" s="131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</row>
    <row r="183" ht="19.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131"/>
      <c r="Y183" s="131"/>
      <c r="Z183" s="131"/>
      <c r="AA183" s="131"/>
      <c r="AB183" s="131"/>
      <c r="AC183" s="131"/>
      <c r="AD183" s="131"/>
      <c r="AE183" s="131"/>
      <c r="AF183" s="131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</row>
    <row r="184" ht="19.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131"/>
      <c r="Y184" s="131"/>
      <c r="Z184" s="131"/>
      <c r="AA184" s="131"/>
      <c r="AB184" s="131"/>
      <c r="AC184" s="131"/>
      <c r="AD184" s="131"/>
      <c r="AE184" s="131"/>
      <c r="AF184" s="131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</row>
    <row r="185" ht="19.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131"/>
      <c r="Y185" s="131"/>
      <c r="Z185" s="131"/>
      <c r="AA185" s="131"/>
      <c r="AB185" s="131"/>
      <c r="AC185" s="131"/>
      <c r="AD185" s="131"/>
      <c r="AE185" s="131"/>
      <c r="AF185" s="131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</row>
    <row r="186" ht="19.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131"/>
      <c r="Y186" s="131"/>
      <c r="Z186" s="131"/>
      <c r="AA186" s="131"/>
      <c r="AB186" s="131"/>
      <c r="AC186" s="131"/>
      <c r="AD186" s="131"/>
      <c r="AE186" s="131"/>
      <c r="AF186" s="131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</row>
    <row r="187" ht="19.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131"/>
      <c r="Y187" s="131"/>
      <c r="Z187" s="131"/>
      <c r="AA187" s="131"/>
      <c r="AB187" s="131"/>
      <c r="AC187" s="131"/>
      <c r="AD187" s="131"/>
      <c r="AE187" s="131"/>
      <c r="AF187" s="131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</row>
    <row r="188" ht="19.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131"/>
      <c r="Y188" s="131"/>
      <c r="Z188" s="131"/>
      <c r="AA188" s="131"/>
      <c r="AB188" s="131"/>
      <c r="AC188" s="131"/>
      <c r="AD188" s="131"/>
      <c r="AE188" s="131"/>
      <c r="AF188" s="131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</row>
    <row r="189" ht="19.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131"/>
      <c r="Y189" s="131"/>
      <c r="Z189" s="131"/>
      <c r="AA189" s="131"/>
      <c r="AB189" s="131"/>
      <c r="AC189" s="131"/>
      <c r="AD189" s="131"/>
      <c r="AE189" s="131"/>
      <c r="AF189" s="131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</row>
    <row r="190" ht="19.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88"/>
      <c r="AH190" s="88"/>
      <c r="AI190" s="88"/>
      <c r="AJ190" s="88"/>
      <c r="AK190" s="88"/>
      <c r="AL190" s="88"/>
      <c r="AM190" s="88"/>
      <c r="AN190" s="88"/>
      <c r="AO190" s="88"/>
      <c r="AP190" s="88"/>
    </row>
    <row r="191" ht="19.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88"/>
      <c r="AH191" s="88"/>
      <c r="AI191" s="88"/>
      <c r="AJ191" s="88"/>
      <c r="AK191" s="88"/>
      <c r="AL191" s="88"/>
      <c r="AM191" s="88"/>
      <c r="AN191" s="88"/>
      <c r="AO191" s="88"/>
      <c r="AP191" s="88"/>
    </row>
    <row r="192" ht="19.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131"/>
      <c r="Y192" s="131"/>
      <c r="Z192" s="131"/>
      <c r="AA192" s="131"/>
      <c r="AB192" s="131"/>
      <c r="AC192" s="131"/>
      <c r="AD192" s="131"/>
      <c r="AE192" s="131"/>
      <c r="AF192" s="131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</row>
    <row r="193" ht="19.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131"/>
      <c r="Y193" s="131"/>
      <c r="Z193" s="131"/>
      <c r="AA193" s="131"/>
      <c r="AB193" s="131"/>
      <c r="AC193" s="131"/>
      <c r="AD193" s="131"/>
      <c r="AE193" s="131"/>
      <c r="AF193" s="131"/>
      <c r="AG193" s="88"/>
      <c r="AH193" s="88"/>
      <c r="AI193" s="88"/>
      <c r="AJ193" s="88"/>
      <c r="AK193" s="88"/>
      <c r="AL193" s="88"/>
      <c r="AM193" s="88"/>
      <c r="AN193" s="88"/>
      <c r="AO193" s="88"/>
      <c r="AP193" s="88"/>
    </row>
    <row r="194" ht="19.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131"/>
      <c r="Y194" s="131"/>
      <c r="Z194" s="131"/>
      <c r="AA194" s="131"/>
      <c r="AB194" s="131"/>
      <c r="AC194" s="131"/>
      <c r="AD194" s="131"/>
      <c r="AE194" s="131"/>
      <c r="AF194" s="131"/>
      <c r="AG194" s="88"/>
      <c r="AH194" s="88"/>
      <c r="AI194" s="88"/>
      <c r="AJ194" s="88"/>
      <c r="AK194" s="88"/>
      <c r="AL194" s="88"/>
      <c r="AM194" s="88"/>
      <c r="AN194" s="88"/>
      <c r="AO194" s="88"/>
      <c r="AP194" s="88"/>
    </row>
    <row r="195" ht="19.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131"/>
      <c r="Y195" s="131"/>
      <c r="Z195" s="131"/>
      <c r="AA195" s="131"/>
      <c r="AB195" s="131"/>
      <c r="AC195" s="131"/>
      <c r="AD195" s="131"/>
      <c r="AE195" s="131"/>
      <c r="AF195" s="131"/>
      <c r="AG195" s="88"/>
      <c r="AH195" s="88"/>
      <c r="AI195" s="88"/>
      <c r="AJ195" s="88"/>
      <c r="AK195" s="88"/>
      <c r="AL195" s="88"/>
      <c r="AM195" s="88"/>
      <c r="AN195" s="88"/>
      <c r="AO195" s="88"/>
      <c r="AP195" s="88"/>
    </row>
    <row r="196" ht="19.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131"/>
      <c r="Y196" s="131"/>
      <c r="Z196" s="131"/>
      <c r="AA196" s="131"/>
      <c r="AB196" s="131"/>
      <c r="AC196" s="131"/>
      <c r="AD196" s="131"/>
      <c r="AE196" s="131"/>
      <c r="AF196" s="131"/>
      <c r="AG196" s="88"/>
      <c r="AH196" s="88"/>
      <c r="AI196" s="88"/>
      <c r="AJ196" s="88"/>
      <c r="AK196" s="88"/>
      <c r="AL196" s="88"/>
      <c r="AM196" s="88"/>
      <c r="AN196" s="88"/>
      <c r="AO196" s="88"/>
      <c r="AP196" s="88"/>
    </row>
    <row r="197" ht="19.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131"/>
      <c r="Y197" s="131"/>
      <c r="Z197" s="131"/>
      <c r="AA197" s="131"/>
      <c r="AB197" s="131"/>
      <c r="AC197" s="131"/>
      <c r="AD197" s="131"/>
      <c r="AE197" s="131"/>
      <c r="AF197" s="131"/>
      <c r="AG197" s="88"/>
      <c r="AH197" s="88"/>
      <c r="AI197" s="88"/>
      <c r="AJ197" s="88"/>
      <c r="AK197" s="88"/>
      <c r="AL197" s="88"/>
      <c r="AM197" s="88"/>
      <c r="AN197" s="88"/>
      <c r="AO197" s="88"/>
      <c r="AP197" s="88"/>
    </row>
    <row r="198" ht="19.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131"/>
      <c r="Y198" s="131"/>
      <c r="Z198" s="131"/>
      <c r="AA198" s="131"/>
      <c r="AB198" s="131"/>
      <c r="AC198" s="131"/>
      <c r="AD198" s="131"/>
      <c r="AE198" s="131"/>
      <c r="AF198" s="131"/>
      <c r="AG198" s="88"/>
      <c r="AH198" s="88"/>
      <c r="AI198" s="88"/>
      <c r="AJ198" s="88"/>
      <c r="AK198" s="88"/>
      <c r="AL198" s="88"/>
      <c r="AM198" s="88"/>
      <c r="AN198" s="88"/>
      <c r="AO198" s="88"/>
      <c r="AP198" s="88"/>
    </row>
    <row r="199" ht="19.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131"/>
      <c r="Y199" s="131"/>
      <c r="Z199" s="131"/>
      <c r="AA199" s="131"/>
      <c r="AB199" s="131"/>
      <c r="AC199" s="131"/>
      <c r="AD199" s="131"/>
      <c r="AE199" s="131"/>
      <c r="AF199" s="131"/>
      <c r="AG199" s="88"/>
      <c r="AH199" s="88"/>
      <c r="AI199" s="88"/>
      <c r="AJ199" s="88"/>
      <c r="AK199" s="88"/>
      <c r="AL199" s="88"/>
      <c r="AM199" s="88"/>
      <c r="AN199" s="88"/>
      <c r="AO199" s="88"/>
      <c r="AP199" s="88"/>
    </row>
    <row r="200" ht="19.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131"/>
      <c r="Y200" s="131"/>
      <c r="Z200" s="131"/>
      <c r="AA200" s="131"/>
      <c r="AB200" s="131"/>
      <c r="AC200" s="131"/>
      <c r="AD200" s="131"/>
      <c r="AE200" s="131"/>
      <c r="AF200" s="131"/>
      <c r="AG200" s="88"/>
      <c r="AH200" s="88"/>
      <c r="AI200" s="88"/>
      <c r="AJ200" s="88"/>
      <c r="AK200" s="88"/>
      <c r="AL200" s="88"/>
      <c r="AM200" s="88"/>
      <c r="AN200" s="88"/>
      <c r="AO200" s="88"/>
      <c r="AP200" s="88"/>
    </row>
    <row r="201" ht="19.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131"/>
      <c r="Y201" s="131"/>
      <c r="Z201" s="131"/>
      <c r="AA201" s="131"/>
      <c r="AB201" s="131"/>
      <c r="AC201" s="131"/>
      <c r="AD201" s="131"/>
      <c r="AE201" s="131"/>
      <c r="AF201" s="131"/>
      <c r="AG201" s="88"/>
      <c r="AH201" s="88"/>
      <c r="AI201" s="88"/>
      <c r="AJ201" s="88"/>
      <c r="AK201" s="88"/>
      <c r="AL201" s="88"/>
      <c r="AM201" s="88"/>
      <c r="AN201" s="88"/>
      <c r="AO201" s="88"/>
      <c r="AP201" s="88"/>
    </row>
    <row r="202" ht="19.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131"/>
      <c r="Y202" s="131"/>
      <c r="Z202" s="131"/>
      <c r="AA202" s="131"/>
      <c r="AB202" s="131"/>
      <c r="AC202" s="131"/>
      <c r="AD202" s="131"/>
      <c r="AE202" s="131"/>
      <c r="AF202" s="131"/>
      <c r="AG202" s="88"/>
      <c r="AH202" s="88"/>
      <c r="AI202" s="88"/>
      <c r="AJ202" s="88"/>
      <c r="AK202" s="88"/>
      <c r="AL202" s="88"/>
      <c r="AM202" s="88"/>
      <c r="AN202" s="88"/>
      <c r="AO202" s="88"/>
      <c r="AP202" s="88"/>
    </row>
    <row r="203" ht="19.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131"/>
      <c r="Y203" s="131"/>
      <c r="Z203" s="131"/>
      <c r="AA203" s="131"/>
      <c r="AB203" s="131"/>
      <c r="AC203" s="131"/>
      <c r="AD203" s="131"/>
      <c r="AE203" s="131"/>
      <c r="AF203" s="131"/>
      <c r="AG203" s="88"/>
      <c r="AH203" s="88"/>
      <c r="AI203" s="88"/>
      <c r="AJ203" s="88"/>
      <c r="AK203" s="88"/>
      <c r="AL203" s="88"/>
      <c r="AM203" s="88"/>
      <c r="AN203" s="88"/>
      <c r="AO203" s="88"/>
      <c r="AP203" s="88"/>
    </row>
    <row r="204" ht="19.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131"/>
      <c r="Y204" s="131"/>
      <c r="Z204" s="131"/>
      <c r="AA204" s="131"/>
      <c r="AB204" s="131"/>
      <c r="AC204" s="131"/>
      <c r="AD204" s="131"/>
      <c r="AE204" s="131"/>
      <c r="AF204" s="131"/>
      <c r="AG204" s="88"/>
      <c r="AH204" s="88"/>
      <c r="AI204" s="88"/>
      <c r="AJ204" s="88"/>
      <c r="AK204" s="88"/>
      <c r="AL204" s="88"/>
      <c r="AM204" s="88"/>
      <c r="AN204" s="88"/>
      <c r="AO204" s="88"/>
      <c r="AP204" s="88"/>
    </row>
    <row r="205" ht="19.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131"/>
      <c r="Y205" s="131"/>
      <c r="Z205" s="131"/>
      <c r="AA205" s="131"/>
      <c r="AB205" s="131"/>
      <c r="AC205" s="131"/>
      <c r="AD205" s="131"/>
      <c r="AE205" s="131"/>
      <c r="AF205" s="131"/>
      <c r="AG205" s="88"/>
      <c r="AH205" s="88"/>
      <c r="AI205" s="88"/>
      <c r="AJ205" s="88"/>
      <c r="AK205" s="88"/>
      <c r="AL205" s="88"/>
      <c r="AM205" s="88"/>
      <c r="AN205" s="88"/>
      <c r="AO205" s="88"/>
      <c r="AP205" s="88"/>
    </row>
    <row r="206" ht="19.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131"/>
      <c r="Y206" s="131"/>
      <c r="Z206" s="131"/>
      <c r="AA206" s="131"/>
      <c r="AB206" s="131"/>
      <c r="AC206" s="131"/>
      <c r="AD206" s="131"/>
      <c r="AE206" s="131"/>
      <c r="AF206" s="131"/>
      <c r="AG206" s="88"/>
      <c r="AH206" s="88"/>
      <c r="AI206" s="88"/>
      <c r="AJ206" s="88"/>
      <c r="AK206" s="88"/>
      <c r="AL206" s="88"/>
      <c r="AM206" s="88"/>
      <c r="AN206" s="88"/>
      <c r="AO206" s="88"/>
      <c r="AP206" s="88"/>
    </row>
    <row r="207" ht="19.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88"/>
      <c r="AH207" s="88"/>
      <c r="AI207" s="88"/>
      <c r="AJ207" s="88"/>
      <c r="AK207" s="88"/>
      <c r="AL207" s="88"/>
      <c r="AM207" s="88"/>
      <c r="AN207" s="88"/>
      <c r="AO207" s="88"/>
      <c r="AP207" s="88"/>
    </row>
    <row r="208" ht="19.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131"/>
      <c r="Y208" s="131"/>
      <c r="Z208" s="131"/>
      <c r="AA208" s="131"/>
      <c r="AB208" s="131"/>
      <c r="AC208" s="131"/>
      <c r="AD208" s="131"/>
      <c r="AE208" s="131"/>
      <c r="AF208" s="131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</row>
    <row r="209" ht="19.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131"/>
      <c r="Y209" s="131"/>
      <c r="Z209" s="131"/>
      <c r="AA209" s="131"/>
      <c r="AB209" s="131"/>
      <c r="AC209" s="131"/>
      <c r="AD209" s="131"/>
      <c r="AE209" s="131"/>
      <c r="AF209" s="131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</row>
    <row r="210" ht="19.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131"/>
      <c r="Y210" s="131"/>
      <c r="Z210" s="131"/>
      <c r="AA210" s="131"/>
      <c r="AB210" s="131"/>
      <c r="AC210" s="131"/>
      <c r="AD210" s="131"/>
      <c r="AE210" s="131"/>
      <c r="AF210" s="131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</row>
    <row r="211" ht="19.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131"/>
      <c r="Y211" s="131"/>
      <c r="Z211" s="131"/>
      <c r="AA211" s="131"/>
      <c r="AB211" s="131"/>
      <c r="AC211" s="131"/>
      <c r="AD211" s="131"/>
      <c r="AE211" s="131"/>
      <c r="AF211" s="131"/>
      <c r="AG211" s="88"/>
      <c r="AH211" s="88"/>
      <c r="AI211" s="88"/>
      <c r="AJ211" s="88"/>
      <c r="AK211" s="88"/>
      <c r="AL211" s="88"/>
      <c r="AM211" s="88"/>
      <c r="AN211" s="88"/>
      <c r="AO211" s="88"/>
      <c r="AP211" s="88"/>
    </row>
    <row r="212" ht="19.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131"/>
      <c r="Y212" s="131"/>
      <c r="Z212" s="131"/>
      <c r="AA212" s="131"/>
      <c r="AB212" s="131"/>
      <c r="AC212" s="131"/>
      <c r="AD212" s="131"/>
      <c r="AE212" s="131"/>
      <c r="AF212" s="131"/>
      <c r="AG212" s="88"/>
      <c r="AH212" s="88"/>
      <c r="AI212" s="88"/>
      <c r="AJ212" s="88"/>
      <c r="AK212" s="88"/>
      <c r="AL212" s="88"/>
      <c r="AM212" s="88"/>
      <c r="AN212" s="88"/>
      <c r="AO212" s="88"/>
      <c r="AP212" s="88"/>
    </row>
    <row r="213" ht="19.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131"/>
      <c r="Y213" s="131"/>
      <c r="Z213" s="131"/>
      <c r="AA213" s="131"/>
      <c r="AB213" s="131"/>
      <c r="AC213" s="131"/>
      <c r="AD213" s="131"/>
      <c r="AE213" s="131"/>
      <c r="AF213" s="131"/>
      <c r="AG213" s="88"/>
      <c r="AH213" s="88"/>
      <c r="AI213" s="88"/>
      <c r="AJ213" s="88"/>
      <c r="AK213" s="88"/>
      <c r="AL213" s="88"/>
      <c r="AM213" s="88"/>
      <c r="AN213" s="88"/>
      <c r="AO213" s="88"/>
      <c r="AP213" s="88"/>
    </row>
    <row r="214" ht="19.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131"/>
      <c r="Y214" s="131"/>
      <c r="Z214" s="131"/>
      <c r="AA214" s="131"/>
      <c r="AB214" s="131"/>
      <c r="AC214" s="131"/>
      <c r="AD214" s="131"/>
      <c r="AE214" s="131"/>
      <c r="AF214" s="131"/>
      <c r="AG214" s="88"/>
      <c r="AH214" s="88"/>
      <c r="AI214" s="88"/>
      <c r="AJ214" s="88"/>
      <c r="AK214" s="88"/>
      <c r="AL214" s="88"/>
      <c r="AM214" s="88"/>
      <c r="AN214" s="88"/>
      <c r="AO214" s="88"/>
      <c r="AP214" s="88"/>
    </row>
    <row r="215" ht="19.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131"/>
      <c r="Y215" s="131"/>
      <c r="Z215" s="131"/>
      <c r="AA215" s="131"/>
      <c r="AB215" s="131"/>
      <c r="AC215" s="131"/>
      <c r="AD215" s="131"/>
      <c r="AE215" s="131"/>
      <c r="AF215" s="131"/>
      <c r="AG215" s="88"/>
      <c r="AH215" s="88"/>
      <c r="AI215" s="88"/>
      <c r="AJ215" s="88"/>
      <c r="AK215" s="88"/>
      <c r="AL215" s="88"/>
      <c r="AM215" s="88"/>
      <c r="AN215" s="88"/>
      <c r="AO215" s="88"/>
      <c r="AP215" s="88"/>
    </row>
    <row r="216" ht="19.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131"/>
      <c r="Y216" s="131"/>
      <c r="Z216" s="131"/>
      <c r="AA216" s="131"/>
      <c r="AB216" s="131"/>
      <c r="AC216" s="131"/>
      <c r="AD216" s="131"/>
      <c r="AE216" s="131"/>
      <c r="AF216" s="131"/>
      <c r="AG216" s="88"/>
      <c r="AH216" s="88"/>
      <c r="AI216" s="88"/>
      <c r="AJ216" s="88"/>
      <c r="AK216" s="88"/>
      <c r="AL216" s="88"/>
      <c r="AM216" s="88"/>
      <c r="AN216" s="88"/>
      <c r="AO216" s="88"/>
      <c r="AP216" s="88"/>
    </row>
    <row r="217" ht="19.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131"/>
      <c r="Y217" s="131"/>
      <c r="Z217" s="131"/>
      <c r="AA217" s="131"/>
      <c r="AB217" s="131"/>
      <c r="AC217" s="131"/>
      <c r="AD217" s="131"/>
      <c r="AE217" s="131"/>
      <c r="AF217" s="131"/>
      <c r="AG217" s="88"/>
      <c r="AH217" s="88"/>
      <c r="AI217" s="88"/>
      <c r="AJ217" s="88"/>
      <c r="AK217" s="88"/>
      <c r="AL217" s="88"/>
      <c r="AM217" s="88"/>
      <c r="AN217" s="88"/>
      <c r="AO217" s="88"/>
      <c r="AP217" s="88"/>
    </row>
    <row r="218" ht="19.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131"/>
      <c r="Y218" s="131"/>
      <c r="Z218" s="131"/>
      <c r="AA218" s="131"/>
      <c r="AB218" s="131"/>
      <c r="AC218" s="131"/>
      <c r="AD218" s="131"/>
      <c r="AE218" s="131"/>
      <c r="AF218" s="131"/>
      <c r="AG218" s="88"/>
      <c r="AH218" s="88"/>
      <c r="AI218" s="88"/>
      <c r="AJ218" s="88"/>
      <c r="AK218" s="88"/>
      <c r="AL218" s="88"/>
      <c r="AM218" s="88"/>
      <c r="AN218" s="88"/>
      <c r="AO218" s="88"/>
      <c r="AP218" s="88"/>
    </row>
    <row r="219" ht="19.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131"/>
      <c r="Y219" s="131"/>
      <c r="Z219" s="131"/>
      <c r="AA219" s="131"/>
      <c r="AB219" s="131"/>
      <c r="AC219" s="131"/>
      <c r="AD219" s="131"/>
      <c r="AE219" s="131"/>
      <c r="AF219" s="131"/>
      <c r="AG219" s="88"/>
      <c r="AH219" s="88"/>
      <c r="AI219" s="88"/>
      <c r="AJ219" s="88"/>
      <c r="AK219" s="88"/>
      <c r="AL219" s="88"/>
      <c r="AM219" s="88"/>
      <c r="AN219" s="88"/>
      <c r="AO219" s="88"/>
      <c r="AP219" s="88"/>
    </row>
    <row r="220" ht="19.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131"/>
      <c r="Y220" s="131"/>
      <c r="Z220" s="131"/>
      <c r="AA220" s="131"/>
      <c r="AB220" s="131"/>
      <c r="AC220" s="131"/>
      <c r="AD220" s="131"/>
      <c r="AE220" s="131"/>
      <c r="AF220" s="131"/>
      <c r="AG220" s="88"/>
      <c r="AH220" s="88"/>
      <c r="AI220" s="88"/>
      <c r="AJ220" s="88"/>
      <c r="AK220" s="88"/>
      <c r="AL220" s="88"/>
      <c r="AM220" s="88"/>
      <c r="AN220" s="88"/>
      <c r="AO220" s="88"/>
      <c r="AP220" s="88"/>
    </row>
    <row r="221" ht="19.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131"/>
      <c r="Y221" s="131"/>
      <c r="Z221" s="131"/>
      <c r="AA221" s="131"/>
      <c r="AB221" s="131"/>
      <c r="AC221" s="131"/>
      <c r="AD221" s="131"/>
      <c r="AE221" s="131"/>
      <c r="AF221" s="131"/>
      <c r="AG221" s="88"/>
      <c r="AH221" s="88"/>
      <c r="AI221" s="88"/>
      <c r="AJ221" s="88"/>
      <c r="AK221" s="88"/>
      <c r="AL221" s="88"/>
      <c r="AM221" s="88"/>
      <c r="AN221" s="88"/>
      <c r="AO221" s="88"/>
      <c r="AP221" s="88"/>
    </row>
    <row r="222" ht="19.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131"/>
      <c r="Y222" s="131"/>
      <c r="Z222" s="131"/>
      <c r="AA222" s="131"/>
      <c r="AB222" s="131"/>
      <c r="AC222" s="131"/>
      <c r="AD222" s="131"/>
      <c r="AE222" s="131"/>
      <c r="AF222" s="131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</row>
    <row r="223" ht="19.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131"/>
      <c r="Y223" s="131"/>
      <c r="Z223" s="131"/>
      <c r="AA223" s="131"/>
      <c r="AB223" s="131"/>
      <c r="AC223" s="131"/>
      <c r="AD223" s="131"/>
      <c r="AE223" s="131"/>
      <c r="AF223" s="131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</row>
    <row r="224" ht="19.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131"/>
      <c r="Y224" s="131"/>
      <c r="Z224" s="131"/>
      <c r="AA224" s="131"/>
      <c r="AB224" s="131"/>
      <c r="AC224" s="131"/>
      <c r="AD224" s="131"/>
      <c r="AE224" s="131"/>
      <c r="AF224" s="131"/>
      <c r="AG224" s="88"/>
      <c r="AH224" s="88"/>
      <c r="AI224" s="88"/>
      <c r="AJ224" s="88"/>
      <c r="AK224" s="88"/>
      <c r="AL224" s="88"/>
      <c r="AM224" s="88"/>
      <c r="AN224" s="88"/>
      <c r="AO224" s="88"/>
      <c r="AP224" s="88"/>
    </row>
    <row r="225" ht="19.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131"/>
      <c r="Y225" s="131"/>
      <c r="Z225" s="131"/>
      <c r="AA225" s="131"/>
      <c r="AB225" s="131"/>
      <c r="AC225" s="131"/>
      <c r="AD225" s="131"/>
      <c r="AE225" s="131"/>
      <c r="AF225" s="131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</row>
    <row r="226" ht="19.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131"/>
      <c r="Y226" s="131"/>
      <c r="Z226" s="131"/>
      <c r="AA226" s="131"/>
      <c r="AB226" s="131"/>
      <c r="AC226" s="131"/>
      <c r="AD226" s="131"/>
      <c r="AE226" s="131"/>
      <c r="AF226" s="131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</row>
    <row r="227" ht="19.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131"/>
      <c r="Y227" s="131"/>
      <c r="Z227" s="131"/>
      <c r="AA227" s="131"/>
      <c r="AB227" s="131"/>
      <c r="AC227" s="131"/>
      <c r="AD227" s="131"/>
      <c r="AE227" s="131"/>
      <c r="AF227" s="131"/>
      <c r="AG227" s="88"/>
      <c r="AH227" s="88"/>
      <c r="AI227" s="88"/>
      <c r="AJ227" s="88"/>
      <c r="AK227" s="88"/>
      <c r="AL227" s="88"/>
      <c r="AM227" s="88"/>
      <c r="AN227" s="88"/>
      <c r="AO227" s="88"/>
      <c r="AP227" s="88"/>
    </row>
    <row r="228" ht="19.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131"/>
      <c r="Y228" s="131"/>
      <c r="Z228" s="131"/>
      <c r="AA228" s="131"/>
      <c r="AB228" s="131"/>
      <c r="AC228" s="131"/>
      <c r="AD228" s="131"/>
      <c r="AE228" s="131"/>
      <c r="AF228" s="131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</row>
    <row r="229" ht="19.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131"/>
      <c r="Y229" s="131"/>
      <c r="Z229" s="131"/>
      <c r="AA229" s="131"/>
      <c r="AB229" s="131"/>
      <c r="AC229" s="131"/>
      <c r="AD229" s="131"/>
      <c r="AE229" s="131"/>
      <c r="AF229" s="131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</row>
    <row r="230" ht="19.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131"/>
      <c r="Y230" s="131"/>
      <c r="Z230" s="131"/>
      <c r="AA230" s="131"/>
      <c r="AB230" s="131"/>
      <c r="AC230" s="131"/>
      <c r="AD230" s="131"/>
      <c r="AE230" s="131"/>
      <c r="AF230" s="131"/>
      <c r="AG230" s="88"/>
      <c r="AH230" s="88"/>
      <c r="AI230" s="88"/>
      <c r="AJ230" s="88"/>
      <c r="AK230" s="88"/>
      <c r="AL230" s="88"/>
      <c r="AM230" s="88"/>
      <c r="AN230" s="88"/>
      <c r="AO230" s="88"/>
      <c r="AP230" s="88"/>
    </row>
    <row r="231" ht="19.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131"/>
      <c r="Y231" s="131"/>
      <c r="Z231" s="131"/>
      <c r="AA231" s="131"/>
      <c r="AB231" s="131"/>
      <c r="AC231" s="131"/>
      <c r="AD231" s="131"/>
      <c r="AE231" s="131"/>
      <c r="AF231" s="131"/>
      <c r="AG231" s="88"/>
      <c r="AH231" s="88"/>
      <c r="AI231" s="88"/>
      <c r="AJ231" s="88"/>
      <c r="AK231" s="88"/>
      <c r="AL231" s="88"/>
      <c r="AM231" s="88"/>
      <c r="AN231" s="88"/>
      <c r="AO231" s="88"/>
      <c r="AP231" s="88"/>
    </row>
    <row r="232" ht="19.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131"/>
      <c r="Y232" s="131"/>
      <c r="Z232" s="131"/>
      <c r="AA232" s="131"/>
      <c r="AB232" s="131"/>
      <c r="AC232" s="131"/>
      <c r="AD232" s="131"/>
      <c r="AE232" s="131"/>
      <c r="AF232" s="131"/>
      <c r="AG232" s="88"/>
      <c r="AH232" s="88"/>
      <c r="AI232" s="88"/>
      <c r="AJ232" s="88"/>
      <c r="AK232" s="88"/>
      <c r="AL232" s="88"/>
      <c r="AM232" s="88"/>
      <c r="AN232" s="88"/>
      <c r="AO232" s="88"/>
      <c r="AP232" s="88"/>
    </row>
    <row r="233" ht="19.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131"/>
      <c r="Y233" s="131"/>
      <c r="Z233" s="131"/>
      <c r="AA233" s="131"/>
      <c r="AB233" s="131"/>
      <c r="AC233" s="131"/>
      <c r="AD233" s="131"/>
      <c r="AE233" s="131"/>
      <c r="AF233" s="131"/>
      <c r="AG233" s="88"/>
      <c r="AH233" s="88"/>
      <c r="AI233" s="88"/>
      <c r="AJ233" s="88"/>
      <c r="AK233" s="88"/>
      <c r="AL233" s="88"/>
      <c r="AM233" s="88"/>
      <c r="AN233" s="88"/>
      <c r="AO233" s="88"/>
      <c r="AP233" s="88"/>
    </row>
    <row r="234" ht="19.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131"/>
      <c r="Y234" s="131"/>
      <c r="Z234" s="131"/>
      <c r="AA234" s="131"/>
      <c r="AB234" s="131"/>
      <c r="AC234" s="131"/>
      <c r="AD234" s="131"/>
      <c r="AE234" s="131"/>
      <c r="AF234" s="131"/>
      <c r="AG234" s="88"/>
      <c r="AH234" s="88"/>
      <c r="AI234" s="88"/>
      <c r="AJ234" s="88"/>
      <c r="AK234" s="88"/>
      <c r="AL234" s="88"/>
      <c r="AM234" s="88"/>
      <c r="AN234" s="88"/>
      <c r="AO234" s="88"/>
      <c r="AP234" s="88"/>
    </row>
    <row r="235" ht="19.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131"/>
      <c r="Y235" s="131"/>
      <c r="Z235" s="131"/>
      <c r="AA235" s="131"/>
      <c r="AB235" s="131"/>
      <c r="AC235" s="131"/>
      <c r="AD235" s="131"/>
      <c r="AE235" s="131"/>
      <c r="AF235" s="131"/>
      <c r="AG235" s="88"/>
      <c r="AH235" s="88"/>
      <c r="AI235" s="88"/>
      <c r="AJ235" s="88"/>
      <c r="AK235" s="88"/>
      <c r="AL235" s="88"/>
      <c r="AM235" s="88"/>
      <c r="AN235" s="88"/>
      <c r="AO235" s="88"/>
      <c r="AP235" s="88"/>
    </row>
    <row r="236" ht="19.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131"/>
      <c r="Y236" s="131"/>
      <c r="Z236" s="131"/>
      <c r="AA236" s="131"/>
      <c r="AB236" s="131"/>
      <c r="AC236" s="131"/>
      <c r="AD236" s="131"/>
      <c r="AE236" s="131"/>
      <c r="AF236" s="131"/>
      <c r="AG236" s="88"/>
      <c r="AH236" s="88"/>
      <c r="AI236" s="88"/>
      <c r="AJ236" s="88"/>
      <c r="AK236" s="88"/>
      <c r="AL236" s="88"/>
      <c r="AM236" s="88"/>
      <c r="AN236" s="88"/>
      <c r="AO236" s="88"/>
      <c r="AP236" s="88"/>
    </row>
    <row r="237" ht="19.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131"/>
      <c r="Y237" s="131"/>
      <c r="Z237" s="131"/>
      <c r="AA237" s="131"/>
      <c r="AB237" s="131"/>
      <c r="AC237" s="131"/>
      <c r="AD237" s="131"/>
      <c r="AE237" s="131"/>
      <c r="AF237" s="131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</row>
    <row r="238" ht="19.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131"/>
      <c r="Y238" s="131"/>
      <c r="Z238" s="131"/>
      <c r="AA238" s="131"/>
      <c r="AB238" s="131"/>
      <c r="AC238" s="131"/>
      <c r="AD238" s="131"/>
      <c r="AE238" s="131"/>
      <c r="AF238" s="131"/>
      <c r="AG238" s="88"/>
      <c r="AH238" s="88"/>
      <c r="AI238" s="88"/>
      <c r="AJ238" s="88"/>
      <c r="AK238" s="88"/>
      <c r="AL238" s="88"/>
      <c r="AM238" s="88"/>
      <c r="AN238" s="88"/>
      <c r="AO238" s="88"/>
      <c r="AP238" s="88"/>
    </row>
    <row r="239" ht="19.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131"/>
      <c r="Y239" s="131"/>
      <c r="Z239" s="131"/>
      <c r="AA239" s="131"/>
      <c r="AB239" s="131"/>
      <c r="AC239" s="131"/>
      <c r="AD239" s="131"/>
      <c r="AE239" s="131"/>
      <c r="AF239" s="131"/>
      <c r="AG239" s="88"/>
      <c r="AH239" s="88"/>
      <c r="AI239" s="88"/>
      <c r="AJ239" s="88"/>
      <c r="AK239" s="88"/>
      <c r="AL239" s="88"/>
      <c r="AM239" s="88"/>
      <c r="AN239" s="88"/>
      <c r="AO239" s="88"/>
      <c r="AP239" s="88"/>
    </row>
    <row r="240" ht="19.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131"/>
      <c r="Y240" s="131"/>
      <c r="Z240" s="131"/>
      <c r="AA240" s="131"/>
      <c r="AB240" s="131"/>
      <c r="AC240" s="131"/>
      <c r="AD240" s="131"/>
      <c r="AE240" s="131"/>
      <c r="AF240" s="131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</row>
    <row r="241" ht="19.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131"/>
      <c r="Y241" s="131"/>
      <c r="Z241" s="131"/>
      <c r="AA241" s="131"/>
      <c r="AB241" s="131"/>
      <c r="AC241" s="131"/>
      <c r="AD241" s="131"/>
      <c r="AE241" s="131"/>
      <c r="AF241" s="131"/>
      <c r="AG241" s="88"/>
      <c r="AH241" s="88"/>
      <c r="AI241" s="88"/>
      <c r="AJ241" s="88"/>
      <c r="AK241" s="88"/>
      <c r="AL241" s="88"/>
      <c r="AM241" s="88"/>
      <c r="AN241" s="88"/>
      <c r="AO241" s="88"/>
      <c r="AP241" s="88"/>
    </row>
    <row r="242" ht="19.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131"/>
      <c r="Y242" s="131"/>
      <c r="Z242" s="131"/>
      <c r="AA242" s="131"/>
      <c r="AB242" s="131"/>
      <c r="AC242" s="131"/>
      <c r="AD242" s="131"/>
      <c r="AE242" s="131"/>
      <c r="AF242" s="131"/>
      <c r="AG242" s="88"/>
      <c r="AH242" s="88"/>
      <c r="AI242" s="88"/>
      <c r="AJ242" s="88"/>
      <c r="AK242" s="88"/>
      <c r="AL242" s="88"/>
      <c r="AM242" s="88"/>
      <c r="AN242" s="88"/>
      <c r="AO242" s="88"/>
      <c r="AP242" s="88"/>
    </row>
    <row r="243" ht="19.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131"/>
      <c r="Y243" s="131"/>
      <c r="Z243" s="131"/>
      <c r="AA243" s="131"/>
      <c r="AB243" s="131"/>
      <c r="AC243" s="131"/>
      <c r="AD243" s="131"/>
      <c r="AE243" s="131"/>
      <c r="AF243" s="131"/>
      <c r="AG243" s="88"/>
      <c r="AH243" s="88"/>
      <c r="AI243" s="88"/>
      <c r="AJ243" s="88"/>
      <c r="AK243" s="88"/>
      <c r="AL243" s="88"/>
      <c r="AM243" s="88"/>
      <c r="AN243" s="88"/>
      <c r="AO243" s="88"/>
      <c r="AP243" s="88"/>
    </row>
    <row r="244" ht="19.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131"/>
      <c r="Y244" s="131"/>
      <c r="Z244" s="131"/>
      <c r="AA244" s="131"/>
      <c r="AB244" s="131"/>
      <c r="AC244" s="131"/>
      <c r="AD244" s="131"/>
      <c r="AE244" s="131"/>
      <c r="AF244" s="131"/>
      <c r="AG244" s="88"/>
      <c r="AH244" s="88"/>
      <c r="AI244" s="88"/>
      <c r="AJ244" s="88"/>
      <c r="AK244" s="88"/>
      <c r="AL244" s="88"/>
      <c r="AM244" s="88"/>
      <c r="AN244" s="88"/>
      <c r="AO244" s="88"/>
      <c r="AP244" s="88"/>
    </row>
    <row r="245" ht="19.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131"/>
      <c r="Y245" s="131"/>
      <c r="Z245" s="131"/>
      <c r="AA245" s="131"/>
      <c r="AB245" s="131"/>
      <c r="AC245" s="131"/>
      <c r="AD245" s="131"/>
      <c r="AE245" s="131"/>
      <c r="AF245" s="131"/>
      <c r="AG245" s="88"/>
      <c r="AH245" s="88"/>
      <c r="AI245" s="88"/>
      <c r="AJ245" s="88"/>
      <c r="AK245" s="88"/>
      <c r="AL245" s="88"/>
      <c r="AM245" s="88"/>
      <c r="AN245" s="88"/>
      <c r="AO245" s="88"/>
      <c r="AP245" s="88"/>
    </row>
    <row r="246" ht="19.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131"/>
      <c r="Y246" s="131"/>
      <c r="Z246" s="131"/>
      <c r="AA246" s="131"/>
      <c r="AB246" s="131"/>
      <c r="AC246" s="131"/>
      <c r="AD246" s="131"/>
      <c r="AE246" s="131"/>
      <c r="AF246" s="131"/>
      <c r="AG246" s="88"/>
      <c r="AH246" s="88"/>
      <c r="AI246" s="88"/>
      <c r="AJ246" s="88"/>
      <c r="AK246" s="88"/>
      <c r="AL246" s="88"/>
      <c r="AM246" s="88"/>
      <c r="AN246" s="88"/>
      <c r="AO246" s="88"/>
      <c r="AP246" s="88"/>
    </row>
    <row r="247" ht="19.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131"/>
      <c r="Y247" s="131"/>
      <c r="Z247" s="131"/>
      <c r="AA247" s="131"/>
      <c r="AB247" s="131"/>
      <c r="AC247" s="131"/>
      <c r="AD247" s="131"/>
      <c r="AE247" s="131"/>
      <c r="AF247" s="131"/>
      <c r="AG247" s="88"/>
      <c r="AH247" s="88"/>
      <c r="AI247" s="88"/>
      <c r="AJ247" s="88"/>
      <c r="AK247" s="88"/>
      <c r="AL247" s="88"/>
      <c r="AM247" s="88"/>
      <c r="AN247" s="88"/>
      <c r="AO247" s="88"/>
      <c r="AP247" s="88"/>
    </row>
    <row r="248" ht="19.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131"/>
      <c r="Y248" s="131"/>
      <c r="Z248" s="131"/>
      <c r="AA248" s="131"/>
      <c r="AB248" s="131"/>
      <c r="AC248" s="131"/>
      <c r="AD248" s="131"/>
      <c r="AE248" s="131"/>
      <c r="AF248" s="131"/>
      <c r="AG248" s="88"/>
      <c r="AH248" s="88"/>
      <c r="AI248" s="88"/>
      <c r="AJ248" s="88"/>
      <c r="AK248" s="88"/>
      <c r="AL248" s="88"/>
      <c r="AM248" s="88"/>
      <c r="AN248" s="88"/>
      <c r="AO248" s="88"/>
      <c r="AP248" s="88"/>
    </row>
    <row r="249" ht="19.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131"/>
      <c r="Y249" s="131"/>
      <c r="Z249" s="131"/>
      <c r="AA249" s="131"/>
      <c r="AB249" s="131"/>
      <c r="AC249" s="131"/>
      <c r="AD249" s="131"/>
      <c r="AE249" s="131"/>
      <c r="AF249" s="131"/>
      <c r="AG249" s="88"/>
      <c r="AH249" s="88"/>
      <c r="AI249" s="88"/>
      <c r="AJ249" s="88"/>
      <c r="AK249" s="88"/>
      <c r="AL249" s="88"/>
      <c r="AM249" s="88"/>
      <c r="AN249" s="88"/>
      <c r="AO249" s="88"/>
      <c r="AP249" s="88"/>
    </row>
    <row r="250" ht="19.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131"/>
      <c r="Y250" s="131"/>
      <c r="Z250" s="131"/>
      <c r="AA250" s="131"/>
      <c r="AB250" s="131"/>
      <c r="AC250" s="131"/>
      <c r="AD250" s="131"/>
      <c r="AE250" s="131"/>
      <c r="AF250" s="131"/>
      <c r="AG250" s="88"/>
      <c r="AH250" s="88"/>
      <c r="AI250" s="88"/>
      <c r="AJ250" s="88"/>
      <c r="AK250" s="88"/>
      <c r="AL250" s="88"/>
      <c r="AM250" s="88"/>
      <c r="AN250" s="88"/>
      <c r="AO250" s="88"/>
      <c r="AP250" s="88"/>
    </row>
    <row r="251" ht="19.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131"/>
      <c r="Y251" s="131"/>
      <c r="Z251" s="131"/>
      <c r="AA251" s="131"/>
      <c r="AB251" s="131"/>
      <c r="AC251" s="131"/>
      <c r="AD251" s="131"/>
      <c r="AE251" s="131"/>
      <c r="AF251" s="131"/>
      <c r="AG251" s="88"/>
      <c r="AH251" s="88"/>
      <c r="AI251" s="88"/>
      <c r="AJ251" s="88"/>
      <c r="AK251" s="88"/>
      <c r="AL251" s="88"/>
      <c r="AM251" s="88"/>
      <c r="AN251" s="88"/>
      <c r="AO251" s="88"/>
      <c r="AP251" s="88"/>
    </row>
    <row r="252" ht="19.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131"/>
      <c r="Y252" s="131"/>
      <c r="Z252" s="131"/>
      <c r="AA252" s="131"/>
      <c r="AB252" s="131"/>
      <c r="AC252" s="131"/>
      <c r="AD252" s="131"/>
      <c r="AE252" s="131"/>
      <c r="AF252" s="131"/>
      <c r="AG252" s="88"/>
      <c r="AH252" s="88"/>
      <c r="AI252" s="88"/>
      <c r="AJ252" s="88"/>
      <c r="AK252" s="88"/>
      <c r="AL252" s="88"/>
      <c r="AM252" s="88"/>
      <c r="AN252" s="88"/>
      <c r="AO252" s="88"/>
      <c r="AP252" s="88"/>
    </row>
    <row r="253" ht="19.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131"/>
      <c r="Y253" s="131"/>
      <c r="Z253" s="131"/>
      <c r="AA253" s="131"/>
      <c r="AB253" s="131"/>
      <c r="AC253" s="131"/>
      <c r="AD253" s="131"/>
      <c r="AE253" s="131"/>
      <c r="AF253" s="131"/>
      <c r="AG253" s="88"/>
      <c r="AH253" s="88"/>
      <c r="AI253" s="88"/>
      <c r="AJ253" s="88"/>
      <c r="AK253" s="88"/>
      <c r="AL253" s="88"/>
      <c r="AM253" s="88"/>
      <c r="AN253" s="88"/>
      <c r="AO253" s="88"/>
      <c r="AP253" s="88"/>
    </row>
    <row r="254" ht="19.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131"/>
      <c r="Y254" s="131"/>
      <c r="Z254" s="131"/>
      <c r="AA254" s="131"/>
      <c r="AB254" s="131"/>
      <c r="AC254" s="131"/>
      <c r="AD254" s="131"/>
      <c r="AE254" s="131"/>
      <c r="AF254" s="131"/>
      <c r="AG254" s="88"/>
      <c r="AH254" s="88"/>
      <c r="AI254" s="88"/>
      <c r="AJ254" s="88"/>
      <c r="AK254" s="88"/>
      <c r="AL254" s="88"/>
      <c r="AM254" s="88"/>
      <c r="AN254" s="88"/>
      <c r="AO254" s="88"/>
      <c r="AP254" s="88"/>
    </row>
    <row r="255" ht="19.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131"/>
      <c r="Y255" s="131"/>
      <c r="Z255" s="131"/>
      <c r="AA255" s="131"/>
      <c r="AB255" s="131"/>
      <c r="AC255" s="131"/>
      <c r="AD255" s="131"/>
      <c r="AE255" s="131"/>
      <c r="AF255" s="131"/>
      <c r="AG255" s="88"/>
      <c r="AH255" s="88"/>
      <c r="AI255" s="88"/>
      <c r="AJ255" s="88"/>
      <c r="AK255" s="88"/>
      <c r="AL255" s="88"/>
      <c r="AM255" s="88"/>
      <c r="AN255" s="88"/>
      <c r="AO255" s="88"/>
      <c r="AP255" s="88"/>
    </row>
    <row r="256" ht="19.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131"/>
      <c r="Y256" s="131"/>
      <c r="Z256" s="131"/>
      <c r="AA256" s="131"/>
      <c r="AB256" s="131"/>
      <c r="AC256" s="131"/>
      <c r="AD256" s="131"/>
      <c r="AE256" s="131"/>
      <c r="AF256" s="131"/>
      <c r="AG256" s="88"/>
      <c r="AH256" s="88"/>
      <c r="AI256" s="88"/>
      <c r="AJ256" s="88"/>
      <c r="AK256" s="88"/>
      <c r="AL256" s="88"/>
      <c r="AM256" s="88"/>
      <c r="AN256" s="88"/>
      <c r="AO256" s="88"/>
      <c r="AP256" s="88"/>
    </row>
    <row r="257" ht="19.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131"/>
      <c r="Y257" s="131"/>
      <c r="Z257" s="131"/>
      <c r="AA257" s="131"/>
      <c r="AB257" s="131"/>
      <c r="AC257" s="131"/>
      <c r="AD257" s="131"/>
      <c r="AE257" s="131"/>
      <c r="AF257" s="131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</row>
    <row r="258" ht="19.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131"/>
      <c r="Y258" s="131"/>
      <c r="Z258" s="131"/>
      <c r="AA258" s="131"/>
      <c r="AB258" s="131"/>
      <c r="AC258" s="131"/>
      <c r="AD258" s="131"/>
      <c r="AE258" s="131"/>
      <c r="AF258" s="131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</row>
    <row r="259" ht="19.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131"/>
      <c r="Y259" s="131"/>
      <c r="Z259" s="131"/>
      <c r="AA259" s="131"/>
      <c r="AB259" s="131"/>
      <c r="AC259" s="131"/>
      <c r="AD259" s="131"/>
      <c r="AE259" s="131"/>
      <c r="AF259" s="131"/>
      <c r="AG259" s="88"/>
      <c r="AH259" s="88"/>
      <c r="AI259" s="88"/>
      <c r="AJ259" s="88"/>
      <c r="AK259" s="88"/>
      <c r="AL259" s="88"/>
      <c r="AM259" s="88"/>
      <c r="AN259" s="88"/>
      <c r="AO259" s="88"/>
      <c r="AP259" s="88"/>
    </row>
    <row r="260" ht="19.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88"/>
      <c r="AH260" s="88"/>
      <c r="AI260" s="88"/>
      <c r="AJ260" s="88"/>
      <c r="AK260" s="88"/>
      <c r="AL260" s="88"/>
      <c r="AM260" s="88"/>
      <c r="AN260" s="88"/>
      <c r="AO260" s="88"/>
      <c r="AP260" s="88"/>
    </row>
    <row r="261" ht="19.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131"/>
      <c r="Y261" s="131"/>
      <c r="Z261" s="131"/>
      <c r="AA261" s="131"/>
      <c r="AB261" s="131"/>
      <c r="AC261" s="131"/>
      <c r="AD261" s="131"/>
      <c r="AE261" s="131"/>
      <c r="AF261" s="131"/>
      <c r="AG261" s="88"/>
      <c r="AH261" s="88"/>
      <c r="AI261" s="88"/>
      <c r="AJ261" s="88"/>
      <c r="AK261" s="88"/>
      <c r="AL261" s="88"/>
      <c r="AM261" s="88"/>
      <c r="AN261" s="88"/>
      <c r="AO261" s="88"/>
      <c r="AP261" s="88"/>
    </row>
    <row r="262" ht="19.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131"/>
      <c r="Y262" s="131"/>
      <c r="Z262" s="131"/>
      <c r="AA262" s="131"/>
      <c r="AB262" s="131"/>
      <c r="AC262" s="131"/>
      <c r="AD262" s="131"/>
      <c r="AE262" s="131"/>
      <c r="AF262" s="131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</row>
    <row r="263" ht="19.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131"/>
      <c r="Y263" s="131"/>
      <c r="Z263" s="131"/>
      <c r="AA263" s="131"/>
      <c r="AB263" s="131"/>
      <c r="AC263" s="131"/>
      <c r="AD263" s="131"/>
      <c r="AE263" s="131"/>
      <c r="AF263" s="131"/>
      <c r="AG263" s="88"/>
      <c r="AH263" s="88"/>
      <c r="AI263" s="88"/>
      <c r="AJ263" s="88"/>
      <c r="AK263" s="88"/>
      <c r="AL263" s="88"/>
      <c r="AM263" s="88"/>
      <c r="AN263" s="88"/>
      <c r="AO263" s="88"/>
      <c r="AP263" s="88"/>
    </row>
    <row r="264" ht="19.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131"/>
      <c r="Y264" s="131"/>
      <c r="Z264" s="131"/>
      <c r="AA264" s="131"/>
      <c r="AB264" s="131"/>
      <c r="AC264" s="131"/>
      <c r="AD264" s="131"/>
      <c r="AE264" s="131"/>
      <c r="AF264" s="131"/>
      <c r="AG264" s="88"/>
      <c r="AH264" s="88"/>
      <c r="AI264" s="88"/>
      <c r="AJ264" s="88"/>
      <c r="AK264" s="88"/>
      <c r="AL264" s="88"/>
      <c r="AM264" s="88"/>
      <c r="AN264" s="88"/>
      <c r="AO264" s="88"/>
      <c r="AP264" s="88"/>
    </row>
    <row r="265" ht="19.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131"/>
      <c r="Y265" s="131"/>
      <c r="Z265" s="131"/>
      <c r="AA265" s="131"/>
      <c r="AB265" s="131"/>
      <c r="AC265" s="131"/>
      <c r="AD265" s="131"/>
      <c r="AE265" s="131"/>
      <c r="AF265" s="131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</row>
    <row r="266" ht="19.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131"/>
      <c r="Y266" s="131"/>
      <c r="Z266" s="131"/>
      <c r="AA266" s="131"/>
      <c r="AB266" s="131"/>
      <c r="AC266" s="131"/>
      <c r="AD266" s="131"/>
      <c r="AE266" s="131"/>
      <c r="AF266" s="131"/>
      <c r="AG266" s="88"/>
      <c r="AH266" s="88"/>
      <c r="AI266" s="88"/>
      <c r="AJ266" s="88"/>
      <c r="AK266" s="88"/>
      <c r="AL266" s="88"/>
      <c r="AM266" s="88"/>
      <c r="AN266" s="88"/>
      <c r="AO266" s="88"/>
      <c r="AP266" s="88"/>
    </row>
    <row r="267" ht="19.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131"/>
      <c r="Y267" s="131"/>
      <c r="Z267" s="131"/>
      <c r="AA267" s="131"/>
      <c r="AB267" s="131"/>
      <c r="AC267" s="131"/>
      <c r="AD267" s="131"/>
      <c r="AE267" s="131"/>
      <c r="AF267" s="131"/>
      <c r="AG267" s="88"/>
      <c r="AH267" s="88"/>
      <c r="AI267" s="88"/>
      <c r="AJ267" s="88"/>
      <c r="AK267" s="88"/>
      <c r="AL267" s="88"/>
      <c r="AM267" s="88"/>
      <c r="AN267" s="88"/>
      <c r="AO267" s="88"/>
      <c r="AP267" s="88"/>
    </row>
    <row r="268" ht="19.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131"/>
      <c r="Y268" s="131"/>
      <c r="Z268" s="131"/>
      <c r="AA268" s="131"/>
      <c r="AB268" s="131"/>
      <c r="AC268" s="131"/>
      <c r="AD268" s="131"/>
      <c r="AE268" s="131"/>
      <c r="AF268" s="131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</row>
    <row r="269" ht="19.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131"/>
      <c r="Y269" s="131"/>
      <c r="Z269" s="131"/>
      <c r="AA269" s="131"/>
      <c r="AB269" s="131"/>
      <c r="AC269" s="131"/>
      <c r="AD269" s="131"/>
      <c r="AE269" s="131"/>
      <c r="AF269" s="131"/>
      <c r="AG269" s="88"/>
      <c r="AH269" s="88"/>
      <c r="AI269" s="88"/>
      <c r="AJ269" s="88"/>
      <c r="AK269" s="88"/>
      <c r="AL269" s="88"/>
      <c r="AM269" s="88"/>
      <c r="AN269" s="88"/>
      <c r="AO269" s="88"/>
      <c r="AP269" s="88"/>
    </row>
    <row r="270" ht="19.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131"/>
      <c r="Y270" s="131"/>
      <c r="Z270" s="131"/>
      <c r="AA270" s="131"/>
      <c r="AB270" s="131"/>
      <c r="AC270" s="131"/>
      <c r="AD270" s="131"/>
      <c r="AE270" s="131"/>
      <c r="AF270" s="131"/>
      <c r="AG270" s="88"/>
      <c r="AH270" s="88"/>
      <c r="AI270" s="88"/>
      <c r="AJ270" s="88"/>
      <c r="AK270" s="88"/>
      <c r="AL270" s="88"/>
      <c r="AM270" s="88"/>
      <c r="AN270" s="88"/>
      <c r="AO270" s="88"/>
      <c r="AP270" s="88"/>
    </row>
    <row r="271" ht="19.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131"/>
      <c r="Y271" s="131"/>
      <c r="Z271" s="131"/>
      <c r="AA271" s="131"/>
      <c r="AB271" s="131"/>
      <c r="AC271" s="131"/>
      <c r="AD271" s="131"/>
      <c r="AE271" s="131"/>
      <c r="AF271" s="131"/>
      <c r="AG271" s="88"/>
      <c r="AH271" s="88"/>
      <c r="AI271" s="88"/>
      <c r="AJ271" s="88"/>
      <c r="AK271" s="88"/>
      <c r="AL271" s="88"/>
      <c r="AM271" s="88"/>
      <c r="AN271" s="88"/>
      <c r="AO271" s="88"/>
      <c r="AP271" s="88"/>
    </row>
    <row r="272" ht="19.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131"/>
      <c r="Y272" s="131"/>
      <c r="Z272" s="131"/>
      <c r="AA272" s="131"/>
      <c r="AB272" s="131"/>
      <c r="AC272" s="131"/>
      <c r="AD272" s="131"/>
      <c r="AE272" s="131"/>
      <c r="AF272" s="131"/>
      <c r="AG272" s="88"/>
      <c r="AH272" s="88"/>
      <c r="AI272" s="88"/>
      <c r="AJ272" s="88"/>
      <c r="AK272" s="88"/>
      <c r="AL272" s="88"/>
      <c r="AM272" s="88"/>
      <c r="AN272" s="88"/>
      <c r="AO272" s="88"/>
      <c r="AP272" s="88"/>
    </row>
    <row r="273" ht="19.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131"/>
      <c r="Y273" s="131"/>
      <c r="Z273" s="131"/>
      <c r="AA273" s="131"/>
      <c r="AB273" s="131"/>
      <c r="AC273" s="131"/>
      <c r="AD273" s="131"/>
      <c r="AE273" s="131"/>
      <c r="AF273" s="131"/>
      <c r="AG273" s="88"/>
      <c r="AH273" s="88"/>
      <c r="AI273" s="88"/>
      <c r="AJ273" s="88"/>
      <c r="AK273" s="88"/>
      <c r="AL273" s="88"/>
      <c r="AM273" s="88"/>
      <c r="AN273" s="88"/>
      <c r="AO273" s="88"/>
      <c r="AP273" s="88"/>
    </row>
    <row r="274" ht="19.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131"/>
      <c r="Y274" s="131"/>
      <c r="Z274" s="131"/>
      <c r="AA274" s="131"/>
      <c r="AB274" s="131"/>
      <c r="AC274" s="131"/>
      <c r="AD274" s="131"/>
      <c r="AE274" s="131"/>
      <c r="AF274" s="131"/>
      <c r="AG274" s="88"/>
      <c r="AH274" s="88"/>
      <c r="AI274" s="88"/>
      <c r="AJ274" s="88"/>
      <c r="AK274" s="88"/>
      <c r="AL274" s="88"/>
      <c r="AM274" s="88"/>
      <c r="AN274" s="88"/>
      <c r="AO274" s="88"/>
      <c r="AP274" s="88"/>
    </row>
    <row r="275" ht="19.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131"/>
      <c r="Y275" s="131"/>
      <c r="Z275" s="131"/>
      <c r="AA275" s="131"/>
      <c r="AB275" s="131"/>
      <c r="AC275" s="131"/>
      <c r="AD275" s="131"/>
      <c r="AE275" s="131"/>
      <c r="AF275" s="131"/>
      <c r="AG275" s="88"/>
      <c r="AH275" s="88"/>
      <c r="AI275" s="88"/>
      <c r="AJ275" s="88"/>
      <c r="AK275" s="88"/>
      <c r="AL275" s="88"/>
      <c r="AM275" s="88"/>
      <c r="AN275" s="88"/>
      <c r="AO275" s="88"/>
      <c r="AP275" s="88"/>
    </row>
    <row r="276" ht="19.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131"/>
      <c r="Y276" s="131"/>
      <c r="Z276" s="131"/>
      <c r="AA276" s="131"/>
      <c r="AB276" s="131"/>
      <c r="AC276" s="131"/>
      <c r="AD276" s="131"/>
      <c r="AE276" s="131"/>
      <c r="AF276" s="131"/>
      <c r="AG276" s="88"/>
      <c r="AH276" s="88"/>
      <c r="AI276" s="88"/>
      <c r="AJ276" s="88"/>
      <c r="AK276" s="88"/>
      <c r="AL276" s="88"/>
      <c r="AM276" s="88"/>
      <c r="AN276" s="88"/>
      <c r="AO276" s="88"/>
      <c r="AP276" s="88"/>
    </row>
    <row r="277" ht="19.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131"/>
      <c r="Y277" s="131"/>
      <c r="Z277" s="131"/>
      <c r="AA277" s="131"/>
      <c r="AB277" s="131"/>
      <c r="AC277" s="131"/>
      <c r="AD277" s="131"/>
      <c r="AE277" s="131"/>
      <c r="AF277" s="131"/>
      <c r="AG277" s="88"/>
      <c r="AH277" s="88"/>
      <c r="AI277" s="88"/>
      <c r="AJ277" s="88"/>
      <c r="AK277" s="88"/>
      <c r="AL277" s="88"/>
      <c r="AM277" s="88"/>
      <c r="AN277" s="88"/>
      <c r="AO277" s="88"/>
      <c r="AP277" s="88"/>
    </row>
    <row r="278" ht="19.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131"/>
      <c r="Y278" s="131"/>
      <c r="Z278" s="131"/>
      <c r="AA278" s="131"/>
      <c r="AB278" s="131"/>
      <c r="AC278" s="131"/>
      <c r="AD278" s="131"/>
      <c r="AE278" s="131"/>
      <c r="AF278" s="131"/>
      <c r="AG278" s="88"/>
      <c r="AH278" s="88"/>
      <c r="AI278" s="88"/>
      <c r="AJ278" s="88"/>
      <c r="AK278" s="88"/>
      <c r="AL278" s="88"/>
      <c r="AM278" s="88"/>
      <c r="AN278" s="88"/>
      <c r="AO278" s="88"/>
      <c r="AP278" s="88"/>
    </row>
    <row r="279" ht="19.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131"/>
      <c r="Y279" s="131"/>
      <c r="Z279" s="131"/>
      <c r="AA279" s="131"/>
      <c r="AB279" s="131"/>
      <c r="AC279" s="131"/>
      <c r="AD279" s="131"/>
      <c r="AE279" s="131"/>
      <c r="AF279" s="131"/>
      <c r="AG279" s="88"/>
      <c r="AH279" s="88"/>
      <c r="AI279" s="88"/>
      <c r="AJ279" s="88"/>
      <c r="AK279" s="88"/>
      <c r="AL279" s="88"/>
      <c r="AM279" s="88"/>
      <c r="AN279" s="88"/>
      <c r="AO279" s="88"/>
      <c r="AP279" s="88"/>
    </row>
    <row r="280" ht="19.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131"/>
      <c r="Y280" s="131"/>
      <c r="Z280" s="131"/>
      <c r="AA280" s="131"/>
      <c r="AB280" s="131"/>
      <c r="AC280" s="131"/>
      <c r="AD280" s="131"/>
      <c r="AE280" s="131"/>
      <c r="AF280" s="131"/>
      <c r="AG280" s="88"/>
      <c r="AH280" s="88"/>
      <c r="AI280" s="88"/>
      <c r="AJ280" s="88"/>
      <c r="AK280" s="88"/>
      <c r="AL280" s="88"/>
      <c r="AM280" s="88"/>
      <c r="AN280" s="88"/>
      <c r="AO280" s="88"/>
      <c r="AP280" s="88"/>
    </row>
    <row r="281" ht="19.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131"/>
      <c r="Y281" s="131"/>
      <c r="Z281" s="131"/>
      <c r="AA281" s="131"/>
      <c r="AB281" s="131"/>
      <c r="AC281" s="131"/>
      <c r="AD281" s="131"/>
      <c r="AE281" s="131"/>
      <c r="AF281" s="131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</row>
    <row r="282" ht="19.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131"/>
      <c r="Y282" s="131"/>
      <c r="Z282" s="131"/>
      <c r="AA282" s="131"/>
      <c r="AB282" s="131"/>
      <c r="AC282" s="131"/>
      <c r="AD282" s="131"/>
      <c r="AE282" s="131"/>
      <c r="AF282" s="131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</row>
    <row r="283" ht="19.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131"/>
      <c r="Y283" s="131"/>
      <c r="Z283" s="131"/>
      <c r="AA283" s="131"/>
      <c r="AB283" s="131"/>
      <c r="AC283" s="131"/>
      <c r="AD283" s="131"/>
      <c r="AE283" s="131"/>
      <c r="AF283" s="131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</row>
    <row r="284" ht="19.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131"/>
      <c r="Y284" s="131"/>
      <c r="Z284" s="131"/>
      <c r="AA284" s="131"/>
      <c r="AB284" s="131"/>
      <c r="AC284" s="131"/>
      <c r="AD284" s="131"/>
      <c r="AE284" s="131"/>
      <c r="AF284" s="131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</row>
    <row r="285" ht="19.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131"/>
      <c r="Y285" s="131"/>
      <c r="Z285" s="131"/>
      <c r="AA285" s="131"/>
      <c r="AB285" s="131"/>
      <c r="AC285" s="131"/>
      <c r="AD285" s="131"/>
      <c r="AE285" s="131"/>
      <c r="AF285" s="131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</row>
    <row r="286" ht="19.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</row>
    <row r="287" ht="19.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131"/>
      <c r="Y287" s="131"/>
      <c r="Z287" s="131"/>
      <c r="AA287" s="131"/>
      <c r="AB287" s="131"/>
      <c r="AC287" s="131"/>
      <c r="AD287" s="131"/>
      <c r="AE287" s="131"/>
      <c r="AF287" s="131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</row>
    <row r="288" ht="19.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131"/>
      <c r="Y288" s="131"/>
      <c r="Z288" s="131"/>
      <c r="AA288" s="131"/>
      <c r="AB288" s="131"/>
      <c r="AC288" s="131"/>
      <c r="AD288" s="131"/>
      <c r="AE288" s="131"/>
      <c r="AF288" s="131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</row>
    <row r="289" ht="19.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131"/>
      <c r="Y289" s="131"/>
      <c r="Z289" s="131"/>
      <c r="AA289" s="131"/>
      <c r="AB289" s="131"/>
      <c r="AC289" s="131"/>
      <c r="AD289" s="131"/>
      <c r="AE289" s="131"/>
      <c r="AF289" s="131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</row>
    <row r="290" ht="19.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131"/>
      <c r="Y290" s="131"/>
      <c r="Z290" s="131"/>
      <c r="AA290" s="131"/>
      <c r="AB290" s="131"/>
      <c r="AC290" s="131"/>
      <c r="AD290" s="131"/>
      <c r="AE290" s="131"/>
      <c r="AF290" s="131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</row>
    <row r="291" ht="19.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131"/>
      <c r="Y291" s="131"/>
      <c r="Z291" s="131"/>
      <c r="AA291" s="131"/>
      <c r="AB291" s="131"/>
      <c r="AC291" s="131"/>
      <c r="AD291" s="131"/>
      <c r="AE291" s="131"/>
      <c r="AF291" s="131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</row>
    <row r="292" ht="19.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131"/>
      <c r="Y292" s="131"/>
      <c r="Z292" s="131"/>
      <c r="AA292" s="131"/>
      <c r="AB292" s="131"/>
      <c r="AC292" s="131"/>
      <c r="AD292" s="131"/>
      <c r="AE292" s="131"/>
      <c r="AF292" s="131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</row>
    <row r="293" ht="19.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131"/>
      <c r="Y293" s="131"/>
      <c r="Z293" s="131"/>
      <c r="AA293" s="131"/>
      <c r="AB293" s="131"/>
      <c r="AC293" s="131"/>
      <c r="AD293" s="131"/>
      <c r="AE293" s="131"/>
      <c r="AF293" s="131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</row>
    <row r="294" ht="19.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131"/>
      <c r="Y294" s="131"/>
      <c r="Z294" s="131"/>
      <c r="AA294" s="131"/>
      <c r="AB294" s="131"/>
      <c r="AC294" s="131"/>
      <c r="AD294" s="131"/>
      <c r="AE294" s="131"/>
      <c r="AF294" s="131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</row>
    <row r="295" ht="19.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131"/>
      <c r="Y295" s="131"/>
      <c r="Z295" s="131"/>
      <c r="AA295" s="131"/>
      <c r="AB295" s="131"/>
      <c r="AC295" s="131"/>
      <c r="AD295" s="131"/>
      <c r="AE295" s="131"/>
      <c r="AF295" s="131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</row>
    <row r="296" ht="19.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131"/>
      <c r="Y296" s="131"/>
      <c r="Z296" s="131"/>
      <c r="AA296" s="131"/>
      <c r="AB296" s="131"/>
      <c r="AC296" s="131"/>
      <c r="AD296" s="131"/>
      <c r="AE296" s="131"/>
      <c r="AF296" s="131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</row>
    <row r="297" ht="19.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131"/>
      <c r="Y297" s="131"/>
      <c r="Z297" s="131"/>
      <c r="AA297" s="131"/>
      <c r="AB297" s="131"/>
      <c r="AC297" s="131"/>
      <c r="AD297" s="131"/>
      <c r="AE297" s="131"/>
      <c r="AF297" s="131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</row>
    <row r="298" ht="19.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131"/>
      <c r="Y298" s="131"/>
      <c r="Z298" s="131"/>
      <c r="AA298" s="131"/>
      <c r="AB298" s="131"/>
      <c r="AC298" s="131"/>
      <c r="AD298" s="131"/>
      <c r="AE298" s="131"/>
      <c r="AF298" s="131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</row>
    <row r="299" ht="19.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131"/>
      <c r="Y299" s="131"/>
      <c r="Z299" s="131"/>
      <c r="AA299" s="131"/>
      <c r="AB299" s="131"/>
      <c r="AC299" s="131"/>
      <c r="AD299" s="131"/>
      <c r="AE299" s="131"/>
      <c r="AF299" s="131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</row>
    <row r="300" ht="19.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131"/>
      <c r="Y300" s="131"/>
      <c r="Z300" s="131"/>
      <c r="AA300" s="131"/>
      <c r="AB300" s="131"/>
      <c r="AC300" s="131"/>
      <c r="AD300" s="131"/>
      <c r="AE300" s="131"/>
      <c r="AF300" s="131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</row>
    <row r="301" ht="19.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131"/>
      <c r="Y301" s="131"/>
      <c r="Z301" s="131"/>
      <c r="AA301" s="131"/>
      <c r="AB301" s="131"/>
      <c r="AC301" s="131"/>
      <c r="AD301" s="131"/>
      <c r="AE301" s="131"/>
      <c r="AF301" s="131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</row>
    <row r="302" ht="19.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131"/>
      <c r="Y302" s="131"/>
      <c r="Z302" s="131"/>
      <c r="AA302" s="131"/>
      <c r="AB302" s="131"/>
      <c r="AC302" s="131"/>
      <c r="AD302" s="131"/>
      <c r="AE302" s="131"/>
      <c r="AF302" s="131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</row>
    <row r="303" ht="19.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131"/>
      <c r="Y303" s="131"/>
      <c r="Z303" s="131"/>
      <c r="AA303" s="131"/>
      <c r="AB303" s="131"/>
      <c r="AC303" s="131"/>
      <c r="AD303" s="131"/>
      <c r="AE303" s="131"/>
      <c r="AF303" s="131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</row>
    <row r="304" ht="19.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</row>
    <row r="305" ht="19.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131"/>
      <c r="Y305" s="131"/>
      <c r="Z305" s="131"/>
      <c r="AA305" s="131"/>
      <c r="AB305" s="131"/>
      <c r="AC305" s="131"/>
      <c r="AD305" s="131"/>
      <c r="AE305" s="131"/>
      <c r="AF305" s="131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</row>
    <row r="306" ht="19.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131"/>
      <c r="Y306" s="131"/>
      <c r="Z306" s="131"/>
      <c r="AA306" s="131"/>
      <c r="AB306" s="131"/>
      <c r="AC306" s="131"/>
      <c r="AD306" s="131"/>
      <c r="AE306" s="131"/>
      <c r="AF306" s="131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</row>
    <row r="307" ht="19.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131"/>
      <c r="Y307" s="131"/>
      <c r="Z307" s="131"/>
      <c r="AA307" s="131"/>
      <c r="AB307" s="131"/>
      <c r="AC307" s="131"/>
      <c r="AD307" s="131"/>
      <c r="AE307" s="131"/>
      <c r="AF307" s="131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</row>
    <row r="308" ht="19.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131"/>
      <c r="Y308" s="131"/>
      <c r="Z308" s="131"/>
      <c r="AA308" s="131"/>
      <c r="AB308" s="131"/>
      <c r="AC308" s="131"/>
      <c r="AD308" s="131"/>
      <c r="AE308" s="131"/>
      <c r="AF308" s="131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</row>
    <row r="309" ht="19.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131"/>
      <c r="Y309" s="131"/>
      <c r="Z309" s="131"/>
      <c r="AA309" s="131"/>
      <c r="AB309" s="131"/>
      <c r="AC309" s="131"/>
      <c r="AD309" s="131"/>
      <c r="AE309" s="131"/>
      <c r="AF309" s="131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</row>
    <row r="310" ht="19.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131"/>
      <c r="Y310" s="131"/>
      <c r="Z310" s="131"/>
      <c r="AA310" s="131"/>
      <c r="AB310" s="131"/>
      <c r="AC310" s="131"/>
      <c r="AD310" s="131"/>
      <c r="AE310" s="131"/>
      <c r="AF310" s="131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</row>
    <row r="311" ht="19.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131"/>
      <c r="Y311" s="131"/>
      <c r="Z311" s="131"/>
      <c r="AA311" s="131"/>
      <c r="AB311" s="131"/>
      <c r="AC311" s="131"/>
      <c r="AD311" s="131"/>
      <c r="AE311" s="131"/>
      <c r="AF311" s="131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</row>
    <row r="312" ht="19.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131"/>
      <c r="Y312" s="131"/>
      <c r="Z312" s="131"/>
      <c r="AA312" s="131"/>
      <c r="AB312" s="131"/>
      <c r="AC312" s="131"/>
      <c r="AD312" s="131"/>
      <c r="AE312" s="131"/>
      <c r="AF312" s="131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</row>
    <row r="313" ht="19.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131"/>
      <c r="Y313" s="131"/>
      <c r="Z313" s="131"/>
      <c r="AA313" s="131"/>
      <c r="AB313" s="131"/>
      <c r="AC313" s="131"/>
      <c r="AD313" s="131"/>
      <c r="AE313" s="131"/>
      <c r="AF313" s="131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</row>
    <row r="314" ht="19.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131"/>
      <c r="Y314" s="131"/>
      <c r="Z314" s="131"/>
      <c r="AA314" s="131"/>
      <c r="AB314" s="131"/>
      <c r="AC314" s="131"/>
      <c r="AD314" s="131"/>
      <c r="AE314" s="131"/>
      <c r="AF314" s="131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</row>
    <row r="315" ht="19.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131"/>
      <c r="Y315" s="131"/>
      <c r="Z315" s="131"/>
      <c r="AA315" s="131"/>
      <c r="AB315" s="131"/>
      <c r="AC315" s="131"/>
      <c r="AD315" s="131"/>
      <c r="AE315" s="131"/>
      <c r="AF315" s="131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</row>
    <row r="316" ht="19.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131"/>
      <c r="Y316" s="131"/>
      <c r="Z316" s="131"/>
      <c r="AA316" s="131"/>
      <c r="AB316" s="131"/>
      <c r="AC316" s="131"/>
      <c r="AD316" s="131"/>
      <c r="AE316" s="131"/>
      <c r="AF316" s="131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</row>
    <row r="317" ht="19.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131"/>
      <c r="Y317" s="131"/>
      <c r="Z317" s="131"/>
      <c r="AA317" s="131"/>
      <c r="AB317" s="131"/>
      <c r="AC317" s="131"/>
      <c r="AD317" s="131"/>
      <c r="AE317" s="131"/>
      <c r="AF317" s="131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</row>
    <row r="318" ht="19.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131"/>
      <c r="Y318" s="131"/>
      <c r="Z318" s="131"/>
      <c r="AA318" s="131"/>
      <c r="AB318" s="131"/>
      <c r="AC318" s="131"/>
      <c r="AD318" s="131"/>
      <c r="AE318" s="131"/>
      <c r="AF318" s="131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</row>
    <row r="319" ht="19.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131"/>
      <c r="Y319" s="131"/>
      <c r="Z319" s="131"/>
      <c r="AA319" s="131"/>
      <c r="AB319" s="131"/>
      <c r="AC319" s="131"/>
      <c r="AD319" s="131"/>
      <c r="AE319" s="131"/>
      <c r="AF319" s="131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</row>
    <row r="320" ht="19.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131"/>
      <c r="Y320" s="131"/>
      <c r="Z320" s="131"/>
      <c r="AA320" s="131"/>
      <c r="AB320" s="131"/>
      <c r="AC320" s="131"/>
      <c r="AD320" s="131"/>
      <c r="AE320" s="131"/>
      <c r="AF320" s="131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</row>
    <row r="321" ht="19.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131"/>
      <c r="Y321" s="131"/>
      <c r="Z321" s="131"/>
      <c r="AA321" s="131"/>
      <c r="AB321" s="131"/>
      <c r="AC321" s="131"/>
      <c r="AD321" s="131"/>
      <c r="AE321" s="131"/>
      <c r="AF321" s="131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</row>
    <row r="322" ht="19.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131"/>
      <c r="Y322" s="131"/>
      <c r="Z322" s="131"/>
      <c r="AA322" s="131"/>
      <c r="AB322" s="131"/>
      <c r="AC322" s="131"/>
      <c r="AD322" s="131"/>
      <c r="AE322" s="131"/>
      <c r="AF322" s="131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</row>
    <row r="323" ht="19.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131"/>
      <c r="Y323" s="131"/>
      <c r="Z323" s="131"/>
      <c r="AA323" s="131"/>
      <c r="AB323" s="131"/>
      <c r="AC323" s="131"/>
      <c r="AD323" s="131"/>
      <c r="AE323" s="131"/>
      <c r="AF323" s="131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</row>
    <row r="324" ht="19.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131"/>
      <c r="Y324" s="131"/>
      <c r="Z324" s="131"/>
      <c r="AA324" s="131"/>
      <c r="AB324" s="131"/>
      <c r="AC324" s="131"/>
      <c r="AD324" s="131"/>
      <c r="AE324" s="131"/>
      <c r="AF324" s="131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</row>
    <row r="325" ht="19.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131"/>
      <c r="Y325" s="131"/>
      <c r="Z325" s="131"/>
      <c r="AA325" s="131"/>
      <c r="AB325" s="131"/>
      <c r="AC325" s="131"/>
      <c r="AD325" s="131"/>
      <c r="AE325" s="131"/>
      <c r="AF325" s="131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</row>
    <row r="326" ht="19.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131"/>
      <c r="Y326" s="131"/>
      <c r="Z326" s="131"/>
      <c r="AA326" s="131"/>
      <c r="AB326" s="131"/>
      <c r="AC326" s="131"/>
      <c r="AD326" s="131"/>
      <c r="AE326" s="131"/>
      <c r="AF326" s="131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</row>
    <row r="327" ht="19.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131"/>
      <c r="Y327" s="131"/>
      <c r="Z327" s="131"/>
      <c r="AA327" s="131"/>
      <c r="AB327" s="131"/>
      <c r="AC327" s="131"/>
      <c r="AD327" s="131"/>
      <c r="AE327" s="131"/>
      <c r="AF327" s="131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</row>
    <row r="328" ht="19.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131"/>
      <c r="Y328" s="131"/>
      <c r="Z328" s="131"/>
      <c r="AA328" s="131"/>
      <c r="AB328" s="131"/>
      <c r="AC328" s="131"/>
      <c r="AD328" s="131"/>
      <c r="AE328" s="131"/>
      <c r="AF328" s="131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</row>
    <row r="329" ht="19.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131"/>
      <c r="Y329" s="131"/>
      <c r="Z329" s="131"/>
      <c r="AA329" s="131"/>
      <c r="AB329" s="131"/>
      <c r="AC329" s="131"/>
      <c r="AD329" s="131"/>
      <c r="AE329" s="131"/>
      <c r="AF329" s="131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</row>
    <row r="330" ht="19.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131"/>
      <c r="Y330" s="131"/>
      <c r="Z330" s="131"/>
      <c r="AA330" s="131"/>
      <c r="AB330" s="131"/>
      <c r="AC330" s="131"/>
      <c r="AD330" s="131"/>
      <c r="AE330" s="131"/>
      <c r="AF330" s="131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</row>
    <row r="331" ht="19.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131"/>
      <c r="Y331" s="131"/>
      <c r="Z331" s="131"/>
      <c r="AA331" s="131"/>
      <c r="AB331" s="131"/>
      <c r="AC331" s="131"/>
      <c r="AD331" s="131"/>
      <c r="AE331" s="131"/>
      <c r="AF331" s="131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</row>
    <row r="332" ht="19.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131"/>
      <c r="Y332" s="131"/>
      <c r="Z332" s="131"/>
      <c r="AA332" s="131"/>
      <c r="AB332" s="131"/>
      <c r="AC332" s="131"/>
      <c r="AD332" s="131"/>
      <c r="AE332" s="131"/>
      <c r="AF332" s="131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</row>
    <row r="333" ht="19.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131"/>
      <c r="Y333" s="131"/>
      <c r="Z333" s="131"/>
      <c r="AA333" s="131"/>
      <c r="AB333" s="131"/>
      <c r="AC333" s="131"/>
      <c r="AD333" s="131"/>
      <c r="AE333" s="131"/>
      <c r="AF333" s="131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</row>
    <row r="334" ht="19.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131"/>
      <c r="Y334" s="131"/>
      <c r="Z334" s="131"/>
      <c r="AA334" s="131"/>
      <c r="AB334" s="131"/>
      <c r="AC334" s="131"/>
      <c r="AD334" s="131"/>
      <c r="AE334" s="131"/>
      <c r="AF334" s="131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</row>
    <row r="335" ht="19.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131"/>
      <c r="Y335" s="131"/>
      <c r="Z335" s="131"/>
      <c r="AA335" s="131"/>
      <c r="AB335" s="131"/>
      <c r="AC335" s="131"/>
      <c r="AD335" s="131"/>
      <c r="AE335" s="131"/>
      <c r="AF335" s="131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</row>
    <row r="336" ht="19.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131"/>
      <c r="Y336" s="131"/>
      <c r="Z336" s="131"/>
      <c r="AA336" s="131"/>
      <c r="AB336" s="131"/>
      <c r="AC336" s="131"/>
      <c r="AD336" s="131"/>
      <c r="AE336" s="131"/>
      <c r="AF336" s="131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</row>
    <row r="337" ht="19.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131"/>
      <c r="Y337" s="131"/>
      <c r="Z337" s="131"/>
      <c r="AA337" s="131"/>
      <c r="AB337" s="131"/>
      <c r="AC337" s="131"/>
      <c r="AD337" s="131"/>
      <c r="AE337" s="131"/>
      <c r="AF337" s="131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</row>
    <row r="338" ht="19.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131"/>
      <c r="Y338" s="131"/>
      <c r="Z338" s="131"/>
      <c r="AA338" s="131"/>
      <c r="AB338" s="131"/>
      <c r="AC338" s="131"/>
      <c r="AD338" s="131"/>
      <c r="AE338" s="131"/>
      <c r="AF338" s="131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</row>
    <row r="339" ht="19.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131"/>
      <c r="Y339" s="131"/>
      <c r="Z339" s="131"/>
      <c r="AA339" s="131"/>
      <c r="AB339" s="131"/>
      <c r="AC339" s="131"/>
      <c r="AD339" s="131"/>
      <c r="AE339" s="131"/>
      <c r="AF339" s="131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</row>
    <row r="340" ht="19.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131"/>
      <c r="Y340" s="131"/>
      <c r="Z340" s="131"/>
      <c r="AA340" s="131"/>
      <c r="AB340" s="131"/>
      <c r="AC340" s="131"/>
      <c r="AD340" s="131"/>
      <c r="AE340" s="131"/>
      <c r="AF340" s="131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</row>
    <row r="341" ht="19.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131"/>
      <c r="Y341" s="131"/>
      <c r="Z341" s="131"/>
      <c r="AA341" s="131"/>
      <c r="AB341" s="131"/>
      <c r="AC341" s="131"/>
      <c r="AD341" s="131"/>
      <c r="AE341" s="131"/>
      <c r="AF341" s="131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</row>
    <row r="342" ht="19.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131"/>
      <c r="Y342" s="131"/>
      <c r="Z342" s="131"/>
      <c r="AA342" s="131"/>
      <c r="AB342" s="131"/>
      <c r="AC342" s="131"/>
      <c r="AD342" s="131"/>
      <c r="AE342" s="131"/>
      <c r="AF342" s="131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</row>
    <row r="343" ht="19.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131"/>
      <c r="Y343" s="131"/>
      <c r="Z343" s="131"/>
      <c r="AA343" s="131"/>
      <c r="AB343" s="131"/>
      <c r="AC343" s="131"/>
      <c r="AD343" s="131"/>
      <c r="AE343" s="131"/>
      <c r="AF343" s="131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</row>
    <row r="344" ht="19.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131"/>
      <c r="Y344" s="131"/>
      <c r="Z344" s="131"/>
      <c r="AA344" s="131"/>
      <c r="AB344" s="131"/>
      <c r="AC344" s="131"/>
      <c r="AD344" s="131"/>
      <c r="AE344" s="131"/>
      <c r="AF344" s="131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</row>
    <row r="345" ht="19.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131"/>
      <c r="Y345" s="131"/>
      <c r="Z345" s="131"/>
      <c r="AA345" s="131"/>
      <c r="AB345" s="131"/>
      <c r="AC345" s="131"/>
      <c r="AD345" s="131"/>
      <c r="AE345" s="131"/>
      <c r="AF345" s="131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</row>
    <row r="346" ht="19.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131"/>
      <c r="Y346" s="131"/>
      <c r="Z346" s="131"/>
      <c r="AA346" s="131"/>
      <c r="AB346" s="131"/>
      <c r="AC346" s="131"/>
      <c r="AD346" s="131"/>
      <c r="AE346" s="131"/>
      <c r="AF346" s="131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</row>
    <row r="347" ht="19.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131"/>
      <c r="Y347" s="131"/>
      <c r="Z347" s="131"/>
      <c r="AA347" s="131"/>
      <c r="AB347" s="131"/>
      <c r="AC347" s="131"/>
      <c r="AD347" s="131"/>
      <c r="AE347" s="131"/>
      <c r="AF347" s="131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</row>
    <row r="348" ht="19.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131"/>
      <c r="Y348" s="131"/>
      <c r="Z348" s="131"/>
      <c r="AA348" s="131"/>
      <c r="AB348" s="131"/>
      <c r="AC348" s="131"/>
      <c r="AD348" s="131"/>
      <c r="AE348" s="131"/>
      <c r="AF348" s="131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</row>
    <row r="349" ht="19.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131"/>
      <c r="Y349" s="131"/>
      <c r="Z349" s="131"/>
      <c r="AA349" s="131"/>
      <c r="AB349" s="131"/>
      <c r="AC349" s="131"/>
      <c r="AD349" s="131"/>
      <c r="AE349" s="131"/>
      <c r="AF349" s="131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</row>
    <row r="350" ht="19.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131"/>
      <c r="Y350" s="131"/>
      <c r="Z350" s="131"/>
      <c r="AA350" s="131"/>
      <c r="AB350" s="131"/>
      <c r="AC350" s="131"/>
      <c r="AD350" s="131"/>
      <c r="AE350" s="131"/>
      <c r="AF350" s="131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</row>
    <row r="351" ht="19.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131"/>
      <c r="Y351" s="131"/>
      <c r="Z351" s="131"/>
      <c r="AA351" s="131"/>
      <c r="AB351" s="131"/>
      <c r="AC351" s="131"/>
      <c r="AD351" s="131"/>
      <c r="AE351" s="131"/>
      <c r="AF351" s="131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</row>
    <row r="352" ht="19.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131"/>
      <c r="Y352" s="131"/>
      <c r="Z352" s="131"/>
      <c r="AA352" s="131"/>
      <c r="AB352" s="131"/>
      <c r="AC352" s="131"/>
      <c r="AD352" s="131"/>
      <c r="AE352" s="131"/>
      <c r="AF352" s="131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</row>
    <row r="353" ht="19.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131"/>
      <c r="Y353" s="131"/>
      <c r="Z353" s="131"/>
      <c r="AA353" s="131"/>
      <c r="AB353" s="131"/>
      <c r="AC353" s="131"/>
      <c r="AD353" s="131"/>
      <c r="AE353" s="131"/>
      <c r="AF353" s="131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</row>
    <row r="354" ht="19.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131"/>
      <c r="Y354" s="131"/>
      <c r="Z354" s="131"/>
      <c r="AA354" s="131"/>
      <c r="AB354" s="131"/>
      <c r="AC354" s="131"/>
      <c r="AD354" s="131"/>
      <c r="AE354" s="131"/>
      <c r="AF354" s="131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</row>
    <row r="355" ht="19.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131"/>
      <c r="Y355" s="131"/>
      <c r="Z355" s="131"/>
      <c r="AA355" s="131"/>
      <c r="AB355" s="131"/>
      <c r="AC355" s="131"/>
      <c r="AD355" s="131"/>
      <c r="AE355" s="131"/>
      <c r="AF355" s="131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</row>
    <row r="356" ht="19.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131"/>
      <c r="Y356" s="131"/>
      <c r="Z356" s="131"/>
      <c r="AA356" s="131"/>
      <c r="AB356" s="131"/>
      <c r="AC356" s="131"/>
      <c r="AD356" s="131"/>
      <c r="AE356" s="131"/>
      <c r="AF356" s="131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</row>
    <row r="357" ht="19.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131"/>
      <c r="Y357" s="131"/>
      <c r="Z357" s="131"/>
      <c r="AA357" s="131"/>
      <c r="AB357" s="131"/>
      <c r="AC357" s="131"/>
      <c r="AD357" s="131"/>
      <c r="AE357" s="131"/>
      <c r="AF357" s="131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</row>
    <row r="358" ht="19.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131"/>
      <c r="Y358" s="131"/>
      <c r="Z358" s="131"/>
      <c r="AA358" s="131"/>
      <c r="AB358" s="131"/>
      <c r="AC358" s="131"/>
      <c r="AD358" s="131"/>
      <c r="AE358" s="131"/>
      <c r="AF358" s="131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</row>
    <row r="359" ht="19.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131"/>
      <c r="Y359" s="131"/>
      <c r="Z359" s="131"/>
      <c r="AA359" s="131"/>
      <c r="AB359" s="131"/>
      <c r="AC359" s="131"/>
      <c r="AD359" s="131"/>
      <c r="AE359" s="131"/>
      <c r="AF359" s="131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</row>
    <row r="360" ht="19.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131"/>
      <c r="Y360" s="131"/>
      <c r="Z360" s="131"/>
      <c r="AA360" s="131"/>
      <c r="AB360" s="131"/>
      <c r="AC360" s="131"/>
      <c r="AD360" s="131"/>
      <c r="AE360" s="131"/>
      <c r="AF360" s="131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</row>
    <row r="361" ht="19.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131"/>
      <c r="Y361" s="131"/>
      <c r="Z361" s="131"/>
      <c r="AA361" s="131"/>
      <c r="AB361" s="131"/>
      <c r="AC361" s="131"/>
      <c r="AD361" s="131"/>
      <c r="AE361" s="131"/>
      <c r="AF361" s="131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</row>
    <row r="362" ht="19.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131"/>
      <c r="Y362" s="131"/>
      <c r="Z362" s="131"/>
      <c r="AA362" s="131"/>
      <c r="AB362" s="131"/>
      <c r="AC362" s="131"/>
      <c r="AD362" s="131"/>
      <c r="AE362" s="131"/>
      <c r="AF362" s="131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</row>
    <row r="363" ht="19.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131"/>
      <c r="Y363" s="131"/>
      <c r="Z363" s="131"/>
      <c r="AA363" s="131"/>
      <c r="AB363" s="131"/>
      <c r="AC363" s="131"/>
      <c r="AD363" s="131"/>
      <c r="AE363" s="131"/>
      <c r="AF363" s="131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</row>
    <row r="364" ht="19.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131"/>
      <c r="Y364" s="131"/>
      <c r="Z364" s="131"/>
      <c r="AA364" s="131"/>
      <c r="AB364" s="131"/>
      <c r="AC364" s="131"/>
      <c r="AD364" s="131"/>
      <c r="AE364" s="131"/>
      <c r="AF364" s="131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</row>
    <row r="365" ht="19.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131"/>
      <c r="Y365" s="131"/>
      <c r="Z365" s="131"/>
      <c r="AA365" s="131"/>
      <c r="AB365" s="131"/>
      <c r="AC365" s="131"/>
      <c r="AD365" s="131"/>
      <c r="AE365" s="131"/>
      <c r="AF365" s="131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</row>
    <row r="366" ht="19.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131"/>
      <c r="Y366" s="131"/>
      <c r="Z366" s="131"/>
      <c r="AA366" s="131"/>
      <c r="AB366" s="131"/>
      <c r="AC366" s="131"/>
      <c r="AD366" s="131"/>
      <c r="AE366" s="131"/>
      <c r="AF366" s="131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</row>
    <row r="367" ht="19.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131"/>
      <c r="Y367" s="131"/>
      <c r="Z367" s="131"/>
      <c r="AA367" s="131"/>
      <c r="AB367" s="131"/>
      <c r="AC367" s="131"/>
      <c r="AD367" s="131"/>
      <c r="AE367" s="131"/>
      <c r="AF367" s="131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</row>
    <row r="368" ht="19.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131"/>
      <c r="Y368" s="131"/>
      <c r="Z368" s="131"/>
      <c r="AA368" s="131"/>
      <c r="AB368" s="131"/>
      <c r="AC368" s="131"/>
      <c r="AD368" s="131"/>
      <c r="AE368" s="131"/>
      <c r="AF368" s="131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</row>
    <row r="369" ht="19.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131"/>
      <c r="Y369" s="131"/>
      <c r="Z369" s="131"/>
      <c r="AA369" s="131"/>
      <c r="AB369" s="131"/>
      <c r="AC369" s="131"/>
      <c r="AD369" s="131"/>
      <c r="AE369" s="131"/>
      <c r="AF369" s="131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</row>
    <row r="370" ht="19.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131"/>
      <c r="Y370" s="131"/>
      <c r="Z370" s="131"/>
      <c r="AA370" s="131"/>
      <c r="AB370" s="131"/>
      <c r="AC370" s="131"/>
      <c r="AD370" s="131"/>
      <c r="AE370" s="131"/>
      <c r="AF370" s="131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</row>
    <row r="371" ht="19.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131"/>
      <c r="Y371" s="131"/>
      <c r="Z371" s="131"/>
      <c r="AA371" s="131"/>
      <c r="AB371" s="131"/>
      <c r="AC371" s="131"/>
      <c r="AD371" s="131"/>
      <c r="AE371" s="131"/>
      <c r="AF371" s="131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</row>
    <row r="372" ht="19.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131"/>
      <c r="Y372" s="131"/>
      <c r="Z372" s="131"/>
      <c r="AA372" s="131"/>
      <c r="AB372" s="131"/>
      <c r="AC372" s="131"/>
      <c r="AD372" s="131"/>
      <c r="AE372" s="131"/>
      <c r="AF372" s="131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</row>
    <row r="373" ht="19.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131"/>
      <c r="Y373" s="131"/>
      <c r="Z373" s="131"/>
      <c r="AA373" s="131"/>
      <c r="AB373" s="131"/>
      <c r="AC373" s="131"/>
      <c r="AD373" s="131"/>
      <c r="AE373" s="131"/>
      <c r="AF373" s="131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</row>
    <row r="374" ht="19.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131"/>
      <c r="Y374" s="131"/>
      <c r="Z374" s="131"/>
      <c r="AA374" s="131"/>
      <c r="AB374" s="131"/>
      <c r="AC374" s="131"/>
      <c r="AD374" s="131"/>
      <c r="AE374" s="131"/>
      <c r="AF374" s="131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</row>
    <row r="375" ht="19.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131"/>
      <c r="Y375" s="131"/>
      <c r="Z375" s="131"/>
      <c r="AA375" s="131"/>
      <c r="AB375" s="131"/>
      <c r="AC375" s="131"/>
      <c r="AD375" s="131"/>
      <c r="AE375" s="131"/>
      <c r="AF375" s="131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</row>
    <row r="376" ht="19.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131"/>
      <c r="Y376" s="131"/>
      <c r="Z376" s="131"/>
      <c r="AA376" s="131"/>
      <c r="AB376" s="131"/>
      <c r="AC376" s="131"/>
      <c r="AD376" s="131"/>
      <c r="AE376" s="131"/>
      <c r="AF376" s="131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</row>
    <row r="377" ht="19.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131"/>
      <c r="Y377" s="131"/>
      <c r="Z377" s="131"/>
      <c r="AA377" s="131"/>
      <c r="AB377" s="131"/>
      <c r="AC377" s="131"/>
      <c r="AD377" s="131"/>
      <c r="AE377" s="131"/>
      <c r="AF377" s="131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</row>
    <row r="378" ht="19.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131"/>
      <c r="Y378" s="131"/>
      <c r="Z378" s="131"/>
      <c r="AA378" s="131"/>
      <c r="AB378" s="131"/>
      <c r="AC378" s="131"/>
      <c r="AD378" s="131"/>
      <c r="AE378" s="131"/>
      <c r="AF378" s="131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</row>
    <row r="379" ht="19.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131"/>
      <c r="Y379" s="131"/>
      <c r="Z379" s="131"/>
      <c r="AA379" s="131"/>
      <c r="AB379" s="131"/>
      <c r="AC379" s="131"/>
      <c r="AD379" s="131"/>
      <c r="AE379" s="131"/>
      <c r="AF379" s="131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</row>
    <row r="380" ht="19.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131"/>
      <c r="Y380" s="131"/>
      <c r="Z380" s="131"/>
      <c r="AA380" s="131"/>
      <c r="AB380" s="131"/>
      <c r="AC380" s="131"/>
      <c r="AD380" s="131"/>
      <c r="AE380" s="131"/>
      <c r="AF380" s="131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</row>
    <row r="381" ht="19.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131"/>
      <c r="Y381" s="131"/>
      <c r="Z381" s="131"/>
      <c r="AA381" s="131"/>
      <c r="AB381" s="131"/>
      <c r="AC381" s="131"/>
      <c r="AD381" s="131"/>
      <c r="AE381" s="131"/>
      <c r="AF381" s="131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</row>
    <row r="382" ht="19.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131"/>
      <c r="Y382" s="131"/>
      <c r="Z382" s="131"/>
      <c r="AA382" s="131"/>
      <c r="AB382" s="131"/>
      <c r="AC382" s="131"/>
      <c r="AD382" s="131"/>
      <c r="AE382" s="131"/>
      <c r="AF382" s="131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</row>
    <row r="383" ht="19.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131"/>
      <c r="Y383" s="131"/>
      <c r="Z383" s="131"/>
      <c r="AA383" s="131"/>
      <c r="AB383" s="131"/>
      <c r="AC383" s="131"/>
      <c r="AD383" s="131"/>
      <c r="AE383" s="131"/>
      <c r="AF383" s="131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</row>
    <row r="384" ht="19.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131"/>
      <c r="Y384" s="131"/>
      <c r="Z384" s="131"/>
      <c r="AA384" s="131"/>
      <c r="AB384" s="131"/>
      <c r="AC384" s="131"/>
      <c r="AD384" s="131"/>
      <c r="AE384" s="131"/>
      <c r="AF384" s="131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</row>
    <row r="385" ht="19.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131"/>
      <c r="Y385" s="131"/>
      <c r="Z385" s="131"/>
      <c r="AA385" s="131"/>
      <c r="AB385" s="131"/>
      <c r="AC385" s="131"/>
      <c r="AD385" s="131"/>
      <c r="AE385" s="131"/>
      <c r="AF385" s="131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</row>
    <row r="386" ht="19.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131"/>
      <c r="Y386" s="131"/>
      <c r="Z386" s="131"/>
      <c r="AA386" s="131"/>
      <c r="AB386" s="131"/>
      <c r="AC386" s="131"/>
      <c r="AD386" s="131"/>
      <c r="AE386" s="131"/>
      <c r="AF386" s="131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</row>
    <row r="387" ht="19.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131"/>
      <c r="Y387" s="131"/>
      <c r="Z387" s="131"/>
      <c r="AA387" s="131"/>
      <c r="AB387" s="131"/>
      <c r="AC387" s="131"/>
      <c r="AD387" s="131"/>
      <c r="AE387" s="131"/>
      <c r="AF387" s="131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</row>
    <row r="388" ht="19.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131"/>
      <c r="Y388" s="131"/>
      <c r="Z388" s="131"/>
      <c r="AA388" s="131"/>
      <c r="AB388" s="131"/>
      <c r="AC388" s="131"/>
      <c r="AD388" s="131"/>
      <c r="AE388" s="131"/>
      <c r="AF388" s="131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</row>
    <row r="389" ht="19.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131"/>
      <c r="Y389" s="131"/>
      <c r="Z389" s="131"/>
      <c r="AA389" s="131"/>
      <c r="AB389" s="131"/>
      <c r="AC389" s="131"/>
      <c r="AD389" s="131"/>
      <c r="AE389" s="131"/>
      <c r="AF389" s="131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</row>
    <row r="390" ht="19.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131"/>
      <c r="Y390" s="131"/>
      <c r="Z390" s="131"/>
      <c r="AA390" s="131"/>
      <c r="AB390" s="131"/>
      <c r="AC390" s="131"/>
      <c r="AD390" s="131"/>
      <c r="AE390" s="131"/>
      <c r="AF390" s="131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</row>
    <row r="391" ht="19.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131"/>
      <c r="Y391" s="131"/>
      <c r="Z391" s="131"/>
      <c r="AA391" s="131"/>
      <c r="AB391" s="131"/>
      <c r="AC391" s="131"/>
      <c r="AD391" s="131"/>
      <c r="AE391" s="131"/>
      <c r="AF391" s="131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</row>
    <row r="392" ht="19.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131"/>
      <c r="Y392" s="131"/>
      <c r="Z392" s="131"/>
      <c r="AA392" s="131"/>
      <c r="AB392" s="131"/>
      <c r="AC392" s="131"/>
      <c r="AD392" s="131"/>
      <c r="AE392" s="131"/>
      <c r="AF392" s="131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</row>
    <row r="393" ht="19.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131"/>
      <c r="Y393" s="131"/>
      <c r="Z393" s="131"/>
      <c r="AA393" s="131"/>
      <c r="AB393" s="131"/>
      <c r="AC393" s="131"/>
      <c r="AD393" s="131"/>
      <c r="AE393" s="131"/>
      <c r="AF393" s="131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</row>
    <row r="394" ht="19.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131"/>
      <c r="Y394" s="131"/>
      <c r="Z394" s="131"/>
      <c r="AA394" s="131"/>
      <c r="AB394" s="131"/>
      <c r="AC394" s="131"/>
      <c r="AD394" s="131"/>
      <c r="AE394" s="131"/>
      <c r="AF394" s="131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</row>
    <row r="395" ht="19.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131"/>
      <c r="Y395" s="131"/>
      <c r="Z395" s="131"/>
      <c r="AA395" s="131"/>
      <c r="AB395" s="131"/>
      <c r="AC395" s="131"/>
      <c r="AD395" s="131"/>
      <c r="AE395" s="131"/>
      <c r="AF395" s="131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</row>
    <row r="396" ht="19.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131"/>
      <c r="Y396" s="131"/>
      <c r="Z396" s="131"/>
      <c r="AA396" s="131"/>
      <c r="AB396" s="131"/>
      <c r="AC396" s="131"/>
      <c r="AD396" s="131"/>
      <c r="AE396" s="131"/>
      <c r="AF396" s="131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</row>
    <row r="397" ht="19.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131"/>
      <c r="Y397" s="131"/>
      <c r="Z397" s="131"/>
      <c r="AA397" s="131"/>
      <c r="AB397" s="131"/>
      <c r="AC397" s="131"/>
      <c r="AD397" s="131"/>
      <c r="AE397" s="131"/>
      <c r="AF397" s="131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</row>
    <row r="398" ht="19.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131"/>
      <c r="Y398" s="131"/>
      <c r="Z398" s="131"/>
      <c r="AA398" s="131"/>
      <c r="AB398" s="131"/>
      <c r="AC398" s="131"/>
      <c r="AD398" s="131"/>
      <c r="AE398" s="131"/>
      <c r="AF398" s="131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</row>
    <row r="399" ht="19.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131"/>
      <c r="Y399" s="131"/>
      <c r="Z399" s="131"/>
      <c r="AA399" s="131"/>
      <c r="AB399" s="131"/>
      <c r="AC399" s="131"/>
      <c r="AD399" s="131"/>
      <c r="AE399" s="131"/>
      <c r="AF399" s="131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</row>
    <row r="400" ht="19.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131"/>
      <c r="Y400" s="131"/>
      <c r="Z400" s="131"/>
      <c r="AA400" s="131"/>
      <c r="AB400" s="131"/>
      <c r="AC400" s="131"/>
      <c r="AD400" s="131"/>
      <c r="AE400" s="131"/>
      <c r="AF400" s="131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</row>
    <row r="401" ht="19.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131"/>
      <c r="Y401" s="131"/>
      <c r="Z401" s="131"/>
      <c r="AA401" s="131"/>
      <c r="AB401" s="131"/>
      <c r="AC401" s="131"/>
      <c r="AD401" s="131"/>
      <c r="AE401" s="131"/>
      <c r="AF401" s="131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</row>
    <row r="402" ht="19.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131"/>
      <c r="Y402" s="131"/>
      <c r="Z402" s="131"/>
      <c r="AA402" s="131"/>
      <c r="AB402" s="131"/>
      <c r="AC402" s="131"/>
      <c r="AD402" s="131"/>
      <c r="AE402" s="131"/>
      <c r="AF402" s="131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</row>
    <row r="403" ht="19.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131"/>
      <c r="Y403" s="131"/>
      <c r="Z403" s="131"/>
      <c r="AA403" s="131"/>
      <c r="AB403" s="131"/>
      <c r="AC403" s="131"/>
      <c r="AD403" s="131"/>
      <c r="AE403" s="131"/>
      <c r="AF403" s="131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</row>
    <row r="404" ht="19.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131"/>
      <c r="Y404" s="131"/>
      <c r="Z404" s="131"/>
      <c r="AA404" s="131"/>
      <c r="AB404" s="131"/>
      <c r="AC404" s="131"/>
      <c r="AD404" s="131"/>
      <c r="AE404" s="131"/>
      <c r="AF404" s="131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</row>
    <row r="405" ht="19.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131"/>
      <c r="Y405" s="131"/>
      <c r="Z405" s="131"/>
      <c r="AA405" s="131"/>
      <c r="AB405" s="131"/>
      <c r="AC405" s="131"/>
      <c r="AD405" s="131"/>
      <c r="AE405" s="131"/>
      <c r="AF405" s="131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</row>
    <row r="406" ht="19.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131"/>
      <c r="Y406" s="131"/>
      <c r="Z406" s="131"/>
      <c r="AA406" s="131"/>
      <c r="AB406" s="131"/>
      <c r="AC406" s="131"/>
      <c r="AD406" s="131"/>
      <c r="AE406" s="131"/>
      <c r="AF406" s="131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</row>
    <row r="407" ht="19.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131"/>
      <c r="Y407" s="131"/>
      <c r="Z407" s="131"/>
      <c r="AA407" s="131"/>
      <c r="AB407" s="131"/>
      <c r="AC407" s="131"/>
      <c r="AD407" s="131"/>
      <c r="AE407" s="131"/>
      <c r="AF407" s="131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</row>
    <row r="408" ht="19.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131"/>
      <c r="Y408" s="131"/>
      <c r="Z408" s="131"/>
      <c r="AA408" s="131"/>
      <c r="AB408" s="131"/>
      <c r="AC408" s="131"/>
      <c r="AD408" s="131"/>
      <c r="AE408" s="131"/>
      <c r="AF408" s="131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</row>
    <row r="409" ht="19.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131"/>
      <c r="Y409" s="131"/>
      <c r="Z409" s="131"/>
      <c r="AA409" s="131"/>
      <c r="AB409" s="131"/>
      <c r="AC409" s="131"/>
      <c r="AD409" s="131"/>
      <c r="AE409" s="131"/>
      <c r="AF409" s="131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</row>
    <row r="410" ht="19.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131"/>
      <c r="Y410" s="131"/>
      <c r="Z410" s="131"/>
      <c r="AA410" s="131"/>
      <c r="AB410" s="131"/>
      <c r="AC410" s="131"/>
      <c r="AD410" s="131"/>
      <c r="AE410" s="131"/>
      <c r="AF410" s="131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</row>
    <row r="411" ht="19.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131"/>
      <c r="Y411" s="131"/>
      <c r="Z411" s="131"/>
      <c r="AA411" s="131"/>
      <c r="AB411" s="131"/>
      <c r="AC411" s="131"/>
      <c r="AD411" s="131"/>
      <c r="AE411" s="131"/>
      <c r="AF411" s="131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</row>
    <row r="412" ht="19.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</row>
    <row r="413" ht="19.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131"/>
      <c r="Y413" s="131"/>
      <c r="Z413" s="131"/>
      <c r="AA413" s="131"/>
      <c r="AB413" s="131"/>
      <c r="AC413" s="131"/>
      <c r="AD413" s="131"/>
      <c r="AE413" s="131"/>
      <c r="AF413" s="131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</row>
    <row r="414" ht="19.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131"/>
      <c r="Y414" s="131"/>
      <c r="Z414" s="131"/>
      <c r="AA414" s="131"/>
      <c r="AB414" s="131"/>
      <c r="AC414" s="131"/>
      <c r="AD414" s="131"/>
      <c r="AE414" s="131"/>
      <c r="AF414" s="131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</row>
    <row r="415" ht="19.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131"/>
      <c r="Y415" s="131"/>
      <c r="Z415" s="131"/>
      <c r="AA415" s="131"/>
      <c r="AB415" s="131"/>
      <c r="AC415" s="131"/>
      <c r="AD415" s="131"/>
      <c r="AE415" s="131"/>
      <c r="AF415" s="131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</row>
    <row r="416" ht="19.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131"/>
      <c r="Y416" s="131"/>
      <c r="Z416" s="131"/>
      <c r="AA416" s="131"/>
      <c r="AB416" s="131"/>
      <c r="AC416" s="131"/>
      <c r="AD416" s="131"/>
      <c r="AE416" s="131"/>
      <c r="AF416" s="131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</row>
    <row r="417" ht="19.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131"/>
      <c r="Y417" s="131"/>
      <c r="Z417" s="131"/>
      <c r="AA417" s="131"/>
      <c r="AB417" s="131"/>
      <c r="AC417" s="131"/>
      <c r="AD417" s="131"/>
      <c r="AE417" s="131"/>
      <c r="AF417" s="131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</row>
    <row r="418" ht="19.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131"/>
      <c r="Y418" s="131"/>
      <c r="Z418" s="131"/>
      <c r="AA418" s="131"/>
      <c r="AB418" s="131"/>
      <c r="AC418" s="131"/>
      <c r="AD418" s="131"/>
      <c r="AE418" s="131"/>
      <c r="AF418" s="131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</row>
    <row r="419" ht="19.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131"/>
      <c r="Y419" s="131"/>
      <c r="Z419" s="131"/>
      <c r="AA419" s="131"/>
      <c r="AB419" s="131"/>
      <c r="AC419" s="131"/>
      <c r="AD419" s="131"/>
      <c r="AE419" s="131"/>
      <c r="AF419" s="131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</row>
    <row r="420" ht="19.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131"/>
      <c r="Y420" s="131"/>
      <c r="Z420" s="131"/>
      <c r="AA420" s="131"/>
      <c r="AB420" s="131"/>
      <c r="AC420" s="131"/>
      <c r="AD420" s="131"/>
      <c r="AE420" s="131"/>
      <c r="AF420" s="131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</row>
    <row r="421" ht="19.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131"/>
      <c r="Y421" s="131"/>
      <c r="Z421" s="131"/>
      <c r="AA421" s="131"/>
      <c r="AB421" s="131"/>
      <c r="AC421" s="131"/>
      <c r="AD421" s="131"/>
      <c r="AE421" s="131"/>
      <c r="AF421" s="131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</row>
    <row r="422" ht="19.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131"/>
      <c r="Y422" s="131"/>
      <c r="Z422" s="131"/>
      <c r="AA422" s="131"/>
      <c r="AB422" s="131"/>
      <c r="AC422" s="131"/>
      <c r="AD422" s="131"/>
      <c r="AE422" s="131"/>
      <c r="AF422" s="131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</row>
    <row r="423" ht="19.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131"/>
      <c r="Y423" s="131"/>
      <c r="Z423" s="131"/>
      <c r="AA423" s="131"/>
      <c r="AB423" s="131"/>
      <c r="AC423" s="131"/>
      <c r="AD423" s="131"/>
      <c r="AE423" s="131"/>
      <c r="AF423" s="131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</row>
    <row r="424" ht="19.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131"/>
      <c r="Y424" s="131"/>
      <c r="Z424" s="131"/>
      <c r="AA424" s="131"/>
      <c r="AB424" s="131"/>
      <c r="AC424" s="131"/>
      <c r="AD424" s="131"/>
      <c r="AE424" s="131"/>
      <c r="AF424" s="131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</row>
    <row r="425" ht="19.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131"/>
      <c r="Y425" s="131"/>
      <c r="Z425" s="131"/>
      <c r="AA425" s="131"/>
      <c r="AB425" s="131"/>
      <c r="AC425" s="131"/>
      <c r="AD425" s="131"/>
      <c r="AE425" s="131"/>
      <c r="AF425" s="131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</row>
    <row r="426" ht="19.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131"/>
      <c r="Y426" s="131"/>
      <c r="Z426" s="131"/>
      <c r="AA426" s="131"/>
      <c r="AB426" s="131"/>
      <c r="AC426" s="131"/>
      <c r="AD426" s="131"/>
      <c r="AE426" s="131"/>
      <c r="AF426" s="131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</row>
    <row r="427" ht="19.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131"/>
      <c r="Y427" s="131"/>
      <c r="Z427" s="131"/>
      <c r="AA427" s="131"/>
      <c r="AB427" s="131"/>
      <c r="AC427" s="131"/>
      <c r="AD427" s="131"/>
      <c r="AE427" s="131"/>
      <c r="AF427" s="131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</row>
    <row r="428" ht="19.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131"/>
      <c r="Y428" s="131"/>
      <c r="Z428" s="131"/>
      <c r="AA428" s="131"/>
      <c r="AB428" s="131"/>
      <c r="AC428" s="131"/>
      <c r="AD428" s="131"/>
      <c r="AE428" s="131"/>
      <c r="AF428" s="131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</row>
    <row r="429" ht="19.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131"/>
      <c r="Y429" s="131"/>
      <c r="Z429" s="131"/>
      <c r="AA429" s="131"/>
      <c r="AB429" s="131"/>
      <c r="AC429" s="131"/>
      <c r="AD429" s="131"/>
      <c r="AE429" s="131"/>
      <c r="AF429" s="131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</row>
    <row r="430" ht="19.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131"/>
      <c r="Y430" s="131"/>
      <c r="Z430" s="131"/>
      <c r="AA430" s="131"/>
      <c r="AB430" s="131"/>
      <c r="AC430" s="131"/>
      <c r="AD430" s="131"/>
      <c r="AE430" s="131"/>
      <c r="AF430" s="131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</row>
    <row r="431" ht="19.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131"/>
      <c r="Y431" s="131"/>
      <c r="Z431" s="131"/>
      <c r="AA431" s="131"/>
      <c r="AB431" s="131"/>
      <c r="AC431" s="131"/>
      <c r="AD431" s="131"/>
      <c r="AE431" s="131"/>
      <c r="AF431" s="131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</row>
    <row r="432" ht="19.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131"/>
      <c r="Y432" s="131"/>
      <c r="Z432" s="131"/>
      <c r="AA432" s="131"/>
      <c r="AB432" s="131"/>
      <c r="AC432" s="131"/>
      <c r="AD432" s="131"/>
      <c r="AE432" s="131"/>
      <c r="AF432" s="131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</row>
    <row r="433" ht="19.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131"/>
      <c r="Y433" s="131"/>
      <c r="Z433" s="131"/>
      <c r="AA433" s="131"/>
      <c r="AB433" s="131"/>
      <c r="AC433" s="131"/>
      <c r="AD433" s="131"/>
      <c r="AE433" s="131"/>
      <c r="AF433" s="131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</row>
    <row r="434" ht="19.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131"/>
      <c r="Y434" s="131"/>
      <c r="Z434" s="131"/>
      <c r="AA434" s="131"/>
      <c r="AB434" s="131"/>
      <c r="AC434" s="131"/>
      <c r="AD434" s="131"/>
      <c r="AE434" s="131"/>
      <c r="AF434" s="131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</row>
    <row r="435" ht="19.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131"/>
      <c r="Y435" s="131"/>
      <c r="Z435" s="131"/>
      <c r="AA435" s="131"/>
      <c r="AB435" s="131"/>
      <c r="AC435" s="131"/>
      <c r="AD435" s="131"/>
      <c r="AE435" s="131"/>
      <c r="AF435" s="131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</row>
    <row r="436" ht="19.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131"/>
      <c r="Y436" s="131"/>
      <c r="Z436" s="131"/>
      <c r="AA436" s="131"/>
      <c r="AB436" s="131"/>
      <c r="AC436" s="131"/>
      <c r="AD436" s="131"/>
      <c r="AE436" s="131"/>
      <c r="AF436" s="131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</row>
    <row r="437" ht="19.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131"/>
      <c r="Y437" s="131"/>
      <c r="Z437" s="131"/>
      <c r="AA437" s="131"/>
      <c r="AB437" s="131"/>
      <c r="AC437" s="131"/>
      <c r="AD437" s="131"/>
      <c r="AE437" s="131"/>
      <c r="AF437" s="131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</row>
    <row r="438" ht="19.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131"/>
      <c r="Y438" s="131"/>
      <c r="Z438" s="131"/>
      <c r="AA438" s="131"/>
      <c r="AB438" s="131"/>
      <c r="AC438" s="131"/>
      <c r="AD438" s="131"/>
      <c r="AE438" s="131"/>
      <c r="AF438" s="131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</row>
    <row r="439" ht="19.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131"/>
      <c r="Y439" s="131"/>
      <c r="Z439" s="131"/>
      <c r="AA439" s="131"/>
      <c r="AB439" s="131"/>
      <c r="AC439" s="131"/>
      <c r="AD439" s="131"/>
      <c r="AE439" s="131"/>
      <c r="AF439" s="131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</row>
    <row r="440" ht="19.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131"/>
      <c r="Y440" s="131"/>
      <c r="Z440" s="131"/>
      <c r="AA440" s="131"/>
      <c r="AB440" s="131"/>
      <c r="AC440" s="131"/>
      <c r="AD440" s="131"/>
      <c r="AE440" s="131"/>
      <c r="AF440" s="131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</row>
    <row r="441" ht="19.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131"/>
      <c r="Y441" s="131"/>
      <c r="Z441" s="131"/>
      <c r="AA441" s="131"/>
      <c r="AB441" s="131"/>
      <c r="AC441" s="131"/>
      <c r="AD441" s="131"/>
      <c r="AE441" s="131"/>
      <c r="AF441" s="131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</row>
    <row r="442" ht="19.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131"/>
      <c r="Y442" s="131"/>
      <c r="Z442" s="131"/>
      <c r="AA442" s="131"/>
      <c r="AB442" s="131"/>
      <c r="AC442" s="131"/>
      <c r="AD442" s="131"/>
      <c r="AE442" s="131"/>
      <c r="AF442" s="131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</row>
    <row r="443" ht="19.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131"/>
      <c r="Y443" s="131"/>
      <c r="Z443" s="131"/>
      <c r="AA443" s="131"/>
      <c r="AB443" s="131"/>
      <c r="AC443" s="131"/>
      <c r="AD443" s="131"/>
      <c r="AE443" s="131"/>
      <c r="AF443" s="131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</row>
    <row r="444" ht="19.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131"/>
      <c r="Y444" s="131"/>
      <c r="Z444" s="131"/>
      <c r="AA444" s="131"/>
      <c r="AB444" s="131"/>
      <c r="AC444" s="131"/>
      <c r="AD444" s="131"/>
      <c r="AE444" s="131"/>
      <c r="AF444" s="131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</row>
    <row r="445" ht="19.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131"/>
      <c r="Y445" s="131"/>
      <c r="Z445" s="131"/>
      <c r="AA445" s="131"/>
      <c r="AB445" s="131"/>
      <c r="AC445" s="131"/>
      <c r="AD445" s="131"/>
      <c r="AE445" s="131"/>
      <c r="AF445" s="131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</row>
    <row r="446" ht="19.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131"/>
      <c r="Y446" s="131"/>
      <c r="Z446" s="131"/>
      <c r="AA446" s="131"/>
      <c r="AB446" s="131"/>
      <c r="AC446" s="131"/>
      <c r="AD446" s="131"/>
      <c r="AE446" s="131"/>
      <c r="AF446" s="131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</row>
    <row r="447" ht="19.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131"/>
      <c r="Y447" s="131"/>
      <c r="Z447" s="131"/>
      <c r="AA447" s="131"/>
      <c r="AB447" s="131"/>
      <c r="AC447" s="131"/>
      <c r="AD447" s="131"/>
      <c r="AE447" s="131"/>
      <c r="AF447" s="131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</row>
    <row r="448" ht="19.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131"/>
      <c r="Y448" s="131"/>
      <c r="Z448" s="131"/>
      <c r="AA448" s="131"/>
      <c r="AB448" s="131"/>
      <c r="AC448" s="131"/>
      <c r="AD448" s="131"/>
      <c r="AE448" s="131"/>
      <c r="AF448" s="131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</row>
    <row r="449" ht="19.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131"/>
      <c r="Y449" s="131"/>
      <c r="Z449" s="131"/>
      <c r="AA449" s="131"/>
      <c r="AB449" s="131"/>
      <c r="AC449" s="131"/>
      <c r="AD449" s="131"/>
      <c r="AE449" s="131"/>
      <c r="AF449" s="131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</row>
    <row r="450" ht="19.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131"/>
      <c r="Y450" s="131"/>
      <c r="Z450" s="131"/>
      <c r="AA450" s="131"/>
      <c r="AB450" s="131"/>
      <c r="AC450" s="131"/>
      <c r="AD450" s="131"/>
      <c r="AE450" s="131"/>
      <c r="AF450" s="131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</row>
    <row r="451" ht="19.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131"/>
      <c r="Y451" s="131"/>
      <c r="Z451" s="131"/>
      <c r="AA451" s="131"/>
      <c r="AB451" s="131"/>
      <c r="AC451" s="131"/>
      <c r="AD451" s="131"/>
      <c r="AE451" s="131"/>
      <c r="AF451" s="131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</row>
    <row r="452" ht="19.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131"/>
      <c r="Y452" s="131"/>
      <c r="Z452" s="131"/>
      <c r="AA452" s="131"/>
      <c r="AB452" s="131"/>
      <c r="AC452" s="131"/>
      <c r="AD452" s="131"/>
      <c r="AE452" s="131"/>
      <c r="AF452" s="131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</row>
    <row r="453" ht="19.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131"/>
      <c r="Y453" s="131"/>
      <c r="Z453" s="131"/>
      <c r="AA453" s="131"/>
      <c r="AB453" s="131"/>
      <c r="AC453" s="131"/>
      <c r="AD453" s="131"/>
      <c r="AE453" s="131"/>
      <c r="AF453" s="131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</row>
    <row r="454" ht="19.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131"/>
      <c r="Y454" s="131"/>
      <c r="Z454" s="131"/>
      <c r="AA454" s="131"/>
      <c r="AB454" s="131"/>
      <c r="AC454" s="131"/>
      <c r="AD454" s="131"/>
      <c r="AE454" s="131"/>
      <c r="AF454" s="131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</row>
    <row r="455" ht="19.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131"/>
      <c r="Y455" s="131"/>
      <c r="Z455" s="131"/>
      <c r="AA455" s="131"/>
      <c r="AB455" s="131"/>
      <c r="AC455" s="131"/>
      <c r="AD455" s="131"/>
      <c r="AE455" s="131"/>
      <c r="AF455" s="131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</row>
    <row r="456" ht="19.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131"/>
      <c r="Y456" s="131"/>
      <c r="Z456" s="131"/>
      <c r="AA456" s="131"/>
      <c r="AB456" s="131"/>
      <c r="AC456" s="131"/>
      <c r="AD456" s="131"/>
      <c r="AE456" s="131"/>
      <c r="AF456" s="131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</row>
    <row r="457" ht="19.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131"/>
      <c r="Y457" s="131"/>
      <c r="Z457" s="131"/>
      <c r="AA457" s="131"/>
      <c r="AB457" s="131"/>
      <c r="AC457" s="131"/>
      <c r="AD457" s="131"/>
      <c r="AE457" s="131"/>
      <c r="AF457" s="131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</row>
    <row r="458" ht="19.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131"/>
      <c r="Y458" s="131"/>
      <c r="Z458" s="131"/>
      <c r="AA458" s="131"/>
      <c r="AB458" s="131"/>
      <c r="AC458" s="131"/>
      <c r="AD458" s="131"/>
      <c r="AE458" s="131"/>
      <c r="AF458" s="131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</row>
    <row r="459" ht="19.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131"/>
      <c r="Y459" s="131"/>
      <c r="Z459" s="131"/>
      <c r="AA459" s="131"/>
      <c r="AB459" s="131"/>
      <c r="AC459" s="131"/>
      <c r="AD459" s="131"/>
      <c r="AE459" s="131"/>
      <c r="AF459" s="131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</row>
    <row r="460" ht="19.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131"/>
      <c r="Y460" s="131"/>
      <c r="Z460" s="131"/>
      <c r="AA460" s="131"/>
      <c r="AB460" s="131"/>
      <c r="AC460" s="131"/>
      <c r="AD460" s="131"/>
      <c r="AE460" s="131"/>
      <c r="AF460" s="131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</row>
    <row r="461" ht="19.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131"/>
      <c r="Y461" s="131"/>
      <c r="Z461" s="131"/>
      <c r="AA461" s="131"/>
      <c r="AB461" s="131"/>
      <c r="AC461" s="131"/>
      <c r="AD461" s="131"/>
      <c r="AE461" s="131"/>
      <c r="AF461" s="131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</row>
    <row r="462" ht="19.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131"/>
      <c r="Y462" s="131"/>
      <c r="Z462" s="131"/>
      <c r="AA462" s="131"/>
      <c r="AB462" s="131"/>
      <c r="AC462" s="131"/>
      <c r="AD462" s="131"/>
      <c r="AE462" s="131"/>
      <c r="AF462" s="131"/>
      <c r="AG462" s="88"/>
      <c r="AH462" s="88"/>
      <c r="AI462" s="88"/>
      <c r="AJ462" s="88"/>
      <c r="AK462" s="88"/>
      <c r="AL462" s="88"/>
      <c r="AM462" s="88"/>
      <c r="AN462" s="88"/>
      <c r="AO462" s="88"/>
      <c r="AP462" s="88"/>
    </row>
    <row r="463" ht="19.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131"/>
      <c r="Y463" s="131"/>
      <c r="Z463" s="131"/>
      <c r="AA463" s="131"/>
      <c r="AB463" s="131"/>
      <c r="AC463" s="131"/>
      <c r="AD463" s="131"/>
      <c r="AE463" s="131"/>
      <c r="AF463" s="131"/>
      <c r="AG463" s="88"/>
      <c r="AH463" s="88"/>
      <c r="AI463" s="88"/>
      <c r="AJ463" s="88"/>
      <c r="AK463" s="88"/>
      <c r="AL463" s="88"/>
      <c r="AM463" s="88"/>
      <c r="AN463" s="88"/>
      <c r="AO463" s="88"/>
      <c r="AP463" s="88"/>
    </row>
    <row r="464" ht="19.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131"/>
      <c r="Y464" s="131"/>
      <c r="Z464" s="131"/>
      <c r="AA464" s="131"/>
      <c r="AB464" s="131"/>
      <c r="AC464" s="131"/>
      <c r="AD464" s="131"/>
      <c r="AE464" s="131"/>
      <c r="AF464" s="131"/>
      <c r="AG464" s="88"/>
      <c r="AH464" s="88"/>
      <c r="AI464" s="88"/>
      <c r="AJ464" s="88"/>
      <c r="AK464" s="88"/>
      <c r="AL464" s="88"/>
      <c r="AM464" s="88"/>
      <c r="AN464" s="88"/>
      <c r="AO464" s="88"/>
      <c r="AP464" s="88"/>
    </row>
    <row r="465" ht="19.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131"/>
      <c r="Y465" s="131"/>
      <c r="Z465" s="131"/>
      <c r="AA465" s="131"/>
      <c r="AB465" s="131"/>
      <c r="AC465" s="131"/>
      <c r="AD465" s="131"/>
      <c r="AE465" s="131"/>
      <c r="AF465" s="131"/>
      <c r="AG465" s="88"/>
      <c r="AH465" s="88"/>
      <c r="AI465" s="88"/>
      <c r="AJ465" s="88"/>
      <c r="AK465" s="88"/>
      <c r="AL465" s="88"/>
      <c r="AM465" s="88"/>
      <c r="AN465" s="88"/>
      <c r="AO465" s="88"/>
      <c r="AP465" s="88"/>
    </row>
    <row r="466" ht="19.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131"/>
      <c r="Y466" s="131"/>
      <c r="Z466" s="131"/>
      <c r="AA466" s="131"/>
      <c r="AB466" s="131"/>
      <c r="AC466" s="131"/>
      <c r="AD466" s="131"/>
      <c r="AE466" s="131"/>
      <c r="AF466" s="131"/>
      <c r="AG466" s="88"/>
      <c r="AH466" s="88"/>
      <c r="AI466" s="88"/>
      <c r="AJ466" s="88"/>
      <c r="AK466" s="88"/>
      <c r="AL466" s="88"/>
      <c r="AM466" s="88"/>
      <c r="AN466" s="88"/>
      <c r="AO466" s="88"/>
      <c r="AP466" s="88"/>
    </row>
    <row r="467" ht="19.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131"/>
      <c r="Y467" s="131"/>
      <c r="Z467" s="131"/>
      <c r="AA467" s="131"/>
      <c r="AB467" s="131"/>
      <c r="AC467" s="131"/>
      <c r="AD467" s="131"/>
      <c r="AE467" s="131"/>
      <c r="AF467" s="131"/>
      <c r="AG467" s="88"/>
      <c r="AH467" s="88"/>
      <c r="AI467" s="88"/>
      <c r="AJ467" s="88"/>
      <c r="AK467" s="88"/>
      <c r="AL467" s="88"/>
      <c r="AM467" s="88"/>
      <c r="AN467" s="88"/>
      <c r="AO467" s="88"/>
      <c r="AP467" s="88"/>
    </row>
    <row r="468" ht="19.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131"/>
      <c r="Y468" s="131"/>
      <c r="Z468" s="131"/>
      <c r="AA468" s="131"/>
      <c r="AB468" s="131"/>
      <c r="AC468" s="131"/>
      <c r="AD468" s="131"/>
      <c r="AE468" s="131"/>
      <c r="AF468" s="131"/>
      <c r="AG468" s="88"/>
      <c r="AH468" s="88"/>
      <c r="AI468" s="88"/>
      <c r="AJ468" s="88"/>
      <c r="AK468" s="88"/>
      <c r="AL468" s="88"/>
      <c r="AM468" s="88"/>
      <c r="AN468" s="88"/>
      <c r="AO468" s="88"/>
      <c r="AP468" s="88"/>
    </row>
    <row r="469" ht="19.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131"/>
      <c r="Y469" s="131"/>
      <c r="Z469" s="131"/>
      <c r="AA469" s="131"/>
      <c r="AB469" s="131"/>
      <c r="AC469" s="131"/>
      <c r="AD469" s="131"/>
      <c r="AE469" s="131"/>
      <c r="AF469" s="131"/>
      <c r="AG469" s="88"/>
      <c r="AH469" s="88"/>
      <c r="AI469" s="88"/>
      <c r="AJ469" s="88"/>
      <c r="AK469" s="88"/>
      <c r="AL469" s="88"/>
      <c r="AM469" s="88"/>
      <c r="AN469" s="88"/>
      <c r="AO469" s="88"/>
      <c r="AP469" s="88"/>
    </row>
    <row r="470" ht="19.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131"/>
      <c r="Y470" s="131"/>
      <c r="Z470" s="131"/>
      <c r="AA470" s="131"/>
      <c r="AB470" s="131"/>
      <c r="AC470" s="131"/>
      <c r="AD470" s="131"/>
      <c r="AE470" s="131"/>
      <c r="AF470" s="131"/>
      <c r="AG470" s="88"/>
      <c r="AH470" s="88"/>
      <c r="AI470" s="88"/>
      <c r="AJ470" s="88"/>
      <c r="AK470" s="88"/>
      <c r="AL470" s="88"/>
      <c r="AM470" s="88"/>
      <c r="AN470" s="88"/>
      <c r="AO470" s="88"/>
      <c r="AP470" s="88"/>
    </row>
    <row r="471" ht="19.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131"/>
      <c r="Y471" s="131"/>
      <c r="Z471" s="131"/>
      <c r="AA471" s="131"/>
      <c r="AB471" s="131"/>
      <c r="AC471" s="131"/>
      <c r="AD471" s="131"/>
      <c r="AE471" s="131"/>
      <c r="AF471" s="131"/>
      <c r="AG471" s="88"/>
      <c r="AH471" s="88"/>
      <c r="AI471" s="88"/>
      <c r="AJ471" s="88"/>
      <c r="AK471" s="88"/>
      <c r="AL471" s="88"/>
      <c r="AM471" s="88"/>
      <c r="AN471" s="88"/>
      <c r="AO471" s="88"/>
      <c r="AP471" s="88"/>
    </row>
    <row r="472" ht="19.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131"/>
      <c r="Y472" s="131"/>
      <c r="Z472" s="131"/>
      <c r="AA472" s="131"/>
      <c r="AB472" s="131"/>
      <c r="AC472" s="131"/>
      <c r="AD472" s="131"/>
      <c r="AE472" s="131"/>
      <c r="AF472" s="131"/>
      <c r="AG472" s="88"/>
      <c r="AH472" s="88"/>
      <c r="AI472" s="88"/>
      <c r="AJ472" s="88"/>
      <c r="AK472" s="88"/>
      <c r="AL472" s="88"/>
      <c r="AM472" s="88"/>
      <c r="AN472" s="88"/>
      <c r="AO472" s="88"/>
      <c r="AP472" s="88"/>
    </row>
    <row r="473" ht="19.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131"/>
      <c r="Y473" s="131"/>
      <c r="Z473" s="131"/>
      <c r="AA473" s="131"/>
      <c r="AB473" s="131"/>
      <c r="AC473" s="131"/>
      <c r="AD473" s="131"/>
      <c r="AE473" s="131"/>
      <c r="AF473" s="131"/>
      <c r="AG473" s="88"/>
      <c r="AH473" s="88"/>
      <c r="AI473" s="88"/>
      <c r="AJ473" s="88"/>
      <c r="AK473" s="88"/>
      <c r="AL473" s="88"/>
      <c r="AM473" s="88"/>
      <c r="AN473" s="88"/>
      <c r="AO473" s="88"/>
      <c r="AP473" s="88"/>
    </row>
    <row r="474" ht="19.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131"/>
      <c r="Y474" s="131"/>
      <c r="Z474" s="131"/>
      <c r="AA474" s="131"/>
      <c r="AB474" s="131"/>
      <c r="AC474" s="131"/>
      <c r="AD474" s="131"/>
      <c r="AE474" s="131"/>
      <c r="AF474" s="131"/>
      <c r="AG474" s="88"/>
      <c r="AH474" s="88"/>
      <c r="AI474" s="88"/>
      <c r="AJ474" s="88"/>
      <c r="AK474" s="88"/>
      <c r="AL474" s="88"/>
      <c r="AM474" s="88"/>
      <c r="AN474" s="88"/>
      <c r="AO474" s="88"/>
      <c r="AP474" s="88"/>
    </row>
    <row r="475" ht="19.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131"/>
      <c r="Y475" s="131"/>
      <c r="Z475" s="131"/>
      <c r="AA475" s="131"/>
      <c r="AB475" s="131"/>
      <c r="AC475" s="131"/>
      <c r="AD475" s="131"/>
      <c r="AE475" s="131"/>
      <c r="AF475" s="131"/>
      <c r="AG475" s="88"/>
      <c r="AH475" s="88"/>
      <c r="AI475" s="88"/>
      <c r="AJ475" s="88"/>
      <c r="AK475" s="88"/>
      <c r="AL475" s="88"/>
      <c r="AM475" s="88"/>
      <c r="AN475" s="88"/>
      <c r="AO475" s="88"/>
      <c r="AP475" s="88"/>
    </row>
    <row r="476" ht="19.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131"/>
      <c r="Y476" s="131"/>
      <c r="Z476" s="131"/>
      <c r="AA476" s="131"/>
      <c r="AB476" s="131"/>
      <c r="AC476" s="131"/>
      <c r="AD476" s="131"/>
      <c r="AE476" s="131"/>
      <c r="AF476" s="131"/>
      <c r="AG476" s="88"/>
      <c r="AH476" s="88"/>
      <c r="AI476" s="88"/>
      <c r="AJ476" s="88"/>
      <c r="AK476" s="88"/>
      <c r="AL476" s="88"/>
      <c r="AM476" s="88"/>
      <c r="AN476" s="88"/>
      <c r="AO476" s="88"/>
      <c r="AP476" s="88"/>
    </row>
    <row r="477" ht="19.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131"/>
      <c r="Y477" s="131"/>
      <c r="Z477" s="131"/>
      <c r="AA477" s="131"/>
      <c r="AB477" s="131"/>
      <c r="AC477" s="131"/>
      <c r="AD477" s="131"/>
      <c r="AE477" s="131"/>
      <c r="AF477" s="131"/>
      <c r="AG477" s="88"/>
      <c r="AH477" s="88"/>
      <c r="AI477" s="88"/>
      <c r="AJ477" s="88"/>
      <c r="AK477" s="88"/>
      <c r="AL477" s="88"/>
      <c r="AM477" s="88"/>
      <c r="AN477" s="88"/>
      <c r="AO477" s="88"/>
      <c r="AP477" s="88"/>
    </row>
    <row r="478" ht="19.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131"/>
      <c r="Y478" s="131"/>
      <c r="Z478" s="131"/>
      <c r="AA478" s="131"/>
      <c r="AB478" s="131"/>
      <c r="AC478" s="131"/>
      <c r="AD478" s="131"/>
      <c r="AE478" s="131"/>
      <c r="AF478" s="131"/>
      <c r="AG478" s="88"/>
      <c r="AH478" s="88"/>
      <c r="AI478" s="88"/>
      <c r="AJ478" s="88"/>
      <c r="AK478" s="88"/>
      <c r="AL478" s="88"/>
      <c r="AM478" s="88"/>
      <c r="AN478" s="88"/>
      <c r="AO478" s="88"/>
      <c r="AP478" s="88"/>
    </row>
    <row r="479" ht="19.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131"/>
      <c r="Y479" s="131"/>
      <c r="Z479" s="131"/>
      <c r="AA479" s="131"/>
      <c r="AB479" s="131"/>
      <c r="AC479" s="131"/>
      <c r="AD479" s="131"/>
      <c r="AE479" s="131"/>
      <c r="AF479" s="131"/>
      <c r="AG479" s="88"/>
      <c r="AH479" s="88"/>
      <c r="AI479" s="88"/>
      <c r="AJ479" s="88"/>
      <c r="AK479" s="88"/>
      <c r="AL479" s="88"/>
      <c r="AM479" s="88"/>
      <c r="AN479" s="88"/>
      <c r="AO479" s="88"/>
      <c r="AP479" s="88"/>
    </row>
    <row r="480" ht="19.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131"/>
      <c r="Y480" s="131"/>
      <c r="Z480" s="131"/>
      <c r="AA480" s="131"/>
      <c r="AB480" s="131"/>
      <c r="AC480" s="131"/>
      <c r="AD480" s="131"/>
      <c r="AE480" s="131"/>
      <c r="AF480" s="131"/>
      <c r="AG480" s="88"/>
      <c r="AH480" s="88"/>
      <c r="AI480" s="88"/>
      <c r="AJ480" s="88"/>
      <c r="AK480" s="88"/>
      <c r="AL480" s="88"/>
      <c r="AM480" s="88"/>
      <c r="AN480" s="88"/>
      <c r="AO480" s="88"/>
      <c r="AP480" s="88"/>
    </row>
    <row r="481" ht="19.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131"/>
      <c r="Y481" s="131"/>
      <c r="Z481" s="131"/>
      <c r="AA481" s="131"/>
      <c r="AB481" s="131"/>
      <c r="AC481" s="131"/>
      <c r="AD481" s="131"/>
      <c r="AE481" s="131"/>
      <c r="AF481" s="131"/>
      <c r="AG481" s="88"/>
      <c r="AH481" s="88"/>
      <c r="AI481" s="88"/>
      <c r="AJ481" s="88"/>
      <c r="AK481" s="88"/>
      <c r="AL481" s="88"/>
      <c r="AM481" s="88"/>
      <c r="AN481" s="88"/>
      <c r="AO481" s="88"/>
      <c r="AP481" s="88"/>
    </row>
    <row r="482" ht="19.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131"/>
      <c r="Y482" s="131"/>
      <c r="Z482" s="131"/>
      <c r="AA482" s="131"/>
      <c r="AB482" s="131"/>
      <c r="AC482" s="131"/>
      <c r="AD482" s="131"/>
      <c r="AE482" s="131"/>
      <c r="AF482" s="131"/>
      <c r="AG482" s="88"/>
      <c r="AH482" s="88"/>
      <c r="AI482" s="88"/>
      <c r="AJ482" s="88"/>
      <c r="AK482" s="88"/>
      <c r="AL482" s="88"/>
      <c r="AM482" s="88"/>
      <c r="AN482" s="88"/>
      <c r="AO482" s="88"/>
      <c r="AP482" s="88"/>
    </row>
    <row r="483" ht="19.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131"/>
      <c r="Y483" s="131"/>
      <c r="Z483" s="131"/>
      <c r="AA483" s="131"/>
      <c r="AB483" s="131"/>
      <c r="AC483" s="131"/>
      <c r="AD483" s="131"/>
      <c r="AE483" s="131"/>
      <c r="AF483" s="131"/>
      <c r="AG483" s="88"/>
      <c r="AH483" s="88"/>
      <c r="AI483" s="88"/>
      <c r="AJ483" s="88"/>
      <c r="AK483" s="88"/>
      <c r="AL483" s="88"/>
      <c r="AM483" s="88"/>
      <c r="AN483" s="88"/>
      <c r="AO483" s="88"/>
      <c r="AP483" s="88"/>
    </row>
    <row r="484" ht="19.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131"/>
      <c r="Y484" s="131"/>
      <c r="Z484" s="131"/>
      <c r="AA484" s="131"/>
      <c r="AB484" s="131"/>
      <c r="AC484" s="131"/>
      <c r="AD484" s="131"/>
      <c r="AE484" s="131"/>
      <c r="AF484" s="131"/>
      <c r="AG484" s="88"/>
      <c r="AH484" s="88"/>
      <c r="AI484" s="88"/>
      <c r="AJ484" s="88"/>
      <c r="AK484" s="88"/>
      <c r="AL484" s="88"/>
      <c r="AM484" s="88"/>
      <c r="AN484" s="88"/>
      <c r="AO484" s="88"/>
      <c r="AP484" s="88"/>
    </row>
    <row r="485" ht="19.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131"/>
      <c r="Y485" s="131"/>
      <c r="Z485" s="131"/>
      <c r="AA485" s="131"/>
      <c r="AB485" s="131"/>
      <c r="AC485" s="131"/>
      <c r="AD485" s="131"/>
      <c r="AE485" s="131"/>
      <c r="AF485" s="131"/>
      <c r="AG485" s="88"/>
      <c r="AH485" s="88"/>
      <c r="AI485" s="88"/>
      <c r="AJ485" s="88"/>
      <c r="AK485" s="88"/>
      <c r="AL485" s="88"/>
      <c r="AM485" s="88"/>
      <c r="AN485" s="88"/>
      <c r="AO485" s="88"/>
      <c r="AP485" s="88"/>
    </row>
    <row r="486" ht="19.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131"/>
      <c r="Y486" s="131"/>
      <c r="Z486" s="131"/>
      <c r="AA486" s="131"/>
      <c r="AB486" s="131"/>
      <c r="AC486" s="131"/>
      <c r="AD486" s="131"/>
      <c r="AE486" s="131"/>
      <c r="AF486" s="131"/>
      <c r="AG486" s="88"/>
      <c r="AH486" s="88"/>
      <c r="AI486" s="88"/>
      <c r="AJ486" s="88"/>
      <c r="AK486" s="88"/>
      <c r="AL486" s="88"/>
      <c r="AM486" s="88"/>
      <c r="AN486" s="88"/>
      <c r="AO486" s="88"/>
      <c r="AP486" s="88"/>
    </row>
    <row r="487" ht="19.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131"/>
      <c r="Y487" s="131"/>
      <c r="Z487" s="131"/>
      <c r="AA487" s="131"/>
      <c r="AB487" s="131"/>
      <c r="AC487" s="131"/>
      <c r="AD487" s="131"/>
      <c r="AE487" s="131"/>
      <c r="AF487" s="131"/>
      <c r="AG487" s="88"/>
      <c r="AH487" s="88"/>
      <c r="AI487" s="88"/>
      <c r="AJ487" s="88"/>
      <c r="AK487" s="88"/>
      <c r="AL487" s="88"/>
      <c r="AM487" s="88"/>
      <c r="AN487" s="88"/>
      <c r="AO487" s="88"/>
      <c r="AP487" s="88"/>
    </row>
    <row r="488" ht="19.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131"/>
      <c r="Y488" s="131"/>
      <c r="Z488" s="131"/>
      <c r="AA488" s="131"/>
      <c r="AB488" s="131"/>
      <c r="AC488" s="131"/>
      <c r="AD488" s="131"/>
      <c r="AE488" s="131"/>
      <c r="AF488" s="131"/>
      <c r="AG488" s="88"/>
      <c r="AH488" s="88"/>
      <c r="AI488" s="88"/>
      <c r="AJ488" s="88"/>
      <c r="AK488" s="88"/>
      <c r="AL488" s="88"/>
      <c r="AM488" s="88"/>
      <c r="AN488" s="88"/>
      <c r="AO488" s="88"/>
      <c r="AP488" s="88"/>
    </row>
    <row r="489" ht="19.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131"/>
      <c r="Y489" s="131"/>
      <c r="Z489" s="131"/>
      <c r="AA489" s="131"/>
      <c r="AB489" s="131"/>
      <c r="AC489" s="131"/>
      <c r="AD489" s="131"/>
      <c r="AE489" s="131"/>
      <c r="AF489" s="131"/>
      <c r="AG489" s="88"/>
      <c r="AH489" s="88"/>
      <c r="AI489" s="88"/>
      <c r="AJ489" s="88"/>
      <c r="AK489" s="88"/>
      <c r="AL489" s="88"/>
      <c r="AM489" s="88"/>
      <c r="AN489" s="88"/>
      <c r="AO489" s="88"/>
      <c r="AP489" s="88"/>
    </row>
    <row r="490" ht="19.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131"/>
      <c r="Y490" s="131"/>
      <c r="Z490" s="131"/>
      <c r="AA490" s="131"/>
      <c r="AB490" s="131"/>
      <c r="AC490" s="131"/>
      <c r="AD490" s="131"/>
      <c r="AE490" s="131"/>
      <c r="AF490" s="131"/>
      <c r="AG490" s="88"/>
      <c r="AH490" s="88"/>
      <c r="AI490" s="88"/>
      <c r="AJ490" s="88"/>
      <c r="AK490" s="88"/>
      <c r="AL490" s="88"/>
      <c r="AM490" s="88"/>
      <c r="AN490" s="88"/>
      <c r="AO490" s="88"/>
      <c r="AP490" s="88"/>
    </row>
    <row r="491" ht="19.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131"/>
      <c r="Y491" s="131"/>
      <c r="Z491" s="131"/>
      <c r="AA491" s="131"/>
      <c r="AB491" s="131"/>
      <c r="AC491" s="131"/>
      <c r="AD491" s="131"/>
      <c r="AE491" s="131"/>
      <c r="AF491" s="131"/>
      <c r="AG491" s="88"/>
      <c r="AH491" s="88"/>
      <c r="AI491" s="88"/>
      <c r="AJ491" s="88"/>
      <c r="AK491" s="88"/>
      <c r="AL491" s="88"/>
      <c r="AM491" s="88"/>
      <c r="AN491" s="88"/>
      <c r="AO491" s="88"/>
      <c r="AP491" s="88"/>
    </row>
    <row r="492" ht="19.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131"/>
      <c r="Y492" s="131"/>
      <c r="Z492" s="131"/>
      <c r="AA492" s="131"/>
      <c r="AB492" s="131"/>
      <c r="AC492" s="131"/>
      <c r="AD492" s="131"/>
      <c r="AE492" s="131"/>
      <c r="AF492" s="131"/>
      <c r="AG492" s="88"/>
      <c r="AH492" s="88"/>
      <c r="AI492" s="88"/>
      <c r="AJ492" s="88"/>
      <c r="AK492" s="88"/>
      <c r="AL492" s="88"/>
      <c r="AM492" s="88"/>
      <c r="AN492" s="88"/>
      <c r="AO492" s="88"/>
      <c r="AP492" s="88"/>
    </row>
    <row r="493" ht="19.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131"/>
      <c r="Y493" s="131"/>
      <c r="Z493" s="131"/>
      <c r="AA493" s="131"/>
      <c r="AB493" s="131"/>
      <c r="AC493" s="131"/>
      <c r="AD493" s="131"/>
      <c r="AE493" s="131"/>
      <c r="AF493" s="131"/>
      <c r="AG493" s="88"/>
      <c r="AH493" s="88"/>
      <c r="AI493" s="88"/>
      <c r="AJ493" s="88"/>
      <c r="AK493" s="88"/>
      <c r="AL493" s="88"/>
      <c r="AM493" s="88"/>
      <c r="AN493" s="88"/>
      <c r="AO493" s="88"/>
      <c r="AP493" s="88"/>
    </row>
    <row r="494" ht="19.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131"/>
      <c r="Y494" s="131"/>
      <c r="Z494" s="131"/>
      <c r="AA494" s="131"/>
      <c r="AB494" s="131"/>
      <c r="AC494" s="131"/>
      <c r="AD494" s="131"/>
      <c r="AE494" s="131"/>
      <c r="AF494" s="131"/>
      <c r="AG494" s="88"/>
      <c r="AH494" s="88"/>
      <c r="AI494" s="88"/>
      <c r="AJ494" s="88"/>
      <c r="AK494" s="88"/>
      <c r="AL494" s="88"/>
      <c r="AM494" s="88"/>
      <c r="AN494" s="88"/>
      <c r="AO494" s="88"/>
      <c r="AP494" s="88"/>
    </row>
    <row r="495" ht="19.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131"/>
      <c r="Y495" s="131"/>
      <c r="Z495" s="131"/>
      <c r="AA495" s="131"/>
      <c r="AB495" s="131"/>
      <c r="AC495" s="131"/>
      <c r="AD495" s="131"/>
      <c r="AE495" s="131"/>
      <c r="AF495" s="131"/>
      <c r="AG495" s="88"/>
      <c r="AH495" s="88"/>
      <c r="AI495" s="88"/>
      <c r="AJ495" s="88"/>
      <c r="AK495" s="88"/>
      <c r="AL495" s="88"/>
      <c r="AM495" s="88"/>
      <c r="AN495" s="88"/>
      <c r="AO495" s="88"/>
      <c r="AP495" s="88"/>
    </row>
    <row r="496" ht="19.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131"/>
      <c r="Y496" s="131"/>
      <c r="Z496" s="131"/>
      <c r="AA496" s="131"/>
      <c r="AB496" s="131"/>
      <c r="AC496" s="131"/>
      <c r="AD496" s="131"/>
      <c r="AE496" s="131"/>
      <c r="AF496" s="131"/>
      <c r="AG496" s="88"/>
      <c r="AH496" s="88"/>
      <c r="AI496" s="88"/>
      <c r="AJ496" s="88"/>
      <c r="AK496" s="88"/>
      <c r="AL496" s="88"/>
      <c r="AM496" s="88"/>
      <c r="AN496" s="88"/>
      <c r="AO496" s="88"/>
      <c r="AP496" s="88"/>
    </row>
    <row r="497" ht="19.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131"/>
      <c r="Y497" s="131"/>
      <c r="Z497" s="131"/>
      <c r="AA497" s="131"/>
      <c r="AB497" s="131"/>
      <c r="AC497" s="131"/>
      <c r="AD497" s="131"/>
      <c r="AE497" s="131"/>
      <c r="AF497" s="131"/>
      <c r="AG497" s="88"/>
      <c r="AH497" s="88"/>
      <c r="AI497" s="88"/>
      <c r="AJ497" s="88"/>
      <c r="AK497" s="88"/>
      <c r="AL497" s="88"/>
      <c r="AM497" s="88"/>
      <c r="AN497" s="88"/>
      <c r="AO497" s="88"/>
      <c r="AP497" s="88"/>
    </row>
    <row r="498" ht="19.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131"/>
      <c r="Y498" s="131"/>
      <c r="Z498" s="131"/>
      <c r="AA498" s="131"/>
      <c r="AB498" s="131"/>
      <c r="AC498" s="131"/>
      <c r="AD498" s="131"/>
      <c r="AE498" s="131"/>
      <c r="AF498" s="131"/>
      <c r="AG498" s="88"/>
      <c r="AH498" s="88"/>
      <c r="AI498" s="88"/>
      <c r="AJ498" s="88"/>
      <c r="AK498" s="88"/>
      <c r="AL498" s="88"/>
      <c r="AM498" s="88"/>
      <c r="AN498" s="88"/>
      <c r="AO498" s="88"/>
      <c r="AP498" s="88"/>
    </row>
    <row r="499" ht="19.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131"/>
      <c r="Y499" s="131"/>
      <c r="Z499" s="131"/>
      <c r="AA499" s="131"/>
      <c r="AB499" s="131"/>
      <c r="AC499" s="131"/>
      <c r="AD499" s="131"/>
      <c r="AE499" s="131"/>
      <c r="AF499" s="131"/>
      <c r="AG499" s="88"/>
      <c r="AH499" s="88"/>
      <c r="AI499" s="88"/>
      <c r="AJ499" s="88"/>
      <c r="AK499" s="88"/>
      <c r="AL499" s="88"/>
      <c r="AM499" s="88"/>
      <c r="AN499" s="88"/>
      <c r="AO499" s="88"/>
      <c r="AP499" s="88"/>
    </row>
    <row r="500" ht="19.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131"/>
      <c r="Y500" s="131"/>
      <c r="Z500" s="131"/>
      <c r="AA500" s="131"/>
      <c r="AB500" s="131"/>
      <c r="AC500" s="131"/>
      <c r="AD500" s="131"/>
      <c r="AE500" s="131"/>
      <c r="AF500" s="131"/>
      <c r="AG500" s="88"/>
      <c r="AH500" s="88"/>
      <c r="AI500" s="88"/>
      <c r="AJ500" s="88"/>
      <c r="AK500" s="88"/>
      <c r="AL500" s="88"/>
      <c r="AM500" s="88"/>
      <c r="AN500" s="88"/>
      <c r="AO500" s="88"/>
      <c r="AP500" s="88"/>
    </row>
    <row r="501" ht="19.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131"/>
      <c r="Y501" s="131"/>
      <c r="Z501" s="131"/>
      <c r="AA501" s="131"/>
      <c r="AB501" s="131"/>
      <c r="AC501" s="131"/>
      <c r="AD501" s="131"/>
      <c r="AE501" s="131"/>
      <c r="AF501" s="131"/>
      <c r="AG501" s="88"/>
      <c r="AH501" s="88"/>
      <c r="AI501" s="88"/>
      <c r="AJ501" s="88"/>
      <c r="AK501" s="88"/>
      <c r="AL501" s="88"/>
      <c r="AM501" s="88"/>
      <c r="AN501" s="88"/>
      <c r="AO501" s="88"/>
      <c r="AP501" s="88"/>
    </row>
    <row r="502" ht="19.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131"/>
      <c r="Y502" s="131"/>
      <c r="Z502" s="131"/>
      <c r="AA502" s="131"/>
      <c r="AB502" s="131"/>
      <c r="AC502" s="131"/>
      <c r="AD502" s="131"/>
      <c r="AE502" s="131"/>
      <c r="AF502" s="131"/>
      <c r="AG502" s="88"/>
      <c r="AH502" s="88"/>
      <c r="AI502" s="88"/>
      <c r="AJ502" s="88"/>
      <c r="AK502" s="88"/>
      <c r="AL502" s="88"/>
      <c r="AM502" s="88"/>
      <c r="AN502" s="88"/>
      <c r="AO502" s="88"/>
      <c r="AP502" s="88"/>
    </row>
    <row r="503" ht="19.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131"/>
      <c r="Y503" s="131"/>
      <c r="Z503" s="131"/>
      <c r="AA503" s="131"/>
      <c r="AB503" s="131"/>
      <c r="AC503" s="131"/>
      <c r="AD503" s="131"/>
      <c r="AE503" s="131"/>
      <c r="AF503" s="131"/>
      <c r="AG503" s="88"/>
      <c r="AH503" s="88"/>
      <c r="AI503" s="88"/>
      <c r="AJ503" s="88"/>
      <c r="AK503" s="88"/>
      <c r="AL503" s="88"/>
      <c r="AM503" s="88"/>
      <c r="AN503" s="88"/>
      <c r="AO503" s="88"/>
      <c r="AP503" s="88"/>
    </row>
    <row r="504" ht="19.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131"/>
      <c r="Y504" s="131"/>
      <c r="Z504" s="131"/>
      <c r="AA504" s="131"/>
      <c r="AB504" s="131"/>
      <c r="AC504" s="131"/>
      <c r="AD504" s="131"/>
      <c r="AE504" s="131"/>
      <c r="AF504" s="131"/>
      <c r="AG504" s="88"/>
      <c r="AH504" s="88"/>
      <c r="AI504" s="88"/>
      <c r="AJ504" s="88"/>
      <c r="AK504" s="88"/>
      <c r="AL504" s="88"/>
      <c r="AM504" s="88"/>
      <c r="AN504" s="88"/>
      <c r="AO504" s="88"/>
      <c r="AP504" s="88"/>
    </row>
    <row r="505" ht="19.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131"/>
      <c r="Y505" s="131"/>
      <c r="Z505" s="131"/>
      <c r="AA505" s="131"/>
      <c r="AB505" s="131"/>
      <c r="AC505" s="131"/>
      <c r="AD505" s="131"/>
      <c r="AE505" s="131"/>
      <c r="AF505" s="131"/>
      <c r="AG505" s="88"/>
      <c r="AH505" s="88"/>
      <c r="AI505" s="88"/>
      <c r="AJ505" s="88"/>
      <c r="AK505" s="88"/>
      <c r="AL505" s="88"/>
      <c r="AM505" s="88"/>
      <c r="AN505" s="88"/>
      <c r="AO505" s="88"/>
      <c r="AP505" s="88"/>
    </row>
    <row r="506" ht="19.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131"/>
      <c r="Y506" s="131"/>
      <c r="Z506" s="131"/>
      <c r="AA506" s="131"/>
      <c r="AB506" s="131"/>
      <c r="AC506" s="131"/>
      <c r="AD506" s="131"/>
      <c r="AE506" s="131"/>
      <c r="AF506" s="131"/>
      <c r="AG506" s="88"/>
      <c r="AH506" s="88"/>
      <c r="AI506" s="88"/>
      <c r="AJ506" s="88"/>
      <c r="AK506" s="88"/>
      <c r="AL506" s="88"/>
      <c r="AM506" s="88"/>
      <c r="AN506" s="88"/>
      <c r="AO506" s="88"/>
      <c r="AP506" s="88"/>
    </row>
    <row r="507" ht="19.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131"/>
      <c r="Y507" s="131"/>
      <c r="Z507" s="131"/>
      <c r="AA507" s="131"/>
      <c r="AB507" s="131"/>
      <c r="AC507" s="131"/>
      <c r="AD507" s="131"/>
      <c r="AE507" s="131"/>
      <c r="AF507" s="131"/>
      <c r="AG507" s="88"/>
      <c r="AH507" s="88"/>
      <c r="AI507" s="88"/>
      <c r="AJ507" s="88"/>
      <c r="AK507" s="88"/>
      <c r="AL507" s="88"/>
      <c r="AM507" s="88"/>
      <c r="AN507" s="88"/>
      <c r="AO507" s="88"/>
      <c r="AP507" s="88"/>
    </row>
    <row r="508" ht="19.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131"/>
      <c r="Y508" s="131"/>
      <c r="Z508" s="131"/>
      <c r="AA508" s="131"/>
      <c r="AB508" s="131"/>
      <c r="AC508" s="131"/>
      <c r="AD508" s="131"/>
      <c r="AE508" s="131"/>
      <c r="AF508" s="131"/>
      <c r="AG508" s="88"/>
      <c r="AH508" s="88"/>
      <c r="AI508" s="88"/>
      <c r="AJ508" s="88"/>
      <c r="AK508" s="88"/>
      <c r="AL508" s="88"/>
      <c r="AM508" s="88"/>
      <c r="AN508" s="88"/>
      <c r="AO508" s="88"/>
      <c r="AP508" s="88"/>
    </row>
    <row r="509" ht="19.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131"/>
      <c r="Y509" s="131"/>
      <c r="Z509" s="131"/>
      <c r="AA509" s="131"/>
      <c r="AB509" s="131"/>
      <c r="AC509" s="131"/>
      <c r="AD509" s="131"/>
      <c r="AE509" s="131"/>
      <c r="AF509" s="131"/>
      <c r="AG509" s="88"/>
      <c r="AH509" s="88"/>
      <c r="AI509" s="88"/>
      <c r="AJ509" s="88"/>
      <c r="AK509" s="88"/>
      <c r="AL509" s="88"/>
      <c r="AM509" s="88"/>
      <c r="AN509" s="88"/>
      <c r="AO509" s="88"/>
      <c r="AP509" s="88"/>
    </row>
    <row r="510" ht="19.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131"/>
      <c r="Y510" s="131"/>
      <c r="Z510" s="131"/>
      <c r="AA510" s="131"/>
      <c r="AB510" s="131"/>
      <c r="AC510" s="131"/>
      <c r="AD510" s="131"/>
      <c r="AE510" s="131"/>
      <c r="AF510" s="131"/>
      <c r="AG510" s="88"/>
      <c r="AH510" s="88"/>
      <c r="AI510" s="88"/>
      <c r="AJ510" s="88"/>
      <c r="AK510" s="88"/>
      <c r="AL510" s="88"/>
      <c r="AM510" s="88"/>
      <c r="AN510" s="88"/>
      <c r="AO510" s="88"/>
      <c r="AP510" s="88"/>
    </row>
    <row r="511" ht="19.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131"/>
      <c r="Y511" s="131"/>
      <c r="Z511" s="131"/>
      <c r="AA511" s="131"/>
      <c r="AB511" s="131"/>
      <c r="AC511" s="131"/>
      <c r="AD511" s="131"/>
      <c r="AE511" s="131"/>
      <c r="AF511" s="131"/>
      <c r="AG511" s="88"/>
      <c r="AH511" s="88"/>
      <c r="AI511" s="88"/>
      <c r="AJ511" s="88"/>
      <c r="AK511" s="88"/>
      <c r="AL511" s="88"/>
      <c r="AM511" s="88"/>
      <c r="AN511" s="88"/>
      <c r="AO511" s="88"/>
      <c r="AP511" s="88"/>
    </row>
    <row r="512" ht="19.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131"/>
      <c r="Y512" s="131"/>
      <c r="Z512" s="131"/>
      <c r="AA512" s="131"/>
      <c r="AB512" s="131"/>
      <c r="AC512" s="131"/>
      <c r="AD512" s="131"/>
      <c r="AE512" s="131"/>
      <c r="AF512" s="131"/>
      <c r="AG512" s="88"/>
      <c r="AH512" s="88"/>
      <c r="AI512" s="88"/>
      <c r="AJ512" s="88"/>
      <c r="AK512" s="88"/>
      <c r="AL512" s="88"/>
      <c r="AM512" s="88"/>
      <c r="AN512" s="88"/>
      <c r="AO512" s="88"/>
      <c r="AP512" s="88"/>
    </row>
    <row r="513" ht="19.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131"/>
      <c r="Y513" s="131"/>
      <c r="Z513" s="131"/>
      <c r="AA513" s="131"/>
      <c r="AB513" s="131"/>
      <c r="AC513" s="131"/>
      <c r="AD513" s="131"/>
      <c r="AE513" s="131"/>
      <c r="AF513" s="131"/>
      <c r="AG513" s="88"/>
      <c r="AH513" s="88"/>
      <c r="AI513" s="88"/>
      <c r="AJ513" s="88"/>
      <c r="AK513" s="88"/>
      <c r="AL513" s="88"/>
      <c r="AM513" s="88"/>
      <c r="AN513" s="88"/>
      <c r="AO513" s="88"/>
      <c r="AP513" s="88"/>
    </row>
    <row r="514" ht="19.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131"/>
      <c r="Y514" s="131"/>
      <c r="Z514" s="131"/>
      <c r="AA514" s="131"/>
      <c r="AB514" s="131"/>
      <c r="AC514" s="131"/>
      <c r="AD514" s="131"/>
      <c r="AE514" s="131"/>
      <c r="AF514" s="131"/>
      <c r="AG514" s="88"/>
      <c r="AH514" s="88"/>
      <c r="AI514" s="88"/>
      <c r="AJ514" s="88"/>
      <c r="AK514" s="88"/>
      <c r="AL514" s="88"/>
      <c r="AM514" s="88"/>
      <c r="AN514" s="88"/>
      <c r="AO514" s="88"/>
      <c r="AP514" s="88"/>
    </row>
    <row r="515" ht="19.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131"/>
      <c r="Y515" s="131"/>
      <c r="Z515" s="131"/>
      <c r="AA515" s="131"/>
      <c r="AB515" s="131"/>
      <c r="AC515" s="131"/>
      <c r="AD515" s="131"/>
      <c r="AE515" s="131"/>
      <c r="AF515" s="131"/>
      <c r="AG515" s="88"/>
      <c r="AH515" s="88"/>
      <c r="AI515" s="88"/>
      <c r="AJ515" s="88"/>
      <c r="AK515" s="88"/>
      <c r="AL515" s="88"/>
      <c r="AM515" s="88"/>
      <c r="AN515" s="88"/>
      <c r="AO515" s="88"/>
      <c r="AP515" s="88"/>
    </row>
    <row r="516" ht="19.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131"/>
      <c r="Y516" s="131"/>
      <c r="Z516" s="131"/>
      <c r="AA516" s="131"/>
      <c r="AB516" s="131"/>
      <c r="AC516" s="131"/>
      <c r="AD516" s="131"/>
      <c r="AE516" s="131"/>
      <c r="AF516" s="131"/>
      <c r="AG516" s="88"/>
      <c r="AH516" s="88"/>
      <c r="AI516" s="88"/>
      <c r="AJ516" s="88"/>
      <c r="AK516" s="88"/>
      <c r="AL516" s="88"/>
      <c r="AM516" s="88"/>
      <c r="AN516" s="88"/>
      <c r="AO516" s="88"/>
      <c r="AP516" s="88"/>
    </row>
    <row r="517" ht="19.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131"/>
      <c r="Y517" s="131"/>
      <c r="Z517" s="131"/>
      <c r="AA517" s="131"/>
      <c r="AB517" s="131"/>
      <c r="AC517" s="131"/>
      <c r="AD517" s="131"/>
      <c r="AE517" s="131"/>
      <c r="AF517" s="131"/>
      <c r="AG517" s="88"/>
      <c r="AH517" s="88"/>
      <c r="AI517" s="88"/>
      <c r="AJ517" s="88"/>
      <c r="AK517" s="88"/>
      <c r="AL517" s="88"/>
      <c r="AM517" s="88"/>
      <c r="AN517" s="88"/>
      <c r="AO517" s="88"/>
      <c r="AP517" s="88"/>
    </row>
    <row r="518" ht="19.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131"/>
      <c r="Y518" s="131"/>
      <c r="Z518" s="131"/>
      <c r="AA518" s="131"/>
      <c r="AB518" s="131"/>
      <c r="AC518" s="131"/>
      <c r="AD518" s="131"/>
      <c r="AE518" s="131"/>
      <c r="AF518" s="131"/>
      <c r="AG518" s="88"/>
      <c r="AH518" s="88"/>
      <c r="AI518" s="88"/>
      <c r="AJ518" s="88"/>
      <c r="AK518" s="88"/>
      <c r="AL518" s="88"/>
      <c r="AM518" s="88"/>
      <c r="AN518" s="88"/>
      <c r="AO518" s="88"/>
      <c r="AP518" s="88"/>
    </row>
    <row r="519" ht="19.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131"/>
      <c r="Y519" s="131"/>
      <c r="Z519" s="131"/>
      <c r="AA519" s="131"/>
      <c r="AB519" s="131"/>
      <c r="AC519" s="131"/>
      <c r="AD519" s="131"/>
      <c r="AE519" s="131"/>
      <c r="AF519" s="131"/>
      <c r="AG519" s="88"/>
      <c r="AH519" s="88"/>
      <c r="AI519" s="88"/>
      <c r="AJ519" s="88"/>
      <c r="AK519" s="88"/>
      <c r="AL519" s="88"/>
      <c r="AM519" s="88"/>
      <c r="AN519" s="88"/>
      <c r="AO519" s="88"/>
      <c r="AP519" s="88"/>
    </row>
    <row r="520" ht="19.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131"/>
      <c r="Y520" s="131"/>
      <c r="Z520" s="131"/>
      <c r="AA520" s="131"/>
      <c r="AB520" s="131"/>
      <c r="AC520" s="131"/>
      <c r="AD520" s="131"/>
      <c r="AE520" s="131"/>
      <c r="AF520" s="131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</row>
    <row r="521" ht="19.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131"/>
      <c r="Y521" s="131"/>
      <c r="Z521" s="131"/>
      <c r="AA521" s="131"/>
      <c r="AB521" s="131"/>
      <c r="AC521" s="131"/>
      <c r="AD521" s="131"/>
      <c r="AE521" s="131"/>
      <c r="AF521" s="131"/>
      <c r="AG521" s="88"/>
      <c r="AH521" s="88"/>
      <c r="AI521" s="88"/>
      <c r="AJ521" s="88"/>
      <c r="AK521" s="88"/>
      <c r="AL521" s="88"/>
      <c r="AM521" s="88"/>
      <c r="AN521" s="88"/>
      <c r="AO521" s="88"/>
      <c r="AP521" s="88"/>
    </row>
    <row r="522" ht="19.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131"/>
      <c r="Y522" s="131"/>
      <c r="Z522" s="131"/>
      <c r="AA522" s="131"/>
      <c r="AB522" s="131"/>
      <c r="AC522" s="131"/>
      <c r="AD522" s="131"/>
      <c r="AE522" s="131"/>
      <c r="AF522" s="131"/>
      <c r="AG522" s="88"/>
      <c r="AH522" s="88"/>
      <c r="AI522" s="88"/>
      <c r="AJ522" s="88"/>
      <c r="AK522" s="88"/>
      <c r="AL522" s="88"/>
      <c r="AM522" s="88"/>
      <c r="AN522" s="88"/>
      <c r="AO522" s="88"/>
      <c r="AP522" s="88"/>
    </row>
    <row r="523" ht="19.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131"/>
      <c r="Y523" s="131"/>
      <c r="Z523" s="131"/>
      <c r="AA523" s="131"/>
      <c r="AB523" s="131"/>
      <c r="AC523" s="131"/>
      <c r="AD523" s="131"/>
      <c r="AE523" s="131"/>
      <c r="AF523" s="131"/>
      <c r="AG523" s="88"/>
      <c r="AH523" s="88"/>
      <c r="AI523" s="88"/>
      <c r="AJ523" s="88"/>
      <c r="AK523" s="88"/>
      <c r="AL523" s="88"/>
      <c r="AM523" s="88"/>
      <c r="AN523" s="88"/>
      <c r="AO523" s="88"/>
      <c r="AP523" s="88"/>
    </row>
    <row r="524" ht="19.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131"/>
      <c r="Y524" s="131"/>
      <c r="Z524" s="131"/>
      <c r="AA524" s="131"/>
      <c r="AB524" s="131"/>
      <c r="AC524" s="131"/>
      <c r="AD524" s="131"/>
      <c r="AE524" s="131"/>
      <c r="AF524" s="131"/>
      <c r="AG524" s="88"/>
      <c r="AH524" s="88"/>
      <c r="AI524" s="88"/>
      <c r="AJ524" s="88"/>
      <c r="AK524" s="88"/>
      <c r="AL524" s="88"/>
      <c r="AM524" s="88"/>
      <c r="AN524" s="88"/>
      <c r="AO524" s="88"/>
      <c r="AP524" s="88"/>
    </row>
    <row r="525" ht="19.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131"/>
      <c r="Y525" s="131"/>
      <c r="Z525" s="131"/>
      <c r="AA525" s="131"/>
      <c r="AB525" s="131"/>
      <c r="AC525" s="131"/>
      <c r="AD525" s="131"/>
      <c r="AE525" s="131"/>
      <c r="AF525" s="131"/>
      <c r="AG525" s="88"/>
      <c r="AH525" s="88"/>
      <c r="AI525" s="88"/>
      <c r="AJ525" s="88"/>
      <c r="AK525" s="88"/>
      <c r="AL525" s="88"/>
      <c r="AM525" s="88"/>
      <c r="AN525" s="88"/>
      <c r="AO525" s="88"/>
      <c r="AP525" s="88"/>
    </row>
    <row r="526" ht="19.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131"/>
      <c r="Y526" s="131"/>
      <c r="Z526" s="131"/>
      <c r="AA526" s="131"/>
      <c r="AB526" s="131"/>
      <c r="AC526" s="131"/>
      <c r="AD526" s="131"/>
      <c r="AE526" s="131"/>
      <c r="AF526" s="131"/>
      <c r="AG526" s="88"/>
      <c r="AH526" s="88"/>
      <c r="AI526" s="88"/>
      <c r="AJ526" s="88"/>
      <c r="AK526" s="88"/>
      <c r="AL526" s="88"/>
      <c r="AM526" s="88"/>
      <c r="AN526" s="88"/>
      <c r="AO526" s="88"/>
      <c r="AP526" s="88"/>
    </row>
    <row r="527" ht="19.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131"/>
      <c r="Y527" s="131"/>
      <c r="Z527" s="131"/>
      <c r="AA527" s="131"/>
      <c r="AB527" s="131"/>
      <c r="AC527" s="131"/>
      <c r="AD527" s="131"/>
      <c r="AE527" s="131"/>
      <c r="AF527" s="131"/>
      <c r="AG527" s="88"/>
      <c r="AH527" s="88"/>
      <c r="AI527" s="88"/>
      <c r="AJ527" s="88"/>
      <c r="AK527" s="88"/>
      <c r="AL527" s="88"/>
      <c r="AM527" s="88"/>
      <c r="AN527" s="88"/>
      <c r="AO527" s="88"/>
      <c r="AP527" s="88"/>
    </row>
    <row r="528" ht="19.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131"/>
      <c r="Y528" s="131"/>
      <c r="Z528" s="131"/>
      <c r="AA528" s="131"/>
      <c r="AB528" s="131"/>
      <c r="AC528" s="131"/>
      <c r="AD528" s="131"/>
      <c r="AE528" s="131"/>
      <c r="AF528" s="131"/>
      <c r="AG528" s="88"/>
      <c r="AH528" s="88"/>
      <c r="AI528" s="88"/>
      <c r="AJ528" s="88"/>
      <c r="AK528" s="88"/>
      <c r="AL528" s="88"/>
      <c r="AM528" s="88"/>
      <c r="AN528" s="88"/>
      <c r="AO528" s="88"/>
      <c r="AP528" s="88"/>
    </row>
    <row r="529" ht="19.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131"/>
      <c r="Y529" s="131"/>
      <c r="Z529" s="131"/>
      <c r="AA529" s="131"/>
      <c r="AB529" s="131"/>
      <c r="AC529" s="131"/>
      <c r="AD529" s="131"/>
      <c r="AE529" s="131"/>
      <c r="AF529" s="131"/>
      <c r="AG529" s="88"/>
      <c r="AH529" s="88"/>
      <c r="AI529" s="88"/>
      <c r="AJ529" s="88"/>
      <c r="AK529" s="88"/>
      <c r="AL529" s="88"/>
      <c r="AM529" s="88"/>
      <c r="AN529" s="88"/>
      <c r="AO529" s="88"/>
      <c r="AP529" s="88"/>
    </row>
    <row r="530" ht="19.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131"/>
      <c r="Y530" s="131"/>
      <c r="Z530" s="131"/>
      <c r="AA530" s="131"/>
      <c r="AB530" s="131"/>
      <c r="AC530" s="131"/>
      <c r="AD530" s="131"/>
      <c r="AE530" s="131"/>
      <c r="AF530" s="131"/>
      <c r="AG530" s="88"/>
      <c r="AH530" s="88"/>
      <c r="AI530" s="88"/>
      <c r="AJ530" s="88"/>
      <c r="AK530" s="88"/>
      <c r="AL530" s="88"/>
      <c r="AM530" s="88"/>
      <c r="AN530" s="88"/>
      <c r="AO530" s="88"/>
      <c r="AP530" s="88"/>
    </row>
    <row r="531" ht="19.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131"/>
      <c r="Y531" s="131"/>
      <c r="Z531" s="131"/>
      <c r="AA531" s="131"/>
      <c r="AB531" s="131"/>
      <c r="AC531" s="131"/>
      <c r="AD531" s="131"/>
      <c r="AE531" s="131"/>
      <c r="AF531" s="131"/>
      <c r="AG531" s="88"/>
      <c r="AH531" s="88"/>
      <c r="AI531" s="88"/>
      <c r="AJ531" s="88"/>
      <c r="AK531" s="88"/>
      <c r="AL531" s="88"/>
      <c r="AM531" s="88"/>
      <c r="AN531" s="88"/>
      <c r="AO531" s="88"/>
      <c r="AP531" s="88"/>
    </row>
    <row r="532" ht="19.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131"/>
      <c r="Y532" s="131"/>
      <c r="Z532" s="131"/>
      <c r="AA532" s="131"/>
      <c r="AB532" s="131"/>
      <c r="AC532" s="131"/>
      <c r="AD532" s="131"/>
      <c r="AE532" s="131"/>
      <c r="AF532" s="131"/>
      <c r="AG532" s="88"/>
      <c r="AH532" s="88"/>
      <c r="AI532" s="88"/>
      <c r="AJ532" s="88"/>
      <c r="AK532" s="88"/>
      <c r="AL532" s="88"/>
      <c r="AM532" s="88"/>
      <c r="AN532" s="88"/>
      <c r="AO532" s="88"/>
      <c r="AP532" s="88"/>
    </row>
    <row r="533" ht="19.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131"/>
      <c r="Y533" s="131"/>
      <c r="Z533" s="131"/>
      <c r="AA533" s="131"/>
      <c r="AB533" s="131"/>
      <c r="AC533" s="131"/>
      <c r="AD533" s="131"/>
      <c r="AE533" s="131"/>
      <c r="AF533" s="131"/>
      <c r="AG533" s="88"/>
      <c r="AH533" s="88"/>
      <c r="AI533" s="88"/>
      <c r="AJ533" s="88"/>
      <c r="AK533" s="88"/>
      <c r="AL533" s="88"/>
      <c r="AM533" s="88"/>
      <c r="AN533" s="88"/>
      <c r="AO533" s="88"/>
      <c r="AP533" s="88"/>
    </row>
    <row r="534" ht="19.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131"/>
      <c r="Y534" s="131"/>
      <c r="Z534" s="131"/>
      <c r="AA534" s="131"/>
      <c r="AB534" s="131"/>
      <c r="AC534" s="131"/>
      <c r="AD534" s="131"/>
      <c r="AE534" s="131"/>
      <c r="AF534" s="131"/>
      <c r="AG534" s="88"/>
      <c r="AH534" s="88"/>
      <c r="AI534" s="88"/>
      <c r="AJ534" s="88"/>
      <c r="AK534" s="88"/>
      <c r="AL534" s="88"/>
      <c r="AM534" s="88"/>
      <c r="AN534" s="88"/>
      <c r="AO534" s="88"/>
      <c r="AP534" s="88"/>
    </row>
    <row r="535" ht="19.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131"/>
      <c r="Y535" s="131"/>
      <c r="Z535" s="131"/>
      <c r="AA535" s="131"/>
      <c r="AB535" s="131"/>
      <c r="AC535" s="131"/>
      <c r="AD535" s="131"/>
      <c r="AE535" s="131"/>
      <c r="AF535" s="131"/>
      <c r="AG535" s="88"/>
      <c r="AH535" s="88"/>
      <c r="AI535" s="88"/>
      <c r="AJ535" s="88"/>
      <c r="AK535" s="88"/>
      <c r="AL535" s="88"/>
      <c r="AM535" s="88"/>
      <c r="AN535" s="88"/>
      <c r="AO535" s="88"/>
      <c r="AP535" s="88"/>
    </row>
    <row r="536" ht="19.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131"/>
      <c r="Y536" s="131"/>
      <c r="Z536" s="131"/>
      <c r="AA536" s="131"/>
      <c r="AB536" s="131"/>
      <c r="AC536" s="131"/>
      <c r="AD536" s="131"/>
      <c r="AE536" s="131"/>
      <c r="AF536" s="131"/>
      <c r="AG536" s="88"/>
      <c r="AH536" s="88"/>
      <c r="AI536" s="88"/>
      <c r="AJ536" s="88"/>
      <c r="AK536" s="88"/>
      <c r="AL536" s="88"/>
      <c r="AM536" s="88"/>
      <c r="AN536" s="88"/>
      <c r="AO536" s="88"/>
      <c r="AP536" s="88"/>
    </row>
    <row r="537" ht="19.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131"/>
      <c r="Y537" s="131"/>
      <c r="Z537" s="131"/>
      <c r="AA537" s="131"/>
      <c r="AB537" s="131"/>
      <c r="AC537" s="131"/>
      <c r="AD537" s="131"/>
      <c r="AE537" s="131"/>
      <c r="AF537" s="131"/>
      <c r="AG537" s="88"/>
      <c r="AH537" s="88"/>
      <c r="AI537" s="88"/>
      <c r="AJ537" s="88"/>
      <c r="AK537" s="88"/>
      <c r="AL537" s="88"/>
      <c r="AM537" s="88"/>
      <c r="AN537" s="88"/>
      <c r="AO537" s="88"/>
      <c r="AP537" s="88"/>
    </row>
    <row r="538" ht="19.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131"/>
      <c r="Y538" s="131"/>
      <c r="Z538" s="131"/>
      <c r="AA538" s="131"/>
      <c r="AB538" s="131"/>
      <c r="AC538" s="131"/>
      <c r="AD538" s="131"/>
      <c r="AE538" s="131"/>
      <c r="AF538" s="131"/>
      <c r="AG538" s="88"/>
      <c r="AH538" s="88"/>
      <c r="AI538" s="88"/>
      <c r="AJ538" s="88"/>
      <c r="AK538" s="88"/>
      <c r="AL538" s="88"/>
      <c r="AM538" s="88"/>
      <c r="AN538" s="88"/>
      <c r="AO538" s="88"/>
      <c r="AP538" s="88"/>
    </row>
    <row r="539" ht="19.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88"/>
      <c r="AH539" s="88"/>
      <c r="AI539" s="88"/>
      <c r="AJ539" s="88"/>
      <c r="AK539" s="88"/>
      <c r="AL539" s="88"/>
      <c r="AM539" s="88"/>
      <c r="AN539" s="88"/>
      <c r="AO539" s="88"/>
      <c r="AP539" s="88"/>
    </row>
    <row r="540" ht="19.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131"/>
      <c r="Y540" s="131"/>
      <c r="Z540" s="131"/>
      <c r="AA540" s="131"/>
      <c r="AB540" s="131"/>
      <c r="AC540" s="131"/>
      <c r="AD540" s="131"/>
      <c r="AE540" s="131"/>
      <c r="AF540" s="131"/>
      <c r="AG540" s="88"/>
      <c r="AH540" s="88"/>
      <c r="AI540" s="88"/>
      <c r="AJ540" s="88"/>
      <c r="AK540" s="88"/>
      <c r="AL540" s="88"/>
      <c r="AM540" s="88"/>
      <c r="AN540" s="88"/>
      <c r="AO540" s="88"/>
      <c r="AP540" s="88"/>
    </row>
    <row r="541" ht="19.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131"/>
      <c r="Y541" s="131"/>
      <c r="Z541" s="131"/>
      <c r="AA541" s="131"/>
      <c r="AB541" s="131"/>
      <c r="AC541" s="131"/>
      <c r="AD541" s="131"/>
      <c r="AE541" s="131"/>
      <c r="AF541" s="131"/>
      <c r="AG541" s="88"/>
      <c r="AH541" s="88"/>
      <c r="AI541" s="88"/>
      <c r="AJ541" s="88"/>
      <c r="AK541" s="88"/>
      <c r="AL541" s="88"/>
      <c r="AM541" s="88"/>
      <c r="AN541" s="88"/>
      <c r="AO541" s="88"/>
      <c r="AP541" s="88"/>
    </row>
    <row r="542" ht="19.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131"/>
      <c r="Y542" s="131"/>
      <c r="Z542" s="131"/>
      <c r="AA542" s="131"/>
      <c r="AB542" s="131"/>
      <c r="AC542" s="131"/>
      <c r="AD542" s="131"/>
      <c r="AE542" s="131"/>
      <c r="AF542" s="131"/>
      <c r="AG542" s="88"/>
      <c r="AH542" s="88"/>
      <c r="AI542" s="88"/>
      <c r="AJ542" s="88"/>
      <c r="AK542" s="88"/>
      <c r="AL542" s="88"/>
      <c r="AM542" s="88"/>
      <c r="AN542" s="88"/>
      <c r="AO542" s="88"/>
      <c r="AP542" s="88"/>
    </row>
    <row r="543" ht="19.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131"/>
      <c r="Y543" s="131"/>
      <c r="Z543" s="131"/>
      <c r="AA543" s="131"/>
      <c r="AB543" s="131"/>
      <c r="AC543" s="131"/>
      <c r="AD543" s="131"/>
      <c r="AE543" s="131"/>
      <c r="AF543" s="131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</row>
    <row r="544" ht="19.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131"/>
      <c r="Y544" s="131"/>
      <c r="Z544" s="131"/>
      <c r="AA544" s="131"/>
      <c r="AB544" s="131"/>
      <c r="AC544" s="131"/>
      <c r="AD544" s="131"/>
      <c r="AE544" s="131"/>
      <c r="AF544" s="131"/>
      <c r="AG544" s="88"/>
      <c r="AH544" s="88"/>
      <c r="AI544" s="88"/>
      <c r="AJ544" s="88"/>
      <c r="AK544" s="88"/>
      <c r="AL544" s="88"/>
      <c r="AM544" s="88"/>
      <c r="AN544" s="88"/>
      <c r="AO544" s="88"/>
      <c r="AP544" s="88"/>
    </row>
    <row r="545" ht="19.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131"/>
      <c r="Y545" s="131"/>
      <c r="Z545" s="131"/>
      <c r="AA545" s="131"/>
      <c r="AB545" s="131"/>
      <c r="AC545" s="131"/>
      <c r="AD545" s="131"/>
      <c r="AE545" s="131"/>
      <c r="AF545" s="131"/>
      <c r="AG545" s="88"/>
      <c r="AH545" s="88"/>
      <c r="AI545" s="88"/>
      <c r="AJ545" s="88"/>
      <c r="AK545" s="88"/>
      <c r="AL545" s="88"/>
      <c r="AM545" s="88"/>
      <c r="AN545" s="88"/>
      <c r="AO545" s="88"/>
      <c r="AP545" s="88"/>
    </row>
    <row r="546" ht="19.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131"/>
      <c r="Y546" s="131"/>
      <c r="Z546" s="131"/>
      <c r="AA546" s="131"/>
      <c r="AB546" s="131"/>
      <c r="AC546" s="131"/>
      <c r="AD546" s="131"/>
      <c r="AE546" s="131"/>
      <c r="AF546" s="131"/>
      <c r="AG546" s="88"/>
      <c r="AH546" s="88"/>
      <c r="AI546" s="88"/>
      <c r="AJ546" s="88"/>
      <c r="AK546" s="88"/>
      <c r="AL546" s="88"/>
      <c r="AM546" s="88"/>
      <c r="AN546" s="88"/>
      <c r="AO546" s="88"/>
      <c r="AP546" s="88"/>
    </row>
    <row r="547" ht="19.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131"/>
      <c r="Y547" s="131"/>
      <c r="Z547" s="131"/>
      <c r="AA547" s="131"/>
      <c r="AB547" s="131"/>
      <c r="AC547" s="131"/>
      <c r="AD547" s="131"/>
      <c r="AE547" s="131"/>
      <c r="AF547" s="131"/>
      <c r="AG547" s="88"/>
      <c r="AH547" s="88"/>
      <c r="AI547" s="88"/>
      <c r="AJ547" s="88"/>
      <c r="AK547" s="88"/>
      <c r="AL547" s="88"/>
      <c r="AM547" s="88"/>
      <c r="AN547" s="88"/>
      <c r="AO547" s="88"/>
      <c r="AP547" s="88"/>
    </row>
    <row r="548" ht="19.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131"/>
      <c r="Y548" s="131"/>
      <c r="Z548" s="131"/>
      <c r="AA548" s="131"/>
      <c r="AB548" s="131"/>
      <c r="AC548" s="131"/>
      <c r="AD548" s="131"/>
      <c r="AE548" s="131"/>
      <c r="AF548" s="131"/>
      <c r="AG548" s="88"/>
      <c r="AH548" s="88"/>
      <c r="AI548" s="88"/>
      <c r="AJ548" s="88"/>
      <c r="AK548" s="88"/>
      <c r="AL548" s="88"/>
      <c r="AM548" s="88"/>
      <c r="AN548" s="88"/>
      <c r="AO548" s="88"/>
      <c r="AP548" s="88"/>
    </row>
    <row r="549" ht="19.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131"/>
      <c r="Y549" s="131"/>
      <c r="Z549" s="131"/>
      <c r="AA549" s="131"/>
      <c r="AB549" s="131"/>
      <c r="AC549" s="131"/>
      <c r="AD549" s="131"/>
      <c r="AE549" s="131"/>
      <c r="AF549" s="131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</row>
    <row r="550" ht="19.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131"/>
      <c r="Y550" s="131"/>
      <c r="Z550" s="131"/>
      <c r="AA550" s="131"/>
      <c r="AB550" s="131"/>
      <c r="AC550" s="131"/>
      <c r="AD550" s="131"/>
      <c r="AE550" s="131"/>
      <c r="AF550" s="131"/>
      <c r="AG550" s="88"/>
      <c r="AH550" s="88"/>
      <c r="AI550" s="88"/>
      <c r="AJ550" s="88"/>
      <c r="AK550" s="88"/>
      <c r="AL550" s="88"/>
      <c r="AM550" s="88"/>
      <c r="AN550" s="88"/>
      <c r="AO550" s="88"/>
      <c r="AP550" s="88"/>
    </row>
    <row r="551" ht="19.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131"/>
      <c r="Y551" s="131"/>
      <c r="Z551" s="131"/>
      <c r="AA551" s="131"/>
      <c r="AB551" s="131"/>
      <c r="AC551" s="131"/>
      <c r="AD551" s="131"/>
      <c r="AE551" s="131"/>
      <c r="AF551" s="131"/>
      <c r="AG551" s="88"/>
      <c r="AH551" s="88"/>
      <c r="AI551" s="88"/>
      <c r="AJ551" s="88"/>
      <c r="AK551" s="88"/>
      <c r="AL551" s="88"/>
      <c r="AM551" s="88"/>
      <c r="AN551" s="88"/>
      <c r="AO551" s="88"/>
      <c r="AP551" s="88"/>
    </row>
    <row r="552" ht="19.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131"/>
      <c r="Y552" s="131"/>
      <c r="Z552" s="131"/>
      <c r="AA552" s="131"/>
      <c r="AB552" s="131"/>
      <c r="AC552" s="131"/>
      <c r="AD552" s="131"/>
      <c r="AE552" s="131"/>
      <c r="AF552" s="131"/>
      <c r="AG552" s="88"/>
      <c r="AH552" s="88"/>
      <c r="AI552" s="88"/>
      <c r="AJ552" s="88"/>
      <c r="AK552" s="88"/>
      <c r="AL552" s="88"/>
      <c r="AM552" s="88"/>
      <c r="AN552" s="88"/>
      <c r="AO552" s="88"/>
      <c r="AP552" s="88"/>
    </row>
    <row r="553" ht="19.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131"/>
      <c r="Y553" s="131"/>
      <c r="Z553" s="131"/>
      <c r="AA553" s="131"/>
      <c r="AB553" s="131"/>
      <c r="AC553" s="131"/>
      <c r="AD553" s="131"/>
      <c r="AE553" s="131"/>
      <c r="AF553" s="131"/>
      <c r="AG553" s="88"/>
      <c r="AH553" s="88"/>
      <c r="AI553" s="88"/>
      <c r="AJ553" s="88"/>
      <c r="AK553" s="88"/>
      <c r="AL553" s="88"/>
      <c r="AM553" s="88"/>
      <c r="AN553" s="88"/>
      <c r="AO553" s="88"/>
      <c r="AP553" s="88"/>
    </row>
    <row r="554" ht="19.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131"/>
      <c r="Y554" s="131"/>
      <c r="Z554" s="131"/>
      <c r="AA554" s="131"/>
      <c r="AB554" s="131"/>
      <c r="AC554" s="131"/>
      <c r="AD554" s="131"/>
      <c r="AE554" s="131"/>
      <c r="AF554" s="131"/>
      <c r="AG554" s="88"/>
      <c r="AH554" s="88"/>
      <c r="AI554" s="88"/>
      <c r="AJ554" s="88"/>
      <c r="AK554" s="88"/>
      <c r="AL554" s="88"/>
      <c r="AM554" s="88"/>
      <c r="AN554" s="88"/>
      <c r="AO554" s="88"/>
      <c r="AP554" s="88"/>
    </row>
    <row r="555" ht="19.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131"/>
      <c r="Y555" s="131"/>
      <c r="Z555" s="131"/>
      <c r="AA555" s="131"/>
      <c r="AB555" s="131"/>
      <c r="AC555" s="131"/>
      <c r="AD555" s="131"/>
      <c r="AE555" s="131"/>
      <c r="AF555" s="131"/>
      <c r="AG555" s="88"/>
      <c r="AH555" s="88"/>
      <c r="AI555" s="88"/>
      <c r="AJ555" s="88"/>
      <c r="AK555" s="88"/>
      <c r="AL555" s="88"/>
      <c r="AM555" s="88"/>
      <c r="AN555" s="88"/>
      <c r="AO555" s="88"/>
      <c r="AP555" s="88"/>
    </row>
    <row r="556" ht="19.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131"/>
      <c r="Y556" s="131"/>
      <c r="Z556" s="131"/>
      <c r="AA556" s="131"/>
      <c r="AB556" s="131"/>
      <c r="AC556" s="131"/>
      <c r="AD556" s="131"/>
      <c r="AE556" s="131"/>
      <c r="AF556" s="131"/>
      <c r="AG556" s="88"/>
      <c r="AH556" s="88"/>
      <c r="AI556" s="88"/>
      <c r="AJ556" s="88"/>
      <c r="AK556" s="88"/>
      <c r="AL556" s="88"/>
      <c r="AM556" s="88"/>
      <c r="AN556" s="88"/>
      <c r="AO556" s="88"/>
      <c r="AP556" s="88"/>
    </row>
    <row r="557" ht="19.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131"/>
      <c r="Y557" s="131"/>
      <c r="Z557" s="131"/>
      <c r="AA557" s="131"/>
      <c r="AB557" s="131"/>
      <c r="AC557" s="131"/>
      <c r="AD557" s="131"/>
      <c r="AE557" s="131"/>
      <c r="AF557" s="131"/>
      <c r="AG557" s="88"/>
      <c r="AH557" s="88"/>
      <c r="AI557" s="88"/>
      <c r="AJ557" s="88"/>
      <c r="AK557" s="88"/>
      <c r="AL557" s="88"/>
      <c r="AM557" s="88"/>
      <c r="AN557" s="88"/>
      <c r="AO557" s="88"/>
      <c r="AP557" s="88"/>
    </row>
    <row r="558" ht="19.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131"/>
      <c r="Y558" s="131"/>
      <c r="Z558" s="131"/>
      <c r="AA558" s="131"/>
      <c r="AB558" s="131"/>
      <c r="AC558" s="131"/>
      <c r="AD558" s="131"/>
      <c r="AE558" s="131"/>
      <c r="AF558" s="131"/>
      <c r="AG558" s="88"/>
      <c r="AH558" s="88"/>
      <c r="AI558" s="88"/>
      <c r="AJ558" s="88"/>
      <c r="AK558" s="88"/>
      <c r="AL558" s="88"/>
      <c r="AM558" s="88"/>
      <c r="AN558" s="88"/>
      <c r="AO558" s="88"/>
      <c r="AP558" s="88"/>
    </row>
    <row r="559" ht="19.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131"/>
      <c r="Y559" s="131"/>
      <c r="Z559" s="131"/>
      <c r="AA559" s="131"/>
      <c r="AB559" s="131"/>
      <c r="AC559" s="131"/>
      <c r="AD559" s="131"/>
      <c r="AE559" s="131"/>
      <c r="AF559" s="131"/>
      <c r="AG559" s="88"/>
      <c r="AH559" s="88"/>
      <c r="AI559" s="88"/>
      <c r="AJ559" s="88"/>
      <c r="AK559" s="88"/>
      <c r="AL559" s="88"/>
      <c r="AM559" s="88"/>
      <c r="AN559" s="88"/>
      <c r="AO559" s="88"/>
      <c r="AP559" s="88"/>
    </row>
    <row r="560" ht="19.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131"/>
      <c r="Y560" s="131"/>
      <c r="Z560" s="131"/>
      <c r="AA560" s="131"/>
      <c r="AB560" s="131"/>
      <c r="AC560" s="131"/>
      <c r="AD560" s="131"/>
      <c r="AE560" s="131"/>
      <c r="AF560" s="131"/>
      <c r="AG560" s="88"/>
      <c r="AH560" s="88"/>
      <c r="AI560" s="88"/>
      <c r="AJ560" s="88"/>
      <c r="AK560" s="88"/>
      <c r="AL560" s="88"/>
      <c r="AM560" s="88"/>
      <c r="AN560" s="88"/>
      <c r="AO560" s="88"/>
      <c r="AP560" s="88"/>
    </row>
    <row r="561" ht="19.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131"/>
      <c r="Y561" s="131"/>
      <c r="Z561" s="131"/>
      <c r="AA561" s="131"/>
      <c r="AB561" s="131"/>
      <c r="AC561" s="131"/>
      <c r="AD561" s="131"/>
      <c r="AE561" s="131"/>
      <c r="AF561" s="131"/>
      <c r="AG561" s="88"/>
      <c r="AH561" s="88"/>
      <c r="AI561" s="88"/>
      <c r="AJ561" s="88"/>
      <c r="AK561" s="88"/>
      <c r="AL561" s="88"/>
      <c r="AM561" s="88"/>
      <c r="AN561" s="88"/>
      <c r="AO561" s="88"/>
      <c r="AP561" s="88"/>
    </row>
    <row r="562" ht="19.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131"/>
      <c r="Y562" s="131"/>
      <c r="Z562" s="131"/>
      <c r="AA562" s="131"/>
      <c r="AB562" s="131"/>
      <c r="AC562" s="131"/>
      <c r="AD562" s="131"/>
      <c r="AE562" s="131"/>
      <c r="AF562" s="131"/>
      <c r="AG562" s="88"/>
      <c r="AH562" s="88"/>
      <c r="AI562" s="88"/>
      <c r="AJ562" s="88"/>
      <c r="AK562" s="88"/>
      <c r="AL562" s="88"/>
      <c r="AM562" s="88"/>
      <c r="AN562" s="88"/>
      <c r="AO562" s="88"/>
      <c r="AP562" s="88"/>
    </row>
    <row r="563" ht="19.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131"/>
      <c r="Y563" s="131"/>
      <c r="Z563" s="131"/>
      <c r="AA563" s="131"/>
      <c r="AB563" s="131"/>
      <c r="AC563" s="131"/>
      <c r="AD563" s="131"/>
      <c r="AE563" s="131"/>
      <c r="AF563" s="131"/>
      <c r="AG563" s="88"/>
      <c r="AH563" s="88"/>
      <c r="AI563" s="88"/>
      <c r="AJ563" s="88"/>
      <c r="AK563" s="88"/>
      <c r="AL563" s="88"/>
      <c r="AM563" s="88"/>
      <c r="AN563" s="88"/>
      <c r="AO563" s="88"/>
      <c r="AP563" s="88"/>
    </row>
    <row r="564" ht="19.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131"/>
      <c r="Y564" s="131"/>
      <c r="Z564" s="131"/>
      <c r="AA564" s="131"/>
      <c r="AB564" s="131"/>
      <c r="AC564" s="131"/>
      <c r="AD564" s="131"/>
      <c r="AE564" s="131"/>
      <c r="AF564" s="131"/>
      <c r="AG564" s="88"/>
      <c r="AH564" s="88"/>
      <c r="AI564" s="88"/>
      <c r="AJ564" s="88"/>
      <c r="AK564" s="88"/>
      <c r="AL564" s="88"/>
      <c r="AM564" s="88"/>
      <c r="AN564" s="88"/>
      <c r="AO564" s="88"/>
      <c r="AP564" s="88"/>
    </row>
    <row r="565" ht="19.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131"/>
      <c r="Y565" s="131"/>
      <c r="Z565" s="131"/>
      <c r="AA565" s="131"/>
      <c r="AB565" s="131"/>
      <c r="AC565" s="131"/>
      <c r="AD565" s="131"/>
      <c r="AE565" s="131"/>
      <c r="AF565" s="131"/>
      <c r="AG565" s="88"/>
      <c r="AH565" s="88"/>
      <c r="AI565" s="88"/>
      <c r="AJ565" s="88"/>
      <c r="AK565" s="88"/>
      <c r="AL565" s="88"/>
      <c r="AM565" s="88"/>
      <c r="AN565" s="88"/>
      <c r="AO565" s="88"/>
      <c r="AP565" s="88"/>
    </row>
    <row r="566" ht="19.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131"/>
      <c r="Y566" s="131"/>
      <c r="Z566" s="131"/>
      <c r="AA566" s="131"/>
      <c r="AB566" s="131"/>
      <c r="AC566" s="131"/>
      <c r="AD566" s="131"/>
      <c r="AE566" s="131"/>
      <c r="AF566" s="131"/>
      <c r="AG566" s="88"/>
      <c r="AH566" s="88"/>
      <c r="AI566" s="88"/>
      <c r="AJ566" s="88"/>
      <c r="AK566" s="88"/>
      <c r="AL566" s="88"/>
      <c r="AM566" s="88"/>
      <c r="AN566" s="88"/>
      <c r="AO566" s="88"/>
      <c r="AP566" s="88"/>
    </row>
    <row r="567" ht="19.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131"/>
      <c r="Y567" s="131"/>
      <c r="Z567" s="131"/>
      <c r="AA567" s="131"/>
      <c r="AB567" s="131"/>
      <c r="AC567" s="131"/>
      <c r="AD567" s="131"/>
      <c r="AE567" s="131"/>
      <c r="AF567" s="131"/>
      <c r="AG567" s="88"/>
      <c r="AH567" s="88"/>
      <c r="AI567" s="88"/>
      <c r="AJ567" s="88"/>
      <c r="AK567" s="88"/>
      <c r="AL567" s="88"/>
      <c r="AM567" s="88"/>
      <c r="AN567" s="88"/>
      <c r="AO567" s="88"/>
      <c r="AP567" s="88"/>
    </row>
    <row r="568" ht="19.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131"/>
      <c r="Y568" s="131"/>
      <c r="Z568" s="131"/>
      <c r="AA568" s="131"/>
      <c r="AB568" s="131"/>
      <c r="AC568" s="131"/>
      <c r="AD568" s="131"/>
      <c r="AE568" s="131"/>
      <c r="AF568" s="131"/>
      <c r="AG568" s="88"/>
      <c r="AH568" s="88"/>
      <c r="AI568" s="88"/>
      <c r="AJ568" s="88"/>
      <c r="AK568" s="88"/>
      <c r="AL568" s="88"/>
      <c r="AM568" s="88"/>
      <c r="AN568" s="88"/>
      <c r="AO568" s="88"/>
      <c r="AP568" s="88"/>
    </row>
    <row r="569" ht="19.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131"/>
      <c r="Y569" s="131"/>
      <c r="Z569" s="131"/>
      <c r="AA569" s="131"/>
      <c r="AB569" s="131"/>
      <c r="AC569" s="131"/>
      <c r="AD569" s="131"/>
      <c r="AE569" s="131"/>
      <c r="AF569" s="131"/>
      <c r="AG569" s="88"/>
      <c r="AH569" s="88"/>
      <c r="AI569" s="88"/>
      <c r="AJ569" s="88"/>
      <c r="AK569" s="88"/>
      <c r="AL569" s="88"/>
      <c r="AM569" s="88"/>
      <c r="AN569" s="88"/>
      <c r="AO569" s="88"/>
      <c r="AP569" s="88"/>
    </row>
    <row r="570" ht="19.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131"/>
      <c r="Y570" s="131"/>
      <c r="Z570" s="131"/>
      <c r="AA570" s="131"/>
      <c r="AB570" s="131"/>
      <c r="AC570" s="131"/>
      <c r="AD570" s="131"/>
      <c r="AE570" s="131"/>
      <c r="AF570" s="131"/>
      <c r="AG570" s="88"/>
      <c r="AH570" s="88"/>
      <c r="AI570" s="88"/>
      <c r="AJ570" s="88"/>
      <c r="AK570" s="88"/>
      <c r="AL570" s="88"/>
      <c r="AM570" s="88"/>
      <c r="AN570" s="88"/>
      <c r="AO570" s="88"/>
      <c r="AP570" s="88"/>
    </row>
    <row r="571" ht="19.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131"/>
      <c r="Y571" s="131"/>
      <c r="Z571" s="131"/>
      <c r="AA571" s="131"/>
      <c r="AB571" s="131"/>
      <c r="AC571" s="131"/>
      <c r="AD571" s="131"/>
      <c r="AE571" s="131"/>
      <c r="AF571" s="131"/>
      <c r="AG571" s="88"/>
      <c r="AH571" s="88"/>
      <c r="AI571" s="88"/>
      <c r="AJ571" s="88"/>
      <c r="AK571" s="88"/>
      <c r="AL571" s="88"/>
      <c r="AM571" s="88"/>
      <c r="AN571" s="88"/>
      <c r="AO571" s="88"/>
      <c r="AP571" s="88"/>
    </row>
    <row r="572" ht="19.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131"/>
      <c r="Y572" s="131"/>
      <c r="Z572" s="131"/>
      <c r="AA572" s="131"/>
      <c r="AB572" s="131"/>
      <c r="AC572" s="131"/>
      <c r="AD572" s="131"/>
      <c r="AE572" s="131"/>
      <c r="AF572" s="131"/>
      <c r="AG572" s="88"/>
      <c r="AH572" s="88"/>
      <c r="AI572" s="88"/>
      <c r="AJ572" s="88"/>
      <c r="AK572" s="88"/>
      <c r="AL572" s="88"/>
      <c r="AM572" s="88"/>
      <c r="AN572" s="88"/>
      <c r="AO572" s="88"/>
      <c r="AP572" s="88"/>
    </row>
    <row r="573" ht="19.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131"/>
      <c r="Y573" s="131"/>
      <c r="Z573" s="131"/>
      <c r="AA573" s="131"/>
      <c r="AB573" s="131"/>
      <c r="AC573" s="131"/>
      <c r="AD573" s="131"/>
      <c r="AE573" s="131"/>
      <c r="AF573" s="131"/>
      <c r="AG573" s="88"/>
      <c r="AH573" s="88"/>
      <c r="AI573" s="88"/>
      <c r="AJ573" s="88"/>
      <c r="AK573" s="88"/>
      <c r="AL573" s="88"/>
      <c r="AM573" s="88"/>
      <c r="AN573" s="88"/>
      <c r="AO573" s="88"/>
      <c r="AP573" s="88"/>
    </row>
    <row r="574" ht="19.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131"/>
      <c r="Y574" s="131"/>
      <c r="Z574" s="131"/>
      <c r="AA574" s="131"/>
      <c r="AB574" s="131"/>
      <c r="AC574" s="131"/>
      <c r="AD574" s="131"/>
      <c r="AE574" s="131"/>
      <c r="AF574" s="131"/>
      <c r="AG574" s="88"/>
      <c r="AH574" s="88"/>
      <c r="AI574" s="88"/>
      <c r="AJ574" s="88"/>
      <c r="AK574" s="88"/>
      <c r="AL574" s="88"/>
      <c r="AM574" s="88"/>
      <c r="AN574" s="88"/>
      <c r="AO574" s="88"/>
      <c r="AP574" s="88"/>
    </row>
    <row r="575" ht="19.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131"/>
      <c r="Y575" s="131"/>
      <c r="Z575" s="131"/>
      <c r="AA575" s="131"/>
      <c r="AB575" s="131"/>
      <c r="AC575" s="131"/>
      <c r="AD575" s="131"/>
      <c r="AE575" s="131"/>
      <c r="AF575" s="131"/>
      <c r="AG575" s="88"/>
      <c r="AH575" s="88"/>
      <c r="AI575" s="88"/>
      <c r="AJ575" s="88"/>
      <c r="AK575" s="88"/>
      <c r="AL575" s="88"/>
      <c r="AM575" s="88"/>
      <c r="AN575" s="88"/>
      <c r="AO575" s="88"/>
      <c r="AP575" s="88"/>
    </row>
    <row r="576" ht="19.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131"/>
      <c r="Y576" s="131"/>
      <c r="Z576" s="131"/>
      <c r="AA576" s="131"/>
      <c r="AB576" s="131"/>
      <c r="AC576" s="131"/>
      <c r="AD576" s="131"/>
      <c r="AE576" s="131"/>
      <c r="AF576" s="131"/>
      <c r="AG576" s="88"/>
      <c r="AH576" s="88"/>
      <c r="AI576" s="88"/>
      <c r="AJ576" s="88"/>
      <c r="AK576" s="88"/>
      <c r="AL576" s="88"/>
      <c r="AM576" s="88"/>
      <c r="AN576" s="88"/>
      <c r="AO576" s="88"/>
      <c r="AP576" s="88"/>
    </row>
    <row r="577" ht="19.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131"/>
      <c r="Y577" s="131"/>
      <c r="Z577" s="131"/>
      <c r="AA577" s="131"/>
      <c r="AB577" s="131"/>
      <c r="AC577" s="131"/>
      <c r="AD577" s="131"/>
      <c r="AE577" s="131"/>
      <c r="AF577" s="131"/>
      <c r="AG577" s="88"/>
      <c r="AH577" s="88"/>
      <c r="AI577" s="88"/>
      <c r="AJ577" s="88"/>
      <c r="AK577" s="88"/>
      <c r="AL577" s="88"/>
      <c r="AM577" s="88"/>
      <c r="AN577" s="88"/>
      <c r="AO577" s="88"/>
      <c r="AP577" s="88"/>
    </row>
    <row r="578" ht="19.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131"/>
      <c r="Y578" s="131"/>
      <c r="Z578" s="131"/>
      <c r="AA578" s="131"/>
      <c r="AB578" s="131"/>
      <c r="AC578" s="131"/>
      <c r="AD578" s="131"/>
      <c r="AE578" s="131"/>
      <c r="AF578" s="131"/>
      <c r="AG578" s="88"/>
      <c r="AH578" s="88"/>
      <c r="AI578" s="88"/>
      <c r="AJ578" s="88"/>
      <c r="AK578" s="88"/>
      <c r="AL578" s="88"/>
      <c r="AM578" s="88"/>
      <c r="AN578" s="88"/>
      <c r="AO578" s="88"/>
      <c r="AP578" s="88"/>
    </row>
    <row r="579" ht="19.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131"/>
      <c r="Y579" s="131"/>
      <c r="Z579" s="131"/>
      <c r="AA579" s="131"/>
      <c r="AB579" s="131"/>
      <c r="AC579" s="131"/>
      <c r="AD579" s="131"/>
      <c r="AE579" s="131"/>
      <c r="AF579" s="131"/>
      <c r="AG579" s="88"/>
      <c r="AH579" s="88"/>
      <c r="AI579" s="88"/>
      <c r="AJ579" s="88"/>
      <c r="AK579" s="88"/>
      <c r="AL579" s="88"/>
      <c r="AM579" s="88"/>
      <c r="AN579" s="88"/>
      <c r="AO579" s="88"/>
      <c r="AP579" s="88"/>
    </row>
    <row r="580" ht="19.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131"/>
      <c r="Y580" s="131"/>
      <c r="Z580" s="131"/>
      <c r="AA580" s="131"/>
      <c r="AB580" s="131"/>
      <c r="AC580" s="131"/>
      <c r="AD580" s="131"/>
      <c r="AE580" s="131"/>
      <c r="AF580" s="131"/>
      <c r="AG580" s="88"/>
      <c r="AH580" s="88"/>
      <c r="AI580" s="88"/>
      <c r="AJ580" s="88"/>
      <c r="AK580" s="88"/>
      <c r="AL580" s="88"/>
      <c r="AM580" s="88"/>
      <c r="AN580" s="88"/>
      <c r="AO580" s="88"/>
      <c r="AP580" s="88"/>
    </row>
    <row r="581" ht="19.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131"/>
      <c r="Y581" s="131"/>
      <c r="Z581" s="131"/>
      <c r="AA581" s="131"/>
      <c r="AB581" s="131"/>
      <c r="AC581" s="131"/>
      <c r="AD581" s="131"/>
      <c r="AE581" s="131"/>
      <c r="AF581" s="131"/>
      <c r="AG581" s="88"/>
      <c r="AH581" s="88"/>
      <c r="AI581" s="88"/>
      <c r="AJ581" s="88"/>
      <c r="AK581" s="88"/>
      <c r="AL581" s="88"/>
      <c r="AM581" s="88"/>
      <c r="AN581" s="88"/>
      <c r="AO581" s="88"/>
      <c r="AP581" s="88"/>
    </row>
    <row r="582" ht="19.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131"/>
      <c r="Y582" s="131"/>
      <c r="Z582" s="131"/>
      <c r="AA582" s="131"/>
      <c r="AB582" s="131"/>
      <c r="AC582" s="131"/>
      <c r="AD582" s="131"/>
      <c r="AE582" s="131"/>
      <c r="AF582" s="131"/>
      <c r="AG582" s="88"/>
      <c r="AH582" s="88"/>
      <c r="AI582" s="88"/>
      <c r="AJ582" s="88"/>
      <c r="AK582" s="88"/>
      <c r="AL582" s="88"/>
      <c r="AM582" s="88"/>
      <c r="AN582" s="88"/>
      <c r="AO582" s="88"/>
      <c r="AP582" s="88"/>
    </row>
    <row r="583" ht="19.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131"/>
      <c r="Y583" s="131"/>
      <c r="Z583" s="131"/>
      <c r="AA583" s="131"/>
      <c r="AB583" s="131"/>
      <c r="AC583" s="131"/>
      <c r="AD583" s="131"/>
      <c r="AE583" s="131"/>
      <c r="AF583" s="131"/>
      <c r="AG583" s="88"/>
      <c r="AH583" s="88"/>
      <c r="AI583" s="88"/>
      <c r="AJ583" s="88"/>
      <c r="AK583" s="88"/>
      <c r="AL583" s="88"/>
      <c r="AM583" s="88"/>
      <c r="AN583" s="88"/>
      <c r="AO583" s="88"/>
      <c r="AP583" s="88"/>
    </row>
    <row r="584" ht="19.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131"/>
      <c r="Y584" s="131"/>
      <c r="Z584" s="131"/>
      <c r="AA584" s="131"/>
      <c r="AB584" s="131"/>
      <c r="AC584" s="131"/>
      <c r="AD584" s="131"/>
      <c r="AE584" s="131"/>
      <c r="AF584" s="131"/>
      <c r="AG584" s="88"/>
      <c r="AH584" s="88"/>
      <c r="AI584" s="88"/>
      <c r="AJ584" s="88"/>
      <c r="AK584" s="88"/>
      <c r="AL584" s="88"/>
      <c r="AM584" s="88"/>
      <c r="AN584" s="88"/>
      <c r="AO584" s="88"/>
      <c r="AP584" s="88"/>
    </row>
    <row r="585" ht="19.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131"/>
      <c r="Y585" s="131"/>
      <c r="Z585" s="131"/>
      <c r="AA585" s="131"/>
      <c r="AB585" s="131"/>
      <c r="AC585" s="131"/>
      <c r="AD585" s="131"/>
      <c r="AE585" s="131"/>
      <c r="AF585" s="131"/>
      <c r="AG585" s="88"/>
      <c r="AH585" s="88"/>
      <c r="AI585" s="88"/>
      <c r="AJ585" s="88"/>
      <c r="AK585" s="88"/>
      <c r="AL585" s="88"/>
      <c r="AM585" s="88"/>
      <c r="AN585" s="88"/>
      <c r="AO585" s="88"/>
      <c r="AP585" s="88"/>
    </row>
    <row r="586" ht="19.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131"/>
      <c r="Y586" s="131"/>
      <c r="Z586" s="131"/>
      <c r="AA586" s="131"/>
      <c r="AB586" s="131"/>
      <c r="AC586" s="131"/>
      <c r="AD586" s="131"/>
      <c r="AE586" s="131"/>
      <c r="AF586" s="131"/>
      <c r="AG586" s="88"/>
      <c r="AH586" s="88"/>
      <c r="AI586" s="88"/>
      <c r="AJ586" s="88"/>
      <c r="AK586" s="88"/>
      <c r="AL586" s="88"/>
      <c r="AM586" s="88"/>
      <c r="AN586" s="88"/>
      <c r="AO586" s="88"/>
      <c r="AP586" s="88"/>
    </row>
    <row r="587" ht="19.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131"/>
      <c r="Y587" s="131"/>
      <c r="Z587" s="131"/>
      <c r="AA587" s="131"/>
      <c r="AB587" s="131"/>
      <c r="AC587" s="131"/>
      <c r="AD587" s="131"/>
      <c r="AE587" s="131"/>
      <c r="AF587" s="131"/>
      <c r="AG587" s="88"/>
      <c r="AH587" s="88"/>
      <c r="AI587" s="88"/>
      <c r="AJ587" s="88"/>
      <c r="AK587" s="88"/>
      <c r="AL587" s="88"/>
      <c r="AM587" s="88"/>
      <c r="AN587" s="88"/>
      <c r="AO587" s="88"/>
      <c r="AP587" s="88"/>
    </row>
    <row r="588" ht="19.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131"/>
      <c r="Y588" s="131"/>
      <c r="Z588" s="131"/>
      <c r="AA588" s="131"/>
      <c r="AB588" s="131"/>
      <c r="AC588" s="131"/>
      <c r="AD588" s="131"/>
      <c r="AE588" s="131"/>
      <c r="AF588" s="131"/>
      <c r="AG588" s="88"/>
      <c r="AH588" s="88"/>
      <c r="AI588" s="88"/>
      <c r="AJ588" s="88"/>
      <c r="AK588" s="88"/>
      <c r="AL588" s="88"/>
      <c r="AM588" s="88"/>
      <c r="AN588" s="88"/>
      <c r="AO588" s="88"/>
      <c r="AP588" s="88"/>
    </row>
    <row r="589" ht="19.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131"/>
      <c r="Y589" s="131"/>
      <c r="Z589" s="131"/>
      <c r="AA589" s="131"/>
      <c r="AB589" s="131"/>
      <c r="AC589" s="131"/>
      <c r="AD589" s="131"/>
      <c r="AE589" s="131"/>
      <c r="AF589" s="131"/>
      <c r="AG589" s="88"/>
      <c r="AH589" s="88"/>
      <c r="AI589" s="88"/>
      <c r="AJ589" s="88"/>
      <c r="AK589" s="88"/>
      <c r="AL589" s="88"/>
      <c r="AM589" s="88"/>
      <c r="AN589" s="88"/>
      <c r="AO589" s="88"/>
      <c r="AP589" s="88"/>
    </row>
    <row r="590" ht="19.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131"/>
      <c r="Y590" s="131"/>
      <c r="Z590" s="131"/>
      <c r="AA590" s="131"/>
      <c r="AB590" s="131"/>
      <c r="AC590" s="131"/>
      <c r="AD590" s="131"/>
      <c r="AE590" s="131"/>
      <c r="AF590" s="131"/>
      <c r="AG590" s="88"/>
      <c r="AH590" s="88"/>
      <c r="AI590" s="88"/>
      <c r="AJ590" s="88"/>
      <c r="AK590" s="88"/>
      <c r="AL590" s="88"/>
      <c r="AM590" s="88"/>
      <c r="AN590" s="88"/>
      <c r="AO590" s="88"/>
      <c r="AP590" s="88"/>
    </row>
    <row r="591" ht="19.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131"/>
      <c r="Y591" s="131"/>
      <c r="Z591" s="131"/>
      <c r="AA591" s="131"/>
      <c r="AB591" s="131"/>
      <c r="AC591" s="131"/>
      <c r="AD591" s="131"/>
      <c r="AE591" s="131"/>
      <c r="AF591" s="131"/>
      <c r="AG591" s="88"/>
      <c r="AH591" s="88"/>
      <c r="AI591" s="88"/>
      <c r="AJ591" s="88"/>
      <c r="AK591" s="88"/>
      <c r="AL591" s="88"/>
      <c r="AM591" s="88"/>
      <c r="AN591" s="88"/>
      <c r="AO591" s="88"/>
      <c r="AP591" s="88"/>
    </row>
    <row r="592" ht="19.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131"/>
      <c r="Y592" s="131"/>
      <c r="Z592" s="131"/>
      <c r="AA592" s="131"/>
      <c r="AB592" s="131"/>
      <c r="AC592" s="131"/>
      <c r="AD592" s="131"/>
      <c r="AE592" s="131"/>
      <c r="AF592" s="131"/>
      <c r="AG592" s="88"/>
      <c r="AH592" s="88"/>
      <c r="AI592" s="88"/>
      <c r="AJ592" s="88"/>
      <c r="AK592" s="88"/>
      <c r="AL592" s="88"/>
      <c r="AM592" s="88"/>
      <c r="AN592" s="88"/>
      <c r="AO592" s="88"/>
      <c r="AP592" s="88"/>
    </row>
    <row r="593" ht="19.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131"/>
      <c r="Y593" s="131"/>
      <c r="Z593" s="131"/>
      <c r="AA593" s="131"/>
      <c r="AB593" s="131"/>
      <c r="AC593" s="131"/>
      <c r="AD593" s="131"/>
      <c r="AE593" s="131"/>
      <c r="AF593" s="131"/>
      <c r="AG593" s="88"/>
      <c r="AH593" s="88"/>
      <c r="AI593" s="88"/>
      <c r="AJ593" s="88"/>
      <c r="AK593" s="88"/>
      <c r="AL593" s="88"/>
      <c r="AM593" s="88"/>
      <c r="AN593" s="88"/>
      <c r="AO593" s="88"/>
      <c r="AP593" s="88"/>
    </row>
    <row r="594" ht="19.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131"/>
      <c r="Y594" s="131"/>
      <c r="Z594" s="131"/>
      <c r="AA594" s="131"/>
      <c r="AB594" s="131"/>
      <c r="AC594" s="131"/>
      <c r="AD594" s="131"/>
      <c r="AE594" s="131"/>
      <c r="AF594" s="131"/>
      <c r="AG594" s="88"/>
      <c r="AH594" s="88"/>
      <c r="AI594" s="88"/>
      <c r="AJ594" s="88"/>
      <c r="AK594" s="88"/>
      <c r="AL594" s="88"/>
      <c r="AM594" s="88"/>
      <c r="AN594" s="88"/>
      <c r="AO594" s="88"/>
      <c r="AP594" s="88"/>
    </row>
    <row r="595" ht="19.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131"/>
      <c r="Y595" s="131"/>
      <c r="Z595" s="131"/>
      <c r="AA595" s="131"/>
      <c r="AB595" s="131"/>
      <c r="AC595" s="131"/>
      <c r="AD595" s="131"/>
      <c r="AE595" s="131"/>
      <c r="AF595" s="131"/>
      <c r="AG595" s="88"/>
      <c r="AH595" s="88"/>
      <c r="AI595" s="88"/>
      <c r="AJ595" s="88"/>
      <c r="AK595" s="88"/>
      <c r="AL595" s="88"/>
      <c r="AM595" s="88"/>
      <c r="AN595" s="88"/>
      <c r="AO595" s="88"/>
      <c r="AP595" s="88"/>
    </row>
    <row r="596" ht="19.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131"/>
      <c r="Y596" s="131"/>
      <c r="Z596" s="131"/>
      <c r="AA596" s="131"/>
      <c r="AB596" s="131"/>
      <c r="AC596" s="131"/>
      <c r="AD596" s="131"/>
      <c r="AE596" s="131"/>
      <c r="AF596" s="131"/>
      <c r="AG596" s="88"/>
      <c r="AH596" s="88"/>
      <c r="AI596" s="88"/>
      <c r="AJ596" s="88"/>
      <c r="AK596" s="88"/>
      <c r="AL596" s="88"/>
      <c r="AM596" s="88"/>
      <c r="AN596" s="88"/>
      <c r="AO596" s="88"/>
      <c r="AP596" s="88"/>
    </row>
    <row r="597" ht="19.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131"/>
      <c r="Y597" s="131"/>
      <c r="Z597" s="131"/>
      <c r="AA597" s="131"/>
      <c r="AB597" s="131"/>
      <c r="AC597" s="131"/>
      <c r="AD597" s="131"/>
      <c r="AE597" s="131"/>
      <c r="AF597" s="131"/>
      <c r="AG597" s="88"/>
      <c r="AH597" s="88"/>
      <c r="AI597" s="88"/>
      <c r="AJ597" s="88"/>
      <c r="AK597" s="88"/>
      <c r="AL597" s="88"/>
      <c r="AM597" s="88"/>
      <c r="AN597" s="88"/>
      <c r="AO597" s="88"/>
      <c r="AP597" s="88"/>
    </row>
    <row r="598" ht="19.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131"/>
      <c r="Y598" s="131"/>
      <c r="Z598" s="131"/>
      <c r="AA598" s="131"/>
      <c r="AB598" s="131"/>
      <c r="AC598" s="131"/>
      <c r="AD598" s="131"/>
      <c r="AE598" s="131"/>
      <c r="AF598" s="131"/>
      <c r="AG598" s="88"/>
      <c r="AH598" s="88"/>
      <c r="AI598" s="88"/>
      <c r="AJ598" s="88"/>
      <c r="AK598" s="88"/>
      <c r="AL598" s="88"/>
      <c r="AM598" s="88"/>
      <c r="AN598" s="88"/>
      <c r="AO598" s="88"/>
      <c r="AP598" s="88"/>
    </row>
    <row r="599" ht="19.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131"/>
      <c r="Y599" s="131"/>
      <c r="Z599" s="131"/>
      <c r="AA599" s="131"/>
      <c r="AB599" s="131"/>
      <c r="AC599" s="131"/>
      <c r="AD599" s="131"/>
      <c r="AE599" s="131"/>
      <c r="AF599" s="131"/>
      <c r="AG599" s="88"/>
      <c r="AH599" s="88"/>
      <c r="AI599" s="88"/>
      <c r="AJ599" s="88"/>
      <c r="AK599" s="88"/>
      <c r="AL599" s="88"/>
      <c r="AM599" s="88"/>
      <c r="AN599" s="88"/>
      <c r="AO599" s="88"/>
      <c r="AP599" s="88"/>
    </row>
    <row r="600" ht="19.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131"/>
      <c r="Y600" s="131"/>
      <c r="Z600" s="131"/>
      <c r="AA600" s="131"/>
      <c r="AB600" s="131"/>
      <c r="AC600" s="131"/>
      <c r="AD600" s="131"/>
      <c r="AE600" s="131"/>
      <c r="AF600" s="131"/>
      <c r="AG600" s="88"/>
      <c r="AH600" s="88"/>
      <c r="AI600" s="88"/>
      <c r="AJ600" s="88"/>
      <c r="AK600" s="88"/>
      <c r="AL600" s="88"/>
      <c r="AM600" s="88"/>
      <c r="AN600" s="88"/>
      <c r="AO600" s="88"/>
      <c r="AP600" s="88"/>
    </row>
    <row r="601" ht="19.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131"/>
      <c r="Y601" s="131"/>
      <c r="Z601" s="131"/>
      <c r="AA601" s="131"/>
      <c r="AB601" s="131"/>
      <c r="AC601" s="131"/>
      <c r="AD601" s="131"/>
      <c r="AE601" s="131"/>
      <c r="AF601" s="131"/>
      <c r="AG601" s="88"/>
      <c r="AH601" s="88"/>
      <c r="AI601" s="88"/>
      <c r="AJ601" s="88"/>
      <c r="AK601" s="88"/>
      <c r="AL601" s="88"/>
      <c r="AM601" s="88"/>
      <c r="AN601" s="88"/>
      <c r="AO601" s="88"/>
      <c r="AP601" s="88"/>
    </row>
    <row r="602" ht="19.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131"/>
      <c r="Y602" s="131"/>
      <c r="Z602" s="131"/>
      <c r="AA602" s="131"/>
      <c r="AB602" s="131"/>
      <c r="AC602" s="131"/>
      <c r="AD602" s="131"/>
      <c r="AE602" s="131"/>
      <c r="AF602" s="131"/>
      <c r="AG602" s="88"/>
      <c r="AH602" s="88"/>
      <c r="AI602" s="88"/>
      <c r="AJ602" s="88"/>
      <c r="AK602" s="88"/>
      <c r="AL602" s="88"/>
      <c r="AM602" s="88"/>
      <c r="AN602" s="88"/>
      <c r="AO602" s="88"/>
      <c r="AP602" s="88"/>
    </row>
    <row r="603" ht="19.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131"/>
      <c r="Y603" s="131"/>
      <c r="Z603" s="131"/>
      <c r="AA603" s="131"/>
      <c r="AB603" s="131"/>
      <c r="AC603" s="131"/>
      <c r="AD603" s="131"/>
      <c r="AE603" s="131"/>
      <c r="AF603" s="131"/>
      <c r="AG603" s="88"/>
      <c r="AH603" s="88"/>
      <c r="AI603" s="88"/>
      <c r="AJ603" s="88"/>
      <c r="AK603" s="88"/>
      <c r="AL603" s="88"/>
      <c r="AM603" s="88"/>
      <c r="AN603" s="88"/>
      <c r="AO603" s="88"/>
      <c r="AP603" s="88"/>
    </row>
    <row r="604" ht="19.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131"/>
      <c r="Y604" s="131"/>
      <c r="Z604" s="131"/>
      <c r="AA604" s="131"/>
      <c r="AB604" s="131"/>
      <c r="AC604" s="131"/>
      <c r="AD604" s="131"/>
      <c r="AE604" s="131"/>
      <c r="AF604" s="131"/>
      <c r="AG604" s="88"/>
      <c r="AH604" s="88"/>
      <c r="AI604" s="88"/>
      <c r="AJ604" s="88"/>
      <c r="AK604" s="88"/>
      <c r="AL604" s="88"/>
      <c r="AM604" s="88"/>
      <c r="AN604" s="88"/>
      <c r="AO604" s="88"/>
      <c r="AP604" s="88"/>
    </row>
    <row r="605" ht="19.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131"/>
      <c r="Y605" s="131"/>
      <c r="Z605" s="131"/>
      <c r="AA605" s="131"/>
      <c r="AB605" s="131"/>
      <c r="AC605" s="131"/>
      <c r="AD605" s="131"/>
      <c r="AE605" s="131"/>
      <c r="AF605" s="131"/>
      <c r="AG605" s="88"/>
      <c r="AH605" s="88"/>
      <c r="AI605" s="88"/>
      <c r="AJ605" s="88"/>
      <c r="AK605" s="88"/>
      <c r="AL605" s="88"/>
      <c r="AM605" s="88"/>
      <c r="AN605" s="88"/>
      <c r="AO605" s="88"/>
      <c r="AP605" s="88"/>
    </row>
    <row r="606" ht="19.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131"/>
      <c r="Y606" s="131"/>
      <c r="Z606" s="131"/>
      <c r="AA606" s="131"/>
      <c r="AB606" s="131"/>
      <c r="AC606" s="131"/>
      <c r="AD606" s="131"/>
      <c r="AE606" s="131"/>
      <c r="AF606" s="131"/>
      <c r="AG606" s="88"/>
      <c r="AH606" s="88"/>
      <c r="AI606" s="88"/>
      <c r="AJ606" s="88"/>
      <c r="AK606" s="88"/>
      <c r="AL606" s="88"/>
      <c r="AM606" s="88"/>
      <c r="AN606" s="88"/>
      <c r="AO606" s="88"/>
      <c r="AP606" s="88"/>
    </row>
    <row r="607" ht="19.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131"/>
      <c r="Y607" s="131"/>
      <c r="Z607" s="131"/>
      <c r="AA607" s="131"/>
      <c r="AB607" s="131"/>
      <c r="AC607" s="131"/>
      <c r="AD607" s="131"/>
      <c r="AE607" s="131"/>
      <c r="AF607" s="131"/>
      <c r="AG607" s="88"/>
      <c r="AH607" s="88"/>
      <c r="AI607" s="88"/>
      <c r="AJ607" s="88"/>
      <c r="AK607" s="88"/>
      <c r="AL607" s="88"/>
      <c r="AM607" s="88"/>
      <c r="AN607" s="88"/>
      <c r="AO607" s="88"/>
      <c r="AP607" s="88"/>
    </row>
    <row r="608" ht="19.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131"/>
      <c r="Y608" s="131"/>
      <c r="Z608" s="131"/>
      <c r="AA608" s="131"/>
      <c r="AB608" s="131"/>
      <c r="AC608" s="131"/>
      <c r="AD608" s="131"/>
      <c r="AE608" s="131"/>
      <c r="AF608" s="131"/>
      <c r="AG608" s="88"/>
      <c r="AH608" s="88"/>
      <c r="AI608" s="88"/>
      <c r="AJ608" s="88"/>
      <c r="AK608" s="88"/>
      <c r="AL608" s="88"/>
      <c r="AM608" s="88"/>
      <c r="AN608" s="88"/>
      <c r="AO608" s="88"/>
      <c r="AP608" s="88"/>
    </row>
    <row r="609" ht="19.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131"/>
      <c r="Y609" s="131"/>
      <c r="Z609" s="131"/>
      <c r="AA609" s="131"/>
      <c r="AB609" s="131"/>
      <c r="AC609" s="131"/>
      <c r="AD609" s="131"/>
      <c r="AE609" s="131"/>
      <c r="AF609" s="131"/>
      <c r="AG609" s="88"/>
      <c r="AH609" s="88"/>
      <c r="AI609" s="88"/>
      <c r="AJ609" s="88"/>
      <c r="AK609" s="88"/>
      <c r="AL609" s="88"/>
      <c r="AM609" s="88"/>
      <c r="AN609" s="88"/>
      <c r="AO609" s="88"/>
      <c r="AP609" s="88"/>
    </row>
    <row r="610" ht="19.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131"/>
      <c r="Y610" s="131"/>
      <c r="Z610" s="131"/>
      <c r="AA610" s="131"/>
      <c r="AB610" s="131"/>
      <c r="AC610" s="131"/>
      <c r="AD610" s="131"/>
      <c r="AE610" s="131"/>
      <c r="AF610" s="131"/>
      <c r="AG610" s="88"/>
      <c r="AH610" s="88"/>
      <c r="AI610" s="88"/>
      <c r="AJ610" s="88"/>
      <c r="AK610" s="88"/>
      <c r="AL610" s="88"/>
      <c r="AM610" s="88"/>
      <c r="AN610" s="88"/>
      <c r="AO610" s="88"/>
      <c r="AP610" s="88"/>
    </row>
    <row r="611" ht="19.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131"/>
      <c r="Y611" s="131"/>
      <c r="Z611" s="131"/>
      <c r="AA611" s="131"/>
      <c r="AB611" s="131"/>
      <c r="AC611" s="131"/>
      <c r="AD611" s="131"/>
      <c r="AE611" s="131"/>
      <c r="AF611" s="131"/>
      <c r="AG611" s="88"/>
      <c r="AH611" s="88"/>
      <c r="AI611" s="88"/>
      <c r="AJ611" s="88"/>
      <c r="AK611" s="88"/>
      <c r="AL611" s="88"/>
      <c r="AM611" s="88"/>
      <c r="AN611" s="88"/>
      <c r="AO611" s="88"/>
      <c r="AP611" s="88"/>
    </row>
    <row r="612" ht="19.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131"/>
      <c r="Y612" s="131"/>
      <c r="Z612" s="131"/>
      <c r="AA612" s="131"/>
      <c r="AB612" s="131"/>
      <c r="AC612" s="131"/>
      <c r="AD612" s="131"/>
      <c r="AE612" s="131"/>
      <c r="AF612" s="131"/>
      <c r="AG612" s="88"/>
      <c r="AH612" s="88"/>
      <c r="AI612" s="88"/>
      <c r="AJ612" s="88"/>
      <c r="AK612" s="88"/>
      <c r="AL612" s="88"/>
      <c r="AM612" s="88"/>
      <c r="AN612" s="88"/>
      <c r="AO612" s="88"/>
      <c r="AP612" s="88"/>
    </row>
    <row r="613" ht="19.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131"/>
      <c r="Y613" s="131"/>
      <c r="Z613" s="131"/>
      <c r="AA613" s="131"/>
      <c r="AB613" s="131"/>
      <c r="AC613" s="131"/>
      <c r="AD613" s="131"/>
      <c r="AE613" s="131"/>
      <c r="AF613" s="131"/>
      <c r="AG613" s="88"/>
      <c r="AH613" s="88"/>
      <c r="AI613" s="88"/>
      <c r="AJ613" s="88"/>
      <c r="AK613" s="88"/>
      <c r="AL613" s="88"/>
      <c r="AM613" s="88"/>
      <c r="AN613" s="88"/>
      <c r="AO613" s="88"/>
      <c r="AP613" s="88"/>
    </row>
    <row r="614" ht="19.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131"/>
      <c r="Y614" s="131"/>
      <c r="Z614" s="131"/>
      <c r="AA614" s="131"/>
      <c r="AB614" s="131"/>
      <c r="AC614" s="131"/>
      <c r="AD614" s="131"/>
      <c r="AE614" s="131"/>
      <c r="AF614" s="131"/>
      <c r="AG614" s="88"/>
      <c r="AH614" s="88"/>
      <c r="AI614" s="88"/>
      <c r="AJ614" s="88"/>
      <c r="AK614" s="88"/>
      <c r="AL614" s="88"/>
      <c r="AM614" s="88"/>
      <c r="AN614" s="88"/>
      <c r="AO614" s="88"/>
      <c r="AP614" s="88"/>
    </row>
    <row r="615" ht="19.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131"/>
      <c r="Y615" s="131"/>
      <c r="Z615" s="131"/>
      <c r="AA615" s="131"/>
      <c r="AB615" s="131"/>
      <c r="AC615" s="131"/>
      <c r="AD615" s="131"/>
      <c r="AE615" s="131"/>
      <c r="AF615" s="131"/>
      <c r="AG615" s="88"/>
      <c r="AH615" s="88"/>
      <c r="AI615" s="88"/>
      <c r="AJ615" s="88"/>
      <c r="AK615" s="88"/>
      <c r="AL615" s="88"/>
      <c r="AM615" s="88"/>
      <c r="AN615" s="88"/>
      <c r="AO615" s="88"/>
      <c r="AP615" s="88"/>
    </row>
    <row r="616" ht="19.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131"/>
      <c r="Y616" s="131"/>
      <c r="Z616" s="131"/>
      <c r="AA616" s="131"/>
      <c r="AB616" s="131"/>
      <c r="AC616" s="131"/>
      <c r="AD616" s="131"/>
      <c r="AE616" s="131"/>
      <c r="AF616" s="131"/>
      <c r="AG616" s="88"/>
      <c r="AH616" s="88"/>
      <c r="AI616" s="88"/>
      <c r="AJ616" s="88"/>
      <c r="AK616" s="88"/>
      <c r="AL616" s="88"/>
      <c r="AM616" s="88"/>
      <c r="AN616" s="88"/>
      <c r="AO616" s="88"/>
      <c r="AP616" s="88"/>
    </row>
    <row r="617" ht="19.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131"/>
      <c r="Y617" s="131"/>
      <c r="Z617" s="131"/>
      <c r="AA617" s="131"/>
      <c r="AB617" s="131"/>
      <c r="AC617" s="131"/>
      <c r="AD617" s="131"/>
      <c r="AE617" s="131"/>
      <c r="AF617" s="131"/>
      <c r="AG617" s="88"/>
      <c r="AH617" s="88"/>
      <c r="AI617" s="88"/>
      <c r="AJ617" s="88"/>
      <c r="AK617" s="88"/>
      <c r="AL617" s="88"/>
      <c r="AM617" s="88"/>
      <c r="AN617" s="88"/>
      <c r="AO617" s="88"/>
      <c r="AP617" s="88"/>
    </row>
    <row r="618" ht="19.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131"/>
      <c r="Y618" s="131"/>
      <c r="Z618" s="131"/>
      <c r="AA618" s="131"/>
      <c r="AB618" s="131"/>
      <c r="AC618" s="131"/>
      <c r="AD618" s="131"/>
      <c r="AE618" s="131"/>
      <c r="AF618" s="131"/>
      <c r="AG618" s="88"/>
      <c r="AH618" s="88"/>
      <c r="AI618" s="88"/>
      <c r="AJ618" s="88"/>
      <c r="AK618" s="88"/>
      <c r="AL618" s="88"/>
      <c r="AM618" s="88"/>
      <c r="AN618" s="88"/>
      <c r="AO618" s="88"/>
      <c r="AP618" s="88"/>
    </row>
    <row r="619" ht="19.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131"/>
      <c r="Y619" s="131"/>
      <c r="Z619" s="131"/>
      <c r="AA619" s="131"/>
      <c r="AB619" s="131"/>
      <c r="AC619" s="131"/>
      <c r="AD619" s="131"/>
      <c r="AE619" s="131"/>
      <c r="AF619" s="131"/>
      <c r="AG619" s="88"/>
      <c r="AH619" s="88"/>
      <c r="AI619" s="88"/>
      <c r="AJ619" s="88"/>
      <c r="AK619" s="88"/>
      <c r="AL619" s="88"/>
      <c r="AM619" s="88"/>
      <c r="AN619" s="88"/>
      <c r="AO619" s="88"/>
      <c r="AP619" s="88"/>
    </row>
    <row r="620" ht="19.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131"/>
      <c r="Y620" s="131"/>
      <c r="Z620" s="131"/>
      <c r="AA620" s="131"/>
      <c r="AB620" s="131"/>
      <c r="AC620" s="131"/>
      <c r="AD620" s="131"/>
      <c r="AE620" s="131"/>
      <c r="AF620" s="131"/>
      <c r="AG620" s="88"/>
      <c r="AH620" s="88"/>
      <c r="AI620" s="88"/>
      <c r="AJ620" s="88"/>
      <c r="AK620" s="88"/>
      <c r="AL620" s="88"/>
      <c r="AM620" s="88"/>
      <c r="AN620" s="88"/>
      <c r="AO620" s="88"/>
      <c r="AP620" s="88"/>
    </row>
    <row r="621" ht="19.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131"/>
      <c r="Y621" s="131"/>
      <c r="Z621" s="131"/>
      <c r="AA621" s="131"/>
      <c r="AB621" s="131"/>
      <c r="AC621" s="131"/>
      <c r="AD621" s="131"/>
      <c r="AE621" s="131"/>
      <c r="AF621" s="131"/>
      <c r="AG621" s="88"/>
      <c r="AH621" s="88"/>
      <c r="AI621" s="88"/>
      <c r="AJ621" s="88"/>
      <c r="AK621" s="88"/>
      <c r="AL621" s="88"/>
      <c r="AM621" s="88"/>
      <c r="AN621" s="88"/>
      <c r="AO621" s="88"/>
      <c r="AP621" s="88"/>
    </row>
    <row r="622" ht="19.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131"/>
      <c r="Y622" s="131"/>
      <c r="Z622" s="131"/>
      <c r="AA622" s="131"/>
      <c r="AB622" s="131"/>
      <c r="AC622" s="131"/>
      <c r="AD622" s="131"/>
      <c r="AE622" s="131"/>
      <c r="AF622" s="131"/>
      <c r="AG622" s="88"/>
      <c r="AH622" s="88"/>
      <c r="AI622" s="88"/>
      <c r="AJ622" s="88"/>
      <c r="AK622" s="88"/>
      <c r="AL622" s="88"/>
      <c r="AM622" s="88"/>
      <c r="AN622" s="88"/>
      <c r="AO622" s="88"/>
      <c r="AP622" s="88"/>
    </row>
    <row r="623" ht="19.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131"/>
      <c r="Y623" s="131"/>
      <c r="Z623" s="131"/>
      <c r="AA623" s="131"/>
      <c r="AB623" s="131"/>
      <c r="AC623" s="131"/>
      <c r="AD623" s="131"/>
      <c r="AE623" s="131"/>
      <c r="AF623" s="131"/>
      <c r="AG623" s="88"/>
      <c r="AH623" s="88"/>
      <c r="AI623" s="88"/>
      <c r="AJ623" s="88"/>
      <c r="AK623" s="88"/>
      <c r="AL623" s="88"/>
      <c r="AM623" s="88"/>
      <c r="AN623" s="88"/>
      <c r="AO623" s="88"/>
      <c r="AP623" s="88"/>
    </row>
    <row r="624" ht="19.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131"/>
      <c r="Y624" s="131"/>
      <c r="Z624" s="131"/>
      <c r="AA624" s="131"/>
      <c r="AB624" s="131"/>
      <c r="AC624" s="131"/>
      <c r="AD624" s="131"/>
      <c r="AE624" s="131"/>
      <c r="AF624" s="131"/>
      <c r="AG624" s="88"/>
      <c r="AH624" s="88"/>
      <c r="AI624" s="88"/>
      <c r="AJ624" s="88"/>
      <c r="AK624" s="88"/>
      <c r="AL624" s="88"/>
      <c r="AM624" s="88"/>
      <c r="AN624" s="88"/>
      <c r="AO624" s="88"/>
      <c r="AP624" s="88"/>
    </row>
    <row r="625" ht="19.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131"/>
      <c r="Y625" s="131"/>
      <c r="Z625" s="131"/>
      <c r="AA625" s="131"/>
      <c r="AB625" s="131"/>
      <c r="AC625" s="131"/>
      <c r="AD625" s="131"/>
      <c r="AE625" s="131"/>
      <c r="AF625" s="131"/>
      <c r="AG625" s="88"/>
      <c r="AH625" s="88"/>
      <c r="AI625" s="88"/>
      <c r="AJ625" s="88"/>
      <c r="AK625" s="88"/>
      <c r="AL625" s="88"/>
      <c r="AM625" s="88"/>
      <c r="AN625" s="88"/>
      <c r="AO625" s="88"/>
      <c r="AP625" s="88"/>
    </row>
    <row r="626" ht="19.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131"/>
      <c r="Y626" s="131"/>
      <c r="Z626" s="131"/>
      <c r="AA626" s="131"/>
      <c r="AB626" s="131"/>
      <c r="AC626" s="131"/>
      <c r="AD626" s="131"/>
      <c r="AE626" s="131"/>
      <c r="AF626" s="131"/>
      <c r="AG626" s="88"/>
      <c r="AH626" s="88"/>
      <c r="AI626" s="88"/>
      <c r="AJ626" s="88"/>
      <c r="AK626" s="88"/>
      <c r="AL626" s="88"/>
      <c r="AM626" s="88"/>
      <c r="AN626" s="88"/>
      <c r="AO626" s="88"/>
      <c r="AP626" s="88"/>
    </row>
    <row r="627" ht="19.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131"/>
      <c r="Y627" s="131"/>
      <c r="Z627" s="131"/>
      <c r="AA627" s="131"/>
      <c r="AB627" s="131"/>
      <c r="AC627" s="131"/>
      <c r="AD627" s="131"/>
      <c r="AE627" s="131"/>
      <c r="AF627" s="131"/>
      <c r="AG627" s="88"/>
      <c r="AH627" s="88"/>
      <c r="AI627" s="88"/>
      <c r="AJ627" s="88"/>
      <c r="AK627" s="88"/>
      <c r="AL627" s="88"/>
      <c r="AM627" s="88"/>
      <c r="AN627" s="88"/>
      <c r="AO627" s="88"/>
      <c r="AP627" s="88"/>
    </row>
    <row r="628" ht="19.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131"/>
      <c r="Y628" s="131"/>
      <c r="Z628" s="131"/>
      <c r="AA628" s="131"/>
      <c r="AB628" s="131"/>
      <c r="AC628" s="131"/>
      <c r="AD628" s="131"/>
      <c r="AE628" s="131"/>
      <c r="AF628" s="131"/>
      <c r="AG628" s="88"/>
      <c r="AH628" s="88"/>
      <c r="AI628" s="88"/>
      <c r="AJ628" s="88"/>
      <c r="AK628" s="88"/>
      <c r="AL628" s="88"/>
      <c r="AM628" s="88"/>
      <c r="AN628" s="88"/>
      <c r="AO628" s="88"/>
      <c r="AP628" s="88"/>
    </row>
    <row r="629" ht="19.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131"/>
      <c r="Y629" s="131"/>
      <c r="Z629" s="131"/>
      <c r="AA629" s="131"/>
      <c r="AB629" s="131"/>
      <c r="AC629" s="131"/>
      <c r="AD629" s="131"/>
      <c r="AE629" s="131"/>
      <c r="AF629" s="131"/>
      <c r="AG629" s="88"/>
      <c r="AH629" s="88"/>
      <c r="AI629" s="88"/>
      <c r="AJ629" s="88"/>
      <c r="AK629" s="88"/>
      <c r="AL629" s="88"/>
      <c r="AM629" s="88"/>
      <c r="AN629" s="88"/>
      <c r="AO629" s="88"/>
      <c r="AP629" s="88"/>
    </row>
    <row r="630" ht="19.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131"/>
      <c r="Y630" s="131"/>
      <c r="Z630" s="131"/>
      <c r="AA630" s="131"/>
      <c r="AB630" s="131"/>
      <c r="AC630" s="131"/>
      <c r="AD630" s="131"/>
      <c r="AE630" s="131"/>
      <c r="AF630" s="131"/>
      <c r="AG630" s="88"/>
      <c r="AH630" s="88"/>
      <c r="AI630" s="88"/>
      <c r="AJ630" s="88"/>
      <c r="AK630" s="88"/>
      <c r="AL630" s="88"/>
      <c r="AM630" s="88"/>
      <c r="AN630" s="88"/>
      <c r="AO630" s="88"/>
      <c r="AP630" s="88"/>
    </row>
    <row r="631" ht="19.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131"/>
      <c r="Y631" s="131"/>
      <c r="Z631" s="131"/>
      <c r="AA631" s="131"/>
      <c r="AB631" s="131"/>
      <c r="AC631" s="131"/>
      <c r="AD631" s="131"/>
      <c r="AE631" s="131"/>
      <c r="AF631" s="131"/>
      <c r="AG631" s="88"/>
      <c r="AH631" s="88"/>
      <c r="AI631" s="88"/>
      <c r="AJ631" s="88"/>
      <c r="AK631" s="88"/>
      <c r="AL631" s="88"/>
      <c r="AM631" s="88"/>
      <c r="AN631" s="88"/>
      <c r="AO631" s="88"/>
      <c r="AP631" s="88"/>
    </row>
    <row r="632" ht="19.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131"/>
      <c r="Y632" s="131"/>
      <c r="Z632" s="131"/>
      <c r="AA632" s="131"/>
      <c r="AB632" s="131"/>
      <c r="AC632" s="131"/>
      <c r="AD632" s="131"/>
      <c r="AE632" s="131"/>
      <c r="AF632" s="131"/>
      <c r="AG632" s="88"/>
      <c r="AH632" s="88"/>
      <c r="AI632" s="88"/>
      <c r="AJ632" s="88"/>
      <c r="AK632" s="88"/>
      <c r="AL632" s="88"/>
      <c r="AM632" s="88"/>
      <c r="AN632" s="88"/>
      <c r="AO632" s="88"/>
      <c r="AP632" s="88"/>
    </row>
    <row r="633" ht="19.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131"/>
      <c r="Y633" s="131"/>
      <c r="Z633" s="131"/>
      <c r="AA633" s="131"/>
      <c r="AB633" s="131"/>
      <c r="AC633" s="131"/>
      <c r="AD633" s="131"/>
      <c r="AE633" s="131"/>
      <c r="AF633" s="131"/>
      <c r="AG633" s="88"/>
      <c r="AH633" s="88"/>
      <c r="AI633" s="88"/>
      <c r="AJ633" s="88"/>
      <c r="AK633" s="88"/>
      <c r="AL633" s="88"/>
      <c r="AM633" s="88"/>
      <c r="AN633" s="88"/>
      <c r="AO633" s="88"/>
      <c r="AP633" s="88"/>
    </row>
    <row r="634" ht="19.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131"/>
      <c r="Y634" s="131"/>
      <c r="Z634" s="131"/>
      <c r="AA634" s="131"/>
      <c r="AB634" s="131"/>
      <c r="AC634" s="131"/>
      <c r="AD634" s="131"/>
      <c r="AE634" s="131"/>
      <c r="AF634" s="131"/>
      <c r="AG634" s="88"/>
      <c r="AH634" s="88"/>
      <c r="AI634" s="88"/>
      <c r="AJ634" s="88"/>
      <c r="AK634" s="88"/>
      <c r="AL634" s="88"/>
      <c r="AM634" s="88"/>
      <c r="AN634" s="88"/>
      <c r="AO634" s="88"/>
      <c r="AP634" s="88"/>
    </row>
    <row r="635" ht="19.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131"/>
      <c r="Y635" s="131"/>
      <c r="Z635" s="131"/>
      <c r="AA635" s="131"/>
      <c r="AB635" s="131"/>
      <c r="AC635" s="131"/>
      <c r="AD635" s="131"/>
      <c r="AE635" s="131"/>
      <c r="AF635" s="131"/>
      <c r="AG635" s="88"/>
      <c r="AH635" s="88"/>
      <c r="AI635" s="88"/>
      <c r="AJ635" s="88"/>
      <c r="AK635" s="88"/>
      <c r="AL635" s="88"/>
      <c r="AM635" s="88"/>
      <c r="AN635" s="88"/>
      <c r="AO635" s="88"/>
      <c r="AP635" s="88"/>
    </row>
    <row r="636" ht="19.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131"/>
      <c r="Y636" s="131"/>
      <c r="Z636" s="131"/>
      <c r="AA636" s="131"/>
      <c r="AB636" s="131"/>
      <c r="AC636" s="131"/>
      <c r="AD636" s="131"/>
      <c r="AE636" s="131"/>
      <c r="AF636" s="131"/>
      <c r="AG636" s="88"/>
      <c r="AH636" s="88"/>
      <c r="AI636" s="88"/>
      <c r="AJ636" s="88"/>
      <c r="AK636" s="88"/>
      <c r="AL636" s="88"/>
      <c r="AM636" s="88"/>
      <c r="AN636" s="88"/>
      <c r="AO636" s="88"/>
      <c r="AP636" s="88"/>
    </row>
    <row r="637" ht="19.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131"/>
      <c r="Y637" s="131"/>
      <c r="Z637" s="131"/>
      <c r="AA637" s="131"/>
      <c r="AB637" s="131"/>
      <c r="AC637" s="131"/>
      <c r="AD637" s="131"/>
      <c r="AE637" s="131"/>
      <c r="AF637" s="131"/>
      <c r="AG637" s="88"/>
      <c r="AH637" s="88"/>
      <c r="AI637" s="88"/>
      <c r="AJ637" s="88"/>
      <c r="AK637" s="88"/>
      <c r="AL637" s="88"/>
      <c r="AM637" s="88"/>
      <c r="AN637" s="88"/>
      <c r="AO637" s="88"/>
      <c r="AP637" s="88"/>
    </row>
    <row r="638" ht="19.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131"/>
      <c r="Y638" s="131"/>
      <c r="Z638" s="131"/>
      <c r="AA638" s="131"/>
      <c r="AB638" s="131"/>
      <c r="AC638" s="131"/>
      <c r="AD638" s="131"/>
      <c r="AE638" s="131"/>
      <c r="AF638" s="131"/>
      <c r="AG638" s="88"/>
      <c r="AH638" s="88"/>
      <c r="AI638" s="88"/>
      <c r="AJ638" s="88"/>
      <c r="AK638" s="88"/>
      <c r="AL638" s="88"/>
      <c r="AM638" s="88"/>
      <c r="AN638" s="88"/>
      <c r="AO638" s="88"/>
      <c r="AP638" s="88"/>
    </row>
    <row r="639" ht="19.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131"/>
      <c r="Y639" s="131"/>
      <c r="Z639" s="131"/>
      <c r="AA639" s="131"/>
      <c r="AB639" s="131"/>
      <c r="AC639" s="131"/>
      <c r="AD639" s="131"/>
      <c r="AE639" s="131"/>
      <c r="AF639" s="131"/>
      <c r="AG639" s="88"/>
      <c r="AH639" s="88"/>
      <c r="AI639" s="88"/>
      <c r="AJ639" s="88"/>
      <c r="AK639" s="88"/>
      <c r="AL639" s="88"/>
      <c r="AM639" s="88"/>
      <c r="AN639" s="88"/>
      <c r="AO639" s="88"/>
      <c r="AP639" s="88"/>
    </row>
    <row r="640" ht="19.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131"/>
      <c r="Y640" s="131"/>
      <c r="Z640" s="131"/>
      <c r="AA640" s="131"/>
      <c r="AB640" s="131"/>
      <c r="AC640" s="131"/>
      <c r="AD640" s="131"/>
      <c r="AE640" s="131"/>
      <c r="AF640" s="131"/>
      <c r="AG640" s="88"/>
      <c r="AH640" s="88"/>
      <c r="AI640" s="88"/>
      <c r="AJ640" s="88"/>
      <c r="AK640" s="88"/>
      <c r="AL640" s="88"/>
      <c r="AM640" s="88"/>
      <c r="AN640" s="88"/>
      <c r="AO640" s="88"/>
      <c r="AP640" s="88"/>
    </row>
    <row r="641" ht="19.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131"/>
      <c r="Y641" s="131"/>
      <c r="Z641" s="131"/>
      <c r="AA641" s="131"/>
      <c r="AB641" s="131"/>
      <c r="AC641" s="131"/>
      <c r="AD641" s="131"/>
      <c r="AE641" s="131"/>
      <c r="AF641" s="131"/>
      <c r="AG641" s="88"/>
      <c r="AH641" s="88"/>
      <c r="AI641" s="88"/>
      <c r="AJ641" s="88"/>
      <c r="AK641" s="88"/>
      <c r="AL641" s="88"/>
      <c r="AM641" s="88"/>
      <c r="AN641" s="88"/>
      <c r="AO641" s="88"/>
      <c r="AP641" s="88"/>
    </row>
    <row r="642" ht="19.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131"/>
      <c r="Y642" s="131"/>
      <c r="Z642" s="131"/>
      <c r="AA642" s="131"/>
      <c r="AB642" s="131"/>
      <c r="AC642" s="131"/>
      <c r="AD642" s="131"/>
      <c r="AE642" s="131"/>
      <c r="AF642" s="131"/>
      <c r="AG642" s="88"/>
      <c r="AH642" s="88"/>
      <c r="AI642" s="88"/>
      <c r="AJ642" s="88"/>
      <c r="AK642" s="88"/>
      <c r="AL642" s="88"/>
      <c r="AM642" s="88"/>
      <c r="AN642" s="88"/>
      <c r="AO642" s="88"/>
      <c r="AP642" s="88"/>
    </row>
    <row r="643" ht="19.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131"/>
      <c r="Y643" s="131"/>
      <c r="Z643" s="131"/>
      <c r="AA643" s="131"/>
      <c r="AB643" s="131"/>
      <c r="AC643" s="131"/>
      <c r="AD643" s="131"/>
      <c r="AE643" s="131"/>
      <c r="AF643" s="131"/>
      <c r="AG643" s="88"/>
      <c r="AH643" s="88"/>
      <c r="AI643" s="88"/>
      <c r="AJ643" s="88"/>
      <c r="AK643" s="88"/>
      <c r="AL643" s="88"/>
      <c r="AM643" s="88"/>
      <c r="AN643" s="88"/>
      <c r="AO643" s="88"/>
      <c r="AP643" s="88"/>
    </row>
    <row r="644" ht="19.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131"/>
      <c r="Y644" s="131"/>
      <c r="Z644" s="131"/>
      <c r="AA644" s="131"/>
      <c r="AB644" s="131"/>
      <c r="AC644" s="131"/>
      <c r="AD644" s="131"/>
      <c r="AE644" s="131"/>
      <c r="AF644" s="131"/>
      <c r="AG644" s="88"/>
      <c r="AH644" s="88"/>
      <c r="AI644" s="88"/>
      <c r="AJ644" s="88"/>
      <c r="AK644" s="88"/>
      <c r="AL644" s="88"/>
      <c r="AM644" s="88"/>
      <c r="AN644" s="88"/>
      <c r="AO644" s="88"/>
      <c r="AP644" s="88"/>
    </row>
    <row r="645" ht="19.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131"/>
      <c r="Y645" s="131"/>
      <c r="Z645" s="131"/>
      <c r="AA645" s="131"/>
      <c r="AB645" s="131"/>
      <c r="AC645" s="131"/>
      <c r="AD645" s="131"/>
      <c r="AE645" s="131"/>
      <c r="AF645" s="131"/>
      <c r="AG645" s="88"/>
      <c r="AH645" s="88"/>
      <c r="AI645" s="88"/>
      <c r="AJ645" s="88"/>
      <c r="AK645" s="88"/>
      <c r="AL645" s="88"/>
      <c r="AM645" s="88"/>
      <c r="AN645" s="88"/>
      <c r="AO645" s="88"/>
      <c r="AP645" s="88"/>
    </row>
    <row r="646" ht="19.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131"/>
      <c r="Y646" s="131"/>
      <c r="Z646" s="131"/>
      <c r="AA646" s="131"/>
      <c r="AB646" s="131"/>
      <c r="AC646" s="131"/>
      <c r="AD646" s="131"/>
      <c r="AE646" s="131"/>
      <c r="AF646" s="131"/>
      <c r="AG646" s="88"/>
      <c r="AH646" s="88"/>
      <c r="AI646" s="88"/>
      <c r="AJ646" s="88"/>
      <c r="AK646" s="88"/>
      <c r="AL646" s="88"/>
      <c r="AM646" s="88"/>
      <c r="AN646" s="88"/>
      <c r="AO646" s="88"/>
      <c r="AP646" s="88"/>
    </row>
    <row r="647" ht="19.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131"/>
      <c r="Y647" s="131"/>
      <c r="Z647" s="131"/>
      <c r="AA647" s="131"/>
      <c r="AB647" s="131"/>
      <c r="AC647" s="131"/>
      <c r="AD647" s="131"/>
      <c r="AE647" s="131"/>
      <c r="AF647" s="131"/>
      <c r="AG647" s="88"/>
      <c r="AH647" s="88"/>
      <c r="AI647" s="88"/>
      <c r="AJ647" s="88"/>
      <c r="AK647" s="88"/>
      <c r="AL647" s="88"/>
      <c r="AM647" s="88"/>
      <c r="AN647" s="88"/>
      <c r="AO647" s="88"/>
      <c r="AP647" s="88"/>
    </row>
    <row r="648" ht="19.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131"/>
      <c r="Y648" s="131"/>
      <c r="Z648" s="131"/>
      <c r="AA648" s="131"/>
      <c r="AB648" s="131"/>
      <c r="AC648" s="131"/>
      <c r="AD648" s="131"/>
      <c r="AE648" s="131"/>
      <c r="AF648" s="131"/>
      <c r="AG648" s="88"/>
      <c r="AH648" s="88"/>
      <c r="AI648" s="88"/>
      <c r="AJ648" s="88"/>
      <c r="AK648" s="88"/>
      <c r="AL648" s="88"/>
      <c r="AM648" s="88"/>
      <c r="AN648" s="88"/>
      <c r="AO648" s="88"/>
      <c r="AP648" s="88"/>
    </row>
    <row r="649" ht="19.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131"/>
      <c r="Y649" s="131"/>
      <c r="Z649" s="131"/>
      <c r="AA649" s="131"/>
      <c r="AB649" s="131"/>
      <c r="AC649" s="131"/>
      <c r="AD649" s="131"/>
      <c r="AE649" s="131"/>
      <c r="AF649" s="131"/>
      <c r="AG649" s="88"/>
      <c r="AH649" s="88"/>
      <c r="AI649" s="88"/>
      <c r="AJ649" s="88"/>
      <c r="AK649" s="88"/>
      <c r="AL649" s="88"/>
      <c r="AM649" s="88"/>
      <c r="AN649" s="88"/>
      <c r="AO649" s="88"/>
      <c r="AP649" s="88"/>
    </row>
    <row r="650" ht="19.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131"/>
      <c r="Y650" s="131"/>
      <c r="Z650" s="131"/>
      <c r="AA650" s="131"/>
      <c r="AB650" s="131"/>
      <c r="AC650" s="131"/>
      <c r="AD650" s="131"/>
      <c r="AE650" s="131"/>
      <c r="AF650" s="131"/>
      <c r="AG650" s="88"/>
      <c r="AH650" s="88"/>
      <c r="AI650" s="88"/>
      <c r="AJ650" s="88"/>
      <c r="AK650" s="88"/>
      <c r="AL650" s="88"/>
      <c r="AM650" s="88"/>
      <c r="AN650" s="88"/>
      <c r="AO650" s="88"/>
      <c r="AP650" s="88"/>
    </row>
    <row r="651" ht="19.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131"/>
      <c r="Y651" s="131"/>
      <c r="Z651" s="131"/>
      <c r="AA651" s="131"/>
      <c r="AB651" s="131"/>
      <c r="AC651" s="131"/>
      <c r="AD651" s="131"/>
      <c r="AE651" s="131"/>
      <c r="AF651" s="131"/>
      <c r="AG651" s="88"/>
      <c r="AH651" s="88"/>
      <c r="AI651" s="88"/>
      <c r="AJ651" s="88"/>
      <c r="AK651" s="88"/>
      <c r="AL651" s="88"/>
      <c r="AM651" s="88"/>
      <c r="AN651" s="88"/>
      <c r="AO651" s="88"/>
      <c r="AP651" s="88"/>
    </row>
    <row r="652" ht="19.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131"/>
      <c r="Y652" s="131"/>
      <c r="Z652" s="131"/>
      <c r="AA652" s="131"/>
      <c r="AB652" s="131"/>
      <c r="AC652" s="131"/>
      <c r="AD652" s="131"/>
      <c r="AE652" s="131"/>
      <c r="AF652" s="131"/>
      <c r="AG652" s="88"/>
      <c r="AH652" s="88"/>
      <c r="AI652" s="88"/>
      <c r="AJ652" s="88"/>
      <c r="AK652" s="88"/>
      <c r="AL652" s="88"/>
      <c r="AM652" s="88"/>
      <c r="AN652" s="88"/>
      <c r="AO652" s="88"/>
      <c r="AP652" s="88"/>
    </row>
    <row r="653" ht="19.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131"/>
      <c r="Y653" s="131"/>
      <c r="Z653" s="131"/>
      <c r="AA653" s="131"/>
      <c r="AB653" s="131"/>
      <c r="AC653" s="131"/>
      <c r="AD653" s="131"/>
      <c r="AE653" s="131"/>
      <c r="AF653" s="131"/>
      <c r="AG653" s="88"/>
      <c r="AH653" s="88"/>
      <c r="AI653" s="88"/>
      <c r="AJ653" s="88"/>
      <c r="AK653" s="88"/>
      <c r="AL653" s="88"/>
      <c r="AM653" s="88"/>
      <c r="AN653" s="88"/>
      <c r="AO653" s="88"/>
      <c r="AP653" s="88"/>
    </row>
    <row r="654" ht="19.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131"/>
      <c r="Y654" s="131"/>
      <c r="Z654" s="131"/>
      <c r="AA654" s="131"/>
      <c r="AB654" s="131"/>
      <c r="AC654" s="131"/>
      <c r="AD654" s="131"/>
      <c r="AE654" s="131"/>
      <c r="AF654" s="131"/>
      <c r="AG654" s="88"/>
      <c r="AH654" s="88"/>
      <c r="AI654" s="88"/>
      <c r="AJ654" s="88"/>
      <c r="AK654" s="88"/>
      <c r="AL654" s="88"/>
      <c r="AM654" s="88"/>
      <c r="AN654" s="88"/>
      <c r="AO654" s="88"/>
      <c r="AP654" s="88"/>
    </row>
    <row r="655" ht="19.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131"/>
      <c r="Y655" s="131"/>
      <c r="Z655" s="131"/>
      <c r="AA655" s="131"/>
      <c r="AB655" s="131"/>
      <c r="AC655" s="131"/>
      <c r="AD655" s="131"/>
      <c r="AE655" s="131"/>
      <c r="AF655" s="131"/>
      <c r="AG655" s="88"/>
      <c r="AH655" s="88"/>
      <c r="AI655" s="88"/>
      <c r="AJ655" s="88"/>
      <c r="AK655" s="88"/>
      <c r="AL655" s="88"/>
      <c r="AM655" s="88"/>
      <c r="AN655" s="88"/>
      <c r="AO655" s="88"/>
      <c r="AP655" s="88"/>
    </row>
    <row r="656" ht="19.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131"/>
      <c r="Y656" s="131"/>
      <c r="Z656" s="131"/>
      <c r="AA656" s="131"/>
      <c r="AB656" s="131"/>
      <c r="AC656" s="131"/>
      <c r="AD656" s="131"/>
      <c r="AE656" s="131"/>
      <c r="AF656" s="131"/>
      <c r="AG656" s="88"/>
      <c r="AH656" s="88"/>
      <c r="AI656" s="88"/>
      <c r="AJ656" s="88"/>
      <c r="AK656" s="88"/>
      <c r="AL656" s="88"/>
      <c r="AM656" s="88"/>
      <c r="AN656" s="88"/>
      <c r="AO656" s="88"/>
      <c r="AP656" s="88"/>
    </row>
    <row r="657" ht="19.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131"/>
      <c r="Y657" s="131"/>
      <c r="Z657" s="131"/>
      <c r="AA657" s="131"/>
      <c r="AB657" s="131"/>
      <c r="AC657" s="131"/>
      <c r="AD657" s="131"/>
      <c r="AE657" s="131"/>
      <c r="AF657" s="131"/>
      <c r="AG657" s="88"/>
      <c r="AH657" s="88"/>
      <c r="AI657" s="88"/>
      <c r="AJ657" s="88"/>
      <c r="AK657" s="88"/>
      <c r="AL657" s="88"/>
      <c r="AM657" s="88"/>
      <c r="AN657" s="88"/>
      <c r="AO657" s="88"/>
      <c r="AP657" s="88"/>
    </row>
    <row r="658" ht="19.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131"/>
      <c r="Y658" s="131"/>
      <c r="Z658" s="131"/>
      <c r="AA658" s="131"/>
      <c r="AB658" s="131"/>
      <c r="AC658" s="131"/>
      <c r="AD658" s="131"/>
      <c r="AE658" s="131"/>
      <c r="AF658" s="131"/>
      <c r="AG658" s="88"/>
      <c r="AH658" s="88"/>
      <c r="AI658" s="88"/>
      <c r="AJ658" s="88"/>
      <c r="AK658" s="88"/>
      <c r="AL658" s="88"/>
      <c r="AM658" s="88"/>
      <c r="AN658" s="88"/>
      <c r="AO658" s="88"/>
      <c r="AP658" s="88"/>
    </row>
    <row r="659" ht="19.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131"/>
      <c r="Y659" s="131"/>
      <c r="Z659" s="131"/>
      <c r="AA659" s="131"/>
      <c r="AB659" s="131"/>
      <c r="AC659" s="131"/>
      <c r="AD659" s="131"/>
      <c r="AE659" s="131"/>
      <c r="AF659" s="131"/>
      <c r="AG659" s="88"/>
      <c r="AH659" s="88"/>
      <c r="AI659" s="88"/>
      <c r="AJ659" s="88"/>
      <c r="AK659" s="88"/>
      <c r="AL659" s="88"/>
      <c r="AM659" s="88"/>
      <c r="AN659" s="88"/>
      <c r="AO659" s="88"/>
      <c r="AP659" s="88"/>
    </row>
    <row r="660" ht="19.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131"/>
      <c r="Y660" s="131"/>
      <c r="Z660" s="131"/>
      <c r="AA660" s="131"/>
      <c r="AB660" s="131"/>
      <c r="AC660" s="131"/>
      <c r="AD660" s="131"/>
      <c r="AE660" s="131"/>
      <c r="AF660" s="131"/>
      <c r="AG660" s="88"/>
      <c r="AH660" s="88"/>
      <c r="AI660" s="88"/>
      <c r="AJ660" s="88"/>
      <c r="AK660" s="88"/>
      <c r="AL660" s="88"/>
      <c r="AM660" s="88"/>
      <c r="AN660" s="88"/>
      <c r="AO660" s="88"/>
      <c r="AP660" s="88"/>
    </row>
    <row r="661" ht="19.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131"/>
      <c r="Y661" s="131"/>
      <c r="Z661" s="131"/>
      <c r="AA661" s="131"/>
      <c r="AB661" s="131"/>
      <c r="AC661" s="131"/>
      <c r="AD661" s="131"/>
      <c r="AE661" s="131"/>
      <c r="AF661" s="131"/>
      <c r="AG661" s="88"/>
      <c r="AH661" s="88"/>
      <c r="AI661" s="88"/>
      <c r="AJ661" s="88"/>
      <c r="AK661" s="88"/>
      <c r="AL661" s="88"/>
      <c r="AM661" s="88"/>
      <c r="AN661" s="88"/>
      <c r="AO661" s="88"/>
      <c r="AP661" s="88"/>
    </row>
    <row r="662" ht="19.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131"/>
      <c r="Y662" s="131"/>
      <c r="Z662" s="131"/>
      <c r="AA662" s="131"/>
      <c r="AB662" s="131"/>
      <c r="AC662" s="131"/>
      <c r="AD662" s="131"/>
      <c r="AE662" s="131"/>
      <c r="AF662" s="131"/>
      <c r="AG662" s="88"/>
      <c r="AH662" s="88"/>
      <c r="AI662" s="88"/>
      <c r="AJ662" s="88"/>
      <c r="AK662" s="88"/>
      <c r="AL662" s="88"/>
      <c r="AM662" s="88"/>
      <c r="AN662" s="88"/>
      <c r="AO662" s="88"/>
      <c r="AP662" s="88"/>
    </row>
    <row r="663" ht="19.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131"/>
      <c r="Y663" s="131"/>
      <c r="Z663" s="131"/>
      <c r="AA663" s="131"/>
      <c r="AB663" s="131"/>
      <c r="AC663" s="131"/>
      <c r="AD663" s="131"/>
      <c r="AE663" s="131"/>
      <c r="AF663" s="131"/>
      <c r="AG663" s="88"/>
      <c r="AH663" s="88"/>
      <c r="AI663" s="88"/>
      <c r="AJ663" s="88"/>
      <c r="AK663" s="88"/>
      <c r="AL663" s="88"/>
      <c r="AM663" s="88"/>
      <c r="AN663" s="88"/>
      <c r="AO663" s="88"/>
      <c r="AP663" s="88"/>
    </row>
    <row r="664" ht="19.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131"/>
      <c r="Y664" s="131"/>
      <c r="Z664" s="131"/>
      <c r="AA664" s="131"/>
      <c r="AB664" s="131"/>
      <c r="AC664" s="131"/>
      <c r="AD664" s="131"/>
      <c r="AE664" s="131"/>
      <c r="AF664" s="131"/>
      <c r="AG664" s="88"/>
      <c r="AH664" s="88"/>
      <c r="AI664" s="88"/>
      <c r="AJ664" s="88"/>
      <c r="AK664" s="88"/>
      <c r="AL664" s="88"/>
      <c r="AM664" s="88"/>
      <c r="AN664" s="88"/>
      <c r="AO664" s="88"/>
      <c r="AP664" s="88"/>
    </row>
    <row r="665" ht="19.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131"/>
      <c r="Y665" s="131"/>
      <c r="Z665" s="131"/>
      <c r="AA665" s="131"/>
      <c r="AB665" s="131"/>
      <c r="AC665" s="131"/>
      <c r="AD665" s="131"/>
      <c r="AE665" s="131"/>
      <c r="AF665" s="131"/>
      <c r="AG665" s="88"/>
      <c r="AH665" s="88"/>
      <c r="AI665" s="88"/>
      <c r="AJ665" s="88"/>
      <c r="AK665" s="88"/>
      <c r="AL665" s="88"/>
      <c r="AM665" s="88"/>
      <c r="AN665" s="88"/>
      <c r="AO665" s="88"/>
      <c r="AP665" s="88"/>
    </row>
    <row r="666" ht="19.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131"/>
      <c r="Y666" s="131"/>
      <c r="Z666" s="131"/>
      <c r="AA666" s="131"/>
      <c r="AB666" s="131"/>
      <c r="AC666" s="131"/>
      <c r="AD666" s="131"/>
      <c r="AE666" s="131"/>
      <c r="AF666" s="131"/>
      <c r="AG666" s="88"/>
      <c r="AH666" s="88"/>
      <c r="AI666" s="88"/>
      <c r="AJ666" s="88"/>
      <c r="AK666" s="88"/>
      <c r="AL666" s="88"/>
      <c r="AM666" s="88"/>
      <c r="AN666" s="88"/>
      <c r="AO666" s="88"/>
      <c r="AP666" s="88"/>
    </row>
    <row r="667" ht="19.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131"/>
      <c r="Y667" s="131"/>
      <c r="Z667" s="131"/>
      <c r="AA667" s="131"/>
      <c r="AB667" s="131"/>
      <c r="AC667" s="131"/>
      <c r="AD667" s="131"/>
      <c r="AE667" s="131"/>
      <c r="AF667" s="131"/>
      <c r="AG667" s="88"/>
      <c r="AH667" s="88"/>
      <c r="AI667" s="88"/>
      <c r="AJ667" s="88"/>
      <c r="AK667" s="88"/>
      <c r="AL667" s="88"/>
      <c r="AM667" s="88"/>
      <c r="AN667" s="88"/>
      <c r="AO667" s="88"/>
      <c r="AP667" s="88"/>
    </row>
    <row r="668" ht="19.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131"/>
      <c r="Y668" s="131"/>
      <c r="Z668" s="131"/>
      <c r="AA668" s="131"/>
      <c r="AB668" s="131"/>
      <c r="AC668" s="131"/>
      <c r="AD668" s="131"/>
      <c r="AE668" s="131"/>
      <c r="AF668" s="131"/>
      <c r="AG668" s="88"/>
      <c r="AH668" s="88"/>
      <c r="AI668" s="88"/>
      <c r="AJ668" s="88"/>
      <c r="AK668" s="88"/>
      <c r="AL668" s="88"/>
      <c r="AM668" s="88"/>
      <c r="AN668" s="88"/>
      <c r="AO668" s="88"/>
      <c r="AP668" s="88"/>
    </row>
    <row r="669" ht="19.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131"/>
      <c r="Y669" s="131"/>
      <c r="Z669" s="131"/>
      <c r="AA669" s="131"/>
      <c r="AB669" s="131"/>
      <c r="AC669" s="131"/>
      <c r="AD669" s="131"/>
      <c r="AE669" s="131"/>
      <c r="AF669" s="131"/>
      <c r="AG669" s="88"/>
      <c r="AH669" s="88"/>
      <c r="AI669" s="88"/>
      <c r="AJ669" s="88"/>
      <c r="AK669" s="88"/>
      <c r="AL669" s="88"/>
      <c r="AM669" s="88"/>
      <c r="AN669" s="88"/>
      <c r="AO669" s="88"/>
      <c r="AP669" s="88"/>
    </row>
    <row r="670" ht="19.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131"/>
      <c r="Y670" s="131"/>
      <c r="Z670" s="131"/>
      <c r="AA670" s="131"/>
      <c r="AB670" s="131"/>
      <c r="AC670" s="131"/>
      <c r="AD670" s="131"/>
      <c r="AE670" s="131"/>
      <c r="AF670" s="131"/>
      <c r="AG670" s="88"/>
      <c r="AH670" s="88"/>
      <c r="AI670" s="88"/>
      <c r="AJ670" s="88"/>
      <c r="AK670" s="88"/>
      <c r="AL670" s="88"/>
      <c r="AM670" s="88"/>
      <c r="AN670" s="88"/>
      <c r="AO670" s="88"/>
      <c r="AP670" s="88"/>
    </row>
    <row r="671" ht="19.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131"/>
      <c r="Y671" s="131"/>
      <c r="Z671" s="131"/>
      <c r="AA671" s="131"/>
      <c r="AB671" s="131"/>
      <c r="AC671" s="131"/>
      <c r="AD671" s="131"/>
      <c r="AE671" s="131"/>
      <c r="AF671" s="131"/>
      <c r="AG671" s="88"/>
      <c r="AH671" s="88"/>
      <c r="AI671" s="88"/>
      <c r="AJ671" s="88"/>
      <c r="AK671" s="88"/>
      <c r="AL671" s="88"/>
      <c r="AM671" s="88"/>
      <c r="AN671" s="88"/>
      <c r="AO671" s="88"/>
      <c r="AP671" s="88"/>
    </row>
    <row r="672" ht="19.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131"/>
      <c r="Y672" s="131"/>
      <c r="Z672" s="131"/>
      <c r="AA672" s="131"/>
      <c r="AB672" s="131"/>
      <c r="AC672" s="131"/>
      <c r="AD672" s="131"/>
      <c r="AE672" s="131"/>
      <c r="AF672" s="131"/>
      <c r="AG672" s="88"/>
      <c r="AH672" s="88"/>
      <c r="AI672" s="88"/>
      <c r="AJ672" s="88"/>
      <c r="AK672" s="88"/>
      <c r="AL672" s="88"/>
      <c r="AM672" s="88"/>
      <c r="AN672" s="88"/>
      <c r="AO672" s="88"/>
      <c r="AP672" s="88"/>
    </row>
    <row r="673" ht="19.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131"/>
      <c r="Y673" s="131"/>
      <c r="Z673" s="131"/>
      <c r="AA673" s="131"/>
      <c r="AB673" s="131"/>
      <c r="AC673" s="131"/>
      <c r="AD673" s="131"/>
      <c r="AE673" s="131"/>
      <c r="AF673" s="131"/>
      <c r="AG673" s="88"/>
      <c r="AH673" s="88"/>
      <c r="AI673" s="88"/>
      <c r="AJ673" s="88"/>
      <c r="AK673" s="88"/>
      <c r="AL673" s="88"/>
      <c r="AM673" s="88"/>
      <c r="AN673" s="88"/>
      <c r="AO673" s="88"/>
      <c r="AP673" s="88"/>
    </row>
    <row r="674" ht="19.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131"/>
      <c r="Y674" s="131"/>
      <c r="Z674" s="131"/>
      <c r="AA674" s="131"/>
      <c r="AB674" s="131"/>
      <c r="AC674" s="131"/>
      <c r="AD674" s="131"/>
      <c r="AE674" s="131"/>
      <c r="AF674" s="131"/>
      <c r="AG674" s="88"/>
      <c r="AH674" s="88"/>
      <c r="AI674" s="88"/>
      <c r="AJ674" s="88"/>
      <c r="AK674" s="88"/>
      <c r="AL674" s="88"/>
      <c r="AM674" s="88"/>
      <c r="AN674" s="88"/>
      <c r="AO674" s="88"/>
      <c r="AP674" s="88"/>
    </row>
    <row r="675" ht="19.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131"/>
      <c r="Y675" s="131"/>
      <c r="Z675" s="131"/>
      <c r="AA675" s="131"/>
      <c r="AB675" s="131"/>
      <c r="AC675" s="131"/>
      <c r="AD675" s="131"/>
      <c r="AE675" s="131"/>
      <c r="AF675" s="131"/>
      <c r="AG675" s="88"/>
      <c r="AH675" s="88"/>
      <c r="AI675" s="88"/>
      <c r="AJ675" s="88"/>
      <c r="AK675" s="88"/>
      <c r="AL675" s="88"/>
      <c r="AM675" s="88"/>
      <c r="AN675" s="88"/>
      <c r="AO675" s="88"/>
      <c r="AP675" s="88"/>
    </row>
    <row r="676" ht="19.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131"/>
      <c r="Y676" s="131"/>
      <c r="Z676" s="131"/>
      <c r="AA676" s="131"/>
      <c r="AB676" s="131"/>
      <c r="AC676" s="131"/>
      <c r="AD676" s="131"/>
      <c r="AE676" s="131"/>
      <c r="AF676" s="131"/>
      <c r="AG676" s="88"/>
      <c r="AH676" s="88"/>
      <c r="AI676" s="88"/>
      <c r="AJ676" s="88"/>
      <c r="AK676" s="88"/>
      <c r="AL676" s="88"/>
      <c r="AM676" s="88"/>
      <c r="AN676" s="88"/>
      <c r="AO676" s="88"/>
      <c r="AP676" s="88"/>
    </row>
    <row r="677" ht="19.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131"/>
      <c r="Y677" s="131"/>
      <c r="Z677" s="131"/>
      <c r="AA677" s="131"/>
      <c r="AB677" s="131"/>
      <c r="AC677" s="131"/>
      <c r="AD677" s="131"/>
      <c r="AE677" s="131"/>
      <c r="AF677" s="131"/>
      <c r="AG677" s="88"/>
      <c r="AH677" s="88"/>
      <c r="AI677" s="88"/>
      <c r="AJ677" s="88"/>
      <c r="AK677" s="88"/>
      <c r="AL677" s="88"/>
      <c r="AM677" s="88"/>
      <c r="AN677" s="88"/>
      <c r="AO677" s="88"/>
      <c r="AP677" s="88"/>
    </row>
    <row r="678" ht="19.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131"/>
      <c r="Y678" s="131"/>
      <c r="Z678" s="131"/>
      <c r="AA678" s="131"/>
      <c r="AB678" s="131"/>
      <c r="AC678" s="131"/>
      <c r="AD678" s="131"/>
      <c r="AE678" s="131"/>
      <c r="AF678" s="131"/>
      <c r="AG678" s="88"/>
      <c r="AH678" s="88"/>
      <c r="AI678" s="88"/>
      <c r="AJ678" s="88"/>
      <c r="AK678" s="88"/>
      <c r="AL678" s="88"/>
      <c r="AM678" s="88"/>
      <c r="AN678" s="88"/>
      <c r="AO678" s="88"/>
      <c r="AP678" s="88"/>
    </row>
    <row r="679" ht="19.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131"/>
      <c r="Y679" s="131"/>
      <c r="Z679" s="131"/>
      <c r="AA679" s="131"/>
      <c r="AB679" s="131"/>
      <c r="AC679" s="131"/>
      <c r="AD679" s="131"/>
      <c r="AE679" s="131"/>
      <c r="AF679" s="131"/>
      <c r="AG679" s="88"/>
      <c r="AH679" s="88"/>
      <c r="AI679" s="88"/>
      <c r="AJ679" s="88"/>
      <c r="AK679" s="88"/>
      <c r="AL679" s="88"/>
      <c r="AM679" s="88"/>
      <c r="AN679" s="88"/>
      <c r="AO679" s="88"/>
      <c r="AP679" s="88"/>
    </row>
    <row r="680" ht="19.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131"/>
      <c r="Y680" s="131"/>
      <c r="Z680" s="131"/>
      <c r="AA680" s="131"/>
      <c r="AB680" s="131"/>
      <c r="AC680" s="131"/>
      <c r="AD680" s="131"/>
      <c r="AE680" s="131"/>
      <c r="AF680" s="131"/>
      <c r="AG680" s="88"/>
      <c r="AH680" s="88"/>
      <c r="AI680" s="88"/>
      <c r="AJ680" s="88"/>
      <c r="AK680" s="88"/>
      <c r="AL680" s="88"/>
      <c r="AM680" s="88"/>
      <c r="AN680" s="88"/>
      <c r="AO680" s="88"/>
      <c r="AP680" s="88"/>
    </row>
    <row r="681" ht="19.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131"/>
      <c r="Y681" s="131"/>
      <c r="Z681" s="131"/>
      <c r="AA681" s="131"/>
      <c r="AB681" s="131"/>
      <c r="AC681" s="131"/>
      <c r="AD681" s="131"/>
      <c r="AE681" s="131"/>
      <c r="AF681" s="131"/>
      <c r="AG681" s="88"/>
      <c r="AH681" s="88"/>
      <c r="AI681" s="88"/>
      <c r="AJ681" s="88"/>
      <c r="AK681" s="88"/>
      <c r="AL681" s="88"/>
      <c r="AM681" s="88"/>
      <c r="AN681" s="88"/>
      <c r="AO681" s="88"/>
      <c r="AP681" s="88"/>
    </row>
    <row r="682" ht="19.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131"/>
      <c r="Y682" s="131"/>
      <c r="Z682" s="131"/>
      <c r="AA682" s="131"/>
      <c r="AB682" s="131"/>
      <c r="AC682" s="131"/>
      <c r="AD682" s="131"/>
      <c r="AE682" s="131"/>
      <c r="AF682" s="131"/>
      <c r="AG682" s="88"/>
      <c r="AH682" s="88"/>
      <c r="AI682" s="88"/>
      <c r="AJ682" s="88"/>
      <c r="AK682" s="88"/>
      <c r="AL682" s="88"/>
      <c r="AM682" s="88"/>
      <c r="AN682" s="88"/>
      <c r="AO682" s="88"/>
      <c r="AP682" s="88"/>
    </row>
    <row r="683" ht="19.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131"/>
      <c r="Y683" s="131"/>
      <c r="Z683" s="131"/>
      <c r="AA683" s="131"/>
      <c r="AB683" s="131"/>
      <c r="AC683" s="131"/>
      <c r="AD683" s="131"/>
      <c r="AE683" s="131"/>
      <c r="AF683" s="131"/>
      <c r="AG683" s="88"/>
      <c r="AH683" s="88"/>
      <c r="AI683" s="88"/>
      <c r="AJ683" s="88"/>
      <c r="AK683" s="88"/>
      <c r="AL683" s="88"/>
      <c r="AM683" s="88"/>
      <c r="AN683" s="88"/>
      <c r="AO683" s="88"/>
      <c r="AP683" s="88"/>
    </row>
    <row r="684" ht="19.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131"/>
      <c r="Y684" s="131"/>
      <c r="Z684" s="131"/>
      <c r="AA684" s="131"/>
      <c r="AB684" s="131"/>
      <c r="AC684" s="131"/>
      <c r="AD684" s="131"/>
      <c r="AE684" s="131"/>
      <c r="AF684" s="131"/>
      <c r="AG684" s="88"/>
      <c r="AH684" s="88"/>
      <c r="AI684" s="88"/>
      <c r="AJ684" s="88"/>
      <c r="AK684" s="88"/>
      <c r="AL684" s="88"/>
      <c r="AM684" s="88"/>
      <c r="AN684" s="88"/>
      <c r="AO684" s="88"/>
      <c r="AP684" s="88"/>
    </row>
    <row r="685" ht="19.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131"/>
      <c r="Y685" s="131"/>
      <c r="Z685" s="131"/>
      <c r="AA685" s="131"/>
      <c r="AB685" s="131"/>
      <c r="AC685" s="131"/>
      <c r="AD685" s="131"/>
      <c r="AE685" s="131"/>
      <c r="AF685" s="131"/>
      <c r="AG685" s="88"/>
      <c r="AH685" s="88"/>
      <c r="AI685" s="88"/>
      <c r="AJ685" s="88"/>
      <c r="AK685" s="88"/>
      <c r="AL685" s="88"/>
      <c r="AM685" s="88"/>
      <c r="AN685" s="88"/>
      <c r="AO685" s="88"/>
      <c r="AP685" s="88"/>
    </row>
    <row r="686" ht="19.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131"/>
      <c r="Y686" s="131"/>
      <c r="Z686" s="131"/>
      <c r="AA686" s="131"/>
      <c r="AB686" s="131"/>
      <c r="AC686" s="131"/>
      <c r="AD686" s="131"/>
      <c r="AE686" s="131"/>
      <c r="AF686" s="131"/>
      <c r="AG686" s="88"/>
      <c r="AH686" s="88"/>
      <c r="AI686" s="88"/>
      <c r="AJ686" s="88"/>
      <c r="AK686" s="88"/>
      <c r="AL686" s="88"/>
      <c r="AM686" s="88"/>
      <c r="AN686" s="88"/>
      <c r="AO686" s="88"/>
      <c r="AP686" s="88"/>
    </row>
    <row r="687" ht="19.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131"/>
      <c r="Y687" s="131"/>
      <c r="Z687" s="131"/>
      <c r="AA687" s="131"/>
      <c r="AB687" s="131"/>
      <c r="AC687" s="131"/>
      <c r="AD687" s="131"/>
      <c r="AE687" s="131"/>
      <c r="AF687" s="131"/>
      <c r="AG687" s="88"/>
      <c r="AH687" s="88"/>
      <c r="AI687" s="88"/>
      <c r="AJ687" s="88"/>
      <c r="AK687" s="88"/>
      <c r="AL687" s="88"/>
      <c r="AM687" s="88"/>
      <c r="AN687" s="88"/>
      <c r="AO687" s="88"/>
      <c r="AP687" s="88"/>
    </row>
    <row r="688" ht="19.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131"/>
      <c r="Y688" s="131"/>
      <c r="Z688" s="131"/>
      <c r="AA688" s="131"/>
      <c r="AB688" s="131"/>
      <c r="AC688" s="131"/>
      <c r="AD688" s="131"/>
      <c r="AE688" s="131"/>
      <c r="AF688" s="131"/>
      <c r="AG688" s="88"/>
      <c r="AH688" s="88"/>
      <c r="AI688" s="88"/>
      <c r="AJ688" s="88"/>
      <c r="AK688" s="88"/>
      <c r="AL688" s="88"/>
      <c r="AM688" s="88"/>
      <c r="AN688" s="88"/>
      <c r="AO688" s="88"/>
      <c r="AP688" s="88"/>
    </row>
    <row r="689" ht="19.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131"/>
      <c r="Y689" s="131"/>
      <c r="Z689" s="131"/>
      <c r="AA689" s="131"/>
      <c r="AB689" s="131"/>
      <c r="AC689" s="131"/>
      <c r="AD689" s="131"/>
      <c r="AE689" s="131"/>
      <c r="AF689" s="131"/>
      <c r="AG689" s="88"/>
      <c r="AH689" s="88"/>
      <c r="AI689" s="88"/>
      <c r="AJ689" s="88"/>
      <c r="AK689" s="88"/>
      <c r="AL689" s="88"/>
      <c r="AM689" s="88"/>
      <c r="AN689" s="88"/>
      <c r="AO689" s="88"/>
      <c r="AP689" s="88"/>
    </row>
    <row r="690" ht="19.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131"/>
      <c r="Y690" s="131"/>
      <c r="Z690" s="131"/>
      <c r="AA690" s="131"/>
      <c r="AB690" s="131"/>
      <c r="AC690" s="131"/>
      <c r="AD690" s="131"/>
      <c r="AE690" s="131"/>
      <c r="AF690" s="131"/>
      <c r="AG690" s="88"/>
      <c r="AH690" s="88"/>
      <c r="AI690" s="88"/>
      <c r="AJ690" s="88"/>
      <c r="AK690" s="88"/>
      <c r="AL690" s="88"/>
      <c r="AM690" s="88"/>
      <c r="AN690" s="88"/>
      <c r="AO690" s="88"/>
      <c r="AP690" s="88"/>
    </row>
    <row r="691" ht="19.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131"/>
      <c r="Y691" s="131"/>
      <c r="Z691" s="131"/>
      <c r="AA691" s="131"/>
      <c r="AB691" s="131"/>
      <c r="AC691" s="131"/>
      <c r="AD691" s="131"/>
      <c r="AE691" s="131"/>
      <c r="AF691" s="131"/>
      <c r="AG691" s="88"/>
      <c r="AH691" s="88"/>
      <c r="AI691" s="88"/>
      <c r="AJ691" s="88"/>
      <c r="AK691" s="88"/>
      <c r="AL691" s="88"/>
      <c r="AM691" s="88"/>
      <c r="AN691" s="88"/>
      <c r="AO691" s="88"/>
      <c r="AP691" s="88"/>
    </row>
    <row r="692" ht="19.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131"/>
      <c r="Y692" s="131"/>
      <c r="Z692" s="131"/>
      <c r="AA692" s="131"/>
      <c r="AB692" s="131"/>
      <c r="AC692" s="131"/>
      <c r="AD692" s="131"/>
      <c r="AE692" s="131"/>
      <c r="AF692" s="131"/>
      <c r="AG692" s="88"/>
      <c r="AH692" s="88"/>
      <c r="AI692" s="88"/>
      <c r="AJ692" s="88"/>
      <c r="AK692" s="88"/>
      <c r="AL692" s="88"/>
      <c r="AM692" s="88"/>
      <c r="AN692" s="88"/>
      <c r="AO692" s="88"/>
      <c r="AP692" s="88"/>
    </row>
    <row r="693" ht="19.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131"/>
      <c r="Y693" s="131"/>
      <c r="Z693" s="131"/>
      <c r="AA693" s="131"/>
      <c r="AB693" s="131"/>
      <c r="AC693" s="131"/>
      <c r="AD693" s="131"/>
      <c r="AE693" s="131"/>
      <c r="AF693" s="131"/>
      <c r="AG693" s="88"/>
      <c r="AH693" s="88"/>
      <c r="AI693" s="88"/>
      <c r="AJ693" s="88"/>
      <c r="AK693" s="88"/>
      <c r="AL693" s="88"/>
      <c r="AM693" s="88"/>
      <c r="AN693" s="88"/>
      <c r="AO693" s="88"/>
      <c r="AP693" s="88"/>
    </row>
    <row r="694" ht="19.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131"/>
      <c r="Y694" s="131"/>
      <c r="Z694" s="131"/>
      <c r="AA694" s="131"/>
      <c r="AB694" s="131"/>
      <c r="AC694" s="131"/>
      <c r="AD694" s="131"/>
      <c r="AE694" s="131"/>
      <c r="AF694" s="131"/>
      <c r="AG694" s="88"/>
      <c r="AH694" s="88"/>
      <c r="AI694" s="88"/>
      <c r="AJ694" s="88"/>
      <c r="AK694" s="88"/>
      <c r="AL694" s="88"/>
      <c r="AM694" s="88"/>
      <c r="AN694" s="88"/>
      <c r="AO694" s="88"/>
      <c r="AP694" s="88"/>
    </row>
    <row r="695" ht="19.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131"/>
      <c r="Y695" s="131"/>
      <c r="Z695" s="131"/>
      <c r="AA695" s="131"/>
      <c r="AB695" s="131"/>
      <c r="AC695" s="131"/>
      <c r="AD695" s="131"/>
      <c r="AE695" s="131"/>
      <c r="AF695" s="131"/>
      <c r="AG695" s="88"/>
      <c r="AH695" s="88"/>
      <c r="AI695" s="88"/>
      <c r="AJ695" s="88"/>
      <c r="AK695" s="88"/>
      <c r="AL695" s="88"/>
      <c r="AM695" s="88"/>
      <c r="AN695" s="88"/>
      <c r="AO695" s="88"/>
      <c r="AP695" s="88"/>
    </row>
    <row r="696" ht="19.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131"/>
      <c r="Y696" s="131"/>
      <c r="Z696" s="131"/>
      <c r="AA696" s="131"/>
      <c r="AB696" s="131"/>
      <c r="AC696" s="131"/>
      <c r="AD696" s="131"/>
      <c r="AE696" s="131"/>
      <c r="AF696" s="131"/>
      <c r="AG696" s="88"/>
      <c r="AH696" s="88"/>
      <c r="AI696" s="88"/>
      <c r="AJ696" s="88"/>
      <c r="AK696" s="88"/>
      <c r="AL696" s="88"/>
      <c r="AM696" s="88"/>
      <c r="AN696" s="88"/>
      <c r="AO696" s="88"/>
      <c r="AP696" s="88"/>
    </row>
    <row r="697" ht="19.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131"/>
      <c r="Y697" s="131"/>
      <c r="Z697" s="131"/>
      <c r="AA697" s="131"/>
      <c r="AB697" s="131"/>
      <c r="AC697" s="131"/>
      <c r="AD697" s="131"/>
      <c r="AE697" s="131"/>
      <c r="AF697" s="131"/>
      <c r="AG697" s="88"/>
      <c r="AH697" s="88"/>
      <c r="AI697" s="88"/>
      <c r="AJ697" s="88"/>
      <c r="AK697" s="88"/>
      <c r="AL697" s="88"/>
      <c r="AM697" s="88"/>
      <c r="AN697" s="88"/>
      <c r="AO697" s="88"/>
      <c r="AP697" s="88"/>
    </row>
    <row r="698" ht="19.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131"/>
      <c r="Y698" s="131"/>
      <c r="Z698" s="131"/>
      <c r="AA698" s="131"/>
      <c r="AB698" s="131"/>
      <c r="AC698" s="131"/>
      <c r="AD698" s="131"/>
      <c r="AE698" s="131"/>
      <c r="AF698" s="131"/>
      <c r="AG698" s="88"/>
      <c r="AH698" s="88"/>
      <c r="AI698" s="88"/>
      <c r="AJ698" s="88"/>
      <c r="AK698" s="88"/>
      <c r="AL698" s="88"/>
      <c r="AM698" s="88"/>
      <c r="AN698" s="88"/>
      <c r="AO698" s="88"/>
      <c r="AP698" s="88"/>
    </row>
    <row r="699" ht="19.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131"/>
      <c r="Y699" s="131"/>
      <c r="Z699" s="131"/>
      <c r="AA699" s="131"/>
      <c r="AB699" s="131"/>
      <c r="AC699" s="131"/>
      <c r="AD699" s="131"/>
      <c r="AE699" s="131"/>
      <c r="AF699" s="131"/>
      <c r="AG699" s="88"/>
      <c r="AH699" s="88"/>
      <c r="AI699" s="88"/>
      <c r="AJ699" s="88"/>
      <c r="AK699" s="88"/>
      <c r="AL699" s="88"/>
      <c r="AM699" s="88"/>
      <c r="AN699" s="88"/>
      <c r="AO699" s="88"/>
      <c r="AP699" s="88"/>
    </row>
    <row r="700" ht="19.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131"/>
      <c r="Y700" s="131"/>
      <c r="Z700" s="131"/>
      <c r="AA700" s="131"/>
      <c r="AB700" s="131"/>
      <c r="AC700" s="131"/>
      <c r="AD700" s="131"/>
      <c r="AE700" s="131"/>
      <c r="AF700" s="131"/>
      <c r="AG700" s="88"/>
      <c r="AH700" s="88"/>
      <c r="AI700" s="88"/>
      <c r="AJ700" s="88"/>
      <c r="AK700" s="88"/>
      <c r="AL700" s="88"/>
      <c r="AM700" s="88"/>
      <c r="AN700" s="88"/>
      <c r="AO700" s="88"/>
      <c r="AP700" s="88"/>
    </row>
    <row r="701" ht="19.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131"/>
      <c r="Y701" s="131"/>
      <c r="Z701" s="131"/>
      <c r="AA701" s="131"/>
      <c r="AB701" s="131"/>
      <c r="AC701" s="131"/>
      <c r="AD701" s="131"/>
      <c r="AE701" s="131"/>
      <c r="AF701" s="131"/>
      <c r="AG701" s="88"/>
      <c r="AH701" s="88"/>
      <c r="AI701" s="88"/>
      <c r="AJ701" s="88"/>
      <c r="AK701" s="88"/>
      <c r="AL701" s="88"/>
      <c r="AM701" s="88"/>
      <c r="AN701" s="88"/>
      <c r="AO701" s="88"/>
      <c r="AP701" s="88"/>
    </row>
    <row r="702" ht="19.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131"/>
      <c r="Y702" s="131"/>
      <c r="Z702" s="131"/>
      <c r="AA702" s="131"/>
      <c r="AB702" s="131"/>
      <c r="AC702" s="131"/>
      <c r="AD702" s="131"/>
      <c r="AE702" s="131"/>
      <c r="AF702" s="131"/>
      <c r="AG702" s="88"/>
      <c r="AH702" s="88"/>
      <c r="AI702" s="88"/>
      <c r="AJ702" s="88"/>
      <c r="AK702" s="88"/>
      <c r="AL702" s="88"/>
      <c r="AM702" s="88"/>
      <c r="AN702" s="88"/>
      <c r="AO702" s="88"/>
      <c r="AP702" s="88"/>
    </row>
    <row r="703" ht="19.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131"/>
      <c r="Y703" s="131"/>
      <c r="Z703" s="131"/>
      <c r="AA703" s="131"/>
      <c r="AB703" s="131"/>
      <c r="AC703" s="131"/>
      <c r="AD703" s="131"/>
      <c r="AE703" s="131"/>
      <c r="AF703" s="131"/>
      <c r="AG703" s="88"/>
      <c r="AH703" s="88"/>
      <c r="AI703" s="88"/>
      <c r="AJ703" s="88"/>
      <c r="AK703" s="88"/>
      <c r="AL703" s="88"/>
      <c r="AM703" s="88"/>
      <c r="AN703" s="88"/>
      <c r="AO703" s="88"/>
      <c r="AP703" s="88"/>
    </row>
    <row r="704" ht="19.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131"/>
      <c r="Y704" s="131"/>
      <c r="Z704" s="131"/>
      <c r="AA704" s="131"/>
      <c r="AB704" s="131"/>
      <c r="AC704" s="131"/>
      <c r="AD704" s="131"/>
      <c r="AE704" s="131"/>
      <c r="AF704" s="131"/>
      <c r="AG704" s="88"/>
      <c r="AH704" s="88"/>
      <c r="AI704" s="88"/>
      <c r="AJ704" s="88"/>
      <c r="AK704" s="88"/>
      <c r="AL704" s="88"/>
      <c r="AM704" s="88"/>
      <c r="AN704" s="88"/>
      <c r="AO704" s="88"/>
      <c r="AP704" s="88"/>
    </row>
    <row r="705" ht="19.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131"/>
      <c r="Y705" s="131"/>
      <c r="Z705" s="131"/>
      <c r="AA705" s="131"/>
      <c r="AB705" s="131"/>
      <c r="AC705" s="131"/>
      <c r="AD705" s="131"/>
      <c r="AE705" s="131"/>
      <c r="AF705" s="131"/>
      <c r="AG705" s="88"/>
      <c r="AH705" s="88"/>
      <c r="AI705" s="88"/>
      <c r="AJ705" s="88"/>
      <c r="AK705" s="88"/>
      <c r="AL705" s="88"/>
      <c r="AM705" s="88"/>
      <c r="AN705" s="88"/>
      <c r="AO705" s="88"/>
      <c r="AP705" s="88"/>
    </row>
    <row r="706" ht="19.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131"/>
      <c r="Y706" s="131"/>
      <c r="Z706" s="131"/>
      <c r="AA706" s="131"/>
      <c r="AB706" s="131"/>
      <c r="AC706" s="131"/>
      <c r="AD706" s="131"/>
      <c r="AE706" s="131"/>
      <c r="AF706" s="131"/>
      <c r="AG706" s="88"/>
      <c r="AH706" s="88"/>
      <c r="AI706" s="88"/>
      <c r="AJ706" s="88"/>
      <c r="AK706" s="88"/>
      <c r="AL706" s="88"/>
      <c r="AM706" s="88"/>
      <c r="AN706" s="88"/>
      <c r="AO706" s="88"/>
      <c r="AP706" s="88"/>
    </row>
    <row r="707" ht="19.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131"/>
      <c r="Y707" s="131"/>
      <c r="Z707" s="131"/>
      <c r="AA707" s="131"/>
      <c r="AB707" s="131"/>
      <c r="AC707" s="131"/>
      <c r="AD707" s="131"/>
      <c r="AE707" s="131"/>
      <c r="AF707" s="131"/>
      <c r="AG707" s="88"/>
      <c r="AH707" s="88"/>
      <c r="AI707" s="88"/>
      <c r="AJ707" s="88"/>
      <c r="AK707" s="88"/>
      <c r="AL707" s="88"/>
      <c r="AM707" s="88"/>
      <c r="AN707" s="88"/>
      <c r="AO707" s="88"/>
      <c r="AP707" s="88"/>
    </row>
    <row r="708" ht="19.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131"/>
      <c r="Y708" s="131"/>
      <c r="Z708" s="131"/>
      <c r="AA708" s="131"/>
      <c r="AB708" s="131"/>
      <c r="AC708" s="131"/>
      <c r="AD708" s="131"/>
      <c r="AE708" s="131"/>
      <c r="AF708" s="131"/>
      <c r="AG708" s="88"/>
      <c r="AH708" s="88"/>
      <c r="AI708" s="88"/>
      <c r="AJ708" s="88"/>
      <c r="AK708" s="88"/>
      <c r="AL708" s="88"/>
      <c r="AM708" s="88"/>
      <c r="AN708" s="88"/>
      <c r="AO708" s="88"/>
      <c r="AP708" s="88"/>
    </row>
    <row r="709" ht="19.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131"/>
      <c r="Y709" s="131"/>
      <c r="Z709" s="131"/>
      <c r="AA709" s="131"/>
      <c r="AB709" s="131"/>
      <c r="AC709" s="131"/>
      <c r="AD709" s="131"/>
      <c r="AE709" s="131"/>
      <c r="AF709" s="131"/>
      <c r="AG709" s="88"/>
      <c r="AH709" s="88"/>
      <c r="AI709" s="88"/>
      <c r="AJ709" s="88"/>
      <c r="AK709" s="88"/>
      <c r="AL709" s="88"/>
      <c r="AM709" s="88"/>
      <c r="AN709" s="88"/>
      <c r="AO709" s="88"/>
      <c r="AP709" s="88"/>
    </row>
    <row r="710" ht="19.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131"/>
      <c r="Y710" s="131"/>
      <c r="Z710" s="131"/>
      <c r="AA710" s="131"/>
      <c r="AB710" s="131"/>
      <c r="AC710" s="131"/>
      <c r="AD710" s="131"/>
      <c r="AE710" s="131"/>
      <c r="AF710" s="131"/>
      <c r="AG710" s="88"/>
      <c r="AH710" s="88"/>
      <c r="AI710" s="88"/>
      <c r="AJ710" s="88"/>
      <c r="AK710" s="88"/>
      <c r="AL710" s="88"/>
      <c r="AM710" s="88"/>
      <c r="AN710" s="88"/>
      <c r="AO710" s="88"/>
      <c r="AP710" s="88"/>
    </row>
    <row r="711" ht="19.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131"/>
      <c r="Y711" s="131"/>
      <c r="Z711" s="131"/>
      <c r="AA711" s="131"/>
      <c r="AB711" s="131"/>
      <c r="AC711" s="131"/>
      <c r="AD711" s="131"/>
      <c r="AE711" s="131"/>
      <c r="AF711" s="131"/>
      <c r="AG711" s="88"/>
      <c r="AH711" s="88"/>
      <c r="AI711" s="88"/>
      <c r="AJ711" s="88"/>
      <c r="AK711" s="88"/>
      <c r="AL711" s="88"/>
      <c r="AM711" s="88"/>
      <c r="AN711" s="88"/>
      <c r="AO711" s="88"/>
      <c r="AP711" s="88"/>
    </row>
    <row r="712" ht="19.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131"/>
      <c r="Y712" s="131"/>
      <c r="Z712" s="131"/>
      <c r="AA712" s="131"/>
      <c r="AB712" s="131"/>
      <c r="AC712" s="131"/>
      <c r="AD712" s="131"/>
      <c r="AE712" s="131"/>
      <c r="AF712" s="131"/>
      <c r="AG712" s="88"/>
      <c r="AH712" s="88"/>
      <c r="AI712" s="88"/>
      <c r="AJ712" s="88"/>
      <c r="AK712" s="88"/>
      <c r="AL712" s="88"/>
      <c r="AM712" s="88"/>
      <c r="AN712" s="88"/>
      <c r="AO712" s="88"/>
      <c r="AP712" s="88"/>
    </row>
    <row r="713" ht="19.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131"/>
      <c r="Y713" s="131"/>
      <c r="Z713" s="131"/>
      <c r="AA713" s="131"/>
      <c r="AB713" s="131"/>
      <c r="AC713" s="131"/>
      <c r="AD713" s="131"/>
      <c r="AE713" s="131"/>
      <c r="AF713" s="131"/>
      <c r="AG713" s="88"/>
      <c r="AH713" s="88"/>
      <c r="AI713" s="88"/>
      <c r="AJ713" s="88"/>
      <c r="AK713" s="88"/>
      <c r="AL713" s="88"/>
      <c r="AM713" s="88"/>
      <c r="AN713" s="88"/>
      <c r="AO713" s="88"/>
      <c r="AP713" s="88"/>
    </row>
    <row r="714" ht="19.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131"/>
      <c r="Y714" s="131"/>
      <c r="Z714" s="131"/>
      <c r="AA714" s="131"/>
      <c r="AB714" s="131"/>
      <c r="AC714" s="131"/>
      <c r="AD714" s="131"/>
      <c r="AE714" s="131"/>
      <c r="AF714" s="131"/>
      <c r="AG714" s="88"/>
      <c r="AH714" s="88"/>
      <c r="AI714" s="88"/>
      <c r="AJ714" s="88"/>
      <c r="AK714" s="88"/>
      <c r="AL714" s="88"/>
      <c r="AM714" s="88"/>
      <c r="AN714" s="88"/>
      <c r="AO714" s="88"/>
      <c r="AP714" s="88"/>
    </row>
    <row r="715" ht="19.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131"/>
      <c r="Y715" s="131"/>
      <c r="Z715" s="131"/>
      <c r="AA715" s="131"/>
      <c r="AB715" s="131"/>
      <c r="AC715" s="131"/>
      <c r="AD715" s="131"/>
      <c r="AE715" s="131"/>
      <c r="AF715" s="131"/>
      <c r="AG715" s="88"/>
      <c r="AH715" s="88"/>
      <c r="AI715" s="88"/>
      <c r="AJ715" s="88"/>
      <c r="AK715" s="88"/>
      <c r="AL715" s="88"/>
      <c r="AM715" s="88"/>
      <c r="AN715" s="88"/>
      <c r="AO715" s="88"/>
      <c r="AP715" s="88"/>
    </row>
    <row r="716" ht="19.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131"/>
      <c r="Y716" s="131"/>
      <c r="Z716" s="131"/>
      <c r="AA716" s="131"/>
      <c r="AB716" s="131"/>
      <c r="AC716" s="131"/>
      <c r="AD716" s="131"/>
      <c r="AE716" s="131"/>
      <c r="AF716" s="131"/>
      <c r="AG716" s="88"/>
      <c r="AH716" s="88"/>
      <c r="AI716" s="88"/>
      <c r="AJ716" s="88"/>
      <c r="AK716" s="88"/>
      <c r="AL716" s="88"/>
      <c r="AM716" s="88"/>
      <c r="AN716" s="88"/>
      <c r="AO716" s="88"/>
      <c r="AP716" s="88"/>
    </row>
    <row r="717" ht="19.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131"/>
      <c r="Y717" s="131"/>
      <c r="Z717" s="131"/>
      <c r="AA717" s="131"/>
      <c r="AB717" s="131"/>
      <c r="AC717" s="131"/>
      <c r="AD717" s="131"/>
      <c r="AE717" s="131"/>
      <c r="AF717" s="131"/>
      <c r="AG717" s="88"/>
      <c r="AH717" s="88"/>
      <c r="AI717" s="88"/>
      <c r="AJ717" s="88"/>
      <c r="AK717" s="88"/>
      <c r="AL717" s="88"/>
      <c r="AM717" s="88"/>
      <c r="AN717" s="88"/>
      <c r="AO717" s="88"/>
      <c r="AP717" s="88"/>
    </row>
    <row r="718" ht="19.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131"/>
      <c r="Y718" s="131"/>
      <c r="Z718" s="131"/>
      <c r="AA718" s="131"/>
      <c r="AB718" s="131"/>
      <c r="AC718" s="131"/>
      <c r="AD718" s="131"/>
      <c r="AE718" s="131"/>
      <c r="AF718" s="131"/>
      <c r="AG718" s="88"/>
      <c r="AH718" s="88"/>
      <c r="AI718" s="88"/>
      <c r="AJ718" s="88"/>
      <c r="AK718" s="88"/>
      <c r="AL718" s="88"/>
      <c r="AM718" s="88"/>
      <c r="AN718" s="88"/>
      <c r="AO718" s="88"/>
      <c r="AP718" s="88"/>
    </row>
    <row r="719" ht="19.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131"/>
      <c r="Y719" s="131"/>
      <c r="Z719" s="131"/>
      <c r="AA719" s="131"/>
      <c r="AB719" s="131"/>
      <c r="AC719" s="131"/>
      <c r="AD719" s="131"/>
      <c r="AE719" s="131"/>
      <c r="AF719" s="131"/>
      <c r="AG719" s="88"/>
      <c r="AH719" s="88"/>
      <c r="AI719" s="88"/>
      <c r="AJ719" s="88"/>
      <c r="AK719" s="88"/>
      <c r="AL719" s="88"/>
      <c r="AM719" s="88"/>
      <c r="AN719" s="88"/>
      <c r="AO719" s="88"/>
      <c r="AP719" s="88"/>
    </row>
    <row r="720" ht="19.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131"/>
      <c r="Y720" s="131"/>
      <c r="Z720" s="131"/>
      <c r="AA720" s="131"/>
      <c r="AB720" s="131"/>
      <c r="AC720" s="131"/>
      <c r="AD720" s="131"/>
      <c r="AE720" s="131"/>
      <c r="AF720" s="131"/>
      <c r="AG720" s="88"/>
      <c r="AH720" s="88"/>
      <c r="AI720" s="88"/>
      <c r="AJ720" s="88"/>
      <c r="AK720" s="88"/>
      <c r="AL720" s="88"/>
      <c r="AM720" s="88"/>
      <c r="AN720" s="88"/>
      <c r="AO720" s="88"/>
      <c r="AP720" s="88"/>
    </row>
    <row r="721" ht="19.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131"/>
      <c r="Y721" s="131"/>
      <c r="Z721" s="131"/>
      <c r="AA721" s="131"/>
      <c r="AB721" s="131"/>
      <c r="AC721" s="131"/>
      <c r="AD721" s="131"/>
      <c r="AE721" s="131"/>
      <c r="AF721" s="131"/>
      <c r="AG721" s="88"/>
      <c r="AH721" s="88"/>
      <c r="AI721" s="88"/>
      <c r="AJ721" s="88"/>
      <c r="AK721" s="88"/>
      <c r="AL721" s="88"/>
      <c r="AM721" s="88"/>
      <c r="AN721" s="88"/>
      <c r="AO721" s="88"/>
      <c r="AP721" s="88"/>
    </row>
    <row r="722" ht="19.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131"/>
      <c r="Y722" s="131"/>
      <c r="Z722" s="131"/>
      <c r="AA722" s="131"/>
      <c r="AB722" s="131"/>
      <c r="AC722" s="131"/>
      <c r="AD722" s="131"/>
      <c r="AE722" s="131"/>
      <c r="AF722" s="131"/>
      <c r="AG722" s="88"/>
      <c r="AH722" s="88"/>
      <c r="AI722" s="88"/>
      <c r="AJ722" s="88"/>
      <c r="AK722" s="88"/>
      <c r="AL722" s="88"/>
      <c r="AM722" s="88"/>
      <c r="AN722" s="88"/>
      <c r="AO722" s="88"/>
      <c r="AP722" s="88"/>
    </row>
    <row r="723" ht="19.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131"/>
      <c r="Y723" s="131"/>
      <c r="Z723" s="131"/>
      <c r="AA723" s="131"/>
      <c r="AB723" s="131"/>
      <c r="AC723" s="131"/>
      <c r="AD723" s="131"/>
      <c r="AE723" s="131"/>
      <c r="AF723" s="131"/>
      <c r="AG723" s="88"/>
      <c r="AH723" s="88"/>
      <c r="AI723" s="88"/>
      <c r="AJ723" s="88"/>
      <c r="AK723" s="88"/>
      <c r="AL723" s="88"/>
      <c r="AM723" s="88"/>
      <c r="AN723" s="88"/>
      <c r="AO723" s="88"/>
      <c r="AP723" s="88"/>
    </row>
    <row r="724" ht="19.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131"/>
      <c r="Y724" s="131"/>
      <c r="Z724" s="131"/>
      <c r="AA724" s="131"/>
      <c r="AB724" s="131"/>
      <c r="AC724" s="131"/>
      <c r="AD724" s="131"/>
      <c r="AE724" s="131"/>
      <c r="AF724" s="131"/>
      <c r="AG724" s="88"/>
      <c r="AH724" s="88"/>
      <c r="AI724" s="88"/>
      <c r="AJ724" s="88"/>
      <c r="AK724" s="88"/>
      <c r="AL724" s="88"/>
      <c r="AM724" s="88"/>
      <c r="AN724" s="88"/>
      <c r="AO724" s="88"/>
      <c r="AP724" s="88"/>
    </row>
    <row r="725" ht="19.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131"/>
      <c r="Y725" s="131"/>
      <c r="Z725" s="131"/>
      <c r="AA725" s="131"/>
      <c r="AB725" s="131"/>
      <c r="AC725" s="131"/>
      <c r="AD725" s="131"/>
      <c r="AE725" s="131"/>
      <c r="AF725" s="131"/>
      <c r="AG725" s="88"/>
      <c r="AH725" s="88"/>
      <c r="AI725" s="88"/>
      <c r="AJ725" s="88"/>
      <c r="AK725" s="88"/>
      <c r="AL725" s="88"/>
      <c r="AM725" s="88"/>
      <c r="AN725" s="88"/>
      <c r="AO725" s="88"/>
      <c r="AP725" s="88"/>
    </row>
    <row r="726" ht="19.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131"/>
      <c r="Y726" s="131"/>
      <c r="Z726" s="131"/>
      <c r="AA726" s="131"/>
      <c r="AB726" s="131"/>
      <c r="AC726" s="131"/>
      <c r="AD726" s="131"/>
      <c r="AE726" s="131"/>
      <c r="AF726" s="131"/>
      <c r="AG726" s="88"/>
      <c r="AH726" s="88"/>
      <c r="AI726" s="88"/>
      <c r="AJ726" s="88"/>
      <c r="AK726" s="88"/>
      <c r="AL726" s="88"/>
      <c r="AM726" s="88"/>
      <c r="AN726" s="88"/>
      <c r="AO726" s="88"/>
      <c r="AP726" s="88"/>
    </row>
    <row r="727" ht="19.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131"/>
      <c r="Y727" s="131"/>
      <c r="Z727" s="131"/>
      <c r="AA727" s="131"/>
      <c r="AB727" s="131"/>
      <c r="AC727" s="131"/>
      <c r="AD727" s="131"/>
      <c r="AE727" s="131"/>
      <c r="AF727" s="131"/>
      <c r="AG727" s="88"/>
      <c r="AH727" s="88"/>
      <c r="AI727" s="88"/>
      <c r="AJ727" s="88"/>
      <c r="AK727" s="88"/>
      <c r="AL727" s="88"/>
      <c r="AM727" s="88"/>
      <c r="AN727" s="88"/>
      <c r="AO727" s="88"/>
      <c r="AP727" s="88"/>
    </row>
    <row r="728" ht="19.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131"/>
      <c r="Y728" s="131"/>
      <c r="Z728" s="131"/>
      <c r="AA728" s="131"/>
      <c r="AB728" s="131"/>
      <c r="AC728" s="131"/>
      <c r="AD728" s="131"/>
      <c r="AE728" s="131"/>
      <c r="AF728" s="131"/>
      <c r="AG728" s="88"/>
      <c r="AH728" s="88"/>
      <c r="AI728" s="88"/>
      <c r="AJ728" s="88"/>
      <c r="AK728" s="88"/>
      <c r="AL728" s="88"/>
      <c r="AM728" s="88"/>
      <c r="AN728" s="88"/>
      <c r="AO728" s="88"/>
      <c r="AP728" s="88"/>
    </row>
    <row r="729" ht="19.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131"/>
      <c r="Y729" s="131"/>
      <c r="Z729" s="131"/>
      <c r="AA729" s="131"/>
      <c r="AB729" s="131"/>
      <c r="AC729" s="131"/>
      <c r="AD729" s="131"/>
      <c r="AE729" s="131"/>
      <c r="AF729" s="131"/>
      <c r="AG729" s="88"/>
      <c r="AH729" s="88"/>
      <c r="AI729" s="88"/>
      <c r="AJ729" s="88"/>
      <c r="AK729" s="88"/>
      <c r="AL729" s="88"/>
      <c r="AM729" s="88"/>
      <c r="AN729" s="88"/>
      <c r="AO729" s="88"/>
      <c r="AP729" s="88"/>
    </row>
    <row r="730" ht="19.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131"/>
      <c r="Y730" s="131"/>
      <c r="Z730" s="131"/>
      <c r="AA730" s="131"/>
      <c r="AB730" s="131"/>
      <c r="AC730" s="131"/>
      <c r="AD730" s="131"/>
      <c r="AE730" s="131"/>
      <c r="AF730" s="131"/>
      <c r="AG730" s="88"/>
      <c r="AH730" s="88"/>
      <c r="AI730" s="88"/>
      <c r="AJ730" s="88"/>
      <c r="AK730" s="88"/>
      <c r="AL730" s="88"/>
      <c r="AM730" s="88"/>
      <c r="AN730" s="88"/>
      <c r="AO730" s="88"/>
      <c r="AP730" s="88"/>
    </row>
    <row r="731" ht="19.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131"/>
      <c r="Y731" s="131"/>
      <c r="Z731" s="131"/>
      <c r="AA731" s="131"/>
      <c r="AB731" s="131"/>
      <c r="AC731" s="131"/>
      <c r="AD731" s="131"/>
      <c r="AE731" s="131"/>
      <c r="AF731" s="131"/>
      <c r="AG731" s="88"/>
      <c r="AH731" s="88"/>
      <c r="AI731" s="88"/>
      <c r="AJ731" s="88"/>
      <c r="AK731" s="88"/>
      <c r="AL731" s="88"/>
      <c r="AM731" s="88"/>
      <c r="AN731" s="88"/>
      <c r="AO731" s="88"/>
      <c r="AP731" s="88"/>
    </row>
    <row r="732" ht="19.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131"/>
      <c r="Y732" s="131"/>
      <c r="Z732" s="131"/>
      <c r="AA732" s="131"/>
      <c r="AB732" s="131"/>
      <c r="AC732" s="131"/>
      <c r="AD732" s="131"/>
      <c r="AE732" s="131"/>
      <c r="AF732" s="131"/>
      <c r="AG732" s="88"/>
      <c r="AH732" s="88"/>
      <c r="AI732" s="88"/>
      <c r="AJ732" s="88"/>
      <c r="AK732" s="88"/>
      <c r="AL732" s="88"/>
      <c r="AM732" s="88"/>
      <c r="AN732" s="88"/>
      <c r="AO732" s="88"/>
      <c r="AP732" s="88"/>
    </row>
    <row r="733" ht="19.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131"/>
      <c r="Y733" s="131"/>
      <c r="Z733" s="131"/>
      <c r="AA733" s="131"/>
      <c r="AB733" s="131"/>
      <c r="AC733" s="131"/>
      <c r="AD733" s="131"/>
      <c r="AE733" s="131"/>
      <c r="AF733" s="131"/>
      <c r="AG733" s="88"/>
      <c r="AH733" s="88"/>
      <c r="AI733" s="88"/>
      <c r="AJ733" s="88"/>
      <c r="AK733" s="88"/>
      <c r="AL733" s="88"/>
      <c r="AM733" s="88"/>
      <c r="AN733" s="88"/>
      <c r="AO733" s="88"/>
      <c r="AP733" s="88"/>
    </row>
    <row r="734" ht="19.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131"/>
      <c r="Y734" s="131"/>
      <c r="Z734" s="131"/>
      <c r="AA734" s="131"/>
      <c r="AB734" s="131"/>
      <c r="AC734" s="131"/>
      <c r="AD734" s="131"/>
      <c r="AE734" s="131"/>
      <c r="AF734" s="131"/>
      <c r="AG734" s="88"/>
      <c r="AH734" s="88"/>
      <c r="AI734" s="88"/>
      <c r="AJ734" s="88"/>
      <c r="AK734" s="88"/>
      <c r="AL734" s="88"/>
      <c r="AM734" s="88"/>
      <c r="AN734" s="88"/>
      <c r="AO734" s="88"/>
      <c r="AP734" s="88"/>
    </row>
    <row r="735" ht="19.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131"/>
      <c r="Y735" s="131"/>
      <c r="Z735" s="131"/>
      <c r="AA735" s="131"/>
      <c r="AB735" s="131"/>
      <c r="AC735" s="131"/>
      <c r="AD735" s="131"/>
      <c r="AE735" s="131"/>
      <c r="AF735" s="131"/>
      <c r="AG735" s="88"/>
      <c r="AH735" s="88"/>
      <c r="AI735" s="88"/>
      <c r="AJ735" s="88"/>
      <c r="AK735" s="88"/>
      <c r="AL735" s="88"/>
      <c r="AM735" s="88"/>
      <c r="AN735" s="88"/>
      <c r="AO735" s="88"/>
      <c r="AP735" s="88"/>
    </row>
    <row r="736" ht="19.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131"/>
      <c r="Y736" s="131"/>
      <c r="Z736" s="131"/>
      <c r="AA736" s="131"/>
      <c r="AB736" s="131"/>
      <c r="AC736" s="131"/>
      <c r="AD736" s="131"/>
      <c r="AE736" s="131"/>
      <c r="AF736" s="131"/>
      <c r="AG736" s="88"/>
      <c r="AH736" s="88"/>
      <c r="AI736" s="88"/>
      <c r="AJ736" s="88"/>
      <c r="AK736" s="88"/>
      <c r="AL736" s="88"/>
      <c r="AM736" s="88"/>
      <c r="AN736" s="88"/>
      <c r="AO736" s="88"/>
      <c r="AP736" s="88"/>
    </row>
    <row r="737" ht="19.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131"/>
      <c r="Y737" s="131"/>
      <c r="Z737" s="131"/>
      <c r="AA737" s="131"/>
      <c r="AB737" s="131"/>
      <c r="AC737" s="131"/>
      <c r="AD737" s="131"/>
      <c r="AE737" s="131"/>
      <c r="AF737" s="131"/>
      <c r="AG737" s="88"/>
      <c r="AH737" s="88"/>
      <c r="AI737" s="88"/>
      <c r="AJ737" s="88"/>
      <c r="AK737" s="88"/>
      <c r="AL737" s="88"/>
      <c r="AM737" s="88"/>
      <c r="AN737" s="88"/>
      <c r="AO737" s="88"/>
      <c r="AP737" s="88"/>
    </row>
    <row r="738" ht="19.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131"/>
      <c r="Y738" s="131"/>
      <c r="Z738" s="131"/>
      <c r="AA738" s="131"/>
      <c r="AB738" s="131"/>
      <c r="AC738" s="131"/>
      <c r="AD738" s="131"/>
      <c r="AE738" s="131"/>
      <c r="AF738" s="131"/>
      <c r="AG738" s="88"/>
      <c r="AH738" s="88"/>
      <c r="AI738" s="88"/>
      <c r="AJ738" s="88"/>
      <c r="AK738" s="88"/>
      <c r="AL738" s="88"/>
      <c r="AM738" s="88"/>
      <c r="AN738" s="88"/>
      <c r="AO738" s="88"/>
      <c r="AP738" s="88"/>
    </row>
    <row r="739" ht="19.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131"/>
      <c r="Y739" s="131"/>
      <c r="Z739" s="131"/>
      <c r="AA739" s="131"/>
      <c r="AB739" s="131"/>
      <c r="AC739" s="131"/>
      <c r="AD739" s="131"/>
      <c r="AE739" s="131"/>
      <c r="AF739" s="131"/>
      <c r="AG739" s="88"/>
      <c r="AH739" s="88"/>
      <c r="AI739" s="88"/>
      <c r="AJ739" s="88"/>
      <c r="AK739" s="88"/>
      <c r="AL739" s="88"/>
      <c r="AM739" s="88"/>
      <c r="AN739" s="88"/>
      <c r="AO739" s="88"/>
      <c r="AP739" s="88"/>
    </row>
    <row r="740" ht="19.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131"/>
      <c r="Y740" s="131"/>
      <c r="Z740" s="131"/>
      <c r="AA740" s="131"/>
      <c r="AB740" s="131"/>
      <c r="AC740" s="131"/>
      <c r="AD740" s="131"/>
      <c r="AE740" s="131"/>
      <c r="AF740" s="131"/>
      <c r="AG740" s="88"/>
      <c r="AH740" s="88"/>
      <c r="AI740" s="88"/>
      <c r="AJ740" s="88"/>
      <c r="AK740" s="88"/>
      <c r="AL740" s="88"/>
      <c r="AM740" s="88"/>
      <c r="AN740" s="88"/>
      <c r="AO740" s="88"/>
      <c r="AP740" s="88"/>
    </row>
    <row r="741" ht="19.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131"/>
      <c r="Y741" s="131"/>
      <c r="Z741" s="131"/>
      <c r="AA741" s="131"/>
      <c r="AB741" s="131"/>
      <c r="AC741" s="131"/>
      <c r="AD741" s="131"/>
      <c r="AE741" s="131"/>
      <c r="AF741" s="131"/>
      <c r="AG741" s="88"/>
      <c r="AH741" s="88"/>
      <c r="AI741" s="88"/>
      <c r="AJ741" s="88"/>
      <c r="AK741" s="88"/>
      <c r="AL741" s="88"/>
      <c r="AM741" s="88"/>
      <c r="AN741" s="88"/>
      <c r="AO741" s="88"/>
      <c r="AP741" s="88"/>
    </row>
    <row r="742" ht="19.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131"/>
      <c r="Y742" s="131"/>
      <c r="Z742" s="131"/>
      <c r="AA742" s="131"/>
      <c r="AB742" s="131"/>
      <c r="AC742" s="131"/>
      <c r="AD742" s="131"/>
      <c r="AE742" s="131"/>
      <c r="AF742" s="131"/>
      <c r="AG742" s="88"/>
      <c r="AH742" s="88"/>
      <c r="AI742" s="88"/>
      <c r="AJ742" s="88"/>
      <c r="AK742" s="88"/>
      <c r="AL742" s="88"/>
      <c r="AM742" s="88"/>
      <c r="AN742" s="88"/>
      <c r="AO742" s="88"/>
      <c r="AP742" s="88"/>
    </row>
    <row r="743" ht="19.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131"/>
      <c r="Y743" s="131"/>
      <c r="Z743" s="131"/>
      <c r="AA743" s="131"/>
      <c r="AB743" s="131"/>
      <c r="AC743" s="131"/>
      <c r="AD743" s="131"/>
      <c r="AE743" s="131"/>
      <c r="AF743" s="131"/>
      <c r="AG743" s="88"/>
      <c r="AH743" s="88"/>
      <c r="AI743" s="88"/>
      <c r="AJ743" s="88"/>
      <c r="AK743" s="88"/>
      <c r="AL743" s="88"/>
      <c r="AM743" s="88"/>
      <c r="AN743" s="88"/>
      <c r="AO743" s="88"/>
      <c r="AP743" s="88"/>
    </row>
    <row r="744" ht="19.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131"/>
      <c r="Y744" s="131"/>
      <c r="Z744" s="131"/>
      <c r="AA744" s="131"/>
      <c r="AB744" s="131"/>
      <c r="AC744" s="131"/>
      <c r="AD744" s="131"/>
      <c r="AE744" s="131"/>
      <c r="AF744" s="131"/>
      <c r="AG744" s="88"/>
      <c r="AH744" s="88"/>
      <c r="AI744" s="88"/>
      <c r="AJ744" s="88"/>
      <c r="AK744" s="88"/>
      <c r="AL744" s="88"/>
      <c r="AM744" s="88"/>
      <c r="AN744" s="88"/>
      <c r="AO744" s="88"/>
      <c r="AP744" s="88"/>
    </row>
    <row r="745" ht="19.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131"/>
      <c r="Y745" s="131"/>
      <c r="Z745" s="131"/>
      <c r="AA745" s="131"/>
      <c r="AB745" s="131"/>
      <c r="AC745" s="131"/>
      <c r="AD745" s="131"/>
      <c r="AE745" s="131"/>
      <c r="AF745" s="131"/>
      <c r="AG745" s="88"/>
      <c r="AH745" s="88"/>
      <c r="AI745" s="88"/>
      <c r="AJ745" s="88"/>
      <c r="AK745" s="88"/>
      <c r="AL745" s="88"/>
      <c r="AM745" s="88"/>
      <c r="AN745" s="88"/>
      <c r="AO745" s="88"/>
      <c r="AP745" s="88"/>
    </row>
    <row r="746" ht="19.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131"/>
      <c r="Y746" s="131"/>
      <c r="Z746" s="131"/>
      <c r="AA746" s="131"/>
      <c r="AB746" s="131"/>
      <c r="AC746" s="131"/>
      <c r="AD746" s="131"/>
      <c r="AE746" s="131"/>
      <c r="AF746" s="131"/>
      <c r="AG746" s="88"/>
      <c r="AH746" s="88"/>
      <c r="AI746" s="88"/>
      <c r="AJ746" s="88"/>
      <c r="AK746" s="88"/>
      <c r="AL746" s="88"/>
      <c r="AM746" s="88"/>
      <c r="AN746" s="88"/>
      <c r="AO746" s="88"/>
      <c r="AP746" s="88"/>
    </row>
    <row r="747" ht="19.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131"/>
      <c r="Y747" s="131"/>
      <c r="Z747" s="131"/>
      <c r="AA747" s="131"/>
      <c r="AB747" s="131"/>
      <c r="AC747" s="131"/>
      <c r="AD747" s="131"/>
      <c r="AE747" s="131"/>
      <c r="AF747" s="131"/>
      <c r="AG747" s="88"/>
      <c r="AH747" s="88"/>
      <c r="AI747" s="88"/>
      <c r="AJ747" s="88"/>
      <c r="AK747" s="88"/>
      <c r="AL747" s="88"/>
      <c r="AM747" s="88"/>
      <c r="AN747" s="88"/>
      <c r="AO747" s="88"/>
      <c r="AP747" s="88"/>
    </row>
    <row r="748" ht="19.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131"/>
      <c r="Y748" s="131"/>
      <c r="Z748" s="131"/>
      <c r="AA748" s="131"/>
      <c r="AB748" s="131"/>
      <c r="AC748" s="131"/>
      <c r="AD748" s="131"/>
      <c r="AE748" s="131"/>
      <c r="AF748" s="131"/>
      <c r="AG748" s="88"/>
      <c r="AH748" s="88"/>
      <c r="AI748" s="88"/>
      <c r="AJ748" s="88"/>
      <c r="AK748" s="88"/>
      <c r="AL748" s="88"/>
      <c r="AM748" s="88"/>
      <c r="AN748" s="88"/>
      <c r="AO748" s="88"/>
      <c r="AP748" s="88"/>
    </row>
    <row r="749" ht="19.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131"/>
      <c r="Y749" s="131"/>
      <c r="Z749" s="131"/>
      <c r="AA749" s="131"/>
      <c r="AB749" s="131"/>
      <c r="AC749" s="131"/>
      <c r="AD749" s="131"/>
      <c r="AE749" s="131"/>
      <c r="AF749" s="131"/>
      <c r="AG749" s="88"/>
      <c r="AH749" s="88"/>
      <c r="AI749" s="88"/>
      <c r="AJ749" s="88"/>
      <c r="AK749" s="88"/>
      <c r="AL749" s="88"/>
      <c r="AM749" s="88"/>
      <c r="AN749" s="88"/>
      <c r="AO749" s="88"/>
      <c r="AP749" s="88"/>
    </row>
    <row r="750" ht="19.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131"/>
      <c r="Y750" s="131"/>
      <c r="Z750" s="131"/>
      <c r="AA750" s="131"/>
      <c r="AB750" s="131"/>
      <c r="AC750" s="131"/>
      <c r="AD750" s="131"/>
      <c r="AE750" s="131"/>
      <c r="AF750" s="131"/>
      <c r="AG750" s="88"/>
      <c r="AH750" s="88"/>
      <c r="AI750" s="88"/>
      <c r="AJ750" s="88"/>
      <c r="AK750" s="88"/>
      <c r="AL750" s="88"/>
      <c r="AM750" s="88"/>
      <c r="AN750" s="88"/>
      <c r="AO750" s="88"/>
      <c r="AP750" s="88"/>
    </row>
    <row r="751" ht="19.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131"/>
      <c r="Y751" s="131"/>
      <c r="Z751" s="131"/>
      <c r="AA751" s="131"/>
      <c r="AB751" s="131"/>
      <c r="AC751" s="131"/>
      <c r="AD751" s="131"/>
      <c r="AE751" s="131"/>
      <c r="AF751" s="131"/>
      <c r="AG751" s="88"/>
      <c r="AH751" s="88"/>
      <c r="AI751" s="88"/>
      <c r="AJ751" s="88"/>
      <c r="AK751" s="88"/>
      <c r="AL751" s="88"/>
      <c r="AM751" s="88"/>
      <c r="AN751" s="88"/>
      <c r="AO751" s="88"/>
      <c r="AP751" s="88"/>
    </row>
    <row r="752" ht="19.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131"/>
      <c r="Y752" s="131"/>
      <c r="Z752" s="131"/>
      <c r="AA752" s="131"/>
      <c r="AB752" s="131"/>
      <c r="AC752" s="131"/>
      <c r="AD752" s="131"/>
      <c r="AE752" s="131"/>
      <c r="AF752" s="131"/>
      <c r="AG752" s="88"/>
      <c r="AH752" s="88"/>
      <c r="AI752" s="88"/>
      <c r="AJ752" s="88"/>
      <c r="AK752" s="88"/>
      <c r="AL752" s="88"/>
      <c r="AM752" s="88"/>
      <c r="AN752" s="88"/>
      <c r="AO752" s="88"/>
      <c r="AP752" s="88"/>
    </row>
    <row r="753" ht="19.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131"/>
      <c r="Y753" s="131"/>
      <c r="Z753" s="131"/>
      <c r="AA753" s="131"/>
      <c r="AB753" s="131"/>
      <c r="AC753" s="131"/>
      <c r="AD753" s="131"/>
      <c r="AE753" s="131"/>
      <c r="AF753" s="131"/>
      <c r="AG753" s="88"/>
      <c r="AH753" s="88"/>
      <c r="AI753" s="88"/>
      <c r="AJ753" s="88"/>
      <c r="AK753" s="88"/>
      <c r="AL753" s="88"/>
      <c r="AM753" s="88"/>
      <c r="AN753" s="88"/>
      <c r="AO753" s="88"/>
      <c r="AP753" s="88"/>
    </row>
    <row r="754" ht="19.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131"/>
      <c r="Y754" s="131"/>
      <c r="Z754" s="131"/>
      <c r="AA754" s="131"/>
      <c r="AB754" s="131"/>
      <c r="AC754" s="131"/>
      <c r="AD754" s="131"/>
      <c r="AE754" s="131"/>
      <c r="AF754" s="131"/>
      <c r="AG754" s="88"/>
      <c r="AH754" s="88"/>
      <c r="AI754" s="88"/>
      <c r="AJ754" s="88"/>
      <c r="AK754" s="88"/>
      <c r="AL754" s="88"/>
      <c r="AM754" s="88"/>
      <c r="AN754" s="88"/>
      <c r="AO754" s="88"/>
      <c r="AP754" s="88"/>
    </row>
    <row r="755" ht="19.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131"/>
      <c r="Y755" s="131"/>
      <c r="Z755" s="131"/>
      <c r="AA755" s="131"/>
      <c r="AB755" s="131"/>
      <c r="AC755" s="131"/>
      <c r="AD755" s="131"/>
      <c r="AE755" s="131"/>
      <c r="AF755" s="131"/>
      <c r="AG755" s="88"/>
      <c r="AH755" s="88"/>
      <c r="AI755" s="88"/>
      <c r="AJ755" s="88"/>
      <c r="AK755" s="88"/>
      <c r="AL755" s="88"/>
      <c r="AM755" s="88"/>
      <c r="AN755" s="88"/>
      <c r="AO755" s="88"/>
      <c r="AP755" s="88"/>
    </row>
    <row r="756" ht="19.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131"/>
      <c r="Y756" s="131"/>
      <c r="Z756" s="131"/>
      <c r="AA756" s="131"/>
      <c r="AB756" s="131"/>
      <c r="AC756" s="131"/>
      <c r="AD756" s="131"/>
      <c r="AE756" s="131"/>
      <c r="AF756" s="131"/>
      <c r="AG756" s="88"/>
      <c r="AH756" s="88"/>
      <c r="AI756" s="88"/>
      <c r="AJ756" s="88"/>
      <c r="AK756" s="88"/>
      <c r="AL756" s="88"/>
      <c r="AM756" s="88"/>
      <c r="AN756" s="88"/>
      <c r="AO756" s="88"/>
      <c r="AP756" s="88"/>
    </row>
    <row r="757" ht="19.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131"/>
      <c r="Y757" s="131"/>
      <c r="Z757" s="131"/>
      <c r="AA757" s="131"/>
      <c r="AB757" s="131"/>
      <c r="AC757" s="131"/>
      <c r="AD757" s="131"/>
      <c r="AE757" s="131"/>
      <c r="AF757" s="131"/>
      <c r="AG757" s="88"/>
      <c r="AH757" s="88"/>
      <c r="AI757" s="88"/>
      <c r="AJ757" s="88"/>
      <c r="AK757" s="88"/>
      <c r="AL757" s="88"/>
      <c r="AM757" s="88"/>
      <c r="AN757" s="88"/>
      <c r="AO757" s="88"/>
      <c r="AP757" s="88"/>
    </row>
    <row r="758" ht="19.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131"/>
      <c r="Y758" s="131"/>
      <c r="Z758" s="131"/>
      <c r="AA758" s="131"/>
      <c r="AB758" s="131"/>
      <c r="AC758" s="131"/>
      <c r="AD758" s="131"/>
      <c r="AE758" s="131"/>
      <c r="AF758" s="131"/>
      <c r="AG758" s="88"/>
      <c r="AH758" s="88"/>
      <c r="AI758" s="88"/>
      <c r="AJ758" s="88"/>
      <c r="AK758" s="88"/>
      <c r="AL758" s="88"/>
      <c r="AM758" s="88"/>
      <c r="AN758" s="88"/>
      <c r="AO758" s="88"/>
      <c r="AP758" s="88"/>
    </row>
    <row r="759" ht="19.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131"/>
      <c r="Y759" s="131"/>
      <c r="Z759" s="131"/>
      <c r="AA759" s="131"/>
      <c r="AB759" s="131"/>
      <c r="AC759" s="131"/>
      <c r="AD759" s="131"/>
      <c r="AE759" s="131"/>
      <c r="AF759" s="131"/>
      <c r="AG759" s="88"/>
      <c r="AH759" s="88"/>
      <c r="AI759" s="88"/>
      <c r="AJ759" s="88"/>
      <c r="AK759" s="88"/>
      <c r="AL759" s="88"/>
      <c r="AM759" s="88"/>
      <c r="AN759" s="88"/>
      <c r="AO759" s="88"/>
      <c r="AP759" s="88"/>
    </row>
    <row r="760" ht="19.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131"/>
      <c r="Y760" s="131"/>
      <c r="Z760" s="131"/>
      <c r="AA760" s="131"/>
      <c r="AB760" s="131"/>
      <c r="AC760" s="131"/>
      <c r="AD760" s="131"/>
      <c r="AE760" s="131"/>
      <c r="AF760" s="131"/>
      <c r="AG760" s="88"/>
      <c r="AH760" s="88"/>
      <c r="AI760" s="88"/>
      <c r="AJ760" s="88"/>
      <c r="AK760" s="88"/>
      <c r="AL760" s="88"/>
      <c r="AM760" s="88"/>
      <c r="AN760" s="88"/>
      <c r="AO760" s="88"/>
      <c r="AP760" s="88"/>
    </row>
    <row r="761" ht="19.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131"/>
      <c r="Y761" s="131"/>
      <c r="Z761" s="131"/>
      <c r="AA761" s="131"/>
      <c r="AB761" s="131"/>
      <c r="AC761" s="131"/>
      <c r="AD761" s="131"/>
      <c r="AE761" s="131"/>
      <c r="AF761" s="131"/>
      <c r="AG761" s="88"/>
      <c r="AH761" s="88"/>
      <c r="AI761" s="88"/>
      <c r="AJ761" s="88"/>
      <c r="AK761" s="88"/>
      <c r="AL761" s="88"/>
      <c r="AM761" s="88"/>
      <c r="AN761" s="88"/>
      <c r="AO761" s="88"/>
      <c r="AP761" s="88"/>
    </row>
    <row r="762" ht="19.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131"/>
      <c r="Y762" s="131"/>
      <c r="Z762" s="131"/>
      <c r="AA762" s="131"/>
      <c r="AB762" s="131"/>
      <c r="AC762" s="131"/>
      <c r="AD762" s="131"/>
      <c r="AE762" s="131"/>
      <c r="AF762" s="131"/>
      <c r="AG762" s="88"/>
      <c r="AH762" s="88"/>
      <c r="AI762" s="88"/>
      <c r="AJ762" s="88"/>
      <c r="AK762" s="88"/>
      <c r="AL762" s="88"/>
      <c r="AM762" s="88"/>
      <c r="AN762" s="88"/>
      <c r="AO762" s="88"/>
      <c r="AP762" s="88"/>
    </row>
    <row r="763" ht="19.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131"/>
      <c r="Y763" s="131"/>
      <c r="Z763" s="131"/>
      <c r="AA763" s="131"/>
      <c r="AB763" s="131"/>
      <c r="AC763" s="131"/>
      <c r="AD763" s="131"/>
      <c r="AE763" s="131"/>
      <c r="AF763" s="131"/>
      <c r="AG763" s="88"/>
      <c r="AH763" s="88"/>
      <c r="AI763" s="88"/>
      <c r="AJ763" s="88"/>
      <c r="AK763" s="88"/>
      <c r="AL763" s="88"/>
      <c r="AM763" s="88"/>
      <c r="AN763" s="88"/>
      <c r="AO763" s="88"/>
      <c r="AP763" s="88"/>
    </row>
    <row r="764" ht="19.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131"/>
      <c r="Y764" s="131"/>
      <c r="Z764" s="131"/>
      <c r="AA764" s="131"/>
      <c r="AB764" s="131"/>
      <c r="AC764" s="131"/>
      <c r="AD764" s="131"/>
      <c r="AE764" s="131"/>
      <c r="AF764" s="131"/>
      <c r="AG764" s="88"/>
      <c r="AH764" s="88"/>
      <c r="AI764" s="88"/>
      <c r="AJ764" s="88"/>
      <c r="AK764" s="88"/>
      <c r="AL764" s="88"/>
      <c r="AM764" s="88"/>
      <c r="AN764" s="88"/>
      <c r="AO764" s="88"/>
      <c r="AP764" s="88"/>
    </row>
    <row r="765" ht="19.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131"/>
      <c r="Y765" s="131"/>
      <c r="Z765" s="131"/>
      <c r="AA765" s="131"/>
      <c r="AB765" s="131"/>
      <c r="AC765" s="131"/>
      <c r="AD765" s="131"/>
      <c r="AE765" s="131"/>
      <c r="AF765" s="131"/>
      <c r="AG765" s="88"/>
      <c r="AH765" s="88"/>
      <c r="AI765" s="88"/>
      <c r="AJ765" s="88"/>
      <c r="AK765" s="88"/>
      <c r="AL765" s="88"/>
      <c r="AM765" s="88"/>
      <c r="AN765" s="88"/>
      <c r="AO765" s="88"/>
      <c r="AP765" s="88"/>
    </row>
    <row r="766" ht="19.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131"/>
      <c r="Y766" s="131"/>
      <c r="Z766" s="131"/>
      <c r="AA766" s="131"/>
      <c r="AB766" s="131"/>
      <c r="AC766" s="131"/>
      <c r="AD766" s="131"/>
      <c r="AE766" s="131"/>
      <c r="AF766" s="131"/>
      <c r="AG766" s="88"/>
      <c r="AH766" s="88"/>
      <c r="AI766" s="88"/>
      <c r="AJ766" s="88"/>
      <c r="AK766" s="88"/>
      <c r="AL766" s="88"/>
      <c r="AM766" s="88"/>
      <c r="AN766" s="88"/>
      <c r="AO766" s="88"/>
      <c r="AP766" s="88"/>
    </row>
    <row r="767" ht="19.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131"/>
      <c r="Y767" s="131"/>
      <c r="Z767" s="131"/>
      <c r="AA767" s="131"/>
      <c r="AB767" s="131"/>
      <c r="AC767" s="131"/>
      <c r="AD767" s="131"/>
      <c r="AE767" s="131"/>
      <c r="AF767" s="131"/>
      <c r="AG767" s="88"/>
      <c r="AH767" s="88"/>
      <c r="AI767" s="88"/>
      <c r="AJ767" s="88"/>
      <c r="AK767" s="88"/>
      <c r="AL767" s="88"/>
      <c r="AM767" s="88"/>
      <c r="AN767" s="88"/>
      <c r="AO767" s="88"/>
      <c r="AP767" s="88"/>
    </row>
    <row r="768" ht="19.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131"/>
      <c r="Y768" s="131"/>
      <c r="Z768" s="131"/>
      <c r="AA768" s="131"/>
      <c r="AB768" s="131"/>
      <c r="AC768" s="131"/>
      <c r="AD768" s="131"/>
      <c r="AE768" s="131"/>
      <c r="AF768" s="131"/>
      <c r="AG768" s="88"/>
      <c r="AH768" s="88"/>
      <c r="AI768" s="88"/>
      <c r="AJ768" s="88"/>
      <c r="AK768" s="88"/>
      <c r="AL768" s="88"/>
      <c r="AM768" s="88"/>
      <c r="AN768" s="88"/>
      <c r="AO768" s="88"/>
      <c r="AP768" s="88"/>
    </row>
    <row r="769" ht="19.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131"/>
      <c r="Y769" s="131"/>
      <c r="Z769" s="131"/>
      <c r="AA769" s="131"/>
      <c r="AB769" s="131"/>
      <c r="AC769" s="131"/>
      <c r="AD769" s="131"/>
      <c r="AE769" s="131"/>
      <c r="AF769" s="131"/>
      <c r="AG769" s="88"/>
      <c r="AH769" s="88"/>
      <c r="AI769" s="88"/>
      <c r="AJ769" s="88"/>
      <c r="AK769" s="88"/>
      <c r="AL769" s="88"/>
      <c r="AM769" s="88"/>
      <c r="AN769" s="88"/>
      <c r="AO769" s="88"/>
      <c r="AP769" s="88"/>
    </row>
    <row r="770" ht="19.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131"/>
      <c r="Y770" s="131"/>
      <c r="Z770" s="131"/>
      <c r="AA770" s="131"/>
      <c r="AB770" s="131"/>
      <c r="AC770" s="131"/>
      <c r="AD770" s="131"/>
      <c r="AE770" s="131"/>
      <c r="AF770" s="131"/>
      <c r="AG770" s="88"/>
      <c r="AH770" s="88"/>
      <c r="AI770" s="88"/>
      <c r="AJ770" s="88"/>
      <c r="AK770" s="88"/>
      <c r="AL770" s="88"/>
      <c r="AM770" s="88"/>
      <c r="AN770" s="88"/>
      <c r="AO770" s="88"/>
      <c r="AP770" s="88"/>
    </row>
    <row r="771" ht="19.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131"/>
      <c r="Y771" s="131"/>
      <c r="Z771" s="131"/>
      <c r="AA771" s="131"/>
      <c r="AB771" s="131"/>
      <c r="AC771" s="131"/>
      <c r="AD771" s="131"/>
      <c r="AE771" s="131"/>
      <c r="AF771" s="131"/>
      <c r="AG771" s="88"/>
      <c r="AH771" s="88"/>
      <c r="AI771" s="88"/>
      <c r="AJ771" s="88"/>
      <c r="AK771" s="88"/>
      <c r="AL771" s="88"/>
      <c r="AM771" s="88"/>
      <c r="AN771" s="88"/>
      <c r="AO771" s="88"/>
      <c r="AP771" s="88"/>
    </row>
    <row r="772" ht="19.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131"/>
      <c r="Y772" s="131"/>
      <c r="Z772" s="131"/>
      <c r="AA772" s="131"/>
      <c r="AB772" s="131"/>
      <c r="AC772" s="131"/>
      <c r="AD772" s="131"/>
      <c r="AE772" s="131"/>
      <c r="AF772" s="131"/>
      <c r="AG772" s="88"/>
      <c r="AH772" s="88"/>
      <c r="AI772" s="88"/>
      <c r="AJ772" s="88"/>
      <c r="AK772" s="88"/>
      <c r="AL772" s="88"/>
      <c r="AM772" s="88"/>
      <c r="AN772" s="88"/>
      <c r="AO772" s="88"/>
      <c r="AP772" s="88"/>
    </row>
    <row r="773" ht="19.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131"/>
      <c r="Y773" s="131"/>
      <c r="Z773" s="131"/>
      <c r="AA773" s="131"/>
      <c r="AB773" s="131"/>
      <c r="AC773" s="131"/>
      <c r="AD773" s="131"/>
      <c r="AE773" s="131"/>
      <c r="AF773" s="131"/>
      <c r="AG773" s="88"/>
      <c r="AH773" s="88"/>
      <c r="AI773" s="88"/>
      <c r="AJ773" s="88"/>
      <c r="AK773" s="88"/>
      <c r="AL773" s="88"/>
      <c r="AM773" s="88"/>
      <c r="AN773" s="88"/>
      <c r="AO773" s="88"/>
      <c r="AP773" s="88"/>
    </row>
    <row r="774" ht="19.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131"/>
      <c r="Y774" s="131"/>
      <c r="Z774" s="131"/>
      <c r="AA774" s="131"/>
      <c r="AB774" s="131"/>
      <c r="AC774" s="131"/>
      <c r="AD774" s="131"/>
      <c r="AE774" s="131"/>
      <c r="AF774" s="131"/>
      <c r="AG774" s="88"/>
      <c r="AH774" s="88"/>
      <c r="AI774" s="88"/>
      <c r="AJ774" s="88"/>
      <c r="AK774" s="88"/>
      <c r="AL774" s="88"/>
      <c r="AM774" s="88"/>
      <c r="AN774" s="88"/>
      <c r="AO774" s="88"/>
      <c r="AP774" s="88"/>
    </row>
    <row r="775" ht="19.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131"/>
      <c r="Y775" s="131"/>
      <c r="Z775" s="131"/>
      <c r="AA775" s="131"/>
      <c r="AB775" s="131"/>
      <c r="AC775" s="131"/>
      <c r="AD775" s="131"/>
      <c r="AE775" s="131"/>
      <c r="AF775" s="131"/>
      <c r="AG775" s="88"/>
      <c r="AH775" s="88"/>
      <c r="AI775" s="88"/>
      <c r="AJ775" s="88"/>
      <c r="AK775" s="88"/>
      <c r="AL775" s="88"/>
      <c r="AM775" s="88"/>
      <c r="AN775" s="88"/>
      <c r="AO775" s="88"/>
      <c r="AP775" s="88"/>
    </row>
    <row r="776" ht="19.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131"/>
      <c r="Y776" s="131"/>
      <c r="Z776" s="131"/>
      <c r="AA776" s="131"/>
      <c r="AB776" s="131"/>
      <c r="AC776" s="131"/>
      <c r="AD776" s="131"/>
      <c r="AE776" s="131"/>
      <c r="AF776" s="131"/>
      <c r="AG776" s="88"/>
      <c r="AH776" s="88"/>
      <c r="AI776" s="88"/>
      <c r="AJ776" s="88"/>
      <c r="AK776" s="88"/>
      <c r="AL776" s="88"/>
      <c r="AM776" s="88"/>
      <c r="AN776" s="88"/>
      <c r="AO776" s="88"/>
      <c r="AP776" s="88"/>
    </row>
    <row r="777" ht="19.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131"/>
      <c r="Y777" s="131"/>
      <c r="Z777" s="131"/>
      <c r="AA777" s="131"/>
      <c r="AB777" s="131"/>
      <c r="AC777" s="131"/>
      <c r="AD777" s="131"/>
      <c r="AE777" s="131"/>
      <c r="AF777" s="131"/>
      <c r="AG777" s="88"/>
      <c r="AH777" s="88"/>
      <c r="AI777" s="88"/>
      <c r="AJ777" s="88"/>
      <c r="AK777" s="88"/>
      <c r="AL777" s="88"/>
      <c r="AM777" s="88"/>
      <c r="AN777" s="88"/>
      <c r="AO777" s="88"/>
      <c r="AP777" s="88"/>
    </row>
    <row r="778" ht="19.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131"/>
      <c r="Y778" s="131"/>
      <c r="Z778" s="131"/>
      <c r="AA778" s="131"/>
      <c r="AB778" s="131"/>
      <c r="AC778" s="131"/>
      <c r="AD778" s="131"/>
      <c r="AE778" s="131"/>
      <c r="AF778" s="131"/>
      <c r="AG778" s="88"/>
      <c r="AH778" s="88"/>
      <c r="AI778" s="88"/>
      <c r="AJ778" s="88"/>
      <c r="AK778" s="88"/>
      <c r="AL778" s="88"/>
      <c r="AM778" s="88"/>
      <c r="AN778" s="88"/>
      <c r="AO778" s="88"/>
      <c r="AP778" s="88"/>
    </row>
    <row r="779" ht="19.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131"/>
      <c r="Y779" s="131"/>
      <c r="Z779" s="131"/>
      <c r="AA779" s="131"/>
      <c r="AB779" s="131"/>
      <c r="AC779" s="131"/>
      <c r="AD779" s="131"/>
      <c r="AE779" s="131"/>
      <c r="AF779" s="131"/>
      <c r="AG779" s="88"/>
      <c r="AH779" s="88"/>
      <c r="AI779" s="88"/>
      <c r="AJ779" s="88"/>
      <c r="AK779" s="88"/>
      <c r="AL779" s="88"/>
      <c r="AM779" s="88"/>
      <c r="AN779" s="88"/>
      <c r="AO779" s="88"/>
      <c r="AP779" s="88"/>
    </row>
    <row r="780" ht="19.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131"/>
      <c r="Y780" s="131"/>
      <c r="Z780" s="131"/>
      <c r="AA780" s="131"/>
      <c r="AB780" s="131"/>
      <c r="AC780" s="131"/>
      <c r="AD780" s="131"/>
      <c r="AE780" s="131"/>
      <c r="AF780" s="131"/>
      <c r="AG780" s="88"/>
      <c r="AH780" s="88"/>
      <c r="AI780" s="88"/>
      <c r="AJ780" s="88"/>
      <c r="AK780" s="88"/>
      <c r="AL780" s="88"/>
      <c r="AM780" s="88"/>
      <c r="AN780" s="88"/>
      <c r="AO780" s="88"/>
      <c r="AP780" s="88"/>
    </row>
    <row r="781" ht="19.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131"/>
      <c r="Y781" s="131"/>
      <c r="Z781" s="131"/>
      <c r="AA781" s="131"/>
      <c r="AB781" s="131"/>
      <c r="AC781" s="131"/>
      <c r="AD781" s="131"/>
      <c r="AE781" s="131"/>
      <c r="AF781" s="131"/>
      <c r="AG781" s="88"/>
      <c r="AH781" s="88"/>
      <c r="AI781" s="88"/>
      <c r="AJ781" s="88"/>
      <c r="AK781" s="88"/>
      <c r="AL781" s="88"/>
      <c r="AM781" s="88"/>
      <c r="AN781" s="88"/>
      <c r="AO781" s="88"/>
      <c r="AP781" s="88"/>
    </row>
    <row r="782" ht="19.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131"/>
      <c r="Y782" s="131"/>
      <c r="Z782" s="131"/>
      <c r="AA782" s="131"/>
      <c r="AB782" s="131"/>
      <c r="AC782" s="131"/>
      <c r="AD782" s="131"/>
      <c r="AE782" s="131"/>
      <c r="AF782" s="131"/>
      <c r="AG782" s="88"/>
      <c r="AH782" s="88"/>
      <c r="AI782" s="88"/>
      <c r="AJ782" s="88"/>
      <c r="AK782" s="88"/>
      <c r="AL782" s="88"/>
      <c r="AM782" s="88"/>
      <c r="AN782" s="88"/>
      <c r="AO782" s="88"/>
      <c r="AP782" s="88"/>
    </row>
    <row r="783" ht="19.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131"/>
      <c r="Y783" s="131"/>
      <c r="Z783" s="131"/>
      <c r="AA783" s="131"/>
      <c r="AB783" s="131"/>
      <c r="AC783" s="131"/>
      <c r="AD783" s="131"/>
      <c r="AE783" s="131"/>
      <c r="AF783" s="131"/>
      <c r="AG783" s="88"/>
      <c r="AH783" s="88"/>
      <c r="AI783" s="88"/>
      <c r="AJ783" s="88"/>
      <c r="AK783" s="88"/>
      <c r="AL783" s="88"/>
      <c r="AM783" s="88"/>
      <c r="AN783" s="88"/>
      <c r="AO783" s="88"/>
      <c r="AP783" s="88"/>
    </row>
    <row r="784" ht="19.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131"/>
      <c r="Y784" s="131"/>
      <c r="Z784" s="131"/>
      <c r="AA784" s="131"/>
      <c r="AB784" s="131"/>
      <c r="AC784" s="131"/>
      <c r="AD784" s="131"/>
      <c r="AE784" s="131"/>
      <c r="AF784" s="131"/>
      <c r="AG784" s="88"/>
      <c r="AH784" s="88"/>
      <c r="AI784" s="88"/>
      <c r="AJ784" s="88"/>
      <c r="AK784" s="88"/>
      <c r="AL784" s="88"/>
      <c r="AM784" s="88"/>
      <c r="AN784" s="88"/>
      <c r="AO784" s="88"/>
      <c r="AP784" s="88"/>
    </row>
    <row r="785" ht="19.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131"/>
      <c r="Y785" s="131"/>
      <c r="Z785" s="131"/>
      <c r="AA785" s="131"/>
      <c r="AB785" s="131"/>
      <c r="AC785" s="131"/>
      <c r="AD785" s="131"/>
      <c r="AE785" s="131"/>
      <c r="AF785" s="131"/>
      <c r="AG785" s="88"/>
      <c r="AH785" s="88"/>
      <c r="AI785" s="88"/>
      <c r="AJ785" s="88"/>
      <c r="AK785" s="88"/>
      <c r="AL785" s="88"/>
      <c r="AM785" s="88"/>
      <c r="AN785" s="88"/>
      <c r="AO785" s="88"/>
      <c r="AP785" s="88"/>
    </row>
    <row r="786" ht="19.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131"/>
      <c r="Y786" s="131"/>
      <c r="Z786" s="131"/>
      <c r="AA786" s="131"/>
      <c r="AB786" s="131"/>
      <c r="AC786" s="131"/>
      <c r="AD786" s="131"/>
      <c r="AE786" s="131"/>
      <c r="AF786" s="131"/>
      <c r="AG786" s="88"/>
      <c r="AH786" s="88"/>
      <c r="AI786" s="88"/>
      <c r="AJ786" s="88"/>
      <c r="AK786" s="88"/>
      <c r="AL786" s="88"/>
      <c r="AM786" s="88"/>
      <c r="AN786" s="88"/>
      <c r="AO786" s="88"/>
      <c r="AP786" s="88"/>
    </row>
    <row r="787" ht="19.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131"/>
      <c r="Y787" s="131"/>
      <c r="Z787" s="131"/>
      <c r="AA787" s="131"/>
      <c r="AB787" s="131"/>
      <c r="AC787" s="131"/>
      <c r="AD787" s="131"/>
      <c r="AE787" s="131"/>
      <c r="AF787" s="131"/>
      <c r="AG787" s="88"/>
      <c r="AH787" s="88"/>
      <c r="AI787" s="88"/>
      <c r="AJ787" s="88"/>
      <c r="AK787" s="88"/>
      <c r="AL787" s="88"/>
      <c r="AM787" s="88"/>
      <c r="AN787" s="88"/>
      <c r="AO787" s="88"/>
      <c r="AP787" s="88"/>
    </row>
    <row r="788" ht="19.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131"/>
      <c r="Y788" s="131"/>
      <c r="Z788" s="131"/>
      <c r="AA788" s="131"/>
      <c r="AB788" s="131"/>
      <c r="AC788" s="131"/>
      <c r="AD788" s="131"/>
      <c r="AE788" s="131"/>
      <c r="AF788" s="131"/>
      <c r="AG788" s="88"/>
      <c r="AH788" s="88"/>
      <c r="AI788" s="88"/>
      <c r="AJ788" s="88"/>
      <c r="AK788" s="88"/>
      <c r="AL788" s="88"/>
      <c r="AM788" s="88"/>
      <c r="AN788" s="88"/>
      <c r="AO788" s="88"/>
      <c r="AP788" s="88"/>
    </row>
    <row r="789" ht="19.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131"/>
      <c r="Y789" s="131"/>
      <c r="Z789" s="131"/>
      <c r="AA789" s="131"/>
      <c r="AB789" s="131"/>
      <c r="AC789" s="131"/>
      <c r="AD789" s="131"/>
      <c r="AE789" s="131"/>
      <c r="AF789" s="131"/>
      <c r="AG789" s="88"/>
      <c r="AH789" s="88"/>
      <c r="AI789" s="88"/>
      <c r="AJ789" s="88"/>
      <c r="AK789" s="88"/>
      <c r="AL789" s="88"/>
      <c r="AM789" s="88"/>
      <c r="AN789" s="88"/>
      <c r="AO789" s="88"/>
      <c r="AP789" s="88"/>
    </row>
    <row r="790" ht="19.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131"/>
      <c r="Y790" s="131"/>
      <c r="Z790" s="131"/>
      <c r="AA790" s="131"/>
      <c r="AB790" s="131"/>
      <c r="AC790" s="131"/>
      <c r="AD790" s="131"/>
      <c r="AE790" s="131"/>
      <c r="AF790" s="131"/>
      <c r="AG790" s="88"/>
      <c r="AH790" s="88"/>
      <c r="AI790" s="88"/>
      <c r="AJ790" s="88"/>
      <c r="AK790" s="88"/>
      <c r="AL790" s="88"/>
      <c r="AM790" s="88"/>
      <c r="AN790" s="88"/>
      <c r="AO790" s="88"/>
      <c r="AP790" s="88"/>
    </row>
    <row r="791" ht="19.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131"/>
      <c r="Y791" s="131"/>
      <c r="Z791" s="131"/>
      <c r="AA791" s="131"/>
      <c r="AB791" s="131"/>
      <c r="AC791" s="131"/>
      <c r="AD791" s="131"/>
      <c r="AE791" s="131"/>
      <c r="AF791" s="131"/>
      <c r="AG791" s="88"/>
      <c r="AH791" s="88"/>
      <c r="AI791" s="88"/>
      <c r="AJ791" s="88"/>
      <c r="AK791" s="88"/>
      <c r="AL791" s="88"/>
      <c r="AM791" s="88"/>
      <c r="AN791" s="88"/>
      <c r="AO791" s="88"/>
      <c r="AP791" s="88"/>
    </row>
    <row r="792" ht="19.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131"/>
      <c r="Y792" s="131"/>
      <c r="Z792" s="131"/>
      <c r="AA792" s="131"/>
      <c r="AB792" s="131"/>
      <c r="AC792" s="131"/>
      <c r="AD792" s="131"/>
      <c r="AE792" s="131"/>
      <c r="AF792" s="131"/>
      <c r="AG792" s="88"/>
      <c r="AH792" s="88"/>
      <c r="AI792" s="88"/>
      <c r="AJ792" s="88"/>
      <c r="AK792" s="88"/>
      <c r="AL792" s="88"/>
      <c r="AM792" s="88"/>
      <c r="AN792" s="88"/>
      <c r="AO792" s="88"/>
      <c r="AP792" s="88"/>
    </row>
    <row r="793" ht="19.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131"/>
      <c r="Y793" s="131"/>
      <c r="Z793" s="131"/>
      <c r="AA793" s="131"/>
      <c r="AB793" s="131"/>
      <c r="AC793" s="131"/>
      <c r="AD793" s="131"/>
      <c r="AE793" s="131"/>
      <c r="AF793" s="131"/>
      <c r="AG793" s="88"/>
      <c r="AH793" s="88"/>
      <c r="AI793" s="88"/>
      <c r="AJ793" s="88"/>
      <c r="AK793" s="88"/>
      <c r="AL793" s="88"/>
      <c r="AM793" s="88"/>
      <c r="AN793" s="88"/>
      <c r="AO793" s="88"/>
      <c r="AP793" s="88"/>
    </row>
    <row r="794" ht="19.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131"/>
      <c r="Y794" s="131"/>
      <c r="Z794" s="131"/>
      <c r="AA794" s="131"/>
      <c r="AB794" s="131"/>
      <c r="AC794" s="131"/>
      <c r="AD794" s="131"/>
      <c r="AE794" s="131"/>
      <c r="AF794" s="131"/>
      <c r="AG794" s="88"/>
      <c r="AH794" s="88"/>
      <c r="AI794" s="88"/>
      <c r="AJ794" s="88"/>
      <c r="AK794" s="88"/>
      <c r="AL794" s="88"/>
      <c r="AM794" s="88"/>
      <c r="AN794" s="88"/>
      <c r="AO794" s="88"/>
      <c r="AP794" s="88"/>
    </row>
    <row r="795" ht="19.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131"/>
      <c r="Y795" s="131"/>
      <c r="Z795" s="131"/>
      <c r="AA795" s="131"/>
      <c r="AB795" s="131"/>
      <c r="AC795" s="131"/>
      <c r="AD795" s="131"/>
      <c r="AE795" s="131"/>
      <c r="AF795" s="131"/>
      <c r="AG795" s="88"/>
      <c r="AH795" s="88"/>
      <c r="AI795" s="88"/>
      <c r="AJ795" s="88"/>
      <c r="AK795" s="88"/>
      <c r="AL795" s="88"/>
      <c r="AM795" s="88"/>
      <c r="AN795" s="88"/>
      <c r="AO795" s="88"/>
      <c r="AP795" s="88"/>
    </row>
    <row r="796" ht="19.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131"/>
      <c r="Y796" s="131"/>
      <c r="Z796" s="131"/>
      <c r="AA796" s="131"/>
      <c r="AB796" s="131"/>
      <c r="AC796" s="131"/>
      <c r="AD796" s="131"/>
      <c r="AE796" s="131"/>
      <c r="AF796" s="131"/>
      <c r="AG796" s="88"/>
      <c r="AH796" s="88"/>
      <c r="AI796" s="88"/>
      <c r="AJ796" s="88"/>
      <c r="AK796" s="88"/>
      <c r="AL796" s="88"/>
      <c r="AM796" s="88"/>
      <c r="AN796" s="88"/>
      <c r="AO796" s="88"/>
      <c r="AP796" s="88"/>
    </row>
    <row r="797" ht="19.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131"/>
      <c r="Y797" s="131"/>
      <c r="Z797" s="131"/>
      <c r="AA797" s="131"/>
      <c r="AB797" s="131"/>
      <c r="AC797" s="131"/>
      <c r="AD797" s="131"/>
      <c r="AE797" s="131"/>
      <c r="AF797" s="131"/>
      <c r="AG797" s="88"/>
      <c r="AH797" s="88"/>
      <c r="AI797" s="88"/>
      <c r="AJ797" s="88"/>
      <c r="AK797" s="88"/>
      <c r="AL797" s="88"/>
      <c r="AM797" s="88"/>
      <c r="AN797" s="88"/>
      <c r="AO797" s="88"/>
      <c r="AP797" s="88"/>
    </row>
    <row r="798" ht="19.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131"/>
      <c r="Y798" s="131"/>
      <c r="Z798" s="131"/>
      <c r="AA798" s="131"/>
      <c r="AB798" s="131"/>
      <c r="AC798" s="131"/>
      <c r="AD798" s="131"/>
      <c r="AE798" s="131"/>
      <c r="AF798" s="131"/>
      <c r="AG798" s="88"/>
      <c r="AH798" s="88"/>
      <c r="AI798" s="88"/>
      <c r="AJ798" s="88"/>
      <c r="AK798" s="88"/>
      <c r="AL798" s="88"/>
      <c r="AM798" s="88"/>
      <c r="AN798" s="88"/>
      <c r="AO798" s="88"/>
      <c r="AP798" s="88"/>
    </row>
    <row r="799" ht="19.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131"/>
      <c r="Y799" s="131"/>
      <c r="Z799" s="131"/>
      <c r="AA799" s="131"/>
      <c r="AB799" s="131"/>
      <c r="AC799" s="131"/>
      <c r="AD799" s="131"/>
      <c r="AE799" s="131"/>
      <c r="AF799" s="131"/>
      <c r="AG799" s="88"/>
      <c r="AH799" s="88"/>
      <c r="AI799" s="88"/>
      <c r="AJ799" s="88"/>
      <c r="AK799" s="88"/>
      <c r="AL799" s="88"/>
      <c r="AM799" s="88"/>
      <c r="AN799" s="88"/>
      <c r="AO799" s="88"/>
      <c r="AP799" s="88"/>
    </row>
    <row r="800" ht="19.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131"/>
      <c r="Y800" s="131"/>
      <c r="Z800" s="131"/>
      <c r="AA800" s="131"/>
      <c r="AB800" s="131"/>
      <c r="AC800" s="131"/>
      <c r="AD800" s="131"/>
      <c r="AE800" s="131"/>
      <c r="AF800" s="131"/>
      <c r="AG800" s="88"/>
      <c r="AH800" s="88"/>
      <c r="AI800" s="88"/>
      <c r="AJ800" s="88"/>
      <c r="AK800" s="88"/>
      <c r="AL800" s="88"/>
      <c r="AM800" s="88"/>
      <c r="AN800" s="88"/>
      <c r="AO800" s="88"/>
      <c r="AP800" s="88"/>
    </row>
    <row r="801" ht="19.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131"/>
      <c r="Y801" s="131"/>
      <c r="Z801" s="131"/>
      <c r="AA801" s="131"/>
      <c r="AB801" s="131"/>
      <c r="AC801" s="131"/>
      <c r="AD801" s="131"/>
      <c r="AE801" s="131"/>
      <c r="AF801" s="131"/>
      <c r="AG801" s="88"/>
      <c r="AH801" s="88"/>
      <c r="AI801" s="88"/>
      <c r="AJ801" s="88"/>
      <c r="AK801" s="88"/>
      <c r="AL801" s="88"/>
      <c r="AM801" s="88"/>
      <c r="AN801" s="88"/>
      <c r="AO801" s="88"/>
      <c r="AP801" s="88"/>
    </row>
    <row r="802" ht="19.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131"/>
      <c r="Y802" s="131"/>
      <c r="Z802" s="131"/>
      <c r="AA802" s="131"/>
      <c r="AB802" s="131"/>
      <c r="AC802" s="131"/>
      <c r="AD802" s="131"/>
      <c r="AE802" s="131"/>
      <c r="AF802" s="131"/>
      <c r="AG802" s="88"/>
      <c r="AH802" s="88"/>
      <c r="AI802" s="88"/>
      <c r="AJ802" s="88"/>
      <c r="AK802" s="88"/>
      <c r="AL802" s="88"/>
      <c r="AM802" s="88"/>
      <c r="AN802" s="88"/>
      <c r="AO802" s="88"/>
      <c r="AP802" s="88"/>
    </row>
    <row r="803" ht="19.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131"/>
      <c r="Y803" s="131"/>
      <c r="Z803" s="131"/>
      <c r="AA803" s="131"/>
      <c r="AB803" s="131"/>
      <c r="AC803" s="131"/>
      <c r="AD803" s="131"/>
      <c r="AE803" s="131"/>
      <c r="AF803" s="131"/>
      <c r="AG803" s="88"/>
      <c r="AH803" s="88"/>
      <c r="AI803" s="88"/>
      <c r="AJ803" s="88"/>
      <c r="AK803" s="88"/>
      <c r="AL803" s="88"/>
      <c r="AM803" s="88"/>
      <c r="AN803" s="88"/>
      <c r="AO803" s="88"/>
      <c r="AP803" s="88"/>
    </row>
    <row r="804" ht="19.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131"/>
      <c r="Y804" s="131"/>
      <c r="Z804" s="131"/>
      <c r="AA804" s="131"/>
      <c r="AB804" s="131"/>
      <c r="AC804" s="131"/>
      <c r="AD804" s="131"/>
      <c r="AE804" s="131"/>
      <c r="AF804" s="131"/>
      <c r="AG804" s="88"/>
      <c r="AH804" s="88"/>
      <c r="AI804" s="88"/>
      <c r="AJ804" s="88"/>
      <c r="AK804" s="88"/>
      <c r="AL804" s="88"/>
      <c r="AM804" s="88"/>
      <c r="AN804" s="88"/>
      <c r="AO804" s="88"/>
      <c r="AP804" s="88"/>
    </row>
    <row r="805" ht="19.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131"/>
      <c r="Y805" s="131"/>
      <c r="Z805" s="131"/>
      <c r="AA805" s="131"/>
      <c r="AB805" s="131"/>
      <c r="AC805" s="131"/>
      <c r="AD805" s="131"/>
      <c r="AE805" s="131"/>
      <c r="AF805" s="131"/>
      <c r="AG805" s="88"/>
      <c r="AH805" s="88"/>
      <c r="AI805" s="88"/>
      <c r="AJ805" s="88"/>
      <c r="AK805" s="88"/>
      <c r="AL805" s="88"/>
      <c r="AM805" s="88"/>
      <c r="AN805" s="88"/>
      <c r="AO805" s="88"/>
      <c r="AP805" s="88"/>
    </row>
    <row r="806" ht="19.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131"/>
      <c r="Y806" s="131"/>
      <c r="Z806" s="131"/>
      <c r="AA806" s="131"/>
      <c r="AB806" s="131"/>
      <c r="AC806" s="131"/>
      <c r="AD806" s="131"/>
      <c r="AE806" s="131"/>
      <c r="AF806" s="131"/>
      <c r="AG806" s="88"/>
      <c r="AH806" s="88"/>
      <c r="AI806" s="88"/>
      <c r="AJ806" s="88"/>
      <c r="AK806" s="88"/>
      <c r="AL806" s="88"/>
      <c r="AM806" s="88"/>
      <c r="AN806" s="88"/>
      <c r="AO806" s="88"/>
      <c r="AP806" s="88"/>
    </row>
    <row r="807" ht="19.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131"/>
      <c r="Y807" s="131"/>
      <c r="Z807" s="131"/>
      <c r="AA807" s="131"/>
      <c r="AB807" s="131"/>
      <c r="AC807" s="131"/>
      <c r="AD807" s="131"/>
      <c r="AE807" s="131"/>
      <c r="AF807" s="131"/>
      <c r="AG807" s="88"/>
      <c r="AH807" s="88"/>
      <c r="AI807" s="88"/>
      <c r="AJ807" s="88"/>
      <c r="AK807" s="88"/>
      <c r="AL807" s="88"/>
      <c r="AM807" s="88"/>
      <c r="AN807" s="88"/>
      <c r="AO807" s="88"/>
      <c r="AP807" s="88"/>
    </row>
    <row r="808" ht="19.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131"/>
      <c r="Y808" s="131"/>
      <c r="Z808" s="131"/>
      <c r="AA808" s="131"/>
      <c r="AB808" s="131"/>
      <c r="AC808" s="131"/>
      <c r="AD808" s="131"/>
      <c r="AE808" s="131"/>
      <c r="AF808" s="131"/>
      <c r="AG808" s="88"/>
      <c r="AH808" s="88"/>
      <c r="AI808" s="88"/>
      <c r="AJ808" s="88"/>
      <c r="AK808" s="88"/>
      <c r="AL808" s="88"/>
      <c r="AM808" s="88"/>
      <c r="AN808" s="88"/>
      <c r="AO808" s="88"/>
      <c r="AP808" s="88"/>
    </row>
    <row r="809" ht="19.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131"/>
      <c r="Y809" s="131"/>
      <c r="Z809" s="131"/>
      <c r="AA809" s="131"/>
      <c r="AB809" s="131"/>
      <c r="AC809" s="131"/>
      <c r="AD809" s="131"/>
      <c r="AE809" s="131"/>
      <c r="AF809" s="131"/>
      <c r="AG809" s="88"/>
      <c r="AH809" s="88"/>
      <c r="AI809" s="88"/>
      <c r="AJ809" s="88"/>
      <c r="AK809" s="88"/>
      <c r="AL809" s="88"/>
      <c r="AM809" s="88"/>
      <c r="AN809" s="88"/>
      <c r="AO809" s="88"/>
      <c r="AP809" s="88"/>
    </row>
    <row r="810" ht="19.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131"/>
      <c r="Y810" s="131"/>
      <c r="Z810" s="131"/>
      <c r="AA810" s="131"/>
      <c r="AB810" s="131"/>
      <c r="AC810" s="131"/>
      <c r="AD810" s="131"/>
      <c r="AE810" s="131"/>
      <c r="AF810" s="131"/>
      <c r="AG810" s="88"/>
      <c r="AH810" s="88"/>
      <c r="AI810" s="88"/>
      <c r="AJ810" s="88"/>
      <c r="AK810" s="88"/>
      <c r="AL810" s="88"/>
      <c r="AM810" s="88"/>
      <c r="AN810" s="88"/>
      <c r="AO810" s="88"/>
      <c r="AP810" s="88"/>
    </row>
    <row r="811" ht="19.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131"/>
      <c r="Y811" s="131"/>
      <c r="Z811" s="131"/>
      <c r="AA811" s="131"/>
      <c r="AB811" s="131"/>
      <c r="AC811" s="131"/>
      <c r="AD811" s="131"/>
      <c r="AE811" s="131"/>
      <c r="AF811" s="131"/>
      <c r="AG811" s="88"/>
      <c r="AH811" s="88"/>
      <c r="AI811" s="88"/>
      <c r="AJ811" s="88"/>
      <c r="AK811" s="88"/>
      <c r="AL811" s="88"/>
      <c r="AM811" s="88"/>
      <c r="AN811" s="88"/>
      <c r="AO811" s="88"/>
      <c r="AP811" s="88"/>
    </row>
    <row r="812" ht="19.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131"/>
      <c r="Y812" s="131"/>
      <c r="Z812" s="131"/>
      <c r="AA812" s="131"/>
      <c r="AB812" s="131"/>
      <c r="AC812" s="131"/>
      <c r="AD812" s="131"/>
      <c r="AE812" s="131"/>
      <c r="AF812" s="131"/>
      <c r="AG812" s="88"/>
      <c r="AH812" s="88"/>
      <c r="AI812" s="88"/>
      <c r="AJ812" s="88"/>
      <c r="AK812" s="88"/>
      <c r="AL812" s="88"/>
      <c r="AM812" s="88"/>
      <c r="AN812" s="88"/>
      <c r="AO812" s="88"/>
      <c r="AP812" s="88"/>
    </row>
    <row r="813" ht="19.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131"/>
      <c r="Y813" s="131"/>
      <c r="Z813" s="131"/>
      <c r="AA813" s="131"/>
      <c r="AB813" s="131"/>
      <c r="AC813" s="131"/>
      <c r="AD813" s="131"/>
      <c r="AE813" s="131"/>
      <c r="AF813" s="131"/>
      <c r="AG813" s="88"/>
      <c r="AH813" s="88"/>
      <c r="AI813" s="88"/>
      <c r="AJ813" s="88"/>
      <c r="AK813" s="88"/>
      <c r="AL813" s="88"/>
      <c r="AM813" s="88"/>
      <c r="AN813" s="88"/>
      <c r="AO813" s="88"/>
      <c r="AP813" s="88"/>
    </row>
    <row r="814" ht="19.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131"/>
      <c r="Y814" s="131"/>
      <c r="Z814" s="131"/>
      <c r="AA814" s="131"/>
      <c r="AB814" s="131"/>
      <c r="AC814" s="131"/>
      <c r="AD814" s="131"/>
      <c r="AE814" s="131"/>
      <c r="AF814" s="131"/>
      <c r="AG814" s="88"/>
      <c r="AH814" s="88"/>
      <c r="AI814" s="88"/>
      <c r="AJ814" s="88"/>
      <c r="AK814" s="88"/>
      <c r="AL814" s="88"/>
      <c r="AM814" s="88"/>
      <c r="AN814" s="88"/>
      <c r="AO814" s="88"/>
      <c r="AP814" s="88"/>
    </row>
    <row r="815" ht="19.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131"/>
      <c r="Y815" s="131"/>
      <c r="Z815" s="131"/>
      <c r="AA815" s="131"/>
      <c r="AB815" s="131"/>
      <c r="AC815" s="131"/>
      <c r="AD815" s="131"/>
      <c r="AE815" s="131"/>
      <c r="AF815" s="131"/>
      <c r="AG815" s="88"/>
      <c r="AH815" s="88"/>
      <c r="AI815" s="88"/>
      <c r="AJ815" s="88"/>
      <c r="AK815" s="88"/>
      <c r="AL815" s="88"/>
      <c r="AM815" s="88"/>
      <c r="AN815" s="88"/>
      <c r="AO815" s="88"/>
      <c r="AP815" s="88"/>
    </row>
    <row r="816" ht="19.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131"/>
      <c r="Y816" s="131"/>
      <c r="Z816" s="131"/>
      <c r="AA816" s="131"/>
      <c r="AB816" s="131"/>
      <c r="AC816" s="131"/>
      <c r="AD816" s="131"/>
      <c r="AE816" s="131"/>
      <c r="AF816" s="131"/>
      <c r="AG816" s="88"/>
      <c r="AH816" s="88"/>
      <c r="AI816" s="88"/>
      <c r="AJ816" s="88"/>
      <c r="AK816" s="88"/>
      <c r="AL816" s="88"/>
      <c r="AM816" s="88"/>
      <c r="AN816" s="88"/>
      <c r="AO816" s="88"/>
      <c r="AP816" s="88"/>
    </row>
    <row r="817" ht="19.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131"/>
      <c r="Y817" s="131"/>
      <c r="Z817" s="131"/>
      <c r="AA817" s="131"/>
      <c r="AB817" s="131"/>
      <c r="AC817" s="131"/>
      <c r="AD817" s="131"/>
      <c r="AE817" s="131"/>
      <c r="AF817" s="131"/>
      <c r="AG817" s="88"/>
      <c r="AH817" s="88"/>
      <c r="AI817" s="88"/>
      <c r="AJ817" s="88"/>
      <c r="AK817" s="88"/>
      <c r="AL817" s="88"/>
      <c r="AM817" s="88"/>
      <c r="AN817" s="88"/>
      <c r="AO817" s="88"/>
      <c r="AP817" s="88"/>
    </row>
    <row r="818" ht="19.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131"/>
      <c r="Y818" s="131"/>
      <c r="Z818" s="131"/>
      <c r="AA818" s="131"/>
      <c r="AB818" s="131"/>
      <c r="AC818" s="131"/>
      <c r="AD818" s="131"/>
      <c r="AE818" s="131"/>
      <c r="AF818" s="131"/>
      <c r="AG818" s="88"/>
      <c r="AH818" s="88"/>
      <c r="AI818" s="88"/>
      <c r="AJ818" s="88"/>
      <c r="AK818" s="88"/>
      <c r="AL818" s="88"/>
      <c r="AM818" s="88"/>
      <c r="AN818" s="88"/>
      <c r="AO818" s="88"/>
      <c r="AP818" s="88"/>
    </row>
    <row r="819" ht="19.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131"/>
      <c r="Y819" s="131"/>
      <c r="Z819" s="131"/>
      <c r="AA819" s="131"/>
      <c r="AB819" s="131"/>
      <c r="AC819" s="131"/>
      <c r="AD819" s="131"/>
      <c r="AE819" s="131"/>
      <c r="AF819" s="131"/>
      <c r="AG819" s="88"/>
      <c r="AH819" s="88"/>
      <c r="AI819" s="88"/>
      <c r="AJ819" s="88"/>
      <c r="AK819" s="88"/>
      <c r="AL819" s="88"/>
      <c r="AM819" s="88"/>
      <c r="AN819" s="88"/>
      <c r="AO819" s="88"/>
      <c r="AP819" s="88"/>
    </row>
    <row r="820" ht="19.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131"/>
      <c r="Y820" s="131"/>
      <c r="Z820" s="131"/>
      <c r="AA820" s="131"/>
      <c r="AB820" s="131"/>
      <c r="AC820" s="131"/>
      <c r="AD820" s="131"/>
      <c r="AE820" s="131"/>
      <c r="AF820" s="131"/>
      <c r="AG820" s="88"/>
      <c r="AH820" s="88"/>
      <c r="AI820" s="88"/>
      <c r="AJ820" s="88"/>
      <c r="AK820" s="88"/>
      <c r="AL820" s="88"/>
      <c r="AM820" s="88"/>
      <c r="AN820" s="88"/>
      <c r="AO820" s="88"/>
      <c r="AP820" s="88"/>
    </row>
    <row r="821" ht="19.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131"/>
      <c r="Y821" s="131"/>
      <c r="Z821" s="131"/>
      <c r="AA821" s="131"/>
      <c r="AB821" s="131"/>
      <c r="AC821" s="131"/>
      <c r="AD821" s="131"/>
      <c r="AE821" s="131"/>
      <c r="AF821" s="131"/>
      <c r="AG821" s="88"/>
      <c r="AH821" s="88"/>
      <c r="AI821" s="88"/>
      <c r="AJ821" s="88"/>
      <c r="AK821" s="88"/>
      <c r="AL821" s="88"/>
      <c r="AM821" s="88"/>
      <c r="AN821" s="88"/>
      <c r="AO821" s="88"/>
      <c r="AP821" s="88"/>
    </row>
    <row r="822" ht="19.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131"/>
      <c r="Y822" s="131"/>
      <c r="Z822" s="131"/>
      <c r="AA822" s="131"/>
      <c r="AB822" s="131"/>
      <c r="AC822" s="131"/>
      <c r="AD822" s="131"/>
      <c r="AE822" s="131"/>
      <c r="AF822" s="131"/>
      <c r="AG822" s="88"/>
      <c r="AH822" s="88"/>
      <c r="AI822" s="88"/>
      <c r="AJ822" s="88"/>
      <c r="AK822" s="88"/>
      <c r="AL822" s="88"/>
      <c r="AM822" s="88"/>
      <c r="AN822" s="88"/>
      <c r="AO822" s="88"/>
      <c r="AP822" s="88"/>
    </row>
    <row r="823" ht="19.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131"/>
      <c r="Y823" s="131"/>
      <c r="Z823" s="131"/>
      <c r="AA823" s="131"/>
      <c r="AB823" s="131"/>
      <c r="AC823" s="131"/>
      <c r="AD823" s="131"/>
      <c r="AE823" s="131"/>
      <c r="AF823" s="131"/>
      <c r="AG823" s="88"/>
      <c r="AH823" s="88"/>
      <c r="AI823" s="88"/>
      <c r="AJ823" s="88"/>
      <c r="AK823" s="88"/>
      <c r="AL823" s="88"/>
      <c r="AM823" s="88"/>
      <c r="AN823" s="88"/>
      <c r="AO823" s="88"/>
      <c r="AP823" s="88"/>
    </row>
    <row r="824" ht="19.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131"/>
      <c r="Y824" s="131"/>
      <c r="Z824" s="131"/>
      <c r="AA824" s="131"/>
      <c r="AB824" s="131"/>
      <c r="AC824" s="131"/>
      <c r="AD824" s="131"/>
      <c r="AE824" s="131"/>
      <c r="AF824" s="131"/>
      <c r="AG824" s="88"/>
      <c r="AH824" s="88"/>
      <c r="AI824" s="88"/>
      <c r="AJ824" s="88"/>
      <c r="AK824" s="88"/>
      <c r="AL824" s="88"/>
      <c r="AM824" s="88"/>
      <c r="AN824" s="88"/>
      <c r="AO824" s="88"/>
      <c r="AP824" s="88"/>
    </row>
    <row r="825" ht="19.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131"/>
      <c r="Y825" s="131"/>
      <c r="Z825" s="131"/>
      <c r="AA825" s="131"/>
      <c r="AB825" s="131"/>
      <c r="AC825" s="131"/>
      <c r="AD825" s="131"/>
      <c r="AE825" s="131"/>
      <c r="AF825" s="131"/>
      <c r="AG825" s="88"/>
      <c r="AH825" s="88"/>
      <c r="AI825" s="88"/>
      <c r="AJ825" s="88"/>
      <c r="AK825" s="88"/>
      <c r="AL825" s="88"/>
      <c r="AM825" s="88"/>
      <c r="AN825" s="88"/>
      <c r="AO825" s="88"/>
      <c r="AP825" s="88"/>
    </row>
    <row r="826" ht="19.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131"/>
      <c r="Y826" s="131"/>
      <c r="Z826" s="131"/>
      <c r="AA826" s="131"/>
      <c r="AB826" s="131"/>
      <c r="AC826" s="131"/>
      <c r="AD826" s="131"/>
      <c r="AE826" s="131"/>
      <c r="AF826" s="131"/>
      <c r="AG826" s="88"/>
      <c r="AH826" s="88"/>
      <c r="AI826" s="88"/>
      <c r="AJ826" s="88"/>
      <c r="AK826" s="88"/>
      <c r="AL826" s="88"/>
      <c r="AM826" s="88"/>
      <c r="AN826" s="88"/>
      <c r="AO826" s="88"/>
      <c r="AP826" s="88"/>
    </row>
    <row r="827" ht="19.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131"/>
      <c r="Y827" s="131"/>
      <c r="Z827" s="131"/>
      <c r="AA827" s="131"/>
      <c r="AB827" s="131"/>
      <c r="AC827" s="131"/>
      <c r="AD827" s="131"/>
      <c r="AE827" s="131"/>
      <c r="AF827" s="131"/>
      <c r="AG827" s="88"/>
      <c r="AH827" s="88"/>
      <c r="AI827" s="88"/>
      <c r="AJ827" s="88"/>
      <c r="AK827" s="88"/>
      <c r="AL827" s="88"/>
      <c r="AM827" s="88"/>
      <c r="AN827" s="88"/>
      <c r="AO827" s="88"/>
      <c r="AP827" s="88"/>
    </row>
    <row r="828" ht="19.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131"/>
      <c r="Y828" s="131"/>
      <c r="Z828" s="131"/>
      <c r="AA828" s="131"/>
      <c r="AB828" s="131"/>
      <c r="AC828" s="131"/>
      <c r="AD828" s="131"/>
      <c r="AE828" s="131"/>
      <c r="AF828" s="131"/>
      <c r="AG828" s="88"/>
      <c r="AH828" s="88"/>
      <c r="AI828" s="88"/>
      <c r="AJ828" s="88"/>
      <c r="AK828" s="88"/>
      <c r="AL828" s="88"/>
      <c r="AM828" s="88"/>
      <c r="AN828" s="88"/>
      <c r="AO828" s="88"/>
      <c r="AP828" s="88"/>
    </row>
    <row r="829" ht="19.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131"/>
      <c r="Y829" s="131"/>
      <c r="Z829" s="131"/>
      <c r="AA829" s="131"/>
      <c r="AB829" s="131"/>
      <c r="AC829" s="131"/>
      <c r="AD829" s="131"/>
      <c r="AE829" s="131"/>
      <c r="AF829" s="131"/>
      <c r="AG829" s="88"/>
      <c r="AH829" s="88"/>
      <c r="AI829" s="88"/>
      <c r="AJ829" s="88"/>
      <c r="AK829" s="88"/>
      <c r="AL829" s="88"/>
      <c r="AM829" s="88"/>
      <c r="AN829" s="88"/>
      <c r="AO829" s="88"/>
      <c r="AP829" s="88"/>
    </row>
    <row r="830" ht="19.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131"/>
      <c r="Y830" s="131"/>
      <c r="Z830" s="131"/>
      <c r="AA830" s="131"/>
      <c r="AB830" s="131"/>
      <c r="AC830" s="131"/>
      <c r="AD830" s="131"/>
      <c r="AE830" s="131"/>
      <c r="AF830" s="131"/>
      <c r="AG830" s="88"/>
      <c r="AH830" s="88"/>
      <c r="AI830" s="88"/>
      <c r="AJ830" s="88"/>
      <c r="AK830" s="88"/>
      <c r="AL830" s="88"/>
      <c r="AM830" s="88"/>
      <c r="AN830" s="88"/>
      <c r="AO830" s="88"/>
      <c r="AP830" s="88"/>
    </row>
    <row r="831" ht="19.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131"/>
      <c r="Y831" s="131"/>
      <c r="Z831" s="131"/>
      <c r="AA831" s="131"/>
      <c r="AB831" s="131"/>
      <c r="AC831" s="131"/>
      <c r="AD831" s="131"/>
      <c r="AE831" s="131"/>
      <c r="AF831" s="131"/>
      <c r="AG831" s="88"/>
      <c r="AH831" s="88"/>
      <c r="AI831" s="88"/>
      <c r="AJ831" s="88"/>
      <c r="AK831" s="88"/>
      <c r="AL831" s="88"/>
      <c r="AM831" s="88"/>
      <c r="AN831" s="88"/>
      <c r="AO831" s="88"/>
      <c r="AP831" s="88"/>
    </row>
    <row r="832" ht="19.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131"/>
      <c r="Y832" s="131"/>
      <c r="Z832" s="131"/>
      <c r="AA832" s="131"/>
      <c r="AB832" s="131"/>
      <c r="AC832" s="131"/>
      <c r="AD832" s="131"/>
      <c r="AE832" s="131"/>
      <c r="AF832" s="131"/>
      <c r="AG832" s="88"/>
      <c r="AH832" s="88"/>
      <c r="AI832" s="88"/>
      <c r="AJ832" s="88"/>
      <c r="AK832" s="88"/>
      <c r="AL832" s="88"/>
      <c r="AM832" s="88"/>
      <c r="AN832" s="88"/>
      <c r="AO832" s="88"/>
      <c r="AP832" s="88"/>
    </row>
    <row r="833" ht="19.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131"/>
      <c r="Y833" s="131"/>
      <c r="Z833" s="131"/>
      <c r="AA833" s="131"/>
      <c r="AB833" s="131"/>
      <c r="AC833" s="131"/>
      <c r="AD833" s="131"/>
      <c r="AE833" s="131"/>
      <c r="AF833" s="131"/>
      <c r="AG833" s="88"/>
      <c r="AH833" s="88"/>
      <c r="AI833" s="88"/>
      <c r="AJ833" s="88"/>
      <c r="AK833" s="88"/>
      <c r="AL833" s="88"/>
      <c r="AM833" s="88"/>
      <c r="AN833" s="88"/>
      <c r="AO833" s="88"/>
      <c r="AP833" s="88"/>
    </row>
    <row r="834" ht="19.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131"/>
      <c r="Y834" s="131"/>
      <c r="Z834" s="131"/>
      <c r="AA834" s="131"/>
      <c r="AB834" s="131"/>
      <c r="AC834" s="131"/>
      <c r="AD834" s="131"/>
      <c r="AE834" s="131"/>
      <c r="AF834" s="131"/>
      <c r="AG834" s="88"/>
      <c r="AH834" s="88"/>
      <c r="AI834" s="88"/>
      <c r="AJ834" s="88"/>
      <c r="AK834" s="88"/>
      <c r="AL834" s="88"/>
      <c r="AM834" s="88"/>
      <c r="AN834" s="88"/>
      <c r="AO834" s="88"/>
      <c r="AP834" s="88"/>
    </row>
    <row r="835" ht="19.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131"/>
      <c r="Y835" s="131"/>
      <c r="Z835" s="131"/>
      <c r="AA835" s="131"/>
      <c r="AB835" s="131"/>
      <c r="AC835" s="131"/>
      <c r="AD835" s="131"/>
      <c r="AE835" s="131"/>
      <c r="AF835" s="131"/>
      <c r="AG835" s="88"/>
      <c r="AH835" s="88"/>
      <c r="AI835" s="88"/>
      <c r="AJ835" s="88"/>
      <c r="AK835" s="88"/>
      <c r="AL835" s="88"/>
      <c r="AM835" s="88"/>
      <c r="AN835" s="88"/>
      <c r="AO835" s="88"/>
      <c r="AP835" s="88"/>
    </row>
    <row r="836" ht="19.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131"/>
      <c r="Y836" s="131"/>
      <c r="Z836" s="131"/>
      <c r="AA836" s="131"/>
      <c r="AB836" s="131"/>
      <c r="AC836" s="131"/>
      <c r="AD836" s="131"/>
      <c r="AE836" s="131"/>
      <c r="AF836" s="131"/>
      <c r="AG836" s="88"/>
      <c r="AH836" s="88"/>
      <c r="AI836" s="88"/>
      <c r="AJ836" s="88"/>
      <c r="AK836" s="88"/>
      <c r="AL836" s="88"/>
      <c r="AM836" s="88"/>
      <c r="AN836" s="88"/>
      <c r="AO836" s="88"/>
      <c r="AP836" s="88"/>
    </row>
    <row r="837" ht="19.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131"/>
      <c r="Y837" s="131"/>
      <c r="Z837" s="131"/>
      <c r="AA837" s="131"/>
      <c r="AB837" s="131"/>
      <c r="AC837" s="131"/>
      <c r="AD837" s="131"/>
      <c r="AE837" s="131"/>
      <c r="AF837" s="131"/>
      <c r="AG837" s="88"/>
      <c r="AH837" s="88"/>
      <c r="AI837" s="88"/>
      <c r="AJ837" s="88"/>
      <c r="AK837" s="88"/>
      <c r="AL837" s="88"/>
      <c r="AM837" s="88"/>
      <c r="AN837" s="88"/>
      <c r="AO837" s="88"/>
      <c r="AP837" s="88"/>
    </row>
    <row r="838" ht="19.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131"/>
      <c r="Y838" s="131"/>
      <c r="Z838" s="131"/>
      <c r="AA838" s="131"/>
      <c r="AB838" s="131"/>
      <c r="AC838" s="131"/>
      <c r="AD838" s="131"/>
      <c r="AE838" s="131"/>
      <c r="AF838" s="131"/>
      <c r="AG838" s="88"/>
      <c r="AH838" s="88"/>
      <c r="AI838" s="88"/>
      <c r="AJ838" s="88"/>
      <c r="AK838" s="88"/>
      <c r="AL838" s="88"/>
      <c r="AM838" s="88"/>
      <c r="AN838" s="88"/>
      <c r="AO838" s="88"/>
      <c r="AP838" s="88"/>
    </row>
    <row r="839" ht="19.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131"/>
      <c r="Y839" s="131"/>
      <c r="Z839" s="131"/>
      <c r="AA839" s="131"/>
      <c r="AB839" s="131"/>
      <c r="AC839" s="131"/>
      <c r="AD839" s="131"/>
      <c r="AE839" s="131"/>
      <c r="AF839" s="131"/>
      <c r="AG839" s="88"/>
      <c r="AH839" s="88"/>
      <c r="AI839" s="88"/>
      <c r="AJ839" s="88"/>
      <c r="AK839" s="88"/>
      <c r="AL839" s="88"/>
      <c r="AM839" s="88"/>
      <c r="AN839" s="88"/>
      <c r="AO839" s="88"/>
      <c r="AP839" s="88"/>
    </row>
    <row r="840" ht="19.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131"/>
      <c r="Y840" s="131"/>
      <c r="Z840" s="131"/>
      <c r="AA840" s="131"/>
      <c r="AB840" s="131"/>
      <c r="AC840" s="131"/>
      <c r="AD840" s="131"/>
      <c r="AE840" s="131"/>
      <c r="AF840" s="131"/>
      <c r="AG840" s="88"/>
      <c r="AH840" s="88"/>
      <c r="AI840" s="88"/>
      <c r="AJ840" s="88"/>
      <c r="AK840" s="88"/>
      <c r="AL840" s="88"/>
      <c r="AM840" s="88"/>
      <c r="AN840" s="88"/>
      <c r="AO840" s="88"/>
      <c r="AP840" s="88"/>
    </row>
    <row r="841" ht="19.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131"/>
      <c r="Y841" s="131"/>
      <c r="Z841" s="131"/>
      <c r="AA841" s="131"/>
      <c r="AB841" s="131"/>
      <c r="AC841" s="131"/>
      <c r="AD841" s="131"/>
      <c r="AE841" s="131"/>
      <c r="AF841" s="131"/>
      <c r="AG841" s="88"/>
      <c r="AH841" s="88"/>
      <c r="AI841" s="88"/>
      <c r="AJ841" s="88"/>
      <c r="AK841" s="88"/>
      <c r="AL841" s="88"/>
      <c r="AM841" s="88"/>
      <c r="AN841" s="88"/>
      <c r="AO841" s="88"/>
      <c r="AP841" s="88"/>
    </row>
    <row r="842" ht="19.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131"/>
      <c r="Y842" s="131"/>
      <c r="Z842" s="131"/>
      <c r="AA842" s="131"/>
      <c r="AB842" s="131"/>
      <c r="AC842" s="131"/>
      <c r="AD842" s="131"/>
      <c r="AE842" s="131"/>
      <c r="AF842" s="131"/>
      <c r="AG842" s="88"/>
      <c r="AH842" s="88"/>
      <c r="AI842" s="88"/>
      <c r="AJ842" s="88"/>
      <c r="AK842" s="88"/>
      <c r="AL842" s="88"/>
      <c r="AM842" s="88"/>
      <c r="AN842" s="88"/>
      <c r="AO842" s="88"/>
      <c r="AP842" s="88"/>
    </row>
    <row r="843" ht="19.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131"/>
      <c r="Y843" s="131"/>
      <c r="Z843" s="131"/>
      <c r="AA843" s="131"/>
      <c r="AB843" s="131"/>
      <c r="AC843" s="131"/>
      <c r="AD843" s="131"/>
      <c r="AE843" s="131"/>
      <c r="AF843" s="131"/>
      <c r="AG843" s="88"/>
      <c r="AH843" s="88"/>
      <c r="AI843" s="88"/>
      <c r="AJ843" s="88"/>
      <c r="AK843" s="88"/>
      <c r="AL843" s="88"/>
      <c r="AM843" s="88"/>
      <c r="AN843" s="88"/>
      <c r="AO843" s="88"/>
      <c r="AP843" s="88"/>
    </row>
    <row r="844" ht="19.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131"/>
      <c r="Y844" s="131"/>
      <c r="Z844" s="131"/>
      <c r="AA844" s="131"/>
      <c r="AB844" s="131"/>
      <c r="AC844" s="131"/>
      <c r="AD844" s="131"/>
      <c r="AE844" s="131"/>
      <c r="AF844" s="131"/>
      <c r="AG844" s="88"/>
      <c r="AH844" s="88"/>
      <c r="AI844" s="88"/>
      <c r="AJ844" s="88"/>
      <c r="AK844" s="88"/>
      <c r="AL844" s="88"/>
      <c r="AM844" s="88"/>
      <c r="AN844" s="88"/>
      <c r="AO844" s="88"/>
      <c r="AP844" s="88"/>
    </row>
    <row r="845" ht="19.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131"/>
      <c r="Y845" s="131"/>
      <c r="Z845" s="131"/>
      <c r="AA845" s="131"/>
      <c r="AB845" s="131"/>
      <c r="AC845" s="131"/>
      <c r="AD845" s="131"/>
      <c r="AE845" s="131"/>
      <c r="AF845" s="131"/>
      <c r="AG845" s="88"/>
      <c r="AH845" s="88"/>
      <c r="AI845" s="88"/>
      <c r="AJ845" s="88"/>
      <c r="AK845" s="88"/>
      <c r="AL845" s="88"/>
      <c r="AM845" s="88"/>
      <c r="AN845" s="88"/>
      <c r="AO845" s="88"/>
      <c r="AP845" s="88"/>
    </row>
    <row r="846" ht="19.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131"/>
      <c r="Y846" s="131"/>
      <c r="Z846" s="131"/>
      <c r="AA846" s="131"/>
      <c r="AB846" s="131"/>
      <c r="AC846" s="131"/>
      <c r="AD846" s="131"/>
      <c r="AE846" s="131"/>
      <c r="AF846" s="131"/>
      <c r="AG846" s="88"/>
      <c r="AH846" s="88"/>
      <c r="AI846" s="88"/>
      <c r="AJ846" s="88"/>
      <c r="AK846" s="88"/>
      <c r="AL846" s="88"/>
      <c r="AM846" s="88"/>
      <c r="AN846" s="88"/>
      <c r="AO846" s="88"/>
      <c r="AP846" s="88"/>
    </row>
    <row r="847" ht="19.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131"/>
      <c r="Y847" s="131"/>
      <c r="Z847" s="131"/>
      <c r="AA847" s="131"/>
      <c r="AB847" s="131"/>
      <c r="AC847" s="131"/>
      <c r="AD847" s="131"/>
      <c r="AE847" s="131"/>
      <c r="AF847" s="131"/>
      <c r="AG847" s="88"/>
      <c r="AH847" s="88"/>
      <c r="AI847" s="88"/>
      <c r="AJ847" s="88"/>
      <c r="AK847" s="88"/>
      <c r="AL847" s="88"/>
      <c r="AM847" s="88"/>
      <c r="AN847" s="88"/>
      <c r="AO847" s="88"/>
      <c r="AP847" s="88"/>
    </row>
    <row r="848" ht="19.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131"/>
      <c r="Y848" s="131"/>
      <c r="Z848" s="131"/>
      <c r="AA848" s="131"/>
      <c r="AB848" s="131"/>
      <c r="AC848" s="131"/>
      <c r="AD848" s="131"/>
      <c r="AE848" s="131"/>
      <c r="AF848" s="131"/>
      <c r="AG848" s="88"/>
      <c r="AH848" s="88"/>
      <c r="AI848" s="88"/>
      <c r="AJ848" s="88"/>
      <c r="AK848" s="88"/>
      <c r="AL848" s="88"/>
      <c r="AM848" s="88"/>
      <c r="AN848" s="88"/>
      <c r="AO848" s="88"/>
      <c r="AP848" s="88"/>
    </row>
    <row r="849" ht="19.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131"/>
      <c r="Y849" s="131"/>
      <c r="Z849" s="131"/>
      <c r="AA849" s="131"/>
      <c r="AB849" s="131"/>
      <c r="AC849" s="131"/>
      <c r="AD849" s="131"/>
      <c r="AE849" s="131"/>
      <c r="AF849" s="131"/>
      <c r="AG849" s="88"/>
      <c r="AH849" s="88"/>
      <c r="AI849" s="88"/>
      <c r="AJ849" s="88"/>
      <c r="AK849" s="88"/>
      <c r="AL849" s="88"/>
      <c r="AM849" s="88"/>
      <c r="AN849" s="88"/>
      <c r="AO849" s="88"/>
      <c r="AP849" s="88"/>
    </row>
    <row r="850" ht="19.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131"/>
      <c r="Y850" s="131"/>
      <c r="Z850" s="131"/>
      <c r="AA850" s="131"/>
      <c r="AB850" s="131"/>
      <c r="AC850" s="131"/>
      <c r="AD850" s="131"/>
      <c r="AE850" s="131"/>
      <c r="AF850" s="131"/>
      <c r="AG850" s="88"/>
      <c r="AH850" s="88"/>
      <c r="AI850" s="88"/>
      <c r="AJ850" s="88"/>
      <c r="AK850" s="88"/>
      <c r="AL850" s="88"/>
      <c r="AM850" s="88"/>
      <c r="AN850" s="88"/>
      <c r="AO850" s="88"/>
      <c r="AP850" s="88"/>
    </row>
    <row r="851" ht="19.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131"/>
      <c r="Y851" s="131"/>
      <c r="Z851" s="131"/>
      <c r="AA851" s="131"/>
      <c r="AB851" s="131"/>
      <c r="AC851" s="131"/>
      <c r="AD851" s="131"/>
      <c r="AE851" s="131"/>
      <c r="AF851" s="131"/>
      <c r="AG851" s="88"/>
      <c r="AH851" s="88"/>
      <c r="AI851" s="88"/>
      <c r="AJ851" s="88"/>
      <c r="AK851" s="88"/>
      <c r="AL851" s="88"/>
      <c r="AM851" s="88"/>
      <c r="AN851" s="88"/>
      <c r="AO851" s="88"/>
      <c r="AP851" s="88"/>
    </row>
    <row r="852" ht="19.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131"/>
      <c r="Y852" s="131"/>
      <c r="Z852" s="131"/>
      <c r="AA852" s="131"/>
      <c r="AB852" s="131"/>
      <c r="AC852" s="131"/>
      <c r="AD852" s="131"/>
      <c r="AE852" s="131"/>
      <c r="AF852" s="131"/>
      <c r="AG852" s="88"/>
      <c r="AH852" s="88"/>
      <c r="AI852" s="88"/>
      <c r="AJ852" s="88"/>
      <c r="AK852" s="88"/>
      <c r="AL852" s="88"/>
      <c r="AM852" s="88"/>
      <c r="AN852" s="88"/>
      <c r="AO852" s="88"/>
      <c r="AP852" s="88"/>
    </row>
    <row r="853" ht="19.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131"/>
      <c r="Y853" s="131"/>
      <c r="Z853" s="131"/>
      <c r="AA853" s="131"/>
      <c r="AB853" s="131"/>
      <c r="AC853" s="131"/>
      <c r="AD853" s="131"/>
      <c r="AE853" s="131"/>
      <c r="AF853" s="131"/>
      <c r="AG853" s="88"/>
      <c r="AH853" s="88"/>
      <c r="AI853" s="88"/>
      <c r="AJ853" s="88"/>
      <c r="AK853" s="88"/>
      <c r="AL853" s="88"/>
      <c r="AM853" s="88"/>
      <c r="AN853" s="88"/>
      <c r="AO853" s="88"/>
      <c r="AP853" s="88"/>
    </row>
    <row r="854" ht="19.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131"/>
      <c r="Y854" s="131"/>
      <c r="Z854" s="131"/>
      <c r="AA854" s="131"/>
      <c r="AB854" s="131"/>
      <c r="AC854" s="131"/>
      <c r="AD854" s="131"/>
      <c r="AE854" s="131"/>
      <c r="AF854" s="131"/>
      <c r="AG854" s="88"/>
      <c r="AH854" s="88"/>
      <c r="AI854" s="88"/>
      <c r="AJ854" s="88"/>
      <c r="AK854" s="88"/>
      <c r="AL854" s="88"/>
      <c r="AM854" s="88"/>
      <c r="AN854" s="88"/>
      <c r="AO854" s="88"/>
      <c r="AP854" s="88"/>
    </row>
    <row r="855" ht="19.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131"/>
      <c r="Y855" s="131"/>
      <c r="Z855" s="131"/>
      <c r="AA855" s="131"/>
      <c r="AB855" s="131"/>
      <c r="AC855" s="131"/>
      <c r="AD855" s="131"/>
      <c r="AE855" s="131"/>
      <c r="AF855" s="131"/>
      <c r="AG855" s="88"/>
      <c r="AH855" s="88"/>
      <c r="AI855" s="88"/>
      <c r="AJ855" s="88"/>
      <c r="AK855" s="88"/>
      <c r="AL855" s="88"/>
      <c r="AM855" s="88"/>
      <c r="AN855" s="88"/>
      <c r="AO855" s="88"/>
      <c r="AP855" s="88"/>
    </row>
    <row r="856" ht="19.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131"/>
      <c r="Y856" s="131"/>
      <c r="Z856" s="131"/>
      <c r="AA856" s="131"/>
      <c r="AB856" s="131"/>
      <c r="AC856" s="131"/>
      <c r="AD856" s="131"/>
      <c r="AE856" s="131"/>
      <c r="AF856" s="131"/>
      <c r="AG856" s="88"/>
      <c r="AH856" s="88"/>
      <c r="AI856" s="88"/>
      <c r="AJ856" s="88"/>
      <c r="AK856" s="88"/>
      <c r="AL856" s="88"/>
      <c r="AM856" s="88"/>
      <c r="AN856" s="88"/>
      <c r="AO856" s="88"/>
      <c r="AP856" s="88"/>
    </row>
    <row r="857" ht="19.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131"/>
      <c r="Y857" s="131"/>
      <c r="Z857" s="131"/>
      <c r="AA857" s="131"/>
      <c r="AB857" s="131"/>
      <c r="AC857" s="131"/>
      <c r="AD857" s="131"/>
      <c r="AE857" s="131"/>
      <c r="AF857" s="131"/>
      <c r="AG857" s="88"/>
      <c r="AH857" s="88"/>
      <c r="AI857" s="88"/>
      <c r="AJ857" s="88"/>
      <c r="AK857" s="88"/>
      <c r="AL857" s="88"/>
      <c r="AM857" s="88"/>
      <c r="AN857" s="88"/>
      <c r="AO857" s="88"/>
      <c r="AP857" s="88"/>
    </row>
    <row r="858" ht="19.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131"/>
      <c r="Y858" s="131"/>
      <c r="Z858" s="131"/>
      <c r="AA858" s="131"/>
      <c r="AB858" s="131"/>
      <c r="AC858" s="131"/>
      <c r="AD858" s="131"/>
      <c r="AE858" s="131"/>
      <c r="AF858" s="131"/>
      <c r="AG858" s="88"/>
      <c r="AH858" s="88"/>
      <c r="AI858" s="88"/>
      <c r="AJ858" s="88"/>
      <c r="AK858" s="88"/>
      <c r="AL858" s="88"/>
      <c r="AM858" s="88"/>
      <c r="AN858" s="88"/>
      <c r="AO858" s="88"/>
      <c r="AP858" s="88"/>
    </row>
    <row r="859" ht="19.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131"/>
      <c r="Y859" s="131"/>
      <c r="Z859" s="131"/>
      <c r="AA859" s="131"/>
      <c r="AB859" s="131"/>
      <c r="AC859" s="131"/>
      <c r="AD859" s="131"/>
      <c r="AE859" s="131"/>
      <c r="AF859" s="131"/>
      <c r="AG859" s="88"/>
      <c r="AH859" s="88"/>
      <c r="AI859" s="88"/>
      <c r="AJ859" s="88"/>
      <c r="AK859" s="88"/>
      <c r="AL859" s="88"/>
      <c r="AM859" s="88"/>
      <c r="AN859" s="88"/>
      <c r="AO859" s="88"/>
      <c r="AP859" s="88"/>
    </row>
    <row r="860" ht="19.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131"/>
      <c r="Y860" s="131"/>
      <c r="Z860" s="131"/>
      <c r="AA860" s="131"/>
      <c r="AB860" s="131"/>
      <c r="AC860" s="131"/>
      <c r="AD860" s="131"/>
      <c r="AE860" s="131"/>
      <c r="AF860" s="131"/>
      <c r="AG860" s="88"/>
      <c r="AH860" s="88"/>
      <c r="AI860" s="88"/>
      <c r="AJ860" s="88"/>
      <c r="AK860" s="88"/>
      <c r="AL860" s="88"/>
      <c r="AM860" s="88"/>
      <c r="AN860" s="88"/>
      <c r="AO860" s="88"/>
      <c r="AP860" s="88"/>
    </row>
    <row r="861" ht="19.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131"/>
      <c r="Y861" s="131"/>
      <c r="Z861" s="131"/>
      <c r="AA861" s="131"/>
      <c r="AB861" s="131"/>
      <c r="AC861" s="131"/>
      <c r="AD861" s="131"/>
      <c r="AE861" s="131"/>
      <c r="AF861" s="131"/>
      <c r="AG861" s="88"/>
      <c r="AH861" s="88"/>
      <c r="AI861" s="88"/>
      <c r="AJ861" s="88"/>
      <c r="AK861" s="88"/>
      <c r="AL861" s="88"/>
      <c r="AM861" s="88"/>
      <c r="AN861" s="88"/>
      <c r="AO861" s="88"/>
      <c r="AP861" s="88"/>
    </row>
    <row r="862" ht="19.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131"/>
      <c r="Y862" s="131"/>
      <c r="Z862" s="131"/>
      <c r="AA862" s="131"/>
      <c r="AB862" s="131"/>
      <c r="AC862" s="131"/>
      <c r="AD862" s="131"/>
      <c r="AE862" s="131"/>
      <c r="AF862" s="131"/>
      <c r="AG862" s="88"/>
      <c r="AH862" s="88"/>
      <c r="AI862" s="88"/>
      <c r="AJ862" s="88"/>
      <c r="AK862" s="88"/>
      <c r="AL862" s="88"/>
      <c r="AM862" s="88"/>
      <c r="AN862" s="88"/>
      <c r="AO862" s="88"/>
      <c r="AP862" s="88"/>
    </row>
    <row r="863" ht="19.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131"/>
      <c r="Y863" s="131"/>
      <c r="Z863" s="131"/>
      <c r="AA863" s="131"/>
      <c r="AB863" s="131"/>
      <c r="AC863" s="131"/>
      <c r="AD863" s="131"/>
      <c r="AE863" s="131"/>
      <c r="AF863" s="131"/>
      <c r="AG863" s="88"/>
      <c r="AH863" s="88"/>
      <c r="AI863" s="88"/>
      <c r="AJ863" s="88"/>
      <c r="AK863" s="88"/>
      <c r="AL863" s="88"/>
      <c r="AM863" s="88"/>
      <c r="AN863" s="88"/>
      <c r="AO863" s="88"/>
      <c r="AP863" s="88"/>
    </row>
    <row r="864" ht="19.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131"/>
      <c r="Y864" s="131"/>
      <c r="Z864" s="131"/>
      <c r="AA864" s="131"/>
      <c r="AB864" s="131"/>
      <c r="AC864" s="131"/>
      <c r="AD864" s="131"/>
      <c r="AE864" s="131"/>
      <c r="AF864" s="131"/>
      <c r="AG864" s="88"/>
      <c r="AH864" s="88"/>
      <c r="AI864" s="88"/>
      <c r="AJ864" s="88"/>
      <c r="AK864" s="88"/>
      <c r="AL864" s="88"/>
      <c r="AM864" s="88"/>
      <c r="AN864" s="88"/>
      <c r="AO864" s="88"/>
      <c r="AP864" s="88"/>
    </row>
    <row r="865" ht="19.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131"/>
      <c r="Y865" s="131"/>
      <c r="Z865" s="131"/>
      <c r="AA865" s="131"/>
      <c r="AB865" s="131"/>
      <c r="AC865" s="131"/>
      <c r="AD865" s="131"/>
      <c r="AE865" s="131"/>
      <c r="AF865" s="131"/>
      <c r="AG865" s="88"/>
      <c r="AH865" s="88"/>
      <c r="AI865" s="88"/>
      <c r="AJ865" s="88"/>
      <c r="AK865" s="88"/>
      <c r="AL865" s="88"/>
      <c r="AM865" s="88"/>
      <c r="AN865" s="88"/>
      <c r="AO865" s="88"/>
      <c r="AP865" s="88"/>
    </row>
    <row r="866" ht="19.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131"/>
      <c r="Y866" s="131"/>
      <c r="Z866" s="131"/>
      <c r="AA866" s="131"/>
      <c r="AB866" s="131"/>
      <c r="AC866" s="131"/>
      <c r="AD866" s="131"/>
      <c r="AE866" s="131"/>
      <c r="AF866" s="131"/>
      <c r="AG866" s="88"/>
      <c r="AH866" s="88"/>
      <c r="AI866" s="88"/>
      <c r="AJ866" s="88"/>
      <c r="AK866" s="88"/>
      <c r="AL866" s="88"/>
      <c r="AM866" s="88"/>
      <c r="AN866" s="88"/>
      <c r="AO866" s="88"/>
      <c r="AP866" s="88"/>
    </row>
    <row r="867" ht="19.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131"/>
      <c r="Y867" s="131"/>
      <c r="Z867" s="131"/>
      <c r="AA867" s="131"/>
      <c r="AB867" s="131"/>
      <c r="AC867" s="131"/>
      <c r="AD867" s="131"/>
      <c r="AE867" s="131"/>
      <c r="AF867" s="131"/>
      <c r="AG867" s="88"/>
      <c r="AH867" s="88"/>
      <c r="AI867" s="88"/>
      <c r="AJ867" s="88"/>
      <c r="AK867" s="88"/>
      <c r="AL867" s="88"/>
      <c r="AM867" s="88"/>
      <c r="AN867" s="88"/>
      <c r="AO867" s="88"/>
      <c r="AP867" s="88"/>
    </row>
    <row r="868" ht="19.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131"/>
      <c r="Y868" s="131"/>
      <c r="Z868" s="131"/>
      <c r="AA868" s="131"/>
      <c r="AB868" s="131"/>
      <c r="AC868" s="131"/>
      <c r="AD868" s="131"/>
      <c r="AE868" s="131"/>
      <c r="AF868" s="131"/>
      <c r="AG868" s="88"/>
      <c r="AH868" s="88"/>
      <c r="AI868" s="88"/>
      <c r="AJ868" s="88"/>
      <c r="AK868" s="88"/>
      <c r="AL868" s="88"/>
      <c r="AM868" s="88"/>
      <c r="AN868" s="88"/>
      <c r="AO868" s="88"/>
      <c r="AP868" s="88"/>
    </row>
    <row r="869" ht="19.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131"/>
      <c r="Y869" s="131"/>
      <c r="Z869" s="131"/>
      <c r="AA869" s="131"/>
      <c r="AB869" s="131"/>
      <c r="AC869" s="131"/>
      <c r="AD869" s="131"/>
      <c r="AE869" s="131"/>
      <c r="AF869" s="131"/>
      <c r="AG869" s="88"/>
      <c r="AH869" s="88"/>
      <c r="AI869" s="88"/>
      <c r="AJ869" s="88"/>
      <c r="AK869" s="88"/>
      <c r="AL869" s="88"/>
      <c r="AM869" s="88"/>
      <c r="AN869" s="88"/>
      <c r="AO869" s="88"/>
      <c r="AP869" s="88"/>
    </row>
    <row r="870" ht="19.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131"/>
      <c r="Y870" s="131"/>
      <c r="Z870" s="131"/>
      <c r="AA870" s="131"/>
      <c r="AB870" s="131"/>
      <c r="AC870" s="131"/>
      <c r="AD870" s="131"/>
      <c r="AE870" s="131"/>
      <c r="AF870" s="131"/>
      <c r="AG870" s="88"/>
      <c r="AH870" s="88"/>
      <c r="AI870" s="88"/>
      <c r="AJ870" s="88"/>
      <c r="AK870" s="88"/>
      <c r="AL870" s="88"/>
      <c r="AM870" s="88"/>
      <c r="AN870" s="88"/>
      <c r="AO870" s="88"/>
      <c r="AP870" s="88"/>
    </row>
    <row r="871" ht="19.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131"/>
      <c r="Y871" s="131"/>
      <c r="Z871" s="131"/>
      <c r="AA871" s="131"/>
      <c r="AB871" s="131"/>
      <c r="AC871" s="131"/>
      <c r="AD871" s="131"/>
      <c r="AE871" s="131"/>
      <c r="AF871" s="131"/>
      <c r="AG871" s="88"/>
      <c r="AH871" s="88"/>
      <c r="AI871" s="88"/>
      <c r="AJ871" s="88"/>
      <c r="AK871" s="88"/>
      <c r="AL871" s="88"/>
      <c r="AM871" s="88"/>
      <c r="AN871" s="88"/>
      <c r="AO871" s="88"/>
      <c r="AP871" s="88"/>
    </row>
    <row r="872" ht="19.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131"/>
      <c r="Y872" s="131"/>
      <c r="Z872" s="131"/>
      <c r="AA872" s="131"/>
      <c r="AB872" s="131"/>
      <c r="AC872" s="131"/>
      <c r="AD872" s="131"/>
      <c r="AE872" s="131"/>
      <c r="AF872" s="131"/>
      <c r="AG872" s="88"/>
      <c r="AH872" s="88"/>
      <c r="AI872" s="88"/>
      <c r="AJ872" s="88"/>
      <c r="AK872" s="88"/>
      <c r="AL872" s="88"/>
      <c r="AM872" s="88"/>
      <c r="AN872" s="88"/>
      <c r="AO872" s="88"/>
      <c r="AP872" s="88"/>
    </row>
    <row r="873" ht="19.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131"/>
      <c r="Y873" s="131"/>
      <c r="Z873" s="131"/>
      <c r="AA873" s="131"/>
      <c r="AB873" s="131"/>
      <c r="AC873" s="131"/>
      <c r="AD873" s="131"/>
      <c r="AE873" s="131"/>
      <c r="AF873" s="131"/>
      <c r="AG873" s="88"/>
      <c r="AH873" s="88"/>
      <c r="AI873" s="88"/>
      <c r="AJ873" s="88"/>
      <c r="AK873" s="88"/>
      <c r="AL873" s="88"/>
      <c r="AM873" s="88"/>
      <c r="AN873" s="88"/>
      <c r="AO873" s="88"/>
      <c r="AP873" s="88"/>
    </row>
    <row r="874" ht="19.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131"/>
      <c r="Y874" s="131"/>
      <c r="Z874" s="131"/>
      <c r="AA874" s="131"/>
      <c r="AB874" s="131"/>
      <c r="AC874" s="131"/>
      <c r="AD874" s="131"/>
      <c r="AE874" s="131"/>
      <c r="AF874" s="131"/>
      <c r="AG874" s="88"/>
      <c r="AH874" s="88"/>
      <c r="AI874" s="88"/>
      <c r="AJ874" s="88"/>
      <c r="AK874" s="88"/>
      <c r="AL874" s="88"/>
      <c r="AM874" s="88"/>
      <c r="AN874" s="88"/>
      <c r="AO874" s="88"/>
      <c r="AP874" s="88"/>
    </row>
    <row r="875" ht="19.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131"/>
      <c r="Y875" s="131"/>
      <c r="Z875" s="131"/>
      <c r="AA875" s="131"/>
      <c r="AB875" s="131"/>
      <c r="AC875" s="131"/>
      <c r="AD875" s="131"/>
      <c r="AE875" s="131"/>
      <c r="AF875" s="131"/>
      <c r="AG875" s="88"/>
      <c r="AH875" s="88"/>
      <c r="AI875" s="88"/>
      <c r="AJ875" s="88"/>
      <c r="AK875" s="88"/>
      <c r="AL875" s="88"/>
      <c r="AM875" s="88"/>
      <c r="AN875" s="88"/>
      <c r="AO875" s="88"/>
      <c r="AP875" s="88"/>
    </row>
    <row r="876" ht="19.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131"/>
      <c r="Y876" s="131"/>
      <c r="Z876" s="131"/>
      <c r="AA876" s="131"/>
      <c r="AB876" s="131"/>
      <c r="AC876" s="131"/>
      <c r="AD876" s="131"/>
      <c r="AE876" s="131"/>
      <c r="AF876" s="131"/>
      <c r="AG876" s="88"/>
      <c r="AH876" s="88"/>
      <c r="AI876" s="88"/>
      <c r="AJ876" s="88"/>
      <c r="AK876" s="88"/>
      <c r="AL876" s="88"/>
      <c r="AM876" s="88"/>
      <c r="AN876" s="88"/>
      <c r="AO876" s="88"/>
      <c r="AP876" s="88"/>
    </row>
    <row r="877" ht="19.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131"/>
      <c r="Y877" s="131"/>
      <c r="Z877" s="131"/>
      <c r="AA877" s="131"/>
      <c r="AB877" s="131"/>
      <c r="AC877" s="131"/>
      <c r="AD877" s="131"/>
      <c r="AE877" s="131"/>
      <c r="AF877" s="131"/>
      <c r="AG877" s="88"/>
      <c r="AH877" s="88"/>
      <c r="AI877" s="88"/>
      <c r="AJ877" s="88"/>
      <c r="AK877" s="88"/>
      <c r="AL877" s="88"/>
      <c r="AM877" s="88"/>
      <c r="AN877" s="88"/>
      <c r="AO877" s="88"/>
      <c r="AP877" s="88"/>
    </row>
    <row r="878" ht="19.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131"/>
      <c r="Y878" s="131"/>
      <c r="Z878" s="131"/>
      <c r="AA878" s="131"/>
      <c r="AB878" s="131"/>
      <c r="AC878" s="131"/>
      <c r="AD878" s="131"/>
      <c r="AE878" s="131"/>
      <c r="AF878" s="131"/>
      <c r="AG878" s="88"/>
      <c r="AH878" s="88"/>
      <c r="AI878" s="88"/>
      <c r="AJ878" s="88"/>
      <c r="AK878" s="88"/>
      <c r="AL878" s="88"/>
      <c r="AM878" s="88"/>
      <c r="AN878" s="88"/>
      <c r="AO878" s="88"/>
      <c r="AP878" s="88"/>
    </row>
    <row r="879" ht="19.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131"/>
      <c r="Y879" s="131"/>
      <c r="Z879" s="131"/>
      <c r="AA879" s="131"/>
      <c r="AB879" s="131"/>
      <c r="AC879" s="131"/>
      <c r="AD879" s="131"/>
      <c r="AE879" s="131"/>
      <c r="AF879" s="131"/>
      <c r="AG879" s="88"/>
      <c r="AH879" s="88"/>
      <c r="AI879" s="88"/>
      <c r="AJ879" s="88"/>
      <c r="AK879" s="88"/>
      <c r="AL879" s="88"/>
      <c r="AM879" s="88"/>
      <c r="AN879" s="88"/>
      <c r="AO879" s="88"/>
      <c r="AP879" s="88"/>
    </row>
    <row r="880" ht="19.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131"/>
      <c r="Y880" s="131"/>
      <c r="Z880" s="131"/>
      <c r="AA880" s="131"/>
      <c r="AB880" s="131"/>
      <c r="AC880" s="131"/>
      <c r="AD880" s="131"/>
      <c r="AE880" s="131"/>
      <c r="AF880" s="131"/>
      <c r="AG880" s="88"/>
      <c r="AH880" s="88"/>
      <c r="AI880" s="88"/>
      <c r="AJ880" s="88"/>
      <c r="AK880" s="88"/>
      <c r="AL880" s="88"/>
      <c r="AM880" s="88"/>
      <c r="AN880" s="88"/>
      <c r="AO880" s="88"/>
      <c r="AP880" s="88"/>
    </row>
    <row r="881" ht="19.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131"/>
      <c r="Y881" s="131"/>
      <c r="Z881" s="131"/>
      <c r="AA881" s="131"/>
      <c r="AB881" s="131"/>
      <c r="AC881" s="131"/>
      <c r="AD881" s="131"/>
      <c r="AE881" s="131"/>
      <c r="AF881" s="131"/>
      <c r="AG881" s="88"/>
      <c r="AH881" s="88"/>
      <c r="AI881" s="88"/>
      <c r="AJ881" s="88"/>
      <c r="AK881" s="88"/>
      <c r="AL881" s="88"/>
      <c r="AM881" s="88"/>
      <c r="AN881" s="88"/>
      <c r="AO881" s="88"/>
      <c r="AP881" s="88"/>
    </row>
    <row r="882" ht="19.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131"/>
      <c r="Y882" s="131"/>
      <c r="Z882" s="131"/>
      <c r="AA882" s="131"/>
      <c r="AB882" s="131"/>
      <c r="AC882" s="131"/>
      <c r="AD882" s="131"/>
      <c r="AE882" s="131"/>
      <c r="AF882" s="131"/>
      <c r="AG882" s="88"/>
      <c r="AH882" s="88"/>
      <c r="AI882" s="88"/>
      <c r="AJ882" s="88"/>
      <c r="AK882" s="88"/>
      <c r="AL882" s="88"/>
      <c r="AM882" s="88"/>
      <c r="AN882" s="88"/>
      <c r="AO882" s="88"/>
      <c r="AP882" s="88"/>
    </row>
    <row r="883" ht="19.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131"/>
      <c r="Y883" s="131"/>
      <c r="Z883" s="131"/>
      <c r="AA883" s="131"/>
      <c r="AB883" s="131"/>
      <c r="AC883" s="131"/>
      <c r="AD883" s="131"/>
      <c r="AE883" s="131"/>
      <c r="AF883" s="131"/>
      <c r="AG883" s="88"/>
      <c r="AH883" s="88"/>
      <c r="AI883" s="88"/>
      <c r="AJ883" s="88"/>
      <c r="AK883" s="88"/>
      <c r="AL883" s="88"/>
      <c r="AM883" s="88"/>
      <c r="AN883" s="88"/>
      <c r="AO883" s="88"/>
      <c r="AP883" s="88"/>
    </row>
    <row r="884" ht="19.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131"/>
      <c r="Y884" s="131"/>
      <c r="Z884" s="131"/>
      <c r="AA884" s="131"/>
      <c r="AB884" s="131"/>
      <c r="AC884" s="131"/>
      <c r="AD884" s="131"/>
      <c r="AE884" s="131"/>
      <c r="AF884" s="131"/>
      <c r="AG884" s="88"/>
      <c r="AH884" s="88"/>
      <c r="AI884" s="88"/>
      <c r="AJ884" s="88"/>
      <c r="AK884" s="88"/>
      <c r="AL884" s="88"/>
      <c r="AM884" s="88"/>
      <c r="AN884" s="88"/>
      <c r="AO884" s="88"/>
      <c r="AP884" s="88"/>
    </row>
    <row r="885" ht="19.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131"/>
      <c r="Y885" s="131"/>
      <c r="Z885" s="131"/>
      <c r="AA885" s="131"/>
      <c r="AB885" s="131"/>
      <c r="AC885" s="131"/>
      <c r="AD885" s="131"/>
      <c r="AE885" s="131"/>
      <c r="AF885" s="131"/>
      <c r="AG885" s="88"/>
      <c r="AH885" s="88"/>
      <c r="AI885" s="88"/>
      <c r="AJ885" s="88"/>
      <c r="AK885" s="88"/>
      <c r="AL885" s="88"/>
      <c r="AM885" s="88"/>
      <c r="AN885" s="88"/>
      <c r="AO885" s="88"/>
      <c r="AP885" s="88"/>
    </row>
    <row r="886" ht="19.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131"/>
      <c r="Y886" s="131"/>
      <c r="Z886" s="131"/>
      <c r="AA886" s="131"/>
      <c r="AB886" s="131"/>
      <c r="AC886" s="131"/>
      <c r="AD886" s="131"/>
      <c r="AE886" s="131"/>
      <c r="AF886" s="131"/>
      <c r="AG886" s="88"/>
      <c r="AH886" s="88"/>
      <c r="AI886" s="88"/>
      <c r="AJ886" s="88"/>
      <c r="AK886" s="88"/>
      <c r="AL886" s="88"/>
      <c r="AM886" s="88"/>
      <c r="AN886" s="88"/>
      <c r="AO886" s="88"/>
      <c r="AP886" s="88"/>
    </row>
    <row r="887" ht="19.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131"/>
      <c r="Y887" s="131"/>
      <c r="Z887" s="131"/>
      <c r="AA887" s="131"/>
      <c r="AB887" s="131"/>
      <c r="AC887" s="131"/>
      <c r="AD887" s="131"/>
      <c r="AE887" s="131"/>
      <c r="AF887" s="131"/>
      <c r="AG887" s="88"/>
      <c r="AH887" s="88"/>
      <c r="AI887" s="88"/>
      <c r="AJ887" s="88"/>
      <c r="AK887" s="88"/>
      <c r="AL887" s="88"/>
      <c r="AM887" s="88"/>
      <c r="AN887" s="88"/>
      <c r="AO887" s="88"/>
      <c r="AP887" s="88"/>
    </row>
    <row r="888" ht="19.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131"/>
      <c r="Y888" s="131"/>
      <c r="Z888" s="131"/>
      <c r="AA888" s="131"/>
      <c r="AB888" s="131"/>
      <c r="AC888" s="131"/>
      <c r="AD888" s="131"/>
      <c r="AE888" s="131"/>
      <c r="AF888" s="131"/>
      <c r="AG888" s="88"/>
      <c r="AH888" s="88"/>
      <c r="AI888" s="88"/>
      <c r="AJ888" s="88"/>
      <c r="AK888" s="88"/>
      <c r="AL888" s="88"/>
      <c r="AM888" s="88"/>
      <c r="AN888" s="88"/>
      <c r="AO888" s="88"/>
      <c r="AP888" s="88"/>
    </row>
    <row r="889" ht="19.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131"/>
      <c r="Y889" s="131"/>
      <c r="Z889" s="131"/>
      <c r="AA889" s="131"/>
      <c r="AB889" s="131"/>
      <c r="AC889" s="131"/>
      <c r="AD889" s="131"/>
      <c r="AE889" s="131"/>
      <c r="AF889" s="131"/>
      <c r="AG889" s="88"/>
      <c r="AH889" s="88"/>
      <c r="AI889" s="88"/>
      <c r="AJ889" s="88"/>
      <c r="AK889" s="88"/>
      <c r="AL889" s="88"/>
      <c r="AM889" s="88"/>
      <c r="AN889" s="88"/>
      <c r="AO889" s="88"/>
      <c r="AP889" s="88"/>
    </row>
    <row r="890" ht="19.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131"/>
      <c r="Y890" s="131"/>
      <c r="Z890" s="131"/>
      <c r="AA890" s="131"/>
      <c r="AB890" s="131"/>
      <c r="AC890" s="131"/>
      <c r="AD890" s="131"/>
      <c r="AE890" s="131"/>
      <c r="AF890" s="131"/>
      <c r="AG890" s="88"/>
      <c r="AH890" s="88"/>
      <c r="AI890" s="88"/>
      <c r="AJ890" s="88"/>
      <c r="AK890" s="88"/>
      <c r="AL890" s="88"/>
      <c r="AM890" s="88"/>
      <c r="AN890" s="88"/>
      <c r="AO890" s="88"/>
      <c r="AP890" s="88"/>
    </row>
    <row r="891" ht="19.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131"/>
      <c r="Y891" s="131"/>
      <c r="Z891" s="131"/>
      <c r="AA891" s="131"/>
      <c r="AB891" s="131"/>
      <c r="AC891" s="131"/>
      <c r="AD891" s="131"/>
      <c r="AE891" s="131"/>
      <c r="AF891" s="131"/>
      <c r="AG891" s="88"/>
      <c r="AH891" s="88"/>
      <c r="AI891" s="88"/>
      <c r="AJ891" s="88"/>
      <c r="AK891" s="88"/>
      <c r="AL891" s="88"/>
      <c r="AM891" s="88"/>
      <c r="AN891" s="88"/>
      <c r="AO891" s="88"/>
      <c r="AP891" s="88"/>
    </row>
    <row r="892" ht="19.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131"/>
      <c r="Y892" s="131"/>
      <c r="Z892" s="131"/>
      <c r="AA892" s="131"/>
      <c r="AB892" s="131"/>
      <c r="AC892" s="131"/>
      <c r="AD892" s="131"/>
      <c r="AE892" s="131"/>
      <c r="AF892" s="131"/>
      <c r="AG892" s="88"/>
      <c r="AH892" s="88"/>
      <c r="AI892" s="88"/>
      <c r="AJ892" s="88"/>
      <c r="AK892" s="88"/>
      <c r="AL892" s="88"/>
      <c r="AM892" s="88"/>
      <c r="AN892" s="88"/>
      <c r="AO892" s="88"/>
      <c r="AP892" s="88"/>
    </row>
    <row r="893" ht="19.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131"/>
      <c r="Y893" s="131"/>
      <c r="Z893" s="131"/>
      <c r="AA893" s="131"/>
      <c r="AB893" s="131"/>
      <c r="AC893" s="131"/>
      <c r="AD893" s="131"/>
      <c r="AE893" s="131"/>
      <c r="AF893" s="131"/>
      <c r="AG893" s="88"/>
      <c r="AH893" s="88"/>
      <c r="AI893" s="88"/>
      <c r="AJ893" s="88"/>
      <c r="AK893" s="88"/>
      <c r="AL893" s="88"/>
      <c r="AM893" s="88"/>
      <c r="AN893" s="88"/>
      <c r="AO893" s="88"/>
      <c r="AP893" s="88"/>
    </row>
    <row r="894" ht="19.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131"/>
      <c r="Y894" s="131"/>
      <c r="Z894" s="131"/>
      <c r="AA894" s="131"/>
      <c r="AB894" s="131"/>
      <c r="AC894" s="131"/>
      <c r="AD894" s="131"/>
      <c r="AE894" s="131"/>
      <c r="AF894" s="131"/>
      <c r="AG894" s="88"/>
      <c r="AH894" s="88"/>
      <c r="AI894" s="88"/>
      <c r="AJ894" s="88"/>
      <c r="AK894" s="88"/>
      <c r="AL894" s="88"/>
      <c r="AM894" s="88"/>
      <c r="AN894" s="88"/>
      <c r="AO894" s="88"/>
      <c r="AP894" s="88"/>
    </row>
    <row r="895" ht="19.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131"/>
      <c r="Y895" s="131"/>
      <c r="Z895" s="131"/>
      <c r="AA895" s="131"/>
      <c r="AB895" s="131"/>
      <c r="AC895" s="131"/>
      <c r="AD895" s="131"/>
      <c r="AE895" s="131"/>
      <c r="AF895" s="131"/>
      <c r="AG895" s="88"/>
      <c r="AH895" s="88"/>
      <c r="AI895" s="88"/>
      <c r="AJ895" s="88"/>
      <c r="AK895" s="88"/>
      <c r="AL895" s="88"/>
      <c r="AM895" s="88"/>
      <c r="AN895" s="88"/>
      <c r="AO895" s="88"/>
      <c r="AP895" s="88"/>
    </row>
    <row r="896" ht="19.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131"/>
      <c r="Y896" s="131"/>
      <c r="Z896" s="131"/>
      <c r="AA896" s="131"/>
      <c r="AB896" s="131"/>
      <c r="AC896" s="131"/>
      <c r="AD896" s="131"/>
      <c r="AE896" s="131"/>
      <c r="AF896" s="131"/>
      <c r="AG896" s="88"/>
      <c r="AH896" s="88"/>
      <c r="AI896" s="88"/>
      <c r="AJ896" s="88"/>
      <c r="AK896" s="88"/>
      <c r="AL896" s="88"/>
      <c r="AM896" s="88"/>
      <c r="AN896" s="88"/>
      <c r="AO896" s="88"/>
      <c r="AP896" s="88"/>
    </row>
    <row r="897" ht="19.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131"/>
      <c r="Y897" s="131"/>
      <c r="Z897" s="131"/>
      <c r="AA897" s="131"/>
      <c r="AB897" s="131"/>
      <c r="AC897" s="131"/>
      <c r="AD897" s="131"/>
      <c r="AE897" s="131"/>
      <c r="AF897" s="131"/>
      <c r="AG897" s="88"/>
      <c r="AH897" s="88"/>
      <c r="AI897" s="88"/>
      <c r="AJ897" s="88"/>
      <c r="AK897" s="88"/>
      <c r="AL897" s="88"/>
      <c r="AM897" s="88"/>
      <c r="AN897" s="88"/>
      <c r="AO897" s="88"/>
      <c r="AP897" s="88"/>
    </row>
    <row r="898" ht="19.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131"/>
      <c r="Y898" s="131"/>
      <c r="Z898" s="131"/>
      <c r="AA898" s="131"/>
      <c r="AB898" s="131"/>
      <c r="AC898" s="131"/>
      <c r="AD898" s="131"/>
      <c r="AE898" s="131"/>
      <c r="AF898" s="131"/>
      <c r="AG898" s="88"/>
      <c r="AH898" s="88"/>
      <c r="AI898" s="88"/>
      <c r="AJ898" s="88"/>
      <c r="AK898" s="88"/>
      <c r="AL898" s="88"/>
      <c r="AM898" s="88"/>
      <c r="AN898" s="88"/>
      <c r="AO898" s="88"/>
      <c r="AP898" s="88"/>
    </row>
    <row r="899" ht="19.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131"/>
      <c r="Y899" s="131"/>
      <c r="Z899" s="131"/>
      <c r="AA899" s="131"/>
      <c r="AB899" s="131"/>
      <c r="AC899" s="131"/>
      <c r="AD899" s="131"/>
      <c r="AE899" s="131"/>
      <c r="AF899" s="131"/>
      <c r="AG899" s="88"/>
      <c r="AH899" s="88"/>
      <c r="AI899" s="88"/>
      <c r="AJ899" s="88"/>
      <c r="AK899" s="88"/>
      <c r="AL899" s="88"/>
      <c r="AM899" s="88"/>
      <c r="AN899" s="88"/>
      <c r="AO899" s="88"/>
      <c r="AP899" s="88"/>
    </row>
    <row r="900" ht="19.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131"/>
      <c r="Y900" s="131"/>
      <c r="Z900" s="131"/>
      <c r="AA900" s="131"/>
      <c r="AB900" s="131"/>
      <c r="AC900" s="131"/>
      <c r="AD900" s="131"/>
      <c r="AE900" s="131"/>
      <c r="AF900" s="131"/>
      <c r="AG900" s="88"/>
      <c r="AH900" s="88"/>
      <c r="AI900" s="88"/>
      <c r="AJ900" s="88"/>
      <c r="AK900" s="88"/>
      <c r="AL900" s="88"/>
      <c r="AM900" s="88"/>
      <c r="AN900" s="88"/>
      <c r="AO900" s="88"/>
      <c r="AP900" s="88"/>
    </row>
    <row r="901" ht="19.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131"/>
      <c r="Y901" s="131"/>
      <c r="Z901" s="131"/>
      <c r="AA901" s="131"/>
      <c r="AB901" s="131"/>
      <c r="AC901" s="131"/>
      <c r="AD901" s="131"/>
      <c r="AE901" s="131"/>
      <c r="AF901" s="131"/>
      <c r="AG901" s="88"/>
      <c r="AH901" s="88"/>
      <c r="AI901" s="88"/>
      <c r="AJ901" s="88"/>
      <c r="AK901" s="88"/>
      <c r="AL901" s="88"/>
      <c r="AM901" s="88"/>
      <c r="AN901" s="88"/>
      <c r="AO901" s="88"/>
      <c r="AP901" s="88"/>
    </row>
    <row r="902" ht="19.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131"/>
      <c r="Y902" s="131"/>
      <c r="Z902" s="131"/>
      <c r="AA902" s="131"/>
      <c r="AB902" s="131"/>
      <c r="AC902" s="131"/>
      <c r="AD902" s="131"/>
      <c r="AE902" s="131"/>
      <c r="AF902" s="131"/>
      <c r="AG902" s="88"/>
      <c r="AH902" s="88"/>
      <c r="AI902" s="88"/>
      <c r="AJ902" s="88"/>
      <c r="AK902" s="88"/>
      <c r="AL902" s="88"/>
      <c r="AM902" s="88"/>
      <c r="AN902" s="88"/>
      <c r="AO902" s="88"/>
      <c r="AP902" s="88"/>
    </row>
    <row r="903" ht="19.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131"/>
      <c r="Y903" s="131"/>
      <c r="Z903" s="131"/>
      <c r="AA903" s="131"/>
      <c r="AB903" s="131"/>
      <c r="AC903" s="131"/>
      <c r="AD903" s="131"/>
      <c r="AE903" s="131"/>
      <c r="AF903" s="131"/>
      <c r="AG903" s="88"/>
      <c r="AH903" s="88"/>
      <c r="AI903" s="88"/>
      <c r="AJ903" s="88"/>
      <c r="AK903" s="88"/>
      <c r="AL903" s="88"/>
      <c r="AM903" s="88"/>
      <c r="AN903" s="88"/>
      <c r="AO903" s="88"/>
      <c r="AP903" s="88"/>
    </row>
    <row r="904" ht="19.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131"/>
      <c r="Y904" s="131"/>
      <c r="Z904" s="131"/>
      <c r="AA904" s="131"/>
      <c r="AB904" s="131"/>
      <c r="AC904" s="131"/>
      <c r="AD904" s="131"/>
      <c r="AE904" s="131"/>
      <c r="AF904" s="131"/>
      <c r="AG904" s="88"/>
      <c r="AH904" s="88"/>
      <c r="AI904" s="88"/>
      <c r="AJ904" s="88"/>
      <c r="AK904" s="88"/>
      <c r="AL904" s="88"/>
      <c r="AM904" s="88"/>
      <c r="AN904" s="88"/>
      <c r="AO904" s="88"/>
      <c r="AP904" s="88"/>
    </row>
    <row r="905" ht="19.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131"/>
      <c r="Y905" s="131"/>
      <c r="Z905" s="131"/>
      <c r="AA905" s="131"/>
      <c r="AB905" s="131"/>
      <c r="AC905" s="131"/>
      <c r="AD905" s="131"/>
      <c r="AE905" s="131"/>
      <c r="AF905" s="131"/>
      <c r="AG905" s="88"/>
      <c r="AH905" s="88"/>
      <c r="AI905" s="88"/>
      <c r="AJ905" s="88"/>
      <c r="AK905" s="88"/>
      <c r="AL905" s="88"/>
      <c r="AM905" s="88"/>
      <c r="AN905" s="88"/>
      <c r="AO905" s="88"/>
      <c r="AP905" s="88"/>
    </row>
    <row r="906" ht="19.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131"/>
      <c r="Y906" s="131"/>
      <c r="Z906" s="131"/>
      <c r="AA906" s="131"/>
      <c r="AB906" s="131"/>
      <c r="AC906" s="131"/>
      <c r="AD906" s="131"/>
      <c r="AE906" s="131"/>
      <c r="AF906" s="131"/>
      <c r="AG906" s="88"/>
      <c r="AH906" s="88"/>
      <c r="AI906" s="88"/>
      <c r="AJ906" s="88"/>
      <c r="AK906" s="88"/>
      <c r="AL906" s="88"/>
      <c r="AM906" s="88"/>
      <c r="AN906" s="88"/>
      <c r="AO906" s="88"/>
      <c r="AP906" s="88"/>
    </row>
    <row r="907" ht="19.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131"/>
      <c r="Y907" s="131"/>
      <c r="Z907" s="131"/>
      <c r="AA907" s="131"/>
      <c r="AB907" s="131"/>
      <c r="AC907" s="131"/>
      <c r="AD907" s="131"/>
      <c r="AE907" s="131"/>
      <c r="AF907" s="131"/>
      <c r="AG907" s="88"/>
      <c r="AH907" s="88"/>
      <c r="AI907" s="88"/>
      <c r="AJ907" s="88"/>
      <c r="AK907" s="88"/>
      <c r="AL907" s="88"/>
      <c r="AM907" s="88"/>
      <c r="AN907" s="88"/>
      <c r="AO907" s="88"/>
      <c r="AP907" s="88"/>
    </row>
    <row r="908" ht="19.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131"/>
      <c r="Y908" s="131"/>
      <c r="Z908" s="131"/>
      <c r="AA908" s="131"/>
      <c r="AB908" s="131"/>
      <c r="AC908" s="131"/>
      <c r="AD908" s="131"/>
      <c r="AE908" s="131"/>
      <c r="AF908" s="131"/>
      <c r="AG908" s="88"/>
      <c r="AH908" s="88"/>
      <c r="AI908" s="88"/>
      <c r="AJ908" s="88"/>
      <c r="AK908" s="88"/>
      <c r="AL908" s="88"/>
      <c r="AM908" s="88"/>
      <c r="AN908" s="88"/>
      <c r="AO908" s="88"/>
      <c r="AP908" s="88"/>
    </row>
    <row r="909" ht="19.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131"/>
      <c r="Y909" s="131"/>
      <c r="Z909" s="131"/>
      <c r="AA909" s="131"/>
      <c r="AB909" s="131"/>
      <c r="AC909" s="131"/>
      <c r="AD909" s="131"/>
      <c r="AE909" s="131"/>
      <c r="AF909" s="131"/>
      <c r="AG909" s="88"/>
      <c r="AH909" s="88"/>
      <c r="AI909" s="88"/>
      <c r="AJ909" s="88"/>
      <c r="AK909" s="88"/>
      <c r="AL909" s="88"/>
      <c r="AM909" s="88"/>
      <c r="AN909" s="88"/>
      <c r="AO909" s="88"/>
      <c r="AP909" s="88"/>
    </row>
    <row r="910" ht="19.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131"/>
      <c r="Y910" s="131"/>
      <c r="Z910" s="131"/>
      <c r="AA910" s="131"/>
      <c r="AB910" s="131"/>
      <c r="AC910" s="131"/>
      <c r="AD910" s="131"/>
      <c r="AE910" s="131"/>
      <c r="AF910" s="131"/>
      <c r="AG910" s="88"/>
      <c r="AH910" s="88"/>
      <c r="AI910" s="88"/>
      <c r="AJ910" s="88"/>
      <c r="AK910" s="88"/>
      <c r="AL910" s="88"/>
      <c r="AM910" s="88"/>
      <c r="AN910" s="88"/>
      <c r="AO910" s="88"/>
      <c r="AP910" s="88"/>
    </row>
    <row r="911" ht="19.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131"/>
      <c r="Y911" s="131"/>
      <c r="Z911" s="131"/>
      <c r="AA911" s="131"/>
      <c r="AB911" s="131"/>
      <c r="AC911" s="131"/>
      <c r="AD911" s="131"/>
      <c r="AE911" s="131"/>
      <c r="AF911" s="131"/>
      <c r="AG911" s="88"/>
      <c r="AH911" s="88"/>
      <c r="AI911" s="88"/>
      <c r="AJ911" s="88"/>
      <c r="AK911" s="88"/>
      <c r="AL911" s="88"/>
      <c r="AM911" s="88"/>
      <c r="AN911" s="88"/>
      <c r="AO911" s="88"/>
      <c r="AP911" s="88"/>
    </row>
    <row r="912" ht="19.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131"/>
      <c r="Y912" s="131"/>
      <c r="Z912" s="131"/>
      <c r="AA912" s="131"/>
      <c r="AB912" s="131"/>
      <c r="AC912" s="131"/>
      <c r="AD912" s="131"/>
      <c r="AE912" s="131"/>
      <c r="AF912" s="131"/>
      <c r="AG912" s="88"/>
      <c r="AH912" s="88"/>
      <c r="AI912" s="88"/>
      <c r="AJ912" s="88"/>
      <c r="AK912" s="88"/>
      <c r="AL912" s="88"/>
      <c r="AM912" s="88"/>
      <c r="AN912" s="88"/>
      <c r="AO912" s="88"/>
      <c r="AP912" s="88"/>
    </row>
    <row r="913" ht="19.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131"/>
      <c r="Y913" s="131"/>
      <c r="Z913" s="131"/>
      <c r="AA913" s="131"/>
      <c r="AB913" s="131"/>
      <c r="AC913" s="131"/>
      <c r="AD913" s="131"/>
      <c r="AE913" s="131"/>
      <c r="AF913" s="131"/>
      <c r="AG913" s="88"/>
      <c r="AH913" s="88"/>
      <c r="AI913" s="88"/>
      <c r="AJ913" s="88"/>
      <c r="AK913" s="88"/>
      <c r="AL913" s="88"/>
      <c r="AM913" s="88"/>
      <c r="AN913" s="88"/>
      <c r="AO913" s="88"/>
      <c r="AP913" s="88"/>
    </row>
    <row r="914" ht="19.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131"/>
      <c r="Y914" s="131"/>
      <c r="Z914" s="131"/>
      <c r="AA914" s="131"/>
      <c r="AB914" s="131"/>
      <c r="AC914" s="131"/>
      <c r="AD914" s="131"/>
      <c r="AE914" s="131"/>
      <c r="AF914" s="131"/>
      <c r="AG914" s="88"/>
      <c r="AH914" s="88"/>
      <c r="AI914" s="88"/>
      <c r="AJ914" s="88"/>
      <c r="AK914" s="88"/>
      <c r="AL914" s="88"/>
      <c r="AM914" s="88"/>
      <c r="AN914" s="88"/>
      <c r="AO914" s="88"/>
      <c r="AP914" s="88"/>
    </row>
    <row r="915" ht="19.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131"/>
      <c r="Y915" s="131"/>
      <c r="Z915" s="131"/>
      <c r="AA915" s="131"/>
      <c r="AB915" s="131"/>
      <c r="AC915" s="131"/>
      <c r="AD915" s="131"/>
      <c r="AE915" s="131"/>
      <c r="AF915" s="131"/>
      <c r="AG915" s="88"/>
      <c r="AH915" s="88"/>
      <c r="AI915" s="88"/>
      <c r="AJ915" s="88"/>
      <c r="AK915" s="88"/>
      <c r="AL915" s="88"/>
      <c r="AM915" s="88"/>
      <c r="AN915" s="88"/>
      <c r="AO915" s="88"/>
      <c r="AP915" s="88"/>
    </row>
    <row r="916" ht="19.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131"/>
      <c r="Y916" s="131"/>
      <c r="Z916" s="131"/>
      <c r="AA916" s="131"/>
      <c r="AB916" s="131"/>
      <c r="AC916" s="131"/>
      <c r="AD916" s="131"/>
      <c r="AE916" s="131"/>
      <c r="AF916" s="131"/>
      <c r="AG916" s="88"/>
      <c r="AH916" s="88"/>
      <c r="AI916" s="88"/>
      <c r="AJ916" s="88"/>
      <c r="AK916" s="88"/>
      <c r="AL916" s="88"/>
      <c r="AM916" s="88"/>
      <c r="AN916" s="88"/>
      <c r="AO916" s="88"/>
      <c r="AP916" s="88"/>
    </row>
    <row r="917" ht="19.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131"/>
      <c r="Y917" s="131"/>
      <c r="Z917" s="131"/>
      <c r="AA917" s="131"/>
      <c r="AB917" s="131"/>
      <c r="AC917" s="131"/>
      <c r="AD917" s="131"/>
      <c r="AE917" s="131"/>
      <c r="AF917" s="131"/>
      <c r="AG917" s="88"/>
      <c r="AH917" s="88"/>
      <c r="AI917" s="88"/>
      <c r="AJ917" s="88"/>
      <c r="AK917" s="88"/>
      <c r="AL917" s="88"/>
      <c r="AM917" s="88"/>
      <c r="AN917" s="88"/>
      <c r="AO917" s="88"/>
      <c r="AP917" s="88"/>
    </row>
    <row r="918" ht="19.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131"/>
      <c r="Y918" s="131"/>
      <c r="Z918" s="131"/>
      <c r="AA918" s="131"/>
      <c r="AB918" s="131"/>
      <c r="AC918" s="131"/>
      <c r="AD918" s="131"/>
      <c r="AE918" s="131"/>
      <c r="AF918" s="131"/>
      <c r="AG918" s="88"/>
      <c r="AH918" s="88"/>
      <c r="AI918" s="88"/>
      <c r="AJ918" s="88"/>
      <c r="AK918" s="88"/>
      <c r="AL918" s="88"/>
      <c r="AM918" s="88"/>
      <c r="AN918" s="88"/>
      <c r="AO918" s="88"/>
      <c r="AP918" s="88"/>
    </row>
    <row r="919" ht="19.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131"/>
      <c r="Y919" s="131"/>
      <c r="Z919" s="131"/>
      <c r="AA919" s="131"/>
      <c r="AB919" s="131"/>
      <c r="AC919" s="131"/>
      <c r="AD919" s="131"/>
      <c r="AE919" s="131"/>
      <c r="AF919" s="131"/>
      <c r="AG919" s="88"/>
      <c r="AH919" s="88"/>
      <c r="AI919" s="88"/>
      <c r="AJ919" s="88"/>
      <c r="AK919" s="88"/>
      <c r="AL919" s="88"/>
      <c r="AM919" s="88"/>
      <c r="AN919" s="88"/>
      <c r="AO919" s="88"/>
      <c r="AP919" s="88"/>
    </row>
    <row r="920" ht="19.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131"/>
      <c r="Y920" s="131"/>
      <c r="Z920" s="131"/>
      <c r="AA920" s="131"/>
      <c r="AB920" s="131"/>
      <c r="AC920" s="131"/>
      <c r="AD920" s="131"/>
      <c r="AE920" s="131"/>
      <c r="AF920" s="131"/>
      <c r="AG920" s="88"/>
      <c r="AH920" s="88"/>
      <c r="AI920" s="88"/>
      <c r="AJ920" s="88"/>
      <c r="AK920" s="88"/>
      <c r="AL920" s="88"/>
      <c r="AM920" s="88"/>
      <c r="AN920" s="88"/>
      <c r="AO920" s="88"/>
      <c r="AP920" s="88"/>
    </row>
    <row r="921" ht="19.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131"/>
      <c r="Y921" s="131"/>
      <c r="Z921" s="131"/>
      <c r="AA921" s="131"/>
      <c r="AB921" s="131"/>
      <c r="AC921" s="131"/>
      <c r="AD921" s="131"/>
      <c r="AE921" s="131"/>
      <c r="AF921" s="131"/>
      <c r="AG921" s="88"/>
      <c r="AH921" s="88"/>
      <c r="AI921" s="88"/>
      <c r="AJ921" s="88"/>
      <c r="AK921" s="88"/>
      <c r="AL921" s="88"/>
      <c r="AM921" s="88"/>
      <c r="AN921" s="88"/>
      <c r="AO921" s="88"/>
      <c r="AP921" s="88"/>
    </row>
    <row r="922" ht="19.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131"/>
      <c r="Y922" s="131"/>
      <c r="Z922" s="131"/>
      <c r="AA922" s="131"/>
      <c r="AB922" s="131"/>
      <c r="AC922" s="131"/>
      <c r="AD922" s="131"/>
      <c r="AE922" s="131"/>
      <c r="AF922" s="131"/>
      <c r="AG922" s="88"/>
      <c r="AH922" s="88"/>
      <c r="AI922" s="88"/>
      <c r="AJ922" s="88"/>
      <c r="AK922" s="88"/>
      <c r="AL922" s="88"/>
      <c r="AM922" s="88"/>
      <c r="AN922" s="88"/>
      <c r="AO922" s="88"/>
      <c r="AP922" s="88"/>
    </row>
    <row r="923" ht="19.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131"/>
      <c r="Y923" s="131"/>
      <c r="Z923" s="131"/>
      <c r="AA923" s="131"/>
      <c r="AB923" s="131"/>
      <c r="AC923" s="131"/>
      <c r="AD923" s="131"/>
      <c r="AE923" s="131"/>
      <c r="AF923" s="131"/>
      <c r="AG923" s="88"/>
      <c r="AH923" s="88"/>
      <c r="AI923" s="88"/>
      <c r="AJ923" s="88"/>
      <c r="AK923" s="88"/>
      <c r="AL923" s="88"/>
      <c r="AM923" s="88"/>
      <c r="AN923" s="88"/>
      <c r="AO923" s="88"/>
      <c r="AP923" s="88"/>
    </row>
    <row r="924" ht="19.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131"/>
      <c r="Y924" s="131"/>
      <c r="Z924" s="131"/>
      <c r="AA924" s="131"/>
      <c r="AB924" s="131"/>
      <c r="AC924" s="131"/>
      <c r="AD924" s="131"/>
      <c r="AE924" s="131"/>
      <c r="AF924" s="131"/>
      <c r="AG924" s="88"/>
      <c r="AH924" s="88"/>
      <c r="AI924" s="88"/>
      <c r="AJ924" s="88"/>
      <c r="AK924" s="88"/>
      <c r="AL924" s="88"/>
      <c r="AM924" s="88"/>
      <c r="AN924" s="88"/>
      <c r="AO924" s="88"/>
      <c r="AP924" s="88"/>
    </row>
    <row r="925" ht="19.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131"/>
      <c r="Y925" s="131"/>
      <c r="Z925" s="131"/>
      <c r="AA925" s="131"/>
      <c r="AB925" s="131"/>
      <c r="AC925" s="131"/>
      <c r="AD925" s="131"/>
      <c r="AE925" s="131"/>
      <c r="AF925" s="131"/>
      <c r="AG925" s="88"/>
      <c r="AH925" s="88"/>
      <c r="AI925" s="88"/>
      <c r="AJ925" s="88"/>
      <c r="AK925" s="88"/>
      <c r="AL925" s="88"/>
      <c r="AM925" s="88"/>
      <c r="AN925" s="88"/>
      <c r="AO925" s="88"/>
      <c r="AP925" s="88"/>
    </row>
    <row r="926" ht="19.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131"/>
      <c r="Y926" s="131"/>
      <c r="Z926" s="131"/>
      <c r="AA926" s="131"/>
      <c r="AB926" s="131"/>
      <c r="AC926" s="131"/>
      <c r="AD926" s="131"/>
      <c r="AE926" s="131"/>
      <c r="AF926" s="131"/>
      <c r="AG926" s="88"/>
      <c r="AH926" s="88"/>
      <c r="AI926" s="88"/>
      <c r="AJ926" s="88"/>
      <c r="AK926" s="88"/>
      <c r="AL926" s="88"/>
      <c r="AM926" s="88"/>
      <c r="AN926" s="88"/>
      <c r="AO926" s="88"/>
      <c r="AP926" s="88"/>
    </row>
    <row r="927" ht="19.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131"/>
      <c r="Y927" s="131"/>
      <c r="Z927" s="131"/>
      <c r="AA927" s="131"/>
      <c r="AB927" s="131"/>
      <c r="AC927" s="131"/>
      <c r="AD927" s="131"/>
      <c r="AE927" s="131"/>
      <c r="AF927" s="131"/>
      <c r="AG927" s="88"/>
      <c r="AH927" s="88"/>
      <c r="AI927" s="88"/>
      <c r="AJ927" s="88"/>
      <c r="AK927" s="88"/>
      <c r="AL927" s="88"/>
      <c r="AM927" s="88"/>
      <c r="AN927" s="88"/>
      <c r="AO927" s="88"/>
      <c r="AP927" s="88"/>
    </row>
    <row r="928" ht="19.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131"/>
      <c r="Y928" s="131"/>
      <c r="Z928" s="131"/>
      <c r="AA928" s="131"/>
      <c r="AB928" s="131"/>
      <c r="AC928" s="131"/>
      <c r="AD928" s="131"/>
      <c r="AE928" s="131"/>
      <c r="AF928" s="131"/>
      <c r="AG928" s="88"/>
      <c r="AH928" s="88"/>
      <c r="AI928" s="88"/>
      <c r="AJ928" s="88"/>
      <c r="AK928" s="88"/>
      <c r="AL928" s="88"/>
      <c r="AM928" s="88"/>
      <c r="AN928" s="88"/>
      <c r="AO928" s="88"/>
      <c r="AP928" s="88"/>
    </row>
    <row r="929" ht="19.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131"/>
      <c r="Y929" s="131"/>
      <c r="Z929" s="131"/>
      <c r="AA929" s="131"/>
      <c r="AB929" s="131"/>
      <c r="AC929" s="131"/>
      <c r="AD929" s="131"/>
      <c r="AE929" s="131"/>
      <c r="AF929" s="131"/>
      <c r="AG929" s="88"/>
      <c r="AH929" s="88"/>
      <c r="AI929" s="88"/>
      <c r="AJ929" s="88"/>
      <c r="AK929" s="88"/>
      <c r="AL929" s="88"/>
      <c r="AM929" s="88"/>
      <c r="AN929" s="88"/>
      <c r="AO929" s="88"/>
      <c r="AP929" s="88"/>
    </row>
    <row r="930" ht="19.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131"/>
      <c r="Y930" s="131"/>
      <c r="Z930" s="131"/>
      <c r="AA930" s="131"/>
      <c r="AB930" s="131"/>
      <c r="AC930" s="131"/>
      <c r="AD930" s="131"/>
      <c r="AE930" s="131"/>
      <c r="AF930" s="131"/>
      <c r="AG930" s="88"/>
      <c r="AH930" s="88"/>
      <c r="AI930" s="88"/>
      <c r="AJ930" s="88"/>
      <c r="AK930" s="88"/>
      <c r="AL930" s="88"/>
      <c r="AM930" s="88"/>
      <c r="AN930" s="88"/>
      <c r="AO930" s="88"/>
      <c r="AP930" s="88"/>
    </row>
    <row r="931" ht="19.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131"/>
      <c r="Y931" s="131"/>
      <c r="Z931" s="131"/>
      <c r="AA931" s="131"/>
      <c r="AB931" s="131"/>
      <c r="AC931" s="131"/>
      <c r="AD931" s="131"/>
      <c r="AE931" s="131"/>
      <c r="AF931" s="131"/>
      <c r="AG931" s="88"/>
      <c r="AH931" s="88"/>
      <c r="AI931" s="88"/>
      <c r="AJ931" s="88"/>
      <c r="AK931" s="88"/>
      <c r="AL931" s="88"/>
      <c r="AM931" s="88"/>
      <c r="AN931" s="88"/>
      <c r="AO931" s="88"/>
      <c r="AP931" s="88"/>
    </row>
    <row r="932" ht="19.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131"/>
      <c r="Y932" s="131"/>
      <c r="Z932" s="131"/>
      <c r="AA932" s="131"/>
      <c r="AB932" s="131"/>
      <c r="AC932" s="131"/>
      <c r="AD932" s="131"/>
      <c r="AE932" s="131"/>
      <c r="AF932" s="131"/>
      <c r="AG932" s="88"/>
      <c r="AH932" s="88"/>
      <c r="AI932" s="88"/>
      <c r="AJ932" s="88"/>
      <c r="AK932" s="88"/>
      <c r="AL932" s="88"/>
      <c r="AM932" s="88"/>
      <c r="AN932" s="88"/>
      <c r="AO932" s="88"/>
      <c r="AP932" s="88"/>
    </row>
    <row r="933" ht="19.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131"/>
      <c r="Y933" s="131"/>
      <c r="Z933" s="131"/>
      <c r="AA933" s="131"/>
      <c r="AB933" s="131"/>
      <c r="AC933" s="131"/>
      <c r="AD933" s="131"/>
      <c r="AE933" s="131"/>
      <c r="AF933" s="131"/>
      <c r="AG933" s="88"/>
      <c r="AH933" s="88"/>
      <c r="AI933" s="88"/>
      <c r="AJ933" s="88"/>
      <c r="AK933" s="88"/>
      <c r="AL933" s="88"/>
      <c r="AM933" s="88"/>
      <c r="AN933" s="88"/>
      <c r="AO933" s="88"/>
      <c r="AP933" s="88"/>
    </row>
    <row r="934" ht="19.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131"/>
      <c r="Y934" s="131"/>
      <c r="Z934" s="131"/>
      <c r="AA934" s="131"/>
      <c r="AB934" s="131"/>
      <c r="AC934" s="131"/>
      <c r="AD934" s="131"/>
      <c r="AE934" s="131"/>
      <c r="AF934" s="131"/>
      <c r="AG934" s="88"/>
      <c r="AH934" s="88"/>
      <c r="AI934" s="88"/>
      <c r="AJ934" s="88"/>
      <c r="AK934" s="88"/>
      <c r="AL934" s="88"/>
      <c r="AM934" s="88"/>
      <c r="AN934" s="88"/>
      <c r="AO934" s="88"/>
      <c r="AP934" s="88"/>
    </row>
    <row r="935" ht="19.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131"/>
      <c r="Y935" s="131"/>
      <c r="Z935" s="131"/>
      <c r="AA935" s="131"/>
      <c r="AB935" s="131"/>
      <c r="AC935" s="131"/>
      <c r="AD935" s="131"/>
      <c r="AE935" s="131"/>
      <c r="AF935" s="131"/>
      <c r="AG935" s="88"/>
      <c r="AH935" s="88"/>
      <c r="AI935" s="88"/>
      <c r="AJ935" s="88"/>
      <c r="AK935" s="88"/>
      <c r="AL935" s="88"/>
      <c r="AM935" s="88"/>
      <c r="AN935" s="88"/>
      <c r="AO935" s="88"/>
      <c r="AP935" s="88"/>
    </row>
    <row r="936" ht="19.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131"/>
      <c r="Y936" s="131"/>
      <c r="Z936" s="131"/>
      <c r="AA936" s="131"/>
      <c r="AB936" s="131"/>
      <c r="AC936" s="131"/>
      <c r="AD936" s="131"/>
      <c r="AE936" s="131"/>
      <c r="AF936" s="131"/>
      <c r="AG936" s="88"/>
      <c r="AH936" s="88"/>
      <c r="AI936" s="88"/>
      <c r="AJ936" s="88"/>
      <c r="AK936" s="88"/>
      <c r="AL936" s="88"/>
      <c r="AM936" s="88"/>
      <c r="AN936" s="88"/>
      <c r="AO936" s="88"/>
      <c r="AP936" s="88"/>
    </row>
    <row r="937" ht="19.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131"/>
      <c r="Y937" s="131"/>
      <c r="Z937" s="131"/>
      <c r="AA937" s="131"/>
      <c r="AB937" s="131"/>
      <c r="AC937" s="131"/>
      <c r="AD937" s="131"/>
      <c r="AE937" s="131"/>
      <c r="AF937" s="131"/>
      <c r="AG937" s="88"/>
      <c r="AH937" s="88"/>
      <c r="AI937" s="88"/>
      <c r="AJ937" s="88"/>
      <c r="AK937" s="88"/>
      <c r="AL937" s="88"/>
      <c r="AM937" s="88"/>
      <c r="AN937" s="88"/>
      <c r="AO937" s="88"/>
      <c r="AP937" s="88"/>
    </row>
    <row r="938" ht="19.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131"/>
      <c r="Y938" s="131"/>
      <c r="Z938" s="131"/>
      <c r="AA938" s="131"/>
      <c r="AB938" s="131"/>
      <c r="AC938" s="131"/>
      <c r="AD938" s="131"/>
      <c r="AE938" s="131"/>
      <c r="AF938" s="131"/>
      <c r="AG938" s="88"/>
      <c r="AH938" s="88"/>
      <c r="AI938" s="88"/>
      <c r="AJ938" s="88"/>
      <c r="AK938" s="88"/>
      <c r="AL938" s="88"/>
      <c r="AM938" s="88"/>
      <c r="AN938" s="88"/>
      <c r="AO938" s="88"/>
      <c r="AP938" s="88"/>
    </row>
    <row r="939" ht="19.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131"/>
      <c r="Y939" s="131"/>
      <c r="Z939" s="131"/>
      <c r="AA939" s="131"/>
      <c r="AB939" s="131"/>
      <c r="AC939" s="131"/>
      <c r="AD939" s="131"/>
      <c r="AE939" s="131"/>
      <c r="AF939" s="131"/>
      <c r="AG939" s="88"/>
      <c r="AH939" s="88"/>
      <c r="AI939" s="88"/>
      <c r="AJ939" s="88"/>
      <c r="AK939" s="88"/>
      <c r="AL939" s="88"/>
      <c r="AM939" s="88"/>
      <c r="AN939" s="88"/>
      <c r="AO939" s="88"/>
      <c r="AP939" s="88"/>
    </row>
    <row r="940" ht="19.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131"/>
      <c r="Y940" s="131"/>
      <c r="Z940" s="131"/>
      <c r="AA940" s="131"/>
      <c r="AB940" s="131"/>
      <c r="AC940" s="131"/>
      <c r="AD940" s="131"/>
      <c r="AE940" s="131"/>
      <c r="AF940" s="131"/>
      <c r="AG940" s="88"/>
      <c r="AH940" s="88"/>
      <c r="AI940" s="88"/>
      <c r="AJ940" s="88"/>
      <c r="AK940" s="88"/>
      <c r="AL940" s="88"/>
      <c r="AM940" s="88"/>
      <c r="AN940" s="88"/>
      <c r="AO940" s="88"/>
      <c r="AP940" s="88"/>
    </row>
    <row r="941" ht="19.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131"/>
      <c r="Y941" s="131"/>
      <c r="Z941" s="131"/>
      <c r="AA941" s="131"/>
      <c r="AB941" s="131"/>
      <c r="AC941" s="131"/>
      <c r="AD941" s="131"/>
      <c r="AE941" s="131"/>
      <c r="AF941" s="131"/>
      <c r="AG941" s="88"/>
      <c r="AH941" s="88"/>
      <c r="AI941" s="88"/>
      <c r="AJ941" s="88"/>
      <c r="AK941" s="88"/>
      <c r="AL941" s="88"/>
      <c r="AM941" s="88"/>
      <c r="AN941" s="88"/>
      <c r="AO941" s="88"/>
      <c r="AP941" s="88"/>
    </row>
    <row r="942" ht="19.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131"/>
      <c r="Y942" s="131"/>
      <c r="Z942" s="131"/>
      <c r="AA942" s="131"/>
      <c r="AB942" s="131"/>
      <c r="AC942" s="131"/>
      <c r="AD942" s="131"/>
      <c r="AE942" s="131"/>
      <c r="AF942" s="131"/>
      <c r="AG942" s="88"/>
      <c r="AH942" s="88"/>
      <c r="AI942" s="88"/>
      <c r="AJ942" s="88"/>
      <c r="AK942" s="88"/>
      <c r="AL942" s="88"/>
      <c r="AM942" s="88"/>
      <c r="AN942" s="88"/>
      <c r="AO942" s="88"/>
      <c r="AP942" s="88"/>
    </row>
    <row r="943" ht="19.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131"/>
      <c r="Y943" s="131"/>
      <c r="Z943" s="131"/>
      <c r="AA943" s="131"/>
      <c r="AB943" s="131"/>
      <c r="AC943" s="131"/>
      <c r="AD943" s="131"/>
      <c r="AE943" s="131"/>
      <c r="AF943" s="131"/>
      <c r="AG943" s="88"/>
      <c r="AH943" s="88"/>
      <c r="AI943" s="88"/>
      <c r="AJ943" s="88"/>
      <c r="AK943" s="88"/>
      <c r="AL943" s="88"/>
      <c r="AM943" s="88"/>
      <c r="AN943" s="88"/>
      <c r="AO943" s="88"/>
      <c r="AP943" s="88"/>
    </row>
    <row r="944" ht="19.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131"/>
      <c r="Y944" s="131"/>
      <c r="Z944" s="131"/>
      <c r="AA944" s="131"/>
      <c r="AB944" s="131"/>
      <c r="AC944" s="131"/>
      <c r="AD944" s="131"/>
      <c r="AE944" s="131"/>
      <c r="AF944" s="131"/>
      <c r="AG944" s="88"/>
      <c r="AH944" s="88"/>
      <c r="AI944" s="88"/>
      <c r="AJ944" s="88"/>
      <c r="AK944" s="88"/>
      <c r="AL944" s="88"/>
      <c r="AM944" s="88"/>
      <c r="AN944" s="88"/>
      <c r="AO944" s="88"/>
      <c r="AP944" s="88"/>
    </row>
    <row r="945" ht="19.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131"/>
      <c r="Y945" s="131"/>
      <c r="Z945" s="131"/>
      <c r="AA945" s="131"/>
      <c r="AB945" s="131"/>
      <c r="AC945" s="131"/>
      <c r="AD945" s="131"/>
      <c r="AE945" s="131"/>
      <c r="AF945" s="131"/>
      <c r="AG945" s="88"/>
      <c r="AH945" s="88"/>
      <c r="AI945" s="88"/>
      <c r="AJ945" s="88"/>
      <c r="AK945" s="88"/>
      <c r="AL945" s="88"/>
      <c r="AM945" s="88"/>
      <c r="AN945" s="88"/>
      <c r="AO945" s="88"/>
      <c r="AP945" s="88"/>
    </row>
    <row r="946" ht="19.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131"/>
      <c r="Y946" s="131"/>
      <c r="Z946" s="131"/>
      <c r="AA946" s="131"/>
      <c r="AB946" s="131"/>
      <c r="AC946" s="131"/>
      <c r="AD946" s="131"/>
      <c r="AE946" s="131"/>
      <c r="AF946" s="131"/>
      <c r="AG946" s="88"/>
      <c r="AH946" s="88"/>
      <c r="AI946" s="88"/>
      <c r="AJ946" s="88"/>
      <c r="AK946" s="88"/>
      <c r="AL946" s="88"/>
      <c r="AM946" s="88"/>
      <c r="AN946" s="88"/>
      <c r="AO946" s="88"/>
      <c r="AP946" s="88"/>
    </row>
    <row r="947" ht="19.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131"/>
      <c r="Y947" s="131"/>
      <c r="Z947" s="131"/>
      <c r="AA947" s="131"/>
      <c r="AB947" s="131"/>
      <c r="AC947" s="131"/>
      <c r="AD947" s="131"/>
      <c r="AE947" s="131"/>
      <c r="AF947" s="131"/>
      <c r="AG947" s="88"/>
      <c r="AH947" s="88"/>
      <c r="AI947" s="88"/>
      <c r="AJ947" s="88"/>
      <c r="AK947" s="88"/>
      <c r="AL947" s="88"/>
      <c r="AM947" s="88"/>
      <c r="AN947" s="88"/>
      <c r="AO947" s="88"/>
      <c r="AP947" s="88"/>
    </row>
    <row r="948" ht="19.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131"/>
      <c r="Y948" s="131"/>
      <c r="Z948" s="131"/>
      <c r="AA948" s="131"/>
      <c r="AB948" s="131"/>
      <c r="AC948" s="131"/>
      <c r="AD948" s="131"/>
      <c r="AE948" s="131"/>
      <c r="AF948" s="131"/>
      <c r="AG948" s="88"/>
      <c r="AH948" s="88"/>
      <c r="AI948" s="88"/>
      <c r="AJ948" s="88"/>
      <c r="AK948" s="88"/>
      <c r="AL948" s="88"/>
      <c r="AM948" s="88"/>
      <c r="AN948" s="88"/>
      <c r="AO948" s="88"/>
      <c r="AP948" s="88"/>
    </row>
    <row r="949" ht="19.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131"/>
      <c r="Y949" s="131"/>
      <c r="Z949" s="131"/>
      <c r="AA949" s="131"/>
      <c r="AB949" s="131"/>
      <c r="AC949" s="131"/>
      <c r="AD949" s="131"/>
      <c r="AE949" s="131"/>
      <c r="AF949" s="131"/>
      <c r="AG949" s="88"/>
      <c r="AH949" s="88"/>
      <c r="AI949" s="88"/>
      <c r="AJ949" s="88"/>
      <c r="AK949" s="88"/>
      <c r="AL949" s="88"/>
      <c r="AM949" s="88"/>
      <c r="AN949" s="88"/>
      <c r="AO949" s="88"/>
      <c r="AP949" s="88"/>
    </row>
    <row r="950" ht="19.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131"/>
      <c r="Y950" s="131"/>
      <c r="Z950" s="131"/>
      <c r="AA950" s="131"/>
      <c r="AB950" s="131"/>
      <c r="AC950" s="131"/>
      <c r="AD950" s="131"/>
      <c r="AE950" s="131"/>
      <c r="AF950" s="131"/>
      <c r="AG950" s="88"/>
      <c r="AH950" s="88"/>
      <c r="AI950" s="88"/>
      <c r="AJ950" s="88"/>
      <c r="AK950" s="88"/>
      <c r="AL950" s="88"/>
      <c r="AM950" s="88"/>
      <c r="AN950" s="88"/>
      <c r="AO950" s="88"/>
      <c r="AP950" s="88"/>
    </row>
    <row r="951" ht="19.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131"/>
      <c r="Y951" s="131"/>
      <c r="Z951" s="131"/>
      <c r="AA951" s="131"/>
      <c r="AB951" s="131"/>
      <c r="AC951" s="131"/>
      <c r="AD951" s="131"/>
      <c r="AE951" s="131"/>
      <c r="AF951" s="131"/>
      <c r="AG951" s="88"/>
      <c r="AH951" s="88"/>
      <c r="AI951" s="88"/>
      <c r="AJ951" s="88"/>
      <c r="AK951" s="88"/>
      <c r="AL951" s="88"/>
      <c r="AM951" s="88"/>
      <c r="AN951" s="88"/>
      <c r="AO951" s="88"/>
      <c r="AP951" s="88"/>
    </row>
    <row r="952" ht="19.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131"/>
      <c r="Y952" s="131"/>
      <c r="Z952" s="131"/>
      <c r="AA952" s="131"/>
      <c r="AB952" s="131"/>
      <c r="AC952" s="131"/>
      <c r="AD952" s="131"/>
      <c r="AE952" s="131"/>
      <c r="AF952" s="131"/>
      <c r="AG952" s="88"/>
      <c r="AH952" s="88"/>
      <c r="AI952" s="88"/>
      <c r="AJ952" s="88"/>
      <c r="AK952" s="88"/>
      <c r="AL952" s="88"/>
      <c r="AM952" s="88"/>
      <c r="AN952" s="88"/>
      <c r="AO952" s="88"/>
      <c r="AP952" s="88"/>
    </row>
    <row r="953" ht="19.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131"/>
      <c r="Y953" s="131"/>
      <c r="Z953" s="131"/>
      <c r="AA953" s="131"/>
      <c r="AB953" s="131"/>
      <c r="AC953" s="131"/>
      <c r="AD953" s="131"/>
      <c r="AE953" s="131"/>
      <c r="AF953" s="131"/>
      <c r="AG953" s="88"/>
      <c r="AH953" s="88"/>
      <c r="AI953" s="88"/>
      <c r="AJ953" s="88"/>
      <c r="AK953" s="88"/>
      <c r="AL953" s="88"/>
      <c r="AM953" s="88"/>
      <c r="AN953" s="88"/>
      <c r="AO953" s="88"/>
      <c r="AP953" s="88"/>
    </row>
    <row r="954" ht="19.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131"/>
      <c r="Y954" s="131"/>
      <c r="Z954" s="131"/>
      <c r="AA954" s="131"/>
      <c r="AB954" s="131"/>
      <c r="AC954" s="131"/>
      <c r="AD954" s="131"/>
      <c r="AE954" s="131"/>
      <c r="AF954" s="131"/>
      <c r="AG954" s="88"/>
      <c r="AH954" s="88"/>
      <c r="AI954" s="88"/>
      <c r="AJ954" s="88"/>
      <c r="AK954" s="88"/>
      <c r="AL954" s="88"/>
      <c r="AM954" s="88"/>
      <c r="AN954" s="88"/>
      <c r="AO954" s="88"/>
      <c r="AP954" s="88"/>
    </row>
    <row r="955" ht="19.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131"/>
      <c r="Y955" s="131"/>
      <c r="Z955" s="131"/>
      <c r="AA955" s="131"/>
      <c r="AB955" s="131"/>
      <c r="AC955" s="131"/>
      <c r="AD955" s="131"/>
      <c r="AE955" s="131"/>
      <c r="AF955" s="131"/>
      <c r="AG955" s="88"/>
      <c r="AH955" s="88"/>
      <c r="AI955" s="88"/>
      <c r="AJ955" s="88"/>
      <c r="AK955" s="88"/>
      <c r="AL955" s="88"/>
      <c r="AM955" s="88"/>
      <c r="AN955" s="88"/>
      <c r="AO955" s="88"/>
      <c r="AP955" s="88"/>
    </row>
    <row r="956" ht="19.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131"/>
      <c r="Y956" s="131"/>
      <c r="Z956" s="131"/>
      <c r="AA956" s="131"/>
      <c r="AB956" s="131"/>
      <c r="AC956" s="131"/>
      <c r="AD956" s="131"/>
      <c r="AE956" s="131"/>
      <c r="AF956" s="131"/>
      <c r="AG956" s="88"/>
      <c r="AH956" s="88"/>
      <c r="AI956" s="88"/>
      <c r="AJ956" s="88"/>
      <c r="AK956" s="88"/>
      <c r="AL956" s="88"/>
      <c r="AM956" s="88"/>
      <c r="AN956" s="88"/>
      <c r="AO956" s="88"/>
      <c r="AP956" s="88"/>
    </row>
    <row r="957" ht="19.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131"/>
      <c r="Y957" s="131"/>
      <c r="Z957" s="131"/>
      <c r="AA957" s="131"/>
      <c r="AB957" s="131"/>
      <c r="AC957" s="131"/>
      <c r="AD957" s="131"/>
      <c r="AE957" s="131"/>
      <c r="AF957" s="131"/>
      <c r="AG957" s="88"/>
      <c r="AH957" s="88"/>
      <c r="AI957" s="88"/>
      <c r="AJ957" s="88"/>
      <c r="AK957" s="88"/>
      <c r="AL957" s="88"/>
      <c r="AM957" s="88"/>
      <c r="AN957" s="88"/>
      <c r="AO957" s="88"/>
      <c r="AP957" s="88"/>
    </row>
    <row r="958" ht="19.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131"/>
      <c r="Y958" s="131"/>
      <c r="Z958" s="131"/>
      <c r="AA958" s="131"/>
      <c r="AB958" s="131"/>
      <c r="AC958" s="131"/>
      <c r="AD958" s="131"/>
      <c r="AE958" s="131"/>
      <c r="AF958" s="131"/>
      <c r="AG958" s="88"/>
      <c r="AH958" s="88"/>
      <c r="AI958" s="88"/>
      <c r="AJ958" s="88"/>
      <c r="AK958" s="88"/>
      <c r="AL958" s="88"/>
      <c r="AM958" s="88"/>
      <c r="AN958" s="88"/>
      <c r="AO958" s="88"/>
      <c r="AP958" s="88"/>
    </row>
    <row r="959" ht="19.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131"/>
      <c r="Y959" s="131"/>
      <c r="Z959" s="131"/>
      <c r="AA959" s="131"/>
      <c r="AB959" s="131"/>
      <c r="AC959" s="131"/>
      <c r="AD959" s="131"/>
      <c r="AE959" s="131"/>
      <c r="AF959" s="131"/>
      <c r="AG959" s="88"/>
      <c r="AH959" s="88"/>
      <c r="AI959" s="88"/>
      <c r="AJ959" s="88"/>
      <c r="AK959" s="88"/>
      <c r="AL959" s="88"/>
      <c r="AM959" s="88"/>
      <c r="AN959" s="88"/>
      <c r="AO959" s="88"/>
      <c r="AP959" s="88"/>
    </row>
    <row r="960" ht="19.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131"/>
      <c r="Y960" s="131"/>
      <c r="Z960" s="131"/>
      <c r="AA960" s="131"/>
      <c r="AB960" s="131"/>
      <c r="AC960" s="131"/>
      <c r="AD960" s="131"/>
      <c r="AE960" s="131"/>
      <c r="AF960" s="131"/>
      <c r="AG960" s="88"/>
      <c r="AH960" s="88"/>
      <c r="AI960" s="88"/>
      <c r="AJ960" s="88"/>
      <c r="AK960" s="88"/>
      <c r="AL960" s="88"/>
      <c r="AM960" s="88"/>
      <c r="AN960" s="88"/>
      <c r="AO960" s="88"/>
      <c r="AP960" s="88"/>
    </row>
    <row r="961" ht="19.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131"/>
      <c r="Y961" s="131"/>
      <c r="Z961" s="131"/>
      <c r="AA961" s="131"/>
      <c r="AB961" s="131"/>
      <c r="AC961" s="131"/>
      <c r="AD961" s="131"/>
      <c r="AE961" s="131"/>
      <c r="AF961" s="131"/>
      <c r="AG961" s="88"/>
      <c r="AH961" s="88"/>
      <c r="AI961" s="88"/>
      <c r="AJ961" s="88"/>
      <c r="AK961" s="88"/>
      <c r="AL961" s="88"/>
      <c r="AM961" s="88"/>
      <c r="AN961" s="88"/>
      <c r="AO961" s="88"/>
      <c r="AP961" s="88"/>
    </row>
    <row r="962" ht="19.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131"/>
      <c r="Y962" s="131"/>
      <c r="Z962" s="131"/>
      <c r="AA962" s="131"/>
      <c r="AB962" s="131"/>
      <c r="AC962" s="131"/>
      <c r="AD962" s="131"/>
      <c r="AE962" s="131"/>
      <c r="AF962" s="131"/>
      <c r="AG962" s="88"/>
      <c r="AH962" s="88"/>
      <c r="AI962" s="88"/>
      <c r="AJ962" s="88"/>
      <c r="AK962" s="88"/>
      <c r="AL962" s="88"/>
      <c r="AM962" s="88"/>
      <c r="AN962" s="88"/>
      <c r="AO962" s="88"/>
      <c r="AP962" s="88"/>
    </row>
    <row r="963" ht="19.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131"/>
      <c r="Y963" s="131"/>
      <c r="Z963" s="131"/>
      <c r="AA963" s="131"/>
      <c r="AB963" s="131"/>
      <c r="AC963" s="131"/>
      <c r="AD963" s="131"/>
      <c r="AE963" s="131"/>
      <c r="AF963" s="131"/>
      <c r="AG963" s="88"/>
      <c r="AH963" s="88"/>
      <c r="AI963" s="88"/>
      <c r="AJ963" s="88"/>
      <c r="AK963" s="88"/>
      <c r="AL963" s="88"/>
      <c r="AM963" s="88"/>
      <c r="AN963" s="88"/>
      <c r="AO963" s="88"/>
      <c r="AP963" s="88"/>
    </row>
    <row r="964" ht="19.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131"/>
      <c r="Y964" s="131"/>
      <c r="Z964" s="131"/>
      <c r="AA964" s="131"/>
      <c r="AB964" s="131"/>
      <c r="AC964" s="131"/>
      <c r="AD964" s="131"/>
      <c r="AE964" s="131"/>
      <c r="AF964" s="131"/>
      <c r="AG964" s="88"/>
      <c r="AH964" s="88"/>
      <c r="AI964" s="88"/>
      <c r="AJ964" s="88"/>
      <c r="AK964" s="88"/>
      <c r="AL964" s="88"/>
      <c r="AM964" s="88"/>
      <c r="AN964" s="88"/>
      <c r="AO964" s="88"/>
      <c r="AP964" s="88"/>
    </row>
    <row r="965" ht="19.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131"/>
      <c r="Y965" s="131"/>
      <c r="Z965" s="131"/>
      <c r="AA965" s="131"/>
      <c r="AB965" s="131"/>
      <c r="AC965" s="131"/>
      <c r="AD965" s="131"/>
      <c r="AE965" s="131"/>
      <c r="AF965" s="131"/>
      <c r="AG965" s="88"/>
      <c r="AH965" s="88"/>
      <c r="AI965" s="88"/>
      <c r="AJ965" s="88"/>
      <c r="AK965" s="88"/>
      <c r="AL965" s="88"/>
      <c r="AM965" s="88"/>
      <c r="AN965" s="88"/>
      <c r="AO965" s="88"/>
      <c r="AP965" s="88"/>
    </row>
    <row r="966" ht="19.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131"/>
      <c r="Y966" s="131"/>
      <c r="Z966" s="131"/>
      <c r="AA966" s="131"/>
      <c r="AB966" s="131"/>
      <c r="AC966" s="131"/>
      <c r="AD966" s="131"/>
      <c r="AE966" s="131"/>
      <c r="AF966" s="131"/>
      <c r="AG966" s="88"/>
      <c r="AH966" s="88"/>
      <c r="AI966" s="88"/>
      <c r="AJ966" s="88"/>
      <c r="AK966" s="88"/>
      <c r="AL966" s="88"/>
      <c r="AM966" s="88"/>
      <c r="AN966" s="88"/>
      <c r="AO966" s="88"/>
      <c r="AP966" s="88"/>
    </row>
    <row r="967" ht="19.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131"/>
      <c r="Y967" s="131"/>
      <c r="Z967" s="131"/>
      <c r="AA967" s="131"/>
      <c r="AB967" s="131"/>
      <c r="AC967" s="131"/>
      <c r="AD967" s="131"/>
      <c r="AE967" s="131"/>
      <c r="AF967" s="131"/>
      <c r="AG967" s="88"/>
      <c r="AH967" s="88"/>
      <c r="AI967" s="88"/>
      <c r="AJ967" s="88"/>
      <c r="AK967" s="88"/>
      <c r="AL967" s="88"/>
      <c r="AM967" s="88"/>
      <c r="AN967" s="88"/>
      <c r="AO967" s="88"/>
      <c r="AP967" s="88"/>
    </row>
    <row r="968" ht="19.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131"/>
      <c r="Y968" s="131"/>
      <c r="Z968" s="131"/>
      <c r="AA968" s="131"/>
      <c r="AB968" s="131"/>
      <c r="AC968" s="131"/>
      <c r="AD968" s="131"/>
      <c r="AE968" s="131"/>
      <c r="AF968" s="131"/>
      <c r="AG968" s="88"/>
      <c r="AH968" s="88"/>
      <c r="AI968" s="88"/>
      <c r="AJ968" s="88"/>
      <c r="AK968" s="88"/>
      <c r="AL968" s="88"/>
      <c r="AM968" s="88"/>
      <c r="AN968" s="88"/>
      <c r="AO968" s="88"/>
      <c r="AP968" s="88"/>
    </row>
    <row r="969" ht="19.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131"/>
      <c r="Y969" s="131"/>
      <c r="Z969" s="131"/>
      <c r="AA969" s="131"/>
      <c r="AB969" s="131"/>
      <c r="AC969" s="131"/>
      <c r="AD969" s="131"/>
      <c r="AE969" s="131"/>
      <c r="AF969" s="131"/>
      <c r="AG969" s="88"/>
      <c r="AH969" s="88"/>
      <c r="AI969" s="88"/>
      <c r="AJ969" s="88"/>
      <c r="AK969" s="88"/>
      <c r="AL969" s="88"/>
      <c r="AM969" s="88"/>
      <c r="AN969" s="88"/>
      <c r="AO969" s="88"/>
      <c r="AP969" s="88"/>
    </row>
    <row r="970" ht="19.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131"/>
      <c r="Y970" s="131"/>
      <c r="Z970" s="131"/>
      <c r="AA970" s="131"/>
      <c r="AB970" s="131"/>
      <c r="AC970" s="131"/>
      <c r="AD970" s="131"/>
      <c r="AE970" s="131"/>
      <c r="AF970" s="131"/>
      <c r="AG970" s="88"/>
      <c r="AH970" s="88"/>
      <c r="AI970" s="88"/>
      <c r="AJ970" s="88"/>
      <c r="AK970" s="88"/>
      <c r="AL970" s="88"/>
      <c r="AM970" s="88"/>
      <c r="AN970" s="88"/>
      <c r="AO970" s="88"/>
      <c r="AP970" s="88"/>
    </row>
    <row r="971" ht="19.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131"/>
      <c r="Y971" s="131"/>
      <c r="Z971" s="131"/>
      <c r="AA971" s="131"/>
      <c r="AB971" s="131"/>
      <c r="AC971" s="131"/>
      <c r="AD971" s="131"/>
      <c r="AE971" s="131"/>
      <c r="AF971" s="131"/>
      <c r="AG971" s="88"/>
      <c r="AH971" s="88"/>
      <c r="AI971" s="88"/>
      <c r="AJ971" s="88"/>
      <c r="AK971" s="88"/>
      <c r="AL971" s="88"/>
      <c r="AM971" s="88"/>
      <c r="AN971" s="88"/>
      <c r="AO971" s="88"/>
      <c r="AP971" s="88"/>
    </row>
    <row r="972" ht="19.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131"/>
      <c r="Y972" s="131"/>
      <c r="Z972" s="131"/>
      <c r="AA972" s="131"/>
      <c r="AB972" s="131"/>
      <c r="AC972" s="131"/>
      <c r="AD972" s="131"/>
      <c r="AE972" s="131"/>
      <c r="AF972" s="131"/>
      <c r="AG972" s="88"/>
      <c r="AH972" s="88"/>
      <c r="AI972" s="88"/>
      <c r="AJ972" s="88"/>
      <c r="AK972" s="88"/>
      <c r="AL972" s="88"/>
      <c r="AM972" s="88"/>
      <c r="AN972" s="88"/>
      <c r="AO972" s="88"/>
      <c r="AP972" s="88"/>
    </row>
    <row r="973" ht="19.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131"/>
      <c r="Y973" s="131"/>
      <c r="Z973" s="131"/>
      <c r="AA973" s="131"/>
      <c r="AB973" s="131"/>
      <c r="AC973" s="131"/>
      <c r="AD973" s="131"/>
      <c r="AE973" s="131"/>
      <c r="AF973" s="131"/>
      <c r="AG973" s="88"/>
      <c r="AH973" s="88"/>
      <c r="AI973" s="88"/>
      <c r="AJ973" s="88"/>
      <c r="AK973" s="88"/>
      <c r="AL973" s="88"/>
      <c r="AM973" s="88"/>
      <c r="AN973" s="88"/>
      <c r="AO973" s="88"/>
      <c r="AP973" s="88"/>
    </row>
    <row r="974" ht="19.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131"/>
      <c r="Y974" s="131"/>
      <c r="Z974" s="131"/>
      <c r="AA974" s="131"/>
      <c r="AB974" s="131"/>
      <c r="AC974" s="131"/>
      <c r="AD974" s="131"/>
      <c r="AE974" s="131"/>
      <c r="AF974" s="131"/>
      <c r="AG974" s="88"/>
      <c r="AH974" s="88"/>
      <c r="AI974" s="88"/>
      <c r="AJ974" s="88"/>
      <c r="AK974" s="88"/>
      <c r="AL974" s="88"/>
      <c r="AM974" s="88"/>
      <c r="AN974" s="88"/>
      <c r="AO974" s="88"/>
      <c r="AP974" s="88"/>
    </row>
    <row r="975" ht="19.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131"/>
      <c r="Y975" s="131"/>
      <c r="Z975" s="131"/>
      <c r="AA975" s="131"/>
      <c r="AB975" s="131"/>
      <c r="AC975" s="131"/>
      <c r="AD975" s="131"/>
      <c r="AE975" s="131"/>
      <c r="AF975" s="131"/>
      <c r="AG975" s="88"/>
      <c r="AH975" s="88"/>
      <c r="AI975" s="88"/>
      <c r="AJ975" s="88"/>
      <c r="AK975" s="88"/>
      <c r="AL975" s="88"/>
      <c r="AM975" s="88"/>
      <c r="AN975" s="88"/>
      <c r="AO975" s="88"/>
      <c r="AP975" s="88"/>
    </row>
    <row r="976" ht="19.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131"/>
      <c r="Y976" s="131"/>
      <c r="Z976" s="131"/>
      <c r="AA976" s="131"/>
      <c r="AB976" s="131"/>
      <c r="AC976" s="131"/>
      <c r="AD976" s="131"/>
      <c r="AE976" s="131"/>
      <c r="AF976" s="131"/>
      <c r="AG976" s="88"/>
      <c r="AH976" s="88"/>
      <c r="AI976" s="88"/>
      <c r="AJ976" s="88"/>
      <c r="AK976" s="88"/>
      <c r="AL976" s="88"/>
      <c r="AM976" s="88"/>
      <c r="AN976" s="88"/>
      <c r="AO976" s="88"/>
      <c r="AP976" s="88"/>
    </row>
    <row r="977" ht="19.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131"/>
      <c r="Y977" s="131"/>
      <c r="Z977" s="131"/>
      <c r="AA977" s="131"/>
      <c r="AB977" s="131"/>
      <c r="AC977" s="131"/>
      <c r="AD977" s="131"/>
      <c r="AE977" s="131"/>
      <c r="AF977" s="131"/>
      <c r="AG977" s="88"/>
      <c r="AH977" s="88"/>
      <c r="AI977" s="88"/>
      <c r="AJ977" s="88"/>
      <c r="AK977" s="88"/>
      <c r="AL977" s="88"/>
      <c r="AM977" s="88"/>
      <c r="AN977" s="88"/>
      <c r="AO977" s="88"/>
      <c r="AP977" s="88"/>
    </row>
    <row r="978" ht="19.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131"/>
      <c r="Y978" s="131"/>
      <c r="Z978" s="131"/>
      <c r="AA978" s="131"/>
      <c r="AB978" s="131"/>
      <c r="AC978" s="131"/>
      <c r="AD978" s="131"/>
      <c r="AE978" s="131"/>
      <c r="AF978" s="131"/>
      <c r="AG978" s="88"/>
      <c r="AH978" s="88"/>
      <c r="AI978" s="88"/>
      <c r="AJ978" s="88"/>
      <c r="AK978" s="88"/>
      <c r="AL978" s="88"/>
      <c r="AM978" s="88"/>
      <c r="AN978" s="88"/>
      <c r="AO978" s="88"/>
      <c r="AP978" s="88"/>
    </row>
    <row r="979" ht="19.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131"/>
      <c r="Y979" s="131"/>
      <c r="Z979" s="131"/>
      <c r="AA979" s="131"/>
      <c r="AB979" s="131"/>
      <c r="AC979" s="131"/>
      <c r="AD979" s="131"/>
      <c r="AE979" s="131"/>
      <c r="AF979" s="131"/>
      <c r="AG979" s="88"/>
      <c r="AH979" s="88"/>
      <c r="AI979" s="88"/>
      <c r="AJ979" s="88"/>
      <c r="AK979" s="88"/>
      <c r="AL979" s="88"/>
      <c r="AM979" s="88"/>
      <c r="AN979" s="88"/>
      <c r="AO979" s="88"/>
      <c r="AP979" s="88"/>
    </row>
    <row r="980" ht="19.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131"/>
      <c r="Y980" s="131"/>
      <c r="Z980" s="131"/>
      <c r="AA980" s="131"/>
      <c r="AB980" s="131"/>
      <c r="AC980" s="131"/>
      <c r="AD980" s="131"/>
      <c r="AE980" s="131"/>
      <c r="AF980" s="131"/>
      <c r="AG980" s="88"/>
      <c r="AH980" s="88"/>
      <c r="AI980" s="88"/>
      <c r="AJ980" s="88"/>
      <c r="AK980" s="88"/>
      <c r="AL980" s="88"/>
      <c r="AM980" s="88"/>
      <c r="AN980" s="88"/>
      <c r="AO980" s="88"/>
      <c r="AP980" s="88"/>
    </row>
    <row r="981" ht="19.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131"/>
      <c r="Y981" s="131"/>
      <c r="Z981" s="131"/>
      <c r="AA981" s="131"/>
      <c r="AB981" s="131"/>
      <c r="AC981" s="131"/>
      <c r="AD981" s="131"/>
      <c r="AE981" s="131"/>
      <c r="AF981" s="131"/>
      <c r="AG981" s="88"/>
      <c r="AH981" s="88"/>
      <c r="AI981" s="88"/>
      <c r="AJ981" s="88"/>
      <c r="AK981" s="88"/>
      <c r="AL981" s="88"/>
      <c r="AM981" s="88"/>
      <c r="AN981" s="88"/>
      <c r="AO981" s="88"/>
      <c r="AP981" s="88"/>
    </row>
    <row r="982" ht="19.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131"/>
      <c r="Y982" s="131"/>
      <c r="Z982" s="131"/>
      <c r="AA982" s="131"/>
      <c r="AB982" s="131"/>
      <c r="AC982" s="131"/>
      <c r="AD982" s="131"/>
      <c r="AE982" s="131"/>
      <c r="AF982" s="131"/>
      <c r="AG982" s="88"/>
      <c r="AH982" s="88"/>
      <c r="AI982" s="88"/>
      <c r="AJ982" s="88"/>
      <c r="AK982" s="88"/>
      <c r="AL982" s="88"/>
      <c r="AM982" s="88"/>
      <c r="AN982" s="88"/>
      <c r="AO982" s="88"/>
      <c r="AP982" s="88"/>
    </row>
    <row r="983" ht="19.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131"/>
      <c r="Y983" s="131"/>
      <c r="Z983" s="131"/>
      <c r="AA983" s="131"/>
      <c r="AB983" s="131"/>
      <c r="AC983" s="131"/>
      <c r="AD983" s="131"/>
      <c r="AE983" s="131"/>
      <c r="AF983" s="131"/>
      <c r="AG983" s="88"/>
      <c r="AH983" s="88"/>
      <c r="AI983" s="88"/>
      <c r="AJ983" s="88"/>
      <c r="AK983" s="88"/>
      <c r="AL983" s="88"/>
      <c r="AM983" s="88"/>
      <c r="AN983" s="88"/>
      <c r="AO983" s="88"/>
      <c r="AP983" s="88"/>
    </row>
    <row r="984" ht="19.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131"/>
      <c r="Y984" s="131"/>
      <c r="Z984" s="131"/>
      <c r="AA984" s="131"/>
      <c r="AB984" s="131"/>
      <c r="AC984" s="131"/>
      <c r="AD984" s="131"/>
      <c r="AE984" s="131"/>
      <c r="AF984" s="131"/>
      <c r="AG984" s="88"/>
      <c r="AH984" s="88"/>
      <c r="AI984" s="88"/>
      <c r="AJ984" s="88"/>
      <c r="AK984" s="88"/>
      <c r="AL984" s="88"/>
      <c r="AM984" s="88"/>
      <c r="AN984" s="88"/>
      <c r="AO984" s="88"/>
      <c r="AP984" s="88"/>
    </row>
    <row r="985" ht="19.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131"/>
      <c r="Y985" s="131"/>
      <c r="Z985" s="131"/>
      <c r="AA985" s="131"/>
      <c r="AB985" s="131"/>
      <c r="AC985" s="131"/>
      <c r="AD985" s="131"/>
      <c r="AE985" s="131"/>
      <c r="AF985" s="131"/>
      <c r="AG985" s="88"/>
      <c r="AH985" s="88"/>
      <c r="AI985" s="88"/>
      <c r="AJ985" s="88"/>
      <c r="AK985" s="88"/>
      <c r="AL985" s="88"/>
      <c r="AM985" s="88"/>
      <c r="AN985" s="88"/>
      <c r="AO985" s="88"/>
      <c r="AP985" s="88"/>
    </row>
    <row r="986" ht="19.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131"/>
      <c r="Y986" s="131"/>
      <c r="Z986" s="131"/>
      <c r="AA986" s="131"/>
      <c r="AB986" s="131"/>
      <c r="AC986" s="131"/>
      <c r="AD986" s="131"/>
      <c r="AE986" s="131"/>
      <c r="AF986" s="131"/>
      <c r="AG986" s="88"/>
      <c r="AH986" s="88"/>
      <c r="AI986" s="88"/>
      <c r="AJ986" s="88"/>
      <c r="AK986" s="88"/>
      <c r="AL986" s="88"/>
      <c r="AM986" s="88"/>
      <c r="AN986" s="88"/>
      <c r="AO986" s="88"/>
      <c r="AP986" s="88"/>
    </row>
    <row r="987" ht="19.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131"/>
      <c r="Y987" s="131"/>
      <c r="Z987" s="131"/>
      <c r="AA987" s="131"/>
      <c r="AB987" s="131"/>
      <c r="AC987" s="131"/>
      <c r="AD987" s="131"/>
      <c r="AE987" s="131"/>
      <c r="AF987" s="131"/>
      <c r="AG987" s="88"/>
      <c r="AH987" s="88"/>
      <c r="AI987" s="88"/>
      <c r="AJ987" s="88"/>
      <c r="AK987" s="88"/>
      <c r="AL987" s="88"/>
      <c r="AM987" s="88"/>
      <c r="AN987" s="88"/>
      <c r="AO987" s="88"/>
      <c r="AP987" s="88"/>
    </row>
    <row r="988" ht="19.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131"/>
      <c r="Y988" s="131"/>
      <c r="Z988" s="131"/>
      <c r="AA988" s="131"/>
      <c r="AB988" s="131"/>
      <c r="AC988" s="131"/>
      <c r="AD988" s="131"/>
      <c r="AE988" s="131"/>
      <c r="AF988" s="131"/>
      <c r="AG988" s="88"/>
      <c r="AH988" s="88"/>
      <c r="AI988" s="88"/>
      <c r="AJ988" s="88"/>
      <c r="AK988" s="88"/>
      <c r="AL988" s="88"/>
      <c r="AM988" s="88"/>
      <c r="AN988" s="88"/>
      <c r="AO988" s="88"/>
      <c r="AP988" s="88"/>
    </row>
    <row r="989" ht="19.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131"/>
      <c r="Y989" s="131"/>
      <c r="Z989" s="131"/>
      <c r="AA989" s="131"/>
      <c r="AB989" s="131"/>
      <c r="AC989" s="131"/>
      <c r="AD989" s="131"/>
      <c r="AE989" s="131"/>
      <c r="AF989" s="131"/>
      <c r="AG989" s="88"/>
      <c r="AH989" s="88"/>
      <c r="AI989" s="88"/>
      <c r="AJ989" s="88"/>
      <c r="AK989" s="88"/>
      <c r="AL989" s="88"/>
      <c r="AM989" s="88"/>
      <c r="AN989" s="88"/>
      <c r="AO989" s="88"/>
      <c r="AP989" s="88"/>
    </row>
    <row r="990" ht="19.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131"/>
      <c r="Y990" s="131"/>
      <c r="Z990" s="131"/>
      <c r="AA990" s="131"/>
      <c r="AB990" s="131"/>
      <c r="AC990" s="131"/>
      <c r="AD990" s="131"/>
      <c r="AE990" s="131"/>
      <c r="AF990" s="131"/>
      <c r="AG990" s="88"/>
      <c r="AH990" s="88"/>
      <c r="AI990" s="88"/>
      <c r="AJ990" s="88"/>
      <c r="AK990" s="88"/>
      <c r="AL990" s="88"/>
      <c r="AM990" s="88"/>
      <c r="AN990" s="88"/>
      <c r="AO990" s="88"/>
      <c r="AP990" s="88"/>
    </row>
    <row r="991" ht="19.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131"/>
      <c r="Y991" s="131"/>
      <c r="Z991" s="131"/>
      <c r="AA991" s="131"/>
      <c r="AB991" s="131"/>
      <c r="AC991" s="131"/>
      <c r="AD991" s="131"/>
      <c r="AE991" s="131"/>
      <c r="AF991" s="131"/>
      <c r="AG991" s="88"/>
      <c r="AH991" s="88"/>
      <c r="AI991" s="88"/>
      <c r="AJ991" s="88"/>
      <c r="AK991" s="88"/>
      <c r="AL991" s="88"/>
      <c r="AM991" s="88"/>
      <c r="AN991" s="88"/>
      <c r="AO991" s="88"/>
      <c r="AP991" s="88"/>
    </row>
    <row r="992" ht="19.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131"/>
      <c r="Y992" s="131"/>
      <c r="Z992" s="131"/>
      <c r="AA992" s="131"/>
      <c r="AB992" s="131"/>
      <c r="AC992" s="131"/>
      <c r="AD992" s="131"/>
      <c r="AE992" s="131"/>
      <c r="AF992" s="131"/>
      <c r="AG992" s="88"/>
      <c r="AH992" s="88"/>
      <c r="AI992" s="88"/>
      <c r="AJ992" s="88"/>
      <c r="AK992" s="88"/>
      <c r="AL992" s="88"/>
      <c r="AM992" s="88"/>
      <c r="AN992" s="88"/>
      <c r="AO992" s="88"/>
      <c r="AP992" s="88"/>
    </row>
    <row r="993" ht="19.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131"/>
      <c r="Y993" s="131"/>
      <c r="Z993" s="131"/>
      <c r="AA993" s="131"/>
      <c r="AB993" s="131"/>
      <c r="AC993" s="131"/>
      <c r="AD993" s="131"/>
      <c r="AE993" s="131"/>
      <c r="AF993" s="131"/>
      <c r="AG993" s="88"/>
      <c r="AH993" s="88"/>
      <c r="AI993" s="88"/>
      <c r="AJ993" s="88"/>
      <c r="AK993" s="88"/>
      <c r="AL993" s="88"/>
      <c r="AM993" s="88"/>
      <c r="AN993" s="88"/>
      <c r="AO993" s="88"/>
      <c r="AP993" s="88"/>
    </row>
    <row r="994" ht="19.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131"/>
      <c r="Y994" s="131"/>
      <c r="Z994" s="131"/>
      <c r="AA994" s="131"/>
      <c r="AB994" s="131"/>
      <c r="AC994" s="131"/>
      <c r="AD994" s="131"/>
      <c r="AE994" s="131"/>
      <c r="AF994" s="131"/>
      <c r="AG994" s="88"/>
      <c r="AH994" s="88"/>
      <c r="AI994" s="88"/>
      <c r="AJ994" s="88"/>
      <c r="AK994" s="88"/>
      <c r="AL994" s="88"/>
      <c r="AM994" s="88"/>
      <c r="AN994" s="88"/>
      <c r="AO994" s="88"/>
      <c r="AP994" s="88"/>
    </row>
    <row r="995" ht="19.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131"/>
      <c r="Y995" s="131"/>
      <c r="Z995" s="131"/>
      <c r="AA995" s="131"/>
      <c r="AB995" s="131"/>
      <c r="AC995" s="131"/>
      <c r="AD995" s="131"/>
      <c r="AE995" s="131"/>
      <c r="AF995" s="131"/>
      <c r="AG995" s="88"/>
      <c r="AH995" s="88"/>
      <c r="AI995" s="88"/>
      <c r="AJ995" s="88"/>
      <c r="AK995" s="88"/>
      <c r="AL995" s="88"/>
      <c r="AM995" s="88"/>
      <c r="AN995" s="88"/>
      <c r="AO995" s="88"/>
      <c r="AP995" s="88"/>
    </row>
    <row r="996" ht="19.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131"/>
      <c r="Y996" s="131"/>
      <c r="Z996" s="131"/>
      <c r="AA996" s="131"/>
      <c r="AB996" s="131"/>
      <c r="AC996" s="131"/>
      <c r="AD996" s="131"/>
      <c r="AE996" s="131"/>
      <c r="AF996" s="131"/>
      <c r="AG996" s="88"/>
      <c r="AH996" s="88"/>
      <c r="AI996" s="88"/>
      <c r="AJ996" s="88"/>
      <c r="AK996" s="88"/>
      <c r="AL996" s="88"/>
      <c r="AM996" s="88"/>
      <c r="AN996" s="88"/>
      <c r="AO996" s="88"/>
      <c r="AP996" s="88"/>
    </row>
    <row r="997" ht="19.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131"/>
      <c r="Y997" s="131"/>
      <c r="Z997" s="131"/>
      <c r="AA997" s="131"/>
      <c r="AB997" s="131"/>
      <c r="AC997" s="131"/>
      <c r="AD997" s="131"/>
      <c r="AE997" s="131"/>
      <c r="AF997" s="131"/>
      <c r="AG997" s="88"/>
      <c r="AH997" s="88"/>
      <c r="AI997" s="88"/>
      <c r="AJ997" s="88"/>
      <c r="AK997" s="88"/>
      <c r="AL997" s="88"/>
      <c r="AM997" s="88"/>
      <c r="AN997" s="88"/>
      <c r="AO997" s="88"/>
      <c r="AP997" s="88"/>
    </row>
    <row r="998" ht="19.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131"/>
      <c r="Y998" s="131"/>
      <c r="Z998" s="131"/>
      <c r="AA998" s="131"/>
      <c r="AB998" s="131"/>
      <c r="AC998" s="131"/>
      <c r="AD998" s="131"/>
      <c r="AE998" s="131"/>
      <c r="AF998" s="131"/>
      <c r="AG998" s="88"/>
      <c r="AH998" s="88"/>
      <c r="AI998" s="88"/>
      <c r="AJ998" s="88"/>
      <c r="AK998" s="88"/>
      <c r="AL998" s="88"/>
      <c r="AM998" s="88"/>
      <c r="AN998" s="88"/>
      <c r="AO998" s="88"/>
      <c r="AP998" s="88"/>
    </row>
    <row r="999" ht="19.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131"/>
      <c r="Y999" s="131"/>
      <c r="Z999" s="131"/>
      <c r="AA999" s="131"/>
      <c r="AB999" s="131"/>
      <c r="AC999" s="131"/>
      <c r="AD999" s="131"/>
      <c r="AE999" s="131"/>
      <c r="AF999" s="131"/>
      <c r="AG999" s="88"/>
      <c r="AH999" s="88"/>
      <c r="AI999" s="88"/>
      <c r="AJ999" s="88"/>
      <c r="AK999" s="88"/>
      <c r="AL999" s="88"/>
      <c r="AM999" s="88"/>
      <c r="AN999" s="88"/>
      <c r="AO999" s="88"/>
      <c r="AP999" s="88"/>
    </row>
    <row r="1000" ht="19.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131"/>
      <c r="Y1000" s="131"/>
      <c r="Z1000" s="131"/>
      <c r="AA1000" s="131"/>
      <c r="AB1000" s="131"/>
      <c r="AC1000" s="131"/>
      <c r="AD1000" s="131"/>
      <c r="AE1000" s="131"/>
      <c r="AF1000" s="131"/>
      <c r="AG1000" s="88"/>
      <c r="AH1000" s="88"/>
      <c r="AI1000" s="88"/>
      <c r="AJ1000" s="88"/>
      <c r="AK1000" s="88"/>
      <c r="AL1000" s="88"/>
      <c r="AM1000" s="88"/>
      <c r="AN1000" s="88"/>
      <c r="AO1000" s="88"/>
      <c r="AP1000" s="88"/>
    </row>
  </sheetData>
  <printOptions/>
  <pageMargins bottom="0.787401575" footer="0.0" header="0.0" left="0.511811024" right="0.511811024" top="0.787401575"/>
  <pageSetup paperSize="9" orientation="portrait"/>
  <drawing r:id="rId1"/>
  <tableParts count="2"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43"/>
    <col customWidth="1" min="2" max="2" width="35.14"/>
    <col customWidth="1" min="3" max="5" width="10.43"/>
    <col customWidth="1" min="6" max="6" width="3.43"/>
    <col customWidth="1" hidden="1" min="7" max="7" width="3.43"/>
    <col customWidth="1" hidden="1" min="8" max="8" width="14.14"/>
    <col customWidth="1" hidden="1" min="9" max="11" width="10.43"/>
    <col customWidth="1" hidden="1" min="12" max="12" width="3.43"/>
    <col customWidth="1" min="13" max="13" width="3.43"/>
    <col customWidth="1" min="14" max="14" width="35.43"/>
    <col customWidth="1" min="15" max="15" width="7.14"/>
    <col customWidth="1" min="16" max="20" width="5.57"/>
    <col customWidth="1" min="21" max="21" width="7.57"/>
    <col customWidth="1" min="22" max="22" width="8.86"/>
    <col customWidth="1" min="23" max="23" width="9.0"/>
    <col customWidth="1" min="24" max="27" width="5.57"/>
    <col customWidth="1" min="28" max="28" width="5.14"/>
    <col customWidth="1" min="29" max="33" width="8.86"/>
    <col customWidth="1" min="34" max="35" width="6.57"/>
    <col customWidth="1" min="36" max="36" width="8.86"/>
  </cols>
  <sheetData>
    <row r="1" ht="14.25" customHeight="1">
      <c r="A1" s="149"/>
      <c r="B1" s="149"/>
      <c r="C1" s="149"/>
      <c r="D1" s="149"/>
      <c r="E1" s="150"/>
      <c r="F1" s="149"/>
      <c r="G1" s="149"/>
      <c r="H1" s="149"/>
      <c r="I1" s="149"/>
      <c r="J1" s="149"/>
      <c r="K1" s="150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</row>
    <row r="2" ht="14.25" customHeight="1">
      <c r="A2" s="149"/>
      <c r="B2" s="151">
        <v>2017.0</v>
      </c>
      <c r="C2" s="152"/>
      <c r="D2" s="152"/>
      <c r="E2" s="153"/>
      <c r="F2" s="149"/>
      <c r="G2" s="149"/>
      <c r="H2" s="154">
        <v>2017.0</v>
      </c>
      <c r="I2" s="155"/>
      <c r="J2" s="155"/>
      <c r="K2" s="61"/>
      <c r="L2" s="149"/>
      <c r="M2" s="149"/>
      <c r="N2" s="154">
        <v>2023.0</v>
      </c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  <c r="Z2" s="155"/>
      <c r="AA2" s="155"/>
      <c r="AB2" s="155"/>
      <c r="AC2" s="155"/>
      <c r="AD2" s="155"/>
      <c r="AE2" s="155"/>
      <c r="AF2" s="155"/>
      <c r="AG2" s="155"/>
      <c r="AH2" s="155"/>
      <c r="AI2" s="155"/>
      <c r="AJ2" s="61"/>
    </row>
    <row r="3" ht="14.25" customHeight="1">
      <c r="A3" s="149"/>
      <c r="B3" s="156" t="s">
        <v>171</v>
      </c>
      <c r="C3" s="157" t="s">
        <v>1</v>
      </c>
      <c r="D3" s="157" t="s">
        <v>241</v>
      </c>
      <c r="E3" s="158" t="s">
        <v>842</v>
      </c>
      <c r="F3" s="149"/>
      <c r="G3" s="149"/>
      <c r="H3" s="159" t="s">
        <v>843</v>
      </c>
      <c r="I3" s="160" t="s">
        <v>1</v>
      </c>
      <c r="J3" s="160" t="s">
        <v>241</v>
      </c>
      <c r="K3" s="161" t="s">
        <v>842</v>
      </c>
      <c r="L3" s="149"/>
      <c r="M3" s="149"/>
      <c r="N3" s="162" t="s">
        <v>171</v>
      </c>
      <c r="O3" s="163" t="s">
        <v>1</v>
      </c>
      <c r="P3" s="163" t="s">
        <v>844</v>
      </c>
      <c r="Q3" s="163" t="s">
        <v>845</v>
      </c>
      <c r="R3" s="163" t="s">
        <v>846</v>
      </c>
      <c r="S3" s="163" t="s">
        <v>847</v>
      </c>
      <c r="T3" s="163" t="s">
        <v>848</v>
      </c>
      <c r="U3" s="164" t="s">
        <v>842</v>
      </c>
      <c r="V3" s="164" t="s">
        <v>849</v>
      </c>
      <c r="W3" s="164" t="s">
        <v>850</v>
      </c>
      <c r="X3" s="163" t="s">
        <v>160</v>
      </c>
      <c r="Y3" s="163" t="s">
        <v>161</v>
      </c>
      <c r="Z3" s="163" t="s">
        <v>162</v>
      </c>
      <c r="AA3" s="163" t="s">
        <v>163</v>
      </c>
      <c r="AB3" s="163" t="s">
        <v>164</v>
      </c>
      <c r="AC3" s="165" t="s">
        <v>166</v>
      </c>
      <c r="AD3" s="163" t="s">
        <v>167</v>
      </c>
      <c r="AE3" s="163" t="s">
        <v>168</v>
      </c>
      <c r="AF3" s="163" t="s">
        <v>169</v>
      </c>
      <c r="AG3" s="163" t="s">
        <v>170</v>
      </c>
      <c r="AH3" s="163" t="s">
        <v>851</v>
      </c>
      <c r="AI3" s="163" t="s">
        <v>852</v>
      </c>
      <c r="AJ3" s="166" t="s">
        <v>197</v>
      </c>
    </row>
    <row r="4" ht="14.25" customHeight="1">
      <c r="A4" s="149"/>
      <c r="B4" s="167" t="s">
        <v>87</v>
      </c>
      <c r="C4" s="168">
        <v>7.0</v>
      </c>
      <c r="D4" s="168">
        <v>4.0</v>
      </c>
      <c r="E4" s="161">
        <f>HISTORICO!$D4/HISTORICO!$C4</f>
        <v>0.5714285714</v>
      </c>
      <c r="F4" s="149"/>
      <c r="G4" s="149"/>
      <c r="H4" s="167" t="s">
        <v>228</v>
      </c>
      <c r="I4" s="169">
        <v>7.0</v>
      </c>
      <c r="J4" s="169">
        <v>4.0</v>
      </c>
      <c r="K4" s="161">
        <f>HISTORICO!$J4/HISTORICO!$I4</f>
        <v>0.5714285714</v>
      </c>
      <c r="L4" s="149"/>
      <c r="M4" s="149"/>
      <c r="N4" s="170" t="s">
        <v>59</v>
      </c>
      <c r="O4" s="169">
        <v>46.0</v>
      </c>
      <c r="P4" s="169">
        <v>17.0</v>
      </c>
      <c r="Q4" s="169">
        <v>8.0</v>
      </c>
      <c r="R4" s="169">
        <v>13.0</v>
      </c>
      <c r="S4" s="169">
        <v>8.0</v>
      </c>
      <c r="T4" s="169">
        <v>0.0</v>
      </c>
      <c r="U4" s="171">
        <f>HISTORICO!$P4/HISTORICO!$O4</f>
        <v>0.3695652174</v>
      </c>
      <c r="V4" s="171">
        <f>HISTORICO!$Q4/HISTORICO!$O4</f>
        <v>0.1739130435</v>
      </c>
      <c r="W4" s="171">
        <f>(HISTORICO!$S4+HISTORICO!$T4)/HISTORICO!$O4</f>
        <v>0.1739130435</v>
      </c>
      <c r="X4" s="169">
        <v>26.0</v>
      </c>
      <c r="Y4" s="169">
        <v>11.0</v>
      </c>
      <c r="Z4" s="169">
        <v>0.0</v>
      </c>
      <c r="AA4" s="169">
        <v>0.0</v>
      </c>
      <c r="AB4" s="169">
        <f>SUM(HISTORICO!$X4:$AA4)</f>
        <v>37</v>
      </c>
      <c r="AC4" s="172">
        <f>HISTORICO!$AB4/HISTORICO!$O4</f>
        <v>0.8043478261</v>
      </c>
      <c r="AD4" s="171">
        <f>HISTORICO!$X4/HISTORICO!$AB4</f>
        <v>0.7027027027</v>
      </c>
      <c r="AE4" s="171">
        <f>HISTORICO!$Y4/HISTORICO!$AB4</f>
        <v>0.2972972973</v>
      </c>
      <c r="AF4" s="171">
        <f>HISTORICO!$Z4/HISTORICO!$AB4</f>
        <v>0</v>
      </c>
      <c r="AG4" s="171">
        <f>HISTORICO!$AA4/HISTORICO!$AB4</f>
        <v>0</v>
      </c>
      <c r="AH4" s="169">
        <v>110.0</v>
      </c>
      <c r="AI4" s="173">
        <v>2.391304347826087</v>
      </c>
      <c r="AJ4" s="174" t="s">
        <v>853</v>
      </c>
    </row>
    <row r="5" ht="14.25" customHeight="1">
      <c r="A5" s="149"/>
      <c r="B5" s="167" t="s">
        <v>722</v>
      </c>
      <c r="C5" s="168">
        <v>2.0</v>
      </c>
      <c r="D5" s="168">
        <v>1.0</v>
      </c>
      <c r="E5" s="161">
        <f>HISTORICO!$D5/HISTORICO!$C5</f>
        <v>0.5</v>
      </c>
      <c r="F5" s="149"/>
      <c r="G5" s="149"/>
      <c r="H5" s="167" t="s">
        <v>237</v>
      </c>
      <c r="I5" s="169">
        <v>2.0</v>
      </c>
      <c r="J5" s="169">
        <v>1.0</v>
      </c>
      <c r="K5" s="161">
        <f>HISTORICO!$J5/HISTORICO!$I5</f>
        <v>0.5</v>
      </c>
      <c r="L5" s="149"/>
      <c r="M5" s="149"/>
      <c r="N5" s="170" t="s">
        <v>56</v>
      </c>
      <c r="O5" s="169">
        <v>21.0</v>
      </c>
      <c r="P5" s="169">
        <v>8.0</v>
      </c>
      <c r="Q5" s="169">
        <v>6.0</v>
      </c>
      <c r="R5" s="169">
        <v>7.0</v>
      </c>
      <c r="S5" s="169">
        <v>0.0</v>
      </c>
      <c r="T5" s="169">
        <v>0.0</v>
      </c>
      <c r="U5" s="171">
        <f>HISTORICO!$P5/HISTORICO!$O5</f>
        <v>0.380952381</v>
      </c>
      <c r="V5" s="171">
        <f>HISTORICO!$Q5/HISTORICO!$O5</f>
        <v>0.2857142857</v>
      </c>
      <c r="W5" s="171">
        <f>(HISTORICO!$S5+HISTORICO!$T5)/HISTORICO!$O5</f>
        <v>0</v>
      </c>
      <c r="X5" s="169">
        <v>13.0</v>
      </c>
      <c r="Y5" s="169">
        <v>0.0</v>
      </c>
      <c r="Z5" s="169">
        <v>4.0</v>
      </c>
      <c r="AA5" s="169">
        <v>0.0</v>
      </c>
      <c r="AB5" s="169">
        <f>SUM(HISTORICO!$X5:$AA5)</f>
        <v>17</v>
      </c>
      <c r="AC5" s="172">
        <f>HISTORICO!$AB5/HISTORICO!$O5</f>
        <v>0.8095238095</v>
      </c>
      <c r="AD5" s="171">
        <f>HISTORICO!$X5/HISTORICO!$AB5</f>
        <v>0.7647058824</v>
      </c>
      <c r="AE5" s="171">
        <f>HISTORICO!$Y5/HISTORICO!$AB5</f>
        <v>0</v>
      </c>
      <c r="AF5" s="171">
        <f>HISTORICO!$Z5/HISTORICO!$AB5</f>
        <v>0.2352941176</v>
      </c>
      <c r="AG5" s="171">
        <f>HISTORICO!$AA5/HISTORICO!$AB5</f>
        <v>0</v>
      </c>
      <c r="AH5" s="169">
        <v>51.0</v>
      </c>
      <c r="AI5" s="173">
        <v>2.4285714285714284</v>
      </c>
      <c r="AJ5" s="174" t="s">
        <v>853</v>
      </c>
    </row>
    <row r="6" ht="14.25" customHeight="1">
      <c r="A6" s="149"/>
      <c r="B6" s="167" t="s">
        <v>635</v>
      </c>
      <c r="C6" s="169">
        <v>2.0</v>
      </c>
      <c r="D6" s="169">
        <v>1.0</v>
      </c>
      <c r="E6" s="161">
        <f>HISTORICO!$D6/HISTORICO!$C6</f>
        <v>0.5</v>
      </c>
      <c r="F6" s="149"/>
      <c r="G6" s="149"/>
      <c r="H6" s="167" t="s">
        <v>218</v>
      </c>
      <c r="I6" s="169">
        <v>9.0</v>
      </c>
      <c r="J6" s="169">
        <v>3.0</v>
      </c>
      <c r="K6" s="161">
        <f>HISTORICO!$J6/HISTORICO!$I6</f>
        <v>0.3333333333</v>
      </c>
      <c r="L6" s="149"/>
      <c r="M6" s="149"/>
      <c r="N6" s="170" t="s">
        <v>45</v>
      </c>
      <c r="O6" s="169">
        <v>19.0</v>
      </c>
      <c r="P6" s="169">
        <v>6.0</v>
      </c>
      <c r="Q6" s="169">
        <v>4.0</v>
      </c>
      <c r="R6" s="169">
        <v>6.0</v>
      </c>
      <c r="S6" s="169">
        <v>3.0</v>
      </c>
      <c r="T6" s="169">
        <v>0.0</v>
      </c>
      <c r="U6" s="171">
        <f>HISTORICO!$P6/HISTORICO!$O6</f>
        <v>0.3157894737</v>
      </c>
      <c r="V6" s="171">
        <f>HISTORICO!$Q6/HISTORICO!$O6</f>
        <v>0.2105263158</v>
      </c>
      <c r="W6" s="171">
        <f>(HISTORICO!$S6+HISTORICO!$T6)/HISTORICO!$O6</f>
        <v>0.1578947368</v>
      </c>
      <c r="X6" s="169">
        <v>4.0</v>
      </c>
      <c r="Y6" s="169">
        <v>2.0</v>
      </c>
      <c r="Z6" s="169">
        <v>4.0</v>
      </c>
      <c r="AA6" s="169">
        <v>3.0</v>
      </c>
      <c r="AB6" s="169">
        <f>SUM(HISTORICO!$X6:$AA6)</f>
        <v>13</v>
      </c>
      <c r="AC6" s="172">
        <f>HISTORICO!$AB6/HISTORICO!$O6</f>
        <v>0.6842105263</v>
      </c>
      <c r="AD6" s="171">
        <f>HISTORICO!$X6/HISTORICO!$AB6</f>
        <v>0.3076923077</v>
      </c>
      <c r="AE6" s="171">
        <f>HISTORICO!$Y6/HISTORICO!$AB6</f>
        <v>0.1538461538</v>
      </c>
      <c r="AF6" s="171">
        <f>HISTORICO!$Z6/HISTORICO!$AB6</f>
        <v>0.3076923077</v>
      </c>
      <c r="AG6" s="171">
        <f>HISTORICO!$AA6/HISTORICO!$AB6</f>
        <v>0.2307692308</v>
      </c>
      <c r="AH6" s="169">
        <v>43.0</v>
      </c>
      <c r="AI6" s="173">
        <v>2.263157894736842</v>
      </c>
      <c r="AJ6" s="174" t="s">
        <v>853</v>
      </c>
    </row>
    <row r="7" ht="14.25" customHeight="1">
      <c r="A7" s="149"/>
      <c r="B7" s="167" t="s">
        <v>752</v>
      </c>
      <c r="C7" s="169">
        <v>9.0</v>
      </c>
      <c r="D7" s="169">
        <v>3.0</v>
      </c>
      <c r="E7" s="161">
        <f>HISTORICO!$D7/HISTORICO!$C7</f>
        <v>0.3333333333</v>
      </c>
      <c r="F7" s="149"/>
      <c r="G7" s="149"/>
      <c r="H7" s="167" t="s">
        <v>227</v>
      </c>
      <c r="I7" s="169">
        <v>3.0</v>
      </c>
      <c r="J7" s="169">
        <v>1.0</v>
      </c>
      <c r="K7" s="161">
        <f>HISTORICO!$J7/HISTORICO!$I7</f>
        <v>0.3333333333</v>
      </c>
      <c r="L7" s="149"/>
      <c r="M7" s="149"/>
      <c r="N7" s="170" t="s">
        <v>82</v>
      </c>
      <c r="O7" s="169">
        <v>17.0</v>
      </c>
      <c r="P7" s="169">
        <v>5.0</v>
      </c>
      <c r="Q7" s="169">
        <v>4.0</v>
      </c>
      <c r="R7" s="169">
        <v>6.0</v>
      </c>
      <c r="S7" s="169">
        <v>2.0</v>
      </c>
      <c r="T7" s="169">
        <v>0.0</v>
      </c>
      <c r="U7" s="171">
        <f>HISTORICO!$P7/HISTORICO!$O7</f>
        <v>0.2941176471</v>
      </c>
      <c r="V7" s="171">
        <f>HISTORICO!$Q7/HISTORICO!$O7</f>
        <v>0.2352941176</v>
      </c>
      <c r="W7" s="171">
        <f>(HISTORICO!$S7+HISTORICO!$T7)/HISTORICO!$O7</f>
        <v>0.1176470588</v>
      </c>
      <c r="X7" s="169">
        <v>9.0</v>
      </c>
      <c r="Y7" s="169">
        <v>6.0</v>
      </c>
      <c r="Z7" s="169">
        <v>0.0</v>
      </c>
      <c r="AA7" s="169">
        <v>0.0</v>
      </c>
      <c r="AB7" s="169">
        <f>SUM(HISTORICO!$X7:$AA7)</f>
        <v>15</v>
      </c>
      <c r="AC7" s="172">
        <f>HISTORICO!$AB7/HISTORICO!$O7</f>
        <v>0.8823529412</v>
      </c>
      <c r="AD7" s="171">
        <f>HISTORICO!$X7/HISTORICO!$AB7</f>
        <v>0.6</v>
      </c>
      <c r="AE7" s="171">
        <f>HISTORICO!$Y7/HISTORICO!$AB7</f>
        <v>0.4</v>
      </c>
      <c r="AF7" s="171">
        <f>HISTORICO!$Z7/HISTORICO!$AB7</f>
        <v>0</v>
      </c>
      <c r="AG7" s="171">
        <f>HISTORICO!$AA7/HISTORICO!$AB7</f>
        <v>0</v>
      </c>
      <c r="AH7" s="169">
        <v>42.0</v>
      </c>
      <c r="AI7" s="173">
        <v>2.4705882352941178</v>
      </c>
      <c r="AJ7" s="174" t="s">
        <v>853</v>
      </c>
    </row>
    <row r="8" ht="14.25" customHeight="1">
      <c r="A8" s="149"/>
      <c r="B8" s="167" t="s">
        <v>92</v>
      </c>
      <c r="C8" s="169">
        <v>4.0</v>
      </c>
      <c r="D8" s="169">
        <v>1.0</v>
      </c>
      <c r="E8" s="161">
        <f>HISTORICO!$D8/HISTORICO!$C8</f>
        <v>0.25</v>
      </c>
      <c r="F8" s="149"/>
      <c r="G8" s="149"/>
      <c r="H8" s="167" t="s">
        <v>221</v>
      </c>
      <c r="I8" s="169">
        <v>4.0</v>
      </c>
      <c r="J8" s="169">
        <v>1.0</v>
      </c>
      <c r="K8" s="161">
        <f>HISTORICO!$J8/HISTORICO!$I8</f>
        <v>0.25</v>
      </c>
      <c r="L8" s="149"/>
      <c r="M8" s="149"/>
      <c r="N8" s="170" t="s">
        <v>478</v>
      </c>
      <c r="O8" s="169">
        <v>17.0</v>
      </c>
      <c r="P8" s="169">
        <v>4.0</v>
      </c>
      <c r="Q8" s="169">
        <v>10.0</v>
      </c>
      <c r="R8" s="169">
        <v>1.0</v>
      </c>
      <c r="S8" s="169">
        <v>2.0</v>
      </c>
      <c r="T8" s="169">
        <v>0.0</v>
      </c>
      <c r="U8" s="171">
        <f>HISTORICO!$P8/HISTORICO!$O8</f>
        <v>0.2352941176</v>
      </c>
      <c r="V8" s="171">
        <f>HISTORICO!$Q8/HISTORICO!$O8</f>
        <v>0.5882352941</v>
      </c>
      <c r="W8" s="171">
        <f>(HISTORICO!$S8+HISTORICO!$T8)/HISTORICO!$O8</f>
        <v>0.1176470588</v>
      </c>
      <c r="X8" s="169">
        <v>11.0</v>
      </c>
      <c r="Y8" s="169">
        <v>0.0</v>
      </c>
      <c r="Z8" s="169">
        <v>4.0</v>
      </c>
      <c r="AA8" s="169">
        <v>0.0</v>
      </c>
      <c r="AB8" s="169">
        <f>SUM(HISTORICO!$X8:$AA8)</f>
        <v>15</v>
      </c>
      <c r="AC8" s="172">
        <f>HISTORICO!$AB8/HISTORICO!$O8</f>
        <v>0.8823529412</v>
      </c>
      <c r="AD8" s="171">
        <f>HISTORICO!$X8/HISTORICO!$AB8</f>
        <v>0.7333333333</v>
      </c>
      <c r="AE8" s="171">
        <f>HISTORICO!$Y8/HISTORICO!$AB8</f>
        <v>0</v>
      </c>
      <c r="AF8" s="171">
        <f>HISTORICO!$Z8/HISTORICO!$AB8</f>
        <v>0.2666666667</v>
      </c>
      <c r="AG8" s="171">
        <f>HISTORICO!$AA8/HISTORICO!$AB8</f>
        <v>0</v>
      </c>
      <c r="AH8" s="169">
        <v>46.0</v>
      </c>
      <c r="AI8" s="173">
        <v>2.7058823529411766</v>
      </c>
      <c r="AJ8" s="174" t="s">
        <v>853</v>
      </c>
    </row>
    <row r="9" ht="14.25" customHeight="1">
      <c r="A9" s="149"/>
      <c r="B9" s="167" t="s">
        <v>59</v>
      </c>
      <c r="C9" s="169">
        <v>6.0</v>
      </c>
      <c r="D9" s="169">
        <v>1.0</v>
      </c>
      <c r="E9" s="161">
        <f>HISTORICO!$D9/HISTORICO!$C9</f>
        <v>0.1666666667</v>
      </c>
      <c r="F9" s="149"/>
      <c r="G9" s="149"/>
      <c r="H9" s="167" t="s">
        <v>230</v>
      </c>
      <c r="I9" s="169">
        <v>4.0</v>
      </c>
      <c r="J9" s="169">
        <v>1.0</v>
      </c>
      <c r="K9" s="161">
        <f>HISTORICO!$J9/HISTORICO!$I9</f>
        <v>0.25</v>
      </c>
      <c r="L9" s="149"/>
      <c r="M9" s="149"/>
      <c r="N9" s="170" t="s">
        <v>90</v>
      </c>
      <c r="O9" s="169">
        <v>17.0</v>
      </c>
      <c r="P9" s="169">
        <v>4.0</v>
      </c>
      <c r="Q9" s="169">
        <v>4.0</v>
      </c>
      <c r="R9" s="169">
        <v>8.0</v>
      </c>
      <c r="S9" s="169">
        <v>0.0</v>
      </c>
      <c r="T9" s="169">
        <v>1.0</v>
      </c>
      <c r="U9" s="171">
        <f>HISTORICO!$P9/HISTORICO!$O9</f>
        <v>0.2352941176</v>
      </c>
      <c r="V9" s="171">
        <f>HISTORICO!$Q9/HISTORICO!$O9</f>
        <v>0.2352941176</v>
      </c>
      <c r="W9" s="171">
        <f>(HISTORICO!$S9+HISTORICO!$T9)/HISTORICO!$O9</f>
        <v>0.05882352941</v>
      </c>
      <c r="X9" s="169">
        <v>6.0</v>
      </c>
      <c r="Y9" s="169">
        <v>2.0</v>
      </c>
      <c r="Z9" s="169">
        <v>0.0</v>
      </c>
      <c r="AA9" s="169">
        <v>2.0</v>
      </c>
      <c r="AB9" s="169">
        <f>SUM(HISTORICO!$X9:$AA9)</f>
        <v>10</v>
      </c>
      <c r="AC9" s="172">
        <f>HISTORICO!$AB9/HISTORICO!$O9</f>
        <v>0.5882352941</v>
      </c>
      <c r="AD9" s="171">
        <f>HISTORICO!$X9/HISTORICO!$AB9</f>
        <v>0.6</v>
      </c>
      <c r="AE9" s="171">
        <f>HISTORICO!$Y9/HISTORICO!$AB9</f>
        <v>0.2</v>
      </c>
      <c r="AF9" s="171">
        <f>HISTORICO!$Z9/HISTORICO!$AB9</f>
        <v>0</v>
      </c>
      <c r="AG9" s="171">
        <f>HISTORICO!$AA9/HISTORICO!$AB9</f>
        <v>0.2</v>
      </c>
      <c r="AH9" s="169">
        <v>33.0</v>
      </c>
      <c r="AI9" s="173">
        <v>1.9411764705882353</v>
      </c>
      <c r="AJ9" s="174" t="s">
        <v>853</v>
      </c>
    </row>
    <row r="10" ht="14.25" customHeight="1">
      <c r="A10" s="149"/>
      <c r="B10" s="167" t="s">
        <v>766</v>
      </c>
      <c r="C10" s="168">
        <v>2.0</v>
      </c>
      <c r="D10" s="168">
        <v>0.0</v>
      </c>
      <c r="E10" s="161">
        <f>HISTORICO!$D10/HISTORICO!$C10</f>
        <v>0</v>
      </c>
      <c r="F10" s="149"/>
      <c r="G10" s="149"/>
      <c r="H10" s="167" t="s">
        <v>223</v>
      </c>
      <c r="I10" s="169">
        <v>6.0</v>
      </c>
      <c r="J10" s="169">
        <v>1.0</v>
      </c>
      <c r="K10" s="161">
        <f>HISTORICO!$J10/HISTORICO!$I10</f>
        <v>0.1666666667</v>
      </c>
      <c r="L10" s="149"/>
      <c r="M10" s="149"/>
      <c r="N10" s="170" t="s">
        <v>53</v>
      </c>
      <c r="O10" s="169">
        <v>15.0</v>
      </c>
      <c r="P10" s="169">
        <v>3.0</v>
      </c>
      <c r="Q10" s="169">
        <v>9.0</v>
      </c>
      <c r="R10" s="169">
        <v>2.0</v>
      </c>
      <c r="S10" s="169">
        <v>1.0</v>
      </c>
      <c r="T10" s="169">
        <v>0.0</v>
      </c>
      <c r="U10" s="171">
        <f>HISTORICO!$P10/HISTORICO!$O10</f>
        <v>0.2</v>
      </c>
      <c r="V10" s="171">
        <f>HISTORICO!$Q10/HISTORICO!$O10</f>
        <v>0.6</v>
      </c>
      <c r="W10" s="171">
        <f>(HISTORICO!$S10+HISTORICO!$T10)/HISTORICO!$O10</f>
        <v>0.06666666667</v>
      </c>
      <c r="X10" s="169">
        <v>6.0</v>
      </c>
      <c r="Y10" s="169">
        <v>1.0</v>
      </c>
      <c r="Z10" s="169">
        <v>2.0</v>
      </c>
      <c r="AA10" s="169">
        <v>0.0</v>
      </c>
      <c r="AB10" s="169">
        <f>SUM(HISTORICO!$X10:$AA10)</f>
        <v>9</v>
      </c>
      <c r="AC10" s="172">
        <f>HISTORICO!$AB10/HISTORICO!$O10</f>
        <v>0.6</v>
      </c>
      <c r="AD10" s="171">
        <f>HISTORICO!$X10/HISTORICO!$AB10</f>
        <v>0.6666666667</v>
      </c>
      <c r="AE10" s="171">
        <f>HISTORICO!$Y10/HISTORICO!$AB10</f>
        <v>0.1111111111</v>
      </c>
      <c r="AF10" s="171">
        <f>HISTORICO!$Z10/HISTORICO!$AB10</f>
        <v>0.2222222222</v>
      </c>
      <c r="AG10" s="171">
        <f>HISTORICO!$AA10/HISTORICO!$AB10</f>
        <v>0</v>
      </c>
      <c r="AH10" s="169">
        <v>38.0</v>
      </c>
      <c r="AI10" s="173">
        <v>2.533333333333333</v>
      </c>
      <c r="AJ10" s="174" t="s">
        <v>853</v>
      </c>
    </row>
    <row r="11" ht="14.25" customHeight="1">
      <c r="A11" s="149"/>
      <c r="B11" s="167" t="s">
        <v>802</v>
      </c>
      <c r="C11" s="169">
        <v>2.0</v>
      </c>
      <c r="D11" s="169">
        <v>0.0</v>
      </c>
      <c r="E11" s="161">
        <f>HISTORICO!$D11/HISTORICO!$C11</f>
        <v>0</v>
      </c>
      <c r="F11" s="149"/>
      <c r="G11" s="149"/>
      <c r="H11" s="149"/>
      <c r="I11" s="149"/>
      <c r="J11" s="149"/>
      <c r="K11" s="150"/>
      <c r="L11" s="149"/>
      <c r="M11" s="149"/>
      <c r="N11" s="170" t="s">
        <v>114</v>
      </c>
      <c r="O11" s="169">
        <v>15.0</v>
      </c>
      <c r="P11" s="169">
        <v>4.0</v>
      </c>
      <c r="Q11" s="169">
        <v>7.0</v>
      </c>
      <c r="R11" s="169">
        <v>3.0</v>
      </c>
      <c r="S11" s="169">
        <v>1.0</v>
      </c>
      <c r="T11" s="169">
        <v>0.0</v>
      </c>
      <c r="U11" s="171">
        <f>HISTORICO!$P11/HISTORICO!$O11</f>
        <v>0.2666666667</v>
      </c>
      <c r="V11" s="171">
        <f>HISTORICO!$Q11/HISTORICO!$O11</f>
        <v>0.4666666667</v>
      </c>
      <c r="W11" s="171">
        <f>(HISTORICO!$S11+HISTORICO!$T11)/HISTORICO!$O11</f>
        <v>0.06666666667</v>
      </c>
      <c r="X11" s="169">
        <v>4.0</v>
      </c>
      <c r="Y11" s="169">
        <v>0.0</v>
      </c>
      <c r="Z11" s="169">
        <v>4.0</v>
      </c>
      <c r="AA11" s="169">
        <v>0.0</v>
      </c>
      <c r="AB11" s="169">
        <f>SUM(HISTORICO!$X11:$AA11)</f>
        <v>8</v>
      </c>
      <c r="AC11" s="172">
        <f>HISTORICO!$AB11/HISTORICO!$O11</f>
        <v>0.5333333333</v>
      </c>
      <c r="AD11" s="171">
        <f>HISTORICO!$X11/HISTORICO!$AB11</f>
        <v>0.5</v>
      </c>
      <c r="AE11" s="171">
        <f>HISTORICO!$Y11/HISTORICO!$AB11</f>
        <v>0</v>
      </c>
      <c r="AF11" s="171">
        <f>HISTORICO!$Z11/HISTORICO!$AB11</f>
        <v>0.5</v>
      </c>
      <c r="AG11" s="171">
        <f>HISTORICO!$AA11/HISTORICO!$AB11</f>
        <v>0</v>
      </c>
      <c r="AH11" s="169">
        <v>36.0</v>
      </c>
      <c r="AI11" s="173">
        <v>2.4</v>
      </c>
      <c r="AJ11" s="174" t="s">
        <v>853</v>
      </c>
    </row>
    <row r="12" ht="14.25" customHeight="1">
      <c r="A12" s="149"/>
      <c r="B12" s="149"/>
      <c r="C12" s="149"/>
      <c r="D12" s="149"/>
      <c r="E12" s="150"/>
      <c r="F12" s="149"/>
      <c r="G12" s="149"/>
      <c r="H12" s="151">
        <v>2018.0</v>
      </c>
      <c r="I12" s="152"/>
      <c r="J12" s="152"/>
      <c r="K12" s="153"/>
      <c r="L12" s="149"/>
      <c r="M12" s="149"/>
      <c r="N12" s="170" t="s">
        <v>505</v>
      </c>
      <c r="O12" s="169">
        <v>15.0</v>
      </c>
      <c r="P12" s="169">
        <v>3.0</v>
      </c>
      <c r="Q12" s="169">
        <v>6.0</v>
      </c>
      <c r="R12" s="169">
        <v>4.0</v>
      </c>
      <c r="S12" s="169">
        <v>2.0</v>
      </c>
      <c r="T12" s="169">
        <v>0.0</v>
      </c>
      <c r="U12" s="171">
        <f>HISTORICO!$P12/HISTORICO!$O12</f>
        <v>0.2</v>
      </c>
      <c r="V12" s="171">
        <f>HISTORICO!$Q12/HISTORICO!$O12</f>
        <v>0.4</v>
      </c>
      <c r="W12" s="171">
        <f>(HISTORICO!$S12+HISTORICO!$T12)/HISTORICO!$O12</f>
        <v>0.1333333333</v>
      </c>
      <c r="X12" s="169">
        <v>5.0</v>
      </c>
      <c r="Y12" s="169">
        <v>1.0</v>
      </c>
      <c r="Z12" s="169">
        <v>1.0</v>
      </c>
      <c r="AA12" s="169">
        <v>0.0</v>
      </c>
      <c r="AB12" s="169">
        <f>SUM(HISTORICO!$X12:$AA12)</f>
        <v>7</v>
      </c>
      <c r="AC12" s="172">
        <f>HISTORICO!$AB12/HISTORICO!$O12</f>
        <v>0.4666666667</v>
      </c>
      <c r="AD12" s="171">
        <f>HISTORICO!$X12/HISTORICO!$AB12</f>
        <v>0.7142857143</v>
      </c>
      <c r="AE12" s="171">
        <f>HISTORICO!$Y12/HISTORICO!$AB12</f>
        <v>0.1428571429</v>
      </c>
      <c r="AF12" s="171">
        <f>HISTORICO!$Z12/HISTORICO!$AB12</f>
        <v>0.1428571429</v>
      </c>
      <c r="AG12" s="171">
        <f>HISTORICO!$AA12/HISTORICO!$AB12</f>
        <v>0</v>
      </c>
      <c r="AH12" s="169">
        <v>34.0</v>
      </c>
      <c r="AI12" s="173">
        <v>2.2666666666666666</v>
      </c>
      <c r="AJ12" s="174" t="s">
        <v>853</v>
      </c>
    </row>
    <row r="13" ht="14.25" customHeight="1">
      <c r="A13" s="149"/>
      <c r="B13" s="154">
        <v>2018.0</v>
      </c>
      <c r="C13" s="155"/>
      <c r="D13" s="155"/>
      <c r="E13" s="61"/>
      <c r="F13" s="149"/>
      <c r="G13" s="149"/>
      <c r="H13" s="156" t="s">
        <v>843</v>
      </c>
      <c r="I13" s="157" t="s">
        <v>1</v>
      </c>
      <c r="J13" s="157" t="s">
        <v>241</v>
      </c>
      <c r="K13" s="158" t="s">
        <v>842</v>
      </c>
      <c r="L13" s="149"/>
      <c r="M13" s="149"/>
      <c r="N13" s="170" t="s">
        <v>58</v>
      </c>
      <c r="O13" s="169">
        <v>15.0</v>
      </c>
      <c r="P13" s="169">
        <v>1.0</v>
      </c>
      <c r="Q13" s="169">
        <v>3.0</v>
      </c>
      <c r="R13" s="169">
        <v>10.0</v>
      </c>
      <c r="S13" s="169">
        <v>1.0</v>
      </c>
      <c r="T13" s="169">
        <v>0.0</v>
      </c>
      <c r="U13" s="171">
        <f>HISTORICO!$P13/HISTORICO!$O13</f>
        <v>0.06666666667</v>
      </c>
      <c r="V13" s="171">
        <f>HISTORICO!$Q13/HISTORICO!$O13</f>
        <v>0.2</v>
      </c>
      <c r="W13" s="171">
        <f>(HISTORICO!$S13+HISTORICO!$T13)/HISTORICO!$O13</f>
        <v>0.06666666667</v>
      </c>
      <c r="X13" s="169">
        <v>2.0</v>
      </c>
      <c r="Y13" s="169">
        <v>0.0</v>
      </c>
      <c r="Z13" s="169">
        <v>0.0</v>
      </c>
      <c r="AA13" s="169">
        <v>0.0</v>
      </c>
      <c r="AB13" s="169">
        <f>SUM(HISTORICO!$X13:$AA13)</f>
        <v>2</v>
      </c>
      <c r="AC13" s="172">
        <f>HISTORICO!$AB13/HISTORICO!$O13</f>
        <v>0.1333333333</v>
      </c>
      <c r="AD13" s="171">
        <f>HISTORICO!$X13/HISTORICO!$AB13</f>
        <v>1</v>
      </c>
      <c r="AE13" s="171">
        <f>HISTORICO!$Y13/HISTORICO!$AB13</f>
        <v>0</v>
      </c>
      <c r="AF13" s="171">
        <f>HISTORICO!$Z13/HISTORICO!$AB13</f>
        <v>0</v>
      </c>
      <c r="AG13" s="171">
        <f>HISTORICO!$AA13/HISTORICO!$AB13</f>
        <v>0</v>
      </c>
      <c r="AH13" s="169">
        <v>25.0</v>
      </c>
      <c r="AI13" s="173">
        <v>1.6666666666666667</v>
      </c>
      <c r="AJ13" s="174" t="s">
        <v>853</v>
      </c>
    </row>
    <row r="14" ht="14.25" customHeight="1">
      <c r="A14" s="149"/>
      <c r="B14" s="156" t="s">
        <v>171</v>
      </c>
      <c r="C14" s="157" t="s">
        <v>1</v>
      </c>
      <c r="D14" s="157" t="s">
        <v>241</v>
      </c>
      <c r="E14" s="158" t="s">
        <v>842</v>
      </c>
      <c r="F14" s="149"/>
      <c r="G14" s="149"/>
      <c r="H14" s="167" t="s">
        <v>237</v>
      </c>
      <c r="I14" s="169">
        <v>28.0</v>
      </c>
      <c r="J14" s="169">
        <v>11.0</v>
      </c>
      <c r="K14" s="161">
        <f>HISTORICO!$J14/HISTORICO!$I14</f>
        <v>0.3928571429</v>
      </c>
      <c r="L14" s="149"/>
      <c r="M14" s="149"/>
      <c r="N14" s="170" t="s">
        <v>46</v>
      </c>
      <c r="O14" s="169">
        <v>13.0</v>
      </c>
      <c r="P14" s="169">
        <v>2.0</v>
      </c>
      <c r="Q14" s="169">
        <v>4.0</v>
      </c>
      <c r="R14" s="169">
        <v>2.0</v>
      </c>
      <c r="S14" s="169">
        <v>5.0</v>
      </c>
      <c r="T14" s="169">
        <v>0.0</v>
      </c>
      <c r="U14" s="171">
        <f>HISTORICO!$P14/HISTORICO!$O14</f>
        <v>0.1538461538</v>
      </c>
      <c r="V14" s="171">
        <f>HISTORICO!$Q14/HISTORICO!$O14</f>
        <v>0.3076923077</v>
      </c>
      <c r="W14" s="171">
        <f>(HISTORICO!$S14+HISTORICO!$T14)/HISTORICO!$O14</f>
        <v>0.3846153846</v>
      </c>
      <c r="X14" s="169">
        <v>9.0</v>
      </c>
      <c r="Y14" s="169">
        <v>0.0</v>
      </c>
      <c r="Z14" s="169">
        <v>0.0</v>
      </c>
      <c r="AA14" s="169">
        <v>0.0</v>
      </c>
      <c r="AB14" s="169">
        <f>SUM(HISTORICO!$X14:$AA14)</f>
        <v>9</v>
      </c>
      <c r="AC14" s="172">
        <f>HISTORICO!$AB14/HISTORICO!$O14</f>
        <v>0.6923076923</v>
      </c>
      <c r="AD14" s="171">
        <f>HISTORICO!$X14/HISTORICO!$AB14</f>
        <v>1</v>
      </c>
      <c r="AE14" s="171">
        <f>HISTORICO!$Y14/HISTORICO!$AB14</f>
        <v>0</v>
      </c>
      <c r="AF14" s="171">
        <f>HISTORICO!$Z14/HISTORICO!$AB14</f>
        <v>0</v>
      </c>
      <c r="AG14" s="171">
        <f>HISTORICO!$AA14/HISTORICO!$AB14</f>
        <v>0</v>
      </c>
      <c r="AH14" s="169">
        <v>25.0</v>
      </c>
      <c r="AI14" s="173">
        <v>1.9230769230769231</v>
      </c>
      <c r="AJ14" s="174" t="s">
        <v>853</v>
      </c>
    </row>
    <row r="15" ht="14.25" customHeight="1">
      <c r="A15" s="149"/>
      <c r="B15" s="167" t="s">
        <v>59</v>
      </c>
      <c r="C15" s="169">
        <v>86.0</v>
      </c>
      <c r="D15" s="169">
        <v>23.0</v>
      </c>
      <c r="E15" s="161">
        <f>HISTORICO!$D15/HISTORICO!$C15</f>
        <v>0.2674418605</v>
      </c>
      <c r="F15" s="149"/>
      <c r="G15" s="149"/>
      <c r="H15" s="167" t="s">
        <v>236</v>
      </c>
      <c r="I15" s="169">
        <v>34.0</v>
      </c>
      <c r="J15" s="169">
        <v>13.0</v>
      </c>
      <c r="K15" s="161">
        <f>HISTORICO!$J15/HISTORICO!$I15</f>
        <v>0.3823529412</v>
      </c>
      <c r="L15" s="149"/>
      <c r="M15" s="149"/>
      <c r="N15" s="170" t="s">
        <v>117</v>
      </c>
      <c r="O15" s="169">
        <v>12.0</v>
      </c>
      <c r="P15" s="169">
        <v>2.0</v>
      </c>
      <c r="Q15" s="169">
        <v>3.0</v>
      </c>
      <c r="R15" s="169">
        <v>5.0</v>
      </c>
      <c r="S15" s="169">
        <v>2.0</v>
      </c>
      <c r="T15" s="169">
        <v>0.0</v>
      </c>
      <c r="U15" s="171">
        <f>HISTORICO!$P15/HISTORICO!$O15</f>
        <v>0.1666666667</v>
      </c>
      <c r="V15" s="171">
        <f>HISTORICO!$Q15/HISTORICO!$O15</f>
        <v>0.25</v>
      </c>
      <c r="W15" s="171">
        <f>(HISTORICO!$S15+HISTORICO!$T15)/HISTORICO!$O15</f>
        <v>0.1666666667</v>
      </c>
      <c r="X15" s="169">
        <v>6.0</v>
      </c>
      <c r="Y15" s="169">
        <v>0.0</v>
      </c>
      <c r="Z15" s="169">
        <v>0.0</v>
      </c>
      <c r="AA15" s="169">
        <v>0.0</v>
      </c>
      <c r="AB15" s="169">
        <f>SUM(HISTORICO!$X15:$AA15)</f>
        <v>6</v>
      </c>
      <c r="AC15" s="172">
        <f>HISTORICO!$AB15/HISTORICO!$O15</f>
        <v>0.5</v>
      </c>
      <c r="AD15" s="171">
        <f>HISTORICO!$X15/HISTORICO!$AB15</f>
        <v>1</v>
      </c>
      <c r="AE15" s="171">
        <f>HISTORICO!$Y15/HISTORICO!$AB15</f>
        <v>0</v>
      </c>
      <c r="AF15" s="171">
        <f>HISTORICO!$Z15/HISTORICO!$AB15</f>
        <v>0</v>
      </c>
      <c r="AG15" s="171">
        <f>HISTORICO!$AA15/HISTORICO!$AB15</f>
        <v>0</v>
      </c>
      <c r="AH15" s="169">
        <v>23.0</v>
      </c>
      <c r="AI15" s="173">
        <v>1.9166666666666667</v>
      </c>
      <c r="AJ15" s="174" t="s">
        <v>853</v>
      </c>
    </row>
    <row r="16" ht="14.25" customHeight="1">
      <c r="A16" s="149"/>
      <c r="B16" s="167" t="s">
        <v>47</v>
      </c>
      <c r="C16" s="169">
        <v>66.0</v>
      </c>
      <c r="D16" s="169">
        <v>21.0</v>
      </c>
      <c r="E16" s="161">
        <f>HISTORICO!$D16/HISTORICO!$C16</f>
        <v>0.3181818182</v>
      </c>
      <c r="F16" s="149"/>
      <c r="G16" s="149"/>
      <c r="H16" s="167" t="s">
        <v>228</v>
      </c>
      <c r="I16" s="169">
        <v>45.0</v>
      </c>
      <c r="J16" s="169">
        <v>17.0</v>
      </c>
      <c r="K16" s="161">
        <f>HISTORICO!$J16/HISTORICO!$I16</f>
        <v>0.3777777778</v>
      </c>
      <c r="L16" s="149"/>
      <c r="M16" s="149"/>
      <c r="N16" s="170" t="s">
        <v>517</v>
      </c>
      <c r="O16" s="169">
        <v>12.0</v>
      </c>
      <c r="P16" s="169">
        <v>1.0</v>
      </c>
      <c r="Q16" s="169">
        <v>4.0</v>
      </c>
      <c r="R16" s="169">
        <v>5.0</v>
      </c>
      <c r="S16" s="169">
        <v>2.0</v>
      </c>
      <c r="T16" s="169">
        <v>0.0</v>
      </c>
      <c r="U16" s="171">
        <f>HISTORICO!$P16/HISTORICO!$O16</f>
        <v>0.08333333333</v>
      </c>
      <c r="V16" s="171">
        <f>HISTORICO!$Q16/HISTORICO!$O16</f>
        <v>0.3333333333</v>
      </c>
      <c r="W16" s="171">
        <f>(HISTORICO!$S16+HISTORICO!$T16)/HISTORICO!$O16</f>
        <v>0.1666666667</v>
      </c>
      <c r="X16" s="169">
        <v>0.0</v>
      </c>
      <c r="Y16" s="169">
        <v>0.0</v>
      </c>
      <c r="Z16" s="169">
        <v>2.0</v>
      </c>
      <c r="AA16" s="169">
        <v>0.0</v>
      </c>
      <c r="AB16" s="169">
        <f>SUM(HISTORICO!$X16:$AA16)</f>
        <v>2</v>
      </c>
      <c r="AC16" s="172">
        <f>HISTORICO!$AB16/HISTORICO!$O16</f>
        <v>0.1666666667</v>
      </c>
      <c r="AD16" s="171">
        <f>HISTORICO!$X16/HISTORICO!$AB16</f>
        <v>0</v>
      </c>
      <c r="AE16" s="171">
        <f>HISTORICO!$Y16/HISTORICO!$AB16</f>
        <v>0</v>
      </c>
      <c r="AF16" s="171">
        <f>HISTORICO!$Z16/HISTORICO!$AB16</f>
        <v>1</v>
      </c>
      <c r="AG16" s="171">
        <f>HISTORICO!$AA16/HISTORICO!$AB16</f>
        <v>0</v>
      </c>
      <c r="AH16" s="169">
        <v>24.0</v>
      </c>
      <c r="AI16" s="173">
        <v>2.0</v>
      </c>
      <c r="AJ16" s="174" t="s">
        <v>853</v>
      </c>
    </row>
    <row r="17" ht="14.25" customHeight="1">
      <c r="A17" s="149"/>
      <c r="B17" s="167" t="s">
        <v>381</v>
      </c>
      <c r="C17" s="169">
        <v>40.0</v>
      </c>
      <c r="D17" s="169">
        <v>14.0</v>
      </c>
      <c r="E17" s="161">
        <f>HISTORICO!$D17/HISTORICO!$C17</f>
        <v>0.35</v>
      </c>
      <c r="F17" s="149"/>
      <c r="G17" s="149"/>
      <c r="H17" s="167" t="s">
        <v>220</v>
      </c>
      <c r="I17" s="169">
        <v>94.0</v>
      </c>
      <c r="J17" s="169">
        <v>34.0</v>
      </c>
      <c r="K17" s="161">
        <f>HISTORICO!$J17/HISTORICO!$I17</f>
        <v>0.3617021277</v>
      </c>
      <c r="L17" s="149"/>
      <c r="M17" s="149"/>
      <c r="N17" s="170" t="s">
        <v>377</v>
      </c>
      <c r="O17" s="169">
        <v>11.0</v>
      </c>
      <c r="P17" s="169">
        <v>5.0</v>
      </c>
      <c r="Q17" s="169">
        <v>2.0</v>
      </c>
      <c r="R17" s="169">
        <v>2.0</v>
      </c>
      <c r="S17" s="169">
        <v>2.0</v>
      </c>
      <c r="T17" s="169">
        <v>0.0</v>
      </c>
      <c r="U17" s="171">
        <f>HISTORICO!$P17/HISTORICO!$O17</f>
        <v>0.4545454545</v>
      </c>
      <c r="V17" s="171">
        <f>HISTORICO!$Q17/HISTORICO!$O17</f>
        <v>0.1818181818</v>
      </c>
      <c r="W17" s="171">
        <f>(HISTORICO!$S17+HISTORICO!$T17)/HISTORICO!$O17</f>
        <v>0.1818181818</v>
      </c>
      <c r="X17" s="6">
        <v>5.0</v>
      </c>
      <c r="Y17" s="6">
        <v>2.0</v>
      </c>
      <c r="Z17" s="6">
        <v>3.0</v>
      </c>
      <c r="AA17" s="6">
        <v>0.0</v>
      </c>
      <c r="AB17" s="6">
        <f>SUM(HISTORICO!$X17:$AA17)</f>
        <v>10</v>
      </c>
      <c r="AC17" s="175">
        <f>HISTORICO!$AB17/HISTORICO!$O17</f>
        <v>0.9090909091</v>
      </c>
      <c r="AD17" s="161">
        <f>HISTORICO!$X17/HISTORICO!$AB17</f>
        <v>0.5</v>
      </c>
      <c r="AE17" s="161">
        <f>HISTORICO!$Y17/HISTORICO!$AB17</f>
        <v>0.2</v>
      </c>
      <c r="AF17" s="161">
        <f>HISTORICO!$Z17/HISTORICO!$AB17</f>
        <v>0.3</v>
      </c>
      <c r="AG17" s="161">
        <f>HISTORICO!$AA17/HISTORICO!$AB17</f>
        <v>0</v>
      </c>
      <c r="AH17" s="169">
        <v>26.0</v>
      </c>
      <c r="AI17" s="173">
        <v>2.3636363636363638</v>
      </c>
      <c r="AJ17" s="174" t="s">
        <v>853</v>
      </c>
    </row>
    <row r="18" ht="14.25" customHeight="1">
      <c r="A18" s="149"/>
      <c r="B18" s="167" t="s">
        <v>90</v>
      </c>
      <c r="C18" s="169">
        <v>38.0</v>
      </c>
      <c r="D18" s="169">
        <v>15.0</v>
      </c>
      <c r="E18" s="161">
        <f>HISTORICO!$D18/HISTORICO!$C18</f>
        <v>0.3947368421</v>
      </c>
      <c r="F18" s="149"/>
      <c r="G18" s="149"/>
      <c r="H18" s="167" t="s">
        <v>224</v>
      </c>
      <c r="I18" s="169">
        <v>3.0</v>
      </c>
      <c r="J18" s="169">
        <v>1.0</v>
      </c>
      <c r="K18" s="161">
        <f>HISTORICO!$J18/HISTORICO!$I18</f>
        <v>0.3333333333</v>
      </c>
      <c r="L18" s="149"/>
      <c r="M18" s="149"/>
      <c r="N18" s="170" t="s">
        <v>430</v>
      </c>
      <c r="O18" s="169">
        <v>11.0</v>
      </c>
      <c r="P18" s="169">
        <v>4.0</v>
      </c>
      <c r="Q18" s="169">
        <v>7.0</v>
      </c>
      <c r="R18" s="169">
        <v>0.0</v>
      </c>
      <c r="S18" s="169">
        <v>0.0</v>
      </c>
      <c r="T18" s="169">
        <v>0.0</v>
      </c>
      <c r="U18" s="171">
        <f>HISTORICO!$P18/HISTORICO!$O18</f>
        <v>0.3636363636</v>
      </c>
      <c r="V18" s="171">
        <f>HISTORICO!$Q18/HISTORICO!$O18</f>
        <v>0.6363636364</v>
      </c>
      <c r="W18" s="171">
        <f>(HISTORICO!$S18+HISTORICO!$T18)/HISTORICO!$O18</f>
        <v>0</v>
      </c>
      <c r="X18" s="169">
        <v>0.0</v>
      </c>
      <c r="Y18" s="169">
        <v>0.0</v>
      </c>
      <c r="Z18" s="169">
        <v>9.0</v>
      </c>
      <c r="AA18" s="169">
        <v>0.0</v>
      </c>
      <c r="AB18" s="169">
        <f>SUM(HISTORICO!$X18:$AA18)</f>
        <v>9</v>
      </c>
      <c r="AC18" s="172">
        <f>HISTORICO!$AB18/HISTORICO!$O18</f>
        <v>0.8181818182</v>
      </c>
      <c r="AD18" s="171">
        <f>HISTORICO!$X18/HISTORICO!$AB18</f>
        <v>0</v>
      </c>
      <c r="AE18" s="171">
        <f>HISTORICO!$Y18/HISTORICO!$AB18</f>
        <v>0</v>
      </c>
      <c r="AF18" s="171">
        <f>HISTORICO!$Z18/HISTORICO!$AB18</f>
        <v>1</v>
      </c>
      <c r="AG18" s="171">
        <f>HISTORICO!$AA18/HISTORICO!$AB18</f>
        <v>0</v>
      </c>
      <c r="AH18" s="169">
        <v>32.0</v>
      </c>
      <c r="AI18" s="173">
        <v>2.909090909090909</v>
      </c>
      <c r="AJ18" s="174" t="s">
        <v>853</v>
      </c>
    </row>
    <row r="19" ht="14.25" customHeight="1">
      <c r="A19" s="149"/>
      <c r="B19" s="167" t="s">
        <v>758</v>
      </c>
      <c r="C19" s="169">
        <v>37.0</v>
      </c>
      <c r="D19" s="169">
        <v>6.0</v>
      </c>
      <c r="E19" s="161">
        <f>HISTORICO!$D19/HISTORICO!$C19</f>
        <v>0.1621621622</v>
      </c>
      <c r="F19" s="149"/>
      <c r="G19" s="149"/>
      <c r="H19" s="167" t="s">
        <v>218</v>
      </c>
      <c r="I19" s="169">
        <v>126.0</v>
      </c>
      <c r="J19" s="169">
        <v>40.0</v>
      </c>
      <c r="K19" s="161">
        <f>HISTORICO!$J19/HISTORICO!$I19</f>
        <v>0.3174603175</v>
      </c>
      <c r="L19" s="149"/>
      <c r="M19" s="149"/>
      <c r="N19" s="170" t="s">
        <v>409</v>
      </c>
      <c r="O19" s="169">
        <v>11.0</v>
      </c>
      <c r="P19" s="169">
        <v>4.0</v>
      </c>
      <c r="Q19" s="169">
        <v>2.0</v>
      </c>
      <c r="R19" s="169">
        <v>2.0</v>
      </c>
      <c r="S19" s="169">
        <v>3.0</v>
      </c>
      <c r="T19" s="169">
        <v>0.0</v>
      </c>
      <c r="U19" s="171">
        <f>HISTORICO!$P19/HISTORICO!$O19</f>
        <v>0.3636363636</v>
      </c>
      <c r="V19" s="171">
        <f>HISTORICO!$Q19/HISTORICO!$O19</f>
        <v>0.1818181818</v>
      </c>
      <c r="W19" s="171">
        <f>(HISTORICO!$S19+HISTORICO!$T19)/HISTORICO!$O19</f>
        <v>0.2727272727</v>
      </c>
      <c r="X19" s="169">
        <v>5.0</v>
      </c>
      <c r="Y19" s="169">
        <v>0.0</v>
      </c>
      <c r="Z19" s="169">
        <v>2.0</v>
      </c>
      <c r="AA19" s="169">
        <v>1.0</v>
      </c>
      <c r="AB19" s="169">
        <f>SUM(HISTORICO!$X19:$AA19)</f>
        <v>8</v>
      </c>
      <c r="AC19" s="172">
        <f>HISTORICO!$AB19/HISTORICO!$O19</f>
        <v>0.7272727273</v>
      </c>
      <c r="AD19" s="171">
        <f>HISTORICO!$X19/HISTORICO!$AB19</f>
        <v>0.625</v>
      </c>
      <c r="AE19" s="171">
        <f>HISTORICO!$Y19/HISTORICO!$AB19</f>
        <v>0</v>
      </c>
      <c r="AF19" s="171">
        <f>HISTORICO!$Z19/HISTORICO!$AB19</f>
        <v>0.25</v>
      </c>
      <c r="AG19" s="171">
        <f>HISTORICO!$AA19/HISTORICO!$AB19</f>
        <v>0.125</v>
      </c>
      <c r="AH19" s="169">
        <v>27.0</v>
      </c>
      <c r="AI19" s="173">
        <v>2.4545454545454546</v>
      </c>
      <c r="AJ19" s="174" t="s">
        <v>853</v>
      </c>
    </row>
    <row r="20" ht="14.25" customHeight="1">
      <c r="A20" s="149"/>
      <c r="B20" s="167" t="s">
        <v>723</v>
      </c>
      <c r="C20" s="169">
        <v>35.0</v>
      </c>
      <c r="D20" s="169">
        <v>11.0</v>
      </c>
      <c r="E20" s="161">
        <f>HISTORICO!$D20/HISTORICO!$C20</f>
        <v>0.3142857143</v>
      </c>
      <c r="F20" s="149"/>
      <c r="G20" s="149"/>
      <c r="H20" s="167" t="s">
        <v>217</v>
      </c>
      <c r="I20" s="169">
        <v>19.0</v>
      </c>
      <c r="J20" s="169">
        <v>6.0</v>
      </c>
      <c r="K20" s="161">
        <f>HISTORICO!$J20/HISTORICO!$I20</f>
        <v>0.3157894737</v>
      </c>
      <c r="L20" s="149"/>
      <c r="M20" s="149"/>
      <c r="N20" s="170" t="s">
        <v>512</v>
      </c>
      <c r="O20" s="169">
        <v>11.0</v>
      </c>
      <c r="P20" s="169">
        <v>2.0</v>
      </c>
      <c r="Q20" s="169">
        <v>4.0</v>
      </c>
      <c r="R20" s="169">
        <v>3.0</v>
      </c>
      <c r="S20" s="169">
        <v>2.0</v>
      </c>
      <c r="T20" s="169">
        <v>0.0</v>
      </c>
      <c r="U20" s="171">
        <f>HISTORICO!$P20/HISTORICO!$O20</f>
        <v>0.1818181818</v>
      </c>
      <c r="V20" s="171">
        <f>HISTORICO!$Q20/HISTORICO!$O20</f>
        <v>0.3636363636</v>
      </c>
      <c r="W20" s="171">
        <f>(HISTORICO!$S20+HISTORICO!$T20)/HISTORICO!$O20</f>
        <v>0.1818181818</v>
      </c>
      <c r="X20" s="169">
        <v>0.0</v>
      </c>
      <c r="Y20" s="169">
        <v>0.0</v>
      </c>
      <c r="Z20" s="169">
        <v>7.0</v>
      </c>
      <c r="AA20" s="169">
        <v>0.0</v>
      </c>
      <c r="AB20" s="169">
        <f>SUM(HISTORICO!$X20:$AA20)</f>
        <v>7</v>
      </c>
      <c r="AC20" s="172">
        <f>HISTORICO!$AB20/HISTORICO!$O20</f>
        <v>0.6363636364</v>
      </c>
      <c r="AD20" s="171">
        <f>HISTORICO!$X20/HISTORICO!$AB20</f>
        <v>0</v>
      </c>
      <c r="AE20" s="171">
        <f>HISTORICO!$Y20/HISTORICO!$AB20</f>
        <v>0</v>
      </c>
      <c r="AF20" s="171">
        <f>HISTORICO!$Z20/HISTORICO!$AB20</f>
        <v>1</v>
      </c>
      <c r="AG20" s="171">
        <f>HISTORICO!$AA20/HISTORICO!$AB20</f>
        <v>0</v>
      </c>
      <c r="AH20" s="169">
        <v>25.0</v>
      </c>
      <c r="AI20" s="173">
        <v>2.272727272727273</v>
      </c>
      <c r="AJ20" s="174" t="s">
        <v>853</v>
      </c>
    </row>
    <row r="21" ht="14.25" customHeight="1">
      <c r="A21" s="149"/>
      <c r="B21" s="167" t="s">
        <v>550</v>
      </c>
      <c r="C21" s="169">
        <v>32.0</v>
      </c>
      <c r="D21" s="169">
        <v>8.0</v>
      </c>
      <c r="E21" s="161">
        <f>HISTORICO!$D21/HISTORICO!$C21</f>
        <v>0.25</v>
      </c>
      <c r="F21" s="149"/>
      <c r="G21" s="149"/>
      <c r="H21" s="167" t="s">
        <v>230</v>
      </c>
      <c r="I21" s="169">
        <v>137.0</v>
      </c>
      <c r="J21" s="169">
        <v>41.0</v>
      </c>
      <c r="K21" s="161">
        <f>HISTORICO!$J21/HISTORICO!$I21</f>
        <v>0.299270073</v>
      </c>
      <c r="L21" s="149"/>
      <c r="M21" s="149"/>
      <c r="N21" s="170" t="s">
        <v>40</v>
      </c>
      <c r="O21" s="169">
        <v>11.0</v>
      </c>
      <c r="P21" s="169">
        <v>0.0</v>
      </c>
      <c r="Q21" s="169">
        <v>5.0</v>
      </c>
      <c r="R21" s="169">
        <v>5.0</v>
      </c>
      <c r="S21" s="169">
        <v>1.0</v>
      </c>
      <c r="T21" s="169">
        <v>0.0</v>
      </c>
      <c r="U21" s="171">
        <f>HISTORICO!$P21/HISTORICO!$O21</f>
        <v>0</v>
      </c>
      <c r="V21" s="171">
        <f>HISTORICO!$Q21/HISTORICO!$O21</f>
        <v>0.4545454545</v>
      </c>
      <c r="W21" s="171">
        <f>(HISTORICO!$S21+HISTORICO!$T21)/HISTORICO!$O21</f>
        <v>0.09090909091</v>
      </c>
      <c r="X21" s="169">
        <v>0.0</v>
      </c>
      <c r="Y21" s="169">
        <v>0.0</v>
      </c>
      <c r="Z21" s="169">
        <v>0.0</v>
      </c>
      <c r="AA21" s="169">
        <v>0.0</v>
      </c>
      <c r="AB21" s="169">
        <f>SUM(HISTORICO!$X21:$AA21)</f>
        <v>0</v>
      </c>
      <c r="AC21" s="172">
        <f>HISTORICO!$AB21/HISTORICO!$O21</f>
        <v>0</v>
      </c>
      <c r="AD21" s="171" t="str">
        <f>HISTORICO!$X21/HISTORICO!$AB21</f>
        <v>#DIV/0!</v>
      </c>
      <c r="AE21" s="171" t="str">
        <f>HISTORICO!$Y21/HISTORICO!$AB21</f>
        <v>#DIV/0!</v>
      </c>
      <c r="AF21" s="171" t="str">
        <f>HISTORICO!$Z21/HISTORICO!$AB21</f>
        <v>#DIV/0!</v>
      </c>
      <c r="AG21" s="171" t="str">
        <f>HISTORICO!$AA21/HISTORICO!$AB21</f>
        <v>#DIV/0!</v>
      </c>
      <c r="AH21" s="169">
        <v>16.0</v>
      </c>
      <c r="AI21" s="173">
        <v>1.4545454545454546</v>
      </c>
      <c r="AJ21" s="174" t="s">
        <v>853</v>
      </c>
    </row>
    <row r="22" ht="14.25" customHeight="1">
      <c r="A22" s="149"/>
      <c r="B22" s="167" t="s">
        <v>725</v>
      </c>
      <c r="C22" s="169">
        <v>28.0</v>
      </c>
      <c r="D22" s="169">
        <v>9.0</v>
      </c>
      <c r="E22" s="161">
        <f>HISTORICO!$D22/HISTORICO!$C22</f>
        <v>0.3214285714</v>
      </c>
      <c r="F22" s="149"/>
      <c r="G22" s="149"/>
      <c r="H22" s="167" t="s">
        <v>221</v>
      </c>
      <c r="I22" s="169">
        <v>173.0</v>
      </c>
      <c r="J22" s="169">
        <v>51.0</v>
      </c>
      <c r="K22" s="161">
        <f>HISTORICO!$J22/HISTORICO!$I22</f>
        <v>0.2947976879</v>
      </c>
      <c r="L22" s="149"/>
      <c r="M22" s="149"/>
      <c r="N22" s="170" t="s">
        <v>80</v>
      </c>
      <c r="O22" s="169">
        <v>10.0</v>
      </c>
      <c r="P22" s="169">
        <v>6.0</v>
      </c>
      <c r="Q22" s="169">
        <v>2.0</v>
      </c>
      <c r="R22" s="169">
        <v>2.0</v>
      </c>
      <c r="S22" s="169">
        <v>0.0</v>
      </c>
      <c r="T22" s="169">
        <v>0.0</v>
      </c>
      <c r="U22" s="171">
        <f>HISTORICO!$P22/HISTORICO!$O22</f>
        <v>0.6</v>
      </c>
      <c r="V22" s="171">
        <f>HISTORICO!$Q22/HISTORICO!$O22</f>
        <v>0.2</v>
      </c>
      <c r="W22" s="171">
        <f>(HISTORICO!$S22+HISTORICO!$T22)/HISTORICO!$O22</f>
        <v>0</v>
      </c>
      <c r="X22" s="169">
        <v>14.0</v>
      </c>
      <c r="Y22" s="169">
        <v>0.0</v>
      </c>
      <c r="Z22" s="169">
        <v>0.0</v>
      </c>
      <c r="AA22" s="169">
        <v>0.0</v>
      </c>
      <c r="AB22" s="169">
        <f>SUM(HISTORICO!$X22:$AA22)</f>
        <v>14</v>
      </c>
      <c r="AC22" s="172">
        <f>HISTORICO!$AB22/HISTORICO!$O22</f>
        <v>1.4</v>
      </c>
      <c r="AD22" s="171">
        <f>HISTORICO!$X22/HISTORICO!$AB22</f>
        <v>1</v>
      </c>
      <c r="AE22" s="171">
        <f>HISTORICO!$Y22/HISTORICO!$AB22</f>
        <v>0</v>
      </c>
      <c r="AF22" s="171">
        <f>HISTORICO!$Z22/HISTORICO!$AB22</f>
        <v>0</v>
      </c>
      <c r="AG22" s="171">
        <f>HISTORICO!$AA22/HISTORICO!$AB22</f>
        <v>0</v>
      </c>
      <c r="AH22" s="169">
        <v>29.0</v>
      </c>
      <c r="AI22" s="173">
        <v>2.9</v>
      </c>
      <c r="AJ22" s="174" t="s">
        <v>853</v>
      </c>
    </row>
    <row r="23" ht="14.25" customHeight="1">
      <c r="A23" s="149"/>
      <c r="B23" s="167" t="s">
        <v>446</v>
      </c>
      <c r="C23" s="169">
        <v>28.0</v>
      </c>
      <c r="D23" s="169">
        <v>9.0</v>
      </c>
      <c r="E23" s="161">
        <f>HISTORICO!$D23/HISTORICO!$C23</f>
        <v>0.3214285714</v>
      </c>
      <c r="F23" s="149"/>
      <c r="G23" s="149"/>
      <c r="H23" s="167" t="s">
        <v>223</v>
      </c>
      <c r="I23" s="169">
        <v>151.0</v>
      </c>
      <c r="J23" s="169">
        <v>43.0</v>
      </c>
      <c r="K23" s="161">
        <f>HISTORICO!$J23/HISTORICO!$I23</f>
        <v>0.2847682119</v>
      </c>
      <c r="L23" s="149"/>
      <c r="M23" s="149"/>
      <c r="N23" s="170" t="s">
        <v>386</v>
      </c>
      <c r="O23" s="169">
        <v>10.0</v>
      </c>
      <c r="P23" s="169">
        <v>4.0</v>
      </c>
      <c r="Q23" s="169">
        <v>3.0</v>
      </c>
      <c r="R23" s="169">
        <v>2.0</v>
      </c>
      <c r="S23" s="169">
        <v>1.0</v>
      </c>
      <c r="T23" s="169">
        <v>0.0</v>
      </c>
      <c r="U23" s="171">
        <f>HISTORICO!$P23/HISTORICO!$O23</f>
        <v>0.4</v>
      </c>
      <c r="V23" s="171">
        <f>HISTORICO!$Q23/HISTORICO!$O23</f>
        <v>0.3</v>
      </c>
      <c r="W23" s="171">
        <f>(HISTORICO!$S23+HISTORICO!$T23)/HISTORICO!$O23</f>
        <v>0.1</v>
      </c>
      <c r="X23" s="169">
        <v>6.0</v>
      </c>
      <c r="Y23" s="169">
        <v>1.0</v>
      </c>
      <c r="Z23" s="169">
        <v>1.0</v>
      </c>
      <c r="AA23" s="169">
        <v>0.0</v>
      </c>
      <c r="AB23" s="169">
        <f>SUM(HISTORICO!$X23:$AA23)</f>
        <v>8</v>
      </c>
      <c r="AC23" s="172">
        <f>HISTORICO!$AB23/HISTORICO!$O23</f>
        <v>0.8</v>
      </c>
      <c r="AD23" s="171">
        <f>HISTORICO!$X23/HISTORICO!$AB23</f>
        <v>0.75</v>
      </c>
      <c r="AE23" s="171">
        <f>HISTORICO!$Y23/HISTORICO!$AB23</f>
        <v>0.125</v>
      </c>
      <c r="AF23" s="171">
        <f>HISTORICO!$Z23/HISTORICO!$AB23</f>
        <v>0.125</v>
      </c>
      <c r="AG23" s="171">
        <f>HISTORICO!$AA23/HISTORICO!$AB23</f>
        <v>0</v>
      </c>
      <c r="AH23" s="169">
        <v>23.0</v>
      </c>
      <c r="AI23" s="173">
        <v>2.3</v>
      </c>
      <c r="AJ23" s="174" t="s">
        <v>853</v>
      </c>
    </row>
    <row r="24" ht="14.25" customHeight="1">
      <c r="A24" s="149"/>
      <c r="B24" s="167" t="s">
        <v>450</v>
      </c>
      <c r="C24" s="169">
        <v>27.0</v>
      </c>
      <c r="D24" s="169">
        <v>8.0</v>
      </c>
      <c r="E24" s="161">
        <f>HISTORICO!$D24/HISTORICO!$C24</f>
        <v>0.2962962963</v>
      </c>
      <c r="F24" s="149"/>
      <c r="G24" s="149"/>
      <c r="H24" s="167" t="s">
        <v>239</v>
      </c>
      <c r="I24" s="169">
        <v>60.0</v>
      </c>
      <c r="J24" s="169">
        <v>11.0</v>
      </c>
      <c r="K24" s="161">
        <f>HISTORICO!$J24/HISTORICO!$I24</f>
        <v>0.1833333333</v>
      </c>
      <c r="L24" s="149"/>
      <c r="M24" s="149"/>
      <c r="N24" s="170" t="s">
        <v>96</v>
      </c>
      <c r="O24" s="169">
        <v>10.0</v>
      </c>
      <c r="P24" s="169">
        <v>2.0</v>
      </c>
      <c r="Q24" s="169">
        <v>5.0</v>
      </c>
      <c r="R24" s="169">
        <v>3.0</v>
      </c>
      <c r="S24" s="169">
        <v>0.0</v>
      </c>
      <c r="T24" s="169">
        <v>0.0</v>
      </c>
      <c r="U24" s="171">
        <f>HISTORICO!$P24/HISTORICO!$O24</f>
        <v>0.2</v>
      </c>
      <c r="V24" s="171">
        <f>HISTORICO!$Q24/HISTORICO!$O24</f>
        <v>0.5</v>
      </c>
      <c r="W24" s="171">
        <f>(HISTORICO!$S24+HISTORICO!$T24)/HISTORICO!$O24</f>
        <v>0</v>
      </c>
      <c r="X24" s="169">
        <v>8.0</v>
      </c>
      <c r="Y24" s="169">
        <v>0.0</v>
      </c>
      <c r="Z24" s="169">
        <v>0.0</v>
      </c>
      <c r="AA24" s="169">
        <v>0.0</v>
      </c>
      <c r="AB24" s="169">
        <f>SUM(HISTORICO!$X24:$AA24)</f>
        <v>8</v>
      </c>
      <c r="AC24" s="172">
        <f>HISTORICO!$AB24/HISTORICO!$O24</f>
        <v>0.8</v>
      </c>
      <c r="AD24" s="171">
        <f>HISTORICO!$X24/HISTORICO!$AB24</f>
        <v>1</v>
      </c>
      <c r="AE24" s="171">
        <f>HISTORICO!$Y24/HISTORICO!$AB24</f>
        <v>0</v>
      </c>
      <c r="AF24" s="171">
        <f>HISTORICO!$Z24/HISTORICO!$AB24</f>
        <v>0</v>
      </c>
      <c r="AG24" s="171">
        <f>HISTORICO!$AA24/HISTORICO!$AB24</f>
        <v>0</v>
      </c>
      <c r="AH24" s="169">
        <v>25.0</v>
      </c>
      <c r="AI24" s="173">
        <v>2.5</v>
      </c>
      <c r="AJ24" s="174" t="s">
        <v>853</v>
      </c>
    </row>
    <row r="25" ht="14.25" customHeight="1">
      <c r="A25" s="149"/>
      <c r="B25" s="167" t="s">
        <v>70</v>
      </c>
      <c r="C25" s="169">
        <v>25.0</v>
      </c>
      <c r="D25" s="169">
        <v>8.0</v>
      </c>
      <c r="E25" s="161">
        <f>HISTORICO!$D25/HISTORICO!$C25</f>
        <v>0.32</v>
      </c>
      <c r="F25" s="149"/>
      <c r="G25" s="149"/>
      <c r="H25" s="167" t="s">
        <v>219</v>
      </c>
      <c r="I25" s="169">
        <v>11.0</v>
      </c>
      <c r="J25" s="169">
        <v>2.0</v>
      </c>
      <c r="K25" s="161">
        <f>HISTORICO!$J25/HISTORICO!$I25</f>
        <v>0.1818181818</v>
      </c>
      <c r="L25" s="149"/>
      <c r="M25" s="149"/>
      <c r="N25" s="170" t="s">
        <v>417</v>
      </c>
      <c r="O25" s="169">
        <v>9.0</v>
      </c>
      <c r="P25" s="169">
        <v>3.0</v>
      </c>
      <c r="Q25" s="169">
        <v>2.0</v>
      </c>
      <c r="R25" s="169">
        <v>3.0</v>
      </c>
      <c r="S25" s="169">
        <v>1.0</v>
      </c>
      <c r="T25" s="169">
        <v>0.0</v>
      </c>
      <c r="U25" s="171">
        <f>HISTORICO!$P25/HISTORICO!$O25</f>
        <v>0.3333333333</v>
      </c>
      <c r="V25" s="171">
        <f>HISTORICO!$Q25/HISTORICO!$O25</f>
        <v>0.2222222222</v>
      </c>
      <c r="W25" s="171">
        <f>(HISTORICO!$S25+HISTORICO!$T25)/HISTORICO!$O25</f>
        <v>0.1111111111</v>
      </c>
      <c r="X25" s="169">
        <v>4.0</v>
      </c>
      <c r="Y25" s="169">
        <v>2.0</v>
      </c>
      <c r="Z25" s="169">
        <v>2.0</v>
      </c>
      <c r="AA25" s="169">
        <v>0.0</v>
      </c>
      <c r="AB25" s="169">
        <f>SUM(HISTORICO!$X25:$AA25)</f>
        <v>8</v>
      </c>
      <c r="AC25" s="172">
        <f>HISTORICO!$AB25/HISTORICO!$O25</f>
        <v>0.8888888889</v>
      </c>
      <c r="AD25" s="171">
        <f>HISTORICO!$X25/HISTORICO!$AB25</f>
        <v>0.5</v>
      </c>
      <c r="AE25" s="171">
        <f>HISTORICO!$Y25/HISTORICO!$AB25</f>
        <v>0.25</v>
      </c>
      <c r="AF25" s="171">
        <f>HISTORICO!$Z25/HISTORICO!$AB25</f>
        <v>0.25</v>
      </c>
      <c r="AG25" s="171">
        <f>HISTORICO!$AA25/HISTORICO!$AB25</f>
        <v>0</v>
      </c>
      <c r="AH25" s="169">
        <v>22.0</v>
      </c>
      <c r="AI25" s="173">
        <v>2.4444444444444446</v>
      </c>
      <c r="AJ25" s="174" t="s">
        <v>853</v>
      </c>
    </row>
    <row r="26" ht="14.25" customHeight="1">
      <c r="A26" s="149"/>
      <c r="B26" s="167" t="s">
        <v>759</v>
      </c>
      <c r="C26" s="169">
        <v>23.0</v>
      </c>
      <c r="D26" s="169">
        <v>5.0</v>
      </c>
      <c r="E26" s="161">
        <f>HISTORICO!$D26/HISTORICO!$C26</f>
        <v>0.2173913043</v>
      </c>
      <c r="F26" s="149"/>
      <c r="G26" s="149"/>
      <c r="H26" s="167" t="s">
        <v>227</v>
      </c>
      <c r="I26" s="169">
        <v>50.0</v>
      </c>
      <c r="J26" s="169">
        <v>6.0</v>
      </c>
      <c r="K26" s="161">
        <f>HISTORICO!$J26/HISTORICO!$I26</f>
        <v>0.12</v>
      </c>
      <c r="L26" s="149"/>
      <c r="M26" s="149"/>
      <c r="N26" s="170" t="s">
        <v>397</v>
      </c>
      <c r="O26" s="169">
        <v>9.0</v>
      </c>
      <c r="P26" s="169">
        <v>2.0</v>
      </c>
      <c r="Q26" s="169">
        <v>5.0</v>
      </c>
      <c r="R26" s="169">
        <v>2.0</v>
      </c>
      <c r="S26" s="169">
        <v>0.0</v>
      </c>
      <c r="T26" s="169">
        <v>0.0</v>
      </c>
      <c r="U26" s="171">
        <f>HISTORICO!$P26/HISTORICO!$O26</f>
        <v>0.2222222222</v>
      </c>
      <c r="V26" s="171">
        <f>HISTORICO!$Q26/HISTORICO!$O26</f>
        <v>0.5555555556</v>
      </c>
      <c r="W26" s="171">
        <f>(HISTORICO!$S26+HISTORICO!$T26)/HISTORICO!$O26</f>
        <v>0</v>
      </c>
      <c r="X26" s="169">
        <v>3.0</v>
      </c>
      <c r="Y26" s="169">
        <v>3.0</v>
      </c>
      <c r="Z26" s="169">
        <v>0.0</v>
      </c>
      <c r="AA26" s="169">
        <v>0.0</v>
      </c>
      <c r="AB26" s="169">
        <f>SUM(HISTORICO!$X26:$AA26)</f>
        <v>6</v>
      </c>
      <c r="AC26" s="172">
        <f>HISTORICO!$AB26/HISTORICO!$O26</f>
        <v>0.6666666667</v>
      </c>
      <c r="AD26" s="171">
        <f>HISTORICO!$X26/HISTORICO!$AB26</f>
        <v>0.5</v>
      </c>
      <c r="AE26" s="171">
        <f>HISTORICO!$Y26/HISTORICO!$AB26</f>
        <v>0.5</v>
      </c>
      <c r="AF26" s="171">
        <f>HISTORICO!$Z26/HISTORICO!$AB26</f>
        <v>0</v>
      </c>
      <c r="AG26" s="171">
        <f>HISTORICO!$AA26/HISTORICO!$AB26</f>
        <v>0</v>
      </c>
      <c r="AH26" s="169">
        <v>20.0</v>
      </c>
      <c r="AI26" s="173">
        <v>2.2222222222222223</v>
      </c>
      <c r="AJ26" s="174" t="s">
        <v>853</v>
      </c>
    </row>
    <row r="27" ht="14.25" customHeight="1">
      <c r="A27" s="149"/>
      <c r="B27" s="167" t="s">
        <v>92</v>
      </c>
      <c r="C27" s="169">
        <v>23.0</v>
      </c>
      <c r="D27" s="169">
        <v>8.0</v>
      </c>
      <c r="E27" s="161">
        <f>HISTORICO!$D27/HISTORICO!$C27</f>
        <v>0.347826087</v>
      </c>
      <c r="F27" s="149"/>
      <c r="G27" s="149"/>
      <c r="H27" s="149"/>
      <c r="I27" s="149"/>
      <c r="J27" s="149"/>
      <c r="K27" s="150"/>
      <c r="L27" s="149"/>
      <c r="M27" s="149"/>
      <c r="N27" s="170" t="s">
        <v>407</v>
      </c>
      <c r="O27" s="169">
        <v>8.0</v>
      </c>
      <c r="P27" s="169">
        <v>3.0</v>
      </c>
      <c r="Q27" s="169">
        <v>2.0</v>
      </c>
      <c r="R27" s="169">
        <v>2.0</v>
      </c>
      <c r="S27" s="169">
        <v>1.0</v>
      </c>
      <c r="T27" s="169">
        <v>0.0</v>
      </c>
      <c r="U27" s="171">
        <f>HISTORICO!$P27/HISTORICO!$O27</f>
        <v>0.375</v>
      </c>
      <c r="V27" s="171">
        <f>HISTORICO!$Q27/HISTORICO!$O27</f>
        <v>0.25</v>
      </c>
      <c r="W27" s="171">
        <f>(HISTORICO!$S27+HISTORICO!$T27)/HISTORICO!$O27</f>
        <v>0.125</v>
      </c>
      <c r="X27" s="169">
        <v>2.0</v>
      </c>
      <c r="Y27" s="169">
        <v>0.0</v>
      </c>
      <c r="Z27" s="169">
        <v>0.0</v>
      </c>
      <c r="AA27" s="169">
        <v>7.0</v>
      </c>
      <c r="AB27" s="169">
        <f>SUM(HISTORICO!$X27:$AA27)</f>
        <v>9</v>
      </c>
      <c r="AC27" s="172">
        <f>HISTORICO!$AB27/HISTORICO!$O27</f>
        <v>1.125</v>
      </c>
      <c r="AD27" s="171">
        <f>HISTORICO!$X27/HISTORICO!$AB27</f>
        <v>0.2222222222</v>
      </c>
      <c r="AE27" s="171">
        <f>HISTORICO!$Y27/HISTORICO!$AB27</f>
        <v>0</v>
      </c>
      <c r="AF27" s="171">
        <f>HISTORICO!$Z27/HISTORICO!$AB27</f>
        <v>0</v>
      </c>
      <c r="AG27" s="171">
        <f>HISTORICO!$AA27/HISTORICO!$AB27</f>
        <v>0.7777777778</v>
      </c>
      <c r="AH27" s="169">
        <v>16.0</v>
      </c>
      <c r="AI27" s="173">
        <v>2.0</v>
      </c>
      <c r="AJ27" s="174" t="s">
        <v>853</v>
      </c>
    </row>
    <row r="28" ht="14.25" customHeight="1">
      <c r="A28" s="149"/>
      <c r="B28" s="167" t="s">
        <v>734</v>
      </c>
      <c r="C28" s="169">
        <v>21.0</v>
      </c>
      <c r="D28" s="169">
        <v>6.0</v>
      </c>
      <c r="E28" s="161">
        <f>HISTORICO!$D28/HISTORICO!$C28</f>
        <v>0.2857142857</v>
      </c>
      <c r="F28" s="149"/>
      <c r="G28" s="149"/>
      <c r="H28" s="151">
        <v>2019.0</v>
      </c>
      <c r="I28" s="152"/>
      <c r="J28" s="152"/>
      <c r="K28" s="153"/>
      <c r="L28" s="149"/>
      <c r="M28" s="149"/>
      <c r="N28" s="170" t="s">
        <v>408</v>
      </c>
      <c r="O28" s="169">
        <v>8.0</v>
      </c>
      <c r="P28" s="169">
        <v>3.0</v>
      </c>
      <c r="Q28" s="169">
        <v>1.0</v>
      </c>
      <c r="R28" s="169">
        <v>4.0</v>
      </c>
      <c r="S28" s="169">
        <v>0.0</v>
      </c>
      <c r="T28" s="169">
        <v>0.0</v>
      </c>
      <c r="U28" s="171">
        <f>HISTORICO!$P28/HISTORICO!$O28</f>
        <v>0.375</v>
      </c>
      <c r="V28" s="171">
        <f>HISTORICO!$Q28/HISTORICO!$O28</f>
        <v>0.125</v>
      </c>
      <c r="W28" s="171">
        <f>(HISTORICO!$S28+HISTORICO!$T28)/HISTORICO!$O28</f>
        <v>0</v>
      </c>
      <c r="X28" s="169">
        <v>7.0</v>
      </c>
      <c r="Y28" s="169">
        <v>0.0</v>
      </c>
      <c r="Z28" s="169">
        <v>0.0</v>
      </c>
      <c r="AA28" s="169">
        <v>0.0</v>
      </c>
      <c r="AB28" s="169">
        <f>SUM(HISTORICO!$X28:$AA28)</f>
        <v>7</v>
      </c>
      <c r="AC28" s="172">
        <f>HISTORICO!$AB28/HISTORICO!$O28</f>
        <v>0.875</v>
      </c>
      <c r="AD28" s="171">
        <f>HISTORICO!$X28/HISTORICO!$AB28</f>
        <v>1</v>
      </c>
      <c r="AE28" s="171">
        <f>HISTORICO!$Y28/HISTORICO!$AB28</f>
        <v>0</v>
      </c>
      <c r="AF28" s="171">
        <f>HISTORICO!$Z28/HISTORICO!$AB28</f>
        <v>0</v>
      </c>
      <c r="AG28" s="171">
        <f>HISTORICO!$AA28/HISTORICO!$AB28</f>
        <v>0</v>
      </c>
      <c r="AH28" s="169">
        <v>17.0</v>
      </c>
      <c r="AI28" s="173">
        <v>2.125</v>
      </c>
      <c r="AJ28" s="174" t="s">
        <v>853</v>
      </c>
    </row>
    <row r="29" ht="14.25" customHeight="1">
      <c r="A29" s="149"/>
      <c r="B29" s="167" t="s">
        <v>452</v>
      </c>
      <c r="C29" s="169">
        <v>21.0</v>
      </c>
      <c r="D29" s="169">
        <v>9.0</v>
      </c>
      <c r="E29" s="161">
        <f>HISTORICO!$D29/HISTORICO!$C29</f>
        <v>0.4285714286</v>
      </c>
      <c r="F29" s="149"/>
      <c r="G29" s="149"/>
      <c r="H29" s="156" t="s">
        <v>843</v>
      </c>
      <c r="I29" s="157" t="s">
        <v>1</v>
      </c>
      <c r="J29" s="157" t="s">
        <v>241</v>
      </c>
      <c r="K29" s="158" t="s">
        <v>842</v>
      </c>
      <c r="L29" s="149"/>
      <c r="M29" s="149"/>
      <c r="N29" s="170" t="s">
        <v>110</v>
      </c>
      <c r="O29" s="169">
        <v>8.0</v>
      </c>
      <c r="P29" s="169">
        <v>2.0</v>
      </c>
      <c r="Q29" s="169">
        <v>2.0</v>
      </c>
      <c r="R29" s="169">
        <v>3.0</v>
      </c>
      <c r="S29" s="169">
        <v>1.0</v>
      </c>
      <c r="T29" s="169">
        <v>0.0</v>
      </c>
      <c r="U29" s="171">
        <f>HISTORICO!$P29/HISTORICO!$O29</f>
        <v>0.25</v>
      </c>
      <c r="V29" s="171">
        <f>HISTORICO!$Q29/HISTORICO!$O29</f>
        <v>0.25</v>
      </c>
      <c r="W29" s="171">
        <f>(HISTORICO!$S29+HISTORICO!$T29)/HISTORICO!$O29</f>
        <v>0.125</v>
      </c>
      <c r="X29" s="169">
        <v>6.0</v>
      </c>
      <c r="Y29" s="169">
        <v>0.0</v>
      </c>
      <c r="Z29" s="169">
        <v>0.0</v>
      </c>
      <c r="AA29" s="169">
        <v>0.0</v>
      </c>
      <c r="AB29" s="169">
        <f>SUM(HISTORICO!$X29:$AA29)</f>
        <v>6</v>
      </c>
      <c r="AC29" s="172">
        <f>HISTORICO!$AB29/HISTORICO!$O29</f>
        <v>0.75</v>
      </c>
      <c r="AD29" s="171">
        <f>HISTORICO!$X29/HISTORICO!$AB29</f>
        <v>1</v>
      </c>
      <c r="AE29" s="171">
        <f>HISTORICO!$Y29/HISTORICO!$AB29</f>
        <v>0</v>
      </c>
      <c r="AF29" s="171">
        <f>HISTORICO!$Z29/HISTORICO!$AB29</f>
        <v>0</v>
      </c>
      <c r="AG29" s="171">
        <f>HISTORICO!$AA29/HISTORICO!$AB29</f>
        <v>0</v>
      </c>
      <c r="AH29" s="169">
        <v>19.0</v>
      </c>
      <c r="AI29" s="173">
        <v>2.375</v>
      </c>
      <c r="AJ29" s="174" t="s">
        <v>853</v>
      </c>
    </row>
    <row r="30" ht="14.25" customHeight="1">
      <c r="A30" s="149"/>
      <c r="B30" s="167" t="s">
        <v>551</v>
      </c>
      <c r="C30" s="169">
        <v>21.0</v>
      </c>
      <c r="D30" s="169">
        <v>3.0</v>
      </c>
      <c r="E30" s="161">
        <f>HISTORICO!$D30/HISTORICO!$C30</f>
        <v>0.1428571429</v>
      </c>
      <c r="F30" s="149"/>
      <c r="G30" s="149"/>
      <c r="H30" s="167" t="s">
        <v>217</v>
      </c>
      <c r="I30" s="169">
        <v>32.0</v>
      </c>
      <c r="J30" s="169">
        <v>16.0</v>
      </c>
      <c r="K30" s="161">
        <f>HISTORICO!$J30/HISTORICO!$I30</f>
        <v>0.5</v>
      </c>
      <c r="L30" s="149"/>
      <c r="M30" s="149"/>
      <c r="N30" s="170" t="s">
        <v>390</v>
      </c>
      <c r="O30" s="169">
        <v>8.0</v>
      </c>
      <c r="P30" s="169">
        <v>3.0</v>
      </c>
      <c r="Q30" s="169">
        <v>2.0</v>
      </c>
      <c r="R30" s="169">
        <v>1.0</v>
      </c>
      <c r="S30" s="169">
        <v>2.0</v>
      </c>
      <c r="T30" s="169">
        <v>0.0</v>
      </c>
      <c r="U30" s="171">
        <f>HISTORICO!$P30/HISTORICO!$O30</f>
        <v>0.375</v>
      </c>
      <c r="V30" s="171">
        <f>HISTORICO!$Q30/HISTORICO!$O30</f>
        <v>0.25</v>
      </c>
      <c r="W30" s="171">
        <f>(HISTORICO!$S30+HISTORICO!$T30)/HISTORICO!$O30</f>
        <v>0.25</v>
      </c>
      <c r="X30" s="169">
        <v>4.0</v>
      </c>
      <c r="Y30" s="169">
        <v>0.0</v>
      </c>
      <c r="Z30" s="169">
        <v>0.0</v>
      </c>
      <c r="AA30" s="169">
        <v>0.0</v>
      </c>
      <c r="AB30" s="169">
        <f>SUM(HISTORICO!$X30:$AA30)</f>
        <v>4</v>
      </c>
      <c r="AC30" s="172">
        <f>HISTORICO!$AB30/HISTORICO!$O30</f>
        <v>0.5</v>
      </c>
      <c r="AD30" s="171">
        <f>HISTORICO!$X30/HISTORICO!$AB30</f>
        <v>1</v>
      </c>
      <c r="AE30" s="171">
        <f>HISTORICO!$Y30/HISTORICO!$AB30</f>
        <v>0</v>
      </c>
      <c r="AF30" s="171">
        <f>HISTORICO!$Z30/HISTORICO!$AB30</f>
        <v>0</v>
      </c>
      <c r="AG30" s="171">
        <f>HISTORICO!$AA30/HISTORICO!$AB30</f>
        <v>0</v>
      </c>
      <c r="AH30" s="169">
        <v>17.0</v>
      </c>
      <c r="AI30" s="173">
        <v>2.125</v>
      </c>
      <c r="AJ30" s="174" t="s">
        <v>853</v>
      </c>
    </row>
    <row r="31" ht="14.25" customHeight="1">
      <c r="A31" s="149"/>
      <c r="B31" s="167" t="s">
        <v>751</v>
      </c>
      <c r="C31" s="169">
        <v>21.0</v>
      </c>
      <c r="D31" s="169">
        <v>5.0</v>
      </c>
      <c r="E31" s="161">
        <f>HISTORICO!$D31/HISTORICO!$C31</f>
        <v>0.2380952381</v>
      </c>
      <c r="F31" s="149"/>
      <c r="G31" s="149"/>
      <c r="H31" s="167" t="s">
        <v>220</v>
      </c>
      <c r="I31" s="169">
        <v>74.0</v>
      </c>
      <c r="J31" s="169">
        <v>33.0</v>
      </c>
      <c r="K31" s="161">
        <f>HISTORICO!$J31/HISTORICO!$I31</f>
        <v>0.4459459459</v>
      </c>
      <c r="L31" s="149"/>
      <c r="M31" s="149"/>
      <c r="N31" s="170" t="s">
        <v>71</v>
      </c>
      <c r="O31" s="169">
        <v>8.0</v>
      </c>
      <c r="P31" s="169">
        <v>1.0</v>
      </c>
      <c r="Q31" s="169">
        <v>3.0</v>
      </c>
      <c r="R31" s="169">
        <v>3.0</v>
      </c>
      <c r="S31" s="169">
        <v>1.0</v>
      </c>
      <c r="T31" s="169">
        <v>0.0</v>
      </c>
      <c r="U31" s="171">
        <f>HISTORICO!$P31/HISTORICO!$O31</f>
        <v>0.125</v>
      </c>
      <c r="V31" s="171">
        <f>HISTORICO!$Q31/HISTORICO!$O31</f>
        <v>0.375</v>
      </c>
      <c r="W31" s="171">
        <f>(HISTORICO!$S31+HISTORICO!$T31)/HISTORICO!$O31</f>
        <v>0.125</v>
      </c>
      <c r="X31" s="169">
        <v>1.0</v>
      </c>
      <c r="Y31" s="169">
        <v>0.0</v>
      </c>
      <c r="Z31" s="169">
        <v>2.0</v>
      </c>
      <c r="AA31" s="169">
        <v>0.0</v>
      </c>
      <c r="AB31" s="169">
        <f>SUM(HISTORICO!$X31:$AA31)</f>
        <v>3</v>
      </c>
      <c r="AC31" s="172">
        <f>HISTORICO!$AB31/HISTORICO!$O31</f>
        <v>0.375</v>
      </c>
      <c r="AD31" s="171">
        <f>HISTORICO!$X31/HISTORICO!$AB31</f>
        <v>0.3333333333</v>
      </c>
      <c r="AE31" s="171">
        <f>HISTORICO!$Y31/HISTORICO!$AB31</f>
        <v>0</v>
      </c>
      <c r="AF31" s="171">
        <f>HISTORICO!$Z31/HISTORICO!$AB31</f>
        <v>0.6666666667</v>
      </c>
      <c r="AG31" s="171">
        <f>HISTORICO!$AA31/HISTORICO!$AB31</f>
        <v>0</v>
      </c>
      <c r="AH31" s="169">
        <v>15.0</v>
      </c>
      <c r="AI31" s="173">
        <v>1.875</v>
      </c>
      <c r="AJ31" s="174" t="s">
        <v>853</v>
      </c>
    </row>
    <row r="32" ht="14.25" customHeight="1">
      <c r="A32" s="149"/>
      <c r="B32" s="167" t="s">
        <v>739</v>
      </c>
      <c r="C32" s="169">
        <v>20.0</v>
      </c>
      <c r="D32" s="169">
        <v>6.0</v>
      </c>
      <c r="E32" s="161">
        <f>HISTORICO!$D32/HISTORICO!$C32</f>
        <v>0.3</v>
      </c>
      <c r="F32" s="149"/>
      <c r="G32" s="149"/>
      <c r="H32" s="167" t="s">
        <v>219</v>
      </c>
      <c r="I32" s="169">
        <v>5.0</v>
      </c>
      <c r="J32" s="169">
        <v>2.0</v>
      </c>
      <c r="K32" s="161">
        <f>HISTORICO!$J32/HISTORICO!$I32</f>
        <v>0.4</v>
      </c>
      <c r="L32" s="149"/>
      <c r="M32" s="149"/>
      <c r="N32" s="170" t="s">
        <v>73</v>
      </c>
      <c r="O32" s="169">
        <v>8.0</v>
      </c>
      <c r="P32" s="169">
        <v>1.0</v>
      </c>
      <c r="Q32" s="169">
        <v>1.0</v>
      </c>
      <c r="R32" s="169">
        <v>2.0</v>
      </c>
      <c r="S32" s="169">
        <v>4.0</v>
      </c>
      <c r="T32" s="169">
        <v>0.0</v>
      </c>
      <c r="U32" s="171">
        <f>HISTORICO!$P32/HISTORICO!$O32</f>
        <v>0.125</v>
      </c>
      <c r="V32" s="171">
        <f>HISTORICO!$Q32/HISTORICO!$O32</f>
        <v>0.125</v>
      </c>
      <c r="W32" s="171">
        <f>(HISTORICO!$S32+HISTORICO!$T32)/HISTORICO!$O32</f>
        <v>0.5</v>
      </c>
      <c r="X32" s="169">
        <v>0.0</v>
      </c>
      <c r="Y32" s="169">
        <v>0.0</v>
      </c>
      <c r="Z32" s="169">
        <v>3.0</v>
      </c>
      <c r="AA32" s="169">
        <v>0.0</v>
      </c>
      <c r="AB32" s="169">
        <f>SUM(HISTORICO!$X32:$AA32)</f>
        <v>3</v>
      </c>
      <c r="AC32" s="172">
        <f>HISTORICO!$AB32/HISTORICO!$O32</f>
        <v>0.375</v>
      </c>
      <c r="AD32" s="171">
        <f>HISTORICO!$X32/HISTORICO!$AB32</f>
        <v>0</v>
      </c>
      <c r="AE32" s="171">
        <f>HISTORICO!$Y32/HISTORICO!$AB32</f>
        <v>0</v>
      </c>
      <c r="AF32" s="171">
        <f>HISTORICO!$Z32/HISTORICO!$AB32</f>
        <v>1</v>
      </c>
      <c r="AG32" s="171">
        <f>HISTORICO!$AA32/HISTORICO!$AB32</f>
        <v>0</v>
      </c>
      <c r="AH32" s="169">
        <v>12.0</v>
      </c>
      <c r="AI32" s="173">
        <v>1.5</v>
      </c>
      <c r="AJ32" s="174" t="s">
        <v>853</v>
      </c>
    </row>
    <row r="33" ht="14.25" customHeight="1">
      <c r="A33" s="149"/>
      <c r="B33" s="167" t="s">
        <v>752</v>
      </c>
      <c r="C33" s="169">
        <v>18.0</v>
      </c>
      <c r="D33" s="169">
        <v>4.0</v>
      </c>
      <c r="E33" s="161">
        <f>HISTORICO!$D33/HISTORICO!$C33</f>
        <v>0.2222222222</v>
      </c>
      <c r="F33" s="149"/>
      <c r="G33" s="149"/>
      <c r="H33" s="167" t="s">
        <v>236</v>
      </c>
      <c r="I33" s="169">
        <v>29.0</v>
      </c>
      <c r="J33" s="169">
        <v>11.0</v>
      </c>
      <c r="K33" s="161">
        <f>HISTORICO!$J33/HISTORICO!$I33</f>
        <v>0.3793103448</v>
      </c>
      <c r="L33" s="149"/>
      <c r="M33" s="149"/>
      <c r="N33" s="170" t="s">
        <v>43</v>
      </c>
      <c r="O33" s="169">
        <v>7.0</v>
      </c>
      <c r="P33" s="169">
        <v>4.0</v>
      </c>
      <c r="Q33" s="169">
        <v>0.0</v>
      </c>
      <c r="R33" s="169">
        <v>3.0</v>
      </c>
      <c r="S33" s="169">
        <v>0.0</v>
      </c>
      <c r="T33" s="169">
        <v>0.0</v>
      </c>
      <c r="U33" s="171">
        <f>HISTORICO!$P33/HISTORICO!$O33</f>
        <v>0.5714285714</v>
      </c>
      <c r="V33" s="171">
        <f>HISTORICO!$Q33/HISTORICO!$O33</f>
        <v>0</v>
      </c>
      <c r="W33" s="171">
        <f>(HISTORICO!$S33+HISTORICO!$T33)/HISTORICO!$O33</f>
        <v>0</v>
      </c>
      <c r="X33" s="169">
        <v>7.0</v>
      </c>
      <c r="Y33" s="169">
        <v>1.0</v>
      </c>
      <c r="Z33" s="169">
        <v>2.0</v>
      </c>
      <c r="AA33" s="169">
        <v>0.0</v>
      </c>
      <c r="AB33" s="169">
        <f>SUM(HISTORICO!$X33:$AA33)</f>
        <v>10</v>
      </c>
      <c r="AC33" s="172">
        <f>HISTORICO!$AB33/HISTORICO!$O33</f>
        <v>1.428571429</v>
      </c>
      <c r="AD33" s="171">
        <f>HISTORICO!$X33/HISTORICO!$AB33</f>
        <v>0.7</v>
      </c>
      <c r="AE33" s="171">
        <f>HISTORICO!$Y33/HISTORICO!$AB33</f>
        <v>0.1</v>
      </c>
      <c r="AF33" s="171">
        <f>HISTORICO!$Z33/HISTORICO!$AB33</f>
        <v>0.2</v>
      </c>
      <c r="AG33" s="171">
        <f>HISTORICO!$AA33/HISTORICO!$AB33</f>
        <v>0</v>
      </c>
      <c r="AH33" s="169">
        <v>19.0</v>
      </c>
      <c r="AI33" s="173">
        <v>2.7142857142857144</v>
      </c>
      <c r="AJ33" s="174" t="s">
        <v>853</v>
      </c>
    </row>
    <row r="34" ht="14.25" customHeight="1">
      <c r="A34" s="149"/>
      <c r="B34" s="167" t="s">
        <v>738</v>
      </c>
      <c r="C34" s="169">
        <v>17.0</v>
      </c>
      <c r="D34" s="169">
        <v>5.0</v>
      </c>
      <c r="E34" s="161">
        <f>HISTORICO!$D34/HISTORICO!$C34</f>
        <v>0.2941176471</v>
      </c>
      <c r="F34" s="149"/>
      <c r="G34" s="149"/>
      <c r="H34" s="167" t="s">
        <v>218</v>
      </c>
      <c r="I34" s="169">
        <v>101.0</v>
      </c>
      <c r="J34" s="169">
        <v>36.0</v>
      </c>
      <c r="K34" s="161">
        <f>HISTORICO!$J34/HISTORICO!$I34</f>
        <v>0.3564356436</v>
      </c>
      <c r="L34" s="149"/>
      <c r="M34" s="149"/>
      <c r="N34" s="170" t="s">
        <v>57</v>
      </c>
      <c r="O34" s="169">
        <v>7.0</v>
      </c>
      <c r="P34" s="169">
        <v>4.0</v>
      </c>
      <c r="Q34" s="169">
        <v>1.0</v>
      </c>
      <c r="R34" s="169">
        <v>1.0</v>
      </c>
      <c r="S34" s="169">
        <v>1.0</v>
      </c>
      <c r="T34" s="169">
        <v>0.0</v>
      </c>
      <c r="U34" s="171">
        <f>HISTORICO!$P34/HISTORICO!$O34</f>
        <v>0.5714285714</v>
      </c>
      <c r="V34" s="171">
        <f>HISTORICO!$Q34/HISTORICO!$O34</f>
        <v>0.1428571429</v>
      </c>
      <c r="W34" s="171">
        <f>(HISTORICO!$S34+HISTORICO!$T34)/HISTORICO!$O34</f>
        <v>0.1428571429</v>
      </c>
      <c r="X34" s="169">
        <v>4.0</v>
      </c>
      <c r="Y34" s="169">
        <v>5.0</v>
      </c>
      <c r="Z34" s="169">
        <v>0.0</v>
      </c>
      <c r="AA34" s="169">
        <v>0.0</v>
      </c>
      <c r="AB34" s="169">
        <f>SUM(HISTORICO!$X34:$AA34)</f>
        <v>9</v>
      </c>
      <c r="AC34" s="172">
        <f>HISTORICO!$AB34/HISTORICO!$O34</f>
        <v>1.285714286</v>
      </c>
      <c r="AD34" s="171">
        <f>HISTORICO!$X34/HISTORICO!$AB34</f>
        <v>0.4444444444</v>
      </c>
      <c r="AE34" s="171">
        <f>HISTORICO!$Y34/HISTORICO!$AB34</f>
        <v>0.5555555556</v>
      </c>
      <c r="AF34" s="171">
        <f>HISTORICO!$Z34/HISTORICO!$AB34</f>
        <v>0</v>
      </c>
      <c r="AG34" s="171">
        <f>HISTORICO!$AA34/HISTORICO!$AB34</f>
        <v>0</v>
      </c>
      <c r="AH34" s="169">
        <v>19.0</v>
      </c>
      <c r="AI34" s="173">
        <v>2.7142857142857144</v>
      </c>
      <c r="AJ34" s="174" t="s">
        <v>853</v>
      </c>
    </row>
    <row r="35" ht="14.25" customHeight="1">
      <c r="A35" s="149"/>
      <c r="B35" s="167" t="s">
        <v>635</v>
      </c>
      <c r="C35" s="169">
        <v>16.0</v>
      </c>
      <c r="D35" s="169">
        <v>7.0</v>
      </c>
      <c r="E35" s="161">
        <f>HISTORICO!$D35/HISTORICO!$C35</f>
        <v>0.4375</v>
      </c>
      <c r="F35" s="149"/>
      <c r="G35" s="149"/>
      <c r="H35" s="167" t="s">
        <v>228</v>
      </c>
      <c r="I35" s="169">
        <v>16.0</v>
      </c>
      <c r="J35" s="169">
        <v>5.0</v>
      </c>
      <c r="K35" s="161">
        <f>HISTORICO!$J35/HISTORICO!$I35</f>
        <v>0.3125</v>
      </c>
      <c r="L35" s="149"/>
      <c r="M35" s="149"/>
      <c r="N35" s="170" t="s">
        <v>79</v>
      </c>
      <c r="O35" s="169">
        <v>7.0</v>
      </c>
      <c r="P35" s="169">
        <v>3.0</v>
      </c>
      <c r="Q35" s="169">
        <v>1.0</v>
      </c>
      <c r="R35" s="169">
        <v>3.0</v>
      </c>
      <c r="S35" s="169">
        <v>0.0</v>
      </c>
      <c r="T35" s="169">
        <v>0.0</v>
      </c>
      <c r="U35" s="171">
        <f>HISTORICO!$P35/HISTORICO!$O35</f>
        <v>0.4285714286</v>
      </c>
      <c r="V35" s="171">
        <f>HISTORICO!$Q35/HISTORICO!$O35</f>
        <v>0.1428571429</v>
      </c>
      <c r="W35" s="171">
        <f>(HISTORICO!$S35+HISTORICO!$T35)/HISTORICO!$O35</f>
        <v>0</v>
      </c>
      <c r="X35" s="169">
        <v>7.0</v>
      </c>
      <c r="Y35" s="169">
        <v>0.0</v>
      </c>
      <c r="Z35" s="169">
        <v>0.0</v>
      </c>
      <c r="AA35" s="169">
        <v>0.0</v>
      </c>
      <c r="AB35" s="169">
        <f>SUM(HISTORICO!$X35:$AA35)</f>
        <v>7</v>
      </c>
      <c r="AC35" s="172">
        <f>HISTORICO!$AB35/HISTORICO!$O35</f>
        <v>1</v>
      </c>
      <c r="AD35" s="171">
        <f>HISTORICO!$X35/HISTORICO!$AB35</f>
        <v>1</v>
      </c>
      <c r="AE35" s="171">
        <f>HISTORICO!$Y35/HISTORICO!$AB35</f>
        <v>0</v>
      </c>
      <c r="AF35" s="171">
        <f>HISTORICO!$Z35/HISTORICO!$AB35</f>
        <v>0</v>
      </c>
      <c r="AG35" s="171">
        <f>HISTORICO!$AA35/HISTORICO!$AB35</f>
        <v>0</v>
      </c>
      <c r="AH35" s="169">
        <v>16.0</v>
      </c>
      <c r="AI35" s="173">
        <v>2.2857142857142856</v>
      </c>
      <c r="AJ35" s="174" t="s">
        <v>853</v>
      </c>
    </row>
    <row r="36" ht="14.25" customHeight="1">
      <c r="A36" s="149"/>
      <c r="B36" s="167" t="s">
        <v>785</v>
      </c>
      <c r="C36" s="169">
        <v>15.0</v>
      </c>
      <c r="D36" s="169">
        <v>2.0</v>
      </c>
      <c r="E36" s="161">
        <f>HISTORICO!$D36/HISTORICO!$C36</f>
        <v>0.1333333333</v>
      </c>
      <c r="F36" s="149"/>
      <c r="G36" s="149"/>
      <c r="H36" s="167" t="s">
        <v>223</v>
      </c>
      <c r="I36" s="169">
        <v>154.0</v>
      </c>
      <c r="J36" s="169">
        <v>46.0</v>
      </c>
      <c r="K36" s="161">
        <f>HISTORICO!$J36/HISTORICO!$I36</f>
        <v>0.2987012987</v>
      </c>
      <c r="L36" s="149"/>
      <c r="M36" s="149"/>
      <c r="N36" s="170" t="s">
        <v>431</v>
      </c>
      <c r="O36" s="169">
        <v>7.0</v>
      </c>
      <c r="P36" s="169">
        <v>2.0</v>
      </c>
      <c r="Q36" s="169">
        <v>2.0</v>
      </c>
      <c r="R36" s="169">
        <v>2.0</v>
      </c>
      <c r="S36" s="169">
        <v>1.0</v>
      </c>
      <c r="T36" s="169">
        <v>0.0</v>
      </c>
      <c r="U36" s="171">
        <f>HISTORICO!$P36/HISTORICO!$O36</f>
        <v>0.2857142857</v>
      </c>
      <c r="V36" s="171">
        <f>HISTORICO!$Q36/HISTORICO!$O36</f>
        <v>0.2857142857</v>
      </c>
      <c r="W36" s="171">
        <f>(HISTORICO!$S36+HISTORICO!$T36)/HISTORICO!$O36</f>
        <v>0.1428571429</v>
      </c>
      <c r="X36" s="169">
        <v>0.0</v>
      </c>
      <c r="Y36" s="169">
        <v>2.0</v>
      </c>
      <c r="Z36" s="169">
        <v>5.0</v>
      </c>
      <c r="AA36" s="169">
        <v>0.0</v>
      </c>
      <c r="AB36" s="169">
        <f>SUM(HISTORICO!$X36:$AA36)</f>
        <v>7</v>
      </c>
      <c r="AC36" s="172">
        <f>HISTORICO!$AB36/HISTORICO!$O36</f>
        <v>1</v>
      </c>
      <c r="AD36" s="171">
        <f>HISTORICO!$X36/HISTORICO!$AB36</f>
        <v>0</v>
      </c>
      <c r="AE36" s="171">
        <f>HISTORICO!$Y36/HISTORICO!$AB36</f>
        <v>0.2857142857</v>
      </c>
      <c r="AF36" s="171">
        <f>HISTORICO!$Z36/HISTORICO!$AB36</f>
        <v>0.7142857143</v>
      </c>
      <c r="AG36" s="171">
        <f>HISTORICO!$AA36/HISTORICO!$AB36</f>
        <v>0</v>
      </c>
      <c r="AH36" s="169">
        <v>15.0</v>
      </c>
      <c r="AI36" s="173">
        <v>2.142857142857143</v>
      </c>
      <c r="AJ36" s="174" t="s">
        <v>853</v>
      </c>
    </row>
    <row r="37" ht="14.25" customHeight="1">
      <c r="A37" s="149"/>
      <c r="B37" s="167" t="s">
        <v>722</v>
      </c>
      <c r="C37" s="169">
        <v>15.0</v>
      </c>
      <c r="D37" s="169">
        <v>5.0</v>
      </c>
      <c r="E37" s="161">
        <f>HISTORICO!$D37/HISTORICO!$C37</f>
        <v>0.3333333333</v>
      </c>
      <c r="F37" s="149"/>
      <c r="G37" s="149"/>
      <c r="H37" s="167" t="s">
        <v>221</v>
      </c>
      <c r="I37" s="169">
        <v>94.0</v>
      </c>
      <c r="J37" s="169">
        <v>28.0</v>
      </c>
      <c r="K37" s="161">
        <f>HISTORICO!$J37/HISTORICO!$I37</f>
        <v>0.2978723404</v>
      </c>
      <c r="L37" s="149"/>
      <c r="M37" s="149"/>
      <c r="N37" s="170" t="s">
        <v>392</v>
      </c>
      <c r="O37" s="169">
        <v>7.0</v>
      </c>
      <c r="P37" s="169">
        <v>3.0</v>
      </c>
      <c r="Q37" s="169">
        <v>2.0</v>
      </c>
      <c r="R37" s="169">
        <v>1.0</v>
      </c>
      <c r="S37" s="169">
        <v>1.0</v>
      </c>
      <c r="T37" s="169">
        <v>0.0</v>
      </c>
      <c r="U37" s="171">
        <f>HISTORICO!$P37/HISTORICO!$O37</f>
        <v>0.4285714286</v>
      </c>
      <c r="V37" s="171">
        <f>HISTORICO!$Q37/HISTORICO!$O37</f>
        <v>0.2857142857</v>
      </c>
      <c r="W37" s="171">
        <f>(HISTORICO!$S37+HISTORICO!$T37)/HISTORICO!$O37</f>
        <v>0.1428571429</v>
      </c>
      <c r="X37" s="169">
        <v>0.0</v>
      </c>
      <c r="Y37" s="169">
        <v>1.0</v>
      </c>
      <c r="Z37" s="169">
        <v>5.0</v>
      </c>
      <c r="AA37" s="169">
        <v>0.0</v>
      </c>
      <c r="AB37" s="169">
        <f>SUM(HISTORICO!$X37:$AA37)</f>
        <v>6</v>
      </c>
      <c r="AC37" s="172">
        <f>HISTORICO!$AB37/HISTORICO!$O37</f>
        <v>0.8571428571</v>
      </c>
      <c r="AD37" s="171">
        <f>HISTORICO!$X37/HISTORICO!$AB37</f>
        <v>0</v>
      </c>
      <c r="AE37" s="171">
        <f>HISTORICO!$Y37/HISTORICO!$AB37</f>
        <v>0.1666666667</v>
      </c>
      <c r="AF37" s="171">
        <f>HISTORICO!$Z37/HISTORICO!$AB37</f>
        <v>0.8333333333</v>
      </c>
      <c r="AG37" s="171">
        <f>HISTORICO!$AA37/HISTORICO!$AB37</f>
        <v>0</v>
      </c>
      <c r="AH37" s="169">
        <v>15.0</v>
      </c>
      <c r="AI37" s="173">
        <v>2.142857142857143</v>
      </c>
      <c r="AJ37" s="174" t="s">
        <v>853</v>
      </c>
    </row>
    <row r="38" ht="14.25" customHeight="1">
      <c r="A38" s="149"/>
      <c r="B38" s="167" t="s">
        <v>690</v>
      </c>
      <c r="C38" s="169">
        <v>15.0</v>
      </c>
      <c r="D38" s="169">
        <v>4.0</v>
      </c>
      <c r="E38" s="161">
        <f>HISTORICO!$D38/HISTORICO!$C38</f>
        <v>0.2666666667</v>
      </c>
      <c r="F38" s="149"/>
      <c r="G38" s="149"/>
      <c r="H38" s="167" t="s">
        <v>230</v>
      </c>
      <c r="I38" s="169">
        <v>90.0</v>
      </c>
      <c r="J38" s="169">
        <v>25.0</v>
      </c>
      <c r="K38" s="161">
        <f>HISTORICO!$J38/HISTORICO!$I38</f>
        <v>0.2777777778</v>
      </c>
      <c r="L38" s="149"/>
      <c r="M38" s="149"/>
      <c r="N38" s="170" t="s">
        <v>383</v>
      </c>
      <c r="O38" s="169">
        <v>6.0</v>
      </c>
      <c r="P38" s="169">
        <v>3.0</v>
      </c>
      <c r="Q38" s="169">
        <v>1.0</v>
      </c>
      <c r="R38" s="169">
        <v>1.0</v>
      </c>
      <c r="S38" s="169">
        <v>1.0</v>
      </c>
      <c r="T38" s="169">
        <v>0.0</v>
      </c>
      <c r="U38" s="171">
        <f>HISTORICO!$P38/HISTORICO!$O38</f>
        <v>0.5</v>
      </c>
      <c r="V38" s="171">
        <f>HISTORICO!$Q38/HISTORICO!$O38</f>
        <v>0.1666666667</v>
      </c>
      <c r="W38" s="171">
        <f>(HISTORICO!$S38+HISTORICO!$T38)/HISTORICO!$O38</f>
        <v>0.1666666667</v>
      </c>
      <c r="X38" s="169">
        <v>5.0</v>
      </c>
      <c r="Y38" s="169">
        <v>0.0</v>
      </c>
      <c r="Z38" s="169">
        <v>2.0</v>
      </c>
      <c r="AA38" s="169">
        <v>0.0</v>
      </c>
      <c r="AB38" s="169">
        <f>SUM(HISTORICO!$X38:$AA38)</f>
        <v>7</v>
      </c>
      <c r="AC38" s="172">
        <f>HISTORICO!$AB38/HISTORICO!$O38</f>
        <v>1.166666667</v>
      </c>
      <c r="AD38" s="171">
        <f>HISTORICO!$X38/HISTORICO!$AB38</f>
        <v>0.7142857143</v>
      </c>
      <c r="AE38" s="171">
        <f>HISTORICO!$Y38/HISTORICO!$AB38</f>
        <v>0</v>
      </c>
      <c r="AF38" s="171">
        <f>HISTORICO!$Z38/HISTORICO!$AB38</f>
        <v>0.2857142857</v>
      </c>
      <c r="AG38" s="171">
        <f>HISTORICO!$AA38/HISTORICO!$AB38</f>
        <v>0</v>
      </c>
      <c r="AH38" s="169">
        <v>15.0</v>
      </c>
      <c r="AI38" s="173">
        <v>2.5</v>
      </c>
      <c r="AJ38" s="174" t="s">
        <v>853</v>
      </c>
    </row>
    <row r="39" ht="14.25" customHeight="1">
      <c r="A39" s="149"/>
      <c r="B39" s="167" t="s">
        <v>778</v>
      </c>
      <c r="C39" s="169">
        <v>15.0</v>
      </c>
      <c r="D39" s="169">
        <v>3.0</v>
      </c>
      <c r="E39" s="161">
        <f>HISTORICO!$D39/HISTORICO!$C39</f>
        <v>0.2</v>
      </c>
      <c r="F39" s="149"/>
      <c r="G39" s="149"/>
      <c r="H39" s="167" t="s">
        <v>227</v>
      </c>
      <c r="I39" s="169">
        <v>4.0</v>
      </c>
      <c r="J39" s="169">
        <v>1.0</v>
      </c>
      <c r="K39" s="161">
        <f>HISTORICO!$J39/HISTORICO!$I39</f>
        <v>0.25</v>
      </c>
      <c r="L39" s="149"/>
      <c r="M39" s="149"/>
      <c r="N39" s="170" t="s">
        <v>411</v>
      </c>
      <c r="O39" s="169">
        <v>6.0</v>
      </c>
      <c r="P39" s="169">
        <v>3.0</v>
      </c>
      <c r="Q39" s="169">
        <v>1.0</v>
      </c>
      <c r="R39" s="169">
        <v>1.0</v>
      </c>
      <c r="S39" s="169">
        <v>1.0</v>
      </c>
      <c r="T39" s="169">
        <v>0.0</v>
      </c>
      <c r="U39" s="171">
        <f>HISTORICO!$P39/HISTORICO!$O39</f>
        <v>0.5</v>
      </c>
      <c r="V39" s="171">
        <f>HISTORICO!$Q39/HISTORICO!$O39</f>
        <v>0.1666666667</v>
      </c>
      <c r="W39" s="171">
        <f>(HISTORICO!$S39+HISTORICO!$T39)/HISTORICO!$O39</f>
        <v>0.1666666667</v>
      </c>
      <c r="X39" s="169">
        <v>7.0</v>
      </c>
      <c r="Y39" s="169">
        <v>0.0</v>
      </c>
      <c r="Z39" s="169">
        <v>0.0</v>
      </c>
      <c r="AA39" s="169">
        <v>0.0</v>
      </c>
      <c r="AB39" s="169">
        <f>SUM(HISTORICO!$X39:$AA39)</f>
        <v>7</v>
      </c>
      <c r="AC39" s="172">
        <f>HISTORICO!$AB39/HISTORICO!$O39</f>
        <v>1.166666667</v>
      </c>
      <c r="AD39" s="171">
        <f>HISTORICO!$X39/HISTORICO!$AB39</f>
        <v>1</v>
      </c>
      <c r="AE39" s="171">
        <f>HISTORICO!$Y39/HISTORICO!$AB39</f>
        <v>0</v>
      </c>
      <c r="AF39" s="171">
        <f>HISTORICO!$Z39/HISTORICO!$AB39</f>
        <v>0</v>
      </c>
      <c r="AG39" s="171">
        <f>HISTORICO!$AA39/HISTORICO!$AB39</f>
        <v>0</v>
      </c>
      <c r="AH39" s="169">
        <v>15.0</v>
      </c>
      <c r="AI39" s="173">
        <v>2.5</v>
      </c>
      <c r="AJ39" s="174" t="s">
        <v>853</v>
      </c>
    </row>
    <row r="40" ht="14.25" customHeight="1">
      <c r="A40" s="149"/>
      <c r="B40" s="167" t="s">
        <v>618</v>
      </c>
      <c r="C40" s="169">
        <v>14.0</v>
      </c>
      <c r="D40" s="169">
        <v>7.0</v>
      </c>
      <c r="E40" s="161">
        <f>HISTORICO!$D40/HISTORICO!$C40</f>
        <v>0.5</v>
      </c>
      <c r="F40" s="149"/>
      <c r="G40" s="149"/>
      <c r="H40" s="167" t="s">
        <v>239</v>
      </c>
      <c r="I40" s="169">
        <v>152.0</v>
      </c>
      <c r="J40" s="169">
        <v>28.0</v>
      </c>
      <c r="K40" s="161">
        <f>HISTORICO!$J40/HISTORICO!$I40</f>
        <v>0.1842105263</v>
      </c>
      <c r="L40" s="149"/>
      <c r="M40" s="149"/>
      <c r="N40" s="170" t="s">
        <v>416</v>
      </c>
      <c r="O40" s="169">
        <v>6.0</v>
      </c>
      <c r="P40" s="169">
        <v>2.0</v>
      </c>
      <c r="Q40" s="169">
        <v>1.0</v>
      </c>
      <c r="R40" s="169">
        <v>1.0</v>
      </c>
      <c r="S40" s="169">
        <v>2.0</v>
      </c>
      <c r="T40" s="169">
        <v>0.0</v>
      </c>
      <c r="U40" s="171">
        <f>HISTORICO!$P40/HISTORICO!$O40</f>
        <v>0.3333333333</v>
      </c>
      <c r="V40" s="171">
        <f>HISTORICO!$Q40/HISTORICO!$O40</f>
        <v>0.1666666667</v>
      </c>
      <c r="W40" s="171">
        <f>(HISTORICO!$S40+HISTORICO!$T40)/HISTORICO!$O40</f>
        <v>0.3333333333</v>
      </c>
      <c r="X40" s="169">
        <v>4.0</v>
      </c>
      <c r="Y40" s="169">
        <v>0.0</v>
      </c>
      <c r="Z40" s="169">
        <v>0.0</v>
      </c>
      <c r="AA40" s="169">
        <v>0.0</v>
      </c>
      <c r="AB40" s="169">
        <f>SUM(HISTORICO!$X40:$AA40)</f>
        <v>4</v>
      </c>
      <c r="AC40" s="172">
        <f>HISTORICO!$AB40/HISTORICO!$O40</f>
        <v>0.6666666667</v>
      </c>
      <c r="AD40" s="171">
        <f>HISTORICO!$X40/HISTORICO!$AB40</f>
        <v>1</v>
      </c>
      <c r="AE40" s="171">
        <f>HISTORICO!$Y40/HISTORICO!$AB40</f>
        <v>0</v>
      </c>
      <c r="AF40" s="171">
        <f>HISTORICO!$Z40/HISTORICO!$AB40</f>
        <v>0</v>
      </c>
      <c r="AG40" s="171">
        <f>HISTORICO!$AA40/HISTORICO!$AB40</f>
        <v>0</v>
      </c>
      <c r="AH40" s="169">
        <v>13.0</v>
      </c>
      <c r="AI40" s="173">
        <v>2.1666666666666665</v>
      </c>
      <c r="AJ40" s="174" t="s">
        <v>853</v>
      </c>
    </row>
    <row r="41" ht="14.25" customHeight="1">
      <c r="A41" s="149"/>
      <c r="B41" s="167" t="s">
        <v>810</v>
      </c>
      <c r="C41" s="169">
        <v>12.0</v>
      </c>
      <c r="D41" s="169">
        <v>0.0</v>
      </c>
      <c r="E41" s="161">
        <f>HISTORICO!$D41/HISTORICO!$C41</f>
        <v>0</v>
      </c>
      <c r="F41" s="149"/>
      <c r="G41" s="149"/>
      <c r="H41" s="167" t="s">
        <v>231</v>
      </c>
      <c r="I41" s="169">
        <v>75.0</v>
      </c>
      <c r="J41" s="169">
        <v>11.0</v>
      </c>
      <c r="K41" s="161">
        <f>HISTORICO!$J41/HISTORICO!$I41</f>
        <v>0.1466666667</v>
      </c>
      <c r="L41" s="149"/>
      <c r="M41" s="149"/>
      <c r="N41" s="170" t="s">
        <v>422</v>
      </c>
      <c r="O41" s="169">
        <v>6.0</v>
      </c>
      <c r="P41" s="169">
        <v>2.0</v>
      </c>
      <c r="Q41" s="169">
        <v>0.0</v>
      </c>
      <c r="R41" s="169">
        <v>1.0</v>
      </c>
      <c r="S41" s="169">
        <v>3.0</v>
      </c>
      <c r="T41" s="169">
        <v>0.0</v>
      </c>
      <c r="U41" s="171">
        <f>HISTORICO!$P41/HISTORICO!$O41</f>
        <v>0.3333333333</v>
      </c>
      <c r="V41" s="171">
        <f>HISTORICO!$Q41/HISTORICO!$O41</f>
        <v>0</v>
      </c>
      <c r="W41" s="171">
        <f>(HISTORICO!$S41+HISTORICO!$T41)/HISTORICO!$O41</f>
        <v>0.5</v>
      </c>
      <c r="X41" s="169">
        <v>4.0</v>
      </c>
      <c r="Y41" s="169">
        <v>0.0</v>
      </c>
      <c r="Z41" s="169">
        <v>0.0</v>
      </c>
      <c r="AA41" s="169">
        <v>0.0</v>
      </c>
      <c r="AB41" s="169">
        <f>SUM(HISTORICO!$X41:$AA41)</f>
        <v>4</v>
      </c>
      <c r="AC41" s="172">
        <f>HISTORICO!$AB41/HISTORICO!$O41</f>
        <v>0.6666666667</v>
      </c>
      <c r="AD41" s="171">
        <f>HISTORICO!$X41/HISTORICO!$AB41</f>
        <v>1</v>
      </c>
      <c r="AE41" s="171">
        <f>HISTORICO!$Y41/HISTORICO!$AB41</f>
        <v>0</v>
      </c>
      <c r="AF41" s="171">
        <f>HISTORICO!$Z41/HISTORICO!$AB41</f>
        <v>0</v>
      </c>
      <c r="AG41" s="171">
        <f>HISTORICO!$AA41/HISTORICO!$AB41</f>
        <v>0</v>
      </c>
      <c r="AH41" s="169">
        <v>12.0</v>
      </c>
      <c r="AI41" s="173">
        <v>2.0</v>
      </c>
      <c r="AJ41" s="174" t="s">
        <v>853</v>
      </c>
    </row>
    <row r="42" ht="14.25" customHeight="1">
      <c r="A42" s="149"/>
      <c r="B42" s="167" t="s">
        <v>695</v>
      </c>
      <c r="C42" s="169">
        <v>12.0</v>
      </c>
      <c r="D42" s="169">
        <v>4.0</v>
      </c>
      <c r="E42" s="161">
        <f>HISTORICO!$D42/HISTORICO!$C42</f>
        <v>0.3333333333</v>
      </c>
      <c r="F42" s="149"/>
      <c r="G42" s="149"/>
      <c r="H42" s="149"/>
      <c r="I42" s="149"/>
      <c r="J42" s="149"/>
      <c r="K42" s="150"/>
      <c r="L42" s="149"/>
      <c r="M42" s="149"/>
      <c r="N42" s="170" t="s">
        <v>405</v>
      </c>
      <c r="O42" s="169">
        <v>6.0</v>
      </c>
      <c r="P42" s="169">
        <v>2.0</v>
      </c>
      <c r="Q42" s="169">
        <v>0.0</v>
      </c>
      <c r="R42" s="169">
        <v>3.0</v>
      </c>
      <c r="S42" s="169">
        <v>1.0</v>
      </c>
      <c r="T42" s="169">
        <v>0.0</v>
      </c>
      <c r="U42" s="171">
        <f>HISTORICO!$P42/HISTORICO!$O42</f>
        <v>0.3333333333</v>
      </c>
      <c r="V42" s="171">
        <f>HISTORICO!$Q42/HISTORICO!$O42</f>
        <v>0</v>
      </c>
      <c r="W42" s="171">
        <f>(HISTORICO!$S42+HISTORICO!$T42)/HISTORICO!$O42</f>
        <v>0.1666666667</v>
      </c>
      <c r="X42" s="169">
        <v>0.0</v>
      </c>
      <c r="Y42" s="169">
        <v>0.0</v>
      </c>
      <c r="Z42" s="169">
        <v>3.0</v>
      </c>
      <c r="AA42" s="169">
        <v>0.0</v>
      </c>
      <c r="AB42" s="169">
        <f>SUM(HISTORICO!$X42:$AA42)</f>
        <v>3</v>
      </c>
      <c r="AC42" s="172">
        <f>HISTORICO!$AB42/HISTORICO!$O42</f>
        <v>0.5</v>
      </c>
      <c r="AD42" s="171">
        <f>HISTORICO!$X42/HISTORICO!$AB42</f>
        <v>0</v>
      </c>
      <c r="AE42" s="171">
        <f>HISTORICO!$Y42/HISTORICO!$AB42</f>
        <v>0</v>
      </c>
      <c r="AF42" s="171">
        <f>HISTORICO!$Z42/HISTORICO!$AB42</f>
        <v>1</v>
      </c>
      <c r="AG42" s="171">
        <f>HISTORICO!$AA42/HISTORICO!$AB42</f>
        <v>0</v>
      </c>
      <c r="AH42" s="169">
        <v>16.0</v>
      </c>
      <c r="AI42" s="173">
        <v>2.6666666666666665</v>
      </c>
      <c r="AJ42" s="174" t="s">
        <v>853</v>
      </c>
    </row>
    <row r="43" ht="14.25" customHeight="1">
      <c r="A43" s="149"/>
      <c r="B43" s="167" t="s">
        <v>661</v>
      </c>
      <c r="C43" s="169">
        <v>12.0</v>
      </c>
      <c r="D43" s="169">
        <v>5.0</v>
      </c>
      <c r="E43" s="161">
        <f>HISTORICO!$D43/HISTORICO!$C43</f>
        <v>0.4166666667</v>
      </c>
      <c r="F43" s="149"/>
      <c r="G43" s="149"/>
      <c r="H43" s="151">
        <v>2020.0</v>
      </c>
      <c r="I43" s="152"/>
      <c r="J43" s="152"/>
      <c r="K43" s="153"/>
      <c r="L43" s="149"/>
      <c r="M43" s="149"/>
      <c r="N43" s="170" t="s">
        <v>69</v>
      </c>
      <c r="O43" s="169">
        <v>6.0</v>
      </c>
      <c r="P43" s="169">
        <v>1.0</v>
      </c>
      <c r="Q43" s="169">
        <v>4.0</v>
      </c>
      <c r="R43" s="169">
        <v>1.0</v>
      </c>
      <c r="S43" s="169">
        <v>0.0</v>
      </c>
      <c r="T43" s="169">
        <v>0.0</v>
      </c>
      <c r="U43" s="171">
        <f>HISTORICO!$P43/HISTORICO!$O43</f>
        <v>0.1666666667</v>
      </c>
      <c r="V43" s="171">
        <f>HISTORICO!$Q43/HISTORICO!$O43</f>
        <v>0.6666666667</v>
      </c>
      <c r="W43" s="171">
        <f>(HISTORICO!$S43+HISTORICO!$T43)/HISTORICO!$O43</f>
        <v>0</v>
      </c>
      <c r="X43" s="169">
        <v>3.0</v>
      </c>
      <c r="Y43" s="169">
        <v>0.0</v>
      </c>
      <c r="Z43" s="169">
        <v>0.0</v>
      </c>
      <c r="AA43" s="169">
        <v>0.0</v>
      </c>
      <c r="AB43" s="169">
        <f>SUM(HISTORICO!$X43:$AA43)</f>
        <v>3</v>
      </c>
      <c r="AC43" s="172">
        <f>HISTORICO!$AB43/HISTORICO!$O43</f>
        <v>0.5</v>
      </c>
      <c r="AD43" s="171">
        <f>HISTORICO!$X43/HISTORICO!$AB43</f>
        <v>1</v>
      </c>
      <c r="AE43" s="171">
        <f>HISTORICO!$Y43/HISTORICO!$AB43</f>
        <v>0</v>
      </c>
      <c r="AF43" s="171">
        <f>HISTORICO!$Z43/HISTORICO!$AB43</f>
        <v>0</v>
      </c>
      <c r="AG43" s="171">
        <f>HISTORICO!$AA43/HISTORICO!$AB43</f>
        <v>0</v>
      </c>
      <c r="AH43" s="169">
        <v>14.0</v>
      </c>
      <c r="AI43" s="173">
        <v>2.3333333333333335</v>
      </c>
      <c r="AJ43" s="174" t="s">
        <v>853</v>
      </c>
    </row>
    <row r="44" ht="14.25" customHeight="1">
      <c r="A44" s="149"/>
      <c r="B44" s="167" t="s">
        <v>685</v>
      </c>
      <c r="C44" s="169">
        <v>11.0</v>
      </c>
      <c r="D44" s="169">
        <v>5.0</v>
      </c>
      <c r="E44" s="161">
        <f>HISTORICO!$D44/HISTORICO!$C44</f>
        <v>0.4545454545</v>
      </c>
      <c r="F44" s="149"/>
      <c r="G44" s="149"/>
      <c r="H44" s="176" t="s">
        <v>843</v>
      </c>
      <c r="I44" s="157" t="s">
        <v>1</v>
      </c>
      <c r="J44" s="157" t="s">
        <v>241</v>
      </c>
      <c r="K44" s="158" t="s">
        <v>842</v>
      </c>
      <c r="L44" s="149"/>
      <c r="M44" s="149"/>
      <c r="N44" s="170" t="s">
        <v>509</v>
      </c>
      <c r="O44" s="169">
        <v>6.0</v>
      </c>
      <c r="P44" s="169">
        <v>1.0</v>
      </c>
      <c r="Q44" s="169">
        <v>2.0</v>
      </c>
      <c r="R44" s="169">
        <v>1.0</v>
      </c>
      <c r="S44" s="169">
        <v>1.0</v>
      </c>
      <c r="T44" s="169">
        <v>1.0</v>
      </c>
      <c r="U44" s="171">
        <f>HISTORICO!$P44/HISTORICO!$O44</f>
        <v>0.1666666667</v>
      </c>
      <c r="V44" s="171">
        <f>HISTORICO!$Q44/HISTORICO!$O44</f>
        <v>0.3333333333</v>
      </c>
      <c r="W44" s="171">
        <f>(HISTORICO!$S44+HISTORICO!$T44)/HISTORICO!$O44</f>
        <v>0.3333333333</v>
      </c>
      <c r="X44" s="169">
        <v>2.0</v>
      </c>
      <c r="Y44" s="169">
        <v>0.0</v>
      </c>
      <c r="Z44" s="169">
        <v>0.0</v>
      </c>
      <c r="AA44" s="169">
        <v>0.0</v>
      </c>
      <c r="AB44" s="169">
        <f>SUM(HISTORICO!$X44:$AA44)</f>
        <v>2</v>
      </c>
      <c r="AC44" s="172">
        <f>HISTORICO!$AB44/HISTORICO!$O44</f>
        <v>0.3333333333</v>
      </c>
      <c r="AD44" s="171">
        <f>HISTORICO!$X44/HISTORICO!$AB44</f>
        <v>1</v>
      </c>
      <c r="AE44" s="171">
        <f>HISTORICO!$Y44/HISTORICO!$AB44</f>
        <v>0</v>
      </c>
      <c r="AF44" s="171">
        <f>HISTORICO!$Z44/HISTORICO!$AB44</f>
        <v>0</v>
      </c>
      <c r="AG44" s="171">
        <f>HISTORICO!$AA44/HISTORICO!$AB44</f>
        <v>0</v>
      </c>
      <c r="AH44" s="169">
        <v>10.0</v>
      </c>
      <c r="AI44" s="173">
        <v>1.6666666666666667</v>
      </c>
      <c r="AJ44" s="174" t="s">
        <v>853</v>
      </c>
    </row>
    <row r="45" ht="14.25" customHeight="1">
      <c r="A45" s="149"/>
      <c r="B45" s="167" t="s">
        <v>673</v>
      </c>
      <c r="C45" s="169">
        <v>10.0</v>
      </c>
      <c r="D45" s="169">
        <v>4.0</v>
      </c>
      <c r="E45" s="161">
        <f>HISTORICO!$D45/HISTORICO!$C45</f>
        <v>0.4</v>
      </c>
      <c r="F45" s="149"/>
      <c r="G45" s="149"/>
      <c r="H45" s="6" t="s">
        <v>220</v>
      </c>
      <c r="I45" s="6">
        <v>121.0</v>
      </c>
      <c r="J45" s="6">
        <v>55.0</v>
      </c>
      <c r="K45" s="161">
        <f>HISTORICO!$J45/HISTORICO!$I45</f>
        <v>0.4545454545</v>
      </c>
      <c r="L45" s="149"/>
      <c r="M45" s="149"/>
      <c r="N45" s="170" t="s">
        <v>854</v>
      </c>
      <c r="O45" s="169">
        <v>6.0</v>
      </c>
      <c r="P45" s="169">
        <v>0.0</v>
      </c>
      <c r="Q45" s="169">
        <v>4.0</v>
      </c>
      <c r="R45" s="169">
        <v>2.0</v>
      </c>
      <c r="S45" s="169">
        <v>0.0</v>
      </c>
      <c r="T45" s="169">
        <v>0.0</v>
      </c>
      <c r="U45" s="171">
        <f>HISTORICO!$P45/HISTORICO!$O45</f>
        <v>0</v>
      </c>
      <c r="V45" s="171">
        <f>HISTORICO!$Q45/HISTORICO!$O45</f>
        <v>0.6666666667</v>
      </c>
      <c r="W45" s="171">
        <f>(HISTORICO!$S45+HISTORICO!$T45)/HISTORICO!$O45</f>
        <v>0</v>
      </c>
      <c r="X45" s="169">
        <v>2.0</v>
      </c>
      <c r="Y45" s="169">
        <v>0.0</v>
      </c>
      <c r="Z45" s="169">
        <v>0.0</v>
      </c>
      <c r="AA45" s="169">
        <v>0.0</v>
      </c>
      <c r="AB45" s="169">
        <f>SUM(HISTORICO!$X45:$AA45)</f>
        <v>2</v>
      </c>
      <c r="AC45" s="172">
        <f>HISTORICO!$AB45/HISTORICO!$O45</f>
        <v>0.3333333333</v>
      </c>
      <c r="AD45" s="171">
        <f>HISTORICO!$X45/HISTORICO!$AB45</f>
        <v>1</v>
      </c>
      <c r="AE45" s="171">
        <f>HISTORICO!$Y45/HISTORICO!$AB45</f>
        <v>0</v>
      </c>
      <c r="AF45" s="171">
        <f>HISTORICO!$Z45/HISTORICO!$AB45</f>
        <v>0</v>
      </c>
      <c r="AG45" s="171">
        <f>HISTORICO!$AA45/HISTORICO!$AB45</f>
        <v>0</v>
      </c>
      <c r="AH45" s="169">
        <v>12.0</v>
      </c>
      <c r="AI45" s="173">
        <v>2.0</v>
      </c>
      <c r="AJ45" s="174" t="s">
        <v>853</v>
      </c>
    </row>
    <row r="46" ht="14.25" customHeight="1">
      <c r="A46" s="149"/>
      <c r="B46" s="167" t="s">
        <v>681</v>
      </c>
      <c r="C46" s="169">
        <v>10.0</v>
      </c>
      <c r="D46" s="169">
        <v>4.0</v>
      </c>
      <c r="E46" s="161">
        <f>HISTORICO!$D46/HISTORICO!$C46</f>
        <v>0.4</v>
      </c>
      <c r="F46" s="149"/>
      <c r="G46" s="149"/>
      <c r="H46" s="6" t="s">
        <v>218</v>
      </c>
      <c r="I46" s="6">
        <v>115.0</v>
      </c>
      <c r="J46" s="6">
        <v>45.0</v>
      </c>
      <c r="K46" s="161">
        <f>HISTORICO!$J46/HISTORICO!$I46</f>
        <v>0.3913043478</v>
      </c>
      <c r="L46" s="149"/>
      <c r="M46" s="149"/>
      <c r="N46" s="170" t="s">
        <v>480</v>
      </c>
      <c r="O46" s="169">
        <v>5.0</v>
      </c>
      <c r="P46" s="169">
        <v>1.0</v>
      </c>
      <c r="Q46" s="169">
        <v>2.0</v>
      </c>
      <c r="R46" s="169">
        <v>1.0</v>
      </c>
      <c r="S46" s="169">
        <v>1.0</v>
      </c>
      <c r="T46" s="169">
        <v>0.0</v>
      </c>
      <c r="U46" s="171">
        <f>HISTORICO!$P46/HISTORICO!$O46</f>
        <v>0.2</v>
      </c>
      <c r="V46" s="171">
        <f>HISTORICO!$Q46/HISTORICO!$O46</f>
        <v>0.4</v>
      </c>
      <c r="W46" s="171">
        <f>(HISTORICO!$S46+HISTORICO!$T46)/HISTORICO!$O46</f>
        <v>0.2</v>
      </c>
      <c r="X46" s="169">
        <v>1.0</v>
      </c>
      <c r="Y46" s="169">
        <v>0.0</v>
      </c>
      <c r="Z46" s="169">
        <v>1.0</v>
      </c>
      <c r="AA46" s="169">
        <v>0.0</v>
      </c>
      <c r="AB46" s="169">
        <f>SUM(HISTORICO!$X46:$AA46)</f>
        <v>2</v>
      </c>
      <c r="AC46" s="172">
        <f>HISTORICO!$AB46/HISTORICO!$O46</f>
        <v>0.4</v>
      </c>
      <c r="AD46" s="171">
        <f>HISTORICO!$X46/HISTORICO!$AB46</f>
        <v>0.5</v>
      </c>
      <c r="AE46" s="171">
        <f>HISTORICO!$Y46/HISTORICO!$AB46</f>
        <v>0</v>
      </c>
      <c r="AF46" s="171">
        <f>HISTORICO!$Z46/HISTORICO!$AB46</f>
        <v>0.5</v>
      </c>
      <c r="AG46" s="171">
        <f>HISTORICO!$AA46/HISTORICO!$AB46</f>
        <v>0</v>
      </c>
      <c r="AH46" s="169">
        <v>10.0</v>
      </c>
      <c r="AI46" s="173">
        <v>2.0</v>
      </c>
      <c r="AJ46" s="174" t="s">
        <v>853</v>
      </c>
    </row>
    <row r="47" ht="14.25" customHeight="1">
      <c r="A47" s="149"/>
      <c r="B47" s="167" t="s">
        <v>620</v>
      </c>
      <c r="C47" s="169">
        <v>10.0</v>
      </c>
      <c r="D47" s="169">
        <v>5.0</v>
      </c>
      <c r="E47" s="161">
        <f>HISTORICO!$D47/HISTORICO!$C47</f>
        <v>0.5</v>
      </c>
      <c r="F47" s="149"/>
      <c r="G47" s="149"/>
      <c r="H47" s="6" t="s">
        <v>228</v>
      </c>
      <c r="I47" s="6">
        <v>32.0</v>
      </c>
      <c r="J47" s="6">
        <v>12.0</v>
      </c>
      <c r="K47" s="161">
        <f>HISTORICO!$J47/HISTORICO!$I47</f>
        <v>0.375</v>
      </c>
      <c r="L47" s="149"/>
      <c r="M47" s="149"/>
      <c r="N47" s="170" t="s">
        <v>369</v>
      </c>
      <c r="O47" s="169">
        <v>4.0</v>
      </c>
      <c r="P47" s="169">
        <v>2.0</v>
      </c>
      <c r="Q47" s="169">
        <v>1.0</v>
      </c>
      <c r="R47" s="169">
        <v>1.0</v>
      </c>
      <c r="S47" s="169">
        <v>0.0</v>
      </c>
      <c r="T47" s="169">
        <v>0.0</v>
      </c>
      <c r="U47" s="171">
        <f>HISTORICO!$P47/HISTORICO!$O47</f>
        <v>0.5</v>
      </c>
      <c r="V47" s="171">
        <f>HISTORICO!$Q47/HISTORICO!$O47</f>
        <v>0.25</v>
      </c>
      <c r="W47" s="171">
        <f>(HISTORICO!$S47+HISTORICO!$T47)/HISTORICO!$O47</f>
        <v>0</v>
      </c>
      <c r="X47" s="169">
        <v>1.0</v>
      </c>
      <c r="Y47" s="169">
        <v>0.0</v>
      </c>
      <c r="Z47" s="169">
        <v>4.0</v>
      </c>
      <c r="AA47" s="169">
        <v>0.0</v>
      </c>
      <c r="AB47" s="169">
        <f>SUM(HISTORICO!$X47:$AA47)</f>
        <v>5</v>
      </c>
      <c r="AC47" s="172">
        <f>HISTORICO!$AB47/HISTORICO!$O47</f>
        <v>1.25</v>
      </c>
      <c r="AD47" s="171">
        <f>HISTORICO!$X47/HISTORICO!$AB47</f>
        <v>0.2</v>
      </c>
      <c r="AE47" s="171">
        <f>HISTORICO!$Y47/HISTORICO!$AB47</f>
        <v>0</v>
      </c>
      <c r="AF47" s="171">
        <f>HISTORICO!$Z47/HISTORICO!$AB47</f>
        <v>0.8</v>
      </c>
      <c r="AG47" s="171">
        <f>HISTORICO!$AA47/HISTORICO!$AB47</f>
        <v>0</v>
      </c>
      <c r="AH47" s="169">
        <v>12.0</v>
      </c>
      <c r="AI47" s="173">
        <v>3.0</v>
      </c>
      <c r="AJ47" s="174" t="s">
        <v>853</v>
      </c>
    </row>
    <row r="48" ht="14.25" customHeight="1">
      <c r="A48" s="149"/>
      <c r="B48" s="167" t="s">
        <v>804</v>
      </c>
      <c r="C48" s="169">
        <v>10.0</v>
      </c>
      <c r="D48" s="169">
        <v>1.0</v>
      </c>
      <c r="E48" s="161">
        <f>HISTORICO!$D48/HISTORICO!$C48</f>
        <v>0.1</v>
      </c>
      <c r="F48" s="149"/>
      <c r="G48" s="149"/>
      <c r="H48" s="6" t="s">
        <v>223</v>
      </c>
      <c r="I48" s="6">
        <v>264.0</v>
      </c>
      <c r="J48" s="6">
        <v>99.0</v>
      </c>
      <c r="K48" s="161">
        <f>HISTORICO!$J48/HISTORICO!$I48</f>
        <v>0.375</v>
      </c>
      <c r="L48" s="149"/>
      <c r="M48" s="149"/>
      <c r="N48" s="170" t="s">
        <v>381</v>
      </c>
      <c r="O48" s="169">
        <v>4.0</v>
      </c>
      <c r="P48" s="169">
        <v>2.0</v>
      </c>
      <c r="Q48" s="169">
        <v>2.0</v>
      </c>
      <c r="R48" s="169">
        <v>0.0</v>
      </c>
      <c r="S48" s="169">
        <v>0.0</v>
      </c>
      <c r="T48" s="169">
        <v>0.0</v>
      </c>
      <c r="U48" s="171">
        <f>HISTORICO!$P48/HISTORICO!$O48</f>
        <v>0.5</v>
      </c>
      <c r="V48" s="171">
        <f>HISTORICO!$Q48/HISTORICO!$O48</f>
        <v>0.5</v>
      </c>
      <c r="W48" s="171">
        <f>(HISTORICO!$S48+HISTORICO!$T48)/HISTORICO!$O48</f>
        <v>0</v>
      </c>
      <c r="X48" s="169">
        <v>1.0</v>
      </c>
      <c r="Y48" s="169">
        <v>3.0</v>
      </c>
      <c r="Z48" s="169">
        <v>0.0</v>
      </c>
      <c r="AA48" s="169">
        <v>0.0</v>
      </c>
      <c r="AB48" s="169">
        <f>SUM(HISTORICO!$X48:$AA48)</f>
        <v>4</v>
      </c>
      <c r="AC48" s="172">
        <f>HISTORICO!$AB48/HISTORICO!$O48</f>
        <v>1</v>
      </c>
      <c r="AD48" s="171">
        <f>HISTORICO!$X48/HISTORICO!$AB48</f>
        <v>0.25</v>
      </c>
      <c r="AE48" s="171">
        <f>HISTORICO!$Y48/HISTORICO!$AB48</f>
        <v>0.75</v>
      </c>
      <c r="AF48" s="171">
        <f>HISTORICO!$Z48/HISTORICO!$AB48</f>
        <v>0</v>
      </c>
      <c r="AG48" s="171">
        <f>HISTORICO!$AA48/HISTORICO!$AB48</f>
        <v>0</v>
      </c>
      <c r="AH48" s="169">
        <v>12.0</v>
      </c>
      <c r="AI48" s="173">
        <v>3.0</v>
      </c>
      <c r="AJ48" s="174" t="s">
        <v>853</v>
      </c>
    </row>
    <row r="49" ht="14.25" customHeight="1">
      <c r="A49" s="149"/>
      <c r="B49" s="167" t="s">
        <v>629</v>
      </c>
      <c r="C49" s="169">
        <v>9.0</v>
      </c>
      <c r="D49" s="169">
        <v>3.0</v>
      </c>
      <c r="E49" s="161">
        <f>HISTORICO!$D49/HISTORICO!$C49</f>
        <v>0.3333333333</v>
      </c>
      <c r="F49" s="149"/>
      <c r="G49" s="149"/>
      <c r="H49" s="6" t="s">
        <v>239</v>
      </c>
      <c r="I49" s="6">
        <v>192.0</v>
      </c>
      <c r="J49" s="6">
        <v>72.0</v>
      </c>
      <c r="K49" s="161">
        <f>HISTORICO!$J49/HISTORICO!$I49</f>
        <v>0.375</v>
      </c>
      <c r="L49" s="149"/>
      <c r="M49" s="149"/>
      <c r="N49" s="170" t="s">
        <v>503</v>
      </c>
      <c r="O49" s="169">
        <v>4.0</v>
      </c>
      <c r="P49" s="169">
        <v>1.0</v>
      </c>
      <c r="Q49" s="169">
        <v>2.0</v>
      </c>
      <c r="R49" s="169">
        <v>1.0</v>
      </c>
      <c r="S49" s="169">
        <v>0.0</v>
      </c>
      <c r="T49" s="169">
        <v>0.0</v>
      </c>
      <c r="U49" s="171">
        <f>HISTORICO!$P49/HISTORICO!$O49</f>
        <v>0.25</v>
      </c>
      <c r="V49" s="171">
        <f>HISTORICO!$Q49/HISTORICO!$O49</f>
        <v>0.5</v>
      </c>
      <c r="W49" s="171">
        <f>(HISTORICO!$S49+HISTORICO!$T49)/HISTORICO!$O49</f>
        <v>0</v>
      </c>
      <c r="X49" s="169">
        <v>4.0</v>
      </c>
      <c r="Y49" s="169">
        <v>0.0</v>
      </c>
      <c r="Z49" s="169">
        <v>0.0</v>
      </c>
      <c r="AA49" s="169">
        <v>0.0</v>
      </c>
      <c r="AB49" s="169">
        <f>SUM(HISTORICO!$X49:$AA49)</f>
        <v>4</v>
      </c>
      <c r="AC49" s="172">
        <f>HISTORICO!$AB49/HISTORICO!$O49</f>
        <v>1</v>
      </c>
      <c r="AD49" s="171">
        <f>HISTORICO!$X49/HISTORICO!$AB49</f>
        <v>1</v>
      </c>
      <c r="AE49" s="171">
        <f>HISTORICO!$Y49/HISTORICO!$AB49</f>
        <v>0</v>
      </c>
      <c r="AF49" s="171">
        <f>HISTORICO!$Z49/HISTORICO!$AB49</f>
        <v>0</v>
      </c>
      <c r="AG49" s="171">
        <f>HISTORICO!$AA49/HISTORICO!$AB49</f>
        <v>0</v>
      </c>
      <c r="AH49" s="169">
        <v>8.0</v>
      </c>
      <c r="AI49" s="173">
        <v>2.0</v>
      </c>
      <c r="AJ49" s="174" t="s">
        <v>853</v>
      </c>
    </row>
    <row r="50" ht="14.25" customHeight="1">
      <c r="A50" s="149"/>
      <c r="B50" s="167" t="s">
        <v>763</v>
      </c>
      <c r="C50" s="169">
        <v>9.0</v>
      </c>
      <c r="D50" s="169">
        <v>1.0</v>
      </c>
      <c r="E50" s="161">
        <f>HISTORICO!$D50/HISTORICO!$C50</f>
        <v>0.1111111111</v>
      </c>
      <c r="F50" s="149"/>
      <c r="G50" s="149"/>
      <c r="H50" s="6" t="s">
        <v>219</v>
      </c>
      <c r="I50" s="6">
        <v>166.0</v>
      </c>
      <c r="J50" s="6">
        <v>58.0</v>
      </c>
      <c r="K50" s="161">
        <f>HISTORICO!$J50/HISTORICO!$I50</f>
        <v>0.3493975904</v>
      </c>
      <c r="L50" s="149"/>
      <c r="M50" s="149"/>
      <c r="N50" s="170" t="s">
        <v>501</v>
      </c>
      <c r="O50" s="169">
        <v>4.0</v>
      </c>
      <c r="P50" s="169">
        <v>1.0</v>
      </c>
      <c r="Q50" s="169">
        <v>2.0</v>
      </c>
      <c r="R50" s="169">
        <v>1.0</v>
      </c>
      <c r="S50" s="169">
        <v>0.0</v>
      </c>
      <c r="T50" s="169">
        <v>0.0</v>
      </c>
      <c r="U50" s="171">
        <f>HISTORICO!$P50/HISTORICO!$O50</f>
        <v>0.25</v>
      </c>
      <c r="V50" s="171">
        <f>HISTORICO!$Q50/HISTORICO!$O50</f>
        <v>0.5</v>
      </c>
      <c r="W50" s="171">
        <f>(HISTORICO!$S50+HISTORICO!$T50)/HISTORICO!$O50</f>
        <v>0</v>
      </c>
      <c r="X50" s="169">
        <v>3.0</v>
      </c>
      <c r="Y50" s="169">
        <v>0.0</v>
      </c>
      <c r="Z50" s="169">
        <v>0.0</v>
      </c>
      <c r="AA50" s="169">
        <v>0.0</v>
      </c>
      <c r="AB50" s="169">
        <f>SUM(HISTORICO!$X50:$AA50)</f>
        <v>3</v>
      </c>
      <c r="AC50" s="172">
        <f>HISTORICO!$AB50/HISTORICO!$O50</f>
        <v>0.75</v>
      </c>
      <c r="AD50" s="171">
        <f>HISTORICO!$X50/HISTORICO!$AB50</f>
        <v>1</v>
      </c>
      <c r="AE50" s="171">
        <f>HISTORICO!$Y50/HISTORICO!$AB50</f>
        <v>0</v>
      </c>
      <c r="AF50" s="171">
        <f>HISTORICO!$Z50/HISTORICO!$AB50</f>
        <v>0</v>
      </c>
      <c r="AG50" s="171">
        <f>HISTORICO!$AA50/HISTORICO!$AB50</f>
        <v>0</v>
      </c>
      <c r="AH50" s="169">
        <v>9.0</v>
      </c>
      <c r="AI50" s="173">
        <v>2.25</v>
      </c>
      <c r="AJ50" s="174" t="s">
        <v>853</v>
      </c>
    </row>
    <row r="51" ht="14.25" customHeight="1">
      <c r="A51" s="149"/>
      <c r="B51" s="167" t="s">
        <v>742</v>
      </c>
      <c r="C51" s="169">
        <v>8.0</v>
      </c>
      <c r="D51" s="169">
        <v>2.0</v>
      </c>
      <c r="E51" s="161">
        <f>HISTORICO!$D51/HISTORICO!$C51</f>
        <v>0.25</v>
      </c>
      <c r="F51" s="149"/>
      <c r="G51" s="149"/>
      <c r="H51" s="6" t="s">
        <v>221</v>
      </c>
      <c r="I51" s="6">
        <v>176.0</v>
      </c>
      <c r="J51" s="6">
        <v>60.0</v>
      </c>
      <c r="K51" s="161">
        <f>HISTORICO!$J51/HISTORICO!$I51</f>
        <v>0.3409090909</v>
      </c>
      <c r="L51" s="149"/>
      <c r="M51" s="149"/>
      <c r="N51" s="170" t="s">
        <v>504</v>
      </c>
      <c r="O51" s="169">
        <v>4.0</v>
      </c>
      <c r="P51" s="169">
        <v>1.0</v>
      </c>
      <c r="Q51" s="169">
        <v>1.0</v>
      </c>
      <c r="R51" s="169">
        <v>1.0</v>
      </c>
      <c r="S51" s="169">
        <v>1.0</v>
      </c>
      <c r="T51" s="169">
        <v>0.0</v>
      </c>
      <c r="U51" s="171">
        <f>HISTORICO!$P51/HISTORICO!$O51</f>
        <v>0.25</v>
      </c>
      <c r="V51" s="171">
        <f>HISTORICO!$Q51/HISTORICO!$O51</f>
        <v>0.25</v>
      </c>
      <c r="W51" s="171">
        <f>(HISTORICO!$S51+HISTORICO!$T51)/HISTORICO!$O51</f>
        <v>0.25</v>
      </c>
      <c r="X51" s="169">
        <v>2.0</v>
      </c>
      <c r="Y51" s="169">
        <v>0.0</v>
      </c>
      <c r="Z51" s="169">
        <v>0.0</v>
      </c>
      <c r="AA51" s="169">
        <v>1.0</v>
      </c>
      <c r="AB51" s="169">
        <f>SUM(HISTORICO!$X51:$AA51)</f>
        <v>3</v>
      </c>
      <c r="AC51" s="172">
        <f>HISTORICO!$AB51/HISTORICO!$O51</f>
        <v>0.75</v>
      </c>
      <c r="AD51" s="171">
        <f>HISTORICO!$X51/HISTORICO!$AB51</f>
        <v>0.6666666667</v>
      </c>
      <c r="AE51" s="171">
        <f>HISTORICO!$Y51/HISTORICO!$AB51</f>
        <v>0</v>
      </c>
      <c r="AF51" s="171">
        <f>HISTORICO!$Z51/HISTORICO!$AB51</f>
        <v>0</v>
      </c>
      <c r="AG51" s="171">
        <f>HISTORICO!$AA51/HISTORICO!$AB51</f>
        <v>0.3333333333</v>
      </c>
      <c r="AH51" s="169">
        <v>11.0</v>
      </c>
      <c r="AI51" s="173">
        <v>2.75</v>
      </c>
      <c r="AJ51" s="174" t="s">
        <v>853</v>
      </c>
    </row>
    <row r="52" ht="14.25" customHeight="1">
      <c r="A52" s="149"/>
      <c r="B52" s="167" t="s">
        <v>749</v>
      </c>
      <c r="C52" s="169">
        <v>8.0</v>
      </c>
      <c r="D52" s="169">
        <v>2.0</v>
      </c>
      <c r="E52" s="161">
        <f>HISTORICO!$D52/HISTORICO!$C52</f>
        <v>0.25</v>
      </c>
      <c r="F52" s="149"/>
      <c r="G52" s="149"/>
      <c r="H52" s="6" t="s">
        <v>230</v>
      </c>
      <c r="I52" s="6">
        <v>187.0</v>
      </c>
      <c r="J52" s="6">
        <v>55.0</v>
      </c>
      <c r="K52" s="161">
        <f>HISTORICO!$J52/HISTORICO!$I52</f>
        <v>0.2941176471</v>
      </c>
      <c r="L52" s="149"/>
      <c r="M52" s="149"/>
      <c r="N52" s="170" t="s">
        <v>47</v>
      </c>
      <c r="O52" s="169">
        <v>4.0</v>
      </c>
      <c r="P52" s="169">
        <v>1.0</v>
      </c>
      <c r="Q52" s="169">
        <v>2.0</v>
      </c>
      <c r="R52" s="169">
        <v>1.0</v>
      </c>
      <c r="S52" s="169">
        <v>0.0</v>
      </c>
      <c r="T52" s="169">
        <v>0.0</v>
      </c>
      <c r="U52" s="171">
        <f>HISTORICO!$P52/HISTORICO!$O52</f>
        <v>0.25</v>
      </c>
      <c r="V52" s="171">
        <f>HISTORICO!$Q52/HISTORICO!$O52</f>
        <v>0.5</v>
      </c>
      <c r="W52" s="171">
        <f>(HISTORICO!$S52+HISTORICO!$T52)/HISTORICO!$O52</f>
        <v>0</v>
      </c>
      <c r="X52" s="169">
        <v>2.0</v>
      </c>
      <c r="Y52" s="169">
        <v>0.0</v>
      </c>
      <c r="Z52" s="169">
        <v>0.0</v>
      </c>
      <c r="AA52" s="169">
        <v>0.0</v>
      </c>
      <c r="AB52" s="169">
        <f>SUM(HISTORICO!$X52:$AA52)</f>
        <v>2</v>
      </c>
      <c r="AC52" s="172">
        <f>HISTORICO!$AB52/HISTORICO!$O52</f>
        <v>0.5</v>
      </c>
      <c r="AD52" s="171">
        <f>HISTORICO!$X52/HISTORICO!$AB52</f>
        <v>1</v>
      </c>
      <c r="AE52" s="171">
        <f>HISTORICO!$Y52/HISTORICO!$AB52</f>
        <v>0</v>
      </c>
      <c r="AF52" s="171">
        <f>HISTORICO!$Z52/HISTORICO!$AB52</f>
        <v>0</v>
      </c>
      <c r="AG52" s="171">
        <f>HISTORICO!$AA52/HISTORICO!$AB52</f>
        <v>0</v>
      </c>
      <c r="AH52" s="169">
        <v>10.0</v>
      </c>
      <c r="AI52" s="173">
        <v>2.5</v>
      </c>
      <c r="AJ52" s="174" t="s">
        <v>853</v>
      </c>
    </row>
    <row r="53" ht="14.25" customHeight="1">
      <c r="A53" s="149"/>
      <c r="B53" s="167" t="s">
        <v>799</v>
      </c>
      <c r="C53" s="169">
        <v>8.0</v>
      </c>
      <c r="D53" s="169">
        <v>1.0</v>
      </c>
      <c r="E53" s="161">
        <f>HISTORICO!$D53/HISTORICO!$C53</f>
        <v>0.125</v>
      </c>
      <c r="F53" s="149"/>
      <c r="G53" s="149"/>
      <c r="H53" s="6" t="s">
        <v>236</v>
      </c>
      <c r="I53" s="6">
        <v>135.0</v>
      </c>
      <c r="J53" s="6">
        <v>39.0</v>
      </c>
      <c r="K53" s="161">
        <f>HISTORICO!$J53/HISTORICO!$I53</f>
        <v>0.2888888889</v>
      </c>
      <c r="L53" s="149"/>
      <c r="M53" s="149"/>
      <c r="N53" s="170" t="s">
        <v>484</v>
      </c>
      <c r="O53" s="169">
        <v>4.0</v>
      </c>
      <c r="P53" s="169">
        <v>1.0</v>
      </c>
      <c r="Q53" s="169">
        <v>1.0</v>
      </c>
      <c r="R53" s="169">
        <v>2.0</v>
      </c>
      <c r="S53" s="169">
        <v>0.0</v>
      </c>
      <c r="T53" s="169">
        <v>0.0</v>
      </c>
      <c r="U53" s="171">
        <f>HISTORICO!$P53/HISTORICO!$O53</f>
        <v>0.25</v>
      </c>
      <c r="V53" s="171">
        <f>HISTORICO!$Q53/HISTORICO!$O53</f>
        <v>0.25</v>
      </c>
      <c r="W53" s="171">
        <f>(HISTORICO!$S53+HISTORICO!$T53)/HISTORICO!$O53</f>
        <v>0</v>
      </c>
      <c r="X53" s="169">
        <v>0.0</v>
      </c>
      <c r="Y53" s="169">
        <v>0.0</v>
      </c>
      <c r="Z53" s="169">
        <v>1.0</v>
      </c>
      <c r="AA53" s="169">
        <v>0.0</v>
      </c>
      <c r="AB53" s="169">
        <f>SUM(HISTORICO!$X53:$AA53)</f>
        <v>1</v>
      </c>
      <c r="AC53" s="172">
        <f>HISTORICO!$AB53/HISTORICO!$O53</f>
        <v>0.25</v>
      </c>
      <c r="AD53" s="171">
        <f>HISTORICO!$X53/HISTORICO!$AB53</f>
        <v>0</v>
      </c>
      <c r="AE53" s="171">
        <f>HISTORICO!$Y53/HISTORICO!$AB53</f>
        <v>0</v>
      </c>
      <c r="AF53" s="171">
        <f>HISTORICO!$Z53/HISTORICO!$AB53</f>
        <v>1</v>
      </c>
      <c r="AG53" s="171">
        <f>HISTORICO!$AA53/HISTORICO!$AB53</f>
        <v>0</v>
      </c>
      <c r="AH53" s="169">
        <v>9.0</v>
      </c>
      <c r="AI53" s="173">
        <v>2.25</v>
      </c>
      <c r="AJ53" s="174" t="s">
        <v>853</v>
      </c>
    </row>
    <row r="54" ht="14.25" customHeight="1">
      <c r="A54" s="149"/>
      <c r="B54" s="167" t="s">
        <v>610</v>
      </c>
      <c r="C54" s="169">
        <v>8.0</v>
      </c>
      <c r="D54" s="169">
        <v>5.0</v>
      </c>
      <c r="E54" s="161">
        <f>HISTORICO!$D54/HISTORICO!$C54</f>
        <v>0.625</v>
      </c>
      <c r="F54" s="149"/>
      <c r="G54" s="149"/>
      <c r="H54" s="6" t="s">
        <v>238</v>
      </c>
      <c r="I54" s="6">
        <v>246.0</v>
      </c>
      <c r="J54" s="6">
        <v>68.0</v>
      </c>
      <c r="K54" s="161">
        <f>HISTORICO!$J54/HISTORICO!$I54</f>
        <v>0.2764227642</v>
      </c>
      <c r="L54" s="149"/>
      <c r="M54" s="149"/>
      <c r="N54" s="170" t="s">
        <v>42</v>
      </c>
      <c r="O54" s="169">
        <v>4.0</v>
      </c>
      <c r="P54" s="169">
        <v>0.0</v>
      </c>
      <c r="Q54" s="169">
        <v>2.0</v>
      </c>
      <c r="R54" s="169">
        <v>2.0</v>
      </c>
      <c r="S54" s="169">
        <v>0.0</v>
      </c>
      <c r="T54" s="169">
        <v>0.0</v>
      </c>
      <c r="U54" s="171">
        <f>HISTORICO!$P54/HISTORICO!$O54</f>
        <v>0</v>
      </c>
      <c r="V54" s="171">
        <f>HISTORICO!$Q54/HISTORICO!$O54</f>
        <v>0.5</v>
      </c>
      <c r="W54" s="171">
        <f>(HISTORICO!$S54+HISTORICO!$T54)/HISTORICO!$O54</f>
        <v>0</v>
      </c>
      <c r="X54" s="169">
        <v>1.0</v>
      </c>
      <c r="Y54" s="169">
        <v>0.0</v>
      </c>
      <c r="Z54" s="169">
        <v>0.0</v>
      </c>
      <c r="AA54" s="169">
        <v>0.0</v>
      </c>
      <c r="AB54" s="169">
        <f>SUM(HISTORICO!$X54:$AA54)</f>
        <v>1</v>
      </c>
      <c r="AC54" s="172">
        <f>HISTORICO!$AB54/HISTORICO!$O54</f>
        <v>0.25</v>
      </c>
      <c r="AD54" s="171">
        <f>HISTORICO!$X54/HISTORICO!$AB54</f>
        <v>1</v>
      </c>
      <c r="AE54" s="171">
        <f>HISTORICO!$Y54/HISTORICO!$AB54</f>
        <v>0</v>
      </c>
      <c r="AF54" s="171">
        <f>HISTORICO!$Z54/HISTORICO!$AB54</f>
        <v>0</v>
      </c>
      <c r="AG54" s="171">
        <f>HISTORICO!$AA54/HISTORICO!$AB54</f>
        <v>0</v>
      </c>
      <c r="AH54" s="169">
        <v>11.0</v>
      </c>
      <c r="AI54" s="173">
        <v>2.75</v>
      </c>
      <c r="AJ54" s="174" t="s">
        <v>853</v>
      </c>
    </row>
    <row r="55" ht="14.25" customHeight="1">
      <c r="A55" s="149"/>
      <c r="B55" s="167" t="s">
        <v>728</v>
      </c>
      <c r="C55" s="169">
        <v>7.0</v>
      </c>
      <c r="D55" s="169">
        <v>2.0</v>
      </c>
      <c r="E55" s="161">
        <f>HISTORICO!$D55/HISTORICO!$C55</f>
        <v>0.2857142857</v>
      </c>
      <c r="F55" s="149"/>
      <c r="G55" s="149"/>
      <c r="H55" s="6" t="s">
        <v>217</v>
      </c>
      <c r="I55" s="6">
        <v>39.0</v>
      </c>
      <c r="J55" s="6">
        <v>8.0</v>
      </c>
      <c r="K55" s="161">
        <f>HISTORICO!$J55/HISTORICO!$I55</f>
        <v>0.2051282051</v>
      </c>
      <c r="L55" s="149"/>
      <c r="M55" s="149"/>
      <c r="N55" s="170" t="s">
        <v>523</v>
      </c>
      <c r="O55" s="169">
        <v>4.0</v>
      </c>
      <c r="P55" s="169">
        <v>0.0</v>
      </c>
      <c r="Q55" s="169">
        <v>0.0</v>
      </c>
      <c r="R55" s="169">
        <v>3.0</v>
      </c>
      <c r="S55" s="169">
        <v>1.0</v>
      </c>
      <c r="T55" s="169">
        <v>0.0</v>
      </c>
      <c r="U55" s="171">
        <f>HISTORICO!$P55/HISTORICO!$O55</f>
        <v>0</v>
      </c>
      <c r="V55" s="171">
        <f>HISTORICO!$Q55/HISTORICO!$O55</f>
        <v>0</v>
      </c>
      <c r="W55" s="171">
        <f>(HISTORICO!$S55+HISTORICO!$T55)/HISTORICO!$O55</f>
        <v>0.25</v>
      </c>
      <c r="X55" s="169">
        <v>0.0</v>
      </c>
      <c r="Y55" s="169">
        <v>0.0</v>
      </c>
      <c r="Z55" s="169">
        <v>0.0</v>
      </c>
      <c r="AA55" s="169">
        <v>0.0</v>
      </c>
      <c r="AB55" s="169">
        <f>SUM(HISTORICO!$X55:$AA55)</f>
        <v>0</v>
      </c>
      <c r="AC55" s="172">
        <f>HISTORICO!$AB55/HISTORICO!$O55</f>
        <v>0</v>
      </c>
      <c r="AD55" s="171" t="str">
        <f>HISTORICO!$X55/HISTORICO!$AB55</f>
        <v>#DIV/0!</v>
      </c>
      <c r="AE55" s="171" t="str">
        <f>HISTORICO!$Y55/HISTORICO!$AB55</f>
        <v>#DIV/0!</v>
      </c>
      <c r="AF55" s="171" t="str">
        <f>HISTORICO!$Z55/HISTORICO!$AB55</f>
        <v>#DIV/0!</v>
      </c>
      <c r="AG55" s="171" t="str">
        <f>HISTORICO!$AA55/HISTORICO!$AB55</f>
        <v>#DIV/0!</v>
      </c>
      <c r="AH55" s="169">
        <v>4.0</v>
      </c>
      <c r="AI55" s="173">
        <v>1.0</v>
      </c>
      <c r="AJ55" s="174" t="s">
        <v>853</v>
      </c>
    </row>
    <row r="56" ht="14.25" customHeight="1">
      <c r="A56" s="149"/>
      <c r="B56" s="167" t="s">
        <v>795</v>
      </c>
      <c r="C56" s="169">
        <v>7.0</v>
      </c>
      <c r="D56" s="169">
        <v>1.0</v>
      </c>
      <c r="E56" s="161">
        <f>HISTORICO!$D56/HISTORICO!$C56</f>
        <v>0.1428571429</v>
      </c>
      <c r="F56" s="149"/>
      <c r="G56" s="149"/>
      <c r="H56" s="6" t="s">
        <v>224</v>
      </c>
      <c r="I56" s="6">
        <v>39.0</v>
      </c>
      <c r="J56" s="6">
        <v>8.0</v>
      </c>
      <c r="K56" s="161">
        <f>HISTORICO!$J56/HISTORICO!$I56</f>
        <v>0.2051282051</v>
      </c>
      <c r="L56" s="149"/>
      <c r="M56" s="149"/>
      <c r="N56" s="170" t="s">
        <v>106</v>
      </c>
      <c r="O56" s="169">
        <v>3.0</v>
      </c>
      <c r="P56" s="169">
        <v>2.0</v>
      </c>
      <c r="Q56" s="169">
        <v>1.0</v>
      </c>
      <c r="R56" s="169">
        <v>0.0</v>
      </c>
      <c r="S56" s="169">
        <v>0.0</v>
      </c>
      <c r="T56" s="169">
        <v>0.0</v>
      </c>
      <c r="U56" s="171">
        <f>HISTORICO!$P56/HISTORICO!$O56</f>
        <v>0.6666666667</v>
      </c>
      <c r="V56" s="171">
        <f>HISTORICO!$Q56/HISTORICO!$O56</f>
        <v>0.3333333333</v>
      </c>
      <c r="W56" s="171">
        <f>(HISTORICO!$S56+HISTORICO!$T56)/HISTORICO!$O56</f>
        <v>0</v>
      </c>
      <c r="X56" s="169">
        <v>6.0</v>
      </c>
      <c r="Y56" s="169">
        <v>0.0</v>
      </c>
      <c r="Z56" s="169">
        <v>0.0</v>
      </c>
      <c r="AA56" s="169">
        <v>0.0</v>
      </c>
      <c r="AB56" s="169">
        <f>SUM(HISTORICO!$X56:$AA56)</f>
        <v>6</v>
      </c>
      <c r="AC56" s="172">
        <f>HISTORICO!$AB56/HISTORICO!$O56</f>
        <v>2</v>
      </c>
      <c r="AD56" s="171">
        <f>HISTORICO!$X56/HISTORICO!$AB56</f>
        <v>1</v>
      </c>
      <c r="AE56" s="171">
        <f>HISTORICO!$Y56/HISTORICO!$AB56</f>
        <v>0</v>
      </c>
      <c r="AF56" s="171">
        <f>HISTORICO!$Z56/HISTORICO!$AB56</f>
        <v>0</v>
      </c>
      <c r="AG56" s="171">
        <f>HISTORICO!$AA56/HISTORICO!$AB56</f>
        <v>0</v>
      </c>
      <c r="AH56" s="169">
        <v>11.0</v>
      </c>
      <c r="AI56" s="173">
        <v>3.6666666666666665</v>
      </c>
      <c r="AJ56" s="174" t="s">
        <v>853</v>
      </c>
    </row>
    <row r="57" ht="14.25" customHeight="1">
      <c r="A57" s="149"/>
      <c r="B57" s="167" t="s">
        <v>809</v>
      </c>
      <c r="C57" s="169">
        <v>6.0</v>
      </c>
      <c r="D57" s="169">
        <v>0.0</v>
      </c>
      <c r="E57" s="161">
        <f>HISTORICO!$D57/HISTORICO!$C57</f>
        <v>0</v>
      </c>
      <c r="F57" s="149"/>
      <c r="G57" s="149"/>
      <c r="H57" s="6" t="s">
        <v>229</v>
      </c>
      <c r="I57" s="6">
        <v>6.0</v>
      </c>
      <c r="J57" s="6">
        <v>1.0</v>
      </c>
      <c r="K57" s="161">
        <f>HISTORICO!$J57/HISTORICO!$I57</f>
        <v>0.1666666667</v>
      </c>
      <c r="L57" s="149"/>
      <c r="M57" s="149"/>
      <c r="N57" s="170" t="s">
        <v>373</v>
      </c>
      <c r="O57" s="169">
        <v>3.0</v>
      </c>
      <c r="P57" s="169">
        <v>2.0</v>
      </c>
      <c r="Q57" s="169">
        <v>1.0</v>
      </c>
      <c r="R57" s="169">
        <v>0.0</v>
      </c>
      <c r="S57" s="169">
        <v>0.0</v>
      </c>
      <c r="T57" s="169">
        <v>0.0</v>
      </c>
      <c r="U57" s="171">
        <f>HISTORICO!$P57/HISTORICO!$O57</f>
        <v>0.6666666667</v>
      </c>
      <c r="V57" s="171">
        <f>HISTORICO!$Q57/HISTORICO!$O57</f>
        <v>0.3333333333</v>
      </c>
      <c r="W57" s="171">
        <f>(HISTORICO!$S57+HISTORICO!$T57)/HISTORICO!$O57</f>
        <v>0</v>
      </c>
      <c r="X57" s="169">
        <v>6.0</v>
      </c>
      <c r="Y57" s="169">
        <v>0.0</v>
      </c>
      <c r="Z57" s="169">
        <v>0.0</v>
      </c>
      <c r="AA57" s="169">
        <v>0.0</v>
      </c>
      <c r="AB57" s="169">
        <f>SUM(HISTORICO!$X57:$AA57)</f>
        <v>6</v>
      </c>
      <c r="AC57" s="172">
        <f>HISTORICO!$AB57/HISTORICO!$O57</f>
        <v>2</v>
      </c>
      <c r="AD57" s="171">
        <f>HISTORICO!$X57/HISTORICO!$AB57</f>
        <v>1</v>
      </c>
      <c r="AE57" s="171">
        <f>HISTORICO!$Y57/HISTORICO!$AB57</f>
        <v>0</v>
      </c>
      <c r="AF57" s="171">
        <f>HISTORICO!$Z57/HISTORICO!$AB57</f>
        <v>0</v>
      </c>
      <c r="AG57" s="171">
        <f>HISTORICO!$AA57/HISTORICO!$AB57</f>
        <v>0</v>
      </c>
      <c r="AH57" s="169">
        <v>9.0</v>
      </c>
      <c r="AI57" s="173">
        <v>3.0</v>
      </c>
      <c r="AJ57" s="174" t="s">
        <v>853</v>
      </c>
    </row>
    <row r="58" ht="14.25" customHeight="1">
      <c r="A58" s="149"/>
      <c r="B58" s="167" t="s">
        <v>729</v>
      </c>
      <c r="C58" s="169">
        <v>6.0</v>
      </c>
      <c r="D58" s="169">
        <v>2.0</v>
      </c>
      <c r="E58" s="161">
        <f>HISTORICO!$D58/HISTORICO!$C58</f>
        <v>0.3333333333</v>
      </c>
      <c r="F58" s="149"/>
      <c r="G58" s="149"/>
      <c r="H58" s="6" t="s">
        <v>229</v>
      </c>
      <c r="I58" s="6">
        <v>6.0</v>
      </c>
      <c r="J58" s="6">
        <v>1.0</v>
      </c>
      <c r="K58" s="161">
        <f>HISTORICO!$J58/HISTORICO!$I58</f>
        <v>0.1666666667</v>
      </c>
      <c r="L58" s="149"/>
      <c r="M58" s="149"/>
      <c r="N58" s="170" t="s">
        <v>371</v>
      </c>
      <c r="O58" s="169">
        <v>3.0</v>
      </c>
      <c r="P58" s="169">
        <v>2.0</v>
      </c>
      <c r="Q58" s="169">
        <v>0.0</v>
      </c>
      <c r="R58" s="169">
        <v>0.0</v>
      </c>
      <c r="S58" s="169">
        <v>1.0</v>
      </c>
      <c r="T58" s="169">
        <v>0.0</v>
      </c>
      <c r="U58" s="171">
        <f>HISTORICO!$P58/HISTORICO!$O58</f>
        <v>0.6666666667</v>
      </c>
      <c r="V58" s="171">
        <f>HISTORICO!$Q58/HISTORICO!$O58</f>
        <v>0</v>
      </c>
      <c r="W58" s="171">
        <f>(HISTORICO!$S58+HISTORICO!$T58)/HISTORICO!$O58</f>
        <v>0.3333333333</v>
      </c>
      <c r="X58" s="169">
        <v>0.0</v>
      </c>
      <c r="Y58" s="169">
        <v>0.0</v>
      </c>
      <c r="Z58" s="169">
        <v>6.0</v>
      </c>
      <c r="AA58" s="169">
        <v>0.0</v>
      </c>
      <c r="AB58" s="169">
        <f>SUM(HISTORICO!$X58:$AA58)</f>
        <v>6</v>
      </c>
      <c r="AC58" s="172">
        <f>HISTORICO!$AB58/HISTORICO!$O58</f>
        <v>2</v>
      </c>
      <c r="AD58" s="171">
        <f>HISTORICO!$X58/HISTORICO!$AB58</f>
        <v>0</v>
      </c>
      <c r="AE58" s="171">
        <f>HISTORICO!$Y58/HISTORICO!$AB58</f>
        <v>0</v>
      </c>
      <c r="AF58" s="171">
        <f>HISTORICO!$Z58/HISTORICO!$AB58</f>
        <v>1</v>
      </c>
      <c r="AG58" s="171">
        <f>HISTORICO!$AA58/HISTORICO!$AB58</f>
        <v>0</v>
      </c>
      <c r="AH58" s="169">
        <v>9.0</v>
      </c>
      <c r="AI58" s="173">
        <v>3.0</v>
      </c>
      <c r="AJ58" s="174" t="s">
        <v>853</v>
      </c>
    </row>
    <row r="59" ht="14.25" customHeight="1">
      <c r="A59" s="149"/>
      <c r="B59" s="167" t="s">
        <v>86</v>
      </c>
      <c r="C59" s="169">
        <v>6.0</v>
      </c>
      <c r="D59" s="169">
        <v>4.0</v>
      </c>
      <c r="E59" s="161">
        <f>HISTORICO!$D59/HISTORICO!$C59</f>
        <v>0.6666666667</v>
      </c>
      <c r="F59" s="149"/>
      <c r="G59" s="149"/>
      <c r="H59" s="6" t="s">
        <v>231</v>
      </c>
      <c r="I59" s="6">
        <v>149.0</v>
      </c>
      <c r="J59" s="6">
        <v>22.0</v>
      </c>
      <c r="K59" s="161">
        <f>HISTORICO!$J59/HISTORICO!$I59</f>
        <v>0.1476510067</v>
      </c>
      <c r="L59" s="149"/>
      <c r="M59" s="149"/>
      <c r="N59" s="170" t="s">
        <v>375</v>
      </c>
      <c r="O59" s="169">
        <v>3.0</v>
      </c>
      <c r="P59" s="169">
        <v>2.0</v>
      </c>
      <c r="Q59" s="169">
        <v>0.0</v>
      </c>
      <c r="R59" s="169">
        <v>1.0</v>
      </c>
      <c r="S59" s="169">
        <v>0.0</v>
      </c>
      <c r="T59" s="169">
        <v>0.0</v>
      </c>
      <c r="U59" s="171">
        <f>HISTORICO!$P59/HISTORICO!$O59</f>
        <v>0.6666666667</v>
      </c>
      <c r="V59" s="171">
        <f>HISTORICO!$Q59/HISTORICO!$O59</f>
        <v>0</v>
      </c>
      <c r="W59" s="171">
        <f>(HISTORICO!$S59+HISTORICO!$T59)/HISTORICO!$O59</f>
        <v>0</v>
      </c>
      <c r="X59" s="169">
        <v>0.0</v>
      </c>
      <c r="Y59" s="169">
        <v>0.0</v>
      </c>
      <c r="Z59" s="169">
        <v>6.0</v>
      </c>
      <c r="AA59" s="169">
        <v>0.0</v>
      </c>
      <c r="AB59" s="169">
        <f>SUM(HISTORICO!$X59:$AA59)</f>
        <v>6</v>
      </c>
      <c r="AC59" s="172">
        <f>HISTORICO!$AB59/HISTORICO!$O59</f>
        <v>2</v>
      </c>
      <c r="AD59" s="171">
        <f>HISTORICO!$X59/HISTORICO!$AB59</f>
        <v>0</v>
      </c>
      <c r="AE59" s="171">
        <f>HISTORICO!$Y59/HISTORICO!$AB59</f>
        <v>0</v>
      </c>
      <c r="AF59" s="171">
        <f>HISTORICO!$Z59/HISTORICO!$AB59</f>
        <v>1</v>
      </c>
      <c r="AG59" s="171">
        <f>HISTORICO!$AA59/HISTORICO!$AB59</f>
        <v>0</v>
      </c>
      <c r="AH59" s="169">
        <v>9.0</v>
      </c>
      <c r="AI59" s="173">
        <v>3.0</v>
      </c>
      <c r="AJ59" s="174" t="s">
        <v>853</v>
      </c>
    </row>
    <row r="60" ht="14.25" customHeight="1">
      <c r="A60" s="149"/>
      <c r="B60" s="167" t="s">
        <v>703</v>
      </c>
      <c r="C60" s="169">
        <v>6.0</v>
      </c>
      <c r="D60" s="169">
        <v>2.0</v>
      </c>
      <c r="E60" s="161">
        <f>HISTORICO!$D60/HISTORICO!$C60</f>
        <v>0.3333333333</v>
      </c>
      <c r="F60" s="149"/>
      <c r="G60" s="149"/>
      <c r="H60" s="6" t="s">
        <v>237</v>
      </c>
      <c r="I60" s="6">
        <v>52.0</v>
      </c>
      <c r="J60" s="6">
        <v>7.0</v>
      </c>
      <c r="K60" s="161">
        <f>HISTORICO!$J60/HISTORICO!$I60</f>
        <v>0.1346153846</v>
      </c>
      <c r="L60" s="149"/>
      <c r="M60" s="149"/>
      <c r="N60" s="170" t="s">
        <v>66</v>
      </c>
      <c r="O60" s="169">
        <v>3.0</v>
      </c>
      <c r="P60" s="169">
        <v>2.0</v>
      </c>
      <c r="Q60" s="169">
        <v>1.0</v>
      </c>
      <c r="R60" s="169">
        <v>0.0</v>
      </c>
      <c r="S60" s="169">
        <v>0.0</v>
      </c>
      <c r="T60" s="169">
        <v>0.0</v>
      </c>
      <c r="U60" s="171">
        <f>HISTORICO!$P60/HISTORICO!$O60</f>
        <v>0.6666666667</v>
      </c>
      <c r="V60" s="171">
        <f>HISTORICO!$Q60/HISTORICO!$O60</f>
        <v>0.3333333333</v>
      </c>
      <c r="W60" s="171">
        <f>(HISTORICO!$S60+HISTORICO!$T60)/HISTORICO!$O60</f>
        <v>0</v>
      </c>
      <c r="X60" s="169">
        <v>1.0</v>
      </c>
      <c r="Y60" s="169">
        <v>2.0</v>
      </c>
      <c r="Z60" s="169">
        <v>2.0</v>
      </c>
      <c r="AA60" s="169">
        <v>0.0</v>
      </c>
      <c r="AB60" s="169">
        <f>SUM(HISTORICO!$X60:$AA60)</f>
        <v>5</v>
      </c>
      <c r="AC60" s="172">
        <f>HISTORICO!$AB60/HISTORICO!$O60</f>
        <v>1.666666667</v>
      </c>
      <c r="AD60" s="171">
        <f>HISTORICO!$X60/HISTORICO!$AB60</f>
        <v>0.2</v>
      </c>
      <c r="AE60" s="171">
        <f>HISTORICO!$Y60/HISTORICO!$AB60</f>
        <v>0.4</v>
      </c>
      <c r="AF60" s="171">
        <f>HISTORICO!$Z60/HISTORICO!$AB60</f>
        <v>0.4</v>
      </c>
      <c r="AG60" s="171">
        <f>HISTORICO!$AA60/HISTORICO!$AB60</f>
        <v>0</v>
      </c>
      <c r="AH60" s="169">
        <v>9.0</v>
      </c>
      <c r="AI60" s="173">
        <v>3.0</v>
      </c>
      <c r="AJ60" s="174" t="s">
        <v>853</v>
      </c>
    </row>
    <row r="61" ht="14.25" customHeight="1">
      <c r="A61" s="149"/>
      <c r="B61" s="167" t="s">
        <v>639</v>
      </c>
      <c r="C61" s="169">
        <v>5.0</v>
      </c>
      <c r="D61" s="169">
        <v>1.0</v>
      </c>
      <c r="E61" s="161">
        <f>HISTORICO!$D61/HISTORICO!$C61</f>
        <v>0.2</v>
      </c>
      <c r="F61" s="149"/>
      <c r="G61" s="149"/>
      <c r="H61" s="6" t="s">
        <v>240</v>
      </c>
      <c r="I61" s="6">
        <v>161.0</v>
      </c>
      <c r="J61" s="6">
        <v>18.0</v>
      </c>
      <c r="K61" s="161">
        <f>HISTORICO!$J61/HISTORICO!$I61</f>
        <v>0.1118012422</v>
      </c>
      <c r="L61" s="149"/>
      <c r="M61" s="149"/>
      <c r="N61" s="170" t="s">
        <v>487</v>
      </c>
      <c r="O61" s="169">
        <v>3.0</v>
      </c>
      <c r="P61" s="169">
        <v>1.0</v>
      </c>
      <c r="Q61" s="169">
        <v>2.0</v>
      </c>
      <c r="R61" s="169">
        <v>0.0</v>
      </c>
      <c r="S61" s="169">
        <v>0.0</v>
      </c>
      <c r="T61" s="169">
        <v>0.0</v>
      </c>
      <c r="U61" s="171">
        <f>HISTORICO!$P61/HISTORICO!$O61</f>
        <v>0.3333333333</v>
      </c>
      <c r="V61" s="171">
        <f>HISTORICO!$Q61/HISTORICO!$O61</f>
        <v>0.6666666667</v>
      </c>
      <c r="W61" s="171">
        <f>(HISTORICO!$S61+HISTORICO!$T61)/HISTORICO!$O61</f>
        <v>0</v>
      </c>
      <c r="X61" s="169">
        <v>2.0</v>
      </c>
      <c r="Y61" s="169">
        <v>0.0</v>
      </c>
      <c r="Z61" s="169">
        <v>0.0</v>
      </c>
      <c r="AA61" s="169">
        <v>0.0</v>
      </c>
      <c r="AB61" s="169">
        <f>SUM(HISTORICO!$X61:$AA61)</f>
        <v>2</v>
      </c>
      <c r="AC61" s="172">
        <f>HISTORICO!$AB61/HISTORICO!$O61</f>
        <v>0.6666666667</v>
      </c>
      <c r="AD61" s="171">
        <f>HISTORICO!$X61/HISTORICO!$AB61</f>
        <v>1</v>
      </c>
      <c r="AE61" s="171">
        <f>HISTORICO!$Y61/HISTORICO!$AB61</f>
        <v>0</v>
      </c>
      <c r="AF61" s="171">
        <f>HISTORICO!$Z61/HISTORICO!$AB61</f>
        <v>0</v>
      </c>
      <c r="AG61" s="171">
        <f>HISTORICO!$AA61/HISTORICO!$AB61</f>
        <v>0</v>
      </c>
      <c r="AH61" s="169">
        <v>8.0</v>
      </c>
      <c r="AI61" s="173">
        <v>2.6666666666666665</v>
      </c>
      <c r="AJ61" s="174" t="s">
        <v>853</v>
      </c>
    </row>
    <row r="62" ht="14.25" customHeight="1">
      <c r="A62" s="149"/>
      <c r="B62" s="167" t="s">
        <v>637</v>
      </c>
      <c r="C62" s="169">
        <v>4.0</v>
      </c>
      <c r="D62" s="169">
        <v>2.0</v>
      </c>
      <c r="E62" s="161">
        <f>HISTORICO!$D62/HISTORICO!$C62</f>
        <v>0.5</v>
      </c>
      <c r="F62" s="149"/>
      <c r="G62" s="149"/>
      <c r="H62" s="6" t="s">
        <v>227</v>
      </c>
      <c r="I62" s="6">
        <v>9.0</v>
      </c>
      <c r="J62" s="6">
        <v>1.0</v>
      </c>
      <c r="K62" s="161">
        <f>HISTORICO!$J62/HISTORICO!$I62</f>
        <v>0.1111111111</v>
      </c>
      <c r="L62" s="149"/>
      <c r="M62" s="149"/>
      <c r="N62" s="170" t="s">
        <v>482</v>
      </c>
      <c r="O62" s="169">
        <v>3.0</v>
      </c>
      <c r="P62" s="169">
        <v>1.0</v>
      </c>
      <c r="Q62" s="169">
        <v>1.0</v>
      </c>
      <c r="R62" s="169">
        <v>1.0</v>
      </c>
      <c r="S62" s="169">
        <v>0.0</v>
      </c>
      <c r="T62" s="169">
        <v>0.0</v>
      </c>
      <c r="U62" s="171">
        <f>HISTORICO!$P62/HISTORICO!$O62</f>
        <v>0.3333333333</v>
      </c>
      <c r="V62" s="171">
        <f>HISTORICO!$Q62/HISTORICO!$O62</f>
        <v>0.3333333333</v>
      </c>
      <c r="W62" s="171">
        <f>(HISTORICO!$S62+HISTORICO!$T62)/HISTORICO!$O62</f>
        <v>0</v>
      </c>
      <c r="X62" s="169">
        <v>2.0</v>
      </c>
      <c r="Y62" s="169">
        <v>0.0</v>
      </c>
      <c r="Z62" s="169">
        <v>0.0</v>
      </c>
      <c r="AA62" s="169">
        <v>0.0</v>
      </c>
      <c r="AB62" s="169">
        <f>SUM(HISTORICO!$X62:$AA62)</f>
        <v>2</v>
      </c>
      <c r="AC62" s="172">
        <f>HISTORICO!$AB62/HISTORICO!$O62</f>
        <v>0.6666666667</v>
      </c>
      <c r="AD62" s="171">
        <f>HISTORICO!$X62/HISTORICO!$AB62</f>
        <v>1</v>
      </c>
      <c r="AE62" s="171">
        <f>HISTORICO!$Y62/HISTORICO!$AB62</f>
        <v>0</v>
      </c>
      <c r="AF62" s="171">
        <f>HISTORICO!$Z62/HISTORICO!$AB62</f>
        <v>0</v>
      </c>
      <c r="AG62" s="171">
        <f>HISTORICO!$AA62/HISTORICO!$AB62</f>
        <v>0</v>
      </c>
      <c r="AH62" s="169">
        <v>7.0</v>
      </c>
      <c r="AI62" s="173">
        <v>2.3333333333333335</v>
      </c>
      <c r="AJ62" s="174" t="s">
        <v>853</v>
      </c>
    </row>
    <row r="63" ht="14.25" customHeight="1">
      <c r="A63" s="149"/>
      <c r="B63" s="167" t="s">
        <v>787</v>
      </c>
      <c r="C63" s="169">
        <v>4.0</v>
      </c>
      <c r="D63" s="169">
        <v>0.0</v>
      </c>
      <c r="E63" s="161">
        <f>HISTORICO!$D63/HISTORICO!$C63</f>
        <v>0</v>
      </c>
      <c r="F63" s="149"/>
      <c r="G63" s="149"/>
      <c r="H63" s="149"/>
      <c r="I63" s="149"/>
      <c r="J63" s="149"/>
      <c r="K63" s="150"/>
      <c r="L63" s="149"/>
      <c r="M63" s="149"/>
      <c r="N63" s="170" t="s">
        <v>420</v>
      </c>
      <c r="O63" s="169">
        <v>3.0</v>
      </c>
      <c r="P63" s="169">
        <v>1.0</v>
      </c>
      <c r="Q63" s="169">
        <v>1.0</v>
      </c>
      <c r="R63" s="169">
        <v>1.0</v>
      </c>
      <c r="S63" s="169">
        <v>0.0</v>
      </c>
      <c r="T63" s="169">
        <v>0.0</v>
      </c>
      <c r="U63" s="171">
        <f>HISTORICO!$P63/HISTORICO!$O63</f>
        <v>0.3333333333</v>
      </c>
      <c r="V63" s="171">
        <f>HISTORICO!$Q63/HISTORICO!$O63</f>
        <v>0.3333333333</v>
      </c>
      <c r="W63" s="171">
        <f>(HISTORICO!$S63+HISTORICO!$T63)/HISTORICO!$O63</f>
        <v>0</v>
      </c>
      <c r="X63" s="169">
        <v>0.0</v>
      </c>
      <c r="Y63" s="169">
        <v>0.0</v>
      </c>
      <c r="Z63" s="169">
        <v>0.0</v>
      </c>
      <c r="AA63" s="169">
        <v>2.0</v>
      </c>
      <c r="AB63" s="169">
        <f>SUM(HISTORICO!$X63:$AA63)</f>
        <v>2</v>
      </c>
      <c r="AC63" s="172">
        <f>HISTORICO!$AB63/HISTORICO!$O63</f>
        <v>0.6666666667</v>
      </c>
      <c r="AD63" s="171">
        <f>HISTORICO!$X63/HISTORICO!$AB63</f>
        <v>0</v>
      </c>
      <c r="AE63" s="171">
        <f>HISTORICO!$Y63/HISTORICO!$AB63</f>
        <v>0</v>
      </c>
      <c r="AF63" s="171">
        <f>HISTORICO!$Z63/HISTORICO!$AB63</f>
        <v>0</v>
      </c>
      <c r="AG63" s="171">
        <f>HISTORICO!$AA63/HISTORICO!$AB63</f>
        <v>1</v>
      </c>
      <c r="AH63" s="169">
        <v>9.0</v>
      </c>
      <c r="AI63" s="173">
        <v>3.0</v>
      </c>
      <c r="AJ63" s="174" t="s">
        <v>853</v>
      </c>
    </row>
    <row r="64" ht="14.25" customHeight="1">
      <c r="A64" s="149"/>
      <c r="B64" s="167" t="s">
        <v>613</v>
      </c>
      <c r="C64" s="169">
        <v>4.0</v>
      </c>
      <c r="D64" s="169">
        <v>2.0</v>
      </c>
      <c r="E64" s="161">
        <f>HISTORICO!$D64/HISTORICO!$C64</f>
        <v>0.5</v>
      </c>
      <c r="F64" s="149"/>
      <c r="G64" s="149"/>
      <c r="H64" s="151">
        <v>2021.0</v>
      </c>
      <c r="I64" s="152"/>
      <c r="J64" s="152"/>
      <c r="K64" s="153"/>
      <c r="L64" s="149"/>
      <c r="M64" s="149"/>
      <c r="N64" s="170" t="s">
        <v>492</v>
      </c>
      <c r="O64" s="169">
        <v>3.0</v>
      </c>
      <c r="P64" s="169">
        <v>1.0</v>
      </c>
      <c r="Q64" s="169">
        <v>0.0</v>
      </c>
      <c r="R64" s="169">
        <v>2.0</v>
      </c>
      <c r="S64" s="169">
        <v>0.0</v>
      </c>
      <c r="T64" s="169">
        <v>0.0</v>
      </c>
      <c r="U64" s="171">
        <f>HISTORICO!$P64/HISTORICO!$O64</f>
        <v>0.3333333333</v>
      </c>
      <c r="V64" s="171">
        <f>HISTORICO!$Q64/HISTORICO!$O64</f>
        <v>0</v>
      </c>
      <c r="W64" s="171">
        <f>(HISTORICO!$S64+HISTORICO!$T64)/HISTORICO!$O64</f>
        <v>0</v>
      </c>
      <c r="X64" s="169">
        <v>2.0</v>
      </c>
      <c r="Y64" s="169">
        <v>0.0</v>
      </c>
      <c r="Z64" s="169">
        <v>0.0</v>
      </c>
      <c r="AA64" s="169">
        <v>0.0</v>
      </c>
      <c r="AB64" s="169">
        <f>SUM(HISTORICO!$X64:$AA64)</f>
        <v>2</v>
      </c>
      <c r="AC64" s="172">
        <f>HISTORICO!$AB64/HISTORICO!$O64</f>
        <v>0.6666666667</v>
      </c>
      <c r="AD64" s="171">
        <f>HISTORICO!$X64/HISTORICO!$AB64</f>
        <v>1</v>
      </c>
      <c r="AE64" s="171">
        <f>HISTORICO!$Y64/HISTORICO!$AB64</f>
        <v>0</v>
      </c>
      <c r="AF64" s="171">
        <f>HISTORICO!$Z64/HISTORICO!$AB64</f>
        <v>0</v>
      </c>
      <c r="AG64" s="171">
        <f>HISTORICO!$AA64/HISTORICO!$AB64</f>
        <v>0</v>
      </c>
      <c r="AH64" s="169">
        <v>8.0</v>
      </c>
      <c r="AI64" s="173">
        <v>2.6666666666666665</v>
      </c>
      <c r="AJ64" s="174" t="s">
        <v>853</v>
      </c>
    </row>
    <row r="65" ht="14.25" customHeight="1">
      <c r="A65" s="149"/>
      <c r="B65" s="167" t="s">
        <v>803</v>
      </c>
      <c r="C65" s="169">
        <v>4.0</v>
      </c>
      <c r="D65" s="169">
        <v>1.0</v>
      </c>
      <c r="E65" s="161">
        <f>HISTORICO!$D65/HISTORICO!$C65</f>
        <v>0.25</v>
      </c>
      <c r="F65" s="149"/>
      <c r="G65" s="149"/>
      <c r="H65" s="156" t="s">
        <v>843</v>
      </c>
      <c r="I65" s="157" t="s">
        <v>1</v>
      </c>
      <c r="J65" s="157" t="s">
        <v>241</v>
      </c>
      <c r="K65" s="158" t="s">
        <v>842</v>
      </c>
      <c r="L65" s="149"/>
      <c r="M65" s="149"/>
      <c r="N65" s="170" t="s">
        <v>67</v>
      </c>
      <c r="O65" s="169">
        <v>3.0</v>
      </c>
      <c r="P65" s="169">
        <v>1.0</v>
      </c>
      <c r="Q65" s="169">
        <v>1.0</v>
      </c>
      <c r="R65" s="169">
        <v>1.0</v>
      </c>
      <c r="S65" s="169">
        <v>0.0</v>
      </c>
      <c r="T65" s="169">
        <v>0.0</v>
      </c>
      <c r="U65" s="171">
        <f>HISTORICO!$P65/HISTORICO!$O65</f>
        <v>0.3333333333</v>
      </c>
      <c r="V65" s="171">
        <f>HISTORICO!$Q65/HISTORICO!$O65</f>
        <v>0.3333333333</v>
      </c>
      <c r="W65" s="171">
        <f>(HISTORICO!$S65+HISTORICO!$T65)/HISTORICO!$O65</f>
        <v>0</v>
      </c>
      <c r="X65" s="169">
        <v>1.0</v>
      </c>
      <c r="Y65" s="169">
        <v>0.0</v>
      </c>
      <c r="Z65" s="169">
        <v>0.0</v>
      </c>
      <c r="AA65" s="169">
        <v>0.0</v>
      </c>
      <c r="AB65" s="169">
        <f>SUM(HISTORICO!$X65:$AA65)</f>
        <v>1</v>
      </c>
      <c r="AC65" s="172">
        <f>HISTORICO!$AB65/HISTORICO!$O65</f>
        <v>0.3333333333</v>
      </c>
      <c r="AD65" s="171">
        <f>HISTORICO!$X65/HISTORICO!$AB65</f>
        <v>1</v>
      </c>
      <c r="AE65" s="171">
        <f>HISTORICO!$Y65/HISTORICO!$AB65</f>
        <v>0</v>
      </c>
      <c r="AF65" s="171">
        <f>HISTORICO!$Z65/HISTORICO!$AB65</f>
        <v>0</v>
      </c>
      <c r="AG65" s="171">
        <f>HISTORICO!$AA65/HISTORICO!$AB65</f>
        <v>0</v>
      </c>
      <c r="AH65" s="169">
        <v>8.0</v>
      </c>
      <c r="AI65" s="173">
        <v>2.6666666666666665</v>
      </c>
      <c r="AJ65" s="174" t="s">
        <v>853</v>
      </c>
    </row>
    <row r="66" ht="14.25" customHeight="1">
      <c r="A66" s="149"/>
      <c r="B66" s="167" t="s">
        <v>578</v>
      </c>
      <c r="C66" s="169">
        <v>4.0</v>
      </c>
      <c r="D66" s="169">
        <v>3.0</v>
      </c>
      <c r="E66" s="161">
        <f>HISTORICO!$D66/HISTORICO!$C66</f>
        <v>0.75</v>
      </c>
      <c r="F66" s="149"/>
      <c r="G66" s="149"/>
      <c r="H66" s="167" t="s">
        <v>220</v>
      </c>
      <c r="I66" s="169">
        <v>54.0</v>
      </c>
      <c r="J66" s="169">
        <v>23.0</v>
      </c>
      <c r="K66" s="161">
        <f>HISTORICO!$J66/HISTORICO!$I66</f>
        <v>0.4259259259</v>
      </c>
      <c r="L66" s="149"/>
      <c r="M66" s="149"/>
      <c r="N66" s="170" t="s">
        <v>452</v>
      </c>
      <c r="O66" s="169">
        <v>3.0</v>
      </c>
      <c r="P66" s="169">
        <v>1.0</v>
      </c>
      <c r="Q66" s="169">
        <v>1.0</v>
      </c>
      <c r="R66" s="169">
        <v>1.0</v>
      </c>
      <c r="S66" s="169">
        <v>0.0</v>
      </c>
      <c r="T66" s="169">
        <v>0.0</v>
      </c>
      <c r="U66" s="171">
        <f>HISTORICO!$P66/HISTORICO!$O66</f>
        <v>0.3333333333</v>
      </c>
      <c r="V66" s="171">
        <f>HISTORICO!$Q66/HISTORICO!$O66</f>
        <v>0.3333333333</v>
      </c>
      <c r="W66" s="171">
        <f>(HISTORICO!$S66+HISTORICO!$T66)/HISTORICO!$O66</f>
        <v>0</v>
      </c>
      <c r="X66" s="169">
        <v>0.0</v>
      </c>
      <c r="Y66" s="169">
        <v>0.0</v>
      </c>
      <c r="Z66" s="169">
        <v>0.0</v>
      </c>
      <c r="AA66" s="169">
        <v>1.0</v>
      </c>
      <c r="AB66" s="169">
        <f>SUM(HISTORICO!$X66:$AA66)</f>
        <v>1</v>
      </c>
      <c r="AC66" s="172">
        <f>HISTORICO!$AB66/HISTORICO!$O66</f>
        <v>0.3333333333</v>
      </c>
      <c r="AD66" s="171">
        <f>HISTORICO!$X66/HISTORICO!$AB66</f>
        <v>0</v>
      </c>
      <c r="AE66" s="171">
        <f>HISTORICO!$Y66/HISTORICO!$AB66</f>
        <v>0</v>
      </c>
      <c r="AF66" s="171">
        <f>HISTORICO!$Z66/HISTORICO!$AB66</f>
        <v>0</v>
      </c>
      <c r="AG66" s="171">
        <f>HISTORICO!$AA66/HISTORICO!$AB66</f>
        <v>1</v>
      </c>
      <c r="AH66" s="169">
        <v>9.0</v>
      </c>
      <c r="AI66" s="173">
        <v>3.0</v>
      </c>
      <c r="AJ66" s="174" t="s">
        <v>853</v>
      </c>
    </row>
    <row r="67" ht="14.25" customHeight="1">
      <c r="A67" s="149"/>
      <c r="B67" s="167" t="s">
        <v>713</v>
      </c>
      <c r="C67" s="169">
        <v>4.0</v>
      </c>
      <c r="D67" s="169">
        <v>1.0</v>
      </c>
      <c r="E67" s="161">
        <f>HISTORICO!$D67/HISTORICO!$C67</f>
        <v>0.25</v>
      </c>
      <c r="F67" s="149"/>
      <c r="G67" s="149"/>
      <c r="H67" s="167" t="s">
        <v>237</v>
      </c>
      <c r="I67" s="169">
        <v>15.0</v>
      </c>
      <c r="J67" s="169">
        <v>6.0</v>
      </c>
      <c r="K67" s="161">
        <f>HISTORICO!$J67/HISTORICO!$I67</f>
        <v>0.4</v>
      </c>
      <c r="L67" s="149"/>
      <c r="M67" s="149"/>
      <c r="N67" s="170" t="s">
        <v>491</v>
      </c>
      <c r="O67" s="169">
        <v>3.0</v>
      </c>
      <c r="P67" s="169">
        <v>1.0</v>
      </c>
      <c r="Q67" s="169">
        <v>1.0</v>
      </c>
      <c r="R67" s="169">
        <v>1.0</v>
      </c>
      <c r="S67" s="169">
        <v>0.0</v>
      </c>
      <c r="T67" s="169">
        <v>0.0</v>
      </c>
      <c r="U67" s="171">
        <f>HISTORICO!$P67/HISTORICO!$O67</f>
        <v>0.3333333333</v>
      </c>
      <c r="V67" s="171">
        <f>HISTORICO!$Q67/HISTORICO!$O67</f>
        <v>0.3333333333</v>
      </c>
      <c r="W67" s="171">
        <f>(HISTORICO!$S67+HISTORICO!$T67)/HISTORICO!$O67</f>
        <v>0</v>
      </c>
      <c r="X67" s="169">
        <v>0.0</v>
      </c>
      <c r="Y67" s="169">
        <v>0.0</v>
      </c>
      <c r="Z67" s="169">
        <v>1.0</v>
      </c>
      <c r="AA67" s="169">
        <v>0.0</v>
      </c>
      <c r="AB67" s="169">
        <f>SUM(HISTORICO!$X67:$AA67)</f>
        <v>1</v>
      </c>
      <c r="AC67" s="172">
        <f>HISTORICO!$AB67/HISTORICO!$O67</f>
        <v>0.3333333333</v>
      </c>
      <c r="AD67" s="171">
        <f>HISTORICO!$X67/HISTORICO!$AB67</f>
        <v>0</v>
      </c>
      <c r="AE67" s="171">
        <f>HISTORICO!$Y67/HISTORICO!$AB67</f>
        <v>0</v>
      </c>
      <c r="AF67" s="171">
        <f>HISTORICO!$Z67/HISTORICO!$AB67</f>
        <v>1</v>
      </c>
      <c r="AG67" s="171">
        <f>HISTORICO!$AA67/HISTORICO!$AB67</f>
        <v>0</v>
      </c>
      <c r="AH67" s="169">
        <v>6.0</v>
      </c>
      <c r="AI67" s="173">
        <v>2.0</v>
      </c>
      <c r="AJ67" s="174" t="s">
        <v>853</v>
      </c>
    </row>
    <row r="68" ht="14.25" customHeight="1">
      <c r="A68" s="149"/>
      <c r="B68" s="167" t="s">
        <v>632</v>
      </c>
      <c r="C68" s="169">
        <v>4.0</v>
      </c>
      <c r="D68" s="169">
        <v>2.0</v>
      </c>
      <c r="E68" s="161">
        <f>HISTORICO!$D68/HISTORICO!$C68</f>
        <v>0.5</v>
      </c>
      <c r="F68" s="149"/>
      <c r="G68" s="149"/>
      <c r="H68" s="167" t="s">
        <v>219</v>
      </c>
      <c r="I68" s="169">
        <v>88.0</v>
      </c>
      <c r="J68" s="169">
        <v>33.0</v>
      </c>
      <c r="K68" s="161">
        <f>HISTORICO!$J68/HISTORICO!$I68</f>
        <v>0.375</v>
      </c>
      <c r="L68" s="149"/>
      <c r="M68" s="149"/>
      <c r="N68" s="170" t="s">
        <v>399</v>
      </c>
      <c r="O68" s="169">
        <v>3.0</v>
      </c>
      <c r="P68" s="169">
        <v>0.0</v>
      </c>
      <c r="Q68" s="169">
        <v>1.0</v>
      </c>
      <c r="R68" s="169">
        <v>2.0</v>
      </c>
      <c r="S68" s="169">
        <v>0.0</v>
      </c>
      <c r="T68" s="169">
        <v>0.0</v>
      </c>
      <c r="U68" s="171">
        <f>HISTORICO!$P68/HISTORICO!$O68</f>
        <v>0</v>
      </c>
      <c r="V68" s="171">
        <f>HISTORICO!$Q68/HISTORICO!$O68</f>
        <v>0.3333333333</v>
      </c>
      <c r="W68" s="171">
        <f>(HISTORICO!$S68+HISTORICO!$T68)/HISTORICO!$O68</f>
        <v>0</v>
      </c>
      <c r="X68" s="169">
        <v>1.0</v>
      </c>
      <c r="Y68" s="169">
        <v>0.0</v>
      </c>
      <c r="Z68" s="169">
        <v>0.0</v>
      </c>
      <c r="AA68" s="169">
        <v>0.0</v>
      </c>
      <c r="AB68" s="169">
        <f>SUM(HISTORICO!$X68:$AA68)</f>
        <v>1</v>
      </c>
      <c r="AC68" s="172">
        <f>HISTORICO!$AB68/HISTORICO!$O68</f>
        <v>0.3333333333</v>
      </c>
      <c r="AD68" s="171">
        <f>HISTORICO!$X68/HISTORICO!$AB68</f>
        <v>1</v>
      </c>
      <c r="AE68" s="171">
        <f>HISTORICO!$Y68/HISTORICO!$AB68</f>
        <v>0</v>
      </c>
      <c r="AF68" s="171">
        <f>HISTORICO!$Z68/HISTORICO!$AB68</f>
        <v>0</v>
      </c>
      <c r="AG68" s="171">
        <f>HISTORICO!$AA68/HISTORICO!$AB68</f>
        <v>0</v>
      </c>
      <c r="AH68" s="169">
        <v>5.0</v>
      </c>
      <c r="AI68" s="173">
        <v>1.6666666666666667</v>
      </c>
      <c r="AJ68" s="174" t="s">
        <v>853</v>
      </c>
    </row>
    <row r="69" ht="14.25" customHeight="1">
      <c r="A69" s="149"/>
      <c r="B69" s="167" t="s">
        <v>711</v>
      </c>
      <c r="C69" s="169">
        <v>4.0</v>
      </c>
      <c r="D69" s="169">
        <v>1.0</v>
      </c>
      <c r="E69" s="161">
        <f>HISTORICO!$D69/HISTORICO!$C69</f>
        <v>0.25</v>
      </c>
      <c r="F69" s="149"/>
      <c r="G69" s="149"/>
      <c r="H69" s="167" t="s">
        <v>221</v>
      </c>
      <c r="I69" s="169">
        <v>30.0</v>
      </c>
      <c r="J69" s="169">
        <v>11.0</v>
      </c>
      <c r="K69" s="161">
        <f>HISTORICO!$J69/HISTORICO!$I69</f>
        <v>0.3666666667</v>
      </c>
      <c r="L69" s="149"/>
      <c r="M69" s="149"/>
      <c r="N69" s="170" t="s">
        <v>497</v>
      </c>
      <c r="O69" s="169">
        <v>3.0</v>
      </c>
      <c r="P69" s="169">
        <v>0.0</v>
      </c>
      <c r="Q69" s="169">
        <v>1.0</v>
      </c>
      <c r="R69" s="169">
        <v>0.0</v>
      </c>
      <c r="S69" s="169">
        <v>2.0</v>
      </c>
      <c r="T69" s="169">
        <v>0.0</v>
      </c>
      <c r="U69" s="171">
        <f>HISTORICO!$P69/HISTORICO!$O69</f>
        <v>0</v>
      </c>
      <c r="V69" s="171">
        <f>HISTORICO!$Q69/HISTORICO!$O69</f>
        <v>0.3333333333</v>
      </c>
      <c r="W69" s="171">
        <f>(HISTORICO!$S69+HISTORICO!$T69)/HISTORICO!$O69</f>
        <v>0.6666666667</v>
      </c>
      <c r="X69" s="169">
        <v>0.0</v>
      </c>
      <c r="Y69" s="169">
        <v>0.0</v>
      </c>
      <c r="Z69" s="169">
        <v>0.0</v>
      </c>
      <c r="AA69" s="169">
        <v>1.0</v>
      </c>
      <c r="AB69" s="169">
        <f>SUM(HISTORICO!$X69:$AA69)</f>
        <v>1</v>
      </c>
      <c r="AC69" s="172">
        <f>HISTORICO!$AB69/HISTORICO!$O69</f>
        <v>0.3333333333</v>
      </c>
      <c r="AD69" s="171">
        <f>HISTORICO!$X69/HISTORICO!$AB69</f>
        <v>0</v>
      </c>
      <c r="AE69" s="171">
        <f>HISTORICO!$Y69/HISTORICO!$AB69</f>
        <v>0</v>
      </c>
      <c r="AF69" s="171">
        <f>HISTORICO!$Z69/HISTORICO!$AB69</f>
        <v>0</v>
      </c>
      <c r="AG69" s="171">
        <f>HISTORICO!$AA69/HISTORICO!$AB69</f>
        <v>1</v>
      </c>
      <c r="AH69" s="169">
        <v>3.0</v>
      </c>
      <c r="AI69" s="173">
        <v>1.0</v>
      </c>
      <c r="AJ69" s="174" t="s">
        <v>853</v>
      </c>
    </row>
    <row r="70" ht="14.25" customHeight="1">
      <c r="A70" s="149"/>
      <c r="B70" s="167" t="s">
        <v>802</v>
      </c>
      <c r="C70" s="169">
        <v>3.0</v>
      </c>
      <c r="D70" s="169">
        <v>1.0</v>
      </c>
      <c r="E70" s="161">
        <f>HISTORICO!$D70/HISTORICO!$C70</f>
        <v>0.3333333333</v>
      </c>
      <c r="F70" s="149"/>
      <c r="G70" s="149"/>
      <c r="H70" s="167" t="s">
        <v>223</v>
      </c>
      <c r="I70" s="169">
        <v>153.0</v>
      </c>
      <c r="J70" s="169">
        <v>56.0</v>
      </c>
      <c r="K70" s="161">
        <f>HISTORICO!$J70/HISTORICO!$I70</f>
        <v>0.3660130719</v>
      </c>
      <c r="L70" s="149"/>
      <c r="M70" s="149"/>
      <c r="N70" s="170" t="s">
        <v>495</v>
      </c>
      <c r="O70" s="169">
        <v>3.0</v>
      </c>
      <c r="P70" s="169">
        <v>0.0</v>
      </c>
      <c r="Q70" s="169">
        <v>0.0</v>
      </c>
      <c r="R70" s="169">
        <v>0.0</v>
      </c>
      <c r="S70" s="169">
        <v>3.0</v>
      </c>
      <c r="T70" s="169">
        <v>0.0</v>
      </c>
      <c r="U70" s="171">
        <f>HISTORICO!$P70/HISTORICO!$O70</f>
        <v>0</v>
      </c>
      <c r="V70" s="171">
        <f>HISTORICO!$Q70/HISTORICO!$O70</f>
        <v>0</v>
      </c>
      <c r="W70" s="171">
        <f>(HISTORICO!$S70+HISTORICO!$T70)/HISTORICO!$O70</f>
        <v>1</v>
      </c>
      <c r="X70" s="169">
        <v>0.0</v>
      </c>
      <c r="Y70" s="169">
        <v>0.0</v>
      </c>
      <c r="Z70" s="169">
        <v>0.0</v>
      </c>
      <c r="AA70" s="169">
        <v>0.0</v>
      </c>
      <c r="AB70" s="169">
        <f>SUM(HISTORICO!$X70:$AA70)</f>
        <v>0</v>
      </c>
      <c r="AC70" s="172">
        <f>HISTORICO!$AB70/HISTORICO!$O70</f>
        <v>0</v>
      </c>
      <c r="AD70" s="171" t="str">
        <f>HISTORICO!$X70/HISTORICO!$AB70</f>
        <v>#DIV/0!</v>
      </c>
      <c r="AE70" s="171" t="str">
        <f>HISTORICO!$Y70/HISTORICO!$AB70</f>
        <v>#DIV/0!</v>
      </c>
      <c r="AF70" s="171" t="str">
        <f>HISTORICO!$Z70/HISTORICO!$AB70</f>
        <v>#DIV/0!</v>
      </c>
      <c r="AG70" s="171" t="str">
        <f>HISTORICO!$AA70/HISTORICO!$AB70</f>
        <v>#DIV/0!</v>
      </c>
      <c r="AH70" s="169">
        <v>4.0</v>
      </c>
      <c r="AI70" s="173">
        <v>1.3333333333333333</v>
      </c>
      <c r="AJ70" s="174" t="s">
        <v>853</v>
      </c>
    </row>
    <row r="71" ht="14.25" customHeight="1">
      <c r="A71" s="149"/>
      <c r="B71" s="167" t="s">
        <v>654</v>
      </c>
      <c r="C71" s="169">
        <v>3.0</v>
      </c>
      <c r="D71" s="169">
        <v>1.0</v>
      </c>
      <c r="E71" s="161">
        <f>HISTORICO!$D71/HISTORICO!$C71</f>
        <v>0.3333333333</v>
      </c>
      <c r="F71" s="149"/>
      <c r="G71" s="149"/>
      <c r="H71" s="167" t="s">
        <v>236</v>
      </c>
      <c r="I71" s="169">
        <v>76.0</v>
      </c>
      <c r="J71" s="169">
        <v>25.0</v>
      </c>
      <c r="K71" s="161">
        <f>HISTORICO!$J71/HISTORICO!$I71</f>
        <v>0.3289473684</v>
      </c>
      <c r="L71" s="149"/>
      <c r="M71" s="149"/>
      <c r="N71" s="170" t="s">
        <v>435</v>
      </c>
      <c r="O71" s="169">
        <v>2.0</v>
      </c>
      <c r="P71" s="169">
        <v>2.0</v>
      </c>
      <c r="Q71" s="169">
        <v>0.0</v>
      </c>
      <c r="R71" s="169">
        <v>0.0</v>
      </c>
      <c r="S71" s="169">
        <v>0.0</v>
      </c>
      <c r="T71" s="169">
        <v>0.0</v>
      </c>
      <c r="U71" s="171">
        <f>HISTORICO!$P71/HISTORICO!$O71</f>
        <v>1</v>
      </c>
      <c r="V71" s="171">
        <f>HISTORICO!$Q71/HISTORICO!$O71</f>
        <v>0</v>
      </c>
      <c r="W71" s="171">
        <f>(HISTORICO!$S71+HISTORICO!$T71)/HISTORICO!$O71</f>
        <v>0</v>
      </c>
      <c r="X71" s="169">
        <v>4.0</v>
      </c>
      <c r="Y71" s="169">
        <v>1.0</v>
      </c>
      <c r="Z71" s="169">
        <v>0.0</v>
      </c>
      <c r="AA71" s="169">
        <v>0.0</v>
      </c>
      <c r="AB71" s="169">
        <f>SUM(HISTORICO!$X71:$AA71)</f>
        <v>5</v>
      </c>
      <c r="AC71" s="172">
        <f>HISTORICO!$AB71/HISTORICO!$O71</f>
        <v>2.5</v>
      </c>
      <c r="AD71" s="171">
        <f>HISTORICO!$X71/HISTORICO!$AB71</f>
        <v>0.8</v>
      </c>
      <c r="AE71" s="171">
        <f>HISTORICO!$Y71/HISTORICO!$AB71</f>
        <v>0.2</v>
      </c>
      <c r="AF71" s="171">
        <f>HISTORICO!$Z71/HISTORICO!$AB71</f>
        <v>0</v>
      </c>
      <c r="AG71" s="171">
        <f>HISTORICO!$AA71/HISTORICO!$AB71</f>
        <v>0</v>
      </c>
      <c r="AH71" s="169">
        <v>7.0</v>
      </c>
      <c r="AI71" s="173">
        <v>3.5</v>
      </c>
      <c r="AJ71" s="174" t="s">
        <v>853</v>
      </c>
    </row>
    <row r="72" ht="14.25" customHeight="1">
      <c r="A72" s="149"/>
      <c r="B72" s="167" t="s">
        <v>581</v>
      </c>
      <c r="C72" s="169">
        <v>3.0</v>
      </c>
      <c r="D72" s="169">
        <v>2.0</v>
      </c>
      <c r="E72" s="161">
        <f>HISTORICO!$D72/HISTORICO!$C72</f>
        <v>0.6666666667</v>
      </c>
      <c r="F72" s="149"/>
      <c r="G72" s="149"/>
      <c r="H72" s="167" t="s">
        <v>230</v>
      </c>
      <c r="I72" s="169">
        <v>59.0</v>
      </c>
      <c r="J72" s="169">
        <v>19.0</v>
      </c>
      <c r="K72" s="161">
        <f>HISTORICO!$J72/HISTORICO!$I72</f>
        <v>0.3220338983</v>
      </c>
      <c r="L72" s="149"/>
      <c r="M72" s="149"/>
      <c r="N72" s="170" t="s">
        <v>450</v>
      </c>
      <c r="O72" s="169">
        <v>2.0</v>
      </c>
      <c r="P72" s="169">
        <v>2.0</v>
      </c>
      <c r="Q72" s="169">
        <v>0.0</v>
      </c>
      <c r="R72" s="169">
        <v>0.0</v>
      </c>
      <c r="S72" s="169">
        <v>0.0</v>
      </c>
      <c r="T72" s="169">
        <v>0.0</v>
      </c>
      <c r="U72" s="171">
        <f>HISTORICO!$P72/HISTORICO!$O72</f>
        <v>1</v>
      </c>
      <c r="V72" s="171">
        <f>HISTORICO!$Q72/HISTORICO!$O72</f>
        <v>0</v>
      </c>
      <c r="W72" s="171">
        <f>(HISTORICO!$S72+HISTORICO!$T72)/HISTORICO!$O72</f>
        <v>0</v>
      </c>
      <c r="X72" s="169">
        <v>5.0</v>
      </c>
      <c r="Y72" s="169">
        <v>0.0</v>
      </c>
      <c r="Z72" s="169">
        <v>0.0</v>
      </c>
      <c r="AA72" s="169">
        <v>0.0</v>
      </c>
      <c r="AB72" s="169">
        <f>SUM(HISTORICO!$X72:$AA72)</f>
        <v>5</v>
      </c>
      <c r="AC72" s="172">
        <f>HISTORICO!$AB72/HISTORICO!$O72</f>
        <v>2.5</v>
      </c>
      <c r="AD72" s="171">
        <f>HISTORICO!$X72/HISTORICO!$AB72</f>
        <v>1</v>
      </c>
      <c r="AE72" s="171">
        <f>HISTORICO!$Y72/HISTORICO!$AB72</f>
        <v>0</v>
      </c>
      <c r="AF72" s="171">
        <f>HISTORICO!$Z72/HISTORICO!$AB72</f>
        <v>0</v>
      </c>
      <c r="AG72" s="171">
        <f>HISTORICO!$AA72/HISTORICO!$AB72</f>
        <v>0</v>
      </c>
      <c r="AH72" s="169">
        <v>7.0</v>
      </c>
      <c r="AI72" s="173">
        <v>3.5</v>
      </c>
      <c r="AJ72" s="174" t="s">
        <v>853</v>
      </c>
    </row>
    <row r="73" ht="14.25" customHeight="1">
      <c r="A73" s="149"/>
      <c r="B73" s="167" t="s">
        <v>658</v>
      </c>
      <c r="C73" s="169">
        <v>3.0</v>
      </c>
      <c r="D73" s="169">
        <v>1.0</v>
      </c>
      <c r="E73" s="161">
        <f>HISTORICO!$D73/HISTORICO!$C73</f>
        <v>0.3333333333</v>
      </c>
      <c r="F73" s="149"/>
      <c r="G73" s="149"/>
      <c r="H73" s="167" t="s">
        <v>218</v>
      </c>
      <c r="I73" s="169">
        <v>27.0</v>
      </c>
      <c r="J73" s="169">
        <v>8.0</v>
      </c>
      <c r="K73" s="161">
        <f>HISTORICO!$J73/HISTORICO!$I73</f>
        <v>0.2962962963</v>
      </c>
      <c r="L73" s="149"/>
      <c r="M73" s="149"/>
      <c r="N73" s="170" t="s">
        <v>449</v>
      </c>
      <c r="O73" s="169">
        <v>2.0</v>
      </c>
      <c r="P73" s="169">
        <v>2.0</v>
      </c>
      <c r="Q73" s="169">
        <v>0.0</v>
      </c>
      <c r="R73" s="169">
        <v>0.0</v>
      </c>
      <c r="S73" s="169">
        <v>0.0</v>
      </c>
      <c r="T73" s="169">
        <v>0.0</v>
      </c>
      <c r="U73" s="171">
        <f>HISTORICO!$P73/HISTORICO!$O73</f>
        <v>1</v>
      </c>
      <c r="V73" s="171">
        <f>HISTORICO!$Q73/HISTORICO!$O73</f>
        <v>0</v>
      </c>
      <c r="W73" s="171">
        <f>(HISTORICO!$S73+HISTORICO!$T73)/HISTORICO!$O73</f>
        <v>0</v>
      </c>
      <c r="X73" s="169">
        <v>5.0</v>
      </c>
      <c r="Y73" s="169">
        <v>0.0</v>
      </c>
      <c r="Z73" s="169">
        <v>0.0</v>
      </c>
      <c r="AA73" s="169">
        <v>0.0</v>
      </c>
      <c r="AB73" s="169">
        <f>SUM(HISTORICO!$X73:$AA73)</f>
        <v>5</v>
      </c>
      <c r="AC73" s="172">
        <f>HISTORICO!$AB73/HISTORICO!$O73</f>
        <v>2.5</v>
      </c>
      <c r="AD73" s="171">
        <f>HISTORICO!$X73/HISTORICO!$AB73</f>
        <v>1</v>
      </c>
      <c r="AE73" s="171">
        <f>HISTORICO!$Y73/HISTORICO!$AB73</f>
        <v>0</v>
      </c>
      <c r="AF73" s="171">
        <f>HISTORICO!$Z73/HISTORICO!$AB73</f>
        <v>0</v>
      </c>
      <c r="AG73" s="171">
        <f>HISTORICO!$AA73/HISTORICO!$AB73</f>
        <v>0</v>
      </c>
      <c r="AH73" s="169">
        <v>7.0</v>
      </c>
      <c r="AI73" s="173">
        <v>3.5</v>
      </c>
      <c r="AJ73" s="174" t="s">
        <v>853</v>
      </c>
    </row>
    <row r="74" ht="14.25" customHeight="1">
      <c r="A74" s="149"/>
      <c r="B74" s="167" t="s">
        <v>622</v>
      </c>
      <c r="C74" s="169">
        <v>3.0</v>
      </c>
      <c r="D74" s="169">
        <v>1.0</v>
      </c>
      <c r="E74" s="161">
        <f>HISTORICO!$D74/HISTORICO!$C74</f>
        <v>0.3333333333</v>
      </c>
      <c r="F74" s="149"/>
      <c r="G74" s="149"/>
      <c r="H74" s="167" t="s">
        <v>227</v>
      </c>
      <c r="I74" s="169">
        <v>18.0</v>
      </c>
      <c r="J74" s="169">
        <v>5.0</v>
      </c>
      <c r="K74" s="161">
        <f>HISTORICO!$J74/HISTORICO!$I74</f>
        <v>0.2777777778</v>
      </c>
      <c r="L74" s="149"/>
      <c r="M74" s="149"/>
      <c r="N74" s="170" t="s">
        <v>469</v>
      </c>
      <c r="O74" s="169">
        <v>2.0</v>
      </c>
      <c r="P74" s="169">
        <v>1.0</v>
      </c>
      <c r="Q74" s="169">
        <v>1.0</v>
      </c>
      <c r="R74" s="169">
        <v>0.0</v>
      </c>
      <c r="S74" s="169">
        <v>0.0</v>
      </c>
      <c r="T74" s="169">
        <v>0.0</v>
      </c>
      <c r="U74" s="171">
        <f>HISTORICO!$P74/HISTORICO!$O74</f>
        <v>0.5</v>
      </c>
      <c r="V74" s="171">
        <f>HISTORICO!$Q74/HISTORICO!$O74</f>
        <v>0.5</v>
      </c>
      <c r="W74" s="171">
        <f>(HISTORICO!$S74+HISTORICO!$T74)/HISTORICO!$O74</f>
        <v>0</v>
      </c>
      <c r="X74" s="169">
        <v>3.0</v>
      </c>
      <c r="Y74" s="169">
        <v>0.0</v>
      </c>
      <c r="Z74" s="169">
        <v>0.0</v>
      </c>
      <c r="AA74" s="169">
        <v>1.0</v>
      </c>
      <c r="AB74" s="169">
        <f>SUM(HISTORICO!$X74:$AA74)</f>
        <v>4</v>
      </c>
      <c r="AC74" s="172">
        <f>HISTORICO!$AB74/HISTORICO!$O74</f>
        <v>2</v>
      </c>
      <c r="AD74" s="171">
        <f>HISTORICO!$X74/HISTORICO!$AB74</f>
        <v>0.75</v>
      </c>
      <c r="AE74" s="171">
        <f>HISTORICO!$Y74/HISTORICO!$AB74</f>
        <v>0</v>
      </c>
      <c r="AF74" s="171">
        <f>HISTORICO!$Z74/HISTORICO!$AB74</f>
        <v>0</v>
      </c>
      <c r="AG74" s="171">
        <f>HISTORICO!$AA74/HISTORICO!$AB74</f>
        <v>0.25</v>
      </c>
      <c r="AH74" s="169">
        <v>8.0</v>
      </c>
      <c r="AI74" s="173">
        <v>4.0</v>
      </c>
      <c r="AJ74" s="174" t="s">
        <v>853</v>
      </c>
    </row>
    <row r="75" ht="14.25" customHeight="1">
      <c r="A75" s="149"/>
      <c r="B75" s="167" t="s">
        <v>719</v>
      </c>
      <c r="C75" s="169">
        <v>2.0</v>
      </c>
      <c r="D75" s="169">
        <v>0.0</v>
      </c>
      <c r="E75" s="161">
        <f>HISTORICO!$D75/HISTORICO!$C75</f>
        <v>0</v>
      </c>
      <c r="F75" s="149"/>
      <c r="G75" s="149"/>
      <c r="H75" s="167" t="s">
        <v>239</v>
      </c>
      <c r="I75" s="169">
        <v>39.0</v>
      </c>
      <c r="J75" s="169">
        <v>10.0</v>
      </c>
      <c r="K75" s="161">
        <f>HISTORICO!$J75/HISTORICO!$I75</f>
        <v>0.2564102564</v>
      </c>
      <c r="L75" s="149"/>
      <c r="M75" s="149"/>
      <c r="N75" s="170" t="s">
        <v>437</v>
      </c>
      <c r="O75" s="169">
        <v>2.0</v>
      </c>
      <c r="P75" s="169">
        <v>2.0</v>
      </c>
      <c r="Q75" s="169">
        <v>0.0</v>
      </c>
      <c r="R75" s="169">
        <v>0.0</v>
      </c>
      <c r="S75" s="169">
        <v>0.0</v>
      </c>
      <c r="T75" s="169">
        <v>0.0</v>
      </c>
      <c r="U75" s="171">
        <f>HISTORICO!$P75/HISTORICO!$O75</f>
        <v>1</v>
      </c>
      <c r="V75" s="171">
        <f>HISTORICO!$Q75/HISTORICO!$O75</f>
        <v>0</v>
      </c>
      <c r="W75" s="171">
        <f>(HISTORICO!$S75+HISTORICO!$T75)/HISTORICO!$O75</f>
        <v>0</v>
      </c>
      <c r="X75" s="169">
        <v>0.0</v>
      </c>
      <c r="Y75" s="169">
        <v>0.0</v>
      </c>
      <c r="Z75" s="169">
        <v>2.0</v>
      </c>
      <c r="AA75" s="169">
        <v>1.0</v>
      </c>
      <c r="AB75" s="169">
        <f>SUM(HISTORICO!$X75:$AA75)</f>
        <v>3</v>
      </c>
      <c r="AC75" s="172">
        <f>HISTORICO!$AB75/HISTORICO!$O75</f>
        <v>1.5</v>
      </c>
      <c r="AD75" s="171">
        <f>HISTORICO!$X75/HISTORICO!$AB75</f>
        <v>0</v>
      </c>
      <c r="AE75" s="171">
        <f>HISTORICO!$Y75/HISTORICO!$AB75</f>
        <v>0</v>
      </c>
      <c r="AF75" s="171">
        <f>HISTORICO!$Z75/HISTORICO!$AB75</f>
        <v>0.6666666667</v>
      </c>
      <c r="AG75" s="171">
        <f>HISTORICO!$AA75/HISTORICO!$AB75</f>
        <v>0.3333333333</v>
      </c>
      <c r="AH75" s="169">
        <v>6.0</v>
      </c>
      <c r="AI75" s="173">
        <v>3.0</v>
      </c>
      <c r="AJ75" s="174" t="s">
        <v>853</v>
      </c>
    </row>
    <row r="76" ht="14.25" customHeight="1">
      <c r="A76" s="149"/>
      <c r="B76" s="167" t="s">
        <v>657</v>
      </c>
      <c r="C76" s="169">
        <v>2.0</v>
      </c>
      <c r="D76" s="169">
        <v>1.0</v>
      </c>
      <c r="E76" s="161">
        <f>HISTORICO!$D76/HISTORICO!$C76</f>
        <v>0.5</v>
      </c>
      <c r="F76" s="149"/>
      <c r="G76" s="149"/>
      <c r="H76" s="167" t="s">
        <v>238</v>
      </c>
      <c r="I76" s="169">
        <v>12.0</v>
      </c>
      <c r="J76" s="169">
        <v>3.0</v>
      </c>
      <c r="K76" s="161">
        <f>HISTORICO!$J76/HISTORICO!$I76</f>
        <v>0.25</v>
      </c>
      <c r="L76" s="149"/>
      <c r="M76" s="149"/>
      <c r="N76" s="170" t="s">
        <v>72</v>
      </c>
      <c r="O76" s="169">
        <v>2.0</v>
      </c>
      <c r="P76" s="169">
        <v>1.0</v>
      </c>
      <c r="Q76" s="169">
        <v>1.0</v>
      </c>
      <c r="R76" s="169">
        <v>0.0</v>
      </c>
      <c r="S76" s="169">
        <v>0.0</v>
      </c>
      <c r="T76" s="169">
        <v>0.0</v>
      </c>
      <c r="U76" s="171">
        <f>HISTORICO!$P76/HISTORICO!$O76</f>
        <v>0.5</v>
      </c>
      <c r="V76" s="171">
        <f>HISTORICO!$Q76/HISTORICO!$O76</f>
        <v>0.5</v>
      </c>
      <c r="W76" s="171">
        <f>(HISTORICO!$S76+HISTORICO!$T76)/HISTORICO!$O76</f>
        <v>0</v>
      </c>
      <c r="X76" s="169">
        <v>2.0</v>
      </c>
      <c r="Y76" s="169">
        <v>0.0</v>
      </c>
      <c r="Z76" s="169">
        <v>0.0</v>
      </c>
      <c r="AA76" s="169">
        <v>0.0</v>
      </c>
      <c r="AB76" s="169">
        <f>SUM(HISTORICO!$X76:$AA76)</f>
        <v>2</v>
      </c>
      <c r="AC76" s="172">
        <f>HISTORICO!$AB76/HISTORICO!$O76</f>
        <v>1</v>
      </c>
      <c r="AD76" s="171">
        <f>HISTORICO!$X76/HISTORICO!$AB76</f>
        <v>1</v>
      </c>
      <c r="AE76" s="171">
        <f>HISTORICO!$Y76/HISTORICO!$AB76</f>
        <v>0</v>
      </c>
      <c r="AF76" s="171">
        <f>HISTORICO!$Z76/HISTORICO!$AB76</f>
        <v>0</v>
      </c>
      <c r="AG76" s="171">
        <f>HISTORICO!$AA76/HISTORICO!$AB76</f>
        <v>0</v>
      </c>
      <c r="AH76" s="169">
        <v>7.0</v>
      </c>
      <c r="AI76" s="173">
        <v>3.5</v>
      </c>
      <c r="AJ76" s="174" t="s">
        <v>853</v>
      </c>
    </row>
    <row r="77" ht="14.25" customHeight="1">
      <c r="A77" s="149"/>
      <c r="B77" s="167" t="s">
        <v>594</v>
      </c>
      <c r="C77" s="169">
        <v>2.0</v>
      </c>
      <c r="D77" s="169">
        <v>1.0</v>
      </c>
      <c r="E77" s="161">
        <f>HISTORICO!$D77/HISTORICO!$C77</f>
        <v>0.5</v>
      </c>
      <c r="F77" s="149"/>
      <c r="G77" s="149"/>
      <c r="H77" s="167" t="s">
        <v>231</v>
      </c>
      <c r="I77" s="169">
        <v>46.0</v>
      </c>
      <c r="J77" s="169">
        <v>8.0</v>
      </c>
      <c r="K77" s="161">
        <f>HISTORICO!$J77/HISTORICO!$I77</f>
        <v>0.1739130435</v>
      </c>
      <c r="L77" s="149"/>
      <c r="M77" s="149"/>
      <c r="N77" s="170" t="s">
        <v>462</v>
      </c>
      <c r="O77" s="169">
        <v>2.0</v>
      </c>
      <c r="P77" s="169">
        <v>1.0</v>
      </c>
      <c r="Q77" s="169">
        <v>0.0</v>
      </c>
      <c r="R77" s="169">
        <v>1.0</v>
      </c>
      <c r="S77" s="169">
        <v>0.0</v>
      </c>
      <c r="T77" s="169">
        <v>0.0</v>
      </c>
      <c r="U77" s="171">
        <f>HISTORICO!$P77/HISTORICO!$O77</f>
        <v>0.5</v>
      </c>
      <c r="V77" s="171">
        <f>HISTORICO!$Q77/HISTORICO!$O77</f>
        <v>0</v>
      </c>
      <c r="W77" s="171">
        <f>(HISTORICO!$S77+HISTORICO!$T77)/HISTORICO!$O77</f>
        <v>0</v>
      </c>
      <c r="X77" s="169">
        <v>0.0</v>
      </c>
      <c r="Y77" s="169">
        <v>0.0</v>
      </c>
      <c r="Z77" s="169">
        <v>0.0</v>
      </c>
      <c r="AA77" s="169">
        <v>2.0</v>
      </c>
      <c r="AB77" s="169">
        <f>SUM(HISTORICO!$X77:$AA77)</f>
        <v>2</v>
      </c>
      <c r="AC77" s="172">
        <f>HISTORICO!$AB77/HISTORICO!$O77</f>
        <v>1</v>
      </c>
      <c r="AD77" s="171">
        <f>HISTORICO!$X77/HISTORICO!$AB77</f>
        <v>0</v>
      </c>
      <c r="AE77" s="171">
        <f>HISTORICO!$Y77/HISTORICO!$AB77</f>
        <v>0</v>
      </c>
      <c r="AF77" s="171">
        <f>HISTORICO!$Z77/HISTORICO!$AB77</f>
        <v>0</v>
      </c>
      <c r="AG77" s="171">
        <f>HISTORICO!$AA77/HISTORICO!$AB77</f>
        <v>1</v>
      </c>
      <c r="AH77" s="169">
        <v>5.0</v>
      </c>
      <c r="AI77" s="173">
        <v>2.5</v>
      </c>
      <c r="AJ77" s="174" t="s">
        <v>853</v>
      </c>
    </row>
    <row r="78" ht="14.25" customHeight="1">
      <c r="A78" s="149"/>
      <c r="B78" s="167" t="s">
        <v>604</v>
      </c>
      <c r="C78" s="169">
        <v>2.0</v>
      </c>
      <c r="D78" s="169">
        <v>1.0</v>
      </c>
      <c r="E78" s="161">
        <f>HISTORICO!$D78/HISTORICO!$C78</f>
        <v>0.5</v>
      </c>
      <c r="F78" s="149"/>
      <c r="G78" s="149"/>
      <c r="H78" s="167" t="s">
        <v>224</v>
      </c>
      <c r="I78" s="169">
        <v>21.0</v>
      </c>
      <c r="J78" s="169">
        <v>3.0</v>
      </c>
      <c r="K78" s="161">
        <f>HISTORICO!$J78/HISTORICO!$I78</f>
        <v>0.1428571429</v>
      </c>
      <c r="L78" s="149"/>
      <c r="M78" s="149"/>
      <c r="N78" s="170" t="s">
        <v>463</v>
      </c>
      <c r="O78" s="169">
        <v>2.0</v>
      </c>
      <c r="P78" s="169">
        <v>1.0</v>
      </c>
      <c r="Q78" s="169">
        <v>0.0</v>
      </c>
      <c r="R78" s="169">
        <v>1.0</v>
      </c>
      <c r="S78" s="169">
        <v>0.0</v>
      </c>
      <c r="T78" s="169">
        <v>0.0</v>
      </c>
      <c r="U78" s="171">
        <f>HISTORICO!$P78/HISTORICO!$O78</f>
        <v>0.5</v>
      </c>
      <c r="V78" s="171">
        <f>HISTORICO!$Q78/HISTORICO!$O78</f>
        <v>0</v>
      </c>
      <c r="W78" s="171">
        <f>(HISTORICO!$S78+HISTORICO!$T78)/HISTORICO!$O78</f>
        <v>0</v>
      </c>
      <c r="X78" s="169">
        <v>2.0</v>
      </c>
      <c r="Y78" s="169">
        <v>0.0</v>
      </c>
      <c r="Z78" s="169">
        <v>0.0</v>
      </c>
      <c r="AA78" s="169">
        <v>0.0</v>
      </c>
      <c r="AB78" s="169">
        <f>SUM(HISTORICO!$X78:$AA78)</f>
        <v>2</v>
      </c>
      <c r="AC78" s="172">
        <f>HISTORICO!$AB78/HISTORICO!$O78</f>
        <v>1</v>
      </c>
      <c r="AD78" s="171">
        <f>HISTORICO!$X78/HISTORICO!$AB78</f>
        <v>1</v>
      </c>
      <c r="AE78" s="171">
        <f>HISTORICO!$Y78/HISTORICO!$AB78</f>
        <v>0</v>
      </c>
      <c r="AF78" s="171">
        <f>HISTORICO!$Z78/HISTORICO!$AB78</f>
        <v>0</v>
      </c>
      <c r="AG78" s="171">
        <f>HISTORICO!$AA78/HISTORICO!$AB78</f>
        <v>0</v>
      </c>
      <c r="AH78" s="169">
        <v>4.0</v>
      </c>
      <c r="AI78" s="173">
        <v>2.0</v>
      </c>
      <c r="AJ78" s="174" t="s">
        <v>853</v>
      </c>
    </row>
    <row r="79" ht="14.25" customHeight="1">
      <c r="A79" s="149"/>
      <c r="B79" s="167" t="s">
        <v>710</v>
      </c>
      <c r="C79" s="169">
        <v>2.0</v>
      </c>
      <c r="D79" s="169">
        <v>1.0</v>
      </c>
      <c r="E79" s="161">
        <f>HISTORICO!$D79/HISTORICO!$C79</f>
        <v>0.5</v>
      </c>
      <c r="F79" s="149"/>
      <c r="G79" s="149"/>
      <c r="H79" s="167" t="s">
        <v>240</v>
      </c>
      <c r="I79" s="169">
        <v>113.0</v>
      </c>
      <c r="J79" s="169">
        <v>10.0</v>
      </c>
      <c r="K79" s="161">
        <f>HISTORICO!$J79/HISTORICO!$I79</f>
        <v>0.08849557522</v>
      </c>
      <c r="L79" s="149"/>
      <c r="M79" s="149"/>
      <c r="N79" s="170" t="s">
        <v>68</v>
      </c>
      <c r="O79" s="169">
        <v>2.0</v>
      </c>
      <c r="P79" s="169">
        <v>1.0</v>
      </c>
      <c r="Q79" s="169">
        <v>0.0</v>
      </c>
      <c r="R79" s="169">
        <v>1.0</v>
      </c>
      <c r="S79" s="169">
        <v>0.0</v>
      </c>
      <c r="T79" s="169">
        <v>0.0</v>
      </c>
      <c r="U79" s="171">
        <f>HISTORICO!$P79/HISTORICO!$O79</f>
        <v>0.5</v>
      </c>
      <c r="V79" s="171">
        <f>HISTORICO!$Q79/HISTORICO!$O79</f>
        <v>0</v>
      </c>
      <c r="W79" s="171">
        <f>(HISTORICO!$S79+HISTORICO!$T79)/HISTORICO!$O79</f>
        <v>0</v>
      </c>
      <c r="X79" s="169">
        <v>1.0</v>
      </c>
      <c r="Y79" s="169">
        <v>0.0</v>
      </c>
      <c r="Z79" s="169">
        <v>0.0</v>
      </c>
      <c r="AA79" s="169">
        <v>0.0</v>
      </c>
      <c r="AB79" s="169">
        <f>SUM(HISTORICO!$X79:$AA79)</f>
        <v>1</v>
      </c>
      <c r="AC79" s="172">
        <f>HISTORICO!$AB79/HISTORICO!$O79</f>
        <v>0.5</v>
      </c>
      <c r="AD79" s="171">
        <f>HISTORICO!$X79/HISTORICO!$AB79</f>
        <v>1</v>
      </c>
      <c r="AE79" s="171">
        <f>HISTORICO!$Y79/HISTORICO!$AB79</f>
        <v>0</v>
      </c>
      <c r="AF79" s="171">
        <f>HISTORICO!$Z79/HISTORICO!$AB79</f>
        <v>0</v>
      </c>
      <c r="AG79" s="171">
        <f>HISTORICO!$AA79/HISTORICO!$AB79</f>
        <v>0</v>
      </c>
      <c r="AH79" s="169">
        <v>4.0</v>
      </c>
      <c r="AI79" s="173">
        <v>2.0</v>
      </c>
      <c r="AJ79" s="174" t="s">
        <v>853</v>
      </c>
    </row>
    <row r="80" ht="14.25" customHeight="1">
      <c r="A80" s="149"/>
      <c r="B80" s="167" t="s">
        <v>702</v>
      </c>
      <c r="C80" s="169">
        <v>2.0</v>
      </c>
      <c r="D80" s="169">
        <v>1.0</v>
      </c>
      <c r="E80" s="161">
        <f>HISTORICO!$D80/HISTORICO!$C80</f>
        <v>0.5</v>
      </c>
      <c r="F80" s="149"/>
      <c r="G80" s="149"/>
      <c r="H80" s="167"/>
      <c r="I80" s="169"/>
      <c r="J80" s="169"/>
      <c r="K80" s="161"/>
      <c r="L80" s="149"/>
      <c r="M80" s="149"/>
      <c r="N80" s="170" t="s">
        <v>537</v>
      </c>
      <c r="O80" s="169">
        <v>2.0</v>
      </c>
      <c r="P80" s="169">
        <v>0.0</v>
      </c>
      <c r="Q80" s="169">
        <v>0.0</v>
      </c>
      <c r="R80" s="169">
        <v>1.0</v>
      </c>
      <c r="S80" s="169">
        <v>1.0</v>
      </c>
      <c r="T80" s="169">
        <v>0.0</v>
      </c>
      <c r="U80" s="171">
        <f>HISTORICO!$P80/HISTORICO!$O80</f>
        <v>0</v>
      </c>
      <c r="V80" s="171">
        <f>HISTORICO!$Q80/HISTORICO!$O80</f>
        <v>0</v>
      </c>
      <c r="W80" s="171">
        <f>(HISTORICO!$S80+HISTORICO!$T80)/HISTORICO!$O80</f>
        <v>0.5</v>
      </c>
      <c r="X80" s="169">
        <v>0.0</v>
      </c>
      <c r="Y80" s="169">
        <v>1.0</v>
      </c>
      <c r="Z80" s="169">
        <v>0.0</v>
      </c>
      <c r="AA80" s="169">
        <v>0.0</v>
      </c>
      <c r="AB80" s="169">
        <f>SUM(HISTORICO!$X80:$AA80)</f>
        <v>1</v>
      </c>
      <c r="AC80" s="172">
        <f>HISTORICO!$AB80/HISTORICO!$O80</f>
        <v>0.5</v>
      </c>
      <c r="AD80" s="171">
        <f>HISTORICO!$X80/HISTORICO!$AB80</f>
        <v>0</v>
      </c>
      <c r="AE80" s="171">
        <f>HISTORICO!$Y80/HISTORICO!$AB80</f>
        <v>1</v>
      </c>
      <c r="AF80" s="171">
        <f>HISTORICO!$Z80/HISTORICO!$AB80</f>
        <v>0</v>
      </c>
      <c r="AG80" s="171">
        <f>HISTORICO!$AA80/HISTORICO!$AB80</f>
        <v>0</v>
      </c>
      <c r="AH80" s="169">
        <v>6.0</v>
      </c>
      <c r="AI80" s="173">
        <v>3.0</v>
      </c>
      <c r="AJ80" s="174" t="s">
        <v>853</v>
      </c>
    </row>
    <row r="81" ht="14.25" customHeight="1">
      <c r="A81" s="149"/>
      <c r="B81" s="167" t="s">
        <v>662</v>
      </c>
      <c r="C81" s="169">
        <v>1.0</v>
      </c>
      <c r="D81" s="169">
        <v>1.0</v>
      </c>
      <c r="E81" s="161">
        <f>HISTORICO!$D81/HISTORICO!$C81</f>
        <v>1</v>
      </c>
      <c r="F81" s="149"/>
      <c r="G81" s="149"/>
      <c r="H81" s="167"/>
      <c r="I81" s="169"/>
      <c r="J81" s="169"/>
      <c r="K81" s="161"/>
      <c r="L81" s="149"/>
      <c r="M81" s="149"/>
      <c r="N81" s="170" t="s">
        <v>105</v>
      </c>
      <c r="O81" s="169">
        <v>2.0</v>
      </c>
      <c r="P81" s="169">
        <v>0.0</v>
      </c>
      <c r="Q81" s="169">
        <v>2.0</v>
      </c>
      <c r="R81" s="169">
        <v>0.0</v>
      </c>
      <c r="S81" s="169">
        <v>0.0</v>
      </c>
      <c r="T81" s="169">
        <v>0.0</v>
      </c>
      <c r="U81" s="171">
        <f>HISTORICO!$P81/HISTORICO!$O81</f>
        <v>0</v>
      </c>
      <c r="V81" s="171">
        <f>HISTORICO!$Q81/HISTORICO!$O81</f>
        <v>1</v>
      </c>
      <c r="W81" s="171">
        <f>(HISTORICO!$S81+HISTORICO!$T81)/HISTORICO!$O81</f>
        <v>0</v>
      </c>
      <c r="X81" s="169">
        <v>0.0</v>
      </c>
      <c r="Y81" s="169">
        <v>0.0</v>
      </c>
      <c r="Z81" s="169">
        <v>0.0</v>
      </c>
      <c r="AA81" s="169">
        <v>0.0</v>
      </c>
      <c r="AB81" s="169">
        <f>SUM(HISTORICO!$X81:$AA81)</f>
        <v>0</v>
      </c>
      <c r="AC81" s="172">
        <f>HISTORICO!$AB81/HISTORICO!$O81</f>
        <v>0</v>
      </c>
      <c r="AD81" s="171" t="str">
        <f>HISTORICO!$X81/HISTORICO!$AB81</f>
        <v>#DIV/0!</v>
      </c>
      <c r="AE81" s="171" t="str">
        <f>HISTORICO!$Y81/HISTORICO!$AB81</f>
        <v>#DIV/0!</v>
      </c>
      <c r="AF81" s="171" t="str">
        <f>HISTORICO!$Z81/HISTORICO!$AB81</f>
        <v>#DIV/0!</v>
      </c>
      <c r="AG81" s="171" t="str">
        <f>HISTORICO!$AA81/HISTORICO!$AB81</f>
        <v>#DIV/0!</v>
      </c>
      <c r="AH81" s="169">
        <v>2.0</v>
      </c>
      <c r="AI81" s="173">
        <v>1.0</v>
      </c>
      <c r="AJ81" s="174" t="s">
        <v>853</v>
      </c>
    </row>
    <row r="82" ht="14.25" customHeight="1">
      <c r="A82" s="149"/>
      <c r="B82" s="167" t="s">
        <v>718</v>
      </c>
      <c r="C82" s="169">
        <v>1.0</v>
      </c>
      <c r="D82" s="169">
        <v>1.0</v>
      </c>
      <c r="E82" s="161">
        <f>HISTORICO!$D82/HISTORICO!$C82</f>
        <v>1</v>
      </c>
      <c r="F82" s="149"/>
      <c r="G82" s="149"/>
      <c r="H82" s="149"/>
      <c r="I82" s="149"/>
      <c r="J82" s="149"/>
      <c r="K82" s="150"/>
      <c r="L82" s="149"/>
      <c r="M82" s="149"/>
      <c r="N82" s="170" t="s">
        <v>536</v>
      </c>
      <c r="O82" s="169">
        <v>2.0</v>
      </c>
      <c r="P82" s="169">
        <v>0.0</v>
      </c>
      <c r="Q82" s="169">
        <v>0.0</v>
      </c>
      <c r="R82" s="169">
        <v>2.0</v>
      </c>
      <c r="S82" s="169">
        <v>0.0</v>
      </c>
      <c r="T82" s="169">
        <v>0.0</v>
      </c>
      <c r="U82" s="171">
        <f>HISTORICO!$P82/HISTORICO!$O82</f>
        <v>0</v>
      </c>
      <c r="V82" s="171">
        <f>HISTORICO!$Q82/HISTORICO!$O82</f>
        <v>0</v>
      </c>
      <c r="W82" s="171">
        <f>(HISTORICO!$S82+HISTORICO!$T82)/HISTORICO!$O82</f>
        <v>0</v>
      </c>
      <c r="X82" s="169">
        <v>0.0</v>
      </c>
      <c r="Y82" s="169">
        <v>0.0</v>
      </c>
      <c r="Z82" s="169">
        <v>0.0</v>
      </c>
      <c r="AA82" s="169">
        <v>0.0</v>
      </c>
      <c r="AB82" s="169">
        <f>SUM(HISTORICO!$X82:$AA82)</f>
        <v>0</v>
      </c>
      <c r="AC82" s="172">
        <f>HISTORICO!$AB82/HISTORICO!$O82</f>
        <v>0</v>
      </c>
      <c r="AD82" s="171" t="str">
        <f>HISTORICO!$X82/HISTORICO!$AB82</f>
        <v>#DIV/0!</v>
      </c>
      <c r="AE82" s="171" t="str">
        <f>HISTORICO!$Y82/HISTORICO!$AB82</f>
        <v>#DIV/0!</v>
      </c>
      <c r="AF82" s="171" t="str">
        <f>HISTORICO!$Z82/HISTORICO!$AB82</f>
        <v>#DIV/0!</v>
      </c>
      <c r="AG82" s="171" t="str">
        <f>HISTORICO!$AA82/HISTORICO!$AB82</f>
        <v>#DIV/0!</v>
      </c>
      <c r="AH82" s="169">
        <v>2.0</v>
      </c>
      <c r="AI82" s="173">
        <v>1.0</v>
      </c>
      <c r="AJ82" s="174" t="s">
        <v>853</v>
      </c>
    </row>
    <row r="83" ht="14.25" customHeight="1">
      <c r="A83" s="149"/>
      <c r="B83" s="167" t="s">
        <v>812</v>
      </c>
      <c r="C83" s="169">
        <v>1.0</v>
      </c>
      <c r="D83" s="169">
        <v>0.0</v>
      </c>
      <c r="E83" s="161">
        <f>HISTORICO!$D83/HISTORICO!$C83</f>
        <v>0</v>
      </c>
      <c r="F83" s="149"/>
      <c r="G83" s="149"/>
      <c r="H83" s="151">
        <v>2022.0</v>
      </c>
      <c r="I83" s="152"/>
      <c r="J83" s="152"/>
      <c r="K83" s="153"/>
      <c r="L83" s="149"/>
      <c r="M83" s="149"/>
      <c r="N83" s="170" t="s">
        <v>538</v>
      </c>
      <c r="O83" s="169">
        <v>2.0</v>
      </c>
      <c r="P83" s="169">
        <v>0.0</v>
      </c>
      <c r="Q83" s="169">
        <v>0.0</v>
      </c>
      <c r="R83" s="169">
        <v>1.0</v>
      </c>
      <c r="S83" s="169">
        <v>1.0</v>
      </c>
      <c r="T83" s="169">
        <v>0.0</v>
      </c>
      <c r="U83" s="171">
        <f>HISTORICO!$P83/HISTORICO!$O83</f>
        <v>0</v>
      </c>
      <c r="V83" s="171">
        <f>HISTORICO!$Q83/HISTORICO!$O83</f>
        <v>0</v>
      </c>
      <c r="W83" s="171">
        <f>(HISTORICO!$S83+HISTORICO!$T83)/HISTORICO!$O83</f>
        <v>0.5</v>
      </c>
      <c r="X83" s="169">
        <v>0.0</v>
      </c>
      <c r="Y83" s="169">
        <v>0.0</v>
      </c>
      <c r="Z83" s="169">
        <v>0.0</v>
      </c>
      <c r="AA83" s="169">
        <v>0.0</v>
      </c>
      <c r="AB83" s="169">
        <f>SUM(HISTORICO!$X83:$AA83)</f>
        <v>0</v>
      </c>
      <c r="AC83" s="172">
        <f>HISTORICO!$AB83/HISTORICO!$O83</f>
        <v>0</v>
      </c>
      <c r="AD83" s="171" t="str">
        <f>HISTORICO!$X83/HISTORICO!$AB83</f>
        <v>#DIV/0!</v>
      </c>
      <c r="AE83" s="171" t="str">
        <f>HISTORICO!$Y83/HISTORICO!$AB83</f>
        <v>#DIV/0!</v>
      </c>
      <c r="AF83" s="171" t="str">
        <f>HISTORICO!$Z83/HISTORICO!$AB83</f>
        <v>#DIV/0!</v>
      </c>
      <c r="AG83" s="171" t="str">
        <f>HISTORICO!$AA83/HISTORICO!$AB83</f>
        <v>#DIV/0!</v>
      </c>
      <c r="AH83" s="169">
        <v>3.0</v>
      </c>
      <c r="AI83" s="173">
        <v>1.5</v>
      </c>
      <c r="AJ83" s="174" t="s">
        <v>853</v>
      </c>
    </row>
    <row r="84" ht="14.25" customHeight="1">
      <c r="A84" s="149"/>
      <c r="B84" s="167" t="s">
        <v>368</v>
      </c>
      <c r="C84" s="169">
        <v>1.0</v>
      </c>
      <c r="D84" s="169">
        <v>1.0</v>
      </c>
      <c r="E84" s="161">
        <f>HISTORICO!$D84/HISTORICO!$C84</f>
        <v>1</v>
      </c>
      <c r="F84" s="149"/>
      <c r="G84" s="149"/>
      <c r="H84" s="156" t="s">
        <v>843</v>
      </c>
      <c r="I84" s="157" t="s">
        <v>1</v>
      </c>
      <c r="J84" s="157" t="s">
        <v>241</v>
      </c>
      <c r="K84" s="158" t="s">
        <v>842</v>
      </c>
      <c r="L84" s="149"/>
      <c r="M84" s="149"/>
      <c r="N84" s="170" t="s">
        <v>444</v>
      </c>
      <c r="O84" s="169">
        <v>1.0</v>
      </c>
      <c r="P84" s="169">
        <v>1.0</v>
      </c>
      <c r="Q84" s="169">
        <v>0.0</v>
      </c>
      <c r="R84" s="169">
        <v>0.0</v>
      </c>
      <c r="S84" s="169">
        <v>0.0</v>
      </c>
      <c r="T84" s="169">
        <v>0.0</v>
      </c>
      <c r="U84" s="171">
        <f>HISTORICO!$P84/HISTORICO!$O84</f>
        <v>1</v>
      </c>
      <c r="V84" s="171">
        <f>HISTORICO!$Q84/HISTORICO!$O84</f>
        <v>0</v>
      </c>
      <c r="W84" s="171">
        <f>(HISTORICO!$S84+HISTORICO!$T84)/HISTORICO!$O84</f>
        <v>0</v>
      </c>
      <c r="X84" s="169">
        <v>0.0</v>
      </c>
      <c r="Y84" s="169">
        <v>0.0</v>
      </c>
      <c r="Z84" s="169">
        <v>0.0</v>
      </c>
      <c r="AA84" s="169">
        <v>3.0</v>
      </c>
      <c r="AB84" s="169">
        <f>SUM(HISTORICO!$X84:$AA84)</f>
        <v>3</v>
      </c>
      <c r="AC84" s="172">
        <f>HISTORICO!$AB84/HISTORICO!$O84</f>
        <v>3</v>
      </c>
      <c r="AD84" s="171">
        <f>HISTORICO!$X84/HISTORICO!$AB84</f>
        <v>0</v>
      </c>
      <c r="AE84" s="171">
        <f>HISTORICO!$Y84/HISTORICO!$AB84</f>
        <v>0</v>
      </c>
      <c r="AF84" s="171">
        <f>HISTORICO!$Z84/HISTORICO!$AB84</f>
        <v>0</v>
      </c>
      <c r="AG84" s="171">
        <f>HISTORICO!$AA84/HISTORICO!$AB84</f>
        <v>1</v>
      </c>
      <c r="AH84" s="169">
        <v>3.0</v>
      </c>
      <c r="AI84" s="173">
        <v>3.0</v>
      </c>
      <c r="AJ84" s="174" t="s">
        <v>853</v>
      </c>
    </row>
    <row r="85" ht="14.25" customHeight="1">
      <c r="A85" s="149"/>
      <c r="B85" s="167" t="s">
        <v>535</v>
      </c>
      <c r="C85" s="169">
        <v>1.0</v>
      </c>
      <c r="D85" s="169">
        <v>0.0</v>
      </c>
      <c r="E85" s="161">
        <f>HISTORICO!$D85/HISTORICO!$C85</f>
        <v>0</v>
      </c>
      <c r="F85" s="149"/>
      <c r="G85" s="149"/>
      <c r="H85" s="170" t="s">
        <v>220</v>
      </c>
      <c r="I85" s="169">
        <v>123.0</v>
      </c>
      <c r="J85" s="169">
        <v>46.0</v>
      </c>
      <c r="K85" s="161">
        <f>HISTORICO!$J85/HISTORICO!$I85</f>
        <v>0.3739837398</v>
      </c>
      <c r="L85" s="149"/>
      <c r="M85" s="149"/>
      <c r="N85" s="170" t="s">
        <v>436</v>
      </c>
      <c r="O85" s="169">
        <v>1.0</v>
      </c>
      <c r="P85" s="169">
        <v>1.0</v>
      </c>
      <c r="Q85" s="169">
        <v>0.0</v>
      </c>
      <c r="R85" s="169">
        <v>0.0</v>
      </c>
      <c r="S85" s="169">
        <v>0.0</v>
      </c>
      <c r="T85" s="169">
        <v>0.0</v>
      </c>
      <c r="U85" s="171">
        <f>HISTORICO!$P85/HISTORICO!$O85</f>
        <v>1</v>
      </c>
      <c r="V85" s="171">
        <f>HISTORICO!$Q85/HISTORICO!$O85</f>
        <v>0</v>
      </c>
      <c r="W85" s="171">
        <f>(HISTORICO!$S85+HISTORICO!$T85)/HISTORICO!$O85</f>
        <v>0</v>
      </c>
      <c r="X85" s="169">
        <v>2.0</v>
      </c>
      <c r="Y85" s="169">
        <v>0.0</v>
      </c>
      <c r="Z85" s="169">
        <v>0.0</v>
      </c>
      <c r="AA85" s="169">
        <v>0.0</v>
      </c>
      <c r="AB85" s="169">
        <f>SUM(HISTORICO!$X85:$AA85)</f>
        <v>2</v>
      </c>
      <c r="AC85" s="172">
        <f>HISTORICO!$AB85/HISTORICO!$O85</f>
        <v>2</v>
      </c>
      <c r="AD85" s="171">
        <f>HISTORICO!$X85/HISTORICO!$AB85</f>
        <v>1</v>
      </c>
      <c r="AE85" s="171">
        <f>HISTORICO!$Y85/HISTORICO!$AB85</f>
        <v>0</v>
      </c>
      <c r="AF85" s="171">
        <f>HISTORICO!$Z85/HISTORICO!$AB85</f>
        <v>0</v>
      </c>
      <c r="AG85" s="171">
        <f>HISTORICO!$AA85/HISTORICO!$AB85</f>
        <v>0</v>
      </c>
      <c r="AH85" s="169">
        <v>4.0</v>
      </c>
      <c r="AI85" s="173">
        <v>4.0</v>
      </c>
      <c r="AJ85" s="174" t="s">
        <v>853</v>
      </c>
    </row>
    <row r="86" ht="14.25" customHeight="1">
      <c r="A86" s="149"/>
      <c r="B86" s="167" t="s">
        <v>855</v>
      </c>
      <c r="C86" s="169">
        <v>1.0</v>
      </c>
      <c r="D86" s="169">
        <v>1.0</v>
      </c>
      <c r="E86" s="161">
        <f>HISTORICO!$D86/HISTORICO!$C86</f>
        <v>1</v>
      </c>
      <c r="F86" s="149"/>
      <c r="G86" s="149"/>
      <c r="H86" s="170" t="s">
        <v>223</v>
      </c>
      <c r="I86" s="169">
        <v>111.0</v>
      </c>
      <c r="J86" s="169">
        <v>41.0</v>
      </c>
      <c r="K86" s="161">
        <f>HISTORICO!$J86/HISTORICO!$I86</f>
        <v>0.3693693694</v>
      </c>
      <c r="L86" s="149"/>
      <c r="M86" s="149"/>
      <c r="N86" s="170" t="s">
        <v>466</v>
      </c>
      <c r="O86" s="169">
        <v>1.0</v>
      </c>
      <c r="P86" s="169">
        <v>1.0</v>
      </c>
      <c r="Q86" s="169">
        <v>0.0</v>
      </c>
      <c r="R86" s="169">
        <v>0.0</v>
      </c>
      <c r="S86" s="169">
        <v>0.0</v>
      </c>
      <c r="T86" s="169">
        <v>0.0</v>
      </c>
      <c r="U86" s="171">
        <f>HISTORICO!$P86/HISTORICO!$O86</f>
        <v>1</v>
      </c>
      <c r="V86" s="171">
        <f>HISTORICO!$Q86/HISTORICO!$O86</f>
        <v>0</v>
      </c>
      <c r="W86" s="171">
        <f>(HISTORICO!$S86+HISTORICO!$T86)/HISTORICO!$O86</f>
        <v>0</v>
      </c>
      <c r="X86" s="169">
        <v>0.0</v>
      </c>
      <c r="Y86" s="169">
        <v>0.0</v>
      </c>
      <c r="Z86" s="169">
        <v>2.0</v>
      </c>
      <c r="AA86" s="169">
        <v>0.0</v>
      </c>
      <c r="AB86" s="169">
        <f>SUM(HISTORICO!$X86:$AA86)</f>
        <v>2</v>
      </c>
      <c r="AC86" s="172">
        <f>HISTORICO!$AB86/HISTORICO!$O86</f>
        <v>2</v>
      </c>
      <c r="AD86" s="171">
        <f>HISTORICO!$X86/HISTORICO!$AB86</f>
        <v>0</v>
      </c>
      <c r="AE86" s="171">
        <f>HISTORICO!$Y86/HISTORICO!$AB86</f>
        <v>0</v>
      </c>
      <c r="AF86" s="171">
        <f>HISTORICO!$Z86/HISTORICO!$AB86</f>
        <v>1</v>
      </c>
      <c r="AG86" s="171">
        <f>HISTORICO!$AA86/HISTORICO!$AB86</f>
        <v>0</v>
      </c>
      <c r="AH86" s="169">
        <v>3.0</v>
      </c>
      <c r="AI86" s="173">
        <v>3.0</v>
      </c>
      <c r="AJ86" s="174" t="s">
        <v>853</v>
      </c>
    </row>
    <row r="87" ht="14.25" customHeight="1">
      <c r="A87" s="149"/>
      <c r="B87" s="167" t="s">
        <v>574</v>
      </c>
      <c r="C87" s="169">
        <v>1.0</v>
      </c>
      <c r="D87" s="169">
        <v>1.0</v>
      </c>
      <c r="E87" s="161">
        <f>HISTORICO!$D87/HISTORICO!$C87</f>
        <v>1</v>
      </c>
      <c r="F87" s="149"/>
      <c r="G87" s="149"/>
      <c r="H87" s="170" t="s">
        <v>217</v>
      </c>
      <c r="I87" s="169">
        <v>35.0</v>
      </c>
      <c r="J87" s="169">
        <v>11.0</v>
      </c>
      <c r="K87" s="161">
        <f>HISTORICO!$J87/HISTORICO!$I87</f>
        <v>0.3142857143</v>
      </c>
      <c r="L87" s="149"/>
      <c r="M87" s="149"/>
      <c r="N87" s="170" t="s">
        <v>461</v>
      </c>
      <c r="O87" s="169">
        <v>1.0</v>
      </c>
      <c r="P87" s="169">
        <v>1.0</v>
      </c>
      <c r="Q87" s="169">
        <v>0.0</v>
      </c>
      <c r="R87" s="169">
        <v>0.0</v>
      </c>
      <c r="S87" s="169">
        <v>0.0</v>
      </c>
      <c r="T87" s="169">
        <v>0.0</v>
      </c>
      <c r="U87" s="171">
        <f>HISTORICO!$P87/HISTORICO!$O87</f>
        <v>1</v>
      </c>
      <c r="V87" s="171">
        <f>HISTORICO!$Q87/HISTORICO!$O87</f>
        <v>0</v>
      </c>
      <c r="W87" s="171">
        <f>(HISTORICO!$S87+HISTORICO!$T87)/HISTORICO!$O87</f>
        <v>0</v>
      </c>
      <c r="X87" s="169">
        <v>0.0</v>
      </c>
      <c r="Y87" s="169">
        <v>0.0</v>
      </c>
      <c r="Z87" s="169">
        <v>2.0</v>
      </c>
      <c r="AA87" s="169">
        <v>0.0</v>
      </c>
      <c r="AB87" s="169">
        <f>SUM(HISTORICO!$X87:$AA87)</f>
        <v>2</v>
      </c>
      <c r="AC87" s="172">
        <f>HISTORICO!$AB87/HISTORICO!$O87</f>
        <v>2</v>
      </c>
      <c r="AD87" s="171">
        <f>HISTORICO!$X87/HISTORICO!$AB87</f>
        <v>0</v>
      </c>
      <c r="AE87" s="171">
        <f>HISTORICO!$Y87/HISTORICO!$AB87</f>
        <v>0</v>
      </c>
      <c r="AF87" s="171">
        <f>HISTORICO!$Z87/HISTORICO!$AB87</f>
        <v>1</v>
      </c>
      <c r="AG87" s="171">
        <f>HISTORICO!$AA87/HISTORICO!$AB87</f>
        <v>0</v>
      </c>
      <c r="AH87" s="169">
        <v>4.0</v>
      </c>
      <c r="AI87" s="173">
        <v>4.0</v>
      </c>
      <c r="AJ87" s="174" t="s">
        <v>853</v>
      </c>
    </row>
    <row r="88" ht="14.25" customHeight="1">
      <c r="A88" s="149"/>
      <c r="B88" s="167" t="s">
        <v>727</v>
      </c>
      <c r="C88" s="169">
        <v>1.0</v>
      </c>
      <c r="D88" s="169">
        <v>0.0</v>
      </c>
      <c r="E88" s="161">
        <f>HISTORICO!$D88/HISTORICO!$C88</f>
        <v>0</v>
      </c>
      <c r="F88" s="149"/>
      <c r="G88" s="149"/>
      <c r="H88" s="170" t="s">
        <v>218</v>
      </c>
      <c r="I88" s="169">
        <v>140.0</v>
      </c>
      <c r="J88" s="169">
        <v>42.0</v>
      </c>
      <c r="K88" s="161">
        <f>HISTORICO!$J88/HISTORICO!$I88</f>
        <v>0.3</v>
      </c>
      <c r="L88" s="149"/>
      <c r="M88" s="149"/>
      <c r="N88" s="170" t="s">
        <v>442</v>
      </c>
      <c r="O88" s="169">
        <v>1.0</v>
      </c>
      <c r="P88" s="169">
        <v>1.0</v>
      </c>
      <c r="Q88" s="169">
        <v>0.0</v>
      </c>
      <c r="R88" s="169">
        <v>0.0</v>
      </c>
      <c r="S88" s="169">
        <v>0.0</v>
      </c>
      <c r="T88" s="169">
        <v>0.0</v>
      </c>
      <c r="U88" s="171">
        <f>HISTORICO!$P88/HISTORICO!$O88</f>
        <v>1</v>
      </c>
      <c r="V88" s="171">
        <f>HISTORICO!$Q88/HISTORICO!$O88</f>
        <v>0</v>
      </c>
      <c r="W88" s="171">
        <f>(HISTORICO!$S88+HISTORICO!$T88)/HISTORICO!$O88</f>
        <v>0</v>
      </c>
      <c r="X88" s="169">
        <v>0.0</v>
      </c>
      <c r="Y88" s="169">
        <v>0.0</v>
      </c>
      <c r="Z88" s="169">
        <v>0.0</v>
      </c>
      <c r="AA88" s="169">
        <v>2.0</v>
      </c>
      <c r="AB88" s="169">
        <f>SUM(HISTORICO!$X88:$AA88)</f>
        <v>2</v>
      </c>
      <c r="AC88" s="172">
        <f>HISTORICO!$AB88/HISTORICO!$O88</f>
        <v>2</v>
      </c>
      <c r="AD88" s="171">
        <f>HISTORICO!$X88/HISTORICO!$AB88</f>
        <v>0</v>
      </c>
      <c r="AE88" s="171">
        <f>HISTORICO!$Y88/HISTORICO!$AB88</f>
        <v>0</v>
      </c>
      <c r="AF88" s="171">
        <f>HISTORICO!$Z88/HISTORICO!$AB88</f>
        <v>0</v>
      </c>
      <c r="AG88" s="171">
        <f>HISTORICO!$AA88/HISTORICO!$AB88</f>
        <v>1</v>
      </c>
      <c r="AH88" s="169">
        <v>3.0</v>
      </c>
      <c r="AI88" s="173">
        <v>3.0</v>
      </c>
      <c r="AJ88" s="174" t="s">
        <v>853</v>
      </c>
    </row>
    <row r="89" ht="14.25" customHeight="1">
      <c r="A89" s="149"/>
      <c r="B89" s="167" t="s">
        <v>856</v>
      </c>
      <c r="C89" s="169">
        <v>1.0</v>
      </c>
      <c r="D89" s="169">
        <v>1.0</v>
      </c>
      <c r="E89" s="161">
        <f>HISTORICO!$D89/HISTORICO!$C89</f>
        <v>1</v>
      </c>
      <c r="F89" s="149"/>
      <c r="G89" s="149"/>
      <c r="H89" s="170" t="s">
        <v>229</v>
      </c>
      <c r="I89" s="169">
        <v>10.0</v>
      </c>
      <c r="J89" s="169">
        <v>3.0</v>
      </c>
      <c r="K89" s="161">
        <f>HISTORICO!$J89/HISTORICO!$I89</f>
        <v>0.3</v>
      </c>
      <c r="L89" s="149"/>
      <c r="M89" s="149"/>
      <c r="N89" s="170" t="s">
        <v>493</v>
      </c>
      <c r="O89" s="169">
        <v>1.0</v>
      </c>
      <c r="P89" s="169">
        <v>1.0</v>
      </c>
      <c r="Q89" s="169">
        <v>0.0</v>
      </c>
      <c r="R89" s="169">
        <v>0.0</v>
      </c>
      <c r="S89" s="169">
        <v>0.0</v>
      </c>
      <c r="T89" s="169">
        <v>0.0</v>
      </c>
      <c r="U89" s="171">
        <f>HISTORICO!$P89/HISTORICO!$O89</f>
        <v>1</v>
      </c>
      <c r="V89" s="171">
        <f>HISTORICO!$Q89/HISTORICO!$O89</f>
        <v>0</v>
      </c>
      <c r="W89" s="171">
        <f>(HISTORICO!$S89+HISTORICO!$T89)/HISTORICO!$O89</f>
        <v>0</v>
      </c>
      <c r="X89" s="169">
        <v>0.0</v>
      </c>
      <c r="Y89" s="169">
        <v>1.0</v>
      </c>
      <c r="Z89" s="169">
        <v>0.0</v>
      </c>
      <c r="AA89" s="169">
        <v>1.0</v>
      </c>
      <c r="AB89" s="169">
        <f>SUM(HISTORICO!$X89:$AA89)</f>
        <v>2</v>
      </c>
      <c r="AC89" s="172">
        <f>HISTORICO!$AB89/HISTORICO!$O89</f>
        <v>2</v>
      </c>
      <c r="AD89" s="171">
        <f>HISTORICO!$X89/HISTORICO!$AB89</f>
        <v>0</v>
      </c>
      <c r="AE89" s="171">
        <f>HISTORICO!$Y89/HISTORICO!$AB89</f>
        <v>0.5</v>
      </c>
      <c r="AF89" s="171">
        <f>HISTORICO!$Z89/HISTORICO!$AB89</f>
        <v>0</v>
      </c>
      <c r="AG89" s="171">
        <f>HISTORICO!$AA89/HISTORICO!$AB89</f>
        <v>0.5</v>
      </c>
      <c r="AH89" s="169">
        <v>4.0</v>
      </c>
      <c r="AI89" s="173">
        <v>4.0</v>
      </c>
      <c r="AJ89" s="174" t="s">
        <v>853</v>
      </c>
    </row>
    <row r="90" ht="14.25" customHeight="1">
      <c r="A90" s="149"/>
      <c r="B90" s="149"/>
      <c r="C90" s="149"/>
      <c r="D90" s="149"/>
      <c r="E90" s="150"/>
      <c r="F90" s="149"/>
      <c r="G90" s="149"/>
      <c r="H90" s="170" t="s">
        <v>221</v>
      </c>
      <c r="I90" s="169">
        <v>16.0</v>
      </c>
      <c r="J90" s="169">
        <v>4.0</v>
      </c>
      <c r="K90" s="161">
        <f>HISTORICO!$J90/HISTORICO!$I90</f>
        <v>0.25</v>
      </c>
      <c r="L90" s="149"/>
      <c r="M90" s="149"/>
      <c r="N90" s="170" t="s">
        <v>446</v>
      </c>
      <c r="O90" s="169">
        <v>1.0</v>
      </c>
      <c r="P90" s="169">
        <v>1.0</v>
      </c>
      <c r="Q90" s="169">
        <v>0.0</v>
      </c>
      <c r="R90" s="169">
        <v>0.0</v>
      </c>
      <c r="S90" s="169">
        <v>0.0</v>
      </c>
      <c r="T90" s="169">
        <v>0.0</v>
      </c>
      <c r="U90" s="171">
        <f>HISTORICO!$P90/HISTORICO!$O90</f>
        <v>1</v>
      </c>
      <c r="V90" s="171">
        <f>HISTORICO!$Q90/HISTORICO!$O90</f>
        <v>0</v>
      </c>
      <c r="W90" s="171">
        <f>(HISTORICO!$S90+HISTORICO!$T90)/HISTORICO!$O90</f>
        <v>0</v>
      </c>
      <c r="X90" s="169">
        <v>1.0</v>
      </c>
      <c r="Y90" s="169">
        <v>0.0</v>
      </c>
      <c r="Z90" s="169">
        <v>0.0</v>
      </c>
      <c r="AA90" s="169">
        <v>1.0</v>
      </c>
      <c r="AB90" s="169">
        <f>SUM(HISTORICO!$X90:$AA90)</f>
        <v>2</v>
      </c>
      <c r="AC90" s="172">
        <f>HISTORICO!$AB90/HISTORICO!$O90</f>
        <v>2</v>
      </c>
      <c r="AD90" s="171">
        <f>HISTORICO!$X90/HISTORICO!$AB90</f>
        <v>0.5</v>
      </c>
      <c r="AE90" s="171">
        <f>HISTORICO!$Y90/HISTORICO!$AB90</f>
        <v>0</v>
      </c>
      <c r="AF90" s="171">
        <f>HISTORICO!$Z90/HISTORICO!$AB90</f>
        <v>0</v>
      </c>
      <c r="AG90" s="171">
        <f>HISTORICO!$AA90/HISTORICO!$AB90</f>
        <v>0.5</v>
      </c>
      <c r="AH90" s="169">
        <v>3.0</v>
      </c>
      <c r="AI90" s="173">
        <v>3.0</v>
      </c>
      <c r="AJ90" s="174" t="s">
        <v>853</v>
      </c>
    </row>
    <row r="91" ht="14.25" customHeight="1">
      <c r="A91" s="149"/>
      <c r="B91" s="151">
        <v>2019.0</v>
      </c>
      <c r="C91" s="152"/>
      <c r="D91" s="152"/>
      <c r="E91" s="153"/>
      <c r="F91" s="149"/>
      <c r="G91" s="149"/>
      <c r="H91" s="170" t="s">
        <v>231</v>
      </c>
      <c r="I91" s="169">
        <v>53.0</v>
      </c>
      <c r="J91" s="169">
        <v>12.0</v>
      </c>
      <c r="K91" s="161">
        <f>HISTORICO!$J91/HISTORICO!$I91</f>
        <v>0.2264150943</v>
      </c>
      <c r="L91" s="149"/>
      <c r="M91" s="149"/>
      <c r="N91" s="170" t="s">
        <v>443</v>
      </c>
      <c r="O91" s="169">
        <v>1.0</v>
      </c>
      <c r="P91" s="169">
        <v>1.0</v>
      </c>
      <c r="Q91" s="169">
        <v>0.0</v>
      </c>
      <c r="R91" s="169">
        <v>0.0</v>
      </c>
      <c r="S91" s="169">
        <v>0.0</v>
      </c>
      <c r="T91" s="169">
        <v>0.0</v>
      </c>
      <c r="U91" s="171">
        <f>HISTORICO!$P91/HISTORICO!$O91</f>
        <v>1</v>
      </c>
      <c r="V91" s="171">
        <f>HISTORICO!$Q91/HISTORICO!$O91</f>
        <v>0</v>
      </c>
      <c r="W91" s="171">
        <f>(HISTORICO!$S91+HISTORICO!$T91)/HISTORICO!$O91</f>
        <v>0</v>
      </c>
      <c r="X91" s="169">
        <v>2.0</v>
      </c>
      <c r="Y91" s="169">
        <v>0.0</v>
      </c>
      <c r="Z91" s="169">
        <v>0.0</v>
      </c>
      <c r="AA91" s="169">
        <v>0.0</v>
      </c>
      <c r="AB91" s="169">
        <f>SUM(HISTORICO!$X91:$AA91)</f>
        <v>2</v>
      </c>
      <c r="AC91" s="172">
        <f>HISTORICO!$AB91/HISTORICO!$O91</f>
        <v>2</v>
      </c>
      <c r="AD91" s="171">
        <f>HISTORICO!$X91/HISTORICO!$AB91</f>
        <v>1</v>
      </c>
      <c r="AE91" s="171">
        <f>HISTORICO!$Y91/HISTORICO!$AB91</f>
        <v>0</v>
      </c>
      <c r="AF91" s="171">
        <f>HISTORICO!$Z91/HISTORICO!$AB91</f>
        <v>0</v>
      </c>
      <c r="AG91" s="171">
        <f>HISTORICO!$AA91/HISTORICO!$AB91</f>
        <v>0</v>
      </c>
      <c r="AH91" s="169">
        <v>3.0</v>
      </c>
      <c r="AI91" s="173">
        <v>3.0</v>
      </c>
      <c r="AJ91" s="174" t="s">
        <v>853</v>
      </c>
    </row>
    <row r="92" ht="14.25" customHeight="1">
      <c r="A92" s="149"/>
      <c r="B92" s="156" t="s">
        <v>171</v>
      </c>
      <c r="C92" s="157" t="s">
        <v>1</v>
      </c>
      <c r="D92" s="157" t="s">
        <v>241</v>
      </c>
      <c r="E92" s="158" t="s">
        <v>842</v>
      </c>
      <c r="F92" s="149"/>
      <c r="G92" s="149"/>
      <c r="H92" s="170" t="s">
        <v>224</v>
      </c>
      <c r="I92" s="169">
        <v>72.0</v>
      </c>
      <c r="J92" s="169">
        <v>11.0</v>
      </c>
      <c r="K92" s="161">
        <f>HISTORICO!$J92/HISTORICO!$I92</f>
        <v>0.1527777778</v>
      </c>
      <c r="L92" s="149"/>
      <c r="M92" s="149"/>
      <c r="N92" s="170" t="s">
        <v>494</v>
      </c>
      <c r="O92" s="169">
        <v>1.0</v>
      </c>
      <c r="P92" s="169">
        <v>1.0</v>
      </c>
      <c r="Q92" s="169">
        <v>0.0</v>
      </c>
      <c r="R92" s="169">
        <v>0.0</v>
      </c>
      <c r="S92" s="169">
        <v>0.0</v>
      </c>
      <c r="T92" s="169">
        <v>0.0</v>
      </c>
      <c r="U92" s="171">
        <f>HISTORICO!$P92/HISTORICO!$O92</f>
        <v>1</v>
      </c>
      <c r="V92" s="171">
        <f>HISTORICO!$Q92/HISTORICO!$O92</f>
        <v>0</v>
      </c>
      <c r="W92" s="171">
        <f>(HISTORICO!$S92+HISTORICO!$T92)/HISTORICO!$O92</f>
        <v>0</v>
      </c>
      <c r="X92" s="169">
        <v>0.0</v>
      </c>
      <c r="Y92" s="169">
        <v>1.0</v>
      </c>
      <c r="Z92" s="169">
        <v>0.0</v>
      </c>
      <c r="AA92" s="169">
        <v>0.0</v>
      </c>
      <c r="AB92" s="169">
        <f>SUM(HISTORICO!$X92:$AA92)</f>
        <v>1</v>
      </c>
      <c r="AC92" s="172">
        <f>HISTORICO!$AB92/HISTORICO!$O92</f>
        <v>1</v>
      </c>
      <c r="AD92" s="171">
        <f>HISTORICO!$X92/HISTORICO!$AB92</f>
        <v>0</v>
      </c>
      <c r="AE92" s="171">
        <f>HISTORICO!$Y92/HISTORICO!$AB92</f>
        <v>1</v>
      </c>
      <c r="AF92" s="171">
        <f>HISTORICO!$Z92/HISTORICO!$AB92</f>
        <v>0</v>
      </c>
      <c r="AG92" s="171">
        <f>HISTORICO!$AA92/HISTORICO!$AB92</f>
        <v>0</v>
      </c>
      <c r="AH92" s="169">
        <v>3.0</v>
      </c>
      <c r="AI92" s="173">
        <v>3.0</v>
      </c>
      <c r="AJ92" s="174"/>
    </row>
    <row r="93" ht="14.25" customHeight="1">
      <c r="A93" s="149"/>
      <c r="B93" s="177" t="s">
        <v>59</v>
      </c>
      <c r="C93" s="169">
        <v>67.0</v>
      </c>
      <c r="D93" s="169">
        <v>20.0</v>
      </c>
      <c r="E93" s="161">
        <f>HISTORICO!$D93/HISTORICO!$C93</f>
        <v>0.2985074627</v>
      </c>
      <c r="F93" s="149"/>
      <c r="G93" s="149"/>
      <c r="H93" s="170" t="s">
        <v>235</v>
      </c>
      <c r="I93" s="169">
        <v>7.0</v>
      </c>
      <c r="J93" s="169">
        <v>0.0</v>
      </c>
      <c r="K93" s="161">
        <f>HISTORICO!$J93/HISTORICO!$I93</f>
        <v>0</v>
      </c>
      <c r="L93" s="149"/>
      <c r="M93" s="149"/>
      <c r="N93" s="178" t="s">
        <v>549</v>
      </c>
      <c r="O93" s="179">
        <v>1.0</v>
      </c>
      <c r="P93" s="179">
        <v>0.0</v>
      </c>
      <c r="Q93" s="179">
        <v>1.0</v>
      </c>
      <c r="R93" s="179">
        <v>0.0</v>
      </c>
      <c r="S93" s="179">
        <v>0.0</v>
      </c>
      <c r="T93" s="179">
        <v>0.0</v>
      </c>
      <c r="U93" s="180">
        <f>HISTORICO!$P93/HISTORICO!$O93</f>
        <v>0</v>
      </c>
      <c r="V93" s="180">
        <f>HISTORICO!$Q93/HISTORICO!$O93</f>
        <v>1</v>
      </c>
      <c r="W93" s="180">
        <f>(HISTORICO!$S93+HISTORICO!$T93)/HISTORICO!$O93</f>
        <v>0</v>
      </c>
      <c r="X93" s="179">
        <v>0.0</v>
      </c>
      <c r="Y93" s="179">
        <v>0.0</v>
      </c>
      <c r="Z93" s="179">
        <v>0.0</v>
      </c>
      <c r="AA93" s="179">
        <v>0.0</v>
      </c>
      <c r="AB93" s="179">
        <f>SUM(HISTORICO!$X93:$AA93)</f>
        <v>0</v>
      </c>
      <c r="AC93" s="181">
        <f>HISTORICO!$AB93/HISTORICO!$O93</f>
        <v>0</v>
      </c>
      <c r="AD93" s="180" t="str">
        <f>HISTORICO!$X93/HISTORICO!$AB93</f>
        <v>#DIV/0!</v>
      </c>
      <c r="AE93" s="180" t="str">
        <f>HISTORICO!$Y93/HISTORICO!$AB93</f>
        <v>#DIV/0!</v>
      </c>
      <c r="AF93" s="180" t="str">
        <f>HISTORICO!$Z93/HISTORICO!$AB93</f>
        <v>#DIV/0!</v>
      </c>
      <c r="AG93" s="180" t="str">
        <f>HISTORICO!$AA93/HISTORICO!$AB93</f>
        <v>#DIV/0!</v>
      </c>
      <c r="AH93" s="179">
        <v>2.0</v>
      </c>
      <c r="AI93" s="182">
        <v>2.0</v>
      </c>
      <c r="AJ93" s="183" t="s">
        <v>853</v>
      </c>
    </row>
    <row r="94" ht="14.25" customHeight="1">
      <c r="A94" s="149"/>
      <c r="B94" s="177" t="s">
        <v>759</v>
      </c>
      <c r="C94" s="169">
        <v>47.0</v>
      </c>
      <c r="D94" s="169">
        <v>5.0</v>
      </c>
      <c r="E94" s="161">
        <f>HISTORICO!$D94/HISTORICO!$C94</f>
        <v>0.1063829787</v>
      </c>
      <c r="F94" s="149"/>
      <c r="G94" s="149"/>
      <c r="H94" s="149"/>
      <c r="I94" s="149"/>
      <c r="J94" s="149"/>
      <c r="K94" s="150"/>
      <c r="L94" s="149"/>
      <c r="M94" s="149"/>
      <c r="N94" s="170" t="s">
        <v>546</v>
      </c>
      <c r="O94" s="169">
        <v>1.0</v>
      </c>
      <c r="P94" s="169">
        <v>0.0</v>
      </c>
      <c r="Q94" s="169">
        <v>0.0</v>
      </c>
      <c r="R94" s="169">
        <v>0.0</v>
      </c>
      <c r="S94" s="169">
        <v>1.0</v>
      </c>
      <c r="T94" s="169">
        <v>0.0</v>
      </c>
      <c r="U94" s="171">
        <f>HISTORICO!$P94/HISTORICO!$O94</f>
        <v>0</v>
      </c>
      <c r="V94" s="171">
        <f>HISTORICO!$Q94/HISTORICO!$O94</f>
        <v>0</v>
      </c>
      <c r="W94" s="171">
        <f>(HISTORICO!$S94+HISTORICO!$T94)/HISTORICO!$O94</f>
        <v>1</v>
      </c>
      <c r="X94" s="169">
        <v>0.0</v>
      </c>
      <c r="Y94" s="169">
        <v>0.0</v>
      </c>
      <c r="Z94" s="169">
        <v>0.0</v>
      </c>
      <c r="AA94" s="169">
        <v>0.0</v>
      </c>
      <c r="AB94" s="169">
        <f>SUM(HISTORICO!$X94:$AA94)</f>
        <v>0</v>
      </c>
      <c r="AC94" s="172">
        <f>HISTORICO!$AB94/HISTORICO!$O94</f>
        <v>0</v>
      </c>
      <c r="AD94" s="171" t="str">
        <f>HISTORICO!$X94/HISTORICO!$AB94</f>
        <v>#DIV/0!</v>
      </c>
      <c r="AE94" s="171" t="str">
        <f>HISTORICO!$Y94/HISTORICO!$AB94</f>
        <v>#DIV/0!</v>
      </c>
      <c r="AF94" s="171" t="str">
        <f>HISTORICO!$Z94/HISTORICO!$AB94</f>
        <v>#DIV/0!</v>
      </c>
      <c r="AG94" s="171" t="str">
        <f>HISTORICO!$AA94/HISTORICO!$AB94</f>
        <v>#DIV/0!</v>
      </c>
      <c r="AH94" s="169">
        <v>1.0</v>
      </c>
      <c r="AI94" s="173">
        <v>1.0</v>
      </c>
      <c r="AJ94" s="174" t="s">
        <v>853</v>
      </c>
    </row>
    <row r="95" ht="14.25" customHeight="1">
      <c r="A95" s="149"/>
      <c r="B95" s="177" t="s">
        <v>786</v>
      </c>
      <c r="C95" s="169">
        <v>44.0</v>
      </c>
      <c r="D95" s="169">
        <v>7.0</v>
      </c>
      <c r="E95" s="161">
        <f>HISTORICO!$D95/HISTORICO!$C95</f>
        <v>0.1590909091</v>
      </c>
      <c r="F95" s="149"/>
      <c r="G95" s="149"/>
      <c r="H95" s="149"/>
      <c r="I95" s="149"/>
      <c r="J95" s="149"/>
      <c r="K95" s="150"/>
      <c r="L95" s="149"/>
      <c r="M95" s="149"/>
      <c r="N95" s="178" t="s">
        <v>548</v>
      </c>
      <c r="O95" s="179">
        <v>1.0</v>
      </c>
      <c r="P95" s="179">
        <v>0.0</v>
      </c>
      <c r="Q95" s="179">
        <v>0.0</v>
      </c>
      <c r="R95" s="179">
        <v>1.0</v>
      </c>
      <c r="S95" s="179">
        <v>0.0</v>
      </c>
      <c r="T95" s="179">
        <v>0.0</v>
      </c>
      <c r="U95" s="180">
        <f>HISTORICO!$P95/HISTORICO!$O95</f>
        <v>0</v>
      </c>
      <c r="V95" s="180">
        <f>HISTORICO!$Q95/HISTORICO!$O95</f>
        <v>0</v>
      </c>
      <c r="W95" s="180">
        <f>(HISTORICO!$S95+HISTORICO!$T95)/HISTORICO!$O95</f>
        <v>0</v>
      </c>
      <c r="X95" s="179">
        <v>0.0</v>
      </c>
      <c r="Y95" s="179">
        <v>0.0</v>
      </c>
      <c r="Z95" s="179">
        <v>0.0</v>
      </c>
      <c r="AA95" s="179">
        <v>0.0</v>
      </c>
      <c r="AB95" s="179">
        <f>SUM(HISTORICO!$X95:$AA95)</f>
        <v>0</v>
      </c>
      <c r="AC95" s="181">
        <f>HISTORICO!$AB95/HISTORICO!$O95</f>
        <v>0</v>
      </c>
      <c r="AD95" s="180" t="str">
        <f>HISTORICO!$X95/HISTORICO!$AB95</f>
        <v>#DIV/0!</v>
      </c>
      <c r="AE95" s="180" t="str">
        <f>HISTORICO!$Y95/HISTORICO!$AB95</f>
        <v>#DIV/0!</v>
      </c>
      <c r="AF95" s="180" t="str">
        <f>HISTORICO!$Z95/HISTORICO!$AB95</f>
        <v>#DIV/0!</v>
      </c>
      <c r="AG95" s="180" t="str">
        <f>HISTORICO!$AA95/HISTORICO!$AB95</f>
        <v>#DIV/0!</v>
      </c>
      <c r="AH95" s="179">
        <v>1.0</v>
      </c>
      <c r="AI95" s="182">
        <v>1.0</v>
      </c>
      <c r="AJ95" s="183" t="s">
        <v>853</v>
      </c>
    </row>
    <row r="96" ht="14.25" customHeight="1">
      <c r="A96" s="149"/>
      <c r="B96" s="177" t="s">
        <v>47</v>
      </c>
      <c r="C96" s="169">
        <v>41.0</v>
      </c>
      <c r="D96" s="169">
        <v>14.0</v>
      </c>
      <c r="E96" s="161">
        <f>HISTORICO!$D96/HISTORICO!$C96</f>
        <v>0.3414634146</v>
      </c>
      <c r="F96" s="149"/>
      <c r="G96" s="149"/>
      <c r="H96" s="149"/>
      <c r="I96" s="149"/>
      <c r="J96" s="149"/>
      <c r="K96" s="150"/>
      <c r="L96" s="149"/>
      <c r="M96" s="149"/>
      <c r="N96" s="178" t="s">
        <v>555</v>
      </c>
      <c r="O96" s="179">
        <v>1.0</v>
      </c>
      <c r="P96" s="179">
        <v>0.0</v>
      </c>
      <c r="Q96" s="179">
        <v>0.0</v>
      </c>
      <c r="R96" s="179">
        <v>1.0</v>
      </c>
      <c r="S96" s="179">
        <v>0.0</v>
      </c>
      <c r="T96" s="179">
        <v>0.0</v>
      </c>
      <c r="U96" s="180">
        <f>HISTORICO!$P96/HISTORICO!$O96</f>
        <v>0</v>
      </c>
      <c r="V96" s="180">
        <f>HISTORICO!$Q96/HISTORICO!$O96</f>
        <v>0</v>
      </c>
      <c r="W96" s="180">
        <f>(HISTORICO!$S96+HISTORICO!$T96)/HISTORICO!$O96</f>
        <v>0</v>
      </c>
      <c r="X96" s="179">
        <v>0.0</v>
      </c>
      <c r="Y96" s="179">
        <v>0.0</v>
      </c>
      <c r="Z96" s="179">
        <v>0.0</v>
      </c>
      <c r="AA96" s="179">
        <v>0.0</v>
      </c>
      <c r="AB96" s="179">
        <f>SUM(HISTORICO!$X96:$AA96)</f>
        <v>0</v>
      </c>
      <c r="AC96" s="181">
        <f>HISTORICO!$AB96/HISTORICO!$O96</f>
        <v>0</v>
      </c>
      <c r="AD96" s="180" t="str">
        <f>HISTORICO!$X96/HISTORICO!$AB96</f>
        <v>#DIV/0!</v>
      </c>
      <c r="AE96" s="180" t="str">
        <f>HISTORICO!$Y96/HISTORICO!$AB96</f>
        <v>#DIV/0!</v>
      </c>
      <c r="AF96" s="180" t="str">
        <f>HISTORICO!$Z96/HISTORICO!$AB96</f>
        <v>#DIV/0!</v>
      </c>
      <c r="AG96" s="180" t="str">
        <f>HISTORICO!$AA96/HISTORICO!$AB96</f>
        <v>#DIV/0!</v>
      </c>
      <c r="AH96" s="179">
        <v>2.0</v>
      </c>
      <c r="AI96" s="182">
        <v>2.0</v>
      </c>
      <c r="AJ96" s="183" t="s">
        <v>853</v>
      </c>
    </row>
    <row r="97" ht="14.25" customHeight="1">
      <c r="A97" s="149"/>
      <c r="B97" s="177" t="s">
        <v>785</v>
      </c>
      <c r="C97" s="169">
        <v>33.0</v>
      </c>
      <c r="D97" s="169">
        <v>4.0</v>
      </c>
      <c r="E97" s="161">
        <f>HISTORICO!$D97/HISTORICO!$C97</f>
        <v>0.1212121212</v>
      </c>
      <c r="F97" s="149"/>
      <c r="G97" s="149"/>
      <c r="H97" s="149"/>
      <c r="I97" s="149"/>
      <c r="J97" s="149"/>
      <c r="K97" s="150"/>
      <c r="L97" s="149"/>
      <c r="M97" s="149"/>
      <c r="N97" s="170" t="s">
        <v>553</v>
      </c>
      <c r="O97" s="169">
        <v>1.0</v>
      </c>
      <c r="P97" s="169">
        <v>0.0</v>
      </c>
      <c r="Q97" s="169">
        <v>0.0</v>
      </c>
      <c r="R97" s="169">
        <v>1.0</v>
      </c>
      <c r="S97" s="169">
        <v>0.0</v>
      </c>
      <c r="T97" s="169">
        <v>0.0</v>
      </c>
      <c r="U97" s="171">
        <f>HISTORICO!$P97/HISTORICO!$O97</f>
        <v>0</v>
      </c>
      <c r="V97" s="171">
        <f>HISTORICO!$Q97/HISTORICO!$O97</f>
        <v>0</v>
      </c>
      <c r="W97" s="171">
        <f>(HISTORICO!$S97+HISTORICO!$T97)/HISTORICO!$O97</f>
        <v>0</v>
      </c>
      <c r="X97" s="169">
        <v>0.0</v>
      </c>
      <c r="Y97" s="169">
        <v>0.0</v>
      </c>
      <c r="Z97" s="169">
        <v>0.0</v>
      </c>
      <c r="AA97" s="169">
        <v>0.0</v>
      </c>
      <c r="AB97" s="169">
        <f>SUM(HISTORICO!$X97:$AA97)</f>
        <v>0</v>
      </c>
      <c r="AC97" s="172">
        <f>HISTORICO!$AB97/HISTORICO!$O97</f>
        <v>0</v>
      </c>
      <c r="AD97" s="171" t="str">
        <f>HISTORICO!$X97/HISTORICO!$AB97</f>
        <v>#DIV/0!</v>
      </c>
      <c r="AE97" s="171" t="str">
        <f>HISTORICO!$Y97/HISTORICO!$AB97</f>
        <v>#DIV/0!</v>
      </c>
      <c r="AF97" s="171" t="str">
        <f>HISTORICO!$Z97/HISTORICO!$AB97</f>
        <v>#DIV/0!</v>
      </c>
      <c r="AG97" s="171" t="str">
        <f>HISTORICO!$AA97/HISTORICO!$AB97</f>
        <v>#DIV/0!</v>
      </c>
      <c r="AH97" s="169">
        <v>2.0</v>
      </c>
      <c r="AI97" s="173">
        <v>2.0</v>
      </c>
      <c r="AJ97" s="174" t="s">
        <v>853</v>
      </c>
    </row>
    <row r="98" ht="14.25" customHeight="1">
      <c r="A98" s="149"/>
      <c r="B98" s="177" t="s">
        <v>57</v>
      </c>
      <c r="C98" s="169">
        <v>31.0</v>
      </c>
      <c r="D98" s="169">
        <v>8.0</v>
      </c>
      <c r="E98" s="161">
        <f>HISTORICO!$D98/HISTORICO!$C98</f>
        <v>0.2580645161</v>
      </c>
      <c r="F98" s="149"/>
      <c r="G98" s="149"/>
      <c r="H98" s="149"/>
      <c r="I98" s="149"/>
      <c r="J98" s="149"/>
      <c r="K98" s="150"/>
      <c r="L98" s="149"/>
      <c r="M98" s="149"/>
      <c r="N98" s="170" t="s">
        <v>564</v>
      </c>
      <c r="O98" s="169">
        <v>1.0</v>
      </c>
      <c r="P98" s="169">
        <v>0.0</v>
      </c>
      <c r="Q98" s="169">
        <v>0.0</v>
      </c>
      <c r="R98" s="169">
        <v>1.0</v>
      </c>
      <c r="S98" s="169">
        <v>0.0</v>
      </c>
      <c r="T98" s="169">
        <v>0.0</v>
      </c>
      <c r="U98" s="171">
        <f>HISTORICO!$P98/HISTORICO!$O98</f>
        <v>0</v>
      </c>
      <c r="V98" s="171">
        <f>HISTORICO!$Q98/HISTORICO!$O98</f>
        <v>0</v>
      </c>
      <c r="W98" s="171">
        <f>(HISTORICO!$S98+HISTORICO!$T98)/HISTORICO!$O98</f>
        <v>0</v>
      </c>
      <c r="X98" s="169">
        <v>0.0</v>
      </c>
      <c r="Y98" s="169">
        <v>0.0</v>
      </c>
      <c r="Z98" s="169">
        <v>0.0</v>
      </c>
      <c r="AA98" s="169">
        <v>0.0</v>
      </c>
      <c r="AB98" s="169">
        <f>SUM(HISTORICO!$X98:$AA98)</f>
        <v>0</v>
      </c>
      <c r="AC98" s="172">
        <f>HISTORICO!$AB98/HISTORICO!$O98</f>
        <v>0</v>
      </c>
      <c r="AD98" s="171" t="str">
        <f>HISTORICO!$X98/HISTORICO!$AB98</f>
        <v>#DIV/0!</v>
      </c>
      <c r="AE98" s="171" t="str">
        <f>HISTORICO!$Y98/HISTORICO!$AB98</f>
        <v>#DIV/0!</v>
      </c>
      <c r="AF98" s="171" t="str">
        <f>HISTORICO!$Z98/HISTORICO!$AB98</f>
        <v>#DIV/0!</v>
      </c>
      <c r="AG98" s="171" t="str">
        <f>HISTORICO!$AA98/HISTORICO!$AB98</f>
        <v>#DIV/0!</v>
      </c>
      <c r="AH98" s="169">
        <v>1.0</v>
      </c>
      <c r="AI98" s="173">
        <v>1.0</v>
      </c>
      <c r="AJ98" s="174" t="s">
        <v>853</v>
      </c>
    </row>
    <row r="99" ht="14.25" customHeight="1">
      <c r="A99" s="149"/>
      <c r="B99" s="177" t="s">
        <v>546</v>
      </c>
      <c r="C99" s="169">
        <v>30.0</v>
      </c>
      <c r="D99" s="169">
        <v>19.0</v>
      </c>
      <c r="E99" s="161">
        <f>HISTORICO!$D99/HISTORICO!$C99</f>
        <v>0.6333333333</v>
      </c>
      <c r="F99" s="149"/>
      <c r="G99" s="149"/>
      <c r="H99" s="149"/>
      <c r="I99" s="149"/>
      <c r="J99" s="149"/>
      <c r="K99" s="150"/>
      <c r="L99" s="149"/>
      <c r="M99" s="149"/>
      <c r="N99" s="170" t="s">
        <v>551</v>
      </c>
      <c r="O99" s="169">
        <v>1.0</v>
      </c>
      <c r="P99" s="169">
        <v>0.0</v>
      </c>
      <c r="Q99" s="169">
        <v>1.0</v>
      </c>
      <c r="R99" s="169">
        <v>0.0</v>
      </c>
      <c r="S99" s="169">
        <v>0.0</v>
      </c>
      <c r="T99" s="169">
        <v>0.0</v>
      </c>
      <c r="U99" s="171">
        <f>HISTORICO!$P99/HISTORICO!$O99</f>
        <v>0</v>
      </c>
      <c r="V99" s="171">
        <f>HISTORICO!$Q99/HISTORICO!$O99</f>
        <v>1</v>
      </c>
      <c r="W99" s="171">
        <f>(HISTORICO!$S99+HISTORICO!$T99)/HISTORICO!$O99</f>
        <v>0</v>
      </c>
      <c r="X99" s="169">
        <v>0.0</v>
      </c>
      <c r="Y99" s="169">
        <v>0.0</v>
      </c>
      <c r="Z99" s="169">
        <v>0.0</v>
      </c>
      <c r="AA99" s="169">
        <v>0.0</v>
      </c>
      <c r="AB99" s="169">
        <f>SUM(HISTORICO!$X99:$AA99)</f>
        <v>0</v>
      </c>
      <c r="AC99" s="172">
        <f>HISTORICO!$AB99/HISTORICO!$O99</f>
        <v>0</v>
      </c>
      <c r="AD99" s="171" t="str">
        <f>HISTORICO!$X99/HISTORICO!$AB99</f>
        <v>#DIV/0!</v>
      </c>
      <c r="AE99" s="171" t="str">
        <f>HISTORICO!$Y99/HISTORICO!$AB99</f>
        <v>#DIV/0!</v>
      </c>
      <c r="AF99" s="171" t="str">
        <f>HISTORICO!$Z99/HISTORICO!$AB99</f>
        <v>#DIV/0!</v>
      </c>
      <c r="AG99" s="171" t="str">
        <f>HISTORICO!$AA99/HISTORICO!$AB99</f>
        <v>#DIV/0!</v>
      </c>
      <c r="AH99" s="169">
        <v>3.0</v>
      </c>
      <c r="AI99" s="173">
        <v>3.0</v>
      </c>
      <c r="AJ99" s="174" t="s">
        <v>853</v>
      </c>
    </row>
    <row r="100" ht="14.25" customHeight="1">
      <c r="A100" s="149"/>
      <c r="B100" s="177" t="s">
        <v>673</v>
      </c>
      <c r="C100" s="169">
        <v>28.0</v>
      </c>
      <c r="D100" s="169">
        <v>10.0</v>
      </c>
      <c r="E100" s="161">
        <f>HISTORICO!$D100/HISTORICO!$C100</f>
        <v>0.3571428571</v>
      </c>
      <c r="F100" s="149"/>
      <c r="G100" s="149"/>
      <c r="H100" s="149"/>
      <c r="I100" s="149"/>
      <c r="J100" s="149"/>
      <c r="K100" s="150"/>
      <c r="L100" s="149"/>
      <c r="M100" s="149"/>
      <c r="N100" s="170" t="s">
        <v>550</v>
      </c>
      <c r="O100" s="169">
        <v>1.0</v>
      </c>
      <c r="P100" s="169">
        <v>0.0</v>
      </c>
      <c r="Q100" s="169">
        <v>1.0</v>
      </c>
      <c r="R100" s="169">
        <v>0.0</v>
      </c>
      <c r="S100" s="169">
        <v>0.0</v>
      </c>
      <c r="T100" s="169">
        <v>0.0</v>
      </c>
      <c r="U100" s="171">
        <f>HISTORICO!$P100/HISTORICO!$O100</f>
        <v>0</v>
      </c>
      <c r="V100" s="171">
        <f>HISTORICO!$Q100/HISTORICO!$O100</f>
        <v>1</v>
      </c>
      <c r="W100" s="171">
        <f>(HISTORICO!$S100+HISTORICO!$T100)/HISTORICO!$O100</f>
        <v>0</v>
      </c>
      <c r="X100" s="169">
        <v>0.0</v>
      </c>
      <c r="Y100" s="169">
        <v>0.0</v>
      </c>
      <c r="Z100" s="169">
        <v>0.0</v>
      </c>
      <c r="AA100" s="169">
        <v>0.0</v>
      </c>
      <c r="AB100" s="169">
        <f>SUM(HISTORICO!$X100:$AA100)</f>
        <v>0</v>
      </c>
      <c r="AC100" s="172">
        <f>HISTORICO!$AB100/HISTORICO!$O100</f>
        <v>0</v>
      </c>
      <c r="AD100" s="171" t="str">
        <f>HISTORICO!$X100/HISTORICO!$AB100</f>
        <v>#DIV/0!</v>
      </c>
      <c r="AE100" s="171" t="str">
        <f>HISTORICO!$Y100/HISTORICO!$AB100</f>
        <v>#DIV/0!</v>
      </c>
      <c r="AF100" s="171" t="str">
        <f>HISTORICO!$Z100/HISTORICO!$AB100</f>
        <v>#DIV/0!</v>
      </c>
      <c r="AG100" s="171" t="str">
        <f>HISTORICO!$AA100/HISTORICO!$AB100</f>
        <v>#DIV/0!</v>
      </c>
      <c r="AH100" s="169">
        <v>2.0</v>
      </c>
      <c r="AI100" s="173">
        <v>2.0</v>
      </c>
      <c r="AJ100" s="174" t="s">
        <v>853</v>
      </c>
    </row>
    <row r="101" ht="14.25" customHeight="1">
      <c r="A101" s="149"/>
      <c r="B101" s="177" t="s">
        <v>684</v>
      </c>
      <c r="C101" s="169">
        <v>28.0</v>
      </c>
      <c r="D101" s="169">
        <v>10.0</v>
      </c>
      <c r="E101" s="161">
        <f>HISTORICO!$D101/HISTORICO!$C101</f>
        <v>0.3571428571</v>
      </c>
      <c r="F101" s="149"/>
      <c r="G101" s="149"/>
      <c r="H101" s="149"/>
      <c r="I101" s="149"/>
      <c r="J101" s="149"/>
      <c r="K101" s="150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49"/>
      <c r="AJ101" s="149"/>
    </row>
    <row r="102" ht="14.25" customHeight="1">
      <c r="A102" s="149"/>
      <c r="B102" s="177" t="s">
        <v>90</v>
      </c>
      <c r="C102" s="169">
        <v>23.0</v>
      </c>
      <c r="D102" s="169">
        <v>7.0</v>
      </c>
      <c r="E102" s="161">
        <f>HISTORICO!$D102/HISTORICO!$C102</f>
        <v>0.3043478261</v>
      </c>
      <c r="F102" s="149"/>
      <c r="G102" s="149"/>
      <c r="H102" s="149"/>
      <c r="I102" s="149"/>
      <c r="J102" s="149"/>
      <c r="K102" s="150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49"/>
      <c r="AJ102" s="149"/>
    </row>
    <row r="103" ht="14.25" customHeight="1">
      <c r="A103" s="149"/>
      <c r="B103" s="177" t="s">
        <v>758</v>
      </c>
      <c r="C103" s="169">
        <v>23.0</v>
      </c>
      <c r="D103" s="169">
        <v>7.0</v>
      </c>
      <c r="E103" s="161">
        <f>HISTORICO!$D103/HISTORICO!$C103</f>
        <v>0.3043478261</v>
      </c>
      <c r="F103" s="149"/>
      <c r="G103" s="149"/>
      <c r="H103" s="149"/>
      <c r="I103" s="149"/>
      <c r="J103" s="149"/>
      <c r="K103" s="150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49"/>
      <c r="AJ103" s="149"/>
    </row>
    <row r="104" ht="14.25" customHeight="1">
      <c r="A104" s="149"/>
      <c r="B104" s="177" t="s">
        <v>810</v>
      </c>
      <c r="C104" s="169">
        <v>23.0</v>
      </c>
      <c r="D104" s="169">
        <v>2.0</v>
      </c>
      <c r="E104" s="161">
        <f>HISTORICO!$D104/HISTORICO!$C104</f>
        <v>0.08695652174</v>
      </c>
      <c r="F104" s="149"/>
      <c r="G104" s="149"/>
      <c r="H104" s="149"/>
      <c r="I104" s="149"/>
      <c r="J104" s="149"/>
      <c r="K104" s="150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49"/>
      <c r="AJ104" s="149"/>
    </row>
    <row r="105" ht="14.25" customHeight="1">
      <c r="A105" s="149"/>
      <c r="B105" s="177" t="s">
        <v>637</v>
      </c>
      <c r="C105" s="169">
        <v>23.0</v>
      </c>
      <c r="D105" s="169">
        <v>12.0</v>
      </c>
      <c r="E105" s="161">
        <f>HISTORICO!$D105/HISTORICO!$C105</f>
        <v>0.5217391304</v>
      </c>
      <c r="F105" s="149"/>
      <c r="G105" s="149"/>
      <c r="H105" s="149"/>
      <c r="I105" s="149"/>
      <c r="J105" s="149"/>
      <c r="K105" s="150"/>
      <c r="L105" s="149"/>
      <c r="M105" s="149"/>
      <c r="N105" s="154">
        <v>2024.0</v>
      </c>
      <c r="O105" s="155"/>
      <c r="P105" s="155"/>
      <c r="Q105" s="155"/>
      <c r="R105" s="155"/>
      <c r="S105" s="155"/>
      <c r="T105" s="155"/>
      <c r="U105" s="155"/>
      <c r="V105" s="155"/>
      <c r="W105" s="155"/>
      <c r="X105" s="155"/>
      <c r="Y105" s="155"/>
      <c r="Z105" s="155"/>
      <c r="AA105" s="155"/>
      <c r="AB105" s="155"/>
      <c r="AC105" s="61"/>
      <c r="AD105" s="149"/>
      <c r="AE105" s="149"/>
      <c r="AF105" s="149"/>
      <c r="AG105" s="149"/>
      <c r="AH105" s="149"/>
      <c r="AI105" s="149"/>
      <c r="AJ105" s="149"/>
    </row>
    <row r="106" ht="14.25" customHeight="1">
      <c r="A106" s="149"/>
      <c r="B106" s="177" t="s">
        <v>734</v>
      </c>
      <c r="C106" s="169">
        <v>22.0</v>
      </c>
      <c r="D106" s="169">
        <v>6.0</v>
      </c>
      <c r="E106" s="161">
        <f>HISTORICO!$D106/HISTORICO!$C106</f>
        <v>0.2727272727</v>
      </c>
      <c r="F106" s="149"/>
      <c r="G106" s="149"/>
      <c r="H106" s="149"/>
      <c r="I106" s="149"/>
      <c r="J106" s="149"/>
      <c r="K106" s="150"/>
      <c r="L106" s="149"/>
      <c r="M106" s="149"/>
      <c r="N106" s="162" t="s">
        <v>171</v>
      </c>
      <c r="O106" s="163" t="s">
        <v>1</v>
      </c>
      <c r="P106" s="163" t="s">
        <v>844</v>
      </c>
      <c r="Q106" s="163" t="s">
        <v>845</v>
      </c>
      <c r="R106" s="163" t="s">
        <v>846</v>
      </c>
      <c r="S106" s="163" t="s">
        <v>847</v>
      </c>
      <c r="T106" s="163" t="s">
        <v>848</v>
      </c>
      <c r="U106" s="164" t="s">
        <v>842</v>
      </c>
      <c r="V106" s="164" t="s">
        <v>849</v>
      </c>
      <c r="W106" s="164" t="s">
        <v>850</v>
      </c>
      <c r="X106" s="163" t="s">
        <v>160</v>
      </c>
      <c r="Y106" s="163" t="s">
        <v>161</v>
      </c>
      <c r="Z106" s="163" t="s">
        <v>162</v>
      </c>
      <c r="AA106" s="163" t="s">
        <v>163</v>
      </c>
      <c r="AB106" s="163" t="s">
        <v>164</v>
      </c>
      <c r="AC106" s="165" t="s">
        <v>166</v>
      </c>
      <c r="AD106" s="149"/>
      <c r="AE106" s="149"/>
      <c r="AF106" s="149"/>
      <c r="AG106" s="149"/>
      <c r="AH106" s="149"/>
      <c r="AI106" s="149"/>
      <c r="AJ106" s="149"/>
    </row>
    <row r="107" ht="14.25" customHeight="1">
      <c r="A107" s="149"/>
      <c r="B107" s="177" t="s">
        <v>691</v>
      </c>
      <c r="C107" s="169">
        <v>21.0</v>
      </c>
      <c r="D107" s="169">
        <v>7.0</v>
      </c>
      <c r="E107" s="161">
        <f>HISTORICO!$D107/HISTORICO!$C107</f>
        <v>0.3333333333</v>
      </c>
      <c r="F107" s="149"/>
      <c r="G107" s="149"/>
      <c r="H107" s="149"/>
      <c r="I107" s="149"/>
      <c r="J107" s="149"/>
      <c r="K107" s="150"/>
      <c r="L107" s="149"/>
      <c r="M107" s="149"/>
      <c r="N107" s="184" t="s">
        <v>56</v>
      </c>
      <c r="O107" s="6">
        <v>38.0</v>
      </c>
      <c r="P107" s="6">
        <v>4.0</v>
      </c>
      <c r="Q107" s="6">
        <v>17.0</v>
      </c>
      <c r="R107" s="6">
        <v>11.0</v>
      </c>
      <c r="S107" s="6">
        <v>6.0</v>
      </c>
      <c r="T107" s="6">
        <v>0.0</v>
      </c>
      <c r="U107" s="161">
        <v>0.10526315789473684</v>
      </c>
      <c r="V107" s="161">
        <v>0.4473684210526316</v>
      </c>
      <c r="W107" s="161">
        <v>0.15789473684210525</v>
      </c>
      <c r="X107" s="6">
        <v>15.0</v>
      </c>
      <c r="Y107" s="6">
        <v>1.0</v>
      </c>
      <c r="Z107" s="6">
        <v>2.0</v>
      </c>
      <c r="AA107" s="6">
        <v>0.0</v>
      </c>
      <c r="AB107" s="6">
        <v>18.0</v>
      </c>
      <c r="AC107" s="172">
        <v>0.47368421052631576</v>
      </c>
      <c r="AD107" s="149"/>
      <c r="AE107" s="149"/>
      <c r="AF107" s="149"/>
      <c r="AG107" s="149"/>
      <c r="AH107" s="149"/>
      <c r="AI107" s="149"/>
      <c r="AJ107" s="149"/>
    </row>
    <row r="108" ht="14.25" customHeight="1">
      <c r="A108" s="149"/>
      <c r="B108" s="177" t="s">
        <v>693</v>
      </c>
      <c r="C108" s="169">
        <v>20.0</v>
      </c>
      <c r="D108" s="169">
        <v>7.0</v>
      </c>
      <c r="E108" s="161">
        <f>HISTORICO!$D108/HISTORICO!$C108</f>
        <v>0.35</v>
      </c>
      <c r="F108" s="149"/>
      <c r="G108" s="149"/>
      <c r="H108" s="149"/>
      <c r="I108" s="149"/>
      <c r="J108" s="149"/>
      <c r="K108" s="150"/>
      <c r="L108" s="149"/>
      <c r="M108" s="149"/>
      <c r="N108" s="184" t="s">
        <v>58</v>
      </c>
      <c r="O108" s="6">
        <v>37.0</v>
      </c>
      <c r="P108" s="6">
        <v>5.0</v>
      </c>
      <c r="Q108" s="6">
        <v>8.0</v>
      </c>
      <c r="R108" s="6">
        <v>19.0</v>
      </c>
      <c r="S108" s="6">
        <v>5.0</v>
      </c>
      <c r="T108" s="6">
        <v>0.0</v>
      </c>
      <c r="U108" s="161">
        <v>0.13513513513513514</v>
      </c>
      <c r="V108" s="161">
        <v>0.21621621621621623</v>
      </c>
      <c r="W108" s="161">
        <v>0.13513513513513514</v>
      </c>
      <c r="X108" s="6">
        <v>8.0</v>
      </c>
      <c r="Y108" s="6">
        <v>0.0</v>
      </c>
      <c r="Z108" s="6">
        <v>6.0</v>
      </c>
      <c r="AA108" s="6">
        <v>0.0</v>
      </c>
      <c r="AB108" s="6">
        <v>14.0</v>
      </c>
      <c r="AC108" s="172">
        <v>0.3783783783783784</v>
      </c>
      <c r="AD108" s="149"/>
      <c r="AE108" s="149"/>
      <c r="AF108" s="149"/>
      <c r="AG108" s="149"/>
      <c r="AH108" s="149"/>
      <c r="AI108" s="149"/>
      <c r="AJ108" s="149"/>
    </row>
    <row r="109" ht="14.25" customHeight="1">
      <c r="A109" s="149"/>
      <c r="B109" s="177" t="s">
        <v>725</v>
      </c>
      <c r="C109" s="169">
        <v>18.0</v>
      </c>
      <c r="D109" s="169">
        <v>5.0</v>
      </c>
      <c r="E109" s="161">
        <f>HISTORICO!$D109/HISTORICO!$C109</f>
        <v>0.2777777778</v>
      </c>
      <c r="F109" s="149"/>
      <c r="G109" s="149"/>
      <c r="H109" s="149"/>
      <c r="I109" s="149"/>
      <c r="J109" s="149"/>
      <c r="K109" s="150"/>
      <c r="L109" s="149"/>
      <c r="M109" s="149"/>
      <c r="N109" s="184" t="s">
        <v>45</v>
      </c>
      <c r="O109" s="6">
        <v>26.0</v>
      </c>
      <c r="P109" s="6">
        <v>11.0</v>
      </c>
      <c r="Q109" s="6">
        <v>4.0</v>
      </c>
      <c r="R109" s="6">
        <v>4.0</v>
      </c>
      <c r="S109" s="6">
        <v>7.0</v>
      </c>
      <c r="T109" s="6">
        <v>0.0</v>
      </c>
      <c r="U109" s="161">
        <v>0.4230769230769231</v>
      </c>
      <c r="V109" s="161">
        <v>0.15384615384615385</v>
      </c>
      <c r="W109" s="161">
        <v>0.2692307692307692</v>
      </c>
      <c r="X109" s="6">
        <v>5.0</v>
      </c>
      <c r="Y109" s="6">
        <v>0.0</v>
      </c>
      <c r="Z109" s="6">
        <v>27.0</v>
      </c>
      <c r="AA109" s="6">
        <v>0.0</v>
      </c>
      <c r="AB109" s="6">
        <v>32.0</v>
      </c>
      <c r="AC109" s="172">
        <v>1.2307692307692308</v>
      </c>
      <c r="AD109" s="149"/>
      <c r="AE109" s="149"/>
      <c r="AF109" s="149"/>
      <c r="AG109" s="149"/>
      <c r="AH109" s="149"/>
      <c r="AI109" s="149"/>
      <c r="AJ109" s="149"/>
    </row>
    <row r="110" ht="14.25" customHeight="1">
      <c r="A110" s="149"/>
      <c r="B110" s="177" t="s">
        <v>671</v>
      </c>
      <c r="C110" s="169">
        <v>16.0</v>
      </c>
      <c r="D110" s="169">
        <v>6.0</v>
      </c>
      <c r="E110" s="161">
        <f>HISTORICO!$D110/HISTORICO!$C110</f>
        <v>0.375</v>
      </c>
      <c r="F110" s="149"/>
      <c r="G110" s="149"/>
      <c r="H110" s="149"/>
      <c r="I110" s="149"/>
      <c r="J110" s="149"/>
      <c r="K110" s="150"/>
      <c r="L110" s="149"/>
      <c r="M110" s="149"/>
      <c r="N110" s="184" t="s">
        <v>47</v>
      </c>
      <c r="O110" s="6">
        <v>23.0</v>
      </c>
      <c r="P110" s="6">
        <v>6.0</v>
      </c>
      <c r="Q110" s="6">
        <v>8.0</v>
      </c>
      <c r="R110" s="6">
        <v>7.0</v>
      </c>
      <c r="S110" s="6">
        <v>2.0</v>
      </c>
      <c r="T110" s="6">
        <v>0.0</v>
      </c>
      <c r="U110" s="161">
        <v>0.2608695652173913</v>
      </c>
      <c r="V110" s="161">
        <v>0.34782608695652173</v>
      </c>
      <c r="W110" s="161">
        <v>0.08695652173913043</v>
      </c>
      <c r="X110" s="6">
        <v>10.0</v>
      </c>
      <c r="Y110" s="6">
        <v>0.0</v>
      </c>
      <c r="Z110" s="6">
        <v>2.0</v>
      </c>
      <c r="AA110" s="6">
        <v>0.0</v>
      </c>
      <c r="AB110" s="6">
        <v>12.0</v>
      </c>
      <c r="AC110" s="172">
        <v>0.5217391304347826</v>
      </c>
      <c r="AD110" s="149"/>
      <c r="AE110" s="149"/>
      <c r="AF110" s="149"/>
      <c r="AG110" s="149"/>
      <c r="AH110" s="149"/>
      <c r="AI110" s="149"/>
      <c r="AJ110" s="149"/>
    </row>
    <row r="111" ht="14.25" customHeight="1">
      <c r="A111" s="149"/>
      <c r="B111" s="177" t="s">
        <v>73</v>
      </c>
      <c r="C111" s="169">
        <v>16.0</v>
      </c>
      <c r="D111" s="169">
        <v>1.0</v>
      </c>
      <c r="E111" s="161">
        <f>HISTORICO!$D111/HISTORICO!$C111</f>
        <v>0.0625</v>
      </c>
      <c r="F111" s="149"/>
      <c r="G111" s="149"/>
      <c r="H111" s="149"/>
      <c r="I111" s="149"/>
      <c r="J111" s="149"/>
      <c r="K111" s="150"/>
      <c r="L111" s="149"/>
      <c r="M111" s="149"/>
      <c r="N111" s="184" t="s">
        <v>46</v>
      </c>
      <c r="O111" s="6">
        <v>22.0</v>
      </c>
      <c r="P111" s="6">
        <v>6.0</v>
      </c>
      <c r="Q111" s="6">
        <v>7.0</v>
      </c>
      <c r="R111" s="6">
        <v>5.0</v>
      </c>
      <c r="S111" s="6">
        <v>4.0</v>
      </c>
      <c r="T111" s="6">
        <v>0.0</v>
      </c>
      <c r="U111" s="161">
        <v>0.2727272727272727</v>
      </c>
      <c r="V111" s="161">
        <v>0.3181818181818182</v>
      </c>
      <c r="W111" s="161">
        <v>0.18181818181818182</v>
      </c>
      <c r="X111" s="6">
        <v>2.0</v>
      </c>
      <c r="Y111" s="6">
        <v>0.0</v>
      </c>
      <c r="Z111" s="6">
        <v>15.0</v>
      </c>
      <c r="AA111" s="6">
        <v>0.0</v>
      </c>
      <c r="AB111" s="6">
        <v>17.0</v>
      </c>
      <c r="AC111" s="172">
        <v>0.7727272727272727</v>
      </c>
      <c r="AD111" s="149"/>
      <c r="AE111" s="149"/>
      <c r="AF111" s="149"/>
      <c r="AG111" s="149"/>
      <c r="AH111" s="149"/>
      <c r="AI111" s="149"/>
      <c r="AJ111" s="149"/>
    </row>
    <row r="112" ht="14.25" customHeight="1">
      <c r="A112" s="149"/>
      <c r="B112" s="177" t="s">
        <v>687</v>
      </c>
      <c r="C112" s="169">
        <v>14.0</v>
      </c>
      <c r="D112" s="169">
        <v>5.0</v>
      </c>
      <c r="E112" s="161">
        <f>HISTORICO!$D112/HISTORICO!$C112</f>
        <v>0.3571428571</v>
      </c>
      <c r="F112" s="149"/>
      <c r="G112" s="149"/>
      <c r="H112" s="149"/>
      <c r="I112" s="149"/>
      <c r="J112" s="149"/>
      <c r="K112" s="150"/>
      <c r="L112" s="149"/>
      <c r="M112" s="149"/>
      <c r="N112" s="184" t="s">
        <v>57</v>
      </c>
      <c r="O112" s="6">
        <v>22.0</v>
      </c>
      <c r="P112" s="6">
        <v>7.0</v>
      </c>
      <c r="Q112" s="6">
        <v>7.0</v>
      </c>
      <c r="R112" s="6">
        <v>4.0</v>
      </c>
      <c r="S112" s="6">
        <v>4.0</v>
      </c>
      <c r="T112" s="6">
        <v>0.0</v>
      </c>
      <c r="U112" s="161">
        <v>0.3181818181818182</v>
      </c>
      <c r="V112" s="161">
        <v>0.3181818181818182</v>
      </c>
      <c r="W112" s="161">
        <v>0.18181818181818182</v>
      </c>
      <c r="X112" s="6">
        <v>3.0</v>
      </c>
      <c r="Y112" s="6">
        <v>13.0</v>
      </c>
      <c r="Z112" s="6">
        <v>2.0</v>
      </c>
      <c r="AA112" s="6">
        <v>0.0</v>
      </c>
      <c r="AB112" s="6">
        <v>18.0</v>
      </c>
      <c r="AC112" s="172">
        <v>0.8181818181818182</v>
      </c>
      <c r="AD112" s="149"/>
      <c r="AE112" s="149"/>
      <c r="AF112" s="149"/>
      <c r="AG112" s="149"/>
      <c r="AH112" s="149"/>
      <c r="AI112" s="149"/>
      <c r="AJ112" s="149"/>
    </row>
    <row r="113" ht="14.25" customHeight="1">
      <c r="A113" s="149"/>
      <c r="B113" s="177" t="s">
        <v>70</v>
      </c>
      <c r="C113" s="169">
        <v>13.0</v>
      </c>
      <c r="D113" s="169">
        <v>3.0</v>
      </c>
      <c r="E113" s="161">
        <f>HISTORICO!$D113/HISTORICO!$C113</f>
        <v>0.2307692308</v>
      </c>
      <c r="F113" s="149"/>
      <c r="G113" s="149"/>
      <c r="H113" s="149"/>
      <c r="I113" s="149"/>
      <c r="J113" s="149"/>
      <c r="K113" s="150"/>
      <c r="L113" s="149"/>
      <c r="M113" s="149"/>
      <c r="N113" s="184" t="s">
        <v>54</v>
      </c>
      <c r="O113" s="6">
        <v>21.0</v>
      </c>
      <c r="P113" s="6">
        <v>6.0</v>
      </c>
      <c r="Q113" s="6">
        <v>2.0</v>
      </c>
      <c r="R113" s="6">
        <v>8.0</v>
      </c>
      <c r="S113" s="6">
        <v>5.0</v>
      </c>
      <c r="T113" s="6">
        <v>0.0</v>
      </c>
      <c r="U113" s="161">
        <v>0.2857142857142857</v>
      </c>
      <c r="V113" s="161">
        <v>0.09523809523809523</v>
      </c>
      <c r="W113" s="161">
        <v>0.23809523809523808</v>
      </c>
      <c r="X113" s="6">
        <v>2.0</v>
      </c>
      <c r="Y113" s="6">
        <v>0.0</v>
      </c>
      <c r="Z113" s="6">
        <v>12.0</v>
      </c>
      <c r="AA113" s="6">
        <v>1.0</v>
      </c>
      <c r="AB113" s="6">
        <v>15.0</v>
      </c>
      <c r="AC113" s="172">
        <v>0.7142857142857143</v>
      </c>
      <c r="AD113" s="149"/>
      <c r="AE113" s="149"/>
      <c r="AF113" s="149"/>
      <c r="AG113" s="149"/>
      <c r="AH113" s="149"/>
      <c r="AI113" s="149"/>
      <c r="AJ113" s="149"/>
    </row>
    <row r="114" ht="14.25" customHeight="1">
      <c r="A114" s="149"/>
      <c r="B114" s="177" t="s">
        <v>740</v>
      </c>
      <c r="C114" s="169">
        <v>11.0</v>
      </c>
      <c r="D114" s="169">
        <v>3.0</v>
      </c>
      <c r="E114" s="161">
        <f>HISTORICO!$D114/HISTORICO!$C114</f>
        <v>0.2727272727</v>
      </c>
      <c r="F114" s="149"/>
      <c r="G114" s="149"/>
      <c r="H114" s="149"/>
      <c r="I114" s="149"/>
      <c r="J114" s="149"/>
      <c r="K114" s="150"/>
      <c r="L114" s="149"/>
      <c r="M114" s="149"/>
      <c r="N114" s="184" t="s">
        <v>59</v>
      </c>
      <c r="O114" s="6">
        <v>21.0</v>
      </c>
      <c r="P114" s="6">
        <v>12.0</v>
      </c>
      <c r="Q114" s="6">
        <v>4.0</v>
      </c>
      <c r="R114" s="6">
        <v>4.0</v>
      </c>
      <c r="S114" s="6">
        <v>1.0</v>
      </c>
      <c r="T114" s="6">
        <v>0.0</v>
      </c>
      <c r="U114" s="161">
        <v>0.5714285714285714</v>
      </c>
      <c r="V114" s="161">
        <v>0.19047619047619047</v>
      </c>
      <c r="W114" s="161">
        <v>0.047619047619047616</v>
      </c>
      <c r="X114" s="6">
        <v>20.0</v>
      </c>
      <c r="Y114" s="6">
        <v>6.0</v>
      </c>
      <c r="Z114" s="6">
        <v>1.0</v>
      </c>
      <c r="AA114" s="6">
        <v>0.0</v>
      </c>
      <c r="AB114" s="6">
        <v>27.0</v>
      </c>
      <c r="AC114" s="172">
        <v>1.2857142857142858</v>
      </c>
      <c r="AD114" s="149"/>
      <c r="AE114" s="149"/>
      <c r="AF114" s="149"/>
      <c r="AG114" s="149"/>
      <c r="AH114" s="149"/>
      <c r="AI114" s="149"/>
      <c r="AJ114" s="149"/>
    </row>
    <row r="115" ht="14.25" customHeight="1">
      <c r="A115" s="149"/>
      <c r="B115" s="177" t="s">
        <v>741</v>
      </c>
      <c r="C115" s="169">
        <v>11.0</v>
      </c>
      <c r="D115" s="169">
        <v>3.0</v>
      </c>
      <c r="E115" s="161">
        <f>HISTORICO!$D115/HISTORICO!$C115</f>
        <v>0.2727272727</v>
      </c>
      <c r="F115" s="149"/>
      <c r="G115" s="149"/>
      <c r="H115" s="149"/>
      <c r="I115" s="149"/>
      <c r="J115" s="149"/>
      <c r="K115" s="150"/>
      <c r="L115" s="149"/>
      <c r="M115" s="149"/>
      <c r="N115" s="184" t="s">
        <v>49</v>
      </c>
      <c r="O115" s="6">
        <v>19.0</v>
      </c>
      <c r="P115" s="6">
        <v>10.0</v>
      </c>
      <c r="Q115" s="6">
        <v>5.0</v>
      </c>
      <c r="R115" s="6">
        <v>3.0</v>
      </c>
      <c r="S115" s="6">
        <v>1.0</v>
      </c>
      <c r="T115" s="6">
        <v>0.0</v>
      </c>
      <c r="U115" s="161">
        <v>0.5263157894736842</v>
      </c>
      <c r="V115" s="161">
        <v>0.2631578947368421</v>
      </c>
      <c r="W115" s="161">
        <v>0.05263157894736842</v>
      </c>
      <c r="X115" s="6">
        <v>14.0</v>
      </c>
      <c r="Y115" s="6">
        <v>0.0</v>
      </c>
      <c r="Z115" s="6">
        <v>7.0</v>
      </c>
      <c r="AA115" s="6">
        <v>0.0</v>
      </c>
      <c r="AB115" s="6">
        <v>21.0</v>
      </c>
      <c r="AC115" s="172">
        <v>1.105263157894737</v>
      </c>
      <c r="AD115" s="149"/>
      <c r="AE115" s="149"/>
      <c r="AF115" s="149"/>
      <c r="AG115" s="149"/>
      <c r="AH115" s="149"/>
      <c r="AI115" s="149"/>
      <c r="AJ115" s="149"/>
    </row>
    <row r="116" ht="14.25" customHeight="1">
      <c r="A116" s="149"/>
      <c r="B116" s="177" t="s">
        <v>800</v>
      </c>
      <c r="C116" s="169">
        <v>10.0</v>
      </c>
      <c r="D116" s="169">
        <v>2.0</v>
      </c>
      <c r="E116" s="161">
        <f>HISTORICO!$D116/HISTORICO!$C116</f>
        <v>0.2</v>
      </c>
      <c r="F116" s="149"/>
      <c r="G116" s="149"/>
      <c r="H116" s="149"/>
      <c r="I116" s="149"/>
      <c r="J116" s="149"/>
      <c r="K116" s="150"/>
      <c r="L116" s="149"/>
      <c r="M116" s="149"/>
      <c r="N116" s="184" t="s">
        <v>96</v>
      </c>
      <c r="O116" s="6">
        <v>17.0</v>
      </c>
      <c r="P116" s="6">
        <v>2.0</v>
      </c>
      <c r="Q116" s="6">
        <v>12.0</v>
      </c>
      <c r="R116" s="6">
        <v>1.0</v>
      </c>
      <c r="S116" s="6">
        <v>2.0</v>
      </c>
      <c r="T116" s="6">
        <v>0.0</v>
      </c>
      <c r="U116" s="161">
        <v>0.11764705882352941</v>
      </c>
      <c r="V116" s="161">
        <v>0.7058823529411765</v>
      </c>
      <c r="W116" s="161">
        <v>0.11764705882352941</v>
      </c>
      <c r="X116" s="6">
        <v>5.0</v>
      </c>
      <c r="Y116" s="6">
        <v>0.0</v>
      </c>
      <c r="Z116" s="6">
        <v>0.0</v>
      </c>
      <c r="AA116" s="6">
        <v>0.0</v>
      </c>
      <c r="AB116" s="6">
        <v>5.0</v>
      </c>
      <c r="AC116" s="172">
        <v>0.29411764705882354</v>
      </c>
      <c r="AD116" s="149"/>
      <c r="AE116" s="149"/>
      <c r="AF116" s="149"/>
      <c r="AG116" s="149"/>
      <c r="AH116" s="149"/>
      <c r="AI116" s="149"/>
      <c r="AJ116" s="149"/>
    </row>
    <row r="117" ht="14.25" customHeight="1">
      <c r="A117" s="149"/>
      <c r="B117" s="177" t="s">
        <v>381</v>
      </c>
      <c r="C117" s="169">
        <v>9.0</v>
      </c>
      <c r="D117" s="169">
        <v>4.0</v>
      </c>
      <c r="E117" s="161">
        <f>HISTORICO!$D117/HISTORICO!$C117</f>
        <v>0.4444444444</v>
      </c>
      <c r="F117" s="149"/>
      <c r="G117" s="149"/>
      <c r="H117" s="149"/>
      <c r="I117" s="149"/>
      <c r="J117" s="149"/>
      <c r="K117" s="150"/>
      <c r="L117" s="149"/>
      <c r="M117" s="149"/>
      <c r="N117" s="184" t="s">
        <v>37</v>
      </c>
      <c r="O117" s="6">
        <v>16.0</v>
      </c>
      <c r="P117" s="6">
        <v>4.0</v>
      </c>
      <c r="Q117" s="6">
        <v>4.0</v>
      </c>
      <c r="R117" s="6">
        <v>4.0</v>
      </c>
      <c r="S117" s="6">
        <v>4.0</v>
      </c>
      <c r="T117" s="6">
        <v>0.0</v>
      </c>
      <c r="U117" s="161">
        <v>0.25</v>
      </c>
      <c r="V117" s="161">
        <v>0.25</v>
      </c>
      <c r="W117" s="161">
        <v>0.25</v>
      </c>
      <c r="X117" s="6">
        <v>8.0</v>
      </c>
      <c r="Y117" s="6">
        <v>0.0</v>
      </c>
      <c r="Z117" s="6">
        <v>0.0</v>
      </c>
      <c r="AA117" s="6">
        <v>0.0</v>
      </c>
      <c r="AB117" s="6">
        <v>8.0</v>
      </c>
      <c r="AC117" s="172">
        <v>0.5</v>
      </c>
      <c r="AD117" s="149"/>
      <c r="AE117" s="149"/>
      <c r="AF117" s="149"/>
      <c r="AG117" s="149"/>
      <c r="AH117" s="149"/>
      <c r="AI117" s="149"/>
      <c r="AJ117" s="149"/>
    </row>
    <row r="118" ht="14.25" customHeight="1">
      <c r="A118" s="149"/>
      <c r="B118" s="177" t="s">
        <v>752</v>
      </c>
      <c r="C118" s="169">
        <v>9.0</v>
      </c>
      <c r="D118" s="169">
        <v>2.0</v>
      </c>
      <c r="E118" s="161">
        <f>HISTORICO!$D118/HISTORICO!$C118</f>
        <v>0.2222222222</v>
      </c>
      <c r="F118" s="149"/>
      <c r="G118" s="149"/>
      <c r="H118" s="149"/>
      <c r="I118" s="149"/>
      <c r="J118" s="149"/>
      <c r="K118" s="150"/>
      <c r="L118" s="149"/>
      <c r="M118" s="149"/>
      <c r="N118" s="184" t="s">
        <v>75</v>
      </c>
      <c r="O118" s="6">
        <v>16.0</v>
      </c>
      <c r="P118" s="6">
        <v>3.0</v>
      </c>
      <c r="Q118" s="6">
        <v>3.0</v>
      </c>
      <c r="R118" s="6">
        <v>5.0</v>
      </c>
      <c r="S118" s="6">
        <v>5.0</v>
      </c>
      <c r="T118" s="6">
        <v>0.0</v>
      </c>
      <c r="U118" s="161">
        <v>0.1875</v>
      </c>
      <c r="V118" s="161">
        <v>0.1875</v>
      </c>
      <c r="W118" s="161">
        <v>0.3125</v>
      </c>
      <c r="X118" s="6">
        <v>5.0</v>
      </c>
      <c r="Y118" s="6">
        <v>1.0</v>
      </c>
      <c r="Z118" s="6">
        <v>1.0</v>
      </c>
      <c r="AA118" s="6">
        <v>0.0</v>
      </c>
      <c r="AB118" s="6">
        <v>7.0</v>
      </c>
      <c r="AC118" s="172">
        <v>0.4375</v>
      </c>
      <c r="AD118" s="149"/>
      <c r="AE118" s="149"/>
      <c r="AF118" s="149"/>
      <c r="AG118" s="149"/>
      <c r="AH118" s="149"/>
      <c r="AI118" s="149"/>
      <c r="AJ118" s="149"/>
    </row>
    <row r="119" ht="14.25" customHeight="1">
      <c r="A119" s="149"/>
      <c r="B119" s="177" t="s">
        <v>87</v>
      </c>
      <c r="C119" s="169">
        <v>9.0</v>
      </c>
      <c r="D119" s="169">
        <v>3.0</v>
      </c>
      <c r="E119" s="161">
        <f>HISTORICO!$D119/HISTORICO!$C119</f>
        <v>0.3333333333</v>
      </c>
      <c r="F119" s="149"/>
      <c r="G119" s="149"/>
      <c r="H119" s="149"/>
      <c r="I119" s="149"/>
      <c r="J119" s="149"/>
      <c r="K119" s="150"/>
      <c r="L119" s="149"/>
      <c r="M119" s="149"/>
      <c r="N119" s="184" t="s">
        <v>40</v>
      </c>
      <c r="O119" s="6">
        <v>15.0</v>
      </c>
      <c r="P119" s="6">
        <v>3.0</v>
      </c>
      <c r="Q119" s="6">
        <v>4.0</v>
      </c>
      <c r="R119" s="6">
        <v>3.0</v>
      </c>
      <c r="S119" s="6">
        <v>5.0</v>
      </c>
      <c r="T119" s="6">
        <v>0.0</v>
      </c>
      <c r="U119" s="161">
        <v>0.2</v>
      </c>
      <c r="V119" s="161">
        <v>0.26666666666666666</v>
      </c>
      <c r="W119" s="161">
        <v>0.3333333333333333</v>
      </c>
      <c r="X119" s="6">
        <v>2.0</v>
      </c>
      <c r="Y119" s="6">
        <v>0.0</v>
      </c>
      <c r="Z119" s="6">
        <v>1.0</v>
      </c>
      <c r="AA119" s="6">
        <v>1.0</v>
      </c>
      <c r="AB119" s="6">
        <v>4.0</v>
      </c>
      <c r="AC119" s="172">
        <v>0.26666666666666666</v>
      </c>
      <c r="AD119" s="149"/>
      <c r="AE119" s="149"/>
      <c r="AF119" s="149"/>
      <c r="AG119" s="149"/>
      <c r="AH119" s="149"/>
      <c r="AI119" s="149"/>
      <c r="AJ119" s="149"/>
    </row>
    <row r="120" ht="14.25" customHeight="1">
      <c r="A120" s="149"/>
      <c r="B120" s="177" t="s">
        <v>662</v>
      </c>
      <c r="C120" s="169">
        <v>9.0</v>
      </c>
      <c r="D120" s="169">
        <v>5.0</v>
      </c>
      <c r="E120" s="161">
        <f>HISTORICO!$D120/HISTORICO!$C120</f>
        <v>0.5555555556</v>
      </c>
      <c r="F120" s="149"/>
      <c r="G120" s="149"/>
      <c r="H120" s="149"/>
      <c r="I120" s="149"/>
      <c r="J120" s="149"/>
      <c r="K120" s="150"/>
      <c r="L120" s="149"/>
      <c r="M120" s="149"/>
      <c r="N120" s="184" t="s">
        <v>73</v>
      </c>
      <c r="O120" s="6">
        <v>15.0</v>
      </c>
      <c r="P120" s="6">
        <v>3.0</v>
      </c>
      <c r="Q120" s="6">
        <v>1.0</v>
      </c>
      <c r="R120" s="6">
        <v>8.0</v>
      </c>
      <c r="S120" s="6">
        <v>3.0</v>
      </c>
      <c r="T120" s="6">
        <v>0.0</v>
      </c>
      <c r="U120" s="161">
        <v>0.2</v>
      </c>
      <c r="V120" s="161">
        <v>0.06666666666666667</v>
      </c>
      <c r="W120" s="161">
        <v>0.2</v>
      </c>
      <c r="X120" s="6">
        <v>0.0</v>
      </c>
      <c r="Y120" s="6">
        <v>0.0</v>
      </c>
      <c r="Z120" s="6">
        <v>9.0</v>
      </c>
      <c r="AA120" s="6">
        <v>0.0</v>
      </c>
      <c r="AB120" s="6">
        <v>9.0</v>
      </c>
      <c r="AC120" s="172">
        <v>0.6</v>
      </c>
      <c r="AD120" s="149"/>
      <c r="AE120" s="149"/>
      <c r="AF120" s="149"/>
      <c r="AG120" s="149"/>
      <c r="AH120" s="149"/>
      <c r="AI120" s="149"/>
      <c r="AJ120" s="149"/>
    </row>
    <row r="121" ht="14.25" customHeight="1">
      <c r="A121" s="149"/>
      <c r="B121" s="177" t="s">
        <v>805</v>
      </c>
      <c r="C121" s="169">
        <v>9.0</v>
      </c>
      <c r="D121" s="169">
        <v>1.0</v>
      </c>
      <c r="E121" s="161">
        <f>HISTORICO!$D121/HISTORICO!$C121</f>
        <v>0.1111111111</v>
      </c>
      <c r="F121" s="149"/>
      <c r="G121" s="149"/>
      <c r="H121" s="149"/>
      <c r="I121" s="149"/>
      <c r="J121" s="149"/>
      <c r="K121" s="150"/>
      <c r="L121" s="149"/>
      <c r="M121" s="149"/>
      <c r="N121" s="184" t="s">
        <v>392</v>
      </c>
      <c r="O121" s="6">
        <v>15.0</v>
      </c>
      <c r="P121" s="6">
        <v>6.0</v>
      </c>
      <c r="Q121" s="6">
        <v>4.0</v>
      </c>
      <c r="R121" s="6">
        <v>3.0</v>
      </c>
      <c r="S121" s="6">
        <v>2.0</v>
      </c>
      <c r="T121" s="6">
        <v>0.0</v>
      </c>
      <c r="U121" s="161">
        <v>0.4</v>
      </c>
      <c r="V121" s="161">
        <v>0.26666666666666666</v>
      </c>
      <c r="W121" s="161">
        <v>0.13333333333333333</v>
      </c>
      <c r="X121" s="6">
        <v>3.0</v>
      </c>
      <c r="Y121" s="6">
        <v>1.0</v>
      </c>
      <c r="Z121" s="6">
        <v>10.0</v>
      </c>
      <c r="AA121" s="6">
        <v>1.0</v>
      </c>
      <c r="AB121" s="6">
        <v>15.0</v>
      </c>
      <c r="AC121" s="172">
        <v>1.0</v>
      </c>
      <c r="AD121" s="149"/>
      <c r="AE121" s="149"/>
      <c r="AF121" s="149"/>
      <c r="AG121" s="149"/>
      <c r="AH121" s="149"/>
      <c r="AI121" s="149"/>
      <c r="AJ121" s="149"/>
    </row>
    <row r="122" ht="14.25" customHeight="1">
      <c r="A122" s="149"/>
      <c r="B122" s="177" t="s">
        <v>694</v>
      </c>
      <c r="C122" s="169">
        <v>9.0</v>
      </c>
      <c r="D122" s="169">
        <v>2.0</v>
      </c>
      <c r="E122" s="161">
        <f>HISTORICO!$D122/HISTORICO!$C122</f>
        <v>0.2222222222</v>
      </c>
      <c r="F122" s="149"/>
      <c r="G122" s="149"/>
      <c r="H122" s="149"/>
      <c r="I122" s="149"/>
      <c r="J122" s="149"/>
      <c r="K122" s="150"/>
      <c r="L122" s="149"/>
      <c r="M122" s="149"/>
      <c r="N122" s="184" t="s">
        <v>65</v>
      </c>
      <c r="O122" s="6">
        <v>14.0</v>
      </c>
      <c r="P122" s="6">
        <v>7.0</v>
      </c>
      <c r="Q122" s="6">
        <v>4.0</v>
      </c>
      <c r="R122" s="6">
        <v>2.0</v>
      </c>
      <c r="S122" s="6">
        <v>1.0</v>
      </c>
      <c r="T122" s="6">
        <v>0.0</v>
      </c>
      <c r="U122" s="161">
        <v>0.5</v>
      </c>
      <c r="V122" s="161">
        <v>0.2857142857142857</v>
      </c>
      <c r="W122" s="161">
        <v>0.07142857142857142</v>
      </c>
      <c r="X122" s="6">
        <v>0.0</v>
      </c>
      <c r="Y122" s="6">
        <v>3.0</v>
      </c>
      <c r="Z122" s="6">
        <v>14.0</v>
      </c>
      <c r="AA122" s="6">
        <v>0.0</v>
      </c>
      <c r="AB122" s="6">
        <v>17.0</v>
      </c>
      <c r="AC122" s="172">
        <v>1.2142857142857142</v>
      </c>
      <c r="AD122" s="149"/>
      <c r="AE122" s="149"/>
      <c r="AF122" s="149"/>
      <c r="AG122" s="149"/>
      <c r="AH122" s="149"/>
      <c r="AI122" s="149"/>
      <c r="AJ122" s="149"/>
    </row>
    <row r="123" ht="14.25" customHeight="1">
      <c r="A123" s="149"/>
      <c r="B123" s="177" t="s">
        <v>674</v>
      </c>
      <c r="C123" s="169">
        <v>9.0</v>
      </c>
      <c r="D123" s="169">
        <v>3.0</v>
      </c>
      <c r="E123" s="161">
        <f>HISTORICO!$D123/HISTORICO!$C123</f>
        <v>0.3333333333</v>
      </c>
      <c r="F123" s="149"/>
      <c r="G123" s="149"/>
      <c r="H123" s="149"/>
      <c r="I123" s="149"/>
      <c r="J123" s="149"/>
      <c r="K123" s="150"/>
      <c r="L123" s="149"/>
      <c r="M123" s="149"/>
      <c r="N123" s="184" t="s">
        <v>90</v>
      </c>
      <c r="O123" s="6">
        <v>14.0</v>
      </c>
      <c r="P123" s="6">
        <v>4.0</v>
      </c>
      <c r="Q123" s="6">
        <v>4.0</v>
      </c>
      <c r="R123" s="6">
        <v>2.0</v>
      </c>
      <c r="S123" s="6">
        <v>4.0</v>
      </c>
      <c r="T123" s="6">
        <v>0.0</v>
      </c>
      <c r="U123" s="161">
        <v>0.2857142857142857</v>
      </c>
      <c r="V123" s="161">
        <v>0.2857142857142857</v>
      </c>
      <c r="W123" s="161">
        <v>0.2857142857142857</v>
      </c>
      <c r="X123" s="6">
        <v>8.0</v>
      </c>
      <c r="Y123" s="6">
        <v>0.0</v>
      </c>
      <c r="Z123" s="6">
        <v>0.0</v>
      </c>
      <c r="AA123" s="6">
        <v>1.0</v>
      </c>
      <c r="AB123" s="6">
        <v>9.0</v>
      </c>
      <c r="AC123" s="172">
        <v>0.6428571428571429</v>
      </c>
      <c r="AD123" s="149"/>
      <c r="AE123" s="149"/>
      <c r="AF123" s="149"/>
      <c r="AG123" s="149"/>
      <c r="AH123" s="149"/>
      <c r="AI123" s="149"/>
      <c r="AJ123" s="149"/>
    </row>
    <row r="124" ht="14.25" customHeight="1">
      <c r="A124" s="149"/>
      <c r="B124" s="177" t="s">
        <v>497</v>
      </c>
      <c r="C124" s="169">
        <v>8.0</v>
      </c>
      <c r="D124" s="169">
        <v>5.0</v>
      </c>
      <c r="E124" s="161">
        <f>HISTORICO!$D124/HISTORICO!$C124</f>
        <v>0.625</v>
      </c>
      <c r="F124" s="149"/>
      <c r="G124" s="149"/>
      <c r="H124" s="149"/>
      <c r="I124" s="149"/>
      <c r="J124" s="149"/>
      <c r="K124" s="150"/>
      <c r="L124" s="149"/>
      <c r="M124" s="149"/>
      <c r="N124" s="184" t="s">
        <v>476</v>
      </c>
      <c r="O124" s="6">
        <v>14.0</v>
      </c>
      <c r="P124" s="6">
        <v>3.0</v>
      </c>
      <c r="Q124" s="6">
        <v>5.0</v>
      </c>
      <c r="R124" s="6">
        <v>4.0</v>
      </c>
      <c r="S124" s="6">
        <v>2.0</v>
      </c>
      <c r="T124" s="6">
        <v>0.0</v>
      </c>
      <c r="U124" s="161">
        <v>0.21428571428571427</v>
      </c>
      <c r="V124" s="161">
        <v>0.35714285714285715</v>
      </c>
      <c r="W124" s="161">
        <v>0.14285714285714285</v>
      </c>
      <c r="X124" s="6">
        <v>7.0</v>
      </c>
      <c r="Y124" s="6">
        <v>2.0</v>
      </c>
      <c r="Z124" s="6">
        <v>1.0</v>
      </c>
      <c r="AA124" s="6">
        <v>0.0</v>
      </c>
      <c r="AB124" s="6">
        <v>10.0</v>
      </c>
      <c r="AC124" s="172">
        <v>0.7142857142857143</v>
      </c>
      <c r="AD124" s="149"/>
      <c r="AE124" s="149"/>
      <c r="AF124" s="149"/>
      <c r="AG124" s="149"/>
      <c r="AH124" s="149"/>
      <c r="AI124" s="149"/>
      <c r="AJ124" s="149"/>
    </row>
    <row r="125" ht="14.25" customHeight="1">
      <c r="A125" s="149"/>
      <c r="B125" s="177" t="s">
        <v>72</v>
      </c>
      <c r="C125" s="169">
        <v>8.0</v>
      </c>
      <c r="D125" s="169">
        <v>2.0</v>
      </c>
      <c r="E125" s="161">
        <f>HISTORICO!$D125/HISTORICO!$C125</f>
        <v>0.25</v>
      </c>
      <c r="F125" s="149"/>
      <c r="G125" s="149"/>
      <c r="H125" s="149"/>
      <c r="I125" s="149"/>
      <c r="J125" s="149"/>
      <c r="K125" s="150"/>
      <c r="L125" s="149"/>
      <c r="M125" s="149"/>
      <c r="N125" s="184" t="s">
        <v>91</v>
      </c>
      <c r="O125" s="6">
        <v>13.0</v>
      </c>
      <c r="P125" s="6">
        <v>2.0</v>
      </c>
      <c r="Q125" s="6">
        <v>4.0</v>
      </c>
      <c r="R125" s="6">
        <v>4.0</v>
      </c>
      <c r="S125" s="6">
        <v>3.0</v>
      </c>
      <c r="T125" s="6">
        <v>0.0</v>
      </c>
      <c r="U125" s="161">
        <v>0.15384615384615385</v>
      </c>
      <c r="V125" s="161">
        <v>0.3076923076923077</v>
      </c>
      <c r="W125" s="161">
        <v>0.23076923076923078</v>
      </c>
      <c r="X125" s="6">
        <v>5.0</v>
      </c>
      <c r="Y125" s="6">
        <v>0.0</v>
      </c>
      <c r="Z125" s="6">
        <v>1.0</v>
      </c>
      <c r="AA125" s="6">
        <v>0.0</v>
      </c>
      <c r="AB125" s="6">
        <v>6.0</v>
      </c>
      <c r="AC125" s="172">
        <v>0.46153846153846156</v>
      </c>
      <c r="AD125" s="149"/>
      <c r="AE125" s="149"/>
      <c r="AF125" s="149"/>
      <c r="AG125" s="149"/>
      <c r="AH125" s="149"/>
      <c r="AI125" s="149"/>
      <c r="AJ125" s="149"/>
    </row>
    <row r="126" ht="14.25" customHeight="1">
      <c r="A126" s="149"/>
      <c r="B126" s="177" t="s">
        <v>498</v>
      </c>
      <c r="C126" s="169">
        <v>8.0</v>
      </c>
      <c r="D126" s="169">
        <v>0.0</v>
      </c>
      <c r="E126" s="161">
        <f>HISTORICO!$D126/HISTORICO!$C126</f>
        <v>0</v>
      </c>
      <c r="F126" s="149"/>
      <c r="G126" s="149"/>
      <c r="H126" s="149"/>
      <c r="I126" s="149"/>
      <c r="J126" s="149"/>
      <c r="K126" s="150"/>
      <c r="L126" s="149"/>
      <c r="M126" s="149"/>
      <c r="N126" s="184" t="s">
        <v>471</v>
      </c>
      <c r="O126" s="6">
        <v>13.0</v>
      </c>
      <c r="P126" s="6">
        <v>3.0</v>
      </c>
      <c r="Q126" s="6">
        <v>6.0</v>
      </c>
      <c r="R126" s="6">
        <v>2.0</v>
      </c>
      <c r="S126" s="6">
        <v>2.0</v>
      </c>
      <c r="T126" s="6">
        <v>0.0</v>
      </c>
      <c r="U126" s="161">
        <v>0.23076923076923078</v>
      </c>
      <c r="V126" s="161">
        <v>0.46153846153846156</v>
      </c>
      <c r="W126" s="161">
        <v>0.15384615384615385</v>
      </c>
      <c r="X126" s="6">
        <v>4.0</v>
      </c>
      <c r="Y126" s="6">
        <v>0.0</v>
      </c>
      <c r="Z126" s="6">
        <v>3.0</v>
      </c>
      <c r="AA126" s="6">
        <v>0.0</v>
      </c>
      <c r="AB126" s="6">
        <v>7.0</v>
      </c>
      <c r="AC126" s="172">
        <v>0.5384615384615384</v>
      </c>
      <c r="AD126" s="149"/>
      <c r="AE126" s="149"/>
      <c r="AF126" s="149"/>
      <c r="AG126" s="149"/>
      <c r="AH126" s="149"/>
      <c r="AI126" s="149"/>
      <c r="AJ126" s="149"/>
    </row>
    <row r="127" ht="14.25" customHeight="1">
      <c r="A127" s="149"/>
      <c r="B127" s="177" t="s">
        <v>761</v>
      </c>
      <c r="C127" s="169">
        <v>8.0</v>
      </c>
      <c r="D127" s="169">
        <v>1.0</v>
      </c>
      <c r="E127" s="161">
        <f>HISTORICO!$D127/HISTORICO!$C127</f>
        <v>0.125</v>
      </c>
      <c r="F127" s="149"/>
      <c r="G127" s="149"/>
      <c r="H127" s="149"/>
      <c r="I127" s="149"/>
      <c r="J127" s="149"/>
      <c r="K127" s="150"/>
      <c r="L127" s="149"/>
      <c r="M127" s="149"/>
      <c r="N127" s="184" t="s">
        <v>388</v>
      </c>
      <c r="O127" s="6">
        <v>12.0</v>
      </c>
      <c r="P127" s="6">
        <v>5.0</v>
      </c>
      <c r="Q127" s="6">
        <v>1.0</v>
      </c>
      <c r="R127" s="6">
        <v>5.0</v>
      </c>
      <c r="S127" s="6">
        <v>1.0</v>
      </c>
      <c r="T127" s="6">
        <v>0.0</v>
      </c>
      <c r="U127" s="161">
        <v>0.4166666666666667</v>
      </c>
      <c r="V127" s="161">
        <v>0.08333333333333333</v>
      </c>
      <c r="W127" s="161">
        <v>0.08333333333333333</v>
      </c>
      <c r="X127" s="6">
        <v>9.0</v>
      </c>
      <c r="Y127" s="6">
        <v>1.0</v>
      </c>
      <c r="Z127" s="6">
        <v>1.0</v>
      </c>
      <c r="AA127" s="6">
        <v>0.0</v>
      </c>
      <c r="AB127" s="6">
        <v>11.0</v>
      </c>
      <c r="AC127" s="172">
        <v>0.9166666666666666</v>
      </c>
      <c r="AD127" s="149"/>
      <c r="AE127" s="149"/>
      <c r="AF127" s="149"/>
      <c r="AG127" s="149"/>
      <c r="AH127" s="149"/>
      <c r="AI127" s="149"/>
      <c r="AJ127" s="149"/>
    </row>
    <row r="128" ht="14.25" customHeight="1">
      <c r="A128" s="149"/>
      <c r="B128" s="177" t="s">
        <v>731</v>
      </c>
      <c r="C128" s="169">
        <v>7.0</v>
      </c>
      <c r="D128" s="169">
        <v>2.0</v>
      </c>
      <c r="E128" s="161">
        <f>HISTORICO!$D128/HISTORICO!$C128</f>
        <v>0.2857142857</v>
      </c>
      <c r="F128" s="149"/>
      <c r="G128" s="149"/>
      <c r="H128" s="149"/>
      <c r="I128" s="149"/>
      <c r="J128" s="149"/>
      <c r="K128" s="150"/>
      <c r="L128" s="149"/>
      <c r="M128" s="149"/>
      <c r="N128" s="184" t="s">
        <v>515</v>
      </c>
      <c r="O128" s="6">
        <v>12.0</v>
      </c>
      <c r="P128" s="6">
        <v>1.0</v>
      </c>
      <c r="Q128" s="6">
        <v>4.0</v>
      </c>
      <c r="R128" s="6">
        <v>7.0</v>
      </c>
      <c r="S128" s="6">
        <v>0.0</v>
      </c>
      <c r="T128" s="6">
        <v>0.0</v>
      </c>
      <c r="U128" s="161">
        <v>0.08333333333333333</v>
      </c>
      <c r="V128" s="161">
        <v>0.3333333333333333</v>
      </c>
      <c r="W128" s="161">
        <v>0.0</v>
      </c>
      <c r="X128" s="6">
        <v>2.0</v>
      </c>
      <c r="Y128" s="6">
        <v>0.0</v>
      </c>
      <c r="Z128" s="6">
        <v>1.0</v>
      </c>
      <c r="AA128" s="6">
        <v>0.0</v>
      </c>
      <c r="AB128" s="6">
        <v>3.0</v>
      </c>
      <c r="AC128" s="172">
        <v>0.25</v>
      </c>
      <c r="AD128" s="149"/>
      <c r="AE128" s="149"/>
      <c r="AF128" s="149"/>
      <c r="AG128" s="149"/>
      <c r="AH128" s="149"/>
      <c r="AI128" s="149"/>
      <c r="AJ128" s="149"/>
    </row>
    <row r="129" ht="14.25" customHeight="1">
      <c r="A129" s="149"/>
      <c r="B129" s="177" t="s">
        <v>809</v>
      </c>
      <c r="C129" s="169">
        <v>6.0</v>
      </c>
      <c r="D129" s="169">
        <v>1.0</v>
      </c>
      <c r="E129" s="161">
        <f>HISTORICO!$D129/HISTORICO!$C129</f>
        <v>0.1666666667</v>
      </c>
      <c r="F129" s="149"/>
      <c r="G129" s="149"/>
      <c r="H129" s="149"/>
      <c r="I129" s="149"/>
      <c r="J129" s="149"/>
      <c r="K129" s="150"/>
      <c r="L129" s="149"/>
      <c r="M129" s="149"/>
      <c r="N129" s="184" t="s">
        <v>48</v>
      </c>
      <c r="O129" s="6">
        <v>11.0</v>
      </c>
      <c r="P129" s="6">
        <v>2.0</v>
      </c>
      <c r="Q129" s="6">
        <v>4.0</v>
      </c>
      <c r="R129" s="6">
        <v>3.0</v>
      </c>
      <c r="S129" s="6">
        <v>2.0</v>
      </c>
      <c r="T129" s="6">
        <v>0.0</v>
      </c>
      <c r="U129" s="161">
        <v>0.18181818181818182</v>
      </c>
      <c r="V129" s="161">
        <v>0.36363636363636365</v>
      </c>
      <c r="W129" s="161">
        <v>0.18181818181818182</v>
      </c>
      <c r="X129" s="6">
        <v>2.0</v>
      </c>
      <c r="Y129" s="6">
        <v>0.0</v>
      </c>
      <c r="Z129" s="6">
        <v>1.0</v>
      </c>
      <c r="AA129" s="6">
        <v>0.0</v>
      </c>
      <c r="AB129" s="6">
        <v>3.0</v>
      </c>
      <c r="AC129" s="172">
        <v>0.2727272727272727</v>
      </c>
      <c r="AD129" s="149"/>
      <c r="AE129" s="149"/>
      <c r="AF129" s="149"/>
      <c r="AG129" s="149"/>
      <c r="AH129" s="149"/>
      <c r="AI129" s="149"/>
      <c r="AJ129" s="149"/>
    </row>
    <row r="130" ht="14.25" customHeight="1">
      <c r="A130" s="149"/>
      <c r="B130" s="177" t="s">
        <v>706</v>
      </c>
      <c r="C130" s="169">
        <v>6.0</v>
      </c>
      <c r="D130" s="169">
        <v>2.0</v>
      </c>
      <c r="E130" s="161">
        <f>HISTORICO!$D130/HISTORICO!$C130</f>
        <v>0.3333333333</v>
      </c>
      <c r="F130" s="149"/>
      <c r="G130" s="149"/>
      <c r="H130" s="149"/>
      <c r="I130" s="149"/>
      <c r="J130" s="149"/>
      <c r="K130" s="150"/>
      <c r="L130" s="149"/>
      <c r="M130" s="149"/>
      <c r="N130" s="184" t="s">
        <v>53</v>
      </c>
      <c r="O130" s="6">
        <v>11.0</v>
      </c>
      <c r="P130" s="6">
        <v>3.0</v>
      </c>
      <c r="Q130" s="6">
        <v>3.0</v>
      </c>
      <c r="R130" s="6">
        <v>4.0</v>
      </c>
      <c r="S130" s="6">
        <v>1.0</v>
      </c>
      <c r="T130" s="6">
        <v>0.0</v>
      </c>
      <c r="U130" s="161">
        <v>0.2727272727272727</v>
      </c>
      <c r="V130" s="161">
        <v>0.2727272727272727</v>
      </c>
      <c r="W130" s="161">
        <v>0.09090909090909091</v>
      </c>
      <c r="X130" s="6">
        <v>7.0</v>
      </c>
      <c r="Y130" s="6">
        <v>0.0</v>
      </c>
      <c r="Z130" s="6">
        <v>0.0</v>
      </c>
      <c r="AA130" s="6">
        <v>0.0</v>
      </c>
      <c r="AB130" s="6">
        <v>7.0</v>
      </c>
      <c r="AC130" s="172">
        <v>0.6363636363636364</v>
      </c>
      <c r="AD130" s="149"/>
      <c r="AE130" s="149"/>
      <c r="AF130" s="149"/>
      <c r="AG130" s="149"/>
      <c r="AH130" s="149"/>
      <c r="AI130" s="149"/>
      <c r="AJ130" s="149"/>
    </row>
    <row r="131" ht="14.25" customHeight="1">
      <c r="A131" s="149"/>
      <c r="B131" s="177" t="s">
        <v>777</v>
      </c>
      <c r="C131" s="169">
        <v>6.0</v>
      </c>
      <c r="D131" s="169">
        <v>1.0</v>
      </c>
      <c r="E131" s="161">
        <f>HISTORICO!$D131/HISTORICO!$C131</f>
        <v>0.1666666667</v>
      </c>
      <c r="F131" s="149"/>
      <c r="G131" s="149"/>
      <c r="H131" s="149"/>
      <c r="I131" s="149"/>
      <c r="J131" s="149"/>
      <c r="K131" s="150"/>
      <c r="L131" s="149"/>
      <c r="M131" s="149"/>
      <c r="N131" s="184" t="s">
        <v>60</v>
      </c>
      <c r="O131" s="6">
        <v>11.0</v>
      </c>
      <c r="P131" s="6">
        <v>3.0</v>
      </c>
      <c r="Q131" s="6">
        <v>4.0</v>
      </c>
      <c r="R131" s="6">
        <v>4.0</v>
      </c>
      <c r="S131" s="6">
        <v>0.0</v>
      </c>
      <c r="T131" s="6">
        <v>0.0</v>
      </c>
      <c r="U131" s="161">
        <v>0.2727272727272727</v>
      </c>
      <c r="V131" s="161">
        <v>0.36363636363636365</v>
      </c>
      <c r="W131" s="161">
        <v>0.0</v>
      </c>
      <c r="X131" s="6">
        <v>4.0</v>
      </c>
      <c r="Y131" s="6">
        <v>1.0</v>
      </c>
      <c r="Z131" s="6">
        <v>9.0</v>
      </c>
      <c r="AA131" s="6">
        <v>0.0</v>
      </c>
      <c r="AB131" s="6">
        <v>14.0</v>
      </c>
      <c r="AC131" s="172">
        <v>1.2727272727272727</v>
      </c>
      <c r="AD131" s="149"/>
      <c r="AE131" s="149"/>
      <c r="AF131" s="149"/>
      <c r="AG131" s="149"/>
      <c r="AH131" s="149"/>
      <c r="AI131" s="149"/>
      <c r="AJ131" s="149"/>
    </row>
    <row r="132" ht="14.25" customHeight="1">
      <c r="A132" s="149"/>
      <c r="B132" s="177" t="s">
        <v>550</v>
      </c>
      <c r="C132" s="169">
        <v>5.0</v>
      </c>
      <c r="D132" s="169">
        <v>1.0</v>
      </c>
      <c r="E132" s="161">
        <f>HISTORICO!$D132/HISTORICO!$C132</f>
        <v>0.2</v>
      </c>
      <c r="F132" s="149"/>
      <c r="G132" s="149"/>
      <c r="H132" s="149"/>
      <c r="I132" s="149"/>
      <c r="J132" s="149"/>
      <c r="K132" s="150"/>
      <c r="L132" s="149"/>
      <c r="M132" s="149"/>
      <c r="N132" s="184" t="s">
        <v>87</v>
      </c>
      <c r="O132" s="6">
        <v>11.0</v>
      </c>
      <c r="P132" s="6">
        <v>3.0</v>
      </c>
      <c r="Q132" s="6">
        <v>4.0</v>
      </c>
      <c r="R132" s="6">
        <v>3.0</v>
      </c>
      <c r="S132" s="6">
        <v>1.0</v>
      </c>
      <c r="T132" s="6">
        <v>0.0</v>
      </c>
      <c r="U132" s="161">
        <v>0.2727272727272727</v>
      </c>
      <c r="V132" s="161">
        <v>0.36363636363636365</v>
      </c>
      <c r="W132" s="161">
        <v>0.09090909090909091</v>
      </c>
      <c r="X132" s="6">
        <v>2.0</v>
      </c>
      <c r="Y132" s="6">
        <v>0.0</v>
      </c>
      <c r="Z132" s="6">
        <v>1.0</v>
      </c>
      <c r="AA132" s="6">
        <v>3.0</v>
      </c>
      <c r="AB132" s="6">
        <v>6.0</v>
      </c>
      <c r="AC132" s="172">
        <v>0.5454545454545454</v>
      </c>
      <c r="AD132" s="149"/>
      <c r="AE132" s="149"/>
      <c r="AF132" s="149"/>
      <c r="AG132" s="149"/>
      <c r="AH132" s="149"/>
      <c r="AI132" s="149"/>
      <c r="AJ132" s="149"/>
    </row>
    <row r="133" ht="14.25" customHeight="1">
      <c r="A133" s="149"/>
      <c r="B133" s="177" t="s">
        <v>452</v>
      </c>
      <c r="C133" s="169">
        <v>5.0</v>
      </c>
      <c r="D133" s="169">
        <v>2.0</v>
      </c>
      <c r="E133" s="161">
        <f>HISTORICO!$D133/HISTORICO!$C133</f>
        <v>0.4</v>
      </c>
      <c r="F133" s="149"/>
      <c r="G133" s="149"/>
      <c r="H133" s="149"/>
      <c r="I133" s="149"/>
      <c r="J133" s="149"/>
      <c r="K133" s="150"/>
      <c r="L133" s="149"/>
      <c r="M133" s="149"/>
      <c r="N133" s="184" t="s">
        <v>93</v>
      </c>
      <c r="O133" s="6">
        <v>11.0</v>
      </c>
      <c r="P133" s="6">
        <v>6.0</v>
      </c>
      <c r="Q133" s="6">
        <v>3.0</v>
      </c>
      <c r="R133" s="6">
        <v>1.0</v>
      </c>
      <c r="S133" s="6">
        <v>1.0</v>
      </c>
      <c r="T133" s="6">
        <v>0.0</v>
      </c>
      <c r="U133" s="161">
        <v>0.5454545454545454</v>
      </c>
      <c r="V133" s="161">
        <v>0.2727272727272727</v>
      </c>
      <c r="W133" s="161">
        <v>0.09090909090909091</v>
      </c>
      <c r="X133" s="6">
        <v>9.0</v>
      </c>
      <c r="Y133" s="6">
        <v>0.0</v>
      </c>
      <c r="Z133" s="6">
        <v>1.0</v>
      </c>
      <c r="AA133" s="6">
        <v>3.0</v>
      </c>
      <c r="AB133" s="6">
        <v>13.0</v>
      </c>
      <c r="AC133" s="172">
        <v>1.1818181818181819</v>
      </c>
      <c r="AD133" s="149"/>
      <c r="AE133" s="149"/>
      <c r="AF133" s="149"/>
      <c r="AG133" s="149"/>
      <c r="AH133" s="149"/>
      <c r="AI133" s="149"/>
      <c r="AJ133" s="149"/>
    </row>
    <row r="134" ht="14.25" customHeight="1">
      <c r="A134" s="149"/>
      <c r="B134" s="177" t="s">
        <v>42</v>
      </c>
      <c r="C134" s="169">
        <v>5.0</v>
      </c>
      <c r="D134" s="169">
        <v>1.0</v>
      </c>
      <c r="E134" s="161">
        <f>HISTORICO!$D134/HISTORICO!$C134</f>
        <v>0.2</v>
      </c>
      <c r="F134" s="149"/>
      <c r="G134" s="149"/>
      <c r="H134" s="149"/>
      <c r="I134" s="149"/>
      <c r="J134" s="149"/>
      <c r="K134" s="150"/>
      <c r="L134" s="149"/>
      <c r="M134" s="149"/>
      <c r="N134" s="184" t="s">
        <v>82</v>
      </c>
      <c r="O134" s="6">
        <v>11.0</v>
      </c>
      <c r="P134" s="6">
        <v>4.0</v>
      </c>
      <c r="Q134" s="6">
        <v>3.0</v>
      </c>
      <c r="R134" s="6">
        <v>3.0</v>
      </c>
      <c r="S134" s="6">
        <v>1.0</v>
      </c>
      <c r="T134" s="6">
        <v>0.0</v>
      </c>
      <c r="U134" s="161">
        <v>0.36363636363636365</v>
      </c>
      <c r="V134" s="161">
        <v>0.2727272727272727</v>
      </c>
      <c r="W134" s="161">
        <v>0.09090909090909091</v>
      </c>
      <c r="X134" s="6">
        <v>4.0</v>
      </c>
      <c r="Y134" s="6">
        <v>2.0</v>
      </c>
      <c r="Z134" s="6">
        <v>1.0</v>
      </c>
      <c r="AA134" s="6">
        <v>0.0</v>
      </c>
      <c r="AB134" s="6">
        <v>7.0</v>
      </c>
      <c r="AC134" s="172">
        <v>0.6363636363636364</v>
      </c>
      <c r="AD134" s="149"/>
      <c r="AE134" s="149"/>
      <c r="AF134" s="149"/>
      <c r="AG134" s="149"/>
      <c r="AH134" s="149"/>
      <c r="AI134" s="149"/>
      <c r="AJ134" s="149"/>
    </row>
    <row r="135" ht="14.25" customHeight="1">
      <c r="A135" s="149"/>
      <c r="B135" s="177" t="s">
        <v>606</v>
      </c>
      <c r="C135" s="169">
        <v>5.0</v>
      </c>
      <c r="D135" s="169">
        <v>4.0</v>
      </c>
      <c r="E135" s="161">
        <f>HISTORICO!$D135/HISTORICO!$C135</f>
        <v>0.8</v>
      </c>
      <c r="F135" s="149"/>
      <c r="G135" s="149"/>
      <c r="H135" s="149"/>
      <c r="I135" s="149"/>
      <c r="J135" s="149"/>
      <c r="K135" s="150"/>
      <c r="L135" s="149"/>
      <c r="M135" s="149"/>
      <c r="N135" s="184" t="s">
        <v>83</v>
      </c>
      <c r="O135" s="6">
        <v>11.0</v>
      </c>
      <c r="P135" s="6">
        <v>4.0</v>
      </c>
      <c r="Q135" s="6">
        <v>3.0</v>
      </c>
      <c r="R135" s="6">
        <v>4.0</v>
      </c>
      <c r="S135" s="6">
        <v>0.0</v>
      </c>
      <c r="T135" s="6">
        <v>0.0</v>
      </c>
      <c r="U135" s="161">
        <v>0.36363636363636365</v>
      </c>
      <c r="V135" s="161">
        <v>0.2727272727272727</v>
      </c>
      <c r="W135" s="161">
        <v>0.0</v>
      </c>
      <c r="X135" s="6">
        <v>3.0</v>
      </c>
      <c r="Y135" s="6">
        <v>7.0</v>
      </c>
      <c r="Z135" s="6">
        <v>0.0</v>
      </c>
      <c r="AA135" s="6">
        <v>1.0</v>
      </c>
      <c r="AB135" s="6">
        <v>11.0</v>
      </c>
      <c r="AC135" s="172">
        <v>1.0</v>
      </c>
      <c r="AD135" s="149"/>
      <c r="AE135" s="149"/>
      <c r="AF135" s="149"/>
      <c r="AG135" s="149"/>
      <c r="AH135" s="149"/>
      <c r="AI135" s="149"/>
      <c r="AJ135" s="149"/>
    </row>
    <row r="136" ht="14.25" customHeight="1">
      <c r="A136" s="149"/>
      <c r="B136" s="177" t="s">
        <v>450</v>
      </c>
      <c r="C136" s="169">
        <v>4.0</v>
      </c>
      <c r="D136" s="169">
        <v>2.0</v>
      </c>
      <c r="E136" s="161">
        <f>HISTORICO!$D136/HISTORICO!$C136</f>
        <v>0.5</v>
      </c>
      <c r="F136" s="149"/>
      <c r="G136" s="149"/>
      <c r="H136" s="149"/>
      <c r="I136" s="149"/>
      <c r="J136" s="149"/>
      <c r="K136" s="150"/>
      <c r="L136" s="149"/>
      <c r="M136" s="149"/>
      <c r="N136" s="184" t="s">
        <v>110</v>
      </c>
      <c r="O136" s="6">
        <v>10.0</v>
      </c>
      <c r="P136" s="6">
        <v>6.0</v>
      </c>
      <c r="Q136" s="6">
        <v>0.0</v>
      </c>
      <c r="R136" s="6">
        <v>3.0</v>
      </c>
      <c r="S136" s="6">
        <v>1.0</v>
      </c>
      <c r="T136" s="6">
        <v>0.0</v>
      </c>
      <c r="U136" s="161">
        <v>0.6</v>
      </c>
      <c r="V136" s="161">
        <v>0.0</v>
      </c>
      <c r="W136" s="161">
        <v>0.1</v>
      </c>
      <c r="X136" s="6">
        <v>14.0</v>
      </c>
      <c r="Y136" s="6">
        <v>2.0</v>
      </c>
      <c r="Z136" s="6">
        <v>1.0</v>
      </c>
      <c r="AA136" s="6">
        <v>0.0</v>
      </c>
      <c r="AB136" s="6">
        <v>17.0</v>
      </c>
      <c r="AC136" s="172">
        <v>1.7</v>
      </c>
      <c r="AD136" s="149"/>
      <c r="AE136" s="149"/>
      <c r="AF136" s="149"/>
      <c r="AG136" s="149"/>
      <c r="AH136" s="149"/>
      <c r="AI136" s="149"/>
      <c r="AJ136" s="149"/>
    </row>
    <row r="137" ht="14.25" customHeight="1">
      <c r="A137" s="149"/>
      <c r="B137" s="177" t="s">
        <v>551</v>
      </c>
      <c r="C137" s="169">
        <v>4.0</v>
      </c>
      <c r="D137" s="169">
        <v>0.0</v>
      </c>
      <c r="E137" s="161">
        <f>HISTORICO!$D137/HISTORICO!$C137</f>
        <v>0</v>
      </c>
      <c r="F137" s="149"/>
      <c r="G137" s="149"/>
      <c r="H137" s="149"/>
      <c r="I137" s="149"/>
      <c r="J137" s="149"/>
      <c r="K137" s="150"/>
      <c r="L137" s="149"/>
      <c r="M137" s="149"/>
      <c r="N137" s="184" t="s">
        <v>106</v>
      </c>
      <c r="O137" s="6">
        <v>10.0</v>
      </c>
      <c r="P137" s="6">
        <v>2.0</v>
      </c>
      <c r="Q137" s="6">
        <v>4.0</v>
      </c>
      <c r="R137" s="6">
        <v>4.0</v>
      </c>
      <c r="S137" s="6">
        <v>0.0</v>
      </c>
      <c r="T137" s="6">
        <v>0.0</v>
      </c>
      <c r="U137" s="161">
        <v>0.2</v>
      </c>
      <c r="V137" s="161">
        <v>0.4</v>
      </c>
      <c r="W137" s="161">
        <v>0.0</v>
      </c>
      <c r="X137" s="6">
        <v>6.0</v>
      </c>
      <c r="Y137" s="6">
        <v>0.0</v>
      </c>
      <c r="Z137" s="6">
        <v>0.0</v>
      </c>
      <c r="AA137" s="6">
        <v>0.0</v>
      </c>
      <c r="AB137" s="6">
        <v>6.0</v>
      </c>
      <c r="AC137" s="172">
        <v>0.6</v>
      </c>
      <c r="AD137" s="149"/>
      <c r="AE137" s="149"/>
      <c r="AF137" s="149"/>
      <c r="AG137" s="149"/>
      <c r="AH137" s="149"/>
      <c r="AI137" s="149"/>
      <c r="AJ137" s="149"/>
    </row>
    <row r="138" ht="14.25" customHeight="1">
      <c r="A138" s="149"/>
      <c r="B138" s="177" t="s">
        <v>629</v>
      </c>
      <c r="C138" s="6">
        <v>4.0</v>
      </c>
      <c r="D138" s="6">
        <v>3.0</v>
      </c>
      <c r="E138" s="161">
        <f>HISTORICO!$D138/HISTORICO!$C138</f>
        <v>0.75</v>
      </c>
      <c r="F138" s="149"/>
      <c r="G138" s="149"/>
      <c r="H138" s="149"/>
      <c r="I138" s="149"/>
      <c r="J138" s="149"/>
      <c r="K138" s="150"/>
      <c r="L138" s="149"/>
      <c r="M138" s="149"/>
      <c r="N138" s="184" t="s">
        <v>428</v>
      </c>
      <c r="O138" s="6">
        <v>10.0</v>
      </c>
      <c r="P138" s="6">
        <v>3.0</v>
      </c>
      <c r="Q138" s="6">
        <v>2.0</v>
      </c>
      <c r="R138" s="6">
        <v>5.0</v>
      </c>
      <c r="S138" s="6">
        <v>0.0</v>
      </c>
      <c r="T138" s="6">
        <v>0.0</v>
      </c>
      <c r="U138" s="161">
        <v>0.3</v>
      </c>
      <c r="V138" s="161">
        <v>0.2</v>
      </c>
      <c r="W138" s="161">
        <v>0.0</v>
      </c>
      <c r="X138" s="6">
        <v>3.0</v>
      </c>
      <c r="Y138" s="6">
        <v>2.0</v>
      </c>
      <c r="Z138" s="6">
        <v>1.0</v>
      </c>
      <c r="AA138" s="6">
        <v>0.0</v>
      </c>
      <c r="AB138" s="6">
        <v>6.0</v>
      </c>
      <c r="AC138" s="172">
        <v>0.6</v>
      </c>
      <c r="AD138" s="149"/>
      <c r="AE138" s="149"/>
      <c r="AF138" s="149"/>
      <c r="AG138" s="149"/>
      <c r="AH138" s="149"/>
      <c r="AI138" s="149"/>
      <c r="AJ138" s="149"/>
    </row>
    <row r="139" ht="14.25" customHeight="1">
      <c r="A139" s="149"/>
      <c r="B139" s="177" t="s">
        <v>742</v>
      </c>
      <c r="C139" s="6">
        <v>4.0</v>
      </c>
      <c r="D139" s="6">
        <v>1.0</v>
      </c>
      <c r="E139" s="161">
        <f>HISTORICO!$D139/HISTORICO!$C139</f>
        <v>0.25</v>
      </c>
      <c r="F139" s="149"/>
      <c r="G139" s="149"/>
      <c r="H139" s="149"/>
      <c r="I139" s="149"/>
      <c r="J139" s="149"/>
      <c r="K139" s="150"/>
      <c r="L139" s="149"/>
      <c r="M139" s="149"/>
      <c r="N139" s="184" t="s">
        <v>363</v>
      </c>
      <c r="O139" s="6">
        <v>10.0</v>
      </c>
      <c r="P139" s="6">
        <v>7.0</v>
      </c>
      <c r="Q139" s="6">
        <v>1.0</v>
      </c>
      <c r="R139" s="6">
        <v>2.0</v>
      </c>
      <c r="S139" s="6">
        <v>0.0</v>
      </c>
      <c r="T139" s="6">
        <v>0.0</v>
      </c>
      <c r="U139" s="161">
        <v>0.7</v>
      </c>
      <c r="V139" s="161">
        <v>0.1</v>
      </c>
      <c r="W139" s="161">
        <v>0.0</v>
      </c>
      <c r="X139" s="6">
        <v>16.0</v>
      </c>
      <c r="Y139" s="6">
        <v>0.0</v>
      </c>
      <c r="Z139" s="6">
        <v>2.0</v>
      </c>
      <c r="AA139" s="6">
        <v>0.0</v>
      </c>
      <c r="AB139" s="6">
        <v>18.0</v>
      </c>
      <c r="AC139" s="172">
        <v>1.8</v>
      </c>
      <c r="AD139" s="149"/>
      <c r="AE139" s="149"/>
      <c r="AF139" s="149"/>
      <c r="AG139" s="149"/>
      <c r="AH139" s="149"/>
      <c r="AI139" s="149"/>
      <c r="AJ139" s="149"/>
    </row>
    <row r="140" ht="14.25" customHeight="1">
      <c r="A140" s="149"/>
      <c r="B140" s="177" t="s">
        <v>728</v>
      </c>
      <c r="C140" s="6">
        <v>4.0</v>
      </c>
      <c r="D140" s="6">
        <v>0.0</v>
      </c>
      <c r="E140" s="161">
        <f>HISTORICO!$D140/HISTORICO!$C140</f>
        <v>0</v>
      </c>
      <c r="F140" s="149"/>
      <c r="G140" s="149"/>
      <c r="H140" s="149"/>
      <c r="I140" s="149"/>
      <c r="J140" s="149"/>
      <c r="K140" s="150"/>
      <c r="L140" s="149"/>
      <c r="M140" s="149"/>
      <c r="N140" s="184" t="s">
        <v>61</v>
      </c>
      <c r="O140" s="6">
        <v>9.0</v>
      </c>
      <c r="P140" s="6">
        <v>3.0</v>
      </c>
      <c r="Q140" s="6">
        <v>4.0</v>
      </c>
      <c r="R140" s="6">
        <v>2.0</v>
      </c>
      <c r="S140" s="6">
        <v>0.0</v>
      </c>
      <c r="T140" s="6">
        <v>0.0</v>
      </c>
      <c r="U140" s="161">
        <v>0.3333333333333333</v>
      </c>
      <c r="V140" s="161">
        <v>0.4444444444444444</v>
      </c>
      <c r="W140" s="161">
        <v>0.0</v>
      </c>
      <c r="X140" s="6">
        <v>8.0</v>
      </c>
      <c r="Y140" s="6">
        <v>0.0</v>
      </c>
      <c r="Z140" s="6">
        <v>1.0</v>
      </c>
      <c r="AA140" s="6">
        <v>0.0</v>
      </c>
      <c r="AB140" s="6">
        <v>9.0</v>
      </c>
      <c r="AC140" s="172">
        <v>1.0</v>
      </c>
      <c r="AD140" s="149"/>
      <c r="AE140" s="149"/>
      <c r="AF140" s="149"/>
      <c r="AG140" s="149"/>
      <c r="AH140" s="149"/>
      <c r="AI140" s="149"/>
      <c r="AJ140" s="149"/>
    </row>
    <row r="141" ht="14.25" customHeight="1">
      <c r="A141" s="149"/>
      <c r="B141" s="177" t="s">
        <v>787</v>
      </c>
      <c r="C141" s="6">
        <v>4.0</v>
      </c>
      <c r="D141" s="6">
        <v>0.0</v>
      </c>
      <c r="E141" s="161">
        <f>HISTORICO!$D141/HISTORICO!$C141</f>
        <v>0</v>
      </c>
      <c r="F141" s="149"/>
      <c r="G141" s="149"/>
      <c r="H141" s="149"/>
      <c r="I141" s="149"/>
      <c r="J141" s="149"/>
      <c r="K141" s="150"/>
      <c r="L141" s="149"/>
      <c r="M141" s="149"/>
      <c r="N141" s="184" t="s">
        <v>495</v>
      </c>
      <c r="O141" s="6">
        <v>9.0</v>
      </c>
      <c r="P141" s="6">
        <v>2.0</v>
      </c>
      <c r="Q141" s="6">
        <v>4.0</v>
      </c>
      <c r="R141" s="6">
        <v>0.0</v>
      </c>
      <c r="S141" s="6">
        <v>3.0</v>
      </c>
      <c r="T141" s="6">
        <v>0.0</v>
      </c>
      <c r="U141" s="161">
        <v>0.2222222222222222</v>
      </c>
      <c r="V141" s="161">
        <v>0.4444444444444444</v>
      </c>
      <c r="W141" s="161">
        <v>0.3333333333333333</v>
      </c>
      <c r="X141" s="6">
        <v>2.0</v>
      </c>
      <c r="Y141" s="6">
        <v>0.0</v>
      </c>
      <c r="Z141" s="6">
        <v>6.0</v>
      </c>
      <c r="AA141" s="6">
        <v>0.0</v>
      </c>
      <c r="AB141" s="6">
        <v>8.0</v>
      </c>
      <c r="AC141" s="172">
        <v>0.8888888888888888</v>
      </c>
      <c r="AD141" s="149"/>
      <c r="AE141" s="149"/>
      <c r="AF141" s="149"/>
      <c r="AG141" s="149"/>
      <c r="AH141" s="149"/>
      <c r="AI141" s="149"/>
      <c r="AJ141" s="149"/>
    </row>
    <row r="142" ht="14.25" customHeight="1">
      <c r="A142" s="149"/>
      <c r="B142" s="177" t="s">
        <v>735</v>
      </c>
      <c r="C142" s="6">
        <v>4.0</v>
      </c>
      <c r="D142" s="6">
        <v>2.0</v>
      </c>
      <c r="E142" s="161">
        <f>HISTORICO!$D142/HISTORICO!$C142</f>
        <v>0.5</v>
      </c>
      <c r="F142" s="149"/>
      <c r="G142" s="149"/>
      <c r="H142" s="149"/>
      <c r="I142" s="149"/>
      <c r="J142" s="149"/>
      <c r="K142" s="150"/>
      <c r="L142" s="149"/>
      <c r="M142" s="149"/>
      <c r="N142" s="184" t="s">
        <v>386</v>
      </c>
      <c r="O142" s="6">
        <v>9.0</v>
      </c>
      <c r="P142" s="6">
        <v>4.0</v>
      </c>
      <c r="Q142" s="6">
        <v>1.0</v>
      </c>
      <c r="R142" s="6">
        <v>2.0</v>
      </c>
      <c r="S142" s="6">
        <v>2.0</v>
      </c>
      <c r="T142" s="6">
        <v>0.0</v>
      </c>
      <c r="U142" s="161">
        <v>0.4444444444444444</v>
      </c>
      <c r="V142" s="161">
        <v>0.1111111111111111</v>
      </c>
      <c r="W142" s="161">
        <v>0.2222222222222222</v>
      </c>
      <c r="X142" s="6">
        <v>6.0</v>
      </c>
      <c r="Y142" s="6">
        <v>0.0</v>
      </c>
      <c r="Z142" s="6">
        <v>4.0</v>
      </c>
      <c r="AA142" s="6">
        <v>0.0</v>
      </c>
      <c r="AB142" s="6">
        <v>10.0</v>
      </c>
      <c r="AC142" s="172">
        <v>1.1111111111111112</v>
      </c>
      <c r="AD142" s="149"/>
      <c r="AE142" s="149"/>
      <c r="AF142" s="149"/>
      <c r="AG142" s="149"/>
      <c r="AH142" s="149"/>
      <c r="AI142" s="149"/>
      <c r="AJ142" s="149"/>
    </row>
    <row r="143" ht="14.25" customHeight="1">
      <c r="A143" s="149"/>
      <c r="B143" s="177" t="s">
        <v>436</v>
      </c>
      <c r="C143" s="6">
        <v>4.0</v>
      </c>
      <c r="D143" s="6">
        <v>3.0</v>
      </c>
      <c r="E143" s="161">
        <f>HISTORICO!$D143/HISTORICO!$C143</f>
        <v>0.75</v>
      </c>
      <c r="F143" s="149"/>
      <c r="G143" s="149"/>
      <c r="H143" s="149"/>
      <c r="I143" s="149"/>
      <c r="J143" s="149"/>
      <c r="K143" s="150"/>
      <c r="L143" s="149"/>
      <c r="M143" s="149"/>
      <c r="N143" s="184" t="s">
        <v>117</v>
      </c>
      <c r="O143" s="6">
        <v>9.0</v>
      </c>
      <c r="P143" s="6">
        <v>5.0</v>
      </c>
      <c r="Q143" s="6">
        <v>3.0</v>
      </c>
      <c r="R143" s="6">
        <v>0.0</v>
      </c>
      <c r="S143" s="6">
        <v>1.0</v>
      </c>
      <c r="T143" s="6">
        <v>0.0</v>
      </c>
      <c r="U143" s="161">
        <v>0.5555555555555556</v>
      </c>
      <c r="V143" s="161">
        <v>0.3333333333333333</v>
      </c>
      <c r="W143" s="161">
        <v>0.1111111111111111</v>
      </c>
      <c r="X143" s="6">
        <v>14.0</v>
      </c>
      <c r="Y143" s="6">
        <v>0.0</v>
      </c>
      <c r="Z143" s="6">
        <v>0.0</v>
      </c>
      <c r="AA143" s="6">
        <v>0.0</v>
      </c>
      <c r="AB143" s="6">
        <v>14.0</v>
      </c>
      <c r="AC143" s="172">
        <v>1.5555555555555556</v>
      </c>
      <c r="AD143" s="149"/>
      <c r="AE143" s="149"/>
      <c r="AF143" s="149"/>
      <c r="AG143" s="149"/>
      <c r="AH143" s="149"/>
      <c r="AI143" s="149"/>
      <c r="AJ143" s="149"/>
    </row>
    <row r="144" ht="14.25" customHeight="1">
      <c r="A144" s="149"/>
      <c r="B144" s="177" t="s">
        <v>667</v>
      </c>
      <c r="C144" s="6">
        <v>4.0</v>
      </c>
      <c r="D144" s="6">
        <v>2.0</v>
      </c>
      <c r="E144" s="161">
        <f>HISTORICO!$D144/HISTORICO!$C144</f>
        <v>0.5</v>
      </c>
      <c r="F144" s="149"/>
      <c r="G144" s="149"/>
      <c r="H144" s="149"/>
      <c r="I144" s="149"/>
      <c r="J144" s="149"/>
      <c r="K144" s="150"/>
      <c r="L144" s="149"/>
      <c r="M144" s="149"/>
      <c r="N144" s="184" t="s">
        <v>390</v>
      </c>
      <c r="O144" s="6">
        <v>9.0</v>
      </c>
      <c r="P144" s="6">
        <v>4.0</v>
      </c>
      <c r="Q144" s="6">
        <v>2.0</v>
      </c>
      <c r="R144" s="6">
        <v>3.0</v>
      </c>
      <c r="S144" s="6">
        <v>0.0</v>
      </c>
      <c r="T144" s="6">
        <v>0.0</v>
      </c>
      <c r="U144" s="161">
        <v>0.4444444444444444</v>
      </c>
      <c r="V144" s="161">
        <v>0.2222222222222222</v>
      </c>
      <c r="W144" s="161">
        <v>0.0</v>
      </c>
      <c r="X144" s="6">
        <v>10.0</v>
      </c>
      <c r="Y144" s="6">
        <v>0.0</v>
      </c>
      <c r="Z144" s="6">
        <v>0.0</v>
      </c>
      <c r="AA144" s="6">
        <v>0.0</v>
      </c>
      <c r="AB144" s="6">
        <v>10.0</v>
      </c>
      <c r="AC144" s="172">
        <v>1.1111111111111112</v>
      </c>
      <c r="AD144" s="149"/>
      <c r="AE144" s="149"/>
      <c r="AF144" s="149"/>
      <c r="AG144" s="149"/>
      <c r="AH144" s="149"/>
      <c r="AI144" s="149"/>
      <c r="AJ144" s="149"/>
    </row>
    <row r="145" ht="14.25" customHeight="1">
      <c r="A145" s="149"/>
      <c r="B145" s="177" t="s">
        <v>708</v>
      </c>
      <c r="C145" s="6">
        <v>4.0</v>
      </c>
      <c r="D145" s="6">
        <v>2.0</v>
      </c>
      <c r="E145" s="161">
        <f>HISTORICO!$D145/HISTORICO!$C145</f>
        <v>0.5</v>
      </c>
      <c r="F145" s="149"/>
      <c r="G145" s="149"/>
      <c r="H145" s="149"/>
      <c r="I145" s="149"/>
      <c r="J145" s="149"/>
      <c r="K145" s="150"/>
      <c r="L145" s="149"/>
      <c r="M145" s="149"/>
      <c r="N145" s="184" t="s">
        <v>69</v>
      </c>
      <c r="O145" s="6">
        <v>8.0</v>
      </c>
      <c r="P145" s="6">
        <v>3.0</v>
      </c>
      <c r="Q145" s="6">
        <v>3.0</v>
      </c>
      <c r="R145" s="6">
        <v>1.0</v>
      </c>
      <c r="S145" s="6">
        <v>1.0</v>
      </c>
      <c r="T145" s="6">
        <v>0.0</v>
      </c>
      <c r="U145" s="161">
        <v>0.375</v>
      </c>
      <c r="V145" s="161">
        <v>0.375</v>
      </c>
      <c r="W145" s="161">
        <v>0.125</v>
      </c>
      <c r="X145" s="6">
        <v>8.0</v>
      </c>
      <c r="Y145" s="6">
        <v>0.0</v>
      </c>
      <c r="Z145" s="6">
        <v>0.0</v>
      </c>
      <c r="AA145" s="6">
        <v>0.0</v>
      </c>
      <c r="AB145" s="6">
        <v>8.0</v>
      </c>
      <c r="AC145" s="172">
        <v>1.0</v>
      </c>
      <c r="AD145" s="149"/>
      <c r="AE145" s="149"/>
      <c r="AF145" s="149"/>
      <c r="AG145" s="149"/>
      <c r="AH145" s="149"/>
      <c r="AI145" s="149"/>
      <c r="AJ145" s="149"/>
    </row>
    <row r="146" ht="14.25" customHeight="1">
      <c r="A146" s="149"/>
      <c r="B146" s="177" t="s">
        <v>446</v>
      </c>
      <c r="C146" s="6">
        <v>3.0</v>
      </c>
      <c r="D146" s="6">
        <v>1.0</v>
      </c>
      <c r="E146" s="161">
        <f>HISTORICO!$D146/HISTORICO!$C146</f>
        <v>0.3333333333</v>
      </c>
      <c r="F146" s="149"/>
      <c r="G146" s="149"/>
      <c r="H146" s="149"/>
      <c r="I146" s="149"/>
      <c r="J146" s="149"/>
      <c r="K146" s="150"/>
      <c r="L146" s="149"/>
      <c r="M146" s="149"/>
      <c r="N146" s="184" t="s">
        <v>95</v>
      </c>
      <c r="O146" s="6">
        <v>8.0</v>
      </c>
      <c r="P146" s="6">
        <v>3.0</v>
      </c>
      <c r="Q146" s="6">
        <v>3.0</v>
      </c>
      <c r="R146" s="6">
        <v>1.0</v>
      </c>
      <c r="S146" s="6">
        <v>1.0</v>
      </c>
      <c r="T146" s="6">
        <v>0.0</v>
      </c>
      <c r="U146" s="161">
        <v>0.375</v>
      </c>
      <c r="V146" s="161">
        <v>0.375</v>
      </c>
      <c r="W146" s="161">
        <v>0.125</v>
      </c>
      <c r="X146" s="6">
        <v>5.0</v>
      </c>
      <c r="Y146" s="6">
        <v>1.0</v>
      </c>
      <c r="Z146" s="6">
        <v>0.0</v>
      </c>
      <c r="AA146" s="6">
        <v>0.0</v>
      </c>
      <c r="AB146" s="6">
        <v>6.0</v>
      </c>
      <c r="AC146" s="172">
        <v>0.75</v>
      </c>
      <c r="AD146" s="149"/>
      <c r="AE146" s="149"/>
      <c r="AF146" s="149"/>
      <c r="AG146" s="149"/>
      <c r="AH146" s="149"/>
      <c r="AI146" s="149"/>
      <c r="AJ146" s="149"/>
    </row>
    <row r="147" ht="14.25" customHeight="1">
      <c r="A147" s="149"/>
      <c r="B147" s="177" t="s">
        <v>613</v>
      </c>
      <c r="C147" s="6">
        <v>3.0</v>
      </c>
      <c r="D147" s="6">
        <v>2.0</v>
      </c>
      <c r="E147" s="161">
        <f>HISTORICO!$D147/HISTORICO!$C147</f>
        <v>0.6666666667</v>
      </c>
      <c r="F147" s="149"/>
      <c r="G147" s="149"/>
      <c r="H147" s="149"/>
      <c r="I147" s="149"/>
      <c r="J147" s="149"/>
      <c r="K147" s="150"/>
      <c r="L147" s="149"/>
      <c r="M147" s="149"/>
      <c r="N147" s="184" t="s">
        <v>80</v>
      </c>
      <c r="O147" s="6">
        <v>8.0</v>
      </c>
      <c r="P147" s="6">
        <v>2.0</v>
      </c>
      <c r="Q147" s="6">
        <v>2.0</v>
      </c>
      <c r="R147" s="6">
        <v>3.0</v>
      </c>
      <c r="S147" s="6">
        <v>1.0</v>
      </c>
      <c r="T147" s="6">
        <v>0.0</v>
      </c>
      <c r="U147" s="161">
        <v>0.25</v>
      </c>
      <c r="V147" s="161">
        <v>0.25</v>
      </c>
      <c r="W147" s="161">
        <v>0.125</v>
      </c>
      <c r="X147" s="6">
        <v>6.0</v>
      </c>
      <c r="Y147" s="6">
        <v>0.0</v>
      </c>
      <c r="Z147" s="6">
        <v>0.0</v>
      </c>
      <c r="AA147" s="6">
        <v>0.0</v>
      </c>
      <c r="AB147" s="6">
        <v>6.0</v>
      </c>
      <c r="AC147" s="172">
        <v>0.75</v>
      </c>
      <c r="AD147" s="149"/>
      <c r="AE147" s="149"/>
      <c r="AF147" s="149"/>
      <c r="AG147" s="149"/>
      <c r="AH147" s="149"/>
      <c r="AI147" s="149"/>
      <c r="AJ147" s="149"/>
    </row>
    <row r="148" ht="14.25" customHeight="1">
      <c r="A148" s="149"/>
      <c r="B148" s="177" t="s">
        <v>647</v>
      </c>
      <c r="C148" s="6">
        <v>3.0</v>
      </c>
      <c r="D148" s="6">
        <v>1.0</v>
      </c>
      <c r="E148" s="161">
        <f>HISTORICO!$D148/HISTORICO!$C148</f>
        <v>0.3333333333</v>
      </c>
      <c r="F148" s="149"/>
      <c r="G148" s="149"/>
      <c r="H148" s="149"/>
      <c r="I148" s="149"/>
      <c r="J148" s="149"/>
      <c r="K148" s="150"/>
      <c r="L148" s="149"/>
      <c r="M148" s="149"/>
      <c r="N148" s="184" t="s">
        <v>520</v>
      </c>
      <c r="O148" s="6">
        <v>8.0</v>
      </c>
      <c r="P148" s="6">
        <v>0.0</v>
      </c>
      <c r="Q148" s="6">
        <v>2.0</v>
      </c>
      <c r="R148" s="6">
        <v>2.0</v>
      </c>
      <c r="S148" s="6">
        <v>4.0</v>
      </c>
      <c r="T148" s="6">
        <v>0.0</v>
      </c>
      <c r="U148" s="161">
        <v>0.0</v>
      </c>
      <c r="V148" s="161">
        <v>0.25</v>
      </c>
      <c r="W148" s="161">
        <v>0.5</v>
      </c>
      <c r="X148" s="6">
        <v>0.0</v>
      </c>
      <c r="Y148" s="6">
        <v>0.0</v>
      </c>
      <c r="Z148" s="6">
        <v>1.0</v>
      </c>
      <c r="AA148" s="6">
        <v>0.0</v>
      </c>
      <c r="AB148" s="6">
        <v>1.0</v>
      </c>
      <c r="AC148" s="172">
        <v>0.125</v>
      </c>
      <c r="AD148" s="149"/>
      <c r="AE148" s="149"/>
      <c r="AF148" s="149"/>
      <c r="AG148" s="149"/>
      <c r="AH148" s="149"/>
      <c r="AI148" s="149"/>
      <c r="AJ148" s="149"/>
    </row>
    <row r="149" ht="14.25" customHeight="1">
      <c r="A149" s="149"/>
      <c r="B149" s="177" t="s">
        <v>646</v>
      </c>
      <c r="C149" s="6">
        <v>3.0</v>
      </c>
      <c r="D149" s="6">
        <v>1.0</v>
      </c>
      <c r="E149" s="161">
        <f>HISTORICO!$D149/HISTORICO!$C149</f>
        <v>0.3333333333</v>
      </c>
      <c r="F149" s="149"/>
      <c r="G149" s="149"/>
      <c r="H149" s="149"/>
      <c r="I149" s="149"/>
      <c r="J149" s="149"/>
      <c r="K149" s="150"/>
      <c r="L149" s="149"/>
      <c r="M149" s="149"/>
      <c r="N149" s="184" t="s">
        <v>453</v>
      </c>
      <c r="O149" s="6">
        <v>8.0</v>
      </c>
      <c r="P149" s="6">
        <v>2.0</v>
      </c>
      <c r="Q149" s="6">
        <v>1.0</v>
      </c>
      <c r="R149" s="6">
        <v>3.0</v>
      </c>
      <c r="S149" s="6">
        <v>2.0</v>
      </c>
      <c r="T149" s="6">
        <v>0.0</v>
      </c>
      <c r="U149" s="161">
        <v>0.25</v>
      </c>
      <c r="V149" s="161">
        <v>0.125</v>
      </c>
      <c r="W149" s="161">
        <v>0.25</v>
      </c>
      <c r="X149" s="6">
        <v>6.0</v>
      </c>
      <c r="Y149" s="6">
        <v>0.0</v>
      </c>
      <c r="Z149" s="6">
        <v>0.0</v>
      </c>
      <c r="AA149" s="6">
        <v>0.0</v>
      </c>
      <c r="AB149" s="6">
        <v>6.0</v>
      </c>
      <c r="AC149" s="172">
        <v>0.75</v>
      </c>
      <c r="AD149" s="149"/>
      <c r="AE149" s="149"/>
      <c r="AF149" s="149"/>
      <c r="AG149" s="149"/>
      <c r="AH149" s="149"/>
      <c r="AI149" s="149"/>
      <c r="AJ149" s="149"/>
    </row>
    <row r="150" ht="14.25" customHeight="1">
      <c r="A150" s="149"/>
      <c r="B150" s="177" t="s">
        <v>92</v>
      </c>
      <c r="C150" s="6">
        <v>2.0</v>
      </c>
      <c r="D150" s="6">
        <v>1.0</v>
      </c>
      <c r="E150" s="161">
        <f>HISTORICO!$D150/HISTORICO!$C150</f>
        <v>0.5</v>
      </c>
      <c r="F150" s="149"/>
      <c r="G150" s="149"/>
      <c r="H150" s="149"/>
      <c r="I150" s="149"/>
      <c r="J150" s="149"/>
      <c r="K150" s="150"/>
      <c r="L150" s="149"/>
      <c r="M150" s="149"/>
      <c r="N150" s="184" t="s">
        <v>519</v>
      </c>
      <c r="O150" s="6">
        <v>8.0</v>
      </c>
      <c r="P150" s="6">
        <v>0.0</v>
      </c>
      <c r="Q150" s="6">
        <v>3.0</v>
      </c>
      <c r="R150" s="6">
        <v>4.0</v>
      </c>
      <c r="S150" s="6">
        <v>1.0</v>
      </c>
      <c r="T150" s="6">
        <v>0.0</v>
      </c>
      <c r="U150" s="161">
        <v>0.0</v>
      </c>
      <c r="V150" s="161">
        <v>0.375</v>
      </c>
      <c r="W150" s="161">
        <v>0.125</v>
      </c>
      <c r="X150" s="6">
        <v>1.0</v>
      </c>
      <c r="Y150" s="6">
        <v>1.0</v>
      </c>
      <c r="Z150" s="6">
        <v>0.0</v>
      </c>
      <c r="AA150" s="6">
        <v>0.0</v>
      </c>
      <c r="AB150" s="6">
        <v>2.0</v>
      </c>
      <c r="AC150" s="172">
        <v>0.25</v>
      </c>
      <c r="AD150" s="149"/>
      <c r="AE150" s="149"/>
      <c r="AF150" s="149"/>
      <c r="AG150" s="149"/>
      <c r="AH150" s="149"/>
      <c r="AI150" s="149"/>
      <c r="AJ150" s="149"/>
    </row>
    <row r="151" ht="14.25" customHeight="1">
      <c r="A151" s="149"/>
      <c r="B151" s="177" t="s">
        <v>739</v>
      </c>
      <c r="C151" s="6">
        <v>2.0</v>
      </c>
      <c r="D151" s="6">
        <v>0.0</v>
      </c>
      <c r="E151" s="161">
        <f>HISTORICO!$D151/HISTORICO!$C151</f>
        <v>0</v>
      </c>
      <c r="F151" s="149"/>
      <c r="G151" s="149"/>
      <c r="H151" s="149"/>
      <c r="I151" s="149"/>
      <c r="J151" s="149"/>
      <c r="K151" s="150"/>
      <c r="L151" s="149"/>
      <c r="M151" s="149"/>
      <c r="N151" s="184" t="s">
        <v>105</v>
      </c>
      <c r="O151" s="6">
        <v>8.0</v>
      </c>
      <c r="P151" s="6">
        <v>1.0</v>
      </c>
      <c r="Q151" s="6">
        <v>4.0</v>
      </c>
      <c r="R151" s="6">
        <v>3.0</v>
      </c>
      <c r="S151" s="6">
        <v>0.0</v>
      </c>
      <c r="T151" s="6">
        <v>0.0</v>
      </c>
      <c r="U151" s="161">
        <v>0.125</v>
      </c>
      <c r="V151" s="161">
        <v>0.5</v>
      </c>
      <c r="W151" s="161">
        <v>0.0</v>
      </c>
      <c r="X151" s="6">
        <v>1.0</v>
      </c>
      <c r="Y151" s="6">
        <v>0.0</v>
      </c>
      <c r="Z151" s="6">
        <v>0.0</v>
      </c>
      <c r="AA151" s="6">
        <v>0.0</v>
      </c>
      <c r="AB151" s="6">
        <v>1.0</v>
      </c>
      <c r="AC151" s="172">
        <v>0.125</v>
      </c>
      <c r="AD151" s="149"/>
      <c r="AE151" s="149"/>
      <c r="AF151" s="149"/>
      <c r="AG151" s="149"/>
      <c r="AH151" s="149"/>
      <c r="AI151" s="149"/>
      <c r="AJ151" s="149"/>
    </row>
    <row r="152" ht="14.25" customHeight="1">
      <c r="A152" s="149"/>
      <c r="B152" s="177" t="s">
        <v>719</v>
      </c>
      <c r="C152" s="6">
        <v>2.0</v>
      </c>
      <c r="D152" s="6">
        <v>1.0</v>
      </c>
      <c r="E152" s="161">
        <f>HISTORICO!$D152/HISTORICO!$C152</f>
        <v>0.5</v>
      </c>
      <c r="F152" s="149"/>
      <c r="G152" s="149"/>
      <c r="H152" s="149"/>
      <c r="I152" s="149"/>
      <c r="J152" s="149"/>
      <c r="K152" s="150"/>
      <c r="L152" s="149"/>
      <c r="M152" s="149"/>
      <c r="N152" s="184" t="s">
        <v>522</v>
      </c>
      <c r="O152" s="6">
        <v>8.0</v>
      </c>
      <c r="P152" s="6">
        <v>0.0</v>
      </c>
      <c r="Q152" s="6">
        <v>3.0</v>
      </c>
      <c r="R152" s="6">
        <v>5.0</v>
      </c>
      <c r="S152" s="6">
        <v>0.0</v>
      </c>
      <c r="T152" s="6">
        <v>0.0</v>
      </c>
      <c r="U152" s="161">
        <v>0.0</v>
      </c>
      <c r="V152" s="161">
        <v>0.375</v>
      </c>
      <c r="W152" s="161">
        <v>0.0</v>
      </c>
      <c r="X152" s="6">
        <v>0.0</v>
      </c>
      <c r="Y152" s="6">
        <v>2.0</v>
      </c>
      <c r="Z152" s="6">
        <v>1.0</v>
      </c>
      <c r="AA152" s="6">
        <v>0.0</v>
      </c>
      <c r="AB152" s="6">
        <v>3.0</v>
      </c>
      <c r="AC152" s="172">
        <v>0.375</v>
      </c>
      <c r="AD152" s="149"/>
      <c r="AE152" s="149"/>
      <c r="AF152" s="149"/>
      <c r="AG152" s="149"/>
      <c r="AH152" s="149"/>
      <c r="AI152" s="149"/>
      <c r="AJ152" s="149"/>
    </row>
    <row r="153" ht="14.25" customHeight="1">
      <c r="A153" s="149"/>
      <c r="B153" s="177" t="s">
        <v>730</v>
      </c>
      <c r="C153" s="6">
        <v>2.0</v>
      </c>
      <c r="D153" s="6">
        <v>1.0</v>
      </c>
      <c r="E153" s="161">
        <f>HISTORICO!$D153/HISTORICO!$C153</f>
        <v>0.5</v>
      </c>
      <c r="F153" s="149"/>
      <c r="G153" s="149"/>
      <c r="H153" s="149"/>
      <c r="I153" s="149"/>
      <c r="J153" s="149"/>
      <c r="K153" s="150"/>
      <c r="L153" s="149"/>
      <c r="M153" s="149"/>
      <c r="N153" s="184" t="s">
        <v>42</v>
      </c>
      <c r="O153" s="6">
        <v>7.0</v>
      </c>
      <c r="P153" s="6">
        <v>3.0</v>
      </c>
      <c r="Q153" s="6">
        <v>1.0</v>
      </c>
      <c r="R153" s="6">
        <v>0.0</v>
      </c>
      <c r="S153" s="6">
        <v>3.0</v>
      </c>
      <c r="T153" s="6">
        <v>0.0</v>
      </c>
      <c r="U153" s="161">
        <v>0.42857142857142855</v>
      </c>
      <c r="V153" s="161">
        <v>0.14285714285714285</v>
      </c>
      <c r="W153" s="161">
        <v>0.42857142857142855</v>
      </c>
      <c r="X153" s="6">
        <v>1.0</v>
      </c>
      <c r="Y153" s="6">
        <v>3.0</v>
      </c>
      <c r="Z153" s="6">
        <v>0.0</v>
      </c>
      <c r="AA153" s="6">
        <v>0.0</v>
      </c>
      <c r="AB153" s="6">
        <v>4.0</v>
      </c>
      <c r="AC153" s="172">
        <v>0.5714285714285714</v>
      </c>
      <c r="AD153" s="149"/>
      <c r="AE153" s="149"/>
      <c r="AF153" s="149"/>
      <c r="AG153" s="149"/>
      <c r="AH153" s="149"/>
      <c r="AI153" s="149"/>
      <c r="AJ153" s="149"/>
    </row>
    <row r="154" ht="14.25" customHeight="1">
      <c r="A154" s="149"/>
      <c r="B154" s="177" t="s">
        <v>724</v>
      </c>
      <c r="C154" s="6">
        <v>2.0</v>
      </c>
      <c r="D154" s="6">
        <v>0.0</v>
      </c>
      <c r="E154" s="161">
        <f>HISTORICO!$D154/HISTORICO!$C154</f>
        <v>0</v>
      </c>
      <c r="F154" s="149"/>
      <c r="G154" s="149"/>
      <c r="H154" s="149"/>
      <c r="I154" s="149"/>
      <c r="J154" s="149"/>
      <c r="K154" s="150"/>
      <c r="L154" s="149"/>
      <c r="M154" s="149"/>
      <c r="N154" s="184" t="s">
        <v>52</v>
      </c>
      <c r="O154" s="6">
        <v>7.0</v>
      </c>
      <c r="P154" s="6">
        <v>2.0</v>
      </c>
      <c r="Q154" s="6">
        <v>3.0</v>
      </c>
      <c r="R154" s="6">
        <v>2.0</v>
      </c>
      <c r="S154" s="6">
        <v>0.0</v>
      </c>
      <c r="T154" s="6">
        <v>0.0</v>
      </c>
      <c r="U154" s="161">
        <v>0.2857142857142857</v>
      </c>
      <c r="V154" s="161">
        <v>0.42857142857142855</v>
      </c>
      <c r="W154" s="161">
        <v>0.0</v>
      </c>
      <c r="X154" s="6">
        <v>2.0</v>
      </c>
      <c r="Y154" s="6">
        <v>0.0</v>
      </c>
      <c r="Z154" s="6">
        <v>1.0</v>
      </c>
      <c r="AA154" s="6">
        <v>0.0</v>
      </c>
      <c r="AB154" s="6">
        <v>3.0</v>
      </c>
      <c r="AC154" s="172">
        <v>0.42857142857142855</v>
      </c>
      <c r="AD154" s="149"/>
      <c r="AE154" s="149"/>
      <c r="AF154" s="149"/>
      <c r="AG154" s="149"/>
      <c r="AH154" s="149"/>
      <c r="AI154" s="149"/>
      <c r="AJ154" s="149"/>
    </row>
    <row r="155" ht="14.25" customHeight="1">
      <c r="A155" s="149"/>
      <c r="B155" s="177" t="s">
        <v>445</v>
      </c>
      <c r="C155" s="6">
        <v>2.0</v>
      </c>
      <c r="D155" s="6">
        <v>1.0</v>
      </c>
      <c r="E155" s="161">
        <f>HISTORICO!$D155/HISTORICO!$C155</f>
        <v>0.5</v>
      </c>
      <c r="F155" s="149"/>
      <c r="G155" s="149"/>
      <c r="H155" s="149"/>
      <c r="I155" s="149"/>
      <c r="J155" s="149"/>
      <c r="K155" s="150"/>
      <c r="L155" s="149"/>
      <c r="M155" s="149"/>
      <c r="N155" s="184" t="s">
        <v>43</v>
      </c>
      <c r="O155" s="6">
        <v>7.0</v>
      </c>
      <c r="P155" s="6">
        <v>4.0</v>
      </c>
      <c r="Q155" s="6">
        <v>1.0</v>
      </c>
      <c r="R155" s="6">
        <v>2.0</v>
      </c>
      <c r="S155" s="6">
        <v>0.0</v>
      </c>
      <c r="T155" s="6">
        <v>0.0</v>
      </c>
      <c r="U155" s="161">
        <v>0.5714285714285714</v>
      </c>
      <c r="V155" s="161">
        <v>0.14285714285714285</v>
      </c>
      <c r="W155" s="161">
        <v>0.0</v>
      </c>
      <c r="X155" s="6">
        <v>8.0</v>
      </c>
      <c r="Y155" s="6">
        <v>0.0</v>
      </c>
      <c r="Z155" s="6">
        <v>0.0</v>
      </c>
      <c r="AA155" s="6">
        <v>0.0</v>
      </c>
      <c r="AB155" s="6">
        <v>8.0</v>
      </c>
      <c r="AC155" s="172">
        <v>1.1428571428571428</v>
      </c>
      <c r="AD155" s="149"/>
      <c r="AE155" s="149"/>
      <c r="AF155" s="149"/>
      <c r="AG155" s="149"/>
      <c r="AH155" s="149"/>
      <c r="AI155" s="149"/>
      <c r="AJ155" s="149"/>
    </row>
    <row r="156" ht="14.25" customHeight="1">
      <c r="A156" s="149"/>
      <c r="B156" s="177" t="s">
        <v>649</v>
      </c>
      <c r="C156" s="6">
        <v>2.0</v>
      </c>
      <c r="D156" s="6">
        <v>1.0</v>
      </c>
      <c r="E156" s="161">
        <f>HISTORICO!$D156/HISTORICO!$C156</f>
        <v>0.5</v>
      </c>
      <c r="F156" s="149"/>
      <c r="G156" s="149"/>
      <c r="H156" s="149"/>
      <c r="I156" s="149"/>
      <c r="J156" s="149"/>
      <c r="K156" s="150"/>
      <c r="L156" s="149"/>
      <c r="M156" s="149"/>
      <c r="N156" s="184" t="s">
        <v>72</v>
      </c>
      <c r="O156" s="6">
        <v>7.0</v>
      </c>
      <c r="P156" s="6">
        <v>4.0</v>
      </c>
      <c r="Q156" s="6">
        <v>0.0</v>
      </c>
      <c r="R156" s="6">
        <v>3.0</v>
      </c>
      <c r="S156" s="6">
        <v>0.0</v>
      </c>
      <c r="T156" s="6">
        <v>0.0</v>
      </c>
      <c r="U156" s="161">
        <v>0.5714285714285714</v>
      </c>
      <c r="V156" s="161">
        <v>0.0</v>
      </c>
      <c r="W156" s="161">
        <v>0.0</v>
      </c>
      <c r="X156" s="6">
        <v>8.0</v>
      </c>
      <c r="Y156" s="6">
        <v>0.0</v>
      </c>
      <c r="Z156" s="6">
        <v>0.0</v>
      </c>
      <c r="AA156" s="6">
        <v>0.0</v>
      </c>
      <c r="AB156" s="6">
        <v>8.0</v>
      </c>
      <c r="AC156" s="172">
        <v>1.1428571428571428</v>
      </c>
      <c r="AD156" s="149"/>
      <c r="AE156" s="149"/>
      <c r="AF156" s="149"/>
      <c r="AG156" s="149"/>
      <c r="AH156" s="149"/>
      <c r="AI156" s="149"/>
      <c r="AJ156" s="149"/>
    </row>
    <row r="157" ht="14.25" customHeight="1">
      <c r="A157" s="149"/>
      <c r="B157" s="177" t="s">
        <v>463</v>
      </c>
      <c r="C157" s="6">
        <v>2.0</v>
      </c>
      <c r="D157" s="6">
        <v>1.0</v>
      </c>
      <c r="E157" s="161">
        <f>HISTORICO!$D157/HISTORICO!$C157</f>
        <v>0.5</v>
      </c>
      <c r="F157" s="149"/>
      <c r="G157" s="149"/>
      <c r="H157" s="149"/>
      <c r="I157" s="149"/>
      <c r="J157" s="149"/>
      <c r="K157" s="150"/>
      <c r="L157" s="149"/>
      <c r="M157" s="149"/>
      <c r="N157" s="184" t="s">
        <v>507</v>
      </c>
      <c r="O157" s="6">
        <v>7.0</v>
      </c>
      <c r="P157" s="6">
        <v>1.0</v>
      </c>
      <c r="Q157" s="6">
        <v>4.0</v>
      </c>
      <c r="R157" s="6">
        <v>1.0</v>
      </c>
      <c r="S157" s="6">
        <v>1.0</v>
      </c>
      <c r="T157" s="6">
        <v>0.0</v>
      </c>
      <c r="U157" s="161">
        <v>0.14285714285714285</v>
      </c>
      <c r="V157" s="161">
        <v>0.5714285714285714</v>
      </c>
      <c r="W157" s="161">
        <v>0.14285714285714285</v>
      </c>
      <c r="X157" s="6">
        <v>0.0</v>
      </c>
      <c r="Y157" s="6">
        <v>0.0</v>
      </c>
      <c r="Z157" s="6">
        <v>1.0</v>
      </c>
      <c r="AA157" s="6">
        <v>0.0</v>
      </c>
      <c r="AB157" s="6">
        <v>1.0</v>
      </c>
      <c r="AC157" s="172">
        <v>0.14285714285714285</v>
      </c>
      <c r="AD157" s="149"/>
      <c r="AE157" s="149"/>
      <c r="AF157" s="149"/>
      <c r="AG157" s="149"/>
      <c r="AH157" s="149"/>
      <c r="AI157" s="149"/>
      <c r="AJ157" s="149"/>
    </row>
    <row r="158" ht="14.25" customHeight="1">
      <c r="A158" s="149"/>
      <c r="B158" s="177" t="s">
        <v>603</v>
      </c>
      <c r="C158" s="6">
        <v>2.0</v>
      </c>
      <c r="D158" s="6">
        <v>1.0</v>
      </c>
      <c r="E158" s="161">
        <f>HISTORICO!$D158/HISTORICO!$C158</f>
        <v>0.5</v>
      </c>
      <c r="F158" s="149"/>
      <c r="G158" s="149"/>
      <c r="H158" s="149"/>
      <c r="I158" s="149"/>
      <c r="J158" s="149"/>
      <c r="K158" s="150"/>
      <c r="L158" s="149"/>
      <c r="M158" s="149"/>
      <c r="N158" s="184" t="s">
        <v>39</v>
      </c>
      <c r="O158" s="6">
        <v>6.0</v>
      </c>
      <c r="P158" s="6">
        <v>1.0</v>
      </c>
      <c r="Q158" s="6">
        <v>4.0</v>
      </c>
      <c r="R158" s="6">
        <v>1.0</v>
      </c>
      <c r="S158" s="6">
        <v>0.0</v>
      </c>
      <c r="T158" s="6">
        <v>0.0</v>
      </c>
      <c r="U158" s="161">
        <v>0.16666666666666666</v>
      </c>
      <c r="V158" s="161">
        <v>0.6666666666666666</v>
      </c>
      <c r="W158" s="161">
        <v>0.0</v>
      </c>
      <c r="X158" s="6">
        <v>4.0</v>
      </c>
      <c r="Y158" s="6">
        <v>0.0</v>
      </c>
      <c r="Z158" s="6">
        <v>1.0</v>
      </c>
      <c r="AA158" s="6">
        <v>0.0</v>
      </c>
      <c r="AB158" s="6">
        <v>5.0</v>
      </c>
      <c r="AC158" s="172">
        <v>0.8333333333333334</v>
      </c>
      <c r="AD158" s="149"/>
      <c r="AE158" s="149"/>
      <c r="AF158" s="149"/>
      <c r="AG158" s="149"/>
      <c r="AH158" s="149"/>
      <c r="AI158" s="149"/>
      <c r="AJ158" s="149"/>
    </row>
    <row r="159" ht="14.25" customHeight="1">
      <c r="A159" s="149"/>
      <c r="B159" s="177" t="s">
        <v>567</v>
      </c>
      <c r="C159" s="6">
        <v>2.0</v>
      </c>
      <c r="D159" s="6">
        <v>2.0</v>
      </c>
      <c r="E159" s="161">
        <f>HISTORICO!$D159/HISTORICO!$C159</f>
        <v>1</v>
      </c>
      <c r="F159" s="149"/>
      <c r="G159" s="149"/>
      <c r="H159" s="149"/>
      <c r="I159" s="149"/>
      <c r="J159" s="149"/>
      <c r="K159" s="150"/>
      <c r="L159" s="149"/>
      <c r="M159" s="149"/>
      <c r="N159" s="184" t="s">
        <v>51</v>
      </c>
      <c r="O159" s="6">
        <v>6.0</v>
      </c>
      <c r="P159" s="6">
        <v>2.0</v>
      </c>
      <c r="Q159" s="6">
        <v>1.0</v>
      </c>
      <c r="R159" s="6">
        <v>2.0</v>
      </c>
      <c r="S159" s="6">
        <v>1.0</v>
      </c>
      <c r="T159" s="6">
        <v>0.0</v>
      </c>
      <c r="U159" s="161">
        <v>0.3333333333333333</v>
      </c>
      <c r="V159" s="161">
        <v>0.16666666666666666</v>
      </c>
      <c r="W159" s="161">
        <v>0.16666666666666666</v>
      </c>
      <c r="X159" s="6">
        <v>1.0</v>
      </c>
      <c r="Y159" s="6">
        <v>1.0</v>
      </c>
      <c r="Z159" s="6">
        <v>2.0</v>
      </c>
      <c r="AA159" s="6">
        <v>1.0</v>
      </c>
      <c r="AB159" s="6">
        <v>5.0</v>
      </c>
      <c r="AC159" s="172">
        <v>0.8333333333333334</v>
      </c>
      <c r="AD159" s="149"/>
      <c r="AE159" s="149"/>
      <c r="AF159" s="149"/>
      <c r="AG159" s="149"/>
      <c r="AH159" s="149"/>
      <c r="AI159" s="149"/>
      <c r="AJ159" s="149"/>
    </row>
    <row r="160" ht="14.25" customHeight="1">
      <c r="A160" s="149"/>
      <c r="B160" s="177" t="s">
        <v>553</v>
      </c>
      <c r="C160" s="6">
        <v>2.0</v>
      </c>
      <c r="D160" s="6">
        <v>0.0</v>
      </c>
      <c r="E160" s="161">
        <f>HISTORICO!$D160/HISTORICO!$C160</f>
        <v>0</v>
      </c>
      <c r="F160" s="149"/>
      <c r="G160" s="149"/>
      <c r="H160" s="149"/>
      <c r="I160" s="149"/>
      <c r="J160" s="149"/>
      <c r="K160" s="150"/>
      <c r="L160" s="149"/>
      <c r="M160" s="149"/>
      <c r="N160" s="184" t="s">
        <v>50</v>
      </c>
      <c r="O160" s="6">
        <v>6.0</v>
      </c>
      <c r="P160" s="6">
        <v>0.0</v>
      </c>
      <c r="Q160" s="6">
        <v>5.0</v>
      </c>
      <c r="R160" s="6">
        <v>1.0</v>
      </c>
      <c r="S160" s="6">
        <v>0.0</v>
      </c>
      <c r="T160" s="6">
        <v>0.0</v>
      </c>
      <c r="U160" s="161">
        <v>0.0</v>
      </c>
      <c r="V160" s="161">
        <v>0.8333333333333334</v>
      </c>
      <c r="W160" s="161">
        <v>0.0</v>
      </c>
      <c r="X160" s="6">
        <v>1.0</v>
      </c>
      <c r="Y160" s="6">
        <v>0.0</v>
      </c>
      <c r="Z160" s="6">
        <v>0.0</v>
      </c>
      <c r="AA160" s="6">
        <v>0.0</v>
      </c>
      <c r="AB160" s="6">
        <v>1.0</v>
      </c>
      <c r="AC160" s="172">
        <v>0.16666666666666666</v>
      </c>
      <c r="AD160" s="149"/>
      <c r="AE160" s="149"/>
      <c r="AF160" s="149"/>
      <c r="AG160" s="149"/>
      <c r="AH160" s="149"/>
      <c r="AI160" s="149"/>
      <c r="AJ160" s="149"/>
    </row>
    <row r="161" ht="14.25" customHeight="1">
      <c r="A161" s="149"/>
      <c r="B161" s="177" t="s">
        <v>685</v>
      </c>
      <c r="C161" s="6">
        <v>1.0</v>
      </c>
      <c r="D161" s="6">
        <v>0.0</v>
      </c>
      <c r="E161" s="161">
        <f>HISTORICO!$D161/HISTORICO!$C161</f>
        <v>0</v>
      </c>
      <c r="F161" s="149"/>
      <c r="G161" s="149"/>
      <c r="H161" s="149"/>
      <c r="I161" s="149"/>
      <c r="J161" s="149"/>
      <c r="K161" s="150"/>
      <c r="L161" s="149"/>
      <c r="M161" s="149"/>
      <c r="N161" s="184" t="s">
        <v>74</v>
      </c>
      <c r="O161" s="6">
        <v>6.0</v>
      </c>
      <c r="P161" s="6">
        <v>3.0</v>
      </c>
      <c r="Q161" s="6">
        <v>1.0</v>
      </c>
      <c r="R161" s="6">
        <v>2.0</v>
      </c>
      <c r="S161" s="6">
        <v>0.0</v>
      </c>
      <c r="T161" s="6">
        <v>0.0</v>
      </c>
      <c r="U161" s="161">
        <v>0.5</v>
      </c>
      <c r="V161" s="161">
        <v>0.16666666666666666</v>
      </c>
      <c r="W161" s="161">
        <v>0.0</v>
      </c>
      <c r="X161" s="6">
        <v>8.0</v>
      </c>
      <c r="Y161" s="6">
        <v>0.0</v>
      </c>
      <c r="Z161" s="6">
        <v>0.0</v>
      </c>
      <c r="AA161" s="6">
        <v>0.0</v>
      </c>
      <c r="AB161" s="6">
        <v>8.0</v>
      </c>
      <c r="AC161" s="172">
        <v>1.3333333333333333</v>
      </c>
      <c r="AD161" s="149"/>
      <c r="AE161" s="149"/>
      <c r="AF161" s="149"/>
      <c r="AG161" s="149"/>
      <c r="AH161" s="149"/>
      <c r="AI161" s="149"/>
      <c r="AJ161" s="149"/>
    </row>
    <row r="162" ht="14.25" customHeight="1">
      <c r="A162" s="149"/>
      <c r="B162" s="177" t="s">
        <v>681</v>
      </c>
      <c r="C162" s="6">
        <v>1.0</v>
      </c>
      <c r="D162" s="6">
        <v>0.0</v>
      </c>
      <c r="E162" s="161">
        <f>HISTORICO!$D162/HISTORICO!$C162</f>
        <v>0</v>
      </c>
      <c r="F162" s="149"/>
      <c r="G162" s="149"/>
      <c r="H162" s="149"/>
      <c r="I162" s="149"/>
      <c r="J162" s="149"/>
      <c r="K162" s="150"/>
      <c r="L162" s="149"/>
      <c r="M162" s="149"/>
      <c r="N162" s="184" t="s">
        <v>498</v>
      </c>
      <c r="O162" s="6">
        <v>6.0</v>
      </c>
      <c r="P162" s="6">
        <v>1.0</v>
      </c>
      <c r="Q162" s="6">
        <v>0.0</v>
      </c>
      <c r="R162" s="6">
        <v>3.0</v>
      </c>
      <c r="S162" s="6">
        <v>2.0</v>
      </c>
      <c r="T162" s="6">
        <v>0.0</v>
      </c>
      <c r="U162" s="161">
        <v>0.16666666666666666</v>
      </c>
      <c r="V162" s="161">
        <v>0.0</v>
      </c>
      <c r="W162" s="161">
        <v>0.3333333333333333</v>
      </c>
      <c r="X162" s="6">
        <v>2.0</v>
      </c>
      <c r="Y162" s="6">
        <v>0.0</v>
      </c>
      <c r="Z162" s="6">
        <v>0.0</v>
      </c>
      <c r="AA162" s="6">
        <v>0.0</v>
      </c>
      <c r="AB162" s="6">
        <v>2.0</v>
      </c>
      <c r="AC162" s="172">
        <v>0.3333333333333333</v>
      </c>
      <c r="AD162" s="149"/>
      <c r="AE162" s="149"/>
      <c r="AF162" s="149"/>
      <c r="AG162" s="149"/>
      <c r="AH162" s="149"/>
      <c r="AI162" s="149"/>
      <c r="AJ162" s="149"/>
    </row>
    <row r="163" ht="14.25" customHeight="1">
      <c r="A163" s="149"/>
      <c r="B163" s="177" t="s">
        <v>639</v>
      </c>
      <c r="C163" s="6">
        <v>1.0</v>
      </c>
      <c r="D163" s="6">
        <v>1.0</v>
      </c>
      <c r="E163" s="161">
        <f>HISTORICO!$D163/HISTORICO!$C163</f>
        <v>1</v>
      </c>
      <c r="F163" s="149"/>
      <c r="G163" s="149"/>
      <c r="H163" s="149"/>
      <c r="I163" s="149"/>
      <c r="J163" s="149"/>
      <c r="K163" s="150"/>
      <c r="L163" s="149"/>
      <c r="M163" s="149"/>
      <c r="N163" s="184" t="s">
        <v>505</v>
      </c>
      <c r="O163" s="6">
        <v>6.0</v>
      </c>
      <c r="P163" s="6">
        <v>0.0</v>
      </c>
      <c r="Q163" s="6">
        <v>4.0</v>
      </c>
      <c r="R163" s="6">
        <v>1.0</v>
      </c>
      <c r="S163" s="6">
        <v>1.0</v>
      </c>
      <c r="T163" s="6">
        <v>0.0</v>
      </c>
      <c r="U163" s="161">
        <v>0.0</v>
      </c>
      <c r="V163" s="161">
        <v>0.6666666666666666</v>
      </c>
      <c r="W163" s="161">
        <v>0.16666666666666666</v>
      </c>
      <c r="X163" s="6">
        <v>0.0</v>
      </c>
      <c r="Y163" s="6">
        <v>1.0</v>
      </c>
      <c r="Z163" s="6">
        <v>0.0</v>
      </c>
      <c r="AA163" s="6">
        <v>0.0</v>
      </c>
      <c r="AB163" s="6">
        <v>1.0</v>
      </c>
      <c r="AC163" s="172">
        <v>0.16666666666666666</v>
      </c>
      <c r="AD163" s="149"/>
      <c r="AE163" s="149"/>
      <c r="AF163" s="149"/>
      <c r="AG163" s="149"/>
      <c r="AH163" s="149"/>
      <c r="AI163" s="149"/>
      <c r="AJ163" s="149"/>
    </row>
    <row r="164" ht="14.25" customHeight="1">
      <c r="A164" s="149"/>
      <c r="B164" s="177" t="s">
        <v>657</v>
      </c>
      <c r="C164" s="6">
        <v>1.0</v>
      </c>
      <c r="D164" s="6">
        <v>0.0</v>
      </c>
      <c r="E164" s="161">
        <f>HISTORICO!$D164/HISTORICO!$C164</f>
        <v>0</v>
      </c>
      <c r="F164" s="149"/>
      <c r="G164" s="149"/>
      <c r="H164" s="149"/>
      <c r="I164" s="149"/>
      <c r="J164" s="149"/>
      <c r="K164" s="150"/>
      <c r="L164" s="149"/>
      <c r="M164" s="149"/>
      <c r="N164" s="184" t="s">
        <v>512</v>
      </c>
      <c r="O164" s="6">
        <v>6.0</v>
      </c>
      <c r="P164" s="6">
        <v>0.0</v>
      </c>
      <c r="Q164" s="6">
        <v>2.0</v>
      </c>
      <c r="R164" s="6">
        <v>3.0</v>
      </c>
      <c r="S164" s="6">
        <v>1.0</v>
      </c>
      <c r="T164" s="6">
        <v>0.0</v>
      </c>
      <c r="U164" s="161">
        <v>0.0</v>
      </c>
      <c r="V164" s="161">
        <v>0.3333333333333333</v>
      </c>
      <c r="W164" s="161">
        <v>0.16666666666666666</v>
      </c>
      <c r="X164" s="6">
        <v>0.0</v>
      </c>
      <c r="Y164" s="6">
        <v>0.0</v>
      </c>
      <c r="Z164" s="6">
        <v>0.0</v>
      </c>
      <c r="AA164" s="6">
        <v>0.0</v>
      </c>
      <c r="AB164" s="6">
        <v>0.0</v>
      </c>
      <c r="AC164" s="172">
        <v>0.0</v>
      </c>
      <c r="AD164" s="149"/>
      <c r="AE164" s="149"/>
      <c r="AF164" s="149"/>
      <c r="AG164" s="149"/>
      <c r="AH164" s="149"/>
      <c r="AI164" s="149"/>
      <c r="AJ164" s="149"/>
    </row>
    <row r="165" ht="14.25" customHeight="1">
      <c r="A165" s="149"/>
      <c r="B165" s="177" t="s">
        <v>718</v>
      </c>
      <c r="C165" s="6">
        <v>1.0</v>
      </c>
      <c r="D165" s="6">
        <v>0.0</v>
      </c>
      <c r="E165" s="161">
        <f>HISTORICO!$D165/HISTORICO!$C165</f>
        <v>0</v>
      </c>
      <c r="F165" s="149"/>
      <c r="G165" s="149"/>
      <c r="H165" s="149"/>
      <c r="I165" s="149"/>
      <c r="J165" s="149"/>
      <c r="K165" s="150"/>
      <c r="L165" s="149"/>
      <c r="M165" s="149"/>
      <c r="N165" s="184" t="s">
        <v>397</v>
      </c>
      <c r="O165" s="6">
        <v>6.0</v>
      </c>
      <c r="P165" s="6">
        <v>4.0</v>
      </c>
      <c r="Q165" s="6">
        <v>1.0</v>
      </c>
      <c r="R165" s="6">
        <v>0.0</v>
      </c>
      <c r="S165" s="6">
        <v>1.0</v>
      </c>
      <c r="T165" s="6">
        <v>0.0</v>
      </c>
      <c r="U165" s="161">
        <v>0.6666666666666666</v>
      </c>
      <c r="V165" s="161">
        <v>0.16666666666666666</v>
      </c>
      <c r="W165" s="161">
        <v>0.16666666666666666</v>
      </c>
      <c r="X165" s="6">
        <v>5.0</v>
      </c>
      <c r="Y165" s="6">
        <v>6.0</v>
      </c>
      <c r="Z165" s="6">
        <v>0.0</v>
      </c>
      <c r="AA165" s="6">
        <v>0.0</v>
      </c>
      <c r="AB165" s="6">
        <v>11.0</v>
      </c>
      <c r="AC165" s="172">
        <v>1.8333333333333333</v>
      </c>
      <c r="AD165" s="149"/>
      <c r="AE165" s="149"/>
      <c r="AF165" s="149"/>
      <c r="AG165" s="149"/>
      <c r="AH165" s="149"/>
      <c r="AI165" s="149"/>
      <c r="AJ165" s="149"/>
    </row>
    <row r="166" ht="14.25" customHeight="1">
      <c r="A166" s="149"/>
      <c r="B166" s="177" t="s">
        <v>368</v>
      </c>
      <c r="C166" s="6">
        <v>1.0</v>
      </c>
      <c r="D166" s="6">
        <v>0.0</v>
      </c>
      <c r="E166" s="161">
        <f>HISTORICO!$D166/HISTORICO!$C166</f>
        <v>0</v>
      </c>
      <c r="F166" s="149"/>
      <c r="G166" s="149"/>
      <c r="H166" s="149"/>
      <c r="I166" s="149"/>
      <c r="J166" s="149"/>
      <c r="K166" s="150"/>
      <c r="L166" s="149"/>
      <c r="M166" s="149"/>
      <c r="N166" s="184" t="s">
        <v>418</v>
      </c>
      <c r="O166" s="6">
        <v>6.0</v>
      </c>
      <c r="P166" s="6">
        <v>2.0</v>
      </c>
      <c r="Q166" s="6">
        <v>0.0</v>
      </c>
      <c r="R166" s="6">
        <v>3.0</v>
      </c>
      <c r="S166" s="6">
        <v>1.0</v>
      </c>
      <c r="T166" s="6">
        <v>0.0</v>
      </c>
      <c r="U166" s="161">
        <v>0.3333333333333333</v>
      </c>
      <c r="V166" s="161">
        <v>0.0</v>
      </c>
      <c r="W166" s="161">
        <v>0.16666666666666666</v>
      </c>
      <c r="X166" s="6">
        <v>0.0</v>
      </c>
      <c r="Y166" s="6">
        <v>1.0</v>
      </c>
      <c r="Z166" s="6">
        <v>3.0</v>
      </c>
      <c r="AA166" s="6">
        <v>0.0</v>
      </c>
      <c r="AB166" s="6">
        <v>4.0</v>
      </c>
      <c r="AC166" s="172">
        <v>0.6666666666666666</v>
      </c>
      <c r="AD166" s="149"/>
      <c r="AE166" s="149"/>
      <c r="AF166" s="149"/>
      <c r="AG166" s="149"/>
      <c r="AH166" s="149"/>
      <c r="AI166" s="149"/>
      <c r="AJ166" s="149"/>
    </row>
    <row r="167" ht="14.25" customHeight="1">
      <c r="A167" s="149"/>
      <c r="B167" s="177" t="s">
        <v>857</v>
      </c>
      <c r="C167" s="6">
        <v>1.0</v>
      </c>
      <c r="D167" s="6">
        <v>1.0</v>
      </c>
      <c r="E167" s="161">
        <f>HISTORICO!$D167/HISTORICO!$C167</f>
        <v>1</v>
      </c>
      <c r="F167" s="149"/>
      <c r="G167" s="149"/>
      <c r="H167" s="149"/>
      <c r="I167" s="149"/>
      <c r="J167" s="149"/>
      <c r="K167" s="150"/>
      <c r="L167" s="149"/>
      <c r="M167" s="149"/>
      <c r="N167" s="184" t="s">
        <v>373</v>
      </c>
      <c r="O167" s="6">
        <v>6.0</v>
      </c>
      <c r="P167" s="6">
        <v>3.0</v>
      </c>
      <c r="Q167" s="6">
        <v>1.0</v>
      </c>
      <c r="R167" s="6">
        <v>2.0</v>
      </c>
      <c r="S167" s="6">
        <v>0.0</v>
      </c>
      <c r="T167" s="6">
        <v>0.0</v>
      </c>
      <c r="U167" s="161">
        <v>0.5</v>
      </c>
      <c r="V167" s="161">
        <v>0.16666666666666666</v>
      </c>
      <c r="W167" s="161">
        <v>0.0</v>
      </c>
      <c r="X167" s="6">
        <v>3.0</v>
      </c>
      <c r="Y167" s="6">
        <v>1.0</v>
      </c>
      <c r="Z167" s="6">
        <v>0.0</v>
      </c>
      <c r="AA167" s="6">
        <v>0.0</v>
      </c>
      <c r="AB167" s="6">
        <v>4.0</v>
      </c>
      <c r="AC167" s="172">
        <v>0.6666666666666666</v>
      </c>
      <c r="AD167" s="149"/>
      <c r="AE167" s="149"/>
      <c r="AF167" s="149"/>
      <c r="AG167" s="149"/>
      <c r="AH167" s="149"/>
      <c r="AI167" s="149"/>
      <c r="AJ167" s="149"/>
    </row>
    <row r="168" ht="14.25" customHeight="1">
      <c r="A168" s="149"/>
      <c r="B168" s="177" t="s">
        <v>655</v>
      </c>
      <c r="C168" s="6">
        <v>1.0</v>
      </c>
      <c r="D168" s="6">
        <v>0.0</v>
      </c>
      <c r="E168" s="161">
        <f>HISTORICO!$D168/HISTORICO!$C168</f>
        <v>0</v>
      </c>
      <c r="F168" s="149"/>
      <c r="G168" s="149"/>
      <c r="H168" s="149"/>
      <c r="I168" s="149"/>
      <c r="J168" s="149"/>
      <c r="K168" s="150"/>
      <c r="L168" s="149"/>
      <c r="M168" s="149"/>
      <c r="N168" s="184" t="s">
        <v>377</v>
      </c>
      <c r="O168" s="6">
        <v>6.0</v>
      </c>
      <c r="P168" s="6">
        <v>3.0</v>
      </c>
      <c r="Q168" s="6">
        <v>1.0</v>
      </c>
      <c r="R168" s="6">
        <v>2.0</v>
      </c>
      <c r="S168" s="6">
        <v>0.0</v>
      </c>
      <c r="T168" s="6">
        <v>0.0</v>
      </c>
      <c r="U168" s="161">
        <v>0.5</v>
      </c>
      <c r="V168" s="161">
        <v>0.16666666666666666</v>
      </c>
      <c r="W168" s="161">
        <v>0.0</v>
      </c>
      <c r="X168" s="6">
        <v>4.0</v>
      </c>
      <c r="Y168" s="6">
        <v>1.0</v>
      </c>
      <c r="Z168" s="6">
        <v>3.0</v>
      </c>
      <c r="AA168" s="6">
        <v>0.0</v>
      </c>
      <c r="AB168" s="6">
        <v>8.0</v>
      </c>
      <c r="AC168" s="172">
        <v>1.3333333333333333</v>
      </c>
      <c r="AD168" s="149"/>
      <c r="AE168" s="149"/>
      <c r="AF168" s="149"/>
      <c r="AG168" s="149"/>
      <c r="AH168" s="149"/>
      <c r="AI168" s="149"/>
      <c r="AJ168" s="149"/>
    </row>
    <row r="169" ht="14.25" customHeight="1">
      <c r="A169" s="149"/>
      <c r="B169" s="177" t="s">
        <v>813</v>
      </c>
      <c r="C169" s="6">
        <v>1.0</v>
      </c>
      <c r="D169" s="6">
        <v>0.0</v>
      </c>
      <c r="E169" s="161">
        <f>HISTORICO!$D169/HISTORICO!$C169</f>
        <v>0</v>
      </c>
      <c r="F169" s="149"/>
      <c r="G169" s="149"/>
      <c r="H169" s="149"/>
      <c r="I169" s="149"/>
      <c r="J169" s="149"/>
      <c r="K169" s="150"/>
      <c r="L169" s="149"/>
      <c r="M169" s="149"/>
      <c r="N169" s="184" t="s">
        <v>499</v>
      </c>
      <c r="O169" s="6">
        <v>6.0</v>
      </c>
      <c r="P169" s="6">
        <v>1.0</v>
      </c>
      <c r="Q169" s="6">
        <v>1.0</v>
      </c>
      <c r="R169" s="6">
        <v>4.0</v>
      </c>
      <c r="S169" s="6">
        <v>0.0</v>
      </c>
      <c r="T169" s="6">
        <v>0.0</v>
      </c>
      <c r="U169" s="161">
        <v>0.16666666666666666</v>
      </c>
      <c r="V169" s="161">
        <v>0.16666666666666666</v>
      </c>
      <c r="W169" s="161">
        <v>0.0</v>
      </c>
      <c r="X169" s="6">
        <v>0.0</v>
      </c>
      <c r="Y169" s="6">
        <v>2.0</v>
      </c>
      <c r="Z169" s="6">
        <v>0.0</v>
      </c>
      <c r="AA169" s="6">
        <v>0.0</v>
      </c>
      <c r="AB169" s="6">
        <v>2.0</v>
      </c>
      <c r="AC169" s="172">
        <v>0.3333333333333333</v>
      </c>
      <c r="AD169" s="149"/>
      <c r="AE169" s="149"/>
      <c r="AF169" s="149"/>
      <c r="AG169" s="149"/>
      <c r="AH169" s="149"/>
      <c r="AI169" s="149"/>
      <c r="AJ169" s="149"/>
    </row>
    <row r="170" ht="14.25" customHeight="1">
      <c r="A170" s="149"/>
      <c r="B170" s="177" t="s">
        <v>539</v>
      </c>
      <c r="C170" s="6">
        <v>1.0</v>
      </c>
      <c r="D170" s="6">
        <v>0.0</v>
      </c>
      <c r="E170" s="161">
        <f>HISTORICO!$D170/HISTORICO!$C170</f>
        <v>0</v>
      </c>
      <c r="F170" s="149"/>
      <c r="G170" s="149"/>
      <c r="H170" s="149"/>
      <c r="I170" s="149"/>
      <c r="J170" s="149"/>
      <c r="K170" s="150"/>
      <c r="L170" s="149"/>
      <c r="M170" s="149"/>
      <c r="N170" s="184" t="s">
        <v>114</v>
      </c>
      <c r="O170" s="6">
        <v>6.0</v>
      </c>
      <c r="P170" s="6">
        <v>1.0</v>
      </c>
      <c r="Q170" s="6">
        <v>1.0</v>
      </c>
      <c r="R170" s="6">
        <v>4.0</v>
      </c>
      <c r="S170" s="6">
        <v>0.0</v>
      </c>
      <c r="T170" s="6">
        <v>0.0</v>
      </c>
      <c r="U170" s="161">
        <v>0.16666666666666666</v>
      </c>
      <c r="V170" s="161">
        <v>0.16666666666666666</v>
      </c>
      <c r="W170" s="161">
        <v>0.0</v>
      </c>
      <c r="X170" s="6">
        <v>2.0</v>
      </c>
      <c r="Y170" s="6">
        <v>0.0</v>
      </c>
      <c r="Z170" s="6">
        <v>0.0</v>
      </c>
      <c r="AA170" s="6">
        <v>0.0</v>
      </c>
      <c r="AB170" s="6">
        <v>2.0</v>
      </c>
      <c r="AC170" s="172">
        <v>0.3333333333333333</v>
      </c>
      <c r="AD170" s="149"/>
      <c r="AE170" s="149"/>
      <c r="AF170" s="149"/>
      <c r="AG170" s="149"/>
      <c r="AH170" s="149"/>
      <c r="AI170" s="149"/>
      <c r="AJ170" s="149"/>
    </row>
    <row r="171" ht="14.25" customHeight="1">
      <c r="A171" s="149"/>
      <c r="B171" s="177" t="s">
        <v>858</v>
      </c>
      <c r="C171" s="6">
        <v>1.0</v>
      </c>
      <c r="D171" s="6">
        <v>1.0</v>
      </c>
      <c r="E171" s="161">
        <f>HISTORICO!$D171/HISTORICO!$C171</f>
        <v>1</v>
      </c>
      <c r="F171" s="149"/>
      <c r="G171" s="149"/>
      <c r="H171" s="149"/>
      <c r="I171" s="149"/>
      <c r="J171" s="149"/>
      <c r="K171" s="150"/>
      <c r="L171" s="149"/>
      <c r="M171" s="149"/>
      <c r="N171" s="184" t="s">
        <v>401</v>
      </c>
      <c r="O171" s="6">
        <v>5.0</v>
      </c>
      <c r="P171" s="6">
        <v>2.0</v>
      </c>
      <c r="Q171" s="6">
        <v>0.0</v>
      </c>
      <c r="R171" s="6">
        <v>0.0</v>
      </c>
      <c r="S171" s="6">
        <v>3.0</v>
      </c>
      <c r="T171" s="6">
        <v>0.0</v>
      </c>
      <c r="U171" s="161">
        <v>0.4</v>
      </c>
      <c r="V171" s="161">
        <v>0.0</v>
      </c>
      <c r="W171" s="161">
        <v>0.6</v>
      </c>
      <c r="X171" s="6">
        <v>0.0</v>
      </c>
      <c r="Y171" s="6">
        <v>0.0</v>
      </c>
      <c r="Z171" s="6">
        <v>4.0</v>
      </c>
      <c r="AA171" s="6">
        <v>0.0</v>
      </c>
      <c r="AB171" s="6">
        <v>4.0</v>
      </c>
      <c r="AC171" s="172">
        <v>0.8</v>
      </c>
      <c r="AD171" s="149"/>
      <c r="AE171" s="149"/>
      <c r="AF171" s="149"/>
      <c r="AG171" s="149"/>
      <c r="AH171" s="149"/>
      <c r="AI171" s="149"/>
      <c r="AJ171" s="149"/>
    </row>
    <row r="172" ht="14.25" customHeight="1">
      <c r="A172" s="149"/>
      <c r="B172" s="149"/>
      <c r="C172" s="149"/>
      <c r="D172" s="149"/>
      <c r="E172" s="150"/>
      <c r="F172" s="149"/>
      <c r="G172" s="149"/>
      <c r="H172" s="149"/>
      <c r="I172" s="149"/>
      <c r="J172" s="149"/>
      <c r="K172" s="150"/>
      <c r="L172" s="149"/>
      <c r="M172" s="149"/>
      <c r="N172" s="184" t="s">
        <v>375</v>
      </c>
      <c r="O172" s="6">
        <v>5.0</v>
      </c>
      <c r="P172" s="6">
        <v>2.0</v>
      </c>
      <c r="Q172" s="6">
        <v>1.0</v>
      </c>
      <c r="R172" s="6">
        <v>0.0</v>
      </c>
      <c r="S172" s="6">
        <v>2.0</v>
      </c>
      <c r="T172" s="6">
        <v>0.0</v>
      </c>
      <c r="U172" s="161">
        <v>0.4</v>
      </c>
      <c r="V172" s="161">
        <v>0.2</v>
      </c>
      <c r="W172" s="161">
        <v>0.4</v>
      </c>
      <c r="X172" s="6">
        <v>0.0</v>
      </c>
      <c r="Y172" s="6">
        <v>0.0</v>
      </c>
      <c r="Z172" s="6">
        <v>3.0</v>
      </c>
      <c r="AA172" s="6">
        <v>2.0</v>
      </c>
      <c r="AB172" s="6">
        <v>5.0</v>
      </c>
      <c r="AC172" s="172">
        <v>1.0</v>
      </c>
      <c r="AD172" s="149"/>
      <c r="AE172" s="149"/>
      <c r="AF172" s="149"/>
      <c r="AG172" s="149"/>
      <c r="AH172" s="149"/>
      <c r="AI172" s="149"/>
      <c r="AJ172" s="149"/>
    </row>
    <row r="173" ht="14.25" customHeight="1">
      <c r="A173" s="149"/>
      <c r="B173" s="151">
        <v>2020.0</v>
      </c>
      <c r="C173" s="152"/>
      <c r="D173" s="152"/>
      <c r="E173" s="153"/>
      <c r="F173" s="149"/>
      <c r="G173" s="149"/>
      <c r="H173" s="149"/>
      <c r="I173" s="149"/>
      <c r="J173" s="149"/>
      <c r="K173" s="150"/>
      <c r="L173" s="149"/>
      <c r="M173" s="149"/>
      <c r="N173" s="184" t="s">
        <v>402</v>
      </c>
      <c r="O173" s="6">
        <v>5.0</v>
      </c>
      <c r="P173" s="6">
        <v>2.0</v>
      </c>
      <c r="Q173" s="6">
        <v>1.0</v>
      </c>
      <c r="R173" s="6">
        <v>0.0</v>
      </c>
      <c r="S173" s="6">
        <v>2.0</v>
      </c>
      <c r="T173" s="6">
        <v>0.0</v>
      </c>
      <c r="U173" s="161">
        <v>0.4</v>
      </c>
      <c r="V173" s="161">
        <v>0.2</v>
      </c>
      <c r="W173" s="161">
        <v>0.4</v>
      </c>
      <c r="X173" s="6">
        <v>3.0</v>
      </c>
      <c r="Y173" s="6">
        <v>0.0</v>
      </c>
      <c r="Z173" s="6">
        <v>0.0</v>
      </c>
      <c r="AA173" s="6">
        <v>0.0</v>
      </c>
      <c r="AB173" s="6">
        <v>3.0</v>
      </c>
      <c r="AC173" s="172">
        <v>0.6</v>
      </c>
      <c r="AD173" s="149"/>
      <c r="AE173" s="149"/>
      <c r="AF173" s="149"/>
      <c r="AG173" s="149"/>
      <c r="AH173" s="149"/>
      <c r="AI173" s="149"/>
      <c r="AJ173" s="149"/>
    </row>
    <row r="174" ht="14.25" customHeight="1">
      <c r="A174" s="149"/>
      <c r="B174" s="156" t="s">
        <v>171</v>
      </c>
      <c r="C174" s="157" t="s">
        <v>1</v>
      </c>
      <c r="D174" s="157" t="s">
        <v>241</v>
      </c>
      <c r="E174" s="158" t="s">
        <v>842</v>
      </c>
      <c r="F174" s="149"/>
      <c r="G174" s="149"/>
      <c r="H174" s="149"/>
      <c r="I174" s="149"/>
      <c r="J174" s="149"/>
      <c r="K174" s="150"/>
      <c r="L174" s="149"/>
      <c r="M174" s="149"/>
      <c r="N174" s="184" t="s">
        <v>483</v>
      </c>
      <c r="O174" s="6">
        <v>5.0</v>
      </c>
      <c r="P174" s="6">
        <v>1.0</v>
      </c>
      <c r="Q174" s="6">
        <v>1.0</v>
      </c>
      <c r="R174" s="6">
        <v>1.0</v>
      </c>
      <c r="S174" s="6">
        <v>2.0</v>
      </c>
      <c r="T174" s="6">
        <v>0.0</v>
      </c>
      <c r="U174" s="161">
        <v>0.2</v>
      </c>
      <c r="V174" s="161">
        <v>0.2</v>
      </c>
      <c r="W174" s="161">
        <v>0.4</v>
      </c>
      <c r="X174" s="6">
        <v>1.0</v>
      </c>
      <c r="Y174" s="6">
        <v>0.0</v>
      </c>
      <c r="Z174" s="6">
        <v>2.0</v>
      </c>
      <c r="AA174" s="6">
        <v>0.0</v>
      </c>
      <c r="AB174" s="6">
        <v>3.0</v>
      </c>
      <c r="AC174" s="172">
        <v>0.6</v>
      </c>
      <c r="AD174" s="149"/>
      <c r="AE174" s="149"/>
      <c r="AF174" s="149"/>
      <c r="AG174" s="149"/>
      <c r="AH174" s="149"/>
      <c r="AI174" s="149"/>
      <c r="AJ174" s="149"/>
    </row>
    <row r="175" ht="14.25" customHeight="1">
      <c r="A175" s="149"/>
      <c r="B175" s="185" t="s">
        <v>59</v>
      </c>
      <c r="C175" s="168">
        <v>99.0</v>
      </c>
      <c r="D175" s="168">
        <v>35.0</v>
      </c>
      <c r="E175" s="161">
        <f>HISTORICO!$D175/HISTORICO!$C175</f>
        <v>0.3535353535</v>
      </c>
      <c r="F175" s="149"/>
      <c r="G175" s="149"/>
      <c r="H175" s="149"/>
      <c r="I175" s="149"/>
      <c r="J175" s="149"/>
      <c r="K175" s="150"/>
      <c r="L175" s="149"/>
      <c r="M175" s="149"/>
      <c r="N175" s="184" t="s">
        <v>366</v>
      </c>
      <c r="O175" s="6">
        <v>5.0</v>
      </c>
      <c r="P175" s="6">
        <v>3.0</v>
      </c>
      <c r="Q175" s="6">
        <v>0.0</v>
      </c>
      <c r="R175" s="6">
        <v>0.0</v>
      </c>
      <c r="S175" s="6">
        <v>2.0</v>
      </c>
      <c r="T175" s="6">
        <v>0.0</v>
      </c>
      <c r="U175" s="161">
        <v>0.6</v>
      </c>
      <c r="V175" s="161">
        <v>0.0</v>
      </c>
      <c r="W175" s="161">
        <v>0.4</v>
      </c>
      <c r="X175" s="6">
        <v>0.0</v>
      </c>
      <c r="Y175" s="6">
        <v>3.0</v>
      </c>
      <c r="Z175" s="6">
        <v>4.0</v>
      </c>
      <c r="AA175" s="6">
        <v>0.0</v>
      </c>
      <c r="AB175" s="6">
        <v>7.0</v>
      </c>
      <c r="AC175" s="172">
        <v>1.4</v>
      </c>
      <c r="AD175" s="149"/>
      <c r="AE175" s="149"/>
      <c r="AF175" s="149"/>
      <c r="AG175" s="149"/>
      <c r="AH175" s="149"/>
      <c r="AI175" s="149"/>
      <c r="AJ175" s="149"/>
    </row>
    <row r="176" ht="14.25" customHeight="1">
      <c r="A176" s="149"/>
      <c r="B176" s="185" t="s">
        <v>733</v>
      </c>
      <c r="C176" s="168">
        <v>83.0</v>
      </c>
      <c r="D176" s="168">
        <v>24.0</v>
      </c>
      <c r="E176" s="161">
        <f>HISTORICO!$D176/HISTORICO!$C176</f>
        <v>0.2891566265</v>
      </c>
      <c r="F176" s="149"/>
      <c r="G176" s="149"/>
      <c r="H176" s="149"/>
      <c r="I176" s="149"/>
      <c r="J176" s="149"/>
      <c r="K176" s="150"/>
      <c r="L176" s="149"/>
      <c r="M176" s="149"/>
      <c r="N176" s="184" t="s">
        <v>452</v>
      </c>
      <c r="O176" s="6">
        <v>5.0</v>
      </c>
      <c r="P176" s="6">
        <v>1.0</v>
      </c>
      <c r="Q176" s="6">
        <v>2.0</v>
      </c>
      <c r="R176" s="6">
        <v>1.0</v>
      </c>
      <c r="S176" s="6">
        <v>1.0</v>
      </c>
      <c r="T176" s="6">
        <v>0.0</v>
      </c>
      <c r="U176" s="161">
        <v>0.2</v>
      </c>
      <c r="V176" s="161">
        <v>0.4</v>
      </c>
      <c r="W176" s="161">
        <v>0.2</v>
      </c>
      <c r="X176" s="6">
        <v>0.0</v>
      </c>
      <c r="Y176" s="6">
        <v>0.0</v>
      </c>
      <c r="Z176" s="6">
        <v>0.0</v>
      </c>
      <c r="AA176" s="6">
        <v>3.0</v>
      </c>
      <c r="AB176" s="6">
        <v>3.0</v>
      </c>
      <c r="AC176" s="172">
        <v>0.6</v>
      </c>
      <c r="AD176" s="149"/>
      <c r="AE176" s="149"/>
      <c r="AF176" s="149"/>
      <c r="AG176" s="149"/>
      <c r="AH176" s="149"/>
      <c r="AI176" s="149"/>
      <c r="AJ176" s="149"/>
    </row>
    <row r="177" ht="14.25" customHeight="1">
      <c r="A177" s="149"/>
      <c r="B177" s="185" t="s">
        <v>790</v>
      </c>
      <c r="C177" s="168">
        <v>48.0</v>
      </c>
      <c r="D177" s="168">
        <v>8.0</v>
      </c>
      <c r="E177" s="161">
        <f>HISTORICO!$D177/HISTORICO!$C177</f>
        <v>0.1666666667</v>
      </c>
      <c r="F177" s="149"/>
      <c r="G177" s="149"/>
      <c r="H177" s="149"/>
      <c r="I177" s="149"/>
      <c r="J177" s="149"/>
      <c r="K177" s="150"/>
      <c r="L177" s="149"/>
      <c r="M177" s="149"/>
      <c r="N177" s="184" t="s">
        <v>368</v>
      </c>
      <c r="O177" s="6">
        <v>5.0</v>
      </c>
      <c r="P177" s="6">
        <v>3.0</v>
      </c>
      <c r="Q177" s="6">
        <v>1.0</v>
      </c>
      <c r="R177" s="6">
        <v>0.0</v>
      </c>
      <c r="S177" s="6">
        <v>1.0</v>
      </c>
      <c r="T177" s="6">
        <v>0.0</v>
      </c>
      <c r="U177" s="161">
        <v>0.6</v>
      </c>
      <c r="V177" s="161">
        <v>0.2</v>
      </c>
      <c r="W177" s="161">
        <v>0.2</v>
      </c>
      <c r="X177" s="6">
        <v>0.0</v>
      </c>
      <c r="Y177" s="6">
        <v>0.0</v>
      </c>
      <c r="Z177" s="6">
        <v>4.0</v>
      </c>
      <c r="AA177" s="6">
        <v>3.0</v>
      </c>
      <c r="AB177" s="6">
        <v>7.0</v>
      </c>
      <c r="AC177" s="172">
        <v>1.4</v>
      </c>
      <c r="AD177" s="149"/>
      <c r="AE177" s="149"/>
      <c r="AF177" s="149"/>
      <c r="AG177" s="149"/>
      <c r="AH177" s="149"/>
      <c r="AI177" s="149"/>
      <c r="AJ177" s="149"/>
    </row>
    <row r="178" ht="14.25" customHeight="1">
      <c r="A178" s="149"/>
      <c r="B178" s="185" t="s">
        <v>73</v>
      </c>
      <c r="C178" s="169">
        <v>48.0</v>
      </c>
      <c r="D178" s="169">
        <v>8.0</v>
      </c>
      <c r="E178" s="161">
        <f>HISTORICO!$D178/HISTORICO!$C178</f>
        <v>0.1666666667</v>
      </c>
      <c r="F178" s="149"/>
      <c r="G178" s="149"/>
      <c r="H178" s="149"/>
      <c r="I178" s="149"/>
      <c r="J178" s="149"/>
      <c r="K178" s="150"/>
      <c r="L178" s="149"/>
      <c r="M178" s="149"/>
      <c r="N178" s="184" t="s">
        <v>411</v>
      </c>
      <c r="O178" s="6">
        <v>5.0</v>
      </c>
      <c r="P178" s="6">
        <v>1.0</v>
      </c>
      <c r="Q178" s="6">
        <v>2.0</v>
      </c>
      <c r="R178" s="6">
        <v>2.0</v>
      </c>
      <c r="S178" s="6">
        <v>0.0</v>
      </c>
      <c r="T178" s="6">
        <v>0.0</v>
      </c>
      <c r="U178" s="161">
        <v>0.2</v>
      </c>
      <c r="V178" s="161">
        <v>0.4</v>
      </c>
      <c r="W178" s="161">
        <v>0.0</v>
      </c>
      <c r="X178" s="6">
        <v>2.0</v>
      </c>
      <c r="Y178" s="6">
        <v>0.0</v>
      </c>
      <c r="Z178" s="6">
        <v>0.0</v>
      </c>
      <c r="AA178" s="6">
        <v>0.0</v>
      </c>
      <c r="AB178" s="6">
        <v>2.0</v>
      </c>
      <c r="AC178" s="172">
        <v>0.4</v>
      </c>
      <c r="AD178" s="149"/>
      <c r="AE178" s="149"/>
      <c r="AF178" s="149"/>
      <c r="AG178" s="149"/>
      <c r="AH178" s="149"/>
      <c r="AI178" s="149"/>
      <c r="AJ178" s="149"/>
    </row>
    <row r="179" ht="14.25" customHeight="1">
      <c r="A179" s="149"/>
      <c r="B179" s="185" t="s">
        <v>634</v>
      </c>
      <c r="C179" s="169">
        <v>43.0</v>
      </c>
      <c r="D179" s="169">
        <v>20.0</v>
      </c>
      <c r="E179" s="161">
        <f>HISTORICO!$D179/HISTORICO!$C179</f>
        <v>0.4651162791</v>
      </c>
      <c r="F179" s="149"/>
      <c r="G179" s="149"/>
      <c r="H179" s="149"/>
      <c r="I179" s="149"/>
      <c r="J179" s="149"/>
      <c r="K179" s="150"/>
      <c r="L179" s="149"/>
      <c r="M179" s="149"/>
      <c r="N179" s="184" t="s">
        <v>116</v>
      </c>
      <c r="O179" s="6">
        <v>5.0</v>
      </c>
      <c r="P179" s="6">
        <v>1.0</v>
      </c>
      <c r="Q179" s="6">
        <v>2.0</v>
      </c>
      <c r="R179" s="6">
        <v>2.0</v>
      </c>
      <c r="S179" s="6">
        <v>0.0</v>
      </c>
      <c r="T179" s="6">
        <v>0.0</v>
      </c>
      <c r="U179" s="161">
        <v>0.2</v>
      </c>
      <c r="V179" s="161">
        <v>0.4</v>
      </c>
      <c r="W179" s="161">
        <v>0.0</v>
      </c>
      <c r="X179" s="6">
        <v>2.0</v>
      </c>
      <c r="Y179" s="6">
        <v>0.0</v>
      </c>
      <c r="Z179" s="6">
        <v>0.0</v>
      </c>
      <c r="AA179" s="6">
        <v>0.0</v>
      </c>
      <c r="AB179" s="6">
        <v>2.0</v>
      </c>
      <c r="AC179" s="172">
        <v>0.4</v>
      </c>
      <c r="AD179" s="149"/>
      <c r="AE179" s="149"/>
      <c r="AF179" s="149"/>
      <c r="AG179" s="149"/>
      <c r="AH179" s="149"/>
      <c r="AI179" s="149"/>
      <c r="AJ179" s="149"/>
    </row>
    <row r="180" ht="14.25" customHeight="1">
      <c r="A180" s="149"/>
      <c r="B180" s="185" t="s">
        <v>57</v>
      </c>
      <c r="C180" s="168">
        <v>39.0</v>
      </c>
      <c r="D180" s="168">
        <v>16.0</v>
      </c>
      <c r="E180" s="161">
        <f>HISTORICO!$D180/HISTORICO!$C180</f>
        <v>0.4102564103</v>
      </c>
      <c r="F180" s="149"/>
      <c r="G180" s="149"/>
      <c r="H180" s="149"/>
      <c r="I180" s="149"/>
      <c r="J180" s="149"/>
      <c r="K180" s="150"/>
      <c r="L180" s="149"/>
      <c r="M180" s="149"/>
      <c r="N180" s="184" t="s">
        <v>525</v>
      </c>
      <c r="O180" s="6">
        <v>5.0</v>
      </c>
      <c r="P180" s="6">
        <v>0.0</v>
      </c>
      <c r="Q180" s="6">
        <v>1.0</v>
      </c>
      <c r="R180" s="6">
        <v>4.0</v>
      </c>
      <c r="S180" s="6">
        <v>0.0</v>
      </c>
      <c r="T180" s="6">
        <v>0.0</v>
      </c>
      <c r="U180" s="161">
        <v>0.0</v>
      </c>
      <c r="V180" s="161">
        <v>0.2</v>
      </c>
      <c r="W180" s="161">
        <v>0.0</v>
      </c>
      <c r="X180" s="6">
        <v>0.0</v>
      </c>
      <c r="Y180" s="6">
        <v>0.0</v>
      </c>
      <c r="Z180" s="6">
        <v>0.0</v>
      </c>
      <c r="AA180" s="6">
        <v>0.0</v>
      </c>
      <c r="AB180" s="6">
        <v>0.0</v>
      </c>
      <c r="AC180" s="172">
        <v>0.0</v>
      </c>
      <c r="AD180" s="149"/>
      <c r="AE180" s="149"/>
      <c r="AF180" s="149"/>
      <c r="AG180" s="149"/>
      <c r="AH180" s="149"/>
      <c r="AI180" s="149"/>
      <c r="AJ180" s="149"/>
    </row>
    <row r="181" ht="14.25" customHeight="1">
      <c r="A181" s="149"/>
      <c r="B181" s="185" t="s">
        <v>47</v>
      </c>
      <c r="C181" s="169">
        <v>36.0</v>
      </c>
      <c r="D181" s="169">
        <v>12.0</v>
      </c>
      <c r="E181" s="161">
        <f>HISTORICO!$D181/HISTORICO!$C181</f>
        <v>0.3333333333</v>
      </c>
      <c r="F181" s="149"/>
      <c r="G181" s="149"/>
      <c r="H181" s="149"/>
      <c r="I181" s="149"/>
      <c r="J181" s="149"/>
      <c r="K181" s="150"/>
      <c r="L181" s="149"/>
      <c r="M181" s="149"/>
      <c r="N181" s="184" t="s">
        <v>63</v>
      </c>
      <c r="O181" s="6">
        <v>4.0</v>
      </c>
      <c r="P181" s="6">
        <v>0.0</v>
      </c>
      <c r="Q181" s="6">
        <v>2.0</v>
      </c>
      <c r="R181" s="6">
        <v>0.0</v>
      </c>
      <c r="S181" s="6">
        <v>2.0</v>
      </c>
      <c r="T181" s="6">
        <v>0.0</v>
      </c>
      <c r="U181" s="161">
        <v>0.0</v>
      </c>
      <c r="V181" s="161">
        <v>0.5</v>
      </c>
      <c r="W181" s="161">
        <v>0.5</v>
      </c>
      <c r="X181" s="6">
        <v>0.0</v>
      </c>
      <c r="Y181" s="6">
        <v>0.0</v>
      </c>
      <c r="Z181" s="6">
        <v>0.0</v>
      </c>
      <c r="AA181" s="6">
        <v>0.0</v>
      </c>
      <c r="AB181" s="6">
        <v>0.0</v>
      </c>
      <c r="AC181" s="172">
        <v>0.0</v>
      </c>
      <c r="AD181" s="149"/>
      <c r="AE181" s="149"/>
      <c r="AF181" s="149"/>
      <c r="AG181" s="149"/>
      <c r="AH181" s="149"/>
      <c r="AI181" s="149"/>
      <c r="AJ181" s="149"/>
    </row>
    <row r="182" ht="14.25" customHeight="1">
      <c r="A182" s="149"/>
      <c r="B182" s="185" t="s">
        <v>689</v>
      </c>
      <c r="C182" s="168">
        <v>31.0</v>
      </c>
      <c r="D182" s="168">
        <v>11.0</v>
      </c>
      <c r="E182" s="161">
        <f>HISTORICO!$D182/HISTORICO!$C182</f>
        <v>0.3548387097</v>
      </c>
      <c r="F182" s="149"/>
      <c r="G182" s="149"/>
      <c r="H182" s="149"/>
      <c r="I182" s="149"/>
      <c r="J182" s="149"/>
      <c r="K182" s="150"/>
      <c r="L182" s="149"/>
      <c r="M182" s="149"/>
      <c r="N182" s="184" t="s">
        <v>63</v>
      </c>
      <c r="O182" s="6">
        <v>4.0</v>
      </c>
      <c r="P182" s="6">
        <v>0.0</v>
      </c>
      <c r="Q182" s="6">
        <v>2.0</v>
      </c>
      <c r="R182" s="6">
        <v>0.0</v>
      </c>
      <c r="S182" s="6">
        <v>2.0</v>
      </c>
      <c r="T182" s="6">
        <v>0.0</v>
      </c>
      <c r="U182" s="6">
        <v>0.0</v>
      </c>
      <c r="V182" s="6">
        <v>0.5</v>
      </c>
      <c r="W182" s="6">
        <v>0.5</v>
      </c>
      <c r="X182" s="6">
        <v>0.0</v>
      </c>
      <c r="Y182" s="6">
        <v>0.0</v>
      </c>
      <c r="Z182" s="6">
        <v>0.0</v>
      </c>
      <c r="AA182" s="6">
        <v>0.0</v>
      </c>
      <c r="AB182" s="6">
        <v>0.0</v>
      </c>
      <c r="AC182" s="172">
        <v>0.0</v>
      </c>
      <c r="AD182" s="149"/>
      <c r="AE182" s="149"/>
      <c r="AF182" s="149"/>
      <c r="AG182" s="149"/>
      <c r="AH182" s="149"/>
      <c r="AI182" s="149"/>
      <c r="AJ182" s="149"/>
    </row>
    <row r="183" ht="14.25" customHeight="1">
      <c r="A183" s="149"/>
      <c r="B183" s="185" t="s">
        <v>807</v>
      </c>
      <c r="C183" s="168">
        <v>30.0</v>
      </c>
      <c r="D183" s="168">
        <v>3.0</v>
      </c>
      <c r="E183" s="161">
        <f>HISTORICO!$D183/HISTORICO!$C183</f>
        <v>0.1</v>
      </c>
      <c r="F183" s="149"/>
      <c r="G183" s="149"/>
      <c r="H183" s="149"/>
      <c r="I183" s="149"/>
      <c r="J183" s="149"/>
      <c r="K183" s="150"/>
      <c r="L183" s="149"/>
      <c r="M183" s="149"/>
      <c r="N183" s="184" t="s">
        <v>55</v>
      </c>
      <c r="O183" s="6">
        <v>4.0</v>
      </c>
      <c r="P183" s="6">
        <v>2.0</v>
      </c>
      <c r="Q183" s="6">
        <v>0.0</v>
      </c>
      <c r="R183" s="6">
        <v>2.0</v>
      </c>
      <c r="S183" s="6">
        <v>0.0</v>
      </c>
      <c r="T183" s="6">
        <v>0.0</v>
      </c>
      <c r="U183" s="161">
        <v>0.5</v>
      </c>
      <c r="V183" s="161">
        <v>0.0</v>
      </c>
      <c r="W183" s="161">
        <v>0.0</v>
      </c>
      <c r="X183" s="6">
        <v>4.0</v>
      </c>
      <c r="Y183" s="6">
        <v>0.0</v>
      </c>
      <c r="Z183" s="6">
        <v>0.0</v>
      </c>
      <c r="AA183" s="6">
        <v>0.0</v>
      </c>
      <c r="AB183" s="6">
        <v>4.0</v>
      </c>
      <c r="AC183" s="172">
        <v>1.0</v>
      </c>
      <c r="AD183" s="149"/>
      <c r="AE183" s="149"/>
      <c r="AF183" s="149"/>
      <c r="AG183" s="149"/>
      <c r="AH183" s="149"/>
      <c r="AI183" s="149"/>
      <c r="AJ183" s="149"/>
    </row>
    <row r="184" ht="14.25" customHeight="1">
      <c r="A184" s="149"/>
      <c r="B184" s="185" t="s">
        <v>368</v>
      </c>
      <c r="C184" s="169">
        <v>27.0</v>
      </c>
      <c r="D184" s="169">
        <v>10.0</v>
      </c>
      <c r="E184" s="161">
        <f>HISTORICO!$D184/HISTORICO!$C184</f>
        <v>0.3703703704</v>
      </c>
      <c r="F184" s="149"/>
      <c r="G184" s="149"/>
      <c r="H184" s="149"/>
      <c r="I184" s="149"/>
      <c r="J184" s="149"/>
      <c r="K184" s="150"/>
      <c r="L184" s="149"/>
      <c r="M184" s="149"/>
      <c r="N184" s="184" t="s">
        <v>67</v>
      </c>
      <c r="O184" s="6">
        <v>4.0</v>
      </c>
      <c r="P184" s="6">
        <v>0.0</v>
      </c>
      <c r="Q184" s="6">
        <v>3.0</v>
      </c>
      <c r="R184" s="6">
        <v>0.0</v>
      </c>
      <c r="S184" s="6">
        <v>1.0</v>
      </c>
      <c r="T184" s="6">
        <v>0.0</v>
      </c>
      <c r="U184" s="161">
        <v>0.0</v>
      </c>
      <c r="V184" s="161">
        <v>0.75</v>
      </c>
      <c r="W184" s="161">
        <v>0.25</v>
      </c>
      <c r="X184" s="6">
        <v>1.0</v>
      </c>
      <c r="Y184" s="6">
        <v>0.0</v>
      </c>
      <c r="Z184" s="6">
        <v>0.0</v>
      </c>
      <c r="AA184" s="6">
        <v>0.0</v>
      </c>
      <c r="AB184" s="6">
        <v>1.0</v>
      </c>
      <c r="AC184" s="172">
        <v>0.25</v>
      </c>
      <c r="AD184" s="149"/>
      <c r="AE184" s="149"/>
      <c r="AF184" s="149"/>
      <c r="AG184" s="149"/>
      <c r="AH184" s="149"/>
      <c r="AI184" s="149"/>
      <c r="AJ184" s="149"/>
    </row>
    <row r="185" ht="14.25" customHeight="1">
      <c r="A185" s="149"/>
      <c r="B185" s="185" t="s">
        <v>106</v>
      </c>
      <c r="C185" s="168">
        <v>27.0</v>
      </c>
      <c r="D185" s="168">
        <v>13.0</v>
      </c>
      <c r="E185" s="161">
        <f>HISTORICO!$D185/HISTORICO!$C185</f>
        <v>0.4814814815</v>
      </c>
      <c r="F185" s="149"/>
      <c r="G185" s="149"/>
      <c r="H185" s="149"/>
      <c r="I185" s="149"/>
      <c r="J185" s="149"/>
      <c r="K185" s="150"/>
      <c r="L185" s="149"/>
      <c r="M185" s="149"/>
      <c r="N185" s="184" t="s">
        <v>66</v>
      </c>
      <c r="O185" s="6">
        <v>4.0</v>
      </c>
      <c r="P185" s="6">
        <v>1.0</v>
      </c>
      <c r="Q185" s="6">
        <v>1.0</v>
      </c>
      <c r="R185" s="6">
        <v>1.0</v>
      </c>
      <c r="S185" s="6">
        <v>1.0</v>
      </c>
      <c r="T185" s="6">
        <v>0.0</v>
      </c>
      <c r="U185" s="161">
        <v>0.25</v>
      </c>
      <c r="V185" s="161">
        <v>0.25</v>
      </c>
      <c r="W185" s="161">
        <v>0.25</v>
      </c>
      <c r="X185" s="6">
        <v>2.0</v>
      </c>
      <c r="Y185" s="6">
        <v>1.0</v>
      </c>
      <c r="Z185" s="6">
        <v>0.0</v>
      </c>
      <c r="AA185" s="6">
        <v>0.0</v>
      </c>
      <c r="AB185" s="6">
        <v>3.0</v>
      </c>
      <c r="AC185" s="172">
        <v>0.75</v>
      </c>
      <c r="AD185" s="149"/>
      <c r="AE185" s="149"/>
      <c r="AF185" s="149"/>
      <c r="AG185" s="149"/>
      <c r="AH185" s="149"/>
      <c r="AI185" s="149"/>
      <c r="AJ185" s="149"/>
    </row>
    <row r="186" ht="14.25" customHeight="1">
      <c r="A186" s="149"/>
      <c r="B186" s="185" t="s">
        <v>726</v>
      </c>
      <c r="C186" s="169">
        <v>26.0</v>
      </c>
      <c r="D186" s="169">
        <v>8.0</v>
      </c>
      <c r="E186" s="161">
        <f>HISTORICO!$D186/HISTORICO!$C186</f>
        <v>0.3076923077</v>
      </c>
      <c r="F186" s="149"/>
      <c r="G186" s="149"/>
      <c r="H186" s="149"/>
      <c r="I186" s="149"/>
      <c r="J186" s="149"/>
      <c r="K186" s="150"/>
      <c r="L186" s="149"/>
      <c r="M186" s="149"/>
      <c r="N186" s="184" t="s">
        <v>86</v>
      </c>
      <c r="O186" s="6">
        <v>4.0</v>
      </c>
      <c r="P186" s="6">
        <v>0.0</v>
      </c>
      <c r="Q186" s="6">
        <v>1.0</v>
      </c>
      <c r="R186" s="6">
        <v>1.0</v>
      </c>
      <c r="S186" s="6">
        <v>2.0</v>
      </c>
      <c r="T186" s="6">
        <v>0.0</v>
      </c>
      <c r="U186" s="161">
        <v>0.0</v>
      </c>
      <c r="V186" s="161">
        <v>0.25</v>
      </c>
      <c r="W186" s="161">
        <v>0.5</v>
      </c>
      <c r="X186" s="6">
        <v>0.0</v>
      </c>
      <c r="Y186" s="6">
        <v>0.0</v>
      </c>
      <c r="Z186" s="6">
        <v>0.0</v>
      </c>
      <c r="AA186" s="6">
        <v>0.0</v>
      </c>
      <c r="AB186" s="6">
        <v>0.0</v>
      </c>
      <c r="AC186" s="172">
        <v>0.0</v>
      </c>
      <c r="AD186" s="149"/>
      <c r="AE186" s="149"/>
      <c r="AF186" s="149"/>
      <c r="AG186" s="149"/>
      <c r="AH186" s="149"/>
      <c r="AI186" s="149"/>
      <c r="AJ186" s="149"/>
    </row>
    <row r="187" ht="14.25" customHeight="1">
      <c r="A187" s="149"/>
      <c r="B187" s="185" t="s">
        <v>42</v>
      </c>
      <c r="C187" s="168">
        <v>25.0</v>
      </c>
      <c r="D187" s="168">
        <v>8.0</v>
      </c>
      <c r="E187" s="161">
        <f>HISTORICO!$D187/HISTORICO!$C187</f>
        <v>0.32</v>
      </c>
      <c r="F187" s="149"/>
      <c r="G187" s="149"/>
      <c r="H187" s="149"/>
      <c r="I187" s="149"/>
      <c r="J187" s="149"/>
      <c r="K187" s="150"/>
      <c r="L187" s="149"/>
      <c r="M187" s="149"/>
      <c r="N187" s="184" t="s">
        <v>526</v>
      </c>
      <c r="O187" s="6">
        <v>4.0</v>
      </c>
      <c r="P187" s="6">
        <v>0.0</v>
      </c>
      <c r="Q187" s="6">
        <v>0.0</v>
      </c>
      <c r="R187" s="6">
        <v>2.0</v>
      </c>
      <c r="S187" s="6">
        <v>2.0</v>
      </c>
      <c r="T187" s="6">
        <v>0.0</v>
      </c>
      <c r="U187" s="161">
        <v>0.0</v>
      </c>
      <c r="V187" s="161">
        <v>0.0</v>
      </c>
      <c r="W187" s="161">
        <v>0.5</v>
      </c>
      <c r="X187" s="6">
        <v>0.0</v>
      </c>
      <c r="Y187" s="6">
        <v>0.0</v>
      </c>
      <c r="Z187" s="6">
        <v>0.0</v>
      </c>
      <c r="AA187" s="6">
        <v>0.0</v>
      </c>
      <c r="AB187" s="6">
        <v>0.0</v>
      </c>
      <c r="AC187" s="172">
        <v>0.0</v>
      </c>
      <c r="AD187" s="149"/>
      <c r="AE187" s="149"/>
      <c r="AF187" s="149"/>
      <c r="AG187" s="149"/>
      <c r="AH187" s="149"/>
      <c r="AI187" s="149"/>
      <c r="AJ187" s="149"/>
    </row>
    <row r="188" ht="14.25" customHeight="1">
      <c r="A188" s="149"/>
      <c r="B188" s="185" t="s">
        <v>692</v>
      </c>
      <c r="C188" s="168">
        <v>25.0</v>
      </c>
      <c r="D188" s="168">
        <v>8.0</v>
      </c>
      <c r="E188" s="161">
        <f>HISTORICO!$D188/HISTORICO!$C188</f>
        <v>0.32</v>
      </c>
      <c r="F188" s="149"/>
      <c r="G188" s="149"/>
      <c r="H188" s="149"/>
      <c r="I188" s="149"/>
      <c r="J188" s="149"/>
      <c r="K188" s="150"/>
      <c r="L188" s="149"/>
      <c r="M188" s="149"/>
      <c r="N188" s="184" t="s">
        <v>529</v>
      </c>
      <c r="O188" s="6">
        <v>4.0</v>
      </c>
      <c r="P188" s="6">
        <v>0.0</v>
      </c>
      <c r="Q188" s="6">
        <v>2.0</v>
      </c>
      <c r="R188" s="6">
        <v>1.0</v>
      </c>
      <c r="S188" s="6">
        <v>1.0</v>
      </c>
      <c r="T188" s="6">
        <v>0.0</v>
      </c>
      <c r="U188" s="161">
        <v>0.0</v>
      </c>
      <c r="V188" s="161">
        <v>0.5</v>
      </c>
      <c r="W188" s="161">
        <v>0.25</v>
      </c>
      <c r="X188" s="6">
        <v>0.0</v>
      </c>
      <c r="Y188" s="6">
        <v>1.0</v>
      </c>
      <c r="Z188" s="6">
        <v>0.0</v>
      </c>
      <c r="AA188" s="6">
        <v>0.0</v>
      </c>
      <c r="AB188" s="6">
        <v>1.0</v>
      </c>
      <c r="AC188" s="172">
        <v>0.25</v>
      </c>
      <c r="AD188" s="149"/>
      <c r="AE188" s="149"/>
      <c r="AF188" s="149"/>
      <c r="AG188" s="149"/>
      <c r="AH188" s="149"/>
      <c r="AI188" s="149"/>
      <c r="AJ188" s="149"/>
    </row>
    <row r="189" ht="14.25" customHeight="1">
      <c r="A189" s="149"/>
      <c r="B189" s="185" t="s">
        <v>774</v>
      </c>
      <c r="C189" s="169">
        <v>25.0</v>
      </c>
      <c r="D189" s="169">
        <v>4.0</v>
      </c>
      <c r="E189" s="161">
        <f>HISTORICO!$D189/HISTORICO!$C189</f>
        <v>0.16</v>
      </c>
      <c r="F189" s="149"/>
      <c r="G189" s="149"/>
      <c r="H189" s="149"/>
      <c r="I189" s="149"/>
      <c r="J189" s="149"/>
      <c r="K189" s="150"/>
      <c r="L189" s="149"/>
      <c r="M189" s="149"/>
      <c r="N189" s="184" t="s">
        <v>38</v>
      </c>
      <c r="O189" s="6">
        <v>4.0</v>
      </c>
      <c r="P189" s="6">
        <v>1.0</v>
      </c>
      <c r="Q189" s="6">
        <v>1.0</v>
      </c>
      <c r="R189" s="6">
        <v>1.0</v>
      </c>
      <c r="S189" s="6">
        <v>1.0</v>
      </c>
      <c r="T189" s="6">
        <v>0.0</v>
      </c>
      <c r="U189" s="161">
        <v>0.25</v>
      </c>
      <c r="V189" s="161">
        <v>0.25</v>
      </c>
      <c r="W189" s="161">
        <v>0.25</v>
      </c>
      <c r="X189" s="6">
        <v>1.0</v>
      </c>
      <c r="Y189" s="6">
        <v>0.0</v>
      </c>
      <c r="Z189" s="6">
        <v>0.0</v>
      </c>
      <c r="AA189" s="6">
        <v>0.0</v>
      </c>
      <c r="AB189" s="6">
        <v>1.0</v>
      </c>
      <c r="AC189" s="172">
        <v>0.25</v>
      </c>
      <c r="AD189" s="149"/>
      <c r="AE189" s="149"/>
      <c r="AF189" s="149"/>
      <c r="AG189" s="149"/>
      <c r="AH189" s="149"/>
      <c r="AI189" s="149"/>
      <c r="AJ189" s="149"/>
    </row>
    <row r="190" ht="14.25" customHeight="1">
      <c r="A190" s="149"/>
      <c r="B190" s="185" t="s">
        <v>724</v>
      </c>
      <c r="C190" s="168">
        <v>24.0</v>
      </c>
      <c r="D190" s="168">
        <v>8.0</v>
      </c>
      <c r="E190" s="161">
        <f>HISTORICO!$D190/HISTORICO!$C190</f>
        <v>0.3333333333</v>
      </c>
      <c r="F190" s="149"/>
      <c r="G190" s="149"/>
      <c r="H190" s="149"/>
      <c r="I190" s="149"/>
      <c r="J190" s="149"/>
      <c r="K190" s="150"/>
      <c r="L190" s="149"/>
      <c r="M190" s="149"/>
      <c r="N190" s="184" t="s">
        <v>502</v>
      </c>
      <c r="O190" s="6">
        <v>4.0</v>
      </c>
      <c r="P190" s="6">
        <v>1.0</v>
      </c>
      <c r="Q190" s="6">
        <v>2.0</v>
      </c>
      <c r="R190" s="6">
        <v>1.0</v>
      </c>
      <c r="S190" s="6">
        <v>0.0</v>
      </c>
      <c r="T190" s="6">
        <v>0.0</v>
      </c>
      <c r="U190" s="161">
        <v>0.25</v>
      </c>
      <c r="V190" s="161">
        <v>0.5</v>
      </c>
      <c r="W190" s="161">
        <v>0.0</v>
      </c>
      <c r="X190" s="6">
        <v>0.0</v>
      </c>
      <c r="Y190" s="6">
        <v>0.0</v>
      </c>
      <c r="Z190" s="6">
        <v>3.0</v>
      </c>
      <c r="AA190" s="6">
        <v>0.0</v>
      </c>
      <c r="AB190" s="6">
        <v>3.0</v>
      </c>
      <c r="AC190" s="172">
        <v>0.75</v>
      </c>
      <c r="AD190" s="149"/>
      <c r="AE190" s="149"/>
      <c r="AF190" s="149"/>
      <c r="AG190" s="149"/>
      <c r="AH190" s="149"/>
      <c r="AI190" s="149"/>
      <c r="AJ190" s="149"/>
    </row>
    <row r="191" ht="14.25" customHeight="1">
      <c r="A191" s="149"/>
      <c r="B191" s="185" t="s">
        <v>467</v>
      </c>
      <c r="C191" s="168">
        <v>23.0</v>
      </c>
      <c r="D191" s="168">
        <v>5.0</v>
      </c>
      <c r="E191" s="161">
        <f>HISTORICO!$D191/HISTORICO!$C191</f>
        <v>0.2173913043</v>
      </c>
      <c r="F191" s="149"/>
      <c r="G191" s="149"/>
      <c r="H191" s="149"/>
      <c r="I191" s="149"/>
      <c r="J191" s="149"/>
      <c r="K191" s="150"/>
      <c r="L191" s="149"/>
      <c r="M191" s="149"/>
      <c r="N191" s="184" t="s">
        <v>527</v>
      </c>
      <c r="O191" s="6">
        <v>4.0</v>
      </c>
      <c r="P191" s="6">
        <v>0.0</v>
      </c>
      <c r="Q191" s="6">
        <v>2.0</v>
      </c>
      <c r="R191" s="6">
        <v>2.0</v>
      </c>
      <c r="S191" s="6">
        <v>0.0</v>
      </c>
      <c r="T191" s="6">
        <v>0.0</v>
      </c>
      <c r="U191" s="161">
        <v>0.0</v>
      </c>
      <c r="V191" s="161">
        <v>0.5</v>
      </c>
      <c r="W191" s="161">
        <v>0.0</v>
      </c>
      <c r="X191" s="6">
        <v>0.0</v>
      </c>
      <c r="Y191" s="6">
        <v>0.0</v>
      </c>
      <c r="Z191" s="6">
        <v>0.0</v>
      </c>
      <c r="AA191" s="6">
        <v>0.0</v>
      </c>
      <c r="AB191" s="6">
        <v>0.0</v>
      </c>
      <c r="AC191" s="172">
        <v>0.0</v>
      </c>
      <c r="AD191" s="149"/>
      <c r="AE191" s="149"/>
      <c r="AF191" s="149"/>
      <c r="AG191" s="149"/>
      <c r="AH191" s="149"/>
      <c r="AI191" s="149"/>
      <c r="AJ191" s="149"/>
    </row>
    <row r="192" ht="14.25" customHeight="1">
      <c r="A192" s="149"/>
      <c r="B192" s="185" t="s">
        <v>683</v>
      </c>
      <c r="C192" s="168">
        <v>22.0</v>
      </c>
      <c r="D192" s="168">
        <v>8.0</v>
      </c>
      <c r="E192" s="161">
        <f>HISTORICO!$D192/HISTORICO!$C192</f>
        <v>0.3636363636</v>
      </c>
      <c r="F192" s="149"/>
      <c r="G192" s="149"/>
      <c r="H192" s="149"/>
      <c r="I192" s="149"/>
      <c r="J192" s="149"/>
      <c r="K192" s="150"/>
      <c r="L192" s="149"/>
      <c r="M192" s="149"/>
      <c r="N192" s="184" t="s">
        <v>530</v>
      </c>
      <c r="O192" s="6">
        <v>4.0</v>
      </c>
      <c r="P192" s="6">
        <v>0.0</v>
      </c>
      <c r="Q192" s="6">
        <v>2.0</v>
      </c>
      <c r="R192" s="6">
        <v>2.0</v>
      </c>
      <c r="S192" s="6">
        <v>0.0</v>
      </c>
      <c r="T192" s="6">
        <v>0.0</v>
      </c>
      <c r="U192" s="161">
        <v>0.0</v>
      </c>
      <c r="V192" s="161">
        <v>0.5</v>
      </c>
      <c r="W192" s="161">
        <v>0.0</v>
      </c>
      <c r="X192" s="6">
        <v>0.0</v>
      </c>
      <c r="Y192" s="6">
        <v>0.0</v>
      </c>
      <c r="Z192" s="6">
        <v>0.0</v>
      </c>
      <c r="AA192" s="6">
        <v>0.0</v>
      </c>
      <c r="AB192" s="6">
        <v>0.0</v>
      </c>
      <c r="AC192" s="172">
        <v>0.0</v>
      </c>
      <c r="AD192" s="149"/>
      <c r="AE192" s="149"/>
      <c r="AF192" s="149"/>
      <c r="AG192" s="149"/>
      <c r="AH192" s="149"/>
      <c r="AI192" s="149"/>
      <c r="AJ192" s="149"/>
    </row>
    <row r="193" ht="14.25" customHeight="1">
      <c r="A193" s="149"/>
      <c r="B193" s="185" t="s">
        <v>750</v>
      </c>
      <c r="C193" s="168">
        <v>21.0</v>
      </c>
      <c r="D193" s="168">
        <v>5.0</v>
      </c>
      <c r="E193" s="161">
        <f>HISTORICO!$D193/HISTORICO!$C193</f>
        <v>0.2380952381</v>
      </c>
      <c r="F193" s="149"/>
      <c r="G193" s="149"/>
      <c r="H193" s="149"/>
      <c r="I193" s="149"/>
      <c r="J193" s="149"/>
      <c r="K193" s="150"/>
      <c r="L193" s="149"/>
      <c r="M193" s="149"/>
      <c r="N193" s="184" t="s">
        <v>530</v>
      </c>
      <c r="O193" s="6">
        <v>4.0</v>
      </c>
      <c r="P193" s="6">
        <v>0.0</v>
      </c>
      <c r="Q193" s="6">
        <v>2.0</v>
      </c>
      <c r="R193" s="6">
        <v>2.0</v>
      </c>
      <c r="S193" s="6">
        <v>0.0</v>
      </c>
      <c r="T193" s="6">
        <v>0.0</v>
      </c>
      <c r="U193" s="6">
        <v>0.0</v>
      </c>
      <c r="V193" s="6">
        <v>0.5</v>
      </c>
      <c r="W193" s="6">
        <v>0.0</v>
      </c>
      <c r="X193" s="6">
        <v>0.0</v>
      </c>
      <c r="Y193" s="6">
        <v>0.0</v>
      </c>
      <c r="Z193" s="6">
        <v>0.0</v>
      </c>
      <c r="AA193" s="6">
        <v>0.0</v>
      </c>
      <c r="AB193" s="6">
        <v>0.0</v>
      </c>
      <c r="AC193" s="172">
        <v>0.0</v>
      </c>
      <c r="AD193" s="149"/>
      <c r="AE193" s="149"/>
      <c r="AF193" s="149"/>
      <c r="AG193" s="149"/>
      <c r="AH193" s="149"/>
      <c r="AI193" s="149"/>
      <c r="AJ193" s="149"/>
    </row>
    <row r="194" ht="14.25" customHeight="1">
      <c r="A194" s="149"/>
      <c r="B194" s="185" t="s">
        <v>641</v>
      </c>
      <c r="C194" s="168">
        <v>20.0</v>
      </c>
      <c r="D194" s="168">
        <v>10.0</v>
      </c>
      <c r="E194" s="161">
        <f>HISTORICO!$D194/HISTORICO!$C194</f>
        <v>0.5</v>
      </c>
      <c r="F194" s="149"/>
      <c r="G194" s="149"/>
      <c r="H194" s="149"/>
      <c r="I194" s="149"/>
      <c r="J194" s="149"/>
      <c r="K194" s="150"/>
      <c r="L194" s="149"/>
      <c r="M194" s="149"/>
      <c r="N194" s="184" t="s">
        <v>455</v>
      </c>
      <c r="O194" s="6">
        <v>4.0</v>
      </c>
      <c r="P194" s="6">
        <v>2.0</v>
      </c>
      <c r="Q194" s="6">
        <v>1.0</v>
      </c>
      <c r="R194" s="6">
        <v>1.0</v>
      </c>
      <c r="S194" s="6">
        <v>0.0</v>
      </c>
      <c r="T194" s="6">
        <v>0.0</v>
      </c>
      <c r="U194" s="161">
        <v>0.5</v>
      </c>
      <c r="V194" s="161">
        <v>0.25</v>
      </c>
      <c r="W194" s="161">
        <v>0.0</v>
      </c>
      <c r="X194" s="6">
        <v>4.0</v>
      </c>
      <c r="Y194" s="6">
        <v>0.0</v>
      </c>
      <c r="Z194" s="6">
        <v>0.0</v>
      </c>
      <c r="AA194" s="6">
        <v>0.0</v>
      </c>
      <c r="AB194" s="6">
        <v>4.0</v>
      </c>
      <c r="AC194" s="172">
        <v>1.0</v>
      </c>
      <c r="AD194" s="149"/>
      <c r="AE194" s="149"/>
      <c r="AF194" s="149"/>
      <c r="AG194" s="149"/>
      <c r="AH194" s="149"/>
      <c r="AI194" s="149"/>
      <c r="AJ194" s="149"/>
    </row>
    <row r="195" ht="14.25" customHeight="1">
      <c r="A195" s="149"/>
      <c r="B195" s="185" t="s">
        <v>608</v>
      </c>
      <c r="C195" s="168">
        <v>20.0</v>
      </c>
      <c r="D195" s="168">
        <v>12.0</v>
      </c>
      <c r="E195" s="161">
        <f>HISTORICO!$D195/HISTORICO!$C195</f>
        <v>0.6</v>
      </c>
      <c r="F195" s="149"/>
      <c r="G195" s="149"/>
      <c r="H195" s="149"/>
      <c r="I195" s="149"/>
      <c r="J195" s="149"/>
      <c r="K195" s="150"/>
      <c r="L195" s="149"/>
      <c r="M195" s="149"/>
      <c r="N195" s="184" t="s">
        <v>447</v>
      </c>
      <c r="O195" s="6">
        <v>4.0</v>
      </c>
      <c r="P195" s="6">
        <v>3.0</v>
      </c>
      <c r="Q195" s="6">
        <v>0.0</v>
      </c>
      <c r="R195" s="6">
        <v>1.0</v>
      </c>
      <c r="S195" s="6">
        <v>0.0</v>
      </c>
      <c r="T195" s="6">
        <v>0.0</v>
      </c>
      <c r="U195" s="6">
        <v>0.75</v>
      </c>
      <c r="V195" s="6">
        <v>0.0</v>
      </c>
      <c r="W195" s="6">
        <v>0.0</v>
      </c>
      <c r="X195" s="6">
        <v>0.0</v>
      </c>
      <c r="Y195" s="6">
        <v>2.0</v>
      </c>
      <c r="Z195" s="6">
        <v>4.0</v>
      </c>
      <c r="AA195" s="6">
        <v>0.0</v>
      </c>
      <c r="AB195" s="6">
        <v>6.0</v>
      </c>
      <c r="AC195" s="172">
        <v>1.5</v>
      </c>
      <c r="AD195" s="149"/>
      <c r="AE195" s="149"/>
      <c r="AF195" s="149"/>
      <c r="AG195" s="149"/>
      <c r="AH195" s="149"/>
      <c r="AI195" s="149"/>
      <c r="AJ195" s="149"/>
    </row>
    <row r="196" ht="14.25" customHeight="1">
      <c r="A196" s="149"/>
      <c r="B196" s="185" t="s">
        <v>631</v>
      </c>
      <c r="C196" s="168">
        <v>20.0</v>
      </c>
      <c r="D196" s="168">
        <v>9.0</v>
      </c>
      <c r="E196" s="161">
        <f>HISTORICO!$D196/HISTORICO!$C196</f>
        <v>0.45</v>
      </c>
      <c r="F196" s="149"/>
      <c r="G196" s="149"/>
      <c r="H196" s="149"/>
      <c r="I196" s="149"/>
      <c r="J196" s="149"/>
      <c r="K196" s="150"/>
      <c r="L196" s="149"/>
      <c r="M196" s="149"/>
      <c r="N196" s="184" t="s">
        <v>44</v>
      </c>
      <c r="O196" s="6">
        <v>3.0</v>
      </c>
      <c r="P196" s="6">
        <v>0.0</v>
      </c>
      <c r="Q196" s="6">
        <v>0.0</v>
      </c>
      <c r="R196" s="6">
        <v>3.0</v>
      </c>
      <c r="S196" s="6">
        <v>0.0</v>
      </c>
      <c r="T196" s="6">
        <v>0.0</v>
      </c>
      <c r="U196" s="161">
        <v>0.0</v>
      </c>
      <c r="V196" s="161">
        <v>0.0</v>
      </c>
      <c r="W196" s="161">
        <v>0.0</v>
      </c>
      <c r="X196" s="6">
        <v>0.0</v>
      </c>
      <c r="Y196" s="6">
        <v>0.0</v>
      </c>
      <c r="Z196" s="6">
        <v>0.0</v>
      </c>
      <c r="AA196" s="6">
        <v>0.0</v>
      </c>
      <c r="AB196" s="6">
        <v>0.0</v>
      </c>
      <c r="AC196" s="172">
        <v>0.0</v>
      </c>
      <c r="AD196" s="149"/>
      <c r="AE196" s="149"/>
      <c r="AF196" s="149"/>
      <c r="AG196" s="149"/>
      <c r="AH196" s="149"/>
      <c r="AI196" s="149"/>
      <c r="AJ196" s="149"/>
    </row>
    <row r="197" ht="14.25" customHeight="1">
      <c r="A197" s="149"/>
      <c r="B197" s="185" t="s">
        <v>633</v>
      </c>
      <c r="C197" s="169">
        <v>20.0</v>
      </c>
      <c r="D197" s="169">
        <v>9.0</v>
      </c>
      <c r="E197" s="161">
        <f>HISTORICO!$D197/HISTORICO!$C197</f>
        <v>0.45</v>
      </c>
      <c r="F197" s="149"/>
      <c r="G197" s="149"/>
      <c r="H197" s="149"/>
      <c r="I197" s="149"/>
      <c r="J197" s="149"/>
      <c r="K197" s="150"/>
      <c r="L197" s="149"/>
      <c r="M197" s="149"/>
      <c r="N197" s="184" t="s">
        <v>44</v>
      </c>
      <c r="O197" s="6">
        <v>3.0</v>
      </c>
      <c r="P197" s="6">
        <v>0.0</v>
      </c>
      <c r="Q197" s="6">
        <v>0.0</v>
      </c>
      <c r="R197" s="6">
        <v>3.0</v>
      </c>
      <c r="S197" s="6">
        <v>0.0</v>
      </c>
      <c r="T197" s="6">
        <v>0.0</v>
      </c>
      <c r="U197" s="6">
        <v>0.0</v>
      </c>
      <c r="V197" s="6">
        <v>0.0</v>
      </c>
      <c r="W197" s="6">
        <v>0.0</v>
      </c>
      <c r="X197" s="6">
        <v>0.0</v>
      </c>
      <c r="Y197" s="6">
        <v>0.0</v>
      </c>
      <c r="Z197" s="6">
        <v>0.0</v>
      </c>
      <c r="AA197" s="6">
        <v>0.0</v>
      </c>
      <c r="AB197" s="6">
        <v>0.0</v>
      </c>
      <c r="AC197" s="172">
        <v>0.0</v>
      </c>
      <c r="AD197" s="149"/>
      <c r="AE197" s="149"/>
      <c r="AF197" s="149"/>
      <c r="AG197" s="149"/>
      <c r="AH197" s="149"/>
      <c r="AI197" s="149"/>
      <c r="AJ197" s="149"/>
    </row>
    <row r="198" ht="14.25" customHeight="1">
      <c r="A198" s="149"/>
      <c r="B198" s="185" t="s">
        <v>679</v>
      </c>
      <c r="C198" s="168">
        <v>19.0</v>
      </c>
      <c r="D198" s="168">
        <v>7.0</v>
      </c>
      <c r="E198" s="161">
        <f>HISTORICO!$D198/HISTORICO!$C198</f>
        <v>0.3684210526</v>
      </c>
      <c r="F198" s="149"/>
      <c r="G198" s="149"/>
      <c r="H198" s="149"/>
      <c r="I198" s="149"/>
      <c r="J198" s="149"/>
      <c r="K198" s="150"/>
      <c r="L198" s="149"/>
      <c r="M198" s="149"/>
      <c r="N198" s="184" t="s">
        <v>71</v>
      </c>
      <c r="O198" s="6">
        <v>3.0</v>
      </c>
      <c r="P198" s="6">
        <v>1.0</v>
      </c>
      <c r="Q198" s="6">
        <v>1.0</v>
      </c>
      <c r="R198" s="6">
        <v>1.0</v>
      </c>
      <c r="S198" s="6">
        <v>0.0</v>
      </c>
      <c r="T198" s="6">
        <v>0.0</v>
      </c>
      <c r="U198" s="161">
        <v>0.3333333333333333</v>
      </c>
      <c r="V198" s="161">
        <v>0.3333333333333333</v>
      </c>
      <c r="W198" s="161">
        <v>0.0</v>
      </c>
      <c r="X198" s="6">
        <v>1.0</v>
      </c>
      <c r="Y198" s="6">
        <v>0.0</v>
      </c>
      <c r="Z198" s="6">
        <v>0.0</v>
      </c>
      <c r="AA198" s="6">
        <v>0.0</v>
      </c>
      <c r="AB198" s="6">
        <v>1.0</v>
      </c>
      <c r="AC198" s="172">
        <v>0.3333333333333333</v>
      </c>
      <c r="AD198" s="149"/>
      <c r="AE198" s="149"/>
      <c r="AF198" s="149"/>
      <c r="AG198" s="149"/>
      <c r="AH198" s="149"/>
      <c r="AI198" s="149"/>
      <c r="AJ198" s="149"/>
    </row>
    <row r="199" ht="14.25" customHeight="1">
      <c r="A199" s="149"/>
      <c r="B199" s="185" t="s">
        <v>788</v>
      </c>
      <c r="C199" s="168">
        <v>19.0</v>
      </c>
      <c r="D199" s="168">
        <v>3.0</v>
      </c>
      <c r="E199" s="161">
        <f>HISTORICO!$D199/HISTORICO!$C199</f>
        <v>0.1578947368</v>
      </c>
      <c r="F199" s="149"/>
      <c r="G199" s="149"/>
      <c r="H199" s="149"/>
      <c r="I199" s="149"/>
      <c r="J199" s="149"/>
      <c r="K199" s="150"/>
      <c r="L199" s="149"/>
      <c r="M199" s="149"/>
      <c r="N199" s="184" t="s">
        <v>381</v>
      </c>
      <c r="O199" s="6">
        <v>3.0</v>
      </c>
      <c r="P199" s="6">
        <v>1.0</v>
      </c>
      <c r="Q199" s="6">
        <v>0.0</v>
      </c>
      <c r="R199" s="6">
        <v>0.0</v>
      </c>
      <c r="S199" s="6">
        <v>2.0</v>
      </c>
      <c r="T199" s="6">
        <v>0.0</v>
      </c>
      <c r="U199" s="161">
        <v>0.3333333333333333</v>
      </c>
      <c r="V199" s="161">
        <v>0.0</v>
      </c>
      <c r="W199" s="161">
        <v>0.6666666666666666</v>
      </c>
      <c r="X199" s="6">
        <v>1.0</v>
      </c>
      <c r="Y199" s="6">
        <v>0.0</v>
      </c>
      <c r="Z199" s="6">
        <v>0.0</v>
      </c>
      <c r="AA199" s="6">
        <v>0.0</v>
      </c>
      <c r="AB199" s="6">
        <v>1.0</v>
      </c>
      <c r="AC199" s="172">
        <v>0.3333333333333333</v>
      </c>
      <c r="AD199" s="149"/>
      <c r="AE199" s="149"/>
      <c r="AF199" s="149"/>
      <c r="AG199" s="149"/>
      <c r="AH199" s="149"/>
      <c r="AI199" s="149"/>
      <c r="AJ199" s="149"/>
    </row>
    <row r="200" ht="14.25" customHeight="1">
      <c r="A200" s="149"/>
      <c r="B200" s="185" t="s">
        <v>760</v>
      </c>
      <c r="C200" s="168">
        <v>18.0</v>
      </c>
      <c r="D200" s="168">
        <v>4.0</v>
      </c>
      <c r="E200" s="161">
        <f>HISTORICO!$D200/HISTORICO!$C200</f>
        <v>0.2222222222</v>
      </c>
      <c r="F200" s="149"/>
      <c r="G200" s="149"/>
      <c r="H200" s="149"/>
      <c r="I200" s="149"/>
      <c r="J200" s="149"/>
      <c r="K200" s="150"/>
      <c r="L200" s="149"/>
      <c r="M200" s="149"/>
      <c r="N200" s="184" t="s">
        <v>490</v>
      </c>
      <c r="O200" s="6">
        <v>3.0</v>
      </c>
      <c r="P200" s="6">
        <v>1.0</v>
      </c>
      <c r="Q200" s="6">
        <v>0.0</v>
      </c>
      <c r="R200" s="6">
        <v>0.0</v>
      </c>
      <c r="S200" s="6">
        <v>2.0</v>
      </c>
      <c r="T200" s="6">
        <v>0.0</v>
      </c>
      <c r="U200" s="161">
        <v>0.3333333333333333</v>
      </c>
      <c r="V200" s="161">
        <v>0.0</v>
      </c>
      <c r="W200" s="161">
        <v>0.6666666666666666</v>
      </c>
      <c r="X200" s="6">
        <v>0.0</v>
      </c>
      <c r="Y200" s="6">
        <v>0.0</v>
      </c>
      <c r="Z200" s="6">
        <v>0.0</v>
      </c>
      <c r="AA200" s="6">
        <v>3.0</v>
      </c>
      <c r="AB200" s="6">
        <v>3.0</v>
      </c>
      <c r="AC200" s="172">
        <v>1.0</v>
      </c>
      <c r="AD200" s="149"/>
      <c r="AE200" s="149"/>
      <c r="AF200" s="149"/>
      <c r="AG200" s="149"/>
      <c r="AH200" s="149"/>
      <c r="AI200" s="149"/>
      <c r="AJ200" s="149"/>
    </row>
    <row r="201" ht="14.25" customHeight="1">
      <c r="A201" s="149"/>
      <c r="B201" s="185" t="s">
        <v>551</v>
      </c>
      <c r="C201" s="169">
        <v>18.0</v>
      </c>
      <c r="D201" s="169">
        <v>7.0</v>
      </c>
      <c r="E201" s="161">
        <f>HISTORICO!$D201/HISTORICO!$C201</f>
        <v>0.3888888889</v>
      </c>
      <c r="F201" s="149"/>
      <c r="G201" s="149"/>
      <c r="H201" s="149"/>
      <c r="I201" s="149"/>
      <c r="J201" s="149"/>
      <c r="K201" s="150"/>
      <c r="L201" s="149"/>
      <c r="M201" s="149"/>
      <c r="N201" s="184" t="s">
        <v>534</v>
      </c>
      <c r="O201" s="6">
        <v>3.0</v>
      </c>
      <c r="P201" s="6">
        <v>0.0</v>
      </c>
      <c r="Q201" s="6">
        <v>2.0</v>
      </c>
      <c r="R201" s="6">
        <v>0.0</v>
      </c>
      <c r="S201" s="6">
        <v>1.0</v>
      </c>
      <c r="T201" s="6">
        <v>0.0</v>
      </c>
      <c r="U201" s="161">
        <v>0.0</v>
      </c>
      <c r="V201" s="161">
        <v>0.6666666666666666</v>
      </c>
      <c r="W201" s="161">
        <v>0.3333333333333333</v>
      </c>
      <c r="X201" s="6">
        <v>1.0</v>
      </c>
      <c r="Y201" s="6">
        <v>0.0</v>
      </c>
      <c r="Z201" s="6">
        <v>0.0</v>
      </c>
      <c r="AA201" s="6">
        <v>0.0</v>
      </c>
      <c r="AB201" s="6">
        <v>1.0</v>
      </c>
      <c r="AC201" s="172">
        <v>0.3333333333333333</v>
      </c>
      <c r="AD201" s="149"/>
      <c r="AE201" s="149"/>
      <c r="AF201" s="149"/>
      <c r="AG201" s="149"/>
      <c r="AH201" s="149"/>
      <c r="AI201" s="149"/>
      <c r="AJ201" s="149"/>
    </row>
    <row r="202" ht="14.25" customHeight="1">
      <c r="A202" s="149"/>
      <c r="B202" s="185" t="s">
        <v>737</v>
      </c>
      <c r="C202" s="168">
        <v>18.0</v>
      </c>
      <c r="D202" s="168">
        <v>5.0</v>
      </c>
      <c r="E202" s="161">
        <f>HISTORICO!$D202/HISTORICO!$C202</f>
        <v>0.2777777778</v>
      </c>
      <c r="F202" s="149"/>
      <c r="G202" s="149"/>
      <c r="H202" s="149"/>
      <c r="I202" s="149"/>
      <c r="J202" s="149"/>
      <c r="K202" s="150"/>
      <c r="L202" s="149"/>
      <c r="M202" s="149"/>
      <c r="N202" s="184" t="s">
        <v>420</v>
      </c>
      <c r="O202" s="6">
        <v>3.0</v>
      </c>
      <c r="P202" s="6">
        <v>1.0</v>
      </c>
      <c r="Q202" s="6">
        <v>1.0</v>
      </c>
      <c r="R202" s="6">
        <v>0.0</v>
      </c>
      <c r="S202" s="6">
        <v>1.0</v>
      </c>
      <c r="T202" s="6">
        <v>0.0</v>
      </c>
      <c r="U202" s="161">
        <v>0.3333333333333333</v>
      </c>
      <c r="V202" s="161">
        <v>0.3333333333333333</v>
      </c>
      <c r="W202" s="161">
        <v>0.3333333333333333</v>
      </c>
      <c r="X202" s="6">
        <v>2.0</v>
      </c>
      <c r="Y202" s="6">
        <v>0.0</v>
      </c>
      <c r="Z202" s="6">
        <v>0.0</v>
      </c>
      <c r="AA202" s="6">
        <v>0.0</v>
      </c>
      <c r="AB202" s="6">
        <v>2.0</v>
      </c>
      <c r="AC202" s="172">
        <v>0.6666666666666666</v>
      </c>
      <c r="AD202" s="149"/>
      <c r="AE202" s="149"/>
      <c r="AF202" s="149"/>
      <c r="AG202" s="149"/>
      <c r="AH202" s="149"/>
      <c r="AI202" s="149"/>
      <c r="AJ202" s="149"/>
    </row>
    <row r="203" ht="14.25" customHeight="1">
      <c r="A203" s="149"/>
      <c r="B203" s="185" t="s">
        <v>779</v>
      </c>
      <c r="C203" s="168">
        <v>18.0</v>
      </c>
      <c r="D203" s="168">
        <v>3.0</v>
      </c>
      <c r="E203" s="161">
        <f>HISTORICO!$D203/HISTORICO!$C203</f>
        <v>0.1666666667</v>
      </c>
      <c r="F203" s="149"/>
      <c r="G203" s="149"/>
      <c r="H203" s="149"/>
      <c r="I203" s="149"/>
      <c r="J203" s="149"/>
      <c r="K203" s="150"/>
      <c r="L203" s="149"/>
      <c r="M203" s="149"/>
      <c r="N203" s="184" t="s">
        <v>430</v>
      </c>
      <c r="O203" s="6">
        <v>3.0</v>
      </c>
      <c r="P203" s="6">
        <v>0.0</v>
      </c>
      <c r="Q203" s="6">
        <v>1.0</v>
      </c>
      <c r="R203" s="6">
        <v>1.0</v>
      </c>
      <c r="S203" s="6">
        <v>1.0</v>
      </c>
      <c r="T203" s="6">
        <v>0.0</v>
      </c>
      <c r="U203" s="161">
        <v>0.0</v>
      </c>
      <c r="V203" s="161">
        <v>0.3333333333333333</v>
      </c>
      <c r="W203" s="161">
        <v>0.3333333333333333</v>
      </c>
      <c r="X203" s="6">
        <v>0.0</v>
      </c>
      <c r="Y203" s="6">
        <v>0.0</v>
      </c>
      <c r="Z203" s="6">
        <v>0.0</v>
      </c>
      <c r="AA203" s="6">
        <v>0.0</v>
      </c>
      <c r="AB203" s="6">
        <v>0.0</v>
      </c>
      <c r="AC203" s="172">
        <v>0.0</v>
      </c>
      <c r="AD203" s="149"/>
      <c r="AE203" s="149"/>
      <c r="AF203" s="149"/>
      <c r="AG203" s="149"/>
      <c r="AH203" s="149"/>
      <c r="AI203" s="149"/>
      <c r="AJ203" s="149"/>
    </row>
    <row r="204" ht="14.25" customHeight="1">
      <c r="A204" s="149"/>
      <c r="B204" s="185" t="s">
        <v>381</v>
      </c>
      <c r="C204" s="169">
        <v>17.0</v>
      </c>
      <c r="D204" s="169">
        <v>9.0</v>
      </c>
      <c r="E204" s="161">
        <f>HISTORICO!$D204/HISTORICO!$C204</f>
        <v>0.5294117647</v>
      </c>
      <c r="F204" s="149"/>
      <c r="G204" s="149"/>
      <c r="H204" s="149"/>
      <c r="I204" s="149"/>
      <c r="J204" s="149"/>
      <c r="K204" s="150"/>
      <c r="L204" s="149"/>
      <c r="M204" s="149"/>
      <c r="N204" s="184" t="s">
        <v>478</v>
      </c>
      <c r="O204" s="6">
        <v>3.0</v>
      </c>
      <c r="P204" s="6">
        <v>0.0</v>
      </c>
      <c r="Q204" s="6">
        <v>1.0</v>
      </c>
      <c r="R204" s="6">
        <v>1.0</v>
      </c>
      <c r="S204" s="6">
        <v>1.0</v>
      </c>
      <c r="T204" s="6">
        <v>0.0</v>
      </c>
      <c r="U204" s="161">
        <v>0.0</v>
      </c>
      <c r="V204" s="161">
        <v>0.3333333333333333</v>
      </c>
      <c r="W204" s="161">
        <v>0.3333333333333333</v>
      </c>
      <c r="X204" s="6">
        <v>0.0</v>
      </c>
      <c r="Y204" s="6">
        <v>0.0</v>
      </c>
      <c r="Z204" s="6">
        <v>0.0</v>
      </c>
      <c r="AA204" s="6">
        <v>0.0</v>
      </c>
      <c r="AB204" s="6">
        <v>0.0</v>
      </c>
      <c r="AC204" s="172">
        <v>0.0</v>
      </c>
      <c r="AD204" s="149"/>
      <c r="AE204" s="149"/>
      <c r="AF204" s="149"/>
      <c r="AG204" s="149"/>
      <c r="AH204" s="149"/>
      <c r="AI204" s="149"/>
      <c r="AJ204" s="149"/>
    </row>
    <row r="205" ht="14.25" customHeight="1">
      <c r="A205" s="149"/>
      <c r="B205" s="185" t="s">
        <v>761</v>
      </c>
      <c r="C205" s="168">
        <v>17.0</v>
      </c>
      <c r="D205" s="168">
        <v>4.0</v>
      </c>
      <c r="E205" s="161">
        <f>HISTORICO!$D205/HISTORICO!$C205</f>
        <v>0.2352941176</v>
      </c>
      <c r="F205" s="149"/>
      <c r="G205" s="149"/>
      <c r="H205" s="149"/>
      <c r="I205" s="149"/>
      <c r="J205" s="149"/>
      <c r="K205" s="150"/>
      <c r="L205" s="149"/>
      <c r="M205" s="149"/>
      <c r="N205" s="184" t="s">
        <v>448</v>
      </c>
      <c r="O205" s="6">
        <v>3.0</v>
      </c>
      <c r="P205" s="6">
        <v>2.0</v>
      </c>
      <c r="Q205" s="6">
        <v>0.0</v>
      </c>
      <c r="R205" s="6">
        <v>0.0</v>
      </c>
      <c r="S205" s="6">
        <v>1.0</v>
      </c>
      <c r="T205" s="6">
        <v>0.0</v>
      </c>
      <c r="U205" s="161">
        <v>0.6666666666666666</v>
      </c>
      <c r="V205" s="161">
        <v>0.0</v>
      </c>
      <c r="W205" s="161">
        <v>0.3333333333333333</v>
      </c>
      <c r="X205" s="6">
        <v>4.0</v>
      </c>
      <c r="Y205" s="6">
        <v>0.0</v>
      </c>
      <c r="Z205" s="6">
        <v>0.0</v>
      </c>
      <c r="AA205" s="6">
        <v>0.0</v>
      </c>
      <c r="AB205" s="6">
        <v>4.0</v>
      </c>
      <c r="AC205" s="172">
        <v>1.3333333333333333</v>
      </c>
      <c r="AD205" s="149"/>
      <c r="AE205" s="149"/>
      <c r="AF205" s="149"/>
      <c r="AG205" s="149"/>
      <c r="AH205" s="149"/>
      <c r="AI205" s="149"/>
      <c r="AJ205" s="149"/>
    </row>
    <row r="206" ht="14.25" customHeight="1">
      <c r="A206" s="149"/>
      <c r="B206" s="185" t="s">
        <v>796</v>
      </c>
      <c r="C206" s="168">
        <v>16.0</v>
      </c>
      <c r="D206" s="168">
        <v>3.0</v>
      </c>
      <c r="E206" s="161">
        <f>HISTORICO!$D206/HISTORICO!$C206</f>
        <v>0.1875</v>
      </c>
      <c r="F206" s="149"/>
      <c r="G206" s="149"/>
      <c r="H206" s="149"/>
      <c r="I206" s="149"/>
      <c r="J206" s="149"/>
      <c r="K206" s="150"/>
      <c r="L206" s="149"/>
      <c r="M206" s="149"/>
      <c r="N206" s="184" t="s">
        <v>523</v>
      </c>
      <c r="O206" s="6">
        <v>3.0</v>
      </c>
      <c r="P206" s="6">
        <v>0.0</v>
      </c>
      <c r="Q206" s="6">
        <v>0.0</v>
      </c>
      <c r="R206" s="6">
        <v>2.0</v>
      </c>
      <c r="S206" s="6">
        <v>1.0</v>
      </c>
      <c r="T206" s="6">
        <v>0.0</v>
      </c>
      <c r="U206" s="161">
        <v>0.0</v>
      </c>
      <c r="V206" s="161">
        <v>0.0</v>
      </c>
      <c r="W206" s="161">
        <v>0.3333333333333333</v>
      </c>
      <c r="X206" s="6">
        <v>0.0</v>
      </c>
      <c r="Y206" s="6">
        <v>0.0</v>
      </c>
      <c r="Z206" s="6">
        <v>0.0</v>
      </c>
      <c r="AA206" s="6">
        <v>0.0</v>
      </c>
      <c r="AB206" s="6">
        <v>0.0</v>
      </c>
      <c r="AC206" s="172">
        <v>0.0</v>
      </c>
      <c r="AD206" s="149"/>
      <c r="AE206" s="149"/>
      <c r="AF206" s="149"/>
      <c r="AG206" s="149"/>
      <c r="AH206" s="149"/>
      <c r="AI206" s="149"/>
      <c r="AJ206" s="149"/>
    </row>
    <row r="207" ht="14.25" customHeight="1">
      <c r="A207" s="149"/>
      <c r="B207" s="185" t="s">
        <v>775</v>
      </c>
      <c r="C207" s="168">
        <v>16.0</v>
      </c>
      <c r="D207" s="168">
        <v>4.0</v>
      </c>
      <c r="E207" s="161">
        <f>HISTORICO!$D207/HISTORICO!$C207</f>
        <v>0.25</v>
      </c>
      <c r="F207" s="149"/>
      <c r="G207" s="149"/>
      <c r="H207" s="149"/>
      <c r="I207" s="149"/>
      <c r="J207" s="149"/>
      <c r="K207" s="150"/>
      <c r="L207" s="149"/>
      <c r="M207" s="149"/>
      <c r="N207" s="184" t="s">
        <v>532</v>
      </c>
      <c r="O207" s="6">
        <v>3.0</v>
      </c>
      <c r="P207" s="6">
        <v>0.0</v>
      </c>
      <c r="Q207" s="6">
        <v>0.0</v>
      </c>
      <c r="R207" s="6">
        <v>2.0</v>
      </c>
      <c r="S207" s="6">
        <v>1.0</v>
      </c>
      <c r="T207" s="6">
        <v>0.0</v>
      </c>
      <c r="U207" s="161">
        <v>0.0</v>
      </c>
      <c r="V207" s="161">
        <v>0.0</v>
      </c>
      <c r="W207" s="161">
        <v>0.3333333333333333</v>
      </c>
      <c r="X207" s="6">
        <v>0.0</v>
      </c>
      <c r="Y207" s="6">
        <v>0.0</v>
      </c>
      <c r="Z207" s="6">
        <v>0.0</v>
      </c>
      <c r="AA207" s="6">
        <v>0.0</v>
      </c>
      <c r="AB207" s="6">
        <v>0.0</v>
      </c>
      <c r="AC207" s="172">
        <v>0.0</v>
      </c>
      <c r="AD207" s="149"/>
      <c r="AE207" s="149"/>
      <c r="AF207" s="149"/>
      <c r="AG207" s="149"/>
      <c r="AH207" s="149"/>
      <c r="AI207" s="149"/>
      <c r="AJ207" s="149"/>
    </row>
    <row r="208" ht="14.25" customHeight="1">
      <c r="A208" s="149"/>
      <c r="B208" s="185" t="s">
        <v>444</v>
      </c>
      <c r="C208" s="169">
        <v>16.0</v>
      </c>
      <c r="D208" s="169">
        <v>7.0</v>
      </c>
      <c r="E208" s="161">
        <f>HISTORICO!$D208/HISTORICO!$C208</f>
        <v>0.4375</v>
      </c>
      <c r="F208" s="149"/>
      <c r="G208" s="149"/>
      <c r="H208" s="149"/>
      <c r="I208" s="149"/>
      <c r="J208" s="149"/>
      <c r="K208" s="150"/>
      <c r="L208" s="149"/>
      <c r="M208" s="149"/>
      <c r="N208" s="184" t="s">
        <v>448</v>
      </c>
      <c r="O208" s="6">
        <v>3.0</v>
      </c>
      <c r="P208" s="6">
        <v>2.0</v>
      </c>
      <c r="Q208" s="6">
        <v>0.0</v>
      </c>
      <c r="R208" s="6">
        <v>0.0</v>
      </c>
      <c r="S208" s="6">
        <v>1.0</v>
      </c>
      <c r="T208" s="6">
        <v>0.0</v>
      </c>
      <c r="U208" s="6">
        <v>0.6666666666666666</v>
      </c>
      <c r="V208" s="6">
        <v>0.0</v>
      </c>
      <c r="W208" s="6">
        <v>0.3333333333333333</v>
      </c>
      <c r="X208" s="6">
        <v>4.0</v>
      </c>
      <c r="Y208" s="6">
        <v>0.0</v>
      </c>
      <c r="Z208" s="6">
        <v>0.0</v>
      </c>
      <c r="AA208" s="6">
        <v>0.0</v>
      </c>
      <c r="AB208" s="6">
        <v>4.0</v>
      </c>
      <c r="AC208" s="172">
        <v>1.3333333333333333</v>
      </c>
      <c r="AD208" s="149"/>
      <c r="AE208" s="149"/>
      <c r="AF208" s="149"/>
      <c r="AG208" s="149"/>
      <c r="AH208" s="149"/>
      <c r="AI208" s="149"/>
      <c r="AJ208" s="149"/>
    </row>
    <row r="209" ht="14.25" customHeight="1">
      <c r="A209" s="149"/>
      <c r="B209" s="185" t="s">
        <v>688</v>
      </c>
      <c r="C209" s="168">
        <v>16.0</v>
      </c>
      <c r="D209" s="168">
        <v>6.0</v>
      </c>
      <c r="E209" s="161">
        <f>HISTORICO!$D209/HISTORICO!$C209</f>
        <v>0.375</v>
      </c>
      <c r="F209" s="149"/>
      <c r="G209" s="149"/>
      <c r="H209" s="149"/>
      <c r="I209" s="149"/>
      <c r="J209" s="149"/>
      <c r="K209" s="150"/>
      <c r="L209" s="149"/>
      <c r="M209" s="149"/>
      <c r="N209" s="184" t="s">
        <v>533</v>
      </c>
      <c r="O209" s="6">
        <v>3.0</v>
      </c>
      <c r="P209" s="6">
        <v>0.0</v>
      </c>
      <c r="Q209" s="6">
        <v>2.0</v>
      </c>
      <c r="R209" s="6">
        <v>1.0</v>
      </c>
      <c r="S209" s="6">
        <v>0.0</v>
      </c>
      <c r="T209" s="6">
        <v>0.0</v>
      </c>
      <c r="U209" s="161">
        <v>0.0</v>
      </c>
      <c r="V209" s="161">
        <v>0.6666666666666666</v>
      </c>
      <c r="W209" s="161">
        <v>0.0</v>
      </c>
      <c r="X209" s="6">
        <v>0.0</v>
      </c>
      <c r="Y209" s="6">
        <v>0.0</v>
      </c>
      <c r="Z209" s="6">
        <v>0.0</v>
      </c>
      <c r="AA209" s="6">
        <v>0.0</v>
      </c>
      <c r="AB209" s="6">
        <v>0.0</v>
      </c>
      <c r="AC209" s="172">
        <v>0.0</v>
      </c>
      <c r="AD209" s="149"/>
      <c r="AE209" s="149"/>
      <c r="AF209" s="149"/>
      <c r="AG209" s="149"/>
      <c r="AH209" s="149"/>
      <c r="AI209" s="149"/>
      <c r="AJ209" s="149"/>
    </row>
    <row r="210" ht="14.25" customHeight="1">
      <c r="A210" s="149"/>
      <c r="B210" s="185" t="s">
        <v>637</v>
      </c>
      <c r="C210" s="168">
        <v>16.0</v>
      </c>
      <c r="D210" s="168">
        <v>5.0</v>
      </c>
      <c r="E210" s="161">
        <f>HISTORICO!$D210/HISTORICO!$C210</f>
        <v>0.3125</v>
      </c>
      <c r="F210" s="149"/>
      <c r="G210" s="149"/>
      <c r="H210" s="149"/>
      <c r="I210" s="149"/>
      <c r="J210" s="149"/>
      <c r="K210" s="150"/>
      <c r="L210" s="149"/>
      <c r="M210" s="149"/>
      <c r="N210" s="184" t="s">
        <v>416</v>
      </c>
      <c r="O210" s="6">
        <v>3.0</v>
      </c>
      <c r="P210" s="6">
        <v>1.0</v>
      </c>
      <c r="Q210" s="6">
        <v>1.0</v>
      </c>
      <c r="R210" s="6">
        <v>1.0</v>
      </c>
      <c r="S210" s="6">
        <v>0.0</v>
      </c>
      <c r="T210" s="6">
        <v>0.0</v>
      </c>
      <c r="U210" s="161">
        <v>0.3333333333333333</v>
      </c>
      <c r="V210" s="161">
        <v>0.3333333333333333</v>
      </c>
      <c r="W210" s="161">
        <v>0.0</v>
      </c>
      <c r="X210" s="6">
        <v>1.0</v>
      </c>
      <c r="Y210" s="6">
        <v>0.0</v>
      </c>
      <c r="Z210" s="6">
        <v>0.0</v>
      </c>
      <c r="AA210" s="6">
        <v>0.0</v>
      </c>
      <c r="AB210" s="6">
        <v>1.0</v>
      </c>
      <c r="AC210" s="172">
        <v>0.3333333333333333</v>
      </c>
      <c r="AD210" s="149"/>
      <c r="AE210" s="149"/>
      <c r="AF210" s="149"/>
      <c r="AG210" s="149"/>
      <c r="AH210" s="149"/>
      <c r="AI210" s="149"/>
      <c r="AJ210" s="149"/>
    </row>
    <row r="211" ht="14.25" customHeight="1">
      <c r="A211" s="149"/>
      <c r="B211" s="185" t="s">
        <v>617</v>
      </c>
      <c r="C211" s="169">
        <v>15.0</v>
      </c>
      <c r="D211" s="169">
        <v>8.0</v>
      </c>
      <c r="E211" s="161">
        <f>HISTORICO!$D211/HISTORICO!$C211</f>
        <v>0.5333333333</v>
      </c>
      <c r="F211" s="149"/>
      <c r="G211" s="149"/>
      <c r="H211" s="149"/>
      <c r="I211" s="149"/>
      <c r="J211" s="149"/>
      <c r="K211" s="150"/>
      <c r="L211" s="149"/>
      <c r="M211" s="149"/>
      <c r="N211" s="184" t="s">
        <v>497</v>
      </c>
      <c r="O211" s="6">
        <v>3.0</v>
      </c>
      <c r="P211" s="6">
        <v>1.0</v>
      </c>
      <c r="Q211" s="6">
        <v>1.0</v>
      </c>
      <c r="R211" s="6">
        <v>1.0</v>
      </c>
      <c r="S211" s="6">
        <v>0.0</v>
      </c>
      <c r="T211" s="6">
        <v>0.0</v>
      </c>
      <c r="U211" s="161">
        <v>0.3333333333333333</v>
      </c>
      <c r="V211" s="161">
        <v>0.3333333333333333</v>
      </c>
      <c r="W211" s="161">
        <v>0.0</v>
      </c>
      <c r="X211" s="6">
        <v>0.0</v>
      </c>
      <c r="Y211" s="6">
        <v>0.0</v>
      </c>
      <c r="Z211" s="6">
        <v>1.0</v>
      </c>
      <c r="AA211" s="6">
        <v>3.0</v>
      </c>
      <c r="AB211" s="6">
        <v>4.0</v>
      </c>
      <c r="AC211" s="172">
        <v>1.3333333333333333</v>
      </c>
      <c r="AD211" s="149"/>
      <c r="AE211" s="149"/>
      <c r="AF211" s="149"/>
      <c r="AG211" s="149"/>
      <c r="AH211" s="149"/>
      <c r="AI211" s="149"/>
      <c r="AJ211" s="149"/>
    </row>
    <row r="212" ht="14.25" customHeight="1">
      <c r="A212" s="149"/>
      <c r="B212" s="185" t="s">
        <v>662</v>
      </c>
      <c r="C212" s="169">
        <v>15.0</v>
      </c>
      <c r="D212" s="169">
        <v>4.0</v>
      </c>
      <c r="E212" s="161">
        <f>HISTORICO!$D212/HISTORICO!$C212</f>
        <v>0.2666666667</v>
      </c>
      <c r="F212" s="149"/>
      <c r="G212" s="149"/>
      <c r="H212" s="149"/>
      <c r="I212" s="149"/>
      <c r="J212" s="149"/>
      <c r="K212" s="150"/>
      <c r="L212" s="149"/>
      <c r="M212" s="149"/>
      <c r="N212" s="184" t="s">
        <v>531</v>
      </c>
      <c r="O212" s="6">
        <v>3.0</v>
      </c>
      <c r="P212" s="6">
        <v>0.0</v>
      </c>
      <c r="Q212" s="6">
        <v>1.0</v>
      </c>
      <c r="R212" s="6">
        <v>2.0</v>
      </c>
      <c r="S212" s="6">
        <v>0.0</v>
      </c>
      <c r="T212" s="6">
        <v>0.0</v>
      </c>
      <c r="U212" s="161">
        <v>0.0</v>
      </c>
      <c r="V212" s="161">
        <v>0.3333333333333333</v>
      </c>
      <c r="W212" s="161">
        <v>0.0</v>
      </c>
      <c r="X212" s="6">
        <v>0.0</v>
      </c>
      <c r="Y212" s="6">
        <v>0.0</v>
      </c>
      <c r="Z212" s="6">
        <v>0.0</v>
      </c>
      <c r="AA212" s="6">
        <v>0.0</v>
      </c>
      <c r="AB212" s="6">
        <v>0.0</v>
      </c>
      <c r="AC212" s="172">
        <v>0.0</v>
      </c>
      <c r="AD212" s="149"/>
      <c r="AE212" s="149"/>
      <c r="AF212" s="149"/>
      <c r="AG212" s="149"/>
      <c r="AH212" s="149"/>
      <c r="AI212" s="149"/>
      <c r="AJ212" s="149"/>
    </row>
    <row r="213" ht="14.25" customHeight="1">
      <c r="A213" s="149"/>
      <c r="B213" s="185" t="s">
        <v>762</v>
      </c>
      <c r="C213" s="169">
        <v>15.0</v>
      </c>
      <c r="D213" s="169">
        <v>3.0</v>
      </c>
      <c r="E213" s="161">
        <f>HISTORICO!$D213/HISTORICO!$C213</f>
        <v>0.2</v>
      </c>
      <c r="F213" s="149"/>
      <c r="G213" s="149"/>
      <c r="H213" s="149"/>
      <c r="I213" s="149"/>
      <c r="J213" s="149"/>
      <c r="K213" s="150"/>
      <c r="L213" s="149"/>
      <c r="M213" s="149"/>
      <c r="N213" s="184" t="s">
        <v>489</v>
      </c>
      <c r="O213" s="6">
        <v>3.0</v>
      </c>
      <c r="P213" s="6">
        <v>1.0</v>
      </c>
      <c r="Q213" s="6">
        <v>1.0</v>
      </c>
      <c r="R213" s="6">
        <v>1.0</v>
      </c>
      <c r="S213" s="6">
        <v>0.0</v>
      </c>
      <c r="T213" s="6">
        <v>0.0</v>
      </c>
      <c r="U213" s="161">
        <v>0.3333333333333333</v>
      </c>
      <c r="V213" s="161">
        <v>0.3333333333333333</v>
      </c>
      <c r="W213" s="161">
        <v>0.0</v>
      </c>
      <c r="X213" s="6">
        <v>2.0</v>
      </c>
      <c r="Y213" s="6">
        <v>1.0</v>
      </c>
      <c r="Z213" s="6">
        <v>0.0</v>
      </c>
      <c r="AA213" s="6">
        <v>0.0</v>
      </c>
      <c r="AB213" s="6">
        <v>3.0</v>
      </c>
      <c r="AC213" s="172">
        <v>1.0</v>
      </c>
      <c r="AD213" s="149"/>
      <c r="AE213" s="149"/>
      <c r="AF213" s="149"/>
      <c r="AG213" s="149"/>
      <c r="AH213" s="149"/>
      <c r="AI213" s="149"/>
      <c r="AJ213" s="149"/>
    </row>
    <row r="214" ht="14.25" customHeight="1">
      <c r="A214" s="149"/>
      <c r="B214" s="185" t="s">
        <v>531</v>
      </c>
      <c r="C214" s="168">
        <v>14.0</v>
      </c>
      <c r="D214" s="168">
        <v>6.0</v>
      </c>
      <c r="E214" s="161">
        <f>HISTORICO!$D214/HISTORICO!$C214</f>
        <v>0.4285714286</v>
      </c>
      <c r="F214" s="149"/>
      <c r="G214" s="149"/>
      <c r="H214" s="149"/>
      <c r="I214" s="149"/>
      <c r="J214" s="149"/>
      <c r="K214" s="150"/>
      <c r="L214" s="149"/>
      <c r="M214" s="149"/>
      <c r="N214" s="184" t="s">
        <v>488</v>
      </c>
      <c r="O214" s="6">
        <v>3.0</v>
      </c>
      <c r="P214" s="6">
        <v>1.0</v>
      </c>
      <c r="Q214" s="6">
        <v>1.0</v>
      </c>
      <c r="R214" s="6">
        <v>1.0</v>
      </c>
      <c r="S214" s="6">
        <v>0.0</v>
      </c>
      <c r="T214" s="6">
        <v>0.0</v>
      </c>
      <c r="U214" s="161">
        <v>0.3333333333333333</v>
      </c>
      <c r="V214" s="161">
        <v>0.3333333333333333</v>
      </c>
      <c r="W214" s="161">
        <v>0.0</v>
      </c>
      <c r="X214" s="6">
        <v>2.0</v>
      </c>
      <c r="Y214" s="6">
        <v>0.0</v>
      </c>
      <c r="Z214" s="6">
        <v>0.0</v>
      </c>
      <c r="AA214" s="6">
        <v>0.0</v>
      </c>
      <c r="AB214" s="6">
        <v>2.0</v>
      </c>
      <c r="AC214" s="172">
        <v>0.6666666666666666</v>
      </c>
      <c r="AD214" s="149"/>
      <c r="AE214" s="149"/>
      <c r="AF214" s="149"/>
      <c r="AG214" s="149"/>
      <c r="AH214" s="149"/>
      <c r="AI214" s="149"/>
      <c r="AJ214" s="149"/>
    </row>
    <row r="215" ht="14.25" customHeight="1">
      <c r="A215" s="149"/>
      <c r="B215" s="185" t="s">
        <v>674</v>
      </c>
      <c r="C215" s="168">
        <v>14.0</v>
      </c>
      <c r="D215" s="168">
        <v>6.0</v>
      </c>
      <c r="E215" s="161">
        <f>HISTORICO!$D215/HISTORICO!$C215</f>
        <v>0.4285714286</v>
      </c>
      <c r="F215" s="149"/>
      <c r="G215" s="149"/>
      <c r="H215" s="149"/>
      <c r="I215" s="149"/>
      <c r="J215" s="149"/>
      <c r="K215" s="150"/>
      <c r="L215" s="149"/>
      <c r="M215" s="149"/>
      <c r="N215" s="184" t="s">
        <v>489</v>
      </c>
      <c r="O215" s="6">
        <v>3.0</v>
      </c>
      <c r="P215" s="6">
        <v>1.0</v>
      </c>
      <c r="Q215" s="6">
        <v>1.0</v>
      </c>
      <c r="R215" s="6">
        <v>1.0</v>
      </c>
      <c r="S215" s="6">
        <v>0.0</v>
      </c>
      <c r="T215" s="6">
        <v>0.0</v>
      </c>
      <c r="U215" s="6">
        <v>0.3333333333333333</v>
      </c>
      <c r="V215" s="6">
        <v>0.3333333333333333</v>
      </c>
      <c r="W215" s="6">
        <v>0.0</v>
      </c>
      <c r="X215" s="6">
        <v>2.0</v>
      </c>
      <c r="Y215" s="6">
        <v>1.0</v>
      </c>
      <c r="Z215" s="6">
        <v>0.0</v>
      </c>
      <c r="AA215" s="6">
        <v>0.0</v>
      </c>
      <c r="AB215" s="6">
        <v>3.0</v>
      </c>
      <c r="AC215" s="172">
        <v>1.0</v>
      </c>
      <c r="AD215" s="149"/>
      <c r="AE215" s="149"/>
      <c r="AF215" s="149"/>
      <c r="AG215" s="149"/>
      <c r="AH215" s="149"/>
      <c r="AI215" s="149"/>
      <c r="AJ215" s="149"/>
    </row>
    <row r="216" ht="14.25" customHeight="1">
      <c r="A216" s="149"/>
      <c r="B216" s="185" t="s">
        <v>735</v>
      </c>
      <c r="C216" s="168">
        <v>14.0</v>
      </c>
      <c r="D216" s="168">
        <v>3.0</v>
      </c>
      <c r="E216" s="161">
        <f>HISTORICO!$D216/HISTORICO!$C216</f>
        <v>0.2142857143</v>
      </c>
      <c r="F216" s="149"/>
      <c r="G216" s="149"/>
      <c r="H216" s="149"/>
      <c r="I216" s="149"/>
      <c r="J216" s="149"/>
      <c r="K216" s="150"/>
      <c r="L216" s="149"/>
      <c r="M216" s="149"/>
      <c r="N216" s="184" t="s">
        <v>81</v>
      </c>
      <c r="O216" s="6">
        <v>3.0</v>
      </c>
      <c r="P216" s="6">
        <v>3.0</v>
      </c>
      <c r="Q216" s="6">
        <v>0.0</v>
      </c>
      <c r="R216" s="6">
        <v>0.0</v>
      </c>
      <c r="S216" s="6">
        <v>0.0</v>
      </c>
      <c r="T216" s="6">
        <v>0.0</v>
      </c>
      <c r="U216" s="161">
        <v>1.0</v>
      </c>
      <c r="V216" s="161">
        <v>0.0</v>
      </c>
      <c r="W216" s="161">
        <v>0.0</v>
      </c>
      <c r="X216" s="6">
        <v>7.0</v>
      </c>
      <c r="Y216" s="6">
        <v>0.0</v>
      </c>
      <c r="Z216" s="6">
        <v>0.0</v>
      </c>
      <c r="AA216" s="6">
        <v>0.0</v>
      </c>
      <c r="AB216" s="6">
        <v>7.0</v>
      </c>
      <c r="AC216" s="172">
        <v>2.3333333333333335</v>
      </c>
      <c r="AD216" s="149"/>
      <c r="AE216" s="149"/>
      <c r="AF216" s="149"/>
      <c r="AG216" s="149"/>
      <c r="AH216" s="149"/>
      <c r="AI216" s="149"/>
      <c r="AJ216" s="149"/>
    </row>
    <row r="217" ht="14.25" customHeight="1">
      <c r="A217" s="149"/>
      <c r="B217" s="185" t="s">
        <v>728</v>
      </c>
      <c r="C217" s="168">
        <v>13.0</v>
      </c>
      <c r="D217" s="168">
        <v>5.0</v>
      </c>
      <c r="E217" s="161">
        <f>HISTORICO!$D217/HISTORICO!$C217</f>
        <v>0.3846153846</v>
      </c>
      <c r="F217" s="149"/>
      <c r="G217" s="149"/>
      <c r="H217" s="149"/>
      <c r="I217" s="149"/>
      <c r="J217" s="149"/>
      <c r="K217" s="150"/>
      <c r="L217" s="149"/>
      <c r="M217" s="149"/>
      <c r="N217" s="184" t="s">
        <v>36</v>
      </c>
      <c r="O217" s="6">
        <v>2.0</v>
      </c>
      <c r="P217" s="6">
        <v>1.0</v>
      </c>
      <c r="Q217" s="6">
        <v>1.0</v>
      </c>
      <c r="R217" s="6">
        <v>0.0</v>
      </c>
      <c r="S217" s="6">
        <v>0.0</v>
      </c>
      <c r="T217" s="6">
        <v>0.0</v>
      </c>
      <c r="U217" s="161">
        <v>0.5</v>
      </c>
      <c r="V217" s="161">
        <v>0.5</v>
      </c>
      <c r="W217" s="161">
        <v>0.0</v>
      </c>
      <c r="X217" s="6">
        <v>0.0</v>
      </c>
      <c r="Y217" s="6">
        <v>0.0</v>
      </c>
      <c r="Z217" s="6">
        <v>2.0</v>
      </c>
      <c r="AA217" s="6">
        <v>0.0</v>
      </c>
      <c r="AB217" s="6">
        <v>2.0</v>
      </c>
      <c r="AC217" s="172">
        <v>1.0</v>
      </c>
      <c r="AD217" s="149"/>
      <c r="AE217" s="149"/>
      <c r="AF217" s="149"/>
      <c r="AG217" s="149"/>
      <c r="AH217" s="149"/>
      <c r="AI217" s="149"/>
      <c r="AJ217" s="149"/>
    </row>
    <row r="218" ht="14.25" customHeight="1">
      <c r="A218" s="149"/>
      <c r="B218" s="185" t="s">
        <v>787</v>
      </c>
      <c r="C218" s="168">
        <v>13.0</v>
      </c>
      <c r="D218" s="168">
        <v>4.0</v>
      </c>
      <c r="E218" s="161">
        <f>HISTORICO!$D218/HISTORICO!$C218</f>
        <v>0.3076923077</v>
      </c>
      <c r="F218" s="149"/>
      <c r="G218" s="149"/>
      <c r="H218" s="149"/>
      <c r="I218" s="149"/>
      <c r="J218" s="149"/>
      <c r="K218" s="150"/>
      <c r="L218" s="149"/>
      <c r="M218" s="149"/>
      <c r="N218" s="184" t="s">
        <v>36</v>
      </c>
      <c r="O218" s="6">
        <v>2.0</v>
      </c>
      <c r="P218" s="6">
        <v>1.0</v>
      </c>
      <c r="Q218" s="6">
        <v>1.0</v>
      </c>
      <c r="R218" s="6">
        <v>0.0</v>
      </c>
      <c r="S218" s="6">
        <v>0.0</v>
      </c>
      <c r="T218" s="6">
        <v>0.0</v>
      </c>
      <c r="U218" s="6">
        <v>0.5</v>
      </c>
      <c r="V218" s="6">
        <v>0.5</v>
      </c>
      <c r="W218" s="6">
        <v>0.0</v>
      </c>
      <c r="X218" s="6">
        <v>0.0</v>
      </c>
      <c r="Y218" s="6">
        <v>0.0</v>
      </c>
      <c r="Z218" s="6">
        <v>2.0</v>
      </c>
      <c r="AA218" s="6">
        <v>0.0</v>
      </c>
      <c r="AB218" s="6">
        <v>2.0</v>
      </c>
      <c r="AC218" s="172">
        <v>1.0</v>
      </c>
      <c r="AD218" s="149"/>
      <c r="AE218" s="149"/>
      <c r="AF218" s="149"/>
      <c r="AG218" s="149"/>
      <c r="AH218" s="149"/>
      <c r="AI218" s="149"/>
      <c r="AJ218" s="149"/>
    </row>
    <row r="219" ht="14.25" customHeight="1">
      <c r="A219" s="149"/>
      <c r="B219" s="185" t="s">
        <v>675</v>
      </c>
      <c r="C219" s="169">
        <v>13.0</v>
      </c>
      <c r="D219" s="169">
        <v>5.0</v>
      </c>
      <c r="E219" s="161">
        <f>HISTORICO!$D219/HISTORICO!$C219</f>
        <v>0.3846153846</v>
      </c>
      <c r="F219" s="149"/>
      <c r="G219" s="149"/>
      <c r="H219" s="149"/>
      <c r="I219" s="149"/>
      <c r="J219" s="149"/>
      <c r="K219" s="150"/>
      <c r="L219" s="149"/>
      <c r="M219" s="149"/>
      <c r="N219" s="184" t="s">
        <v>79</v>
      </c>
      <c r="O219" s="6">
        <v>2.0</v>
      </c>
      <c r="P219" s="6">
        <v>1.0</v>
      </c>
      <c r="Q219" s="6">
        <v>0.0</v>
      </c>
      <c r="R219" s="6">
        <v>1.0</v>
      </c>
      <c r="S219" s="6">
        <v>0.0</v>
      </c>
      <c r="T219" s="6">
        <v>0.0</v>
      </c>
      <c r="U219" s="161">
        <v>0.5</v>
      </c>
      <c r="V219" s="161">
        <v>0.0</v>
      </c>
      <c r="W219" s="161">
        <v>0.0</v>
      </c>
      <c r="X219" s="6">
        <v>1.0</v>
      </c>
      <c r="Y219" s="6">
        <v>0.0</v>
      </c>
      <c r="Z219" s="6">
        <v>0.0</v>
      </c>
      <c r="AA219" s="6">
        <v>0.0</v>
      </c>
      <c r="AB219" s="6">
        <v>1.0</v>
      </c>
      <c r="AC219" s="172">
        <v>0.5</v>
      </c>
      <c r="AD219" s="149"/>
      <c r="AE219" s="149"/>
      <c r="AF219" s="149"/>
      <c r="AG219" s="149"/>
      <c r="AH219" s="149"/>
      <c r="AI219" s="149"/>
      <c r="AJ219" s="149"/>
    </row>
    <row r="220" ht="14.25" customHeight="1">
      <c r="A220" s="149"/>
      <c r="B220" s="185" t="s">
        <v>727</v>
      </c>
      <c r="C220" s="168">
        <v>13.0</v>
      </c>
      <c r="D220" s="168">
        <v>4.0</v>
      </c>
      <c r="E220" s="161">
        <f>HISTORICO!$D220/HISTORICO!$C220</f>
        <v>0.3076923077</v>
      </c>
      <c r="F220" s="149"/>
      <c r="G220" s="149"/>
      <c r="H220" s="149"/>
      <c r="I220" s="149"/>
      <c r="J220" s="149"/>
      <c r="K220" s="150"/>
      <c r="L220" s="149"/>
      <c r="M220" s="149"/>
      <c r="N220" s="184" t="s">
        <v>70</v>
      </c>
      <c r="O220" s="6">
        <v>2.0</v>
      </c>
      <c r="P220" s="6">
        <v>0.0</v>
      </c>
      <c r="Q220" s="6">
        <v>1.0</v>
      </c>
      <c r="R220" s="6">
        <v>0.0</v>
      </c>
      <c r="S220" s="6">
        <v>1.0</v>
      </c>
      <c r="T220" s="6">
        <v>0.0</v>
      </c>
      <c r="U220" s="161">
        <v>0.0</v>
      </c>
      <c r="V220" s="161">
        <v>0.5</v>
      </c>
      <c r="W220" s="161">
        <v>0.5</v>
      </c>
      <c r="X220" s="6">
        <v>0.0</v>
      </c>
      <c r="Y220" s="6">
        <v>0.0</v>
      </c>
      <c r="Z220" s="6">
        <v>0.0</v>
      </c>
      <c r="AA220" s="6">
        <v>0.0</v>
      </c>
      <c r="AB220" s="6">
        <v>0.0</v>
      </c>
      <c r="AC220" s="172">
        <v>0.0</v>
      </c>
      <c r="AD220" s="149"/>
      <c r="AE220" s="149"/>
      <c r="AF220" s="149"/>
      <c r="AG220" s="149"/>
      <c r="AH220" s="149"/>
      <c r="AI220" s="149"/>
      <c r="AJ220" s="149"/>
    </row>
    <row r="221" ht="14.25" customHeight="1">
      <c r="A221" s="149"/>
      <c r="B221" s="185" t="s">
        <v>67</v>
      </c>
      <c r="C221" s="168">
        <v>13.0</v>
      </c>
      <c r="D221" s="168">
        <v>4.0</v>
      </c>
      <c r="E221" s="161">
        <f>HISTORICO!$D221/HISTORICO!$C221</f>
        <v>0.3076923077</v>
      </c>
      <c r="F221" s="149"/>
      <c r="G221" s="149"/>
      <c r="H221" s="149"/>
      <c r="I221" s="149"/>
      <c r="J221" s="149"/>
      <c r="K221" s="150"/>
      <c r="L221" s="149"/>
      <c r="M221" s="149"/>
      <c r="N221" s="184" t="s">
        <v>76</v>
      </c>
      <c r="O221" s="6">
        <v>2.0</v>
      </c>
      <c r="P221" s="6">
        <v>0.0</v>
      </c>
      <c r="Q221" s="6">
        <v>1.0</v>
      </c>
      <c r="R221" s="6">
        <v>1.0</v>
      </c>
      <c r="S221" s="6">
        <v>0.0</v>
      </c>
      <c r="T221" s="6">
        <v>0.0</v>
      </c>
      <c r="U221" s="161">
        <v>0.0</v>
      </c>
      <c r="V221" s="161">
        <v>0.5</v>
      </c>
      <c r="W221" s="161">
        <v>0.0</v>
      </c>
      <c r="X221" s="6">
        <v>1.0</v>
      </c>
      <c r="Y221" s="6">
        <v>0.0</v>
      </c>
      <c r="Z221" s="6">
        <v>0.0</v>
      </c>
      <c r="AA221" s="6">
        <v>0.0</v>
      </c>
      <c r="AB221" s="6">
        <v>1.0</v>
      </c>
      <c r="AC221" s="172">
        <v>0.5</v>
      </c>
      <c r="AD221" s="149"/>
      <c r="AE221" s="149"/>
      <c r="AF221" s="149"/>
      <c r="AG221" s="149"/>
      <c r="AH221" s="149"/>
      <c r="AI221" s="149"/>
      <c r="AJ221" s="149"/>
    </row>
    <row r="222" ht="14.25" customHeight="1">
      <c r="A222" s="149"/>
      <c r="B222" s="185" t="s">
        <v>616</v>
      </c>
      <c r="C222" s="169">
        <v>13.0</v>
      </c>
      <c r="D222" s="169">
        <v>7.0</v>
      </c>
      <c r="E222" s="161">
        <f>HISTORICO!$D222/HISTORICO!$C222</f>
        <v>0.5384615385</v>
      </c>
      <c r="F222" s="149"/>
      <c r="G222" s="149"/>
      <c r="H222" s="149"/>
      <c r="I222" s="149"/>
      <c r="J222" s="149"/>
      <c r="K222" s="150"/>
      <c r="L222" s="149"/>
      <c r="M222" s="149"/>
      <c r="N222" s="184" t="s">
        <v>460</v>
      </c>
      <c r="O222" s="6">
        <v>2.0</v>
      </c>
      <c r="P222" s="6">
        <v>1.0</v>
      </c>
      <c r="Q222" s="6">
        <v>0.0</v>
      </c>
      <c r="R222" s="6">
        <v>1.0</v>
      </c>
      <c r="S222" s="6">
        <v>0.0</v>
      </c>
      <c r="T222" s="6">
        <v>0.0</v>
      </c>
      <c r="U222" s="6">
        <v>0.5</v>
      </c>
      <c r="V222" s="6">
        <v>0.0</v>
      </c>
      <c r="W222" s="6">
        <v>0.0</v>
      </c>
      <c r="X222" s="6">
        <v>0.0</v>
      </c>
      <c r="Y222" s="6">
        <v>0.0</v>
      </c>
      <c r="Z222" s="6">
        <v>1.0</v>
      </c>
      <c r="AA222" s="6">
        <v>0.0</v>
      </c>
      <c r="AB222" s="6">
        <v>1.0</v>
      </c>
      <c r="AC222" s="172">
        <v>0.5</v>
      </c>
      <c r="AD222" s="149"/>
      <c r="AE222" s="149"/>
      <c r="AF222" s="149"/>
      <c r="AG222" s="149"/>
      <c r="AH222" s="149"/>
      <c r="AI222" s="149"/>
      <c r="AJ222" s="149"/>
    </row>
    <row r="223" ht="14.25" customHeight="1">
      <c r="A223" s="149"/>
      <c r="B223" s="185" t="s">
        <v>630</v>
      </c>
      <c r="C223" s="168">
        <v>13.0</v>
      </c>
      <c r="D223" s="168">
        <v>6.0</v>
      </c>
      <c r="E223" s="161">
        <f>HISTORICO!$D223/HISTORICO!$C223</f>
        <v>0.4615384615</v>
      </c>
      <c r="F223" s="149"/>
      <c r="G223" s="149"/>
      <c r="H223" s="149"/>
      <c r="I223" s="149"/>
      <c r="J223" s="149"/>
      <c r="K223" s="150"/>
      <c r="L223" s="149"/>
      <c r="M223" s="149"/>
      <c r="N223" s="184" t="s">
        <v>541</v>
      </c>
      <c r="O223" s="6">
        <v>2.0</v>
      </c>
      <c r="P223" s="6">
        <v>0.0</v>
      </c>
      <c r="Q223" s="6">
        <v>1.0</v>
      </c>
      <c r="R223" s="6">
        <v>0.0</v>
      </c>
      <c r="S223" s="6">
        <v>1.0</v>
      </c>
      <c r="T223" s="6">
        <v>0.0</v>
      </c>
      <c r="U223" s="161">
        <v>0.0</v>
      </c>
      <c r="V223" s="161">
        <v>0.5</v>
      </c>
      <c r="W223" s="161">
        <v>0.5</v>
      </c>
      <c r="X223" s="6">
        <v>0.0</v>
      </c>
      <c r="Y223" s="6">
        <v>0.0</v>
      </c>
      <c r="Z223" s="6">
        <v>0.0</v>
      </c>
      <c r="AA223" s="6">
        <v>0.0</v>
      </c>
      <c r="AB223" s="6">
        <v>0.0</v>
      </c>
      <c r="AC223" s="172">
        <v>0.0</v>
      </c>
      <c r="AD223" s="149"/>
      <c r="AE223" s="149"/>
      <c r="AF223" s="149"/>
      <c r="AG223" s="149"/>
      <c r="AH223" s="149"/>
      <c r="AI223" s="149"/>
      <c r="AJ223" s="149"/>
    </row>
    <row r="224" ht="14.25" customHeight="1">
      <c r="A224" s="149"/>
      <c r="B224" s="185" t="s">
        <v>672</v>
      </c>
      <c r="C224" s="168">
        <v>13.0</v>
      </c>
      <c r="D224" s="168">
        <v>5.0</v>
      </c>
      <c r="E224" s="161">
        <f>HISTORICO!$D224/HISTORICO!$C224</f>
        <v>0.3846153846</v>
      </c>
      <c r="F224" s="149"/>
      <c r="G224" s="149"/>
      <c r="H224" s="149"/>
      <c r="I224" s="149"/>
      <c r="J224" s="149"/>
      <c r="K224" s="150"/>
      <c r="L224" s="149"/>
      <c r="M224" s="149"/>
      <c r="N224" s="184" t="s">
        <v>405</v>
      </c>
      <c r="O224" s="6">
        <v>2.0</v>
      </c>
      <c r="P224" s="6">
        <v>1.0</v>
      </c>
      <c r="Q224" s="6">
        <v>0.0</v>
      </c>
      <c r="R224" s="6">
        <v>0.0</v>
      </c>
      <c r="S224" s="6">
        <v>1.0</v>
      </c>
      <c r="T224" s="6">
        <v>0.0</v>
      </c>
      <c r="U224" s="161">
        <v>0.5</v>
      </c>
      <c r="V224" s="161">
        <v>0.0</v>
      </c>
      <c r="W224" s="161">
        <v>0.5</v>
      </c>
      <c r="X224" s="6">
        <v>0.0</v>
      </c>
      <c r="Y224" s="6">
        <v>0.0</v>
      </c>
      <c r="Z224" s="6">
        <v>0.0</v>
      </c>
      <c r="AA224" s="6">
        <v>2.0</v>
      </c>
      <c r="AB224" s="6">
        <v>2.0</v>
      </c>
      <c r="AC224" s="172">
        <v>1.0</v>
      </c>
      <c r="AD224" s="149"/>
      <c r="AE224" s="149"/>
      <c r="AF224" s="149"/>
      <c r="AG224" s="149"/>
      <c r="AH224" s="149"/>
      <c r="AI224" s="149"/>
      <c r="AJ224" s="149"/>
    </row>
    <row r="225" ht="14.25" customHeight="1">
      <c r="A225" s="149"/>
      <c r="B225" s="185" t="s">
        <v>754</v>
      </c>
      <c r="C225" s="169">
        <v>13.0</v>
      </c>
      <c r="D225" s="169">
        <v>3.0</v>
      </c>
      <c r="E225" s="161">
        <f>HISTORICO!$D225/HISTORICO!$C225</f>
        <v>0.2307692308</v>
      </c>
      <c r="F225" s="149"/>
      <c r="G225" s="149"/>
      <c r="H225" s="149"/>
      <c r="I225" s="149"/>
      <c r="J225" s="149"/>
      <c r="K225" s="150"/>
      <c r="L225" s="149"/>
      <c r="M225" s="149"/>
      <c r="N225" s="184" t="s">
        <v>482</v>
      </c>
      <c r="O225" s="6">
        <v>2.0</v>
      </c>
      <c r="P225" s="6">
        <v>0.0</v>
      </c>
      <c r="Q225" s="6">
        <v>0.0</v>
      </c>
      <c r="R225" s="6">
        <v>1.0</v>
      </c>
      <c r="S225" s="6">
        <v>1.0</v>
      </c>
      <c r="T225" s="6">
        <v>0.0</v>
      </c>
      <c r="U225" s="161">
        <v>0.0</v>
      </c>
      <c r="V225" s="161">
        <v>0.0</v>
      </c>
      <c r="W225" s="161">
        <v>0.5</v>
      </c>
      <c r="X225" s="6">
        <v>0.0</v>
      </c>
      <c r="Y225" s="6">
        <v>0.0</v>
      </c>
      <c r="Z225" s="6">
        <v>0.0</v>
      </c>
      <c r="AA225" s="6">
        <v>0.0</v>
      </c>
      <c r="AB225" s="6">
        <v>0.0</v>
      </c>
      <c r="AC225" s="172">
        <v>0.0</v>
      </c>
      <c r="AD225" s="149"/>
      <c r="AE225" s="149"/>
      <c r="AF225" s="149"/>
      <c r="AG225" s="149"/>
      <c r="AH225" s="149"/>
      <c r="AI225" s="149"/>
      <c r="AJ225" s="149"/>
    </row>
    <row r="226" ht="14.25" customHeight="1">
      <c r="A226" s="149"/>
      <c r="B226" s="185" t="s">
        <v>753</v>
      </c>
      <c r="C226" s="168">
        <v>13.0</v>
      </c>
      <c r="D226" s="168">
        <v>3.0</v>
      </c>
      <c r="E226" s="161">
        <f>HISTORICO!$D226/HISTORICO!$C226</f>
        <v>0.2307692308</v>
      </c>
      <c r="F226" s="149"/>
      <c r="G226" s="149"/>
      <c r="H226" s="149"/>
      <c r="I226" s="149"/>
      <c r="J226" s="149"/>
      <c r="K226" s="150"/>
      <c r="L226" s="149"/>
      <c r="M226" s="149"/>
      <c r="N226" s="184" t="s">
        <v>458</v>
      </c>
      <c r="O226" s="6">
        <v>2.0</v>
      </c>
      <c r="P226" s="6">
        <v>1.0</v>
      </c>
      <c r="Q226" s="6">
        <v>0.0</v>
      </c>
      <c r="R226" s="6">
        <v>0.0</v>
      </c>
      <c r="S226" s="6">
        <v>1.0</v>
      </c>
      <c r="T226" s="6">
        <v>0.0</v>
      </c>
      <c r="U226" s="161">
        <v>0.5</v>
      </c>
      <c r="V226" s="161">
        <v>0.0</v>
      </c>
      <c r="W226" s="161">
        <v>0.5</v>
      </c>
      <c r="X226" s="6">
        <v>1.0</v>
      </c>
      <c r="Y226" s="6">
        <v>1.0</v>
      </c>
      <c r="Z226" s="6">
        <v>1.0</v>
      </c>
      <c r="AA226" s="6">
        <v>0.0</v>
      </c>
      <c r="AB226" s="6">
        <v>3.0</v>
      </c>
      <c r="AC226" s="172">
        <v>1.5</v>
      </c>
      <c r="AD226" s="149"/>
      <c r="AE226" s="149"/>
      <c r="AF226" s="149"/>
      <c r="AG226" s="149"/>
      <c r="AH226" s="149"/>
      <c r="AI226" s="149"/>
      <c r="AJ226" s="149"/>
    </row>
    <row r="227" ht="14.25" customHeight="1">
      <c r="A227" s="149"/>
      <c r="B227" s="185" t="s">
        <v>619</v>
      </c>
      <c r="C227" s="168">
        <v>12.0</v>
      </c>
      <c r="D227" s="168">
        <v>6.0</v>
      </c>
      <c r="E227" s="161">
        <f>HISTORICO!$D227/HISTORICO!$C227</f>
        <v>0.5</v>
      </c>
      <c r="F227" s="149"/>
      <c r="G227" s="149"/>
      <c r="H227" s="149"/>
      <c r="I227" s="149"/>
      <c r="J227" s="149"/>
      <c r="K227" s="150"/>
      <c r="L227" s="149"/>
      <c r="M227" s="149"/>
      <c r="N227" s="184" t="s">
        <v>535</v>
      </c>
      <c r="O227" s="6">
        <v>2.0</v>
      </c>
      <c r="P227" s="6">
        <v>0.0</v>
      </c>
      <c r="Q227" s="6">
        <v>0.0</v>
      </c>
      <c r="R227" s="6">
        <v>1.0</v>
      </c>
      <c r="S227" s="6">
        <v>1.0</v>
      </c>
      <c r="T227" s="6">
        <v>0.0</v>
      </c>
      <c r="U227" s="161">
        <v>0.0</v>
      </c>
      <c r="V227" s="161">
        <v>0.0</v>
      </c>
      <c r="W227" s="161">
        <v>0.5</v>
      </c>
      <c r="X227" s="6">
        <v>0.0</v>
      </c>
      <c r="Y227" s="6">
        <v>0.0</v>
      </c>
      <c r="Z227" s="6">
        <v>0.0</v>
      </c>
      <c r="AA227" s="6">
        <v>0.0</v>
      </c>
      <c r="AB227" s="6">
        <v>0.0</v>
      </c>
      <c r="AC227" s="172">
        <v>0.0</v>
      </c>
      <c r="AD227" s="149"/>
      <c r="AE227" s="149"/>
      <c r="AF227" s="149"/>
      <c r="AG227" s="149"/>
      <c r="AH227" s="149"/>
      <c r="AI227" s="149"/>
      <c r="AJ227" s="149"/>
    </row>
    <row r="228" ht="14.25" customHeight="1">
      <c r="A228" s="149"/>
      <c r="B228" s="185" t="s">
        <v>808</v>
      </c>
      <c r="C228" s="168">
        <v>12.0</v>
      </c>
      <c r="D228" s="168">
        <v>1.0</v>
      </c>
      <c r="E228" s="161">
        <f>HISTORICO!$D228/HISTORICO!$C228</f>
        <v>0.08333333333</v>
      </c>
      <c r="F228" s="149"/>
      <c r="G228" s="149"/>
      <c r="H228" s="149"/>
      <c r="I228" s="149"/>
      <c r="J228" s="149"/>
      <c r="K228" s="150"/>
      <c r="L228" s="149"/>
      <c r="M228" s="149"/>
      <c r="N228" s="184" t="s">
        <v>494</v>
      </c>
      <c r="O228" s="6">
        <v>2.0</v>
      </c>
      <c r="P228" s="6">
        <v>0.0</v>
      </c>
      <c r="Q228" s="6">
        <v>0.0</v>
      </c>
      <c r="R228" s="6">
        <v>1.0</v>
      </c>
      <c r="S228" s="6">
        <v>1.0</v>
      </c>
      <c r="T228" s="6">
        <v>0.0</v>
      </c>
      <c r="U228" s="161">
        <v>0.0</v>
      </c>
      <c r="V228" s="161">
        <v>0.0</v>
      </c>
      <c r="W228" s="161">
        <v>0.5</v>
      </c>
      <c r="X228" s="6">
        <v>0.0</v>
      </c>
      <c r="Y228" s="6">
        <v>0.0</v>
      </c>
      <c r="Z228" s="6">
        <v>0.0</v>
      </c>
      <c r="AA228" s="6">
        <v>0.0</v>
      </c>
      <c r="AB228" s="6">
        <v>0.0</v>
      </c>
      <c r="AC228" s="172">
        <v>0.0</v>
      </c>
      <c r="AD228" s="149"/>
      <c r="AE228" s="149"/>
      <c r="AF228" s="149"/>
      <c r="AG228" s="149"/>
      <c r="AH228" s="149"/>
      <c r="AI228" s="149"/>
      <c r="AJ228" s="149"/>
    </row>
    <row r="229" ht="14.25" customHeight="1">
      <c r="A229" s="149"/>
      <c r="B229" s="185" t="s">
        <v>743</v>
      </c>
      <c r="C229" s="168">
        <v>12.0</v>
      </c>
      <c r="D229" s="168">
        <v>3.0</v>
      </c>
      <c r="E229" s="161">
        <f>HISTORICO!$D229/HISTORICO!$C229</f>
        <v>0.25</v>
      </c>
      <c r="F229" s="149"/>
      <c r="G229" s="149"/>
      <c r="H229" s="149"/>
      <c r="I229" s="149"/>
      <c r="J229" s="149"/>
      <c r="K229" s="150"/>
      <c r="L229" s="149"/>
      <c r="M229" s="149"/>
      <c r="N229" s="184" t="s">
        <v>544</v>
      </c>
      <c r="O229" s="6">
        <v>2.0</v>
      </c>
      <c r="P229" s="6">
        <v>0.0</v>
      </c>
      <c r="Q229" s="6">
        <v>0.0</v>
      </c>
      <c r="R229" s="6">
        <v>1.0</v>
      </c>
      <c r="S229" s="6">
        <v>1.0</v>
      </c>
      <c r="T229" s="6">
        <v>0.0</v>
      </c>
      <c r="U229" s="161">
        <v>0.0</v>
      </c>
      <c r="V229" s="161">
        <v>0.0</v>
      </c>
      <c r="W229" s="161">
        <v>0.5</v>
      </c>
      <c r="X229" s="6">
        <v>0.0</v>
      </c>
      <c r="Y229" s="6">
        <v>0.0</v>
      </c>
      <c r="Z229" s="6">
        <v>0.0</v>
      </c>
      <c r="AA229" s="6">
        <v>0.0</v>
      </c>
      <c r="AB229" s="6">
        <v>0.0</v>
      </c>
      <c r="AC229" s="172">
        <v>0.0</v>
      </c>
      <c r="AD229" s="149"/>
      <c r="AE229" s="149"/>
      <c r="AF229" s="149"/>
      <c r="AG229" s="149"/>
      <c r="AH229" s="149"/>
      <c r="AI229" s="149"/>
      <c r="AJ229" s="149"/>
    </row>
    <row r="230" ht="14.25" customHeight="1">
      <c r="A230" s="149"/>
      <c r="B230" s="185" t="s">
        <v>535</v>
      </c>
      <c r="C230" s="169">
        <v>11.0</v>
      </c>
      <c r="D230" s="169">
        <v>4.0</v>
      </c>
      <c r="E230" s="161">
        <f>HISTORICO!$D230/HISTORICO!$C230</f>
        <v>0.3636363636</v>
      </c>
      <c r="F230" s="149"/>
      <c r="G230" s="149"/>
      <c r="H230" s="149"/>
      <c r="I230" s="149"/>
      <c r="J230" s="149"/>
      <c r="K230" s="150"/>
      <c r="L230" s="149"/>
      <c r="M230" s="149"/>
      <c r="N230" s="184" t="s">
        <v>544</v>
      </c>
      <c r="O230" s="6">
        <v>2.0</v>
      </c>
      <c r="P230" s="6">
        <v>0.0</v>
      </c>
      <c r="Q230" s="6">
        <v>0.0</v>
      </c>
      <c r="R230" s="6">
        <v>1.0</v>
      </c>
      <c r="S230" s="6">
        <v>1.0</v>
      </c>
      <c r="T230" s="6">
        <v>0.0</v>
      </c>
      <c r="U230" s="6">
        <v>0.0</v>
      </c>
      <c r="V230" s="6">
        <v>0.0</v>
      </c>
      <c r="W230" s="6">
        <v>0.5</v>
      </c>
      <c r="X230" s="6">
        <v>0.0</v>
      </c>
      <c r="Y230" s="6">
        <v>0.0</v>
      </c>
      <c r="Z230" s="6">
        <v>0.0</v>
      </c>
      <c r="AA230" s="6">
        <v>0.0</v>
      </c>
      <c r="AB230" s="6">
        <v>0.0</v>
      </c>
      <c r="AC230" s="172">
        <v>0.0</v>
      </c>
      <c r="AD230" s="149"/>
      <c r="AE230" s="149"/>
      <c r="AF230" s="149"/>
      <c r="AG230" s="149"/>
      <c r="AH230" s="149"/>
      <c r="AI230" s="149"/>
      <c r="AJ230" s="149"/>
    </row>
    <row r="231" ht="14.25" customHeight="1">
      <c r="A231" s="149"/>
      <c r="B231" s="185" t="s">
        <v>776</v>
      </c>
      <c r="C231" s="168">
        <v>11.0</v>
      </c>
      <c r="D231" s="168">
        <v>2.0</v>
      </c>
      <c r="E231" s="161">
        <f>HISTORICO!$D231/HISTORICO!$C231</f>
        <v>0.1818181818</v>
      </c>
      <c r="F231" s="149"/>
      <c r="G231" s="149"/>
      <c r="H231" s="149"/>
      <c r="I231" s="149"/>
      <c r="J231" s="149"/>
      <c r="K231" s="150"/>
      <c r="L231" s="149"/>
      <c r="M231" s="149"/>
      <c r="N231" s="184" t="s">
        <v>458</v>
      </c>
      <c r="O231" s="6">
        <v>2.0</v>
      </c>
      <c r="P231" s="6">
        <v>1.0</v>
      </c>
      <c r="Q231" s="6">
        <v>0.0</v>
      </c>
      <c r="R231" s="6">
        <v>0.0</v>
      </c>
      <c r="S231" s="6">
        <v>1.0</v>
      </c>
      <c r="T231" s="6">
        <v>0.0</v>
      </c>
      <c r="U231" s="6">
        <v>0.5</v>
      </c>
      <c r="V231" s="6">
        <v>0.0</v>
      </c>
      <c r="W231" s="6">
        <v>0.5</v>
      </c>
      <c r="X231" s="6">
        <v>1.0</v>
      </c>
      <c r="Y231" s="6">
        <v>1.0</v>
      </c>
      <c r="Z231" s="6">
        <v>1.0</v>
      </c>
      <c r="AA231" s="6">
        <v>0.0</v>
      </c>
      <c r="AB231" s="6">
        <v>3.0</v>
      </c>
      <c r="AC231" s="172">
        <v>1.5</v>
      </c>
      <c r="AD231" s="149"/>
      <c r="AE231" s="149"/>
      <c r="AF231" s="149"/>
      <c r="AG231" s="149"/>
      <c r="AH231" s="149"/>
      <c r="AI231" s="149"/>
      <c r="AJ231" s="149"/>
    </row>
    <row r="232" ht="14.25" customHeight="1">
      <c r="A232" s="149"/>
      <c r="B232" s="185" t="s">
        <v>680</v>
      </c>
      <c r="C232" s="169">
        <v>10.0</v>
      </c>
      <c r="D232" s="169">
        <v>3.0</v>
      </c>
      <c r="E232" s="161">
        <f>HISTORICO!$D232/HISTORICO!$C232</f>
        <v>0.3</v>
      </c>
      <c r="F232" s="149"/>
      <c r="G232" s="149"/>
      <c r="H232" s="149"/>
      <c r="I232" s="149"/>
      <c r="J232" s="149"/>
      <c r="K232" s="150"/>
      <c r="L232" s="149"/>
      <c r="M232" s="149"/>
      <c r="N232" s="184" t="s">
        <v>493</v>
      </c>
      <c r="O232" s="6">
        <v>2.0</v>
      </c>
      <c r="P232" s="6">
        <v>0.0</v>
      </c>
      <c r="Q232" s="6">
        <v>2.0</v>
      </c>
      <c r="R232" s="6">
        <v>0.0</v>
      </c>
      <c r="S232" s="6">
        <v>0.0</v>
      </c>
      <c r="T232" s="6">
        <v>0.0</v>
      </c>
      <c r="U232" s="161">
        <v>0.0</v>
      </c>
      <c r="V232" s="161">
        <v>1.0</v>
      </c>
      <c r="W232" s="161">
        <v>0.0</v>
      </c>
      <c r="X232" s="6">
        <v>0.0</v>
      </c>
      <c r="Y232" s="6">
        <v>0.0</v>
      </c>
      <c r="Z232" s="6">
        <v>1.0</v>
      </c>
      <c r="AA232" s="6">
        <v>0.0</v>
      </c>
      <c r="AB232" s="6">
        <v>1.0</v>
      </c>
      <c r="AC232" s="172">
        <v>0.5</v>
      </c>
      <c r="AD232" s="149"/>
      <c r="AE232" s="149"/>
      <c r="AF232" s="149"/>
      <c r="AG232" s="149"/>
      <c r="AH232" s="149"/>
      <c r="AI232" s="149"/>
      <c r="AJ232" s="149"/>
    </row>
    <row r="233" ht="14.25" customHeight="1">
      <c r="A233" s="149"/>
      <c r="B233" s="185" t="s">
        <v>758</v>
      </c>
      <c r="C233" s="169">
        <v>10.0</v>
      </c>
      <c r="D233" s="169">
        <v>2.0</v>
      </c>
      <c r="E233" s="161">
        <f>HISTORICO!$D233/HISTORICO!$C233</f>
        <v>0.2</v>
      </c>
      <c r="F233" s="149"/>
      <c r="G233" s="149"/>
      <c r="H233" s="149"/>
      <c r="I233" s="149"/>
      <c r="J233" s="149"/>
      <c r="K233" s="150"/>
      <c r="L233" s="149"/>
      <c r="M233" s="149"/>
      <c r="N233" s="184" t="s">
        <v>539</v>
      </c>
      <c r="O233" s="6">
        <v>2.0</v>
      </c>
      <c r="P233" s="6">
        <v>0.0</v>
      </c>
      <c r="Q233" s="6">
        <v>2.0</v>
      </c>
      <c r="R233" s="6">
        <v>0.0</v>
      </c>
      <c r="S233" s="6">
        <v>0.0</v>
      </c>
      <c r="T233" s="6">
        <v>0.0</v>
      </c>
      <c r="U233" s="161">
        <v>0.0</v>
      </c>
      <c r="V233" s="161">
        <v>1.0</v>
      </c>
      <c r="W233" s="161">
        <v>0.0</v>
      </c>
      <c r="X233" s="6">
        <v>1.0</v>
      </c>
      <c r="Y233" s="6">
        <v>0.0</v>
      </c>
      <c r="Z233" s="6">
        <v>0.0</v>
      </c>
      <c r="AA233" s="6">
        <v>1.0</v>
      </c>
      <c r="AB233" s="6">
        <v>2.0</v>
      </c>
      <c r="AC233" s="172">
        <v>1.0</v>
      </c>
      <c r="AD233" s="149"/>
      <c r="AE233" s="149"/>
      <c r="AF233" s="149"/>
      <c r="AG233" s="149"/>
      <c r="AH233" s="149"/>
      <c r="AI233" s="149"/>
      <c r="AJ233" s="149"/>
    </row>
    <row r="234" ht="14.25" customHeight="1">
      <c r="A234" s="149"/>
      <c r="B234" s="185" t="s">
        <v>628</v>
      </c>
      <c r="C234" s="169">
        <v>9.0</v>
      </c>
      <c r="D234" s="169">
        <v>5.0</v>
      </c>
      <c r="E234" s="161">
        <f>HISTORICO!$D234/HISTORICO!$C234</f>
        <v>0.5555555556</v>
      </c>
      <c r="F234" s="149"/>
      <c r="G234" s="149"/>
      <c r="H234" s="149"/>
      <c r="I234" s="149"/>
      <c r="J234" s="149"/>
      <c r="K234" s="150"/>
      <c r="L234" s="149"/>
      <c r="M234" s="149"/>
      <c r="N234" s="184" t="s">
        <v>540</v>
      </c>
      <c r="O234" s="6">
        <v>2.0</v>
      </c>
      <c r="P234" s="6">
        <v>0.0</v>
      </c>
      <c r="Q234" s="6">
        <v>2.0</v>
      </c>
      <c r="R234" s="6">
        <v>0.0</v>
      </c>
      <c r="S234" s="6">
        <v>0.0</v>
      </c>
      <c r="T234" s="6">
        <v>0.0</v>
      </c>
      <c r="U234" s="161">
        <v>0.0</v>
      </c>
      <c r="V234" s="161">
        <v>1.0</v>
      </c>
      <c r="W234" s="161">
        <v>0.0</v>
      </c>
      <c r="X234" s="6">
        <v>0.0</v>
      </c>
      <c r="Y234" s="6">
        <v>0.0</v>
      </c>
      <c r="Z234" s="6">
        <v>0.0</v>
      </c>
      <c r="AA234" s="6">
        <v>0.0</v>
      </c>
      <c r="AB234" s="6">
        <v>0.0</v>
      </c>
      <c r="AC234" s="172">
        <v>0.0</v>
      </c>
      <c r="AD234" s="149"/>
      <c r="AE234" s="149"/>
      <c r="AF234" s="149"/>
      <c r="AG234" s="149"/>
      <c r="AH234" s="149"/>
      <c r="AI234" s="149"/>
      <c r="AJ234" s="149"/>
    </row>
    <row r="235" ht="14.25" customHeight="1">
      <c r="A235" s="149"/>
      <c r="B235" s="185" t="s">
        <v>445</v>
      </c>
      <c r="C235" s="169">
        <v>9.0</v>
      </c>
      <c r="D235" s="169">
        <v>3.0</v>
      </c>
      <c r="E235" s="161">
        <f>HISTORICO!$D235/HISTORICO!$C235</f>
        <v>0.3333333333</v>
      </c>
      <c r="F235" s="149"/>
      <c r="G235" s="149"/>
      <c r="H235" s="149"/>
      <c r="I235" s="149"/>
      <c r="J235" s="149"/>
      <c r="K235" s="150"/>
      <c r="L235" s="149"/>
      <c r="M235" s="149"/>
      <c r="N235" s="184" t="s">
        <v>542</v>
      </c>
      <c r="O235" s="6">
        <v>2.0</v>
      </c>
      <c r="P235" s="6">
        <v>0.0</v>
      </c>
      <c r="Q235" s="6">
        <v>2.0</v>
      </c>
      <c r="R235" s="6">
        <v>0.0</v>
      </c>
      <c r="S235" s="6">
        <v>0.0</v>
      </c>
      <c r="T235" s="6">
        <v>0.0</v>
      </c>
      <c r="U235" s="161">
        <v>0.0</v>
      </c>
      <c r="V235" s="161">
        <v>1.0</v>
      </c>
      <c r="W235" s="161">
        <v>0.0</v>
      </c>
      <c r="X235" s="6">
        <v>2.0</v>
      </c>
      <c r="Y235" s="6">
        <v>0.0</v>
      </c>
      <c r="Z235" s="6">
        <v>0.0</v>
      </c>
      <c r="AA235" s="6">
        <v>0.0</v>
      </c>
      <c r="AB235" s="6">
        <v>2.0</v>
      </c>
      <c r="AC235" s="172">
        <v>1.0</v>
      </c>
      <c r="AD235" s="149"/>
      <c r="AE235" s="149"/>
      <c r="AF235" s="149"/>
      <c r="AG235" s="149"/>
      <c r="AH235" s="149"/>
      <c r="AI235" s="149"/>
      <c r="AJ235" s="149"/>
    </row>
    <row r="236" ht="14.25" customHeight="1">
      <c r="A236" s="149"/>
      <c r="B236" s="185" t="s">
        <v>806</v>
      </c>
      <c r="C236" s="168">
        <v>9.0</v>
      </c>
      <c r="D236" s="168">
        <v>1.0</v>
      </c>
      <c r="E236" s="161">
        <f>HISTORICO!$D236/HISTORICO!$C236</f>
        <v>0.1111111111</v>
      </c>
      <c r="F236" s="149"/>
      <c r="G236" s="149"/>
      <c r="H236" s="149"/>
      <c r="I236" s="149"/>
      <c r="J236" s="149"/>
      <c r="K236" s="150"/>
      <c r="L236" s="149"/>
      <c r="M236" s="149"/>
      <c r="N236" s="184" t="s">
        <v>542</v>
      </c>
      <c r="O236" s="6">
        <v>2.0</v>
      </c>
      <c r="P236" s="6">
        <v>0.0</v>
      </c>
      <c r="Q236" s="6">
        <v>2.0</v>
      </c>
      <c r="R236" s="6">
        <v>0.0</v>
      </c>
      <c r="S236" s="6">
        <v>0.0</v>
      </c>
      <c r="T236" s="6">
        <v>0.0</v>
      </c>
      <c r="U236" s="6">
        <v>0.0</v>
      </c>
      <c r="V236" s="6">
        <v>1.0</v>
      </c>
      <c r="W236" s="6">
        <v>0.0</v>
      </c>
      <c r="X236" s="6">
        <v>2.0</v>
      </c>
      <c r="Y236" s="6">
        <v>0.0</v>
      </c>
      <c r="Z236" s="6">
        <v>0.0</v>
      </c>
      <c r="AA236" s="6">
        <v>0.0</v>
      </c>
      <c r="AB236" s="6">
        <v>2.0</v>
      </c>
      <c r="AC236" s="172">
        <v>1.0</v>
      </c>
      <c r="AD236" s="149"/>
      <c r="AE236" s="149"/>
      <c r="AF236" s="149"/>
      <c r="AG236" s="149"/>
      <c r="AH236" s="149"/>
      <c r="AI236" s="149"/>
      <c r="AJ236" s="149"/>
    </row>
    <row r="237" ht="14.25" customHeight="1">
      <c r="A237" s="149"/>
      <c r="B237" s="185" t="s">
        <v>547</v>
      </c>
      <c r="C237" s="169">
        <v>9.0</v>
      </c>
      <c r="D237" s="169">
        <v>4.0</v>
      </c>
      <c r="E237" s="161">
        <f>HISTORICO!$D237/HISTORICO!$C237</f>
        <v>0.4444444444</v>
      </c>
      <c r="F237" s="149"/>
      <c r="G237" s="149"/>
      <c r="H237" s="149"/>
      <c r="I237" s="149"/>
      <c r="J237" s="149"/>
      <c r="K237" s="150"/>
      <c r="L237" s="149"/>
      <c r="M237" s="149"/>
      <c r="N237" s="184" t="s">
        <v>464</v>
      </c>
      <c r="O237" s="6">
        <v>2.0</v>
      </c>
      <c r="P237" s="6">
        <v>1.0</v>
      </c>
      <c r="Q237" s="6">
        <v>1.0</v>
      </c>
      <c r="R237" s="6">
        <v>0.0</v>
      </c>
      <c r="S237" s="6">
        <v>0.0</v>
      </c>
      <c r="T237" s="6">
        <v>0.0</v>
      </c>
      <c r="U237" s="161">
        <v>0.5</v>
      </c>
      <c r="V237" s="161">
        <v>0.5</v>
      </c>
      <c r="W237" s="161">
        <v>0.0</v>
      </c>
      <c r="X237" s="6">
        <v>0.0</v>
      </c>
      <c r="Y237" s="6">
        <v>0.0</v>
      </c>
      <c r="Z237" s="6">
        <v>3.0</v>
      </c>
      <c r="AA237" s="6">
        <v>0.0</v>
      </c>
      <c r="AB237" s="6">
        <v>3.0</v>
      </c>
      <c r="AC237" s="172">
        <v>1.5</v>
      </c>
      <c r="AD237" s="149"/>
      <c r="AE237" s="149"/>
      <c r="AF237" s="149"/>
      <c r="AG237" s="149"/>
      <c r="AH237" s="149"/>
      <c r="AI237" s="149"/>
      <c r="AJ237" s="149"/>
    </row>
    <row r="238" ht="14.25" customHeight="1">
      <c r="A238" s="149"/>
      <c r="B238" s="185" t="s">
        <v>699</v>
      </c>
      <c r="C238" s="168">
        <v>9.0</v>
      </c>
      <c r="D238" s="168">
        <v>3.0</v>
      </c>
      <c r="E238" s="161">
        <f>HISTORICO!$D238/HISTORICO!$C238</f>
        <v>0.3333333333</v>
      </c>
      <c r="F238" s="149"/>
      <c r="G238" s="149"/>
      <c r="H238" s="149"/>
      <c r="I238" s="149"/>
      <c r="J238" s="149"/>
      <c r="K238" s="150"/>
      <c r="L238" s="149"/>
      <c r="M238" s="149"/>
      <c r="N238" s="184" t="s">
        <v>465</v>
      </c>
      <c r="O238" s="6">
        <v>2.0</v>
      </c>
      <c r="P238" s="6">
        <v>1.0</v>
      </c>
      <c r="Q238" s="6">
        <v>1.0</v>
      </c>
      <c r="R238" s="6">
        <v>0.0</v>
      </c>
      <c r="S238" s="6">
        <v>0.0</v>
      </c>
      <c r="T238" s="6">
        <v>0.0</v>
      </c>
      <c r="U238" s="161">
        <v>0.5</v>
      </c>
      <c r="V238" s="161">
        <v>0.5</v>
      </c>
      <c r="W238" s="161">
        <v>0.0</v>
      </c>
      <c r="X238" s="6">
        <v>1.0</v>
      </c>
      <c r="Y238" s="6">
        <v>0.0</v>
      </c>
      <c r="Z238" s="6">
        <v>1.0</v>
      </c>
      <c r="AA238" s="6">
        <v>0.0</v>
      </c>
      <c r="AB238" s="6">
        <v>2.0</v>
      </c>
      <c r="AC238" s="172">
        <v>1.0</v>
      </c>
      <c r="AD238" s="149"/>
      <c r="AE238" s="149"/>
      <c r="AF238" s="149"/>
      <c r="AG238" s="149"/>
      <c r="AH238" s="149"/>
      <c r="AI238" s="149"/>
      <c r="AJ238" s="149"/>
    </row>
    <row r="239" ht="14.25" customHeight="1">
      <c r="A239" s="149"/>
      <c r="B239" s="185" t="s">
        <v>696</v>
      </c>
      <c r="C239" s="168">
        <v>9.0</v>
      </c>
      <c r="D239" s="168">
        <v>3.0</v>
      </c>
      <c r="E239" s="161">
        <f>HISTORICO!$D239/HISTORICO!$C239</f>
        <v>0.3333333333</v>
      </c>
      <c r="F239" s="149"/>
      <c r="G239" s="149"/>
      <c r="H239" s="149"/>
      <c r="I239" s="149"/>
      <c r="J239" s="149"/>
      <c r="K239" s="150"/>
      <c r="L239" s="149"/>
      <c r="M239" s="149"/>
      <c r="N239" s="184" t="s">
        <v>467</v>
      </c>
      <c r="O239" s="6">
        <v>2.0</v>
      </c>
      <c r="P239" s="6">
        <v>1.0</v>
      </c>
      <c r="Q239" s="6">
        <v>1.0</v>
      </c>
      <c r="R239" s="6">
        <v>0.0</v>
      </c>
      <c r="S239" s="6">
        <v>0.0</v>
      </c>
      <c r="T239" s="6">
        <v>0.0</v>
      </c>
      <c r="U239" s="161">
        <v>0.5</v>
      </c>
      <c r="V239" s="161">
        <v>0.5</v>
      </c>
      <c r="W239" s="161">
        <v>0.0</v>
      </c>
      <c r="X239" s="6">
        <v>3.0</v>
      </c>
      <c r="Y239" s="6">
        <v>0.0</v>
      </c>
      <c r="Z239" s="6">
        <v>0.0</v>
      </c>
      <c r="AA239" s="6">
        <v>0.0</v>
      </c>
      <c r="AB239" s="6">
        <v>3.0</v>
      </c>
      <c r="AC239" s="172">
        <v>1.5</v>
      </c>
      <c r="AD239" s="149"/>
      <c r="AE239" s="149"/>
      <c r="AF239" s="149"/>
      <c r="AG239" s="149"/>
      <c r="AH239" s="149"/>
      <c r="AI239" s="149"/>
      <c r="AJ239" s="149"/>
    </row>
    <row r="240" ht="14.25" customHeight="1">
      <c r="A240" s="149"/>
      <c r="B240" s="185" t="s">
        <v>801</v>
      </c>
      <c r="C240" s="168">
        <v>9.0</v>
      </c>
      <c r="D240" s="168">
        <v>1.0</v>
      </c>
      <c r="E240" s="161">
        <f>HISTORICO!$D240/HISTORICO!$C240</f>
        <v>0.1111111111</v>
      </c>
      <c r="F240" s="149"/>
      <c r="G240" s="149"/>
      <c r="H240" s="149"/>
      <c r="I240" s="149"/>
      <c r="J240" s="149"/>
      <c r="K240" s="150"/>
      <c r="L240" s="149"/>
      <c r="M240" s="149"/>
      <c r="N240" s="184" t="s">
        <v>457</v>
      </c>
      <c r="O240" s="6">
        <v>2.0</v>
      </c>
      <c r="P240" s="6">
        <v>1.0</v>
      </c>
      <c r="Q240" s="6">
        <v>1.0</v>
      </c>
      <c r="R240" s="6">
        <v>0.0</v>
      </c>
      <c r="S240" s="6">
        <v>0.0</v>
      </c>
      <c r="T240" s="6">
        <v>0.0</v>
      </c>
      <c r="U240" s="161">
        <v>0.5</v>
      </c>
      <c r="V240" s="161">
        <v>0.5</v>
      </c>
      <c r="W240" s="161">
        <v>0.0</v>
      </c>
      <c r="X240" s="6">
        <v>1.0</v>
      </c>
      <c r="Y240" s="6">
        <v>0.0</v>
      </c>
      <c r="Z240" s="6">
        <v>1.0</v>
      </c>
      <c r="AA240" s="6">
        <v>0.0</v>
      </c>
      <c r="AB240" s="6">
        <v>2.0</v>
      </c>
      <c r="AC240" s="172">
        <v>1.0</v>
      </c>
      <c r="AD240" s="149"/>
      <c r="AE240" s="149"/>
      <c r="AF240" s="149"/>
      <c r="AG240" s="149"/>
      <c r="AH240" s="149"/>
      <c r="AI240" s="149"/>
      <c r="AJ240" s="149"/>
    </row>
    <row r="241" ht="14.25" customHeight="1">
      <c r="A241" s="149"/>
      <c r="B241" s="185" t="s">
        <v>627</v>
      </c>
      <c r="C241" s="168">
        <v>8.0</v>
      </c>
      <c r="D241" s="168">
        <v>5.0</v>
      </c>
      <c r="E241" s="161">
        <f>HISTORICO!$D241/HISTORICO!$C241</f>
        <v>0.625</v>
      </c>
      <c r="F241" s="149"/>
      <c r="G241" s="149"/>
      <c r="H241" s="149"/>
      <c r="I241" s="149"/>
      <c r="J241" s="149"/>
      <c r="K241" s="150"/>
      <c r="L241" s="149"/>
      <c r="M241" s="149"/>
      <c r="N241" s="184" t="s">
        <v>115</v>
      </c>
      <c r="O241" s="6">
        <v>2.0</v>
      </c>
      <c r="P241" s="6">
        <v>2.0</v>
      </c>
      <c r="Q241" s="6">
        <v>0.0</v>
      </c>
      <c r="R241" s="6">
        <v>0.0</v>
      </c>
      <c r="S241" s="6">
        <v>0.0</v>
      </c>
      <c r="T241" s="6">
        <v>0.0</v>
      </c>
      <c r="U241" s="161">
        <v>1.0</v>
      </c>
      <c r="V241" s="161">
        <v>0.0</v>
      </c>
      <c r="W241" s="161">
        <v>0.0</v>
      </c>
      <c r="X241" s="6">
        <v>2.0</v>
      </c>
      <c r="Y241" s="6">
        <v>0.0</v>
      </c>
      <c r="Z241" s="6">
        <v>2.0</v>
      </c>
      <c r="AA241" s="6">
        <v>0.0</v>
      </c>
      <c r="AB241" s="6">
        <v>4.0</v>
      </c>
      <c r="AC241" s="172">
        <v>2.0</v>
      </c>
      <c r="AD241" s="149"/>
      <c r="AE241" s="149"/>
      <c r="AF241" s="149"/>
      <c r="AG241" s="149"/>
      <c r="AH241" s="149"/>
      <c r="AI241" s="149"/>
      <c r="AJ241" s="149"/>
    </row>
    <row r="242" ht="14.25" customHeight="1">
      <c r="A242" s="149"/>
      <c r="B242" s="185" t="s">
        <v>764</v>
      </c>
      <c r="C242" s="168">
        <v>8.0</v>
      </c>
      <c r="D242" s="168">
        <v>2.0</v>
      </c>
      <c r="E242" s="161">
        <f>HISTORICO!$D242/HISTORICO!$C242</f>
        <v>0.25</v>
      </c>
      <c r="F242" s="149"/>
      <c r="G242" s="149"/>
      <c r="H242" s="149"/>
      <c r="I242" s="149"/>
      <c r="J242" s="149"/>
      <c r="K242" s="150"/>
      <c r="L242" s="149"/>
      <c r="M242" s="149"/>
      <c r="N242" s="184" t="s">
        <v>399</v>
      </c>
      <c r="O242" s="6">
        <v>2.0</v>
      </c>
      <c r="P242" s="6">
        <v>2.0</v>
      </c>
      <c r="Q242" s="6">
        <v>0.0</v>
      </c>
      <c r="R242" s="6">
        <v>0.0</v>
      </c>
      <c r="S242" s="6">
        <v>0.0</v>
      </c>
      <c r="T242" s="6">
        <v>0.0</v>
      </c>
      <c r="U242" s="161">
        <v>1.0</v>
      </c>
      <c r="V242" s="161">
        <v>0.0</v>
      </c>
      <c r="W242" s="161">
        <v>0.0</v>
      </c>
      <c r="X242" s="6">
        <v>4.0</v>
      </c>
      <c r="Y242" s="6">
        <v>0.0</v>
      </c>
      <c r="Z242" s="6">
        <v>0.0</v>
      </c>
      <c r="AA242" s="6">
        <v>0.0</v>
      </c>
      <c r="AB242" s="6">
        <v>4.0</v>
      </c>
      <c r="AC242" s="172">
        <v>2.0</v>
      </c>
      <c r="AD242" s="149"/>
      <c r="AE242" s="149"/>
      <c r="AF242" s="149"/>
      <c r="AG242" s="149"/>
      <c r="AH242" s="149"/>
      <c r="AI242" s="149"/>
      <c r="AJ242" s="149"/>
    </row>
    <row r="243" ht="14.25" customHeight="1">
      <c r="A243" s="149"/>
      <c r="B243" s="185" t="s">
        <v>456</v>
      </c>
      <c r="C243" s="168">
        <v>8.0</v>
      </c>
      <c r="D243" s="168">
        <v>5.0</v>
      </c>
      <c r="E243" s="161">
        <f>HISTORICO!$D243/HISTORICO!$C243</f>
        <v>0.625</v>
      </c>
      <c r="F243" s="149"/>
      <c r="G243" s="149"/>
      <c r="H243" s="149"/>
      <c r="I243" s="149"/>
      <c r="J243" s="149"/>
      <c r="K243" s="150"/>
      <c r="L243" s="149"/>
      <c r="M243" s="149"/>
      <c r="N243" s="184" t="s">
        <v>371</v>
      </c>
      <c r="O243" s="6">
        <v>2.0</v>
      </c>
      <c r="P243" s="6">
        <v>1.0</v>
      </c>
      <c r="Q243" s="6">
        <v>0.0</v>
      </c>
      <c r="R243" s="6">
        <v>1.0</v>
      </c>
      <c r="S243" s="6">
        <v>0.0</v>
      </c>
      <c r="T243" s="6">
        <v>0.0</v>
      </c>
      <c r="U243" s="161">
        <v>0.5</v>
      </c>
      <c r="V243" s="161">
        <v>0.0</v>
      </c>
      <c r="W243" s="161">
        <v>0.0</v>
      </c>
      <c r="X243" s="6">
        <v>0.0</v>
      </c>
      <c r="Y243" s="6">
        <v>0.0</v>
      </c>
      <c r="Z243" s="6">
        <v>3.0</v>
      </c>
      <c r="AA243" s="6">
        <v>0.0</v>
      </c>
      <c r="AB243" s="6">
        <v>3.0</v>
      </c>
      <c r="AC243" s="172">
        <v>1.5</v>
      </c>
      <c r="AD243" s="149"/>
      <c r="AE243" s="149"/>
      <c r="AF243" s="149"/>
      <c r="AG243" s="149"/>
      <c r="AH243" s="149"/>
      <c r="AI243" s="149"/>
      <c r="AJ243" s="149"/>
    </row>
    <row r="244" ht="14.25" customHeight="1">
      <c r="A244" s="149"/>
      <c r="B244" s="185" t="s">
        <v>609</v>
      </c>
      <c r="C244" s="168">
        <v>8.0</v>
      </c>
      <c r="D244" s="168">
        <v>5.0</v>
      </c>
      <c r="E244" s="161">
        <f>HISTORICO!$D244/HISTORICO!$C244</f>
        <v>0.625</v>
      </c>
      <c r="F244" s="149"/>
      <c r="G244" s="149"/>
      <c r="H244" s="149"/>
      <c r="I244" s="149"/>
      <c r="J244" s="149"/>
      <c r="K244" s="150"/>
      <c r="L244" s="149"/>
      <c r="M244" s="149"/>
      <c r="N244" s="184" t="s">
        <v>456</v>
      </c>
      <c r="O244" s="6">
        <v>2.0</v>
      </c>
      <c r="P244" s="6">
        <v>1.0</v>
      </c>
      <c r="Q244" s="6">
        <v>0.0</v>
      </c>
      <c r="R244" s="6">
        <v>1.0</v>
      </c>
      <c r="S244" s="6">
        <v>0.0</v>
      </c>
      <c r="T244" s="6">
        <v>0.0</v>
      </c>
      <c r="U244" s="161">
        <v>0.5</v>
      </c>
      <c r="V244" s="161">
        <v>0.0</v>
      </c>
      <c r="W244" s="161">
        <v>0.0</v>
      </c>
      <c r="X244" s="6">
        <v>2.0</v>
      </c>
      <c r="Y244" s="6">
        <v>1.0</v>
      </c>
      <c r="Z244" s="6">
        <v>0.0</v>
      </c>
      <c r="AA244" s="6">
        <v>0.0</v>
      </c>
      <c r="AB244" s="6">
        <v>3.0</v>
      </c>
      <c r="AC244" s="172">
        <v>1.5</v>
      </c>
      <c r="AD244" s="149"/>
      <c r="AE244" s="149"/>
      <c r="AF244" s="149"/>
      <c r="AG244" s="149"/>
      <c r="AH244" s="149"/>
      <c r="AI244" s="149"/>
      <c r="AJ244" s="149"/>
    </row>
    <row r="245" ht="14.25" customHeight="1">
      <c r="A245" s="149"/>
      <c r="B245" s="185" t="s">
        <v>623</v>
      </c>
      <c r="C245" s="168">
        <v>8.0</v>
      </c>
      <c r="D245" s="168">
        <v>4.0</v>
      </c>
      <c r="E245" s="161">
        <f>HISTORICO!$D245/HISTORICO!$C245</f>
        <v>0.5</v>
      </c>
      <c r="F245" s="149"/>
      <c r="G245" s="149"/>
      <c r="H245" s="149"/>
      <c r="I245" s="149"/>
      <c r="J245" s="149"/>
      <c r="K245" s="150"/>
      <c r="L245" s="149"/>
      <c r="M245" s="149"/>
      <c r="N245" s="184" t="s">
        <v>459</v>
      </c>
      <c r="O245" s="6">
        <v>2.0</v>
      </c>
      <c r="P245" s="6">
        <v>1.0</v>
      </c>
      <c r="Q245" s="6">
        <v>0.0</v>
      </c>
      <c r="R245" s="6">
        <v>1.0</v>
      </c>
      <c r="S245" s="6">
        <v>0.0</v>
      </c>
      <c r="T245" s="6">
        <v>0.0</v>
      </c>
      <c r="U245" s="161">
        <v>0.5</v>
      </c>
      <c r="V245" s="161">
        <v>0.0</v>
      </c>
      <c r="W245" s="161">
        <v>0.0</v>
      </c>
      <c r="X245" s="6">
        <v>2.0</v>
      </c>
      <c r="Y245" s="6">
        <v>0.0</v>
      </c>
      <c r="Z245" s="6">
        <v>0.0</v>
      </c>
      <c r="AA245" s="6">
        <v>0.0</v>
      </c>
      <c r="AB245" s="6">
        <v>2.0</v>
      </c>
      <c r="AC245" s="172">
        <v>1.0</v>
      </c>
      <c r="AD245" s="149"/>
      <c r="AE245" s="149"/>
      <c r="AF245" s="149"/>
      <c r="AG245" s="149"/>
      <c r="AH245" s="149"/>
      <c r="AI245" s="149"/>
      <c r="AJ245" s="149"/>
    </row>
    <row r="246" ht="14.25" customHeight="1">
      <c r="A246" s="149"/>
      <c r="B246" s="185" t="s">
        <v>452</v>
      </c>
      <c r="C246" s="169">
        <v>8.0</v>
      </c>
      <c r="D246" s="169">
        <v>4.0</v>
      </c>
      <c r="E246" s="161">
        <f>HISTORICO!$D246/HISTORICO!$C246</f>
        <v>0.5</v>
      </c>
      <c r="F246" s="149"/>
      <c r="G246" s="149"/>
      <c r="H246" s="149"/>
      <c r="I246" s="149"/>
      <c r="J246" s="149"/>
      <c r="K246" s="150"/>
      <c r="L246" s="149"/>
      <c r="M246" s="149"/>
      <c r="N246" s="184" t="s">
        <v>543</v>
      </c>
      <c r="O246" s="6">
        <v>2.0</v>
      </c>
      <c r="P246" s="6">
        <v>0.0</v>
      </c>
      <c r="Q246" s="6">
        <v>0.0</v>
      </c>
      <c r="R246" s="6">
        <v>2.0</v>
      </c>
      <c r="S246" s="6">
        <v>0.0</v>
      </c>
      <c r="T246" s="6">
        <v>0.0</v>
      </c>
      <c r="U246" s="161">
        <v>0.0</v>
      </c>
      <c r="V246" s="161">
        <v>0.0</v>
      </c>
      <c r="W246" s="161">
        <v>0.0</v>
      </c>
      <c r="X246" s="6">
        <v>0.0</v>
      </c>
      <c r="Y246" s="6">
        <v>0.0</v>
      </c>
      <c r="Z246" s="6">
        <v>0.0</v>
      </c>
      <c r="AA246" s="6">
        <v>0.0</v>
      </c>
      <c r="AB246" s="6">
        <v>0.0</v>
      </c>
      <c r="AC246" s="172">
        <v>0.0</v>
      </c>
      <c r="AD246" s="149"/>
      <c r="AE246" s="149"/>
      <c r="AF246" s="149"/>
      <c r="AG246" s="149"/>
      <c r="AH246" s="149"/>
      <c r="AI246" s="149"/>
      <c r="AJ246" s="149"/>
    </row>
    <row r="247" ht="14.25" customHeight="1">
      <c r="A247" s="149"/>
      <c r="B247" s="185" t="s">
        <v>677</v>
      </c>
      <c r="C247" s="168">
        <v>8.0</v>
      </c>
      <c r="D247" s="168">
        <v>3.0</v>
      </c>
      <c r="E247" s="161">
        <f>HISTORICO!$D247/HISTORICO!$C247</f>
        <v>0.375</v>
      </c>
      <c r="F247" s="149"/>
      <c r="G247" s="149"/>
      <c r="H247" s="149"/>
      <c r="I247" s="149"/>
      <c r="J247" s="149"/>
      <c r="K247" s="150"/>
      <c r="L247" s="149"/>
      <c r="M247" s="149"/>
      <c r="N247" s="184" t="s">
        <v>108</v>
      </c>
      <c r="O247" s="6">
        <v>2.0</v>
      </c>
      <c r="P247" s="6">
        <v>0.0</v>
      </c>
      <c r="Q247" s="6">
        <v>0.0</v>
      </c>
      <c r="R247" s="6">
        <v>2.0</v>
      </c>
      <c r="S247" s="6">
        <v>0.0</v>
      </c>
      <c r="T247" s="6">
        <v>0.0</v>
      </c>
      <c r="U247" s="161">
        <v>0.0</v>
      </c>
      <c r="V247" s="161">
        <v>0.0</v>
      </c>
      <c r="W247" s="161">
        <v>0.0</v>
      </c>
      <c r="X247" s="6">
        <v>0.0</v>
      </c>
      <c r="Y247" s="6">
        <v>0.0</v>
      </c>
      <c r="Z247" s="6">
        <v>0.0</v>
      </c>
      <c r="AA247" s="6">
        <v>0.0</v>
      </c>
      <c r="AB247" s="6">
        <v>0.0</v>
      </c>
      <c r="AC247" s="172">
        <v>0.0</v>
      </c>
      <c r="AD247" s="149"/>
      <c r="AE247" s="149"/>
      <c r="AF247" s="149"/>
      <c r="AG247" s="149"/>
      <c r="AH247" s="149"/>
      <c r="AI247" s="149"/>
      <c r="AJ247" s="149"/>
    </row>
    <row r="248" ht="14.25" customHeight="1">
      <c r="A248" s="149"/>
      <c r="B248" s="185" t="s">
        <v>676</v>
      </c>
      <c r="C248" s="169">
        <v>8.0</v>
      </c>
      <c r="D248" s="169">
        <v>3.0</v>
      </c>
      <c r="E248" s="161">
        <f>HISTORICO!$D248/HISTORICO!$C248</f>
        <v>0.375</v>
      </c>
      <c r="F248" s="149"/>
      <c r="G248" s="149"/>
      <c r="H248" s="149"/>
      <c r="I248" s="149"/>
      <c r="J248" s="149"/>
      <c r="K248" s="150"/>
      <c r="L248" s="149"/>
      <c r="M248" s="149"/>
      <c r="N248" s="184" t="s">
        <v>543</v>
      </c>
      <c r="O248" s="6">
        <v>2.0</v>
      </c>
      <c r="P248" s="6">
        <v>0.0</v>
      </c>
      <c r="Q248" s="6">
        <v>0.0</v>
      </c>
      <c r="R248" s="6">
        <v>2.0</v>
      </c>
      <c r="S248" s="6">
        <v>0.0</v>
      </c>
      <c r="T248" s="6">
        <v>0.0</v>
      </c>
      <c r="U248" s="6">
        <v>0.0</v>
      </c>
      <c r="V248" s="6">
        <v>0.0</v>
      </c>
      <c r="W248" s="6">
        <v>0.0</v>
      </c>
      <c r="X248" s="6">
        <v>0.0</v>
      </c>
      <c r="Y248" s="6">
        <v>0.0</v>
      </c>
      <c r="Z248" s="6">
        <v>0.0</v>
      </c>
      <c r="AA248" s="6">
        <v>0.0</v>
      </c>
      <c r="AB248" s="6">
        <v>0.0</v>
      </c>
      <c r="AC248" s="172">
        <v>0.0</v>
      </c>
      <c r="AD248" s="149"/>
      <c r="AE248" s="149"/>
      <c r="AF248" s="149"/>
      <c r="AG248" s="149"/>
      <c r="AH248" s="149"/>
      <c r="AI248" s="149"/>
      <c r="AJ248" s="149"/>
    </row>
    <row r="249" ht="14.25" customHeight="1">
      <c r="A249" s="149"/>
      <c r="B249" s="185" t="s">
        <v>729</v>
      </c>
      <c r="C249" s="168">
        <v>8.0</v>
      </c>
      <c r="D249" s="168">
        <v>2.0</v>
      </c>
      <c r="E249" s="161">
        <f>HISTORICO!$D249/HISTORICO!$C249</f>
        <v>0.25</v>
      </c>
      <c r="F249" s="149"/>
      <c r="G249" s="149"/>
      <c r="H249" s="149"/>
      <c r="I249" s="149"/>
      <c r="J249" s="149"/>
      <c r="K249" s="150"/>
      <c r="L249" s="149"/>
      <c r="M249" s="149"/>
      <c r="N249" s="184" t="s">
        <v>41</v>
      </c>
      <c r="O249" s="6">
        <v>1.0</v>
      </c>
      <c r="P249" s="6">
        <v>0.0</v>
      </c>
      <c r="Q249" s="6">
        <v>0.0</v>
      </c>
      <c r="R249" s="6">
        <v>0.0</v>
      </c>
      <c r="S249" s="6">
        <v>1.0</v>
      </c>
      <c r="T249" s="6">
        <v>0.0</v>
      </c>
      <c r="U249" s="6">
        <v>0.0</v>
      </c>
      <c r="V249" s="6">
        <v>0.0</v>
      </c>
      <c r="W249" s="6">
        <v>1.0</v>
      </c>
      <c r="X249" s="6">
        <v>0.0</v>
      </c>
      <c r="Y249" s="6">
        <v>0.0</v>
      </c>
      <c r="Z249" s="6">
        <v>0.0</v>
      </c>
      <c r="AA249" s="6">
        <v>0.0</v>
      </c>
      <c r="AB249" s="6">
        <v>0.0</v>
      </c>
      <c r="AC249" s="172">
        <v>0.0</v>
      </c>
      <c r="AD249" s="149"/>
      <c r="AE249" s="149"/>
      <c r="AF249" s="149"/>
      <c r="AG249" s="149"/>
      <c r="AH249" s="149"/>
      <c r="AI249" s="149"/>
      <c r="AJ249" s="149"/>
    </row>
    <row r="250" ht="14.25" customHeight="1">
      <c r="A250" s="149"/>
      <c r="B250" s="185" t="s">
        <v>748</v>
      </c>
      <c r="C250" s="168">
        <v>8.0</v>
      </c>
      <c r="D250" s="168">
        <v>2.0</v>
      </c>
      <c r="E250" s="161">
        <f>HISTORICO!$D250/HISTORICO!$C250</f>
        <v>0.25</v>
      </c>
      <c r="F250" s="149"/>
      <c r="G250" s="149"/>
      <c r="H250" s="149"/>
      <c r="I250" s="149"/>
      <c r="J250" s="149"/>
      <c r="K250" s="150"/>
      <c r="L250" s="149"/>
      <c r="M250" s="149"/>
      <c r="N250" s="184" t="s">
        <v>41</v>
      </c>
      <c r="O250" s="6">
        <v>1.0</v>
      </c>
      <c r="P250" s="6">
        <v>0.0</v>
      </c>
      <c r="Q250" s="6">
        <v>0.0</v>
      </c>
      <c r="R250" s="6">
        <v>0.0</v>
      </c>
      <c r="S250" s="6">
        <v>1.0</v>
      </c>
      <c r="T250" s="6">
        <v>0.0</v>
      </c>
      <c r="U250" s="6">
        <v>0.0</v>
      </c>
      <c r="V250" s="6">
        <v>0.0</v>
      </c>
      <c r="W250" s="6">
        <v>1.0</v>
      </c>
      <c r="X250" s="6">
        <v>0.0</v>
      </c>
      <c r="Y250" s="6">
        <v>0.0</v>
      </c>
      <c r="Z250" s="6">
        <v>0.0</v>
      </c>
      <c r="AA250" s="6">
        <v>0.0</v>
      </c>
      <c r="AB250" s="6">
        <v>0.0</v>
      </c>
      <c r="AC250" s="172">
        <v>0.0</v>
      </c>
      <c r="AD250" s="149"/>
      <c r="AE250" s="149"/>
      <c r="AF250" s="149"/>
      <c r="AG250" s="149"/>
      <c r="AH250" s="149"/>
      <c r="AI250" s="149"/>
      <c r="AJ250" s="149"/>
    </row>
    <row r="251" ht="14.25" customHeight="1">
      <c r="A251" s="149"/>
      <c r="B251" s="185" t="s">
        <v>797</v>
      </c>
      <c r="C251" s="168">
        <v>8.0</v>
      </c>
      <c r="D251" s="168">
        <v>1.0</v>
      </c>
      <c r="E251" s="161">
        <f>HISTORICO!$D251/HISTORICO!$C251</f>
        <v>0.125</v>
      </c>
      <c r="F251" s="149"/>
      <c r="G251" s="149"/>
      <c r="H251" s="149"/>
      <c r="I251" s="149"/>
      <c r="J251" s="149"/>
      <c r="K251" s="150"/>
      <c r="L251" s="149"/>
      <c r="M251" s="149"/>
      <c r="N251" s="184" t="s">
        <v>68</v>
      </c>
      <c r="O251" s="6">
        <v>1.0</v>
      </c>
      <c r="P251" s="6">
        <v>1.0</v>
      </c>
      <c r="Q251" s="6">
        <v>0.0</v>
      </c>
      <c r="R251" s="6">
        <v>0.0</v>
      </c>
      <c r="S251" s="6">
        <v>0.0</v>
      </c>
      <c r="T251" s="6">
        <v>0.0</v>
      </c>
      <c r="U251" s="161">
        <v>1.0</v>
      </c>
      <c r="V251" s="161">
        <v>0.0</v>
      </c>
      <c r="W251" s="161">
        <v>0.0</v>
      </c>
      <c r="X251" s="6">
        <v>3.0</v>
      </c>
      <c r="Y251" s="6">
        <v>0.0</v>
      </c>
      <c r="Z251" s="6">
        <v>0.0</v>
      </c>
      <c r="AA251" s="6">
        <v>0.0</v>
      </c>
      <c r="AB251" s="6">
        <v>3.0</v>
      </c>
      <c r="AC251" s="172">
        <v>3.0</v>
      </c>
      <c r="AD251" s="149"/>
      <c r="AE251" s="149"/>
      <c r="AF251" s="149"/>
      <c r="AG251" s="149"/>
      <c r="AH251" s="149"/>
      <c r="AI251" s="149"/>
      <c r="AJ251" s="149"/>
    </row>
    <row r="252" ht="14.25" customHeight="1">
      <c r="A252" s="149"/>
      <c r="B252" s="185" t="s">
        <v>660</v>
      </c>
      <c r="C252" s="168">
        <v>7.0</v>
      </c>
      <c r="D252" s="168">
        <v>3.0</v>
      </c>
      <c r="E252" s="161">
        <f>HISTORICO!$D252/HISTORICO!$C252</f>
        <v>0.4285714286</v>
      </c>
      <c r="F252" s="149"/>
      <c r="G252" s="149"/>
      <c r="H252" s="149"/>
      <c r="I252" s="149"/>
      <c r="J252" s="149"/>
      <c r="K252" s="150"/>
      <c r="L252" s="149"/>
      <c r="M252" s="149"/>
      <c r="N252" s="184" t="s">
        <v>565</v>
      </c>
      <c r="O252" s="6">
        <v>1.0</v>
      </c>
      <c r="P252" s="6">
        <v>0.0</v>
      </c>
      <c r="Q252" s="6">
        <v>0.0</v>
      </c>
      <c r="R252" s="6">
        <v>1.0</v>
      </c>
      <c r="S252" s="6">
        <v>0.0</v>
      </c>
      <c r="T252" s="6">
        <v>0.0</v>
      </c>
      <c r="U252" s="6">
        <v>0.0</v>
      </c>
      <c r="V252" s="6">
        <v>0.0</v>
      </c>
      <c r="W252" s="6">
        <v>0.0</v>
      </c>
      <c r="X252" s="6">
        <v>0.0</v>
      </c>
      <c r="Y252" s="6">
        <v>0.0</v>
      </c>
      <c r="Z252" s="6">
        <v>0.0</v>
      </c>
      <c r="AA252" s="6">
        <v>0.0</v>
      </c>
      <c r="AB252" s="6">
        <v>0.0</v>
      </c>
      <c r="AC252" s="172">
        <v>0.0</v>
      </c>
      <c r="AD252" s="149"/>
      <c r="AE252" s="149"/>
      <c r="AF252" s="149"/>
      <c r="AG252" s="149"/>
      <c r="AH252" s="149"/>
      <c r="AI252" s="149"/>
      <c r="AJ252" s="149"/>
    </row>
    <row r="253" ht="14.25" customHeight="1">
      <c r="A253" s="149"/>
      <c r="B253" s="185" t="s">
        <v>450</v>
      </c>
      <c r="C253" s="169">
        <v>7.0</v>
      </c>
      <c r="D253" s="169">
        <v>6.0</v>
      </c>
      <c r="E253" s="161">
        <f>HISTORICO!$D253/HISTORICO!$C253</f>
        <v>0.8571428571</v>
      </c>
      <c r="F253" s="149"/>
      <c r="G253" s="149"/>
      <c r="H253" s="149"/>
      <c r="I253" s="149"/>
      <c r="J253" s="149"/>
      <c r="K253" s="150"/>
      <c r="L253" s="149"/>
      <c r="M253" s="149"/>
      <c r="N253" s="184" t="s">
        <v>565</v>
      </c>
      <c r="O253" s="6">
        <v>1.0</v>
      </c>
      <c r="P253" s="6">
        <v>0.0</v>
      </c>
      <c r="Q253" s="6">
        <v>0.0</v>
      </c>
      <c r="R253" s="6">
        <v>1.0</v>
      </c>
      <c r="S253" s="6">
        <v>0.0</v>
      </c>
      <c r="T253" s="6">
        <v>0.0</v>
      </c>
      <c r="U253" s="6">
        <v>0.0</v>
      </c>
      <c r="V253" s="6">
        <v>0.0</v>
      </c>
      <c r="W253" s="6">
        <v>0.0</v>
      </c>
      <c r="X253" s="6">
        <v>0.0</v>
      </c>
      <c r="Y253" s="6">
        <v>0.0</v>
      </c>
      <c r="Z253" s="6">
        <v>0.0</v>
      </c>
      <c r="AA253" s="6">
        <v>0.0</v>
      </c>
      <c r="AB253" s="6">
        <v>0.0</v>
      </c>
      <c r="AC253" s="172">
        <v>0.0</v>
      </c>
      <c r="AD253" s="149"/>
      <c r="AE253" s="149"/>
      <c r="AF253" s="149"/>
      <c r="AG253" s="149"/>
      <c r="AH253" s="149"/>
      <c r="AI253" s="149"/>
      <c r="AJ253" s="149"/>
    </row>
    <row r="254" ht="14.25" customHeight="1">
      <c r="A254" s="149"/>
      <c r="B254" s="185" t="s">
        <v>673</v>
      </c>
      <c r="C254" s="168">
        <v>7.0</v>
      </c>
      <c r="D254" s="168">
        <v>3.0</v>
      </c>
      <c r="E254" s="161">
        <f>HISTORICO!$D254/HISTORICO!$C254</f>
        <v>0.4285714286</v>
      </c>
      <c r="F254" s="149"/>
      <c r="G254" s="149"/>
      <c r="H254" s="149"/>
      <c r="I254" s="149"/>
      <c r="J254" s="149"/>
      <c r="K254" s="150"/>
      <c r="L254" s="149"/>
      <c r="M254" s="149"/>
      <c r="N254" s="184" t="s">
        <v>440</v>
      </c>
      <c r="O254" s="6">
        <v>1.0</v>
      </c>
      <c r="P254" s="6">
        <v>1.0</v>
      </c>
      <c r="Q254" s="6">
        <v>0.0</v>
      </c>
      <c r="R254" s="6">
        <v>0.0</v>
      </c>
      <c r="S254" s="6">
        <v>0.0</v>
      </c>
      <c r="T254" s="6">
        <v>0.0</v>
      </c>
      <c r="U254" s="6">
        <v>1.0</v>
      </c>
      <c r="V254" s="6">
        <v>0.0</v>
      </c>
      <c r="W254" s="6">
        <v>0.0</v>
      </c>
      <c r="X254" s="6">
        <v>1.0</v>
      </c>
      <c r="Y254" s="6">
        <v>0.0</v>
      </c>
      <c r="Z254" s="6">
        <v>0.0</v>
      </c>
      <c r="AA254" s="6">
        <v>0.0</v>
      </c>
      <c r="AB254" s="6">
        <v>1.0</v>
      </c>
      <c r="AC254" s="172">
        <v>1.0</v>
      </c>
      <c r="AD254" s="149"/>
      <c r="AE254" s="149"/>
      <c r="AF254" s="149"/>
      <c r="AG254" s="149"/>
      <c r="AH254" s="149"/>
      <c r="AI254" s="149"/>
      <c r="AJ254" s="149"/>
    </row>
    <row r="255" ht="14.25" customHeight="1">
      <c r="A255" s="149"/>
      <c r="B255" s="185" t="s">
        <v>678</v>
      </c>
      <c r="C255" s="168">
        <v>7.0</v>
      </c>
      <c r="D255" s="168">
        <v>3.0</v>
      </c>
      <c r="E255" s="161">
        <f>HISTORICO!$D255/HISTORICO!$C255</f>
        <v>0.4285714286</v>
      </c>
      <c r="F255" s="149"/>
      <c r="G255" s="149"/>
      <c r="H255" s="149"/>
      <c r="I255" s="149"/>
      <c r="J255" s="149"/>
      <c r="K255" s="150"/>
      <c r="L255" s="149"/>
      <c r="M255" s="149"/>
      <c r="N255" s="184" t="s">
        <v>441</v>
      </c>
      <c r="O255" s="6">
        <v>1.0</v>
      </c>
      <c r="P255" s="6">
        <v>1.0</v>
      </c>
      <c r="Q255" s="6">
        <v>0.0</v>
      </c>
      <c r="R255" s="6">
        <v>0.0</v>
      </c>
      <c r="S255" s="6">
        <v>0.0</v>
      </c>
      <c r="T255" s="6">
        <v>0.0</v>
      </c>
      <c r="U255" s="6">
        <v>1.0</v>
      </c>
      <c r="V255" s="6">
        <v>0.0</v>
      </c>
      <c r="W255" s="6">
        <v>0.0</v>
      </c>
      <c r="X255" s="6">
        <v>0.0</v>
      </c>
      <c r="Y255" s="6">
        <v>0.0</v>
      </c>
      <c r="Z255" s="6">
        <v>1.0</v>
      </c>
      <c r="AA255" s="6">
        <v>0.0</v>
      </c>
      <c r="AB255" s="6">
        <v>1.0</v>
      </c>
      <c r="AC255" s="172">
        <v>1.0</v>
      </c>
      <c r="AD255" s="149"/>
      <c r="AE255" s="149"/>
      <c r="AF255" s="149"/>
      <c r="AG255" s="149"/>
      <c r="AH255" s="149"/>
      <c r="AI255" s="149"/>
      <c r="AJ255" s="149"/>
    </row>
    <row r="256" ht="14.25" customHeight="1">
      <c r="A256" s="149"/>
      <c r="B256" s="185" t="s">
        <v>546</v>
      </c>
      <c r="C256" s="168">
        <v>7.0</v>
      </c>
      <c r="D256" s="168">
        <v>2.0</v>
      </c>
      <c r="E256" s="161">
        <f>HISTORICO!$D256/HISTORICO!$C256</f>
        <v>0.2857142857</v>
      </c>
      <c r="F256" s="149"/>
      <c r="G256" s="149"/>
      <c r="H256" s="149"/>
      <c r="I256" s="149"/>
      <c r="J256" s="149"/>
      <c r="K256" s="150"/>
      <c r="L256" s="149"/>
      <c r="M256" s="149"/>
      <c r="N256" s="184" t="s">
        <v>92</v>
      </c>
      <c r="O256" s="6">
        <v>1.0</v>
      </c>
      <c r="P256" s="6">
        <v>0.0</v>
      </c>
      <c r="Q256" s="6">
        <v>0.0</v>
      </c>
      <c r="R256" s="6">
        <v>0.0</v>
      </c>
      <c r="S256" s="6">
        <v>1.0</v>
      </c>
      <c r="T256" s="6">
        <v>0.0</v>
      </c>
      <c r="U256" s="161">
        <v>0.0</v>
      </c>
      <c r="V256" s="161">
        <v>0.0</v>
      </c>
      <c r="W256" s="161">
        <v>1.0</v>
      </c>
      <c r="X256" s="6">
        <v>0.0</v>
      </c>
      <c r="Y256" s="6">
        <v>0.0</v>
      </c>
      <c r="Z256" s="6">
        <v>0.0</v>
      </c>
      <c r="AA256" s="6">
        <v>0.0</v>
      </c>
      <c r="AB256" s="6">
        <v>0.0</v>
      </c>
      <c r="AC256" s="172">
        <v>0.0</v>
      </c>
      <c r="AD256" s="149"/>
      <c r="AE256" s="149"/>
      <c r="AF256" s="149"/>
      <c r="AG256" s="149"/>
      <c r="AH256" s="149"/>
      <c r="AI256" s="149"/>
      <c r="AJ256" s="149"/>
    </row>
    <row r="257" ht="14.25" customHeight="1">
      <c r="A257" s="149"/>
      <c r="B257" s="185" t="s">
        <v>747</v>
      </c>
      <c r="C257" s="168">
        <v>7.0</v>
      </c>
      <c r="D257" s="168">
        <v>2.0</v>
      </c>
      <c r="E257" s="161">
        <f>HISTORICO!$D257/HISTORICO!$C257</f>
        <v>0.2857142857</v>
      </c>
      <c r="F257" s="149"/>
      <c r="G257" s="149"/>
      <c r="H257" s="149"/>
      <c r="I257" s="149"/>
      <c r="J257" s="149"/>
      <c r="K257" s="150"/>
      <c r="L257" s="149"/>
      <c r="M257" s="149"/>
      <c r="N257" s="184" t="s">
        <v>517</v>
      </c>
      <c r="O257" s="6">
        <v>1.0</v>
      </c>
      <c r="P257" s="6">
        <v>0.0</v>
      </c>
      <c r="Q257" s="6">
        <v>0.0</v>
      </c>
      <c r="R257" s="6">
        <v>0.0</v>
      </c>
      <c r="S257" s="6">
        <v>1.0</v>
      </c>
      <c r="T257" s="6">
        <v>0.0</v>
      </c>
      <c r="U257" s="161">
        <v>0.0</v>
      </c>
      <c r="V257" s="161">
        <v>0.0</v>
      </c>
      <c r="W257" s="161">
        <v>1.0</v>
      </c>
      <c r="X257" s="6">
        <v>0.0</v>
      </c>
      <c r="Y257" s="6">
        <v>0.0</v>
      </c>
      <c r="Z257" s="6">
        <v>0.0</v>
      </c>
      <c r="AA257" s="6">
        <v>0.0</v>
      </c>
      <c r="AB257" s="6">
        <v>0.0</v>
      </c>
      <c r="AC257" s="172">
        <v>0.0</v>
      </c>
      <c r="AD257" s="149"/>
      <c r="AE257" s="149"/>
      <c r="AF257" s="149"/>
      <c r="AG257" s="149"/>
      <c r="AH257" s="149"/>
      <c r="AI257" s="149"/>
      <c r="AJ257" s="149"/>
    </row>
    <row r="258" ht="14.25" customHeight="1">
      <c r="A258" s="149"/>
      <c r="B258" s="185" t="s">
        <v>614</v>
      </c>
      <c r="C258" s="168">
        <v>7.0</v>
      </c>
      <c r="D258" s="168">
        <v>4.0</v>
      </c>
      <c r="E258" s="161">
        <f>HISTORICO!$D258/HISTORICO!$C258</f>
        <v>0.5714285714</v>
      </c>
      <c r="F258" s="149"/>
      <c r="G258" s="149"/>
      <c r="H258" s="149"/>
      <c r="I258" s="149"/>
      <c r="J258" s="149"/>
      <c r="K258" s="150"/>
      <c r="L258" s="149"/>
      <c r="M258" s="149"/>
      <c r="N258" s="184" t="s">
        <v>562</v>
      </c>
      <c r="O258" s="6">
        <v>1.0</v>
      </c>
      <c r="P258" s="6">
        <v>0.0</v>
      </c>
      <c r="Q258" s="6">
        <v>0.0</v>
      </c>
      <c r="R258" s="6">
        <v>0.0</v>
      </c>
      <c r="S258" s="6">
        <v>1.0</v>
      </c>
      <c r="T258" s="6">
        <v>0.0</v>
      </c>
      <c r="U258" s="161">
        <v>0.0</v>
      </c>
      <c r="V258" s="161">
        <v>0.0</v>
      </c>
      <c r="W258" s="161">
        <v>1.0</v>
      </c>
      <c r="X258" s="6">
        <v>0.0</v>
      </c>
      <c r="Y258" s="6">
        <v>0.0</v>
      </c>
      <c r="Z258" s="6">
        <v>0.0</v>
      </c>
      <c r="AA258" s="6">
        <v>0.0</v>
      </c>
      <c r="AB258" s="6">
        <v>0.0</v>
      </c>
      <c r="AC258" s="172">
        <v>0.0</v>
      </c>
      <c r="AD258" s="149"/>
      <c r="AE258" s="149"/>
      <c r="AF258" s="149"/>
      <c r="AG258" s="149"/>
      <c r="AH258" s="149"/>
      <c r="AI258" s="149"/>
      <c r="AJ258" s="149"/>
    </row>
    <row r="259" ht="14.25" customHeight="1">
      <c r="A259" s="149"/>
      <c r="B259" s="185" t="s">
        <v>618</v>
      </c>
      <c r="C259" s="169">
        <v>7.0</v>
      </c>
      <c r="D259" s="169">
        <v>4.0</v>
      </c>
      <c r="E259" s="161">
        <f>HISTORICO!$D259/HISTORICO!$C259</f>
        <v>0.5714285714</v>
      </c>
      <c r="F259" s="149"/>
      <c r="G259" s="149"/>
      <c r="H259" s="149"/>
      <c r="I259" s="149"/>
      <c r="J259" s="149"/>
      <c r="K259" s="150"/>
      <c r="L259" s="149"/>
      <c r="M259" s="149"/>
      <c r="N259" s="184" t="s">
        <v>561</v>
      </c>
      <c r="O259" s="6">
        <v>1.0</v>
      </c>
      <c r="P259" s="6">
        <v>0.0</v>
      </c>
      <c r="Q259" s="6">
        <v>0.0</v>
      </c>
      <c r="R259" s="6">
        <v>0.0</v>
      </c>
      <c r="S259" s="6">
        <v>1.0</v>
      </c>
      <c r="T259" s="6">
        <v>0.0</v>
      </c>
      <c r="U259" s="6">
        <v>0.0</v>
      </c>
      <c r="V259" s="6">
        <v>0.0</v>
      </c>
      <c r="W259" s="6">
        <v>1.0</v>
      </c>
      <c r="X259" s="6">
        <v>0.0</v>
      </c>
      <c r="Y259" s="6">
        <v>0.0</v>
      </c>
      <c r="Z259" s="6">
        <v>0.0</v>
      </c>
      <c r="AA259" s="6">
        <v>0.0</v>
      </c>
      <c r="AB259" s="6">
        <v>0.0</v>
      </c>
      <c r="AC259" s="172">
        <v>0.0</v>
      </c>
      <c r="AD259" s="149"/>
      <c r="AE259" s="149"/>
      <c r="AF259" s="149"/>
      <c r="AG259" s="149"/>
      <c r="AH259" s="149"/>
      <c r="AI259" s="149"/>
      <c r="AJ259" s="149"/>
    </row>
    <row r="260" ht="14.25" customHeight="1">
      <c r="A260" s="149"/>
      <c r="B260" s="185" t="s">
        <v>436</v>
      </c>
      <c r="C260" s="169">
        <v>7.0</v>
      </c>
      <c r="D260" s="169">
        <v>3.0</v>
      </c>
      <c r="E260" s="161">
        <f>HISTORICO!$D260/HISTORICO!$C260</f>
        <v>0.4285714286</v>
      </c>
      <c r="F260" s="149"/>
      <c r="G260" s="149"/>
      <c r="H260" s="149"/>
      <c r="I260" s="149"/>
      <c r="J260" s="149"/>
      <c r="K260" s="150"/>
      <c r="L260" s="149"/>
      <c r="M260" s="149"/>
      <c r="N260" s="184" t="s">
        <v>562</v>
      </c>
      <c r="O260" s="6">
        <v>1.0</v>
      </c>
      <c r="P260" s="6">
        <v>0.0</v>
      </c>
      <c r="Q260" s="6">
        <v>0.0</v>
      </c>
      <c r="R260" s="6">
        <v>0.0</v>
      </c>
      <c r="S260" s="6">
        <v>1.0</v>
      </c>
      <c r="T260" s="6">
        <v>0.0</v>
      </c>
      <c r="U260" s="6">
        <v>0.0</v>
      </c>
      <c r="V260" s="6">
        <v>0.0</v>
      </c>
      <c r="W260" s="6">
        <v>1.0</v>
      </c>
      <c r="X260" s="6">
        <v>0.0</v>
      </c>
      <c r="Y260" s="6">
        <v>0.0</v>
      </c>
      <c r="Z260" s="6">
        <v>0.0</v>
      </c>
      <c r="AA260" s="6">
        <v>0.0</v>
      </c>
      <c r="AB260" s="6">
        <v>0.0</v>
      </c>
      <c r="AC260" s="172">
        <v>0.0</v>
      </c>
      <c r="AD260" s="149"/>
      <c r="AE260" s="149"/>
      <c r="AF260" s="149"/>
      <c r="AG260" s="149"/>
      <c r="AH260" s="149"/>
      <c r="AI260" s="149"/>
      <c r="AJ260" s="149"/>
    </row>
    <row r="261" ht="14.25" customHeight="1">
      <c r="A261" s="149"/>
      <c r="B261" s="185" t="s">
        <v>632</v>
      </c>
      <c r="C261" s="168">
        <v>7.0</v>
      </c>
      <c r="D261" s="168">
        <v>3.0</v>
      </c>
      <c r="E261" s="161">
        <f>HISTORICO!$D261/HISTORICO!$C261</f>
        <v>0.4285714286</v>
      </c>
      <c r="F261" s="149"/>
      <c r="G261" s="149"/>
      <c r="H261" s="149"/>
      <c r="I261" s="149"/>
      <c r="J261" s="149"/>
      <c r="K261" s="150"/>
      <c r="L261" s="149"/>
      <c r="M261" s="149"/>
      <c r="N261" s="184" t="s">
        <v>561</v>
      </c>
      <c r="O261" s="6">
        <v>1.0</v>
      </c>
      <c r="P261" s="6">
        <v>0.0</v>
      </c>
      <c r="Q261" s="6">
        <v>0.0</v>
      </c>
      <c r="R261" s="6">
        <v>0.0</v>
      </c>
      <c r="S261" s="6">
        <v>1.0</v>
      </c>
      <c r="T261" s="6">
        <v>0.0</v>
      </c>
      <c r="U261" s="6">
        <v>0.0</v>
      </c>
      <c r="V261" s="6">
        <v>0.0</v>
      </c>
      <c r="W261" s="6">
        <v>1.0</v>
      </c>
      <c r="X261" s="6">
        <v>0.0</v>
      </c>
      <c r="Y261" s="6">
        <v>0.0</v>
      </c>
      <c r="Z261" s="6">
        <v>0.0</v>
      </c>
      <c r="AA261" s="6">
        <v>0.0</v>
      </c>
      <c r="AB261" s="6">
        <v>0.0</v>
      </c>
      <c r="AC261" s="172">
        <v>0.0</v>
      </c>
      <c r="AD261" s="149"/>
      <c r="AE261" s="149"/>
      <c r="AF261" s="149"/>
      <c r="AG261" s="149"/>
      <c r="AH261" s="149"/>
      <c r="AI261" s="149"/>
      <c r="AJ261" s="149"/>
    </row>
    <row r="262" ht="14.25" customHeight="1">
      <c r="A262" s="149"/>
      <c r="B262" s="185" t="s">
        <v>640</v>
      </c>
      <c r="C262" s="168">
        <v>7.0</v>
      </c>
      <c r="D262" s="168">
        <v>3.0</v>
      </c>
      <c r="E262" s="161">
        <f>HISTORICO!$D262/HISTORICO!$C262</f>
        <v>0.4285714286</v>
      </c>
      <c r="F262" s="149"/>
      <c r="G262" s="149"/>
      <c r="H262" s="149"/>
      <c r="I262" s="149"/>
      <c r="J262" s="149"/>
      <c r="K262" s="150"/>
      <c r="L262" s="149"/>
      <c r="M262" s="149"/>
      <c r="N262" s="184" t="s">
        <v>450</v>
      </c>
      <c r="O262" s="6">
        <v>1.0</v>
      </c>
      <c r="P262" s="6">
        <v>0.0</v>
      </c>
      <c r="Q262" s="6">
        <v>1.0</v>
      </c>
      <c r="R262" s="6">
        <v>0.0</v>
      </c>
      <c r="S262" s="6">
        <v>0.0</v>
      </c>
      <c r="T262" s="6">
        <v>0.0</v>
      </c>
      <c r="U262" s="161">
        <v>0.0</v>
      </c>
      <c r="V262" s="161">
        <v>1.0</v>
      </c>
      <c r="W262" s="161">
        <v>0.0</v>
      </c>
      <c r="X262" s="6">
        <v>0.0</v>
      </c>
      <c r="Y262" s="6">
        <v>0.0</v>
      </c>
      <c r="Z262" s="6">
        <v>0.0</v>
      </c>
      <c r="AA262" s="6">
        <v>0.0</v>
      </c>
      <c r="AB262" s="6">
        <v>0.0</v>
      </c>
      <c r="AC262" s="172">
        <v>0.0</v>
      </c>
      <c r="AD262" s="149"/>
      <c r="AE262" s="149"/>
      <c r="AF262" s="149"/>
      <c r="AG262" s="149"/>
      <c r="AH262" s="149"/>
      <c r="AI262" s="149"/>
      <c r="AJ262" s="149"/>
    </row>
    <row r="263" ht="14.25" customHeight="1">
      <c r="A263" s="149"/>
      <c r="B263" s="185" t="s">
        <v>732</v>
      </c>
      <c r="C263" s="169">
        <v>7.0</v>
      </c>
      <c r="D263" s="169">
        <v>2.0</v>
      </c>
      <c r="E263" s="161">
        <f>HISTORICO!$D263/HISTORICO!$C263</f>
        <v>0.2857142857</v>
      </c>
      <c r="F263" s="149"/>
      <c r="G263" s="149"/>
      <c r="H263" s="149"/>
      <c r="I263" s="149"/>
      <c r="J263" s="149"/>
      <c r="K263" s="150"/>
      <c r="L263" s="149"/>
      <c r="M263" s="149"/>
      <c r="N263" s="184" t="s">
        <v>449</v>
      </c>
      <c r="O263" s="6">
        <v>1.0</v>
      </c>
      <c r="P263" s="6">
        <v>0.0</v>
      </c>
      <c r="Q263" s="6">
        <v>1.0</v>
      </c>
      <c r="R263" s="6">
        <v>0.0</v>
      </c>
      <c r="S263" s="6">
        <v>0.0</v>
      </c>
      <c r="T263" s="6">
        <v>0.0</v>
      </c>
      <c r="U263" s="161">
        <v>0.0</v>
      </c>
      <c r="V263" s="161">
        <v>1.0</v>
      </c>
      <c r="W263" s="161">
        <v>0.0</v>
      </c>
      <c r="X263" s="6">
        <v>2.0</v>
      </c>
      <c r="Y263" s="6">
        <v>0.0</v>
      </c>
      <c r="Z263" s="6">
        <v>0.0</v>
      </c>
      <c r="AA263" s="6">
        <v>0.0</v>
      </c>
      <c r="AB263" s="6">
        <v>2.0</v>
      </c>
      <c r="AC263" s="172">
        <v>2.0</v>
      </c>
      <c r="AD263" s="149"/>
      <c r="AE263" s="149"/>
      <c r="AF263" s="149"/>
      <c r="AG263" s="149"/>
      <c r="AH263" s="149"/>
      <c r="AI263" s="149"/>
      <c r="AJ263" s="149"/>
    </row>
    <row r="264" ht="14.25" customHeight="1">
      <c r="A264" s="149"/>
      <c r="B264" s="185" t="s">
        <v>793</v>
      </c>
      <c r="C264" s="168">
        <v>7.0</v>
      </c>
      <c r="D264" s="168">
        <v>1.0</v>
      </c>
      <c r="E264" s="161">
        <f>HISTORICO!$D264/HISTORICO!$C264</f>
        <v>0.1428571429</v>
      </c>
      <c r="F264" s="149"/>
      <c r="G264" s="149"/>
      <c r="H264" s="149"/>
      <c r="I264" s="149"/>
      <c r="J264" s="149"/>
      <c r="K264" s="150"/>
      <c r="L264" s="149"/>
      <c r="M264" s="149"/>
      <c r="N264" s="184" t="s">
        <v>461</v>
      </c>
      <c r="O264" s="6">
        <v>1.0</v>
      </c>
      <c r="P264" s="6">
        <v>0.0</v>
      </c>
      <c r="Q264" s="6">
        <v>1.0</v>
      </c>
      <c r="R264" s="6">
        <v>0.0</v>
      </c>
      <c r="S264" s="6">
        <v>0.0</v>
      </c>
      <c r="T264" s="6">
        <v>0.0</v>
      </c>
      <c r="U264" s="161">
        <v>0.0</v>
      </c>
      <c r="V264" s="161">
        <v>1.0</v>
      </c>
      <c r="W264" s="161">
        <v>0.0</v>
      </c>
      <c r="X264" s="6">
        <v>0.0</v>
      </c>
      <c r="Y264" s="6">
        <v>0.0</v>
      </c>
      <c r="Z264" s="6">
        <v>0.0</v>
      </c>
      <c r="AA264" s="6">
        <v>0.0</v>
      </c>
      <c r="AB264" s="6">
        <v>0.0</v>
      </c>
      <c r="AC264" s="172">
        <v>0.0</v>
      </c>
      <c r="AD264" s="149"/>
      <c r="AE264" s="149"/>
      <c r="AF264" s="149"/>
      <c r="AG264" s="149"/>
      <c r="AH264" s="149"/>
      <c r="AI264" s="149"/>
      <c r="AJ264" s="149"/>
    </row>
    <row r="265" ht="14.25" customHeight="1">
      <c r="A265" s="149"/>
      <c r="B265" s="185" t="s">
        <v>792</v>
      </c>
      <c r="C265" s="169">
        <v>7.0</v>
      </c>
      <c r="D265" s="169">
        <v>1.0</v>
      </c>
      <c r="E265" s="161">
        <f>HISTORICO!$D265/HISTORICO!$C265</f>
        <v>0.1428571429</v>
      </c>
      <c r="F265" s="149"/>
      <c r="G265" s="149"/>
      <c r="H265" s="149"/>
      <c r="I265" s="149"/>
      <c r="J265" s="149"/>
      <c r="K265" s="150"/>
      <c r="L265" s="149"/>
      <c r="M265" s="149"/>
      <c r="N265" s="184" t="s">
        <v>466</v>
      </c>
      <c r="O265" s="6">
        <v>1.0</v>
      </c>
      <c r="P265" s="6">
        <v>0.0</v>
      </c>
      <c r="Q265" s="6">
        <v>1.0</v>
      </c>
      <c r="R265" s="6">
        <v>0.0</v>
      </c>
      <c r="S265" s="6">
        <v>0.0</v>
      </c>
      <c r="T265" s="6">
        <v>0.0</v>
      </c>
      <c r="U265" s="161">
        <v>0.0</v>
      </c>
      <c r="V265" s="161">
        <v>1.0</v>
      </c>
      <c r="W265" s="161">
        <v>0.0</v>
      </c>
      <c r="X265" s="6">
        <v>0.0</v>
      </c>
      <c r="Y265" s="6">
        <v>0.0</v>
      </c>
      <c r="Z265" s="6">
        <v>0.0</v>
      </c>
      <c r="AA265" s="6">
        <v>0.0</v>
      </c>
      <c r="AB265" s="6">
        <v>0.0</v>
      </c>
      <c r="AC265" s="172">
        <v>0.0</v>
      </c>
      <c r="AD265" s="149"/>
      <c r="AE265" s="149"/>
      <c r="AF265" s="149"/>
      <c r="AG265" s="149"/>
      <c r="AH265" s="149"/>
      <c r="AI265" s="149"/>
      <c r="AJ265" s="149"/>
    </row>
    <row r="266" ht="14.25" customHeight="1">
      <c r="A266" s="149"/>
      <c r="B266" s="185" t="s">
        <v>791</v>
      </c>
      <c r="C266" s="168">
        <v>7.0</v>
      </c>
      <c r="D266" s="168">
        <v>1.0</v>
      </c>
      <c r="E266" s="161">
        <f>HISTORICO!$D266/HISTORICO!$C266</f>
        <v>0.1428571429</v>
      </c>
      <c r="F266" s="149"/>
      <c r="G266" s="149"/>
      <c r="H266" s="149"/>
      <c r="I266" s="149"/>
      <c r="J266" s="149"/>
      <c r="K266" s="150"/>
      <c r="L266" s="149"/>
      <c r="M266" s="149"/>
      <c r="N266" s="184" t="s">
        <v>552</v>
      </c>
      <c r="O266" s="6">
        <v>1.0</v>
      </c>
      <c r="P266" s="6">
        <v>0.0</v>
      </c>
      <c r="Q266" s="6">
        <v>1.0</v>
      </c>
      <c r="R266" s="6">
        <v>0.0</v>
      </c>
      <c r="S266" s="6">
        <v>0.0</v>
      </c>
      <c r="T266" s="6">
        <v>0.0</v>
      </c>
      <c r="U266" s="161">
        <v>0.0</v>
      </c>
      <c r="V266" s="161">
        <v>1.0</v>
      </c>
      <c r="W266" s="161">
        <v>0.0</v>
      </c>
      <c r="X266" s="6">
        <v>0.0</v>
      </c>
      <c r="Y266" s="6">
        <v>0.0</v>
      </c>
      <c r="Z266" s="6">
        <v>0.0</v>
      </c>
      <c r="AA266" s="6">
        <v>0.0</v>
      </c>
      <c r="AB266" s="6">
        <v>0.0</v>
      </c>
      <c r="AC266" s="172">
        <v>0.0</v>
      </c>
      <c r="AD266" s="149"/>
      <c r="AE266" s="149"/>
      <c r="AF266" s="149"/>
      <c r="AG266" s="149"/>
      <c r="AH266" s="149"/>
      <c r="AI266" s="149"/>
      <c r="AJ266" s="149"/>
    </row>
    <row r="267" ht="14.25" customHeight="1">
      <c r="A267" s="149"/>
      <c r="B267" s="185" t="s">
        <v>800</v>
      </c>
      <c r="C267" s="168">
        <v>7.0</v>
      </c>
      <c r="D267" s="168">
        <v>0.0</v>
      </c>
      <c r="E267" s="161">
        <f>HISTORICO!$D267/HISTORICO!$C267</f>
        <v>0</v>
      </c>
      <c r="F267" s="149"/>
      <c r="G267" s="149"/>
      <c r="H267" s="149"/>
      <c r="I267" s="149"/>
      <c r="J267" s="149"/>
      <c r="K267" s="150"/>
      <c r="L267" s="149"/>
      <c r="M267" s="149"/>
      <c r="N267" s="184" t="s">
        <v>563</v>
      </c>
      <c r="O267" s="6">
        <v>1.0</v>
      </c>
      <c r="P267" s="6">
        <v>0.0</v>
      </c>
      <c r="Q267" s="6">
        <v>1.0</v>
      </c>
      <c r="R267" s="6">
        <v>0.0</v>
      </c>
      <c r="S267" s="6">
        <v>0.0</v>
      </c>
      <c r="T267" s="6">
        <v>0.0</v>
      </c>
      <c r="U267" s="161">
        <v>0.0</v>
      </c>
      <c r="V267" s="161">
        <v>1.0</v>
      </c>
      <c r="W267" s="161">
        <v>0.0</v>
      </c>
      <c r="X267" s="6">
        <v>0.0</v>
      </c>
      <c r="Y267" s="6">
        <v>0.0</v>
      </c>
      <c r="Z267" s="6">
        <v>0.0</v>
      </c>
      <c r="AA267" s="6">
        <v>0.0</v>
      </c>
      <c r="AB267" s="6">
        <v>0.0</v>
      </c>
      <c r="AC267" s="172">
        <v>0.0</v>
      </c>
      <c r="AD267" s="149"/>
      <c r="AE267" s="149"/>
      <c r="AF267" s="149"/>
      <c r="AG267" s="149"/>
      <c r="AH267" s="149"/>
      <c r="AI267" s="149"/>
      <c r="AJ267" s="149"/>
    </row>
    <row r="268" ht="14.25" customHeight="1">
      <c r="A268" s="149"/>
      <c r="B268" s="185" t="s">
        <v>759</v>
      </c>
      <c r="C268" s="168">
        <v>6.0</v>
      </c>
      <c r="D268" s="168">
        <v>3.0</v>
      </c>
      <c r="E268" s="161">
        <f>HISTORICO!$D268/HISTORICO!$C268</f>
        <v>0.5</v>
      </c>
      <c r="F268" s="149"/>
      <c r="G268" s="149"/>
      <c r="H268" s="149"/>
      <c r="I268" s="149"/>
      <c r="J268" s="149"/>
      <c r="K268" s="150"/>
      <c r="L268" s="149"/>
      <c r="M268" s="149"/>
      <c r="N268" s="184" t="s">
        <v>559</v>
      </c>
      <c r="O268" s="6">
        <v>1.0</v>
      </c>
      <c r="P268" s="6">
        <v>0.0</v>
      </c>
      <c r="Q268" s="6">
        <v>1.0</v>
      </c>
      <c r="R268" s="6">
        <v>0.0</v>
      </c>
      <c r="S268" s="6">
        <v>0.0</v>
      </c>
      <c r="T268" s="6">
        <v>0.0</v>
      </c>
      <c r="U268" s="161">
        <v>0.0</v>
      </c>
      <c r="V268" s="161">
        <v>1.0</v>
      </c>
      <c r="W268" s="161">
        <v>0.0</v>
      </c>
      <c r="X268" s="6">
        <v>0.0</v>
      </c>
      <c r="Y268" s="6">
        <v>0.0</v>
      </c>
      <c r="Z268" s="6">
        <v>0.0</v>
      </c>
      <c r="AA268" s="6">
        <v>0.0</v>
      </c>
      <c r="AB268" s="6">
        <v>0.0</v>
      </c>
      <c r="AC268" s="172">
        <v>0.0</v>
      </c>
      <c r="AD268" s="149"/>
      <c r="AE268" s="149"/>
      <c r="AF268" s="149"/>
      <c r="AG268" s="149"/>
      <c r="AH268" s="149"/>
      <c r="AI268" s="149"/>
      <c r="AJ268" s="149"/>
    </row>
    <row r="269" ht="14.25" customHeight="1">
      <c r="A269" s="149"/>
      <c r="B269" s="185" t="s">
        <v>498</v>
      </c>
      <c r="C269" s="168">
        <v>6.0</v>
      </c>
      <c r="D269" s="168">
        <v>3.0</v>
      </c>
      <c r="E269" s="161">
        <f>HISTORICO!$D269/HISTORICO!$C269</f>
        <v>0.5</v>
      </c>
      <c r="F269" s="149"/>
      <c r="G269" s="149"/>
      <c r="H269" s="149"/>
      <c r="I269" s="149"/>
      <c r="J269" s="149"/>
      <c r="K269" s="150"/>
      <c r="L269" s="149"/>
      <c r="M269" s="149"/>
      <c r="N269" s="184" t="s">
        <v>557</v>
      </c>
      <c r="O269" s="6">
        <v>1.0</v>
      </c>
      <c r="P269" s="6">
        <v>0.0</v>
      </c>
      <c r="Q269" s="6">
        <v>1.0</v>
      </c>
      <c r="R269" s="6">
        <v>0.0</v>
      </c>
      <c r="S269" s="6">
        <v>0.0</v>
      </c>
      <c r="T269" s="6">
        <v>0.0</v>
      </c>
      <c r="U269" s="161">
        <v>0.0</v>
      </c>
      <c r="V269" s="161">
        <v>1.0</v>
      </c>
      <c r="W269" s="161">
        <v>0.0</v>
      </c>
      <c r="X269" s="6">
        <v>0.0</v>
      </c>
      <c r="Y269" s="6">
        <v>0.0</v>
      </c>
      <c r="Z269" s="6">
        <v>0.0</v>
      </c>
      <c r="AA269" s="6">
        <v>0.0</v>
      </c>
      <c r="AB269" s="6">
        <v>0.0</v>
      </c>
      <c r="AC269" s="172">
        <v>0.0</v>
      </c>
      <c r="AD269" s="149"/>
      <c r="AE269" s="149"/>
      <c r="AF269" s="149"/>
      <c r="AG269" s="149"/>
      <c r="AH269" s="149"/>
      <c r="AI269" s="149"/>
      <c r="AJ269" s="149"/>
    </row>
    <row r="270" ht="14.25" customHeight="1">
      <c r="A270" s="149"/>
      <c r="B270" s="185" t="s">
        <v>691</v>
      </c>
      <c r="C270" s="168">
        <v>6.0</v>
      </c>
      <c r="D270" s="168">
        <v>3.0</v>
      </c>
      <c r="E270" s="161">
        <f>HISTORICO!$D270/HISTORICO!$C270</f>
        <v>0.5</v>
      </c>
      <c r="F270" s="149"/>
      <c r="G270" s="149"/>
      <c r="H270" s="149"/>
      <c r="I270" s="149"/>
      <c r="J270" s="149"/>
      <c r="K270" s="150"/>
      <c r="L270" s="149"/>
      <c r="M270" s="149"/>
      <c r="N270" s="184" t="s">
        <v>439</v>
      </c>
      <c r="O270" s="6">
        <v>1.0</v>
      </c>
      <c r="P270" s="6">
        <v>1.0</v>
      </c>
      <c r="Q270" s="6">
        <v>0.0</v>
      </c>
      <c r="R270" s="6">
        <v>0.0</v>
      </c>
      <c r="S270" s="6">
        <v>0.0</v>
      </c>
      <c r="T270" s="6">
        <v>0.0</v>
      </c>
      <c r="U270" s="161">
        <v>1.0</v>
      </c>
      <c r="V270" s="161">
        <v>0.0</v>
      </c>
      <c r="W270" s="161">
        <v>0.0</v>
      </c>
      <c r="X270" s="6">
        <v>0.0</v>
      </c>
      <c r="Y270" s="6">
        <v>0.0</v>
      </c>
      <c r="Z270" s="6">
        <v>0.0</v>
      </c>
      <c r="AA270" s="6">
        <v>2.0</v>
      </c>
      <c r="AB270" s="6">
        <v>2.0</v>
      </c>
      <c r="AC270" s="172">
        <v>2.0</v>
      </c>
      <c r="AD270" s="149"/>
      <c r="AE270" s="149"/>
      <c r="AF270" s="149"/>
      <c r="AG270" s="149"/>
      <c r="AH270" s="149"/>
      <c r="AI270" s="149"/>
      <c r="AJ270" s="149"/>
    </row>
    <row r="271" ht="14.25" customHeight="1">
      <c r="A271" s="149"/>
      <c r="B271" s="185" t="s">
        <v>755</v>
      </c>
      <c r="C271" s="169">
        <v>6.0</v>
      </c>
      <c r="D271" s="169">
        <v>2.0</v>
      </c>
      <c r="E271" s="161">
        <f>HISTORICO!$D271/HISTORICO!$C271</f>
        <v>0.3333333333</v>
      </c>
      <c r="F271" s="149"/>
      <c r="G271" s="149"/>
      <c r="H271" s="149"/>
      <c r="I271" s="149"/>
      <c r="J271" s="149"/>
      <c r="K271" s="150"/>
      <c r="L271" s="149"/>
      <c r="M271" s="149"/>
      <c r="N271" s="184" t="s">
        <v>438</v>
      </c>
      <c r="O271" s="6">
        <v>1.0</v>
      </c>
      <c r="P271" s="6">
        <v>1.0</v>
      </c>
      <c r="Q271" s="6">
        <v>0.0</v>
      </c>
      <c r="R271" s="6">
        <v>0.0</v>
      </c>
      <c r="S271" s="6">
        <v>0.0</v>
      </c>
      <c r="T271" s="6">
        <v>0.0</v>
      </c>
      <c r="U271" s="161">
        <v>1.0</v>
      </c>
      <c r="V271" s="161">
        <v>0.0</v>
      </c>
      <c r="W271" s="161">
        <v>0.0</v>
      </c>
      <c r="X271" s="6">
        <v>0.0</v>
      </c>
      <c r="Y271" s="6">
        <v>3.0</v>
      </c>
      <c r="Z271" s="6">
        <v>0.0</v>
      </c>
      <c r="AA271" s="6">
        <v>0.0</v>
      </c>
      <c r="AB271" s="6">
        <v>3.0</v>
      </c>
      <c r="AC271" s="172">
        <v>3.0</v>
      </c>
      <c r="AD271" s="149"/>
      <c r="AE271" s="149"/>
      <c r="AF271" s="149"/>
      <c r="AG271" s="149"/>
      <c r="AH271" s="149"/>
      <c r="AI271" s="149"/>
      <c r="AJ271" s="149"/>
    </row>
    <row r="272" ht="14.25" customHeight="1">
      <c r="A272" s="149"/>
      <c r="B272" s="185" t="s">
        <v>626</v>
      </c>
      <c r="C272" s="168">
        <v>6.0</v>
      </c>
      <c r="D272" s="168">
        <v>3.0</v>
      </c>
      <c r="E272" s="161">
        <f>HISTORICO!$D272/HISTORICO!$C272</f>
        <v>0.5</v>
      </c>
      <c r="F272" s="149"/>
      <c r="G272" s="149"/>
      <c r="H272" s="149"/>
      <c r="I272" s="149"/>
      <c r="J272" s="149"/>
      <c r="K272" s="150"/>
      <c r="L272" s="149"/>
      <c r="M272" s="149"/>
      <c r="N272" s="184" t="s">
        <v>369</v>
      </c>
      <c r="O272" s="6">
        <v>1.0</v>
      </c>
      <c r="P272" s="6">
        <v>1.0</v>
      </c>
      <c r="Q272" s="6">
        <v>0.0</v>
      </c>
      <c r="R272" s="6">
        <v>0.0</v>
      </c>
      <c r="S272" s="6">
        <v>0.0</v>
      </c>
      <c r="T272" s="6">
        <v>0.0</v>
      </c>
      <c r="U272" s="161">
        <v>1.0</v>
      </c>
      <c r="V272" s="161">
        <v>0.0</v>
      </c>
      <c r="W272" s="161">
        <v>0.0</v>
      </c>
      <c r="X272" s="6">
        <v>0.0</v>
      </c>
      <c r="Y272" s="6">
        <v>0.0</v>
      </c>
      <c r="Z272" s="6">
        <v>2.0</v>
      </c>
      <c r="AA272" s="6">
        <v>0.0</v>
      </c>
      <c r="AB272" s="6">
        <v>2.0</v>
      </c>
      <c r="AC272" s="172">
        <v>2.0</v>
      </c>
      <c r="AD272" s="149"/>
      <c r="AE272" s="149"/>
      <c r="AF272" s="149"/>
      <c r="AG272" s="149"/>
      <c r="AH272" s="149"/>
      <c r="AI272" s="149"/>
      <c r="AJ272" s="149"/>
    </row>
    <row r="273" ht="14.25" customHeight="1">
      <c r="A273" s="149"/>
      <c r="B273" s="185" t="s">
        <v>625</v>
      </c>
      <c r="C273" s="169">
        <v>6.0</v>
      </c>
      <c r="D273" s="169">
        <v>3.0</v>
      </c>
      <c r="E273" s="161">
        <f>HISTORICO!$D273/HISTORICO!$C273</f>
        <v>0.5</v>
      </c>
      <c r="F273" s="149"/>
      <c r="G273" s="149"/>
      <c r="H273" s="149"/>
      <c r="I273" s="149"/>
      <c r="J273" s="149"/>
      <c r="K273" s="150"/>
      <c r="L273" s="149"/>
      <c r="M273" s="149"/>
      <c r="N273" s="184" t="s">
        <v>383</v>
      </c>
      <c r="O273" s="6">
        <v>1.0</v>
      </c>
      <c r="P273" s="6">
        <v>0.0</v>
      </c>
      <c r="Q273" s="6">
        <v>0.0</v>
      </c>
      <c r="R273" s="6">
        <v>1.0</v>
      </c>
      <c r="S273" s="6">
        <v>0.0</v>
      </c>
      <c r="T273" s="6">
        <v>0.0</v>
      </c>
      <c r="U273" s="161">
        <v>0.0</v>
      </c>
      <c r="V273" s="161">
        <v>0.0</v>
      </c>
      <c r="W273" s="161">
        <v>0.0</v>
      </c>
      <c r="X273" s="6">
        <v>0.0</v>
      </c>
      <c r="Y273" s="6">
        <v>0.0</v>
      </c>
      <c r="Z273" s="6">
        <v>0.0</v>
      </c>
      <c r="AA273" s="6">
        <v>0.0</v>
      </c>
      <c r="AB273" s="6">
        <v>0.0</v>
      </c>
      <c r="AC273" s="172">
        <v>0.0</v>
      </c>
      <c r="AD273" s="149"/>
      <c r="AE273" s="149"/>
      <c r="AF273" s="149"/>
      <c r="AG273" s="149"/>
      <c r="AH273" s="149"/>
      <c r="AI273" s="149"/>
      <c r="AJ273" s="149"/>
    </row>
    <row r="274" ht="14.25" customHeight="1">
      <c r="A274" s="149"/>
      <c r="B274" s="185" t="s">
        <v>694</v>
      </c>
      <c r="C274" s="168">
        <v>6.0</v>
      </c>
      <c r="D274" s="168">
        <v>3.0</v>
      </c>
      <c r="E274" s="161">
        <f>HISTORICO!$D274/HISTORICO!$C274</f>
        <v>0.5</v>
      </c>
      <c r="F274" s="149"/>
      <c r="G274" s="149"/>
      <c r="H274" s="149"/>
      <c r="I274" s="149"/>
      <c r="J274" s="149"/>
      <c r="K274" s="150"/>
      <c r="L274" s="149"/>
      <c r="M274" s="149"/>
      <c r="N274" s="184" t="s">
        <v>545</v>
      </c>
      <c r="O274" s="6">
        <v>1.0</v>
      </c>
      <c r="P274" s="6">
        <v>0.0</v>
      </c>
      <c r="Q274" s="6">
        <v>0.0</v>
      </c>
      <c r="R274" s="6">
        <v>1.0</v>
      </c>
      <c r="S274" s="6">
        <v>0.0</v>
      </c>
      <c r="T274" s="6">
        <v>0.0</v>
      </c>
      <c r="U274" s="161">
        <v>0.0</v>
      </c>
      <c r="V274" s="161">
        <v>0.0</v>
      </c>
      <c r="W274" s="161">
        <v>0.0</v>
      </c>
      <c r="X274" s="6">
        <v>0.0</v>
      </c>
      <c r="Y274" s="6">
        <v>0.0</v>
      </c>
      <c r="Z274" s="6">
        <v>0.0</v>
      </c>
      <c r="AA274" s="6">
        <v>0.0</v>
      </c>
      <c r="AB274" s="6">
        <v>0.0</v>
      </c>
      <c r="AC274" s="172">
        <v>0.0</v>
      </c>
      <c r="AD274" s="149"/>
      <c r="AE274" s="149"/>
      <c r="AF274" s="149"/>
      <c r="AG274" s="149"/>
      <c r="AH274" s="149"/>
      <c r="AI274" s="149"/>
      <c r="AJ274" s="149"/>
    </row>
    <row r="275" ht="14.25" customHeight="1">
      <c r="A275" s="149"/>
      <c r="B275" s="185" t="s">
        <v>70</v>
      </c>
      <c r="C275" s="168">
        <v>6.0</v>
      </c>
      <c r="D275" s="168">
        <v>3.0</v>
      </c>
      <c r="E275" s="161">
        <f>HISTORICO!$D275/HISTORICO!$C275</f>
        <v>0.5</v>
      </c>
      <c r="F275" s="149"/>
      <c r="G275" s="149"/>
      <c r="H275" s="149"/>
      <c r="I275" s="149"/>
      <c r="J275" s="149"/>
      <c r="K275" s="150"/>
      <c r="L275" s="149"/>
      <c r="M275" s="149"/>
      <c r="N275" s="184" t="s">
        <v>436</v>
      </c>
      <c r="O275" s="6">
        <v>1.0</v>
      </c>
      <c r="P275" s="6">
        <v>1.0</v>
      </c>
      <c r="Q275" s="6">
        <v>0.0</v>
      </c>
      <c r="R275" s="6">
        <v>0.0</v>
      </c>
      <c r="S275" s="6">
        <v>0.0</v>
      </c>
      <c r="T275" s="6">
        <v>0.0</v>
      </c>
      <c r="U275" s="161">
        <v>1.0</v>
      </c>
      <c r="V275" s="161">
        <v>0.0</v>
      </c>
      <c r="W275" s="161">
        <v>0.0</v>
      </c>
      <c r="X275" s="6">
        <v>1.0</v>
      </c>
      <c r="Y275" s="6">
        <v>0.0</v>
      </c>
      <c r="Z275" s="6">
        <v>1.0</v>
      </c>
      <c r="AA275" s="6">
        <v>0.0</v>
      </c>
      <c r="AB275" s="6">
        <v>2.0</v>
      </c>
      <c r="AC275" s="172">
        <v>2.0</v>
      </c>
      <c r="AD275" s="149"/>
      <c r="AE275" s="149"/>
      <c r="AF275" s="149"/>
      <c r="AG275" s="149"/>
      <c r="AH275" s="149"/>
      <c r="AI275" s="149"/>
      <c r="AJ275" s="149"/>
    </row>
    <row r="276" ht="14.25" customHeight="1">
      <c r="A276" s="149"/>
      <c r="B276" s="185" t="s">
        <v>707</v>
      </c>
      <c r="C276" s="169">
        <v>6.0</v>
      </c>
      <c r="D276" s="169">
        <v>2.0</v>
      </c>
      <c r="E276" s="161">
        <f>HISTORICO!$D276/HISTORICO!$C276</f>
        <v>0.3333333333</v>
      </c>
      <c r="F276" s="149"/>
      <c r="G276" s="149"/>
      <c r="H276" s="149"/>
      <c r="I276" s="149"/>
      <c r="J276" s="149"/>
      <c r="K276" s="150"/>
      <c r="L276" s="149"/>
      <c r="M276" s="149"/>
      <c r="N276" s="184" t="s">
        <v>445</v>
      </c>
      <c r="O276" s="6">
        <v>1.0</v>
      </c>
      <c r="P276" s="6">
        <v>1.0</v>
      </c>
      <c r="Q276" s="6">
        <v>0.0</v>
      </c>
      <c r="R276" s="6">
        <v>0.0</v>
      </c>
      <c r="S276" s="6">
        <v>0.0</v>
      </c>
      <c r="T276" s="6">
        <v>0.0</v>
      </c>
      <c r="U276" s="161">
        <v>1.0</v>
      </c>
      <c r="V276" s="161">
        <v>0.0</v>
      </c>
      <c r="W276" s="161">
        <v>0.0</v>
      </c>
      <c r="X276" s="6">
        <v>0.0</v>
      </c>
      <c r="Y276" s="6">
        <v>0.0</v>
      </c>
      <c r="Z276" s="6">
        <v>0.0</v>
      </c>
      <c r="AA276" s="6">
        <v>2.0</v>
      </c>
      <c r="AB276" s="6">
        <v>2.0</v>
      </c>
      <c r="AC276" s="172">
        <v>2.0</v>
      </c>
      <c r="AD276" s="149"/>
      <c r="AE276" s="149"/>
      <c r="AF276" s="149"/>
      <c r="AG276" s="149"/>
      <c r="AH276" s="149"/>
      <c r="AI276" s="149"/>
      <c r="AJ276" s="149"/>
    </row>
    <row r="277" ht="14.25" customHeight="1">
      <c r="A277" s="149"/>
      <c r="B277" s="185" t="s">
        <v>701</v>
      </c>
      <c r="C277" s="169">
        <v>6.0</v>
      </c>
      <c r="D277" s="169">
        <v>2.0</v>
      </c>
      <c r="E277" s="161">
        <f>HISTORICO!$D277/HISTORICO!$C277</f>
        <v>0.3333333333</v>
      </c>
      <c r="F277" s="149"/>
      <c r="G277" s="149"/>
      <c r="H277" s="149"/>
      <c r="I277" s="149"/>
      <c r="J277" s="149"/>
      <c r="K277" s="150"/>
      <c r="L277" s="149"/>
      <c r="M277" s="149"/>
      <c r="N277" s="184" t="s">
        <v>547</v>
      </c>
      <c r="O277" s="6">
        <v>1.0</v>
      </c>
      <c r="P277" s="6">
        <v>0.0</v>
      </c>
      <c r="Q277" s="6">
        <v>0.0</v>
      </c>
      <c r="R277" s="6">
        <v>1.0</v>
      </c>
      <c r="S277" s="6">
        <v>0.0</v>
      </c>
      <c r="T277" s="6">
        <v>0.0</v>
      </c>
      <c r="U277" s="161">
        <v>0.0</v>
      </c>
      <c r="V277" s="161">
        <v>0.0</v>
      </c>
      <c r="W277" s="161">
        <v>0.0</v>
      </c>
      <c r="X277" s="6">
        <v>0.0</v>
      </c>
      <c r="Y277" s="6">
        <v>0.0</v>
      </c>
      <c r="Z277" s="6">
        <v>0.0</v>
      </c>
      <c r="AA277" s="6">
        <v>0.0</v>
      </c>
      <c r="AB277" s="6">
        <v>0.0</v>
      </c>
      <c r="AC277" s="172">
        <v>0.0</v>
      </c>
      <c r="AD277" s="149"/>
      <c r="AE277" s="149"/>
      <c r="AF277" s="149"/>
      <c r="AG277" s="149"/>
      <c r="AH277" s="149"/>
      <c r="AI277" s="149"/>
      <c r="AJ277" s="149"/>
    </row>
    <row r="278" ht="14.25" customHeight="1">
      <c r="A278" s="149"/>
      <c r="B278" s="185" t="s">
        <v>446</v>
      </c>
      <c r="C278" s="168">
        <v>6.0</v>
      </c>
      <c r="D278" s="168">
        <v>1.0</v>
      </c>
      <c r="E278" s="161">
        <f>HISTORICO!$D278/HISTORICO!$C278</f>
        <v>0.1666666667</v>
      </c>
      <c r="F278" s="149"/>
      <c r="G278" s="149"/>
      <c r="H278" s="149"/>
      <c r="I278" s="149"/>
      <c r="J278" s="149"/>
      <c r="K278" s="150"/>
      <c r="L278" s="149"/>
      <c r="M278" s="149"/>
      <c r="N278" s="184" t="s">
        <v>509</v>
      </c>
      <c r="O278" s="6">
        <v>1.0</v>
      </c>
      <c r="P278" s="6">
        <v>0.0</v>
      </c>
      <c r="Q278" s="6">
        <v>0.0</v>
      </c>
      <c r="R278" s="6">
        <v>1.0</v>
      </c>
      <c r="S278" s="6">
        <v>0.0</v>
      </c>
      <c r="T278" s="6">
        <v>0.0</v>
      </c>
      <c r="U278" s="161">
        <v>0.0</v>
      </c>
      <c r="V278" s="161">
        <v>0.0</v>
      </c>
      <c r="W278" s="161">
        <v>0.0</v>
      </c>
      <c r="X278" s="6">
        <v>0.0</v>
      </c>
      <c r="Y278" s="6">
        <v>0.0</v>
      </c>
      <c r="Z278" s="6">
        <v>0.0</v>
      </c>
      <c r="AA278" s="6">
        <v>0.0</v>
      </c>
      <c r="AB278" s="6">
        <v>0.0</v>
      </c>
      <c r="AC278" s="172">
        <v>0.0</v>
      </c>
      <c r="AD278" s="149"/>
      <c r="AE278" s="149"/>
      <c r="AF278" s="149"/>
      <c r="AG278" s="149"/>
      <c r="AH278" s="149"/>
      <c r="AI278" s="149"/>
      <c r="AJ278" s="149"/>
    </row>
    <row r="279" ht="14.25" customHeight="1">
      <c r="A279" s="149"/>
      <c r="B279" s="185" t="s">
        <v>700</v>
      </c>
      <c r="C279" s="168">
        <v>6.0</v>
      </c>
      <c r="D279" s="168">
        <v>1.0</v>
      </c>
      <c r="E279" s="161">
        <f>HISTORICO!$D279/HISTORICO!$C279</f>
        <v>0.1666666667</v>
      </c>
      <c r="F279" s="149"/>
      <c r="G279" s="149"/>
      <c r="H279" s="149"/>
      <c r="I279" s="149"/>
      <c r="J279" s="149"/>
      <c r="K279" s="150"/>
      <c r="L279" s="149"/>
      <c r="M279" s="149"/>
      <c r="N279" s="184" t="s">
        <v>484</v>
      </c>
      <c r="O279" s="6">
        <v>1.0</v>
      </c>
      <c r="P279" s="6">
        <v>0.0</v>
      </c>
      <c r="Q279" s="6">
        <v>0.0</v>
      </c>
      <c r="R279" s="6">
        <v>1.0</v>
      </c>
      <c r="S279" s="6">
        <v>0.0</v>
      </c>
      <c r="T279" s="6">
        <v>0.0</v>
      </c>
      <c r="U279" s="161">
        <v>0.0</v>
      </c>
      <c r="V279" s="161">
        <v>0.0</v>
      </c>
      <c r="W279" s="161">
        <v>0.0</v>
      </c>
      <c r="X279" s="6">
        <v>0.0</v>
      </c>
      <c r="Y279" s="6">
        <v>0.0</v>
      </c>
      <c r="Z279" s="6">
        <v>0.0</v>
      </c>
      <c r="AA279" s="6">
        <v>0.0</v>
      </c>
      <c r="AB279" s="6">
        <v>0.0</v>
      </c>
      <c r="AC279" s="172">
        <v>0.0</v>
      </c>
      <c r="AD279" s="149"/>
      <c r="AE279" s="149"/>
      <c r="AF279" s="149"/>
      <c r="AG279" s="149"/>
      <c r="AH279" s="149"/>
      <c r="AI279" s="149"/>
      <c r="AJ279" s="149"/>
    </row>
    <row r="280" ht="14.25" customHeight="1">
      <c r="A280" s="149"/>
      <c r="B280" s="185" t="s">
        <v>781</v>
      </c>
      <c r="C280" s="168">
        <v>6.0</v>
      </c>
      <c r="D280" s="168">
        <v>1.0</v>
      </c>
      <c r="E280" s="161">
        <f>HISTORICO!$D280/HISTORICO!$C280</f>
        <v>0.1666666667</v>
      </c>
      <c r="F280" s="149"/>
      <c r="G280" s="149"/>
      <c r="H280" s="149"/>
      <c r="I280" s="149"/>
      <c r="J280" s="149"/>
      <c r="K280" s="150"/>
      <c r="L280" s="149"/>
      <c r="M280" s="149"/>
      <c r="N280" s="184" t="s">
        <v>554</v>
      </c>
      <c r="O280" s="6">
        <v>1.0</v>
      </c>
      <c r="P280" s="6">
        <v>0.0</v>
      </c>
      <c r="Q280" s="6">
        <v>0.0</v>
      </c>
      <c r="R280" s="6">
        <v>1.0</v>
      </c>
      <c r="S280" s="6">
        <v>0.0</v>
      </c>
      <c r="T280" s="6">
        <v>0.0</v>
      </c>
      <c r="U280" s="161">
        <v>0.0</v>
      </c>
      <c r="V280" s="161">
        <v>0.0</v>
      </c>
      <c r="W280" s="161">
        <v>0.0</v>
      </c>
      <c r="X280" s="6">
        <v>0.0</v>
      </c>
      <c r="Y280" s="6">
        <v>0.0</v>
      </c>
      <c r="Z280" s="6">
        <v>0.0</v>
      </c>
      <c r="AA280" s="6">
        <v>0.0</v>
      </c>
      <c r="AB280" s="6">
        <v>0.0</v>
      </c>
      <c r="AC280" s="172">
        <v>0.0</v>
      </c>
      <c r="AD280" s="149"/>
      <c r="AE280" s="149"/>
      <c r="AF280" s="149"/>
      <c r="AG280" s="149"/>
      <c r="AH280" s="149"/>
      <c r="AI280" s="149"/>
      <c r="AJ280" s="149"/>
    </row>
    <row r="281" ht="14.25" customHeight="1">
      <c r="A281" s="149"/>
      <c r="B281" s="185" t="s">
        <v>756</v>
      </c>
      <c r="C281" s="168">
        <v>5.0</v>
      </c>
      <c r="D281" s="168">
        <v>1.0</v>
      </c>
      <c r="E281" s="161">
        <f>HISTORICO!$D281/HISTORICO!$C281</f>
        <v>0.2</v>
      </c>
      <c r="F281" s="149"/>
      <c r="G281" s="149"/>
      <c r="H281" s="149"/>
      <c r="I281" s="149"/>
      <c r="J281" s="149"/>
      <c r="K281" s="150"/>
      <c r="L281" s="149"/>
      <c r="M281" s="149"/>
      <c r="N281" s="184" t="s">
        <v>558</v>
      </c>
      <c r="O281" s="6">
        <v>1.0</v>
      </c>
      <c r="P281" s="6">
        <v>0.0</v>
      </c>
      <c r="Q281" s="6">
        <v>0.0</v>
      </c>
      <c r="R281" s="6">
        <v>1.0</v>
      </c>
      <c r="S281" s="6">
        <v>0.0</v>
      </c>
      <c r="T281" s="6">
        <v>0.0</v>
      </c>
      <c r="U281" s="161">
        <v>0.0</v>
      </c>
      <c r="V281" s="161">
        <v>0.0</v>
      </c>
      <c r="W281" s="161">
        <v>0.0</v>
      </c>
      <c r="X281" s="6">
        <v>0.0</v>
      </c>
      <c r="Y281" s="6">
        <v>0.0</v>
      </c>
      <c r="Z281" s="6">
        <v>0.0</v>
      </c>
      <c r="AA281" s="6">
        <v>0.0</v>
      </c>
      <c r="AB281" s="6">
        <v>0.0</v>
      </c>
      <c r="AC281" s="172">
        <v>0.0</v>
      </c>
      <c r="AD281" s="149"/>
      <c r="AE281" s="149"/>
      <c r="AF281" s="149"/>
      <c r="AG281" s="149"/>
      <c r="AH281" s="149"/>
      <c r="AI281" s="149"/>
      <c r="AJ281" s="149"/>
    </row>
    <row r="282" ht="14.25" customHeight="1">
      <c r="A282" s="149"/>
      <c r="B282" s="185" t="s">
        <v>746</v>
      </c>
      <c r="C282" s="168">
        <v>5.0</v>
      </c>
      <c r="D282" s="168">
        <v>1.0</v>
      </c>
      <c r="E282" s="161">
        <f>HISTORICO!$D282/HISTORICO!$C282</f>
        <v>0.2</v>
      </c>
      <c r="F282" s="149"/>
      <c r="G282" s="149"/>
      <c r="H282" s="149"/>
      <c r="I282" s="149"/>
      <c r="J282" s="149"/>
      <c r="K282" s="150"/>
      <c r="L282" s="149"/>
      <c r="M282" s="149"/>
      <c r="N282" s="184" t="s">
        <v>560</v>
      </c>
      <c r="O282" s="6">
        <v>1.0</v>
      </c>
      <c r="P282" s="6">
        <v>0.0</v>
      </c>
      <c r="Q282" s="6">
        <v>0.0</v>
      </c>
      <c r="R282" s="6">
        <v>1.0</v>
      </c>
      <c r="S282" s="6">
        <v>0.0</v>
      </c>
      <c r="T282" s="6">
        <v>0.0</v>
      </c>
      <c r="U282" s="6">
        <v>0.0</v>
      </c>
      <c r="V282" s="6">
        <v>0.0</v>
      </c>
      <c r="W282" s="6">
        <v>0.0</v>
      </c>
      <c r="X282" s="6">
        <v>0.0</v>
      </c>
      <c r="Y282" s="6">
        <v>0.0</v>
      </c>
      <c r="Z282" s="6">
        <v>0.0</v>
      </c>
      <c r="AA282" s="6">
        <v>0.0</v>
      </c>
      <c r="AB282" s="6">
        <v>0.0</v>
      </c>
      <c r="AC282" s="172">
        <v>0.0</v>
      </c>
      <c r="AD282" s="149"/>
      <c r="AE282" s="149"/>
      <c r="AF282" s="149"/>
      <c r="AG282" s="149"/>
      <c r="AH282" s="149"/>
      <c r="AI282" s="149"/>
      <c r="AJ282" s="149"/>
    </row>
    <row r="283" ht="14.25" customHeight="1">
      <c r="A283" s="149"/>
      <c r="B283" s="185" t="s">
        <v>607</v>
      </c>
      <c r="C283" s="168">
        <v>5.0</v>
      </c>
      <c r="D283" s="168">
        <v>4.0</v>
      </c>
      <c r="E283" s="161">
        <f>HISTORICO!$D283/HISTORICO!$C283</f>
        <v>0.8</v>
      </c>
      <c r="F283" s="149"/>
      <c r="G283" s="149"/>
      <c r="H283" s="149"/>
      <c r="I283" s="149"/>
      <c r="J283" s="149"/>
      <c r="K283" s="150"/>
      <c r="L283" s="149"/>
      <c r="M283" s="149"/>
      <c r="N283" s="184" t="s">
        <v>560</v>
      </c>
      <c r="O283" s="6">
        <v>1.0</v>
      </c>
      <c r="P283" s="6">
        <v>0.0</v>
      </c>
      <c r="Q283" s="6">
        <v>0.0</v>
      </c>
      <c r="R283" s="6">
        <v>1.0</v>
      </c>
      <c r="S283" s="6">
        <v>0.0</v>
      </c>
      <c r="T283" s="6">
        <v>0.0</v>
      </c>
      <c r="U283" s="6">
        <v>0.0</v>
      </c>
      <c r="V283" s="6">
        <v>0.0</v>
      </c>
      <c r="W283" s="6">
        <v>0.0</v>
      </c>
      <c r="X283" s="6">
        <v>0.0</v>
      </c>
      <c r="Y283" s="6">
        <v>0.0</v>
      </c>
      <c r="Z283" s="6">
        <v>0.0</v>
      </c>
      <c r="AA283" s="6">
        <v>0.0</v>
      </c>
      <c r="AB283" s="6">
        <v>0.0</v>
      </c>
      <c r="AC283" s="172">
        <v>0.0</v>
      </c>
      <c r="AD283" s="149"/>
      <c r="AE283" s="149"/>
      <c r="AF283" s="149"/>
      <c r="AG283" s="149"/>
      <c r="AH283" s="149"/>
      <c r="AI283" s="149"/>
      <c r="AJ283" s="149"/>
    </row>
    <row r="284" ht="14.25" customHeight="1">
      <c r="A284" s="149"/>
      <c r="B284" s="185" t="s">
        <v>621</v>
      </c>
      <c r="C284" s="168">
        <v>5.0</v>
      </c>
      <c r="D284" s="168">
        <v>2.0</v>
      </c>
      <c r="E284" s="161">
        <f>HISTORICO!$D284/HISTORICO!$C284</f>
        <v>0.4</v>
      </c>
      <c r="F284" s="149"/>
      <c r="G284" s="149"/>
      <c r="H284" s="149"/>
      <c r="I284" s="149"/>
      <c r="J284" s="149"/>
      <c r="K284" s="150"/>
      <c r="L284" s="149"/>
      <c r="M284" s="149"/>
      <c r="N284" s="184" t="s">
        <v>566</v>
      </c>
      <c r="O284" s="6">
        <v>1.0</v>
      </c>
      <c r="P284" s="6">
        <v>0.0</v>
      </c>
      <c r="Q284" s="6">
        <v>1.0</v>
      </c>
      <c r="R284" s="6">
        <v>0.0</v>
      </c>
      <c r="S284" s="6">
        <v>0.0</v>
      </c>
      <c r="T284" s="6">
        <v>0.0</v>
      </c>
      <c r="U284" s="6">
        <v>0.0</v>
      </c>
      <c r="V284" s="6">
        <v>1.0</v>
      </c>
      <c r="W284" s="6">
        <v>0.0</v>
      </c>
      <c r="X284" s="6">
        <v>0.0</v>
      </c>
      <c r="Y284" s="6">
        <v>0.0</v>
      </c>
      <c r="Z284" s="6">
        <v>1.0</v>
      </c>
      <c r="AA284" s="6">
        <v>0.0</v>
      </c>
      <c r="AB284" s="6">
        <v>1.0</v>
      </c>
      <c r="AC284" s="172">
        <v>1.0</v>
      </c>
      <c r="AD284" s="149"/>
      <c r="AE284" s="149"/>
      <c r="AF284" s="149"/>
      <c r="AG284" s="149"/>
      <c r="AH284" s="149"/>
      <c r="AI284" s="149"/>
      <c r="AJ284" s="149"/>
    </row>
    <row r="285" ht="14.25" customHeight="1">
      <c r="A285" s="149"/>
      <c r="B285" s="185" t="s">
        <v>465</v>
      </c>
      <c r="C285" s="168">
        <v>5.0</v>
      </c>
      <c r="D285" s="168">
        <v>2.0</v>
      </c>
      <c r="E285" s="161">
        <f>HISTORICO!$D285/HISTORICO!$C285</f>
        <v>0.4</v>
      </c>
      <c r="F285" s="149"/>
      <c r="G285" s="149"/>
      <c r="H285" s="149"/>
      <c r="I285" s="149"/>
      <c r="J285" s="149"/>
      <c r="K285" s="150"/>
      <c r="L285" s="149"/>
      <c r="M285" s="149"/>
      <c r="N285" s="184" t="s">
        <v>438</v>
      </c>
      <c r="O285" s="6">
        <v>1.0</v>
      </c>
      <c r="P285" s="6">
        <v>1.0</v>
      </c>
      <c r="Q285" s="6">
        <v>0.0</v>
      </c>
      <c r="R285" s="6">
        <v>0.0</v>
      </c>
      <c r="S285" s="6">
        <v>0.0</v>
      </c>
      <c r="T285" s="6">
        <v>0.0</v>
      </c>
      <c r="U285" s="6">
        <v>1.0</v>
      </c>
      <c r="V285" s="6">
        <v>0.0</v>
      </c>
      <c r="W285" s="6">
        <v>0.0</v>
      </c>
      <c r="X285" s="6">
        <v>0.0</v>
      </c>
      <c r="Y285" s="6">
        <v>3.0</v>
      </c>
      <c r="Z285" s="6">
        <v>0.0</v>
      </c>
      <c r="AA285" s="6">
        <v>0.0</v>
      </c>
      <c r="AB285" s="6">
        <v>3.0</v>
      </c>
      <c r="AC285" s="172">
        <v>3.0</v>
      </c>
      <c r="AD285" s="149"/>
      <c r="AE285" s="149"/>
      <c r="AF285" s="149"/>
      <c r="AG285" s="149"/>
      <c r="AH285" s="149"/>
      <c r="AI285" s="149"/>
      <c r="AJ285" s="149"/>
    </row>
    <row r="286" ht="14.25" customHeight="1">
      <c r="A286" s="149"/>
      <c r="B286" s="185" t="s">
        <v>780</v>
      </c>
      <c r="C286" s="169">
        <v>5.0</v>
      </c>
      <c r="D286" s="169">
        <v>1.0</v>
      </c>
      <c r="E286" s="161">
        <f>HISTORICO!$D286/HISTORICO!$C286</f>
        <v>0.2</v>
      </c>
      <c r="F286" s="149"/>
      <c r="G286" s="149"/>
      <c r="H286" s="149"/>
      <c r="I286" s="149"/>
      <c r="J286" s="149"/>
      <c r="K286" s="150"/>
      <c r="L286" s="149"/>
      <c r="M286" s="149"/>
      <c r="N286" s="184" t="s">
        <v>439</v>
      </c>
      <c r="O286" s="6">
        <v>1.0</v>
      </c>
      <c r="P286" s="6">
        <v>1.0</v>
      </c>
      <c r="Q286" s="6">
        <v>0.0</v>
      </c>
      <c r="R286" s="6">
        <v>0.0</v>
      </c>
      <c r="S286" s="6">
        <v>0.0</v>
      </c>
      <c r="T286" s="6">
        <v>0.0</v>
      </c>
      <c r="U286" s="6">
        <v>1.0</v>
      </c>
      <c r="V286" s="6">
        <v>0.0</v>
      </c>
      <c r="W286" s="6">
        <v>0.0</v>
      </c>
      <c r="X286" s="6">
        <v>0.0</v>
      </c>
      <c r="Y286" s="6">
        <v>0.0</v>
      </c>
      <c r="Z286" s="6">
        <v>0.0</v>
      </c>
      <c r="AA286" s="6">
        <v>2.0</v>
      </c>
      <c r="AB286" s="6">
        <v>2.0</v>
      </c>
      <c r="AC286" s="172">
        <v>2.0</v>
      </c>
      <c r="AD286" s="149"/>
      <c r="AE286" s="149"/>
      <c r="AF286" s="149"/>
      <c r="AG286" s="149"/>
      <c r="AH286" s="149"/>
      <c r="AI286" s="149"/>
      <c r="AJ286" s="149"/>
    </row>
    <row r="287" ht="14.25" customHeight="1">
      <c r="A287" s="149"/>
      <c r="B287" s="185" t="s">
        <v>622</v>
      </c>
      <c r="C287" s="168">
        <v>5.0</v>
      </c>
      <c r="D287" s="168">
        <v>3.0</v>
      </c>
      <c r="E287" s="161">
        <f>HISTORICO!$D287/HISTORICO!$C287</f>
        <v>0.6</v>
      </c>
      <c r="F287" s="149"/>
      <c r="G287" s="149"/>
      <c r="H287" s="149"/>
      <c r="I287" s="149"/>
      <c r="J287" s="149"/>
      <c r="K287" s="150"/>
      <c r="L287" s="149"/>
      <c r="M287" s="149"/>
      <c r="N287" s="184" t="s">
        <v>562</v>
      </c>
      <c r="O287" s="6">
        <v>1.0</v>
      </c>
      <c r="P287" s="6">
        <v>0.0</v>
      </c>
      <c r="Q287" s="6">
        <v>0.0</v>
      </c>
      <c r="R287" s="6">
        <v>0.0</v>
      </c>
      <c r="S287" s="6">
        <v>1.0</v>
      </c>
      <c r="T287" s="6">
        <v>0.0</v>
      </c>
      <c r="U287" s="6">
        <v>0.0</v>
      </c>
      <c r="V287" s="6">
        <v>0.0</v>
      </c>
      <c r="W287" s="6">
        <v>1.0</v>
      </c>
      <c r="X287" s="6">
        <v>0.0</v>
      </c>
      <c r="Y287" s="6">
        <v>0.0</v>
      </c>
      <c r="Z287" s="6">
        <v>0.0</v>
      </c>
      <c r="AA287" s="6">
        <v>0.0</v>
      </c>
      <c r="AB287" s="6">
        <v>0.0</v>
      </c>
      <c r="AC287" s="172">
        <v>0.0</v>
      </c>
      <c r="AD287" s="149"/>
      <c r="AE287" s="149"/>
      <c r="AF287" s="149"/>
      <c r="AG287" s="149"/>
      <c r="AH287" s="149"/>
      <c r="AI287" s="149"/>
      <c r="AJ287" s="149"/>
    </row>
    <row r="288" ht="14.25" customHeight="1">
      <c r="A288" s="149"/>
      <c r="B288" s="185" t="s">
        <v>690</v>
      </c>
      <c r="C288" s="168">
        <v>5.0</v>
      </c>
      <c r="D288" s="168">
        <v>3.0</v>
      </c>
      <c r="E288" s="161">
        <f>HISTORICO!$D288/HISTORICO!$C288</f>
        <v>0.6</v>
      </c>
      <c r="F288" s="149"/>
      <c r="G288" s="149"/>
      <c r="H288" s="149"/>
      <c r="I288" s="149"/>
      <c r="J288" s="149"/>
      <c r="K288" s="150"/>
      <c r="L288" s="149"/>
      <c r="M288" s="149"/>
      <c r="N288" s="184" t="s">
        <v>565</v>
      </c>
      <c r="O288" s="6">
        <v>1.0</v>
      </c>
      <c r="P288" s="6">
        <v>0.0</v>
      </c>
      <c r="Q288" s="6">
        <v>0.0</v>
      </c>
      <c r="R288" s="6">
        <v>1.0</v>
      </c>
      <c r="S288" s="6">
        <v>0.0</v>
      </c>
      <c r="T288" s="6">
        <v>0.0</v>
      </c>
      <c r="U288" s="6">
        <v>0.0</v>
      </c>
      <c r="V288" s="6">
        <v>0.0</v>
      </c>
      <c r="W288" s="6">
        <v>0.0</v>
      </c>
      <c r="X288" s="6">
        <v>0.0</v>
      </c>
      <c r="Y288" s="6">
        <v>0.0</v>
      </c>
      <c r="Z288" s="6">
        <v>0.0</v>
      </c>
      <c r="AA288" s="6">
        <v>0.0</v>
      </c>
      <c r="AB288" s="6">
        <v>0.0</v>
      </c>
      <c r="AC288" s="172">
        <v>0.0</v>
      </c>
      <c r="AD288" s="149"/>
      <c r="AE288" s="149"/>
      <c r="AF288" s="149"/>
      <c r="AG288" s="149"/>
      <c r="AH288" s="149"/>
      <c r="AI288" s="149"/>
      <c r="AJ288" s="149"/>
    </row>
    <row r="289" ht="14.25" customHeight="1">
      <c r="A289" s="149"/>
      <c r="B289" s="185" t="s">
        <v>670</v>
      </c>
      <c r="C289" s="168">
        <v>5.0</v>
      </c>
      <c r="D289" s="168">
        <v>2.0</v>
      </c>
      <c r="E289" s="161">
        <f>HISTORICO!$D289/HISTORICO!$C289</f>
        <v>0.4</v>
      </c>
      <c r="F289" s="149"/>
      <c r="G289" s="149"/>
      <c r="H289" s="149"/>
      <c r="I289" s="149"/>
      <c r="J289" s="149"/>
      <c r="K289" s="150"/>
      <c r="L289" s="149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W289" s="149"/>
      <c r="X289" s="149"/>
      <c r="Y289" s="149"/>
      <c r="Z289" s="149"/>
      <c r="AA289" s="149"/>
      <c r="AB289" s="149"/>
      <c r="AC289" s="149"/>
      <c r="AD289" s="149"/>
      <c r="AE289" s="149"/>
      <c r="AF289" s="149"/>
      <c r="AG289" s="149"/>
      <c r="AH289" s="149"/>
      <c r="AI289" s="149"/>
      <c r="AJ289" s="149"/>
    </row>
    <row r="290" ht="14.25" customHeight="1">
      <c r="A290" s="149"/>
      <c r="B290" s="185" t="s">
        <v>669</v>
      </c>
      <c r="C290" s="168">
        <v>5.0</v>
      </c>
      <c r="D290" s="168">
        <v>2.0</v>
      </c>
      <c r="E290" s="161">
        <f>HISTORICO!$D290/HISTORICO!$C290</f>
        <v>0.4</v>
      </c>
      <c r="F290" s="149"/>
      <c r="G290" s="149"/>
      <c r="H290" s="149"/>
      <c r="I290" s="149"/>
      <c r="J290" s="149"/>
      <c r="K290" s="150"/>
      <c r="L290" s="149"/>
      <c r="M290" s="149"/>
      <c r="N290" s="154">
        <v>2025.0</v>
      </c>
      <c r="O290" s="155"/>
      <c r="P290" s="155"/>
      <c r="Q290" s="155"/>
      <c r="R290" s="155"/>
      <c r="S290" s="155"/>
      <c r="T290" s="155"/>
      <c r="U290" s="155"/>
      <c r="V290" s="155"/>
      <c r="W290" s="155"/>
      <c r="X290" s="155"/>
      <c r="Y290" s="155"/>
      <c r="Z290" s="155"/>
      <c r="AA290" s="155"/>
      <c r="AB290" s="155"/>
      <c r="AC290" s="61"/>
      <c r="AD290" s="149"/>
      <c r="AE290" s="149"/>
      <c r="AF290" s="149"/>
      <c r="AG290" s="149"/>
      <c r="AH290" s="149"/>
      <c r="AI290" s="149"/>
      <c r="AJ290" s="149"/>
    </row>
    <row r="291" ht="14.25" customHeight="1">
      <c r="A291" s="149"/>
      <c r="B291" s="185" t="s">
        <v>665</v>
      </c>
      <c r="C291" s="168">
        <v>5.0</v>
      </c>
      <c r="D291" s="168">
        <v>2.0</v>
      </c>
      <c r="E291" s="161">
        <f>HISTORICO!$D291/HISTORICO!$C291</f>
        <v>0.4</v>
      </c>
      <c r="F291" s="149"/>
      <c r="G291" s="149"/>
      <c r="H291" s="149"/>
      <c r="I291" s="149"/>
      <c r="J291" s="149"/>
      <c r="K291" s="150"/>
      <c r="L291" s="149"/>
      <c r="M291" s="149"/>
      <c r="N291" s="162" t="s">
        <v>171</v>
      </c>
      <c r="O291" s="163" t="s">
        <v>1</v>
      </c>
      <c r="P291" s="163" t="s">
        <v>844</v>
      </c>
      <c r="Q291" s="163" t="s">
        <v>845</v>
      </c>
      <c r="R291" s="163" t="s">
        <v>846</v>
      </c>
      <c r="S291" s="163" t="s">
        <v>847</v>
      </c>
      <c r="T291" s="163" t="s">
        <v>848</v>
      </c>
      <c r="U291" s="164" t="s">
        <v>842</v>
      </c>
      <c r="V291" s="164" t="s">
        <v>849</v>
      </c>
      <c r="W291" s="164" t="s">
        <v>850</v>
      </c>
      <c r="X291" s="163" t="s">
        <v>160</v>
      </c>
      <c r="Y291" s="163" t="s">
        <v>161</v>
      </c>
      <c r="Z291" s="163" t="s">
        <v>162</v>
      </c>
      <c r="AA291" s="163" t="s">
        <v>163</v>
      </c>
      <c r="AB291" s="163" t="s">
        <v>164</v>
      </c>
      <c r="AC291" s="186" t="s">
        <v>166</v>
      </c>
      <c r="AD291" s="149"/>
      <c r="AE291" s="149"/>
      <c r="AF291" s="149"/>
      <c r="AG291" s="149"/>
      <c r="AH291" s="149"/>
      <c r="AI291" s="149"/>
      <c r="AJ291" s="149"/>
    </row>
    <row r="292" ht="14.25" customHeight="1">
      <c r="A292" s="149"/>
      <c r="B292" s="185" t="s">
        <v>664</v>
      </c>
      <c r="C292" s="168">
        <v>5.0</v>
      </c>
      <c r="D292" s="168">
        <v>2.0</v>
      </c>
      <c r="E292" s="161">
        <f>HISTORICO!$D292/HISTORICO!$C292</f>
        <v>0.4</v>
      </c>
      <c r="F292" s="149"/>
      <c r="G292" s="149"/>
      <c r="H292" s="149"/>
      <c r="I292" s="149"/>
      <c r="J292" s="149"/>
      <c r="K292" s="150"/>
      <c r="L292" s="149"/>
      <c r="M292" s="149"/>
      <c r="N292" s="187" t="s">
        <v>56</v>
      </c>
      <c r="O292" s="6">
        <f>SUM(HISTORICO!$P292:$T292)</f>
        <v>20</v>
      </c>
      <c r="P292" s="6">
        <f>COUNTIF(REG!$D$2:$D$124,HISTORICO!$N292)</f>
        <v>6</v>
      </c>
      <c r="Q292" s="6">
        <f>COUNTIF(REG!$J$2:$J$124,HISTORICO!$N292)</f>
        <v>5</v>
      </c>
      <c r="R292" s="6">
        <f>COUNTIF(REG!$P$2:$P$124,HISTORICO!$N292)</f>
        <v>4</v>
      </c>
      <c r="S292" s="6">
        <f>COUNTIF(REG!$V$2:$V$124,HISTORICO!$N292)</f>
        <v>5</v>
      </c>
      <c r="T292" s="6">
        <f>COUNTIF(REG!$AB$2:$AB$124,HISTORICO!$N292)</f>
        <v>0</v>
      </c>
      <c r="U292" s="161">
        <f>HISTORICO!$P292/HISTORICO!$O292</f>
        <v>0.3</v>
      </c>
      <c r="V292" s="161">
        <f>HISTORICO!$Q292/HISTORICO!$O292</f>
        <v>0.25</v>
      </c>
      <c r="W292" s="161">
        <f>(HISTORICO!$S292+HISTORICO!$T292)/HISTORICO!$O292</f>
        <v>0.25</v>
      </c>
      <c r="X292" s="6">
        <f>SUMIF(REG!$D$2:$D$124,HISTORICO!$N292,REG!$F$2:$F$124)+SUMIF(REG!$J$2:$J$124,HISTORICO!$N292,REG!$L$2:$L$124)+SUMIF(REG!$P$2:$P$124,HISTORICO!$N292,REG!$R$2:$R$124)+SUMIF(REG!$V$2:$V$124,HISTORICO!$N292,REG!$X$2:$X$124)+SUMIF(REG!$AB$2:$AB$124,HISTORICO!$N292,REG!$AD$2:$AD$124)</f>
        <v>13</v>
      </c>
      <c r="Y292" s="6">
        <f>SUMIF(REG!$D$2:$D$124,HISTORICO!$N292,REG!$G$2:$G$124)+SUMIF(REG!$J$2:$J$124,HISTORICO!$N292,REG!$M$2:$M$124)+SUMIF(REG!$P$2:$P$124,HISTORICO!$N292,REG!$S$2:$S$124)+SUMIF(REG!$V$2:$V$124,HISTORICO!$N292,REG!$Y$2:$Y$124)+SUMIF(REG!$AB$2:$AB$124,HISTORICO!$N292,REG!$AE$2:$AE$124)</f>
        <v>0</v>
      </c>
      <c r="Z292" s="6">
        <f>SUMIF(REG!$D$2:$D$124,HISTORICO!$N292,REG!$H$2:$H$124)+SUMIF(REG!$J$2:$J$124,HISTORICO!$N292,REG!$N$2:$N$124)+SUMIF(REG!$P$2:$P$124,HISTORICO!$N292,REG!$T$2:$T$124)+SUMIF(REG!$V$2:$V$124,HISTORICO!$N292,REG!$Z$2:$Z$124)+SUMIF(REG!$AB$2:$AB$124,HISTORICO!$N292,REG!$AF$2:$AF$124)</f>
        <v>0</v>
      </c>
      <c r="AA292" s="6">
        <f>SUMIF(REG!$D$2:$D$124,HISTORICO!$N292,REG!$I$2:$I$124)+SUMIF(REG!$J$2:$J$124,HISTORICO!$N292,REG!$O$2:$O$124)+SUMIF(REG!$P$2:$P$124,HISTORICO!$N292,REG!$U$2:$U$124)+SUMIF(REG!$V$2:$V$124,HISTORICO!$N292,REG!$AA$2:$AA$124)+SUMIF(REG!$AB$2:$AB$124,HISTORICO!$N292,REG!$AG$2:$AG$124)</f>
        <v>0</v>
      </c>
      <c r="AB292" s="6">
        <f>SUM(HISTORICO!$X292:$AA292)</f>
        <v>13</v>
      </c>
      <c r="AC292" s="188">
        <f>HISTORICO!$AB292/HISTORICO!$O292</f>
        <v>0.65</v>
      </c>
      <c r="AD292" s="149"/>
      <c r="AE292" s="149"/>
      <c r="AF292" s="149"/>
      <c r="AG292" s="149"/>
      <c r="AH292" s="149"/>
      <c r="AI292" s="149"/>
      <c r="AJ292" s="149"/>
    </row>
    <row r="293" ht="14.25" customHeight="1">
      <c r="A293" s="149"/>
      <c r="B293" s="185" t="s">
        <v>87</v>
      </c>
      <c r="C293" s="168">
        <v>5.0</v>
      </c>
      <c r="D293" s="168">
        <v>1.0</v>
      </c>
      <c r="E293" s="161">
        <f>HISTORICO!$D293/HISTORICO!$C293</f>
        <v>0.2</v>
      </c>
      <c r="F293" s="149"/>
      <c r="G293" s="149"/>
      <c r="H293" s="149"/>
      <c r="I293" s="149"/>
      <c r="J293" s="149"/>
      <c r="K293" s="150"/>
      <c r="L293" s="149"/>
      <c r="M293" s="149"/>
      <c r="N293" s="187" t="s">
        <v>58</v>
      </c>
      <c r="O293" s="6">
        <f>SUM(HISTORICO!$P293:$T293)</f>
        <v>14</v>
      </c>
      <c r="P293" s="6">
        <f>COUNTIF(REG!$D$2:$D$124,HISTORICO!$N293)</f>
        <v>3</v>
      </c>
      <c r="Q293" s="6">
        <f>COUNTIF(REG!$J$2:$J$124,HISTORICO!$N293)</f>
        <v>2</v>
      </c>
      <c r="R293" s="6">
        <f>COUNTIF(REG!$P$2:$P$124,HISTORICO!$N293)</f>
        <v>4</v>
      </c>
      <c r="S293" s="6">
        <f>COUNTIF(REG!$V$2:$V$124,HISTORICO!$N293)</f>
        <v>5</v>
      </c>
      <c r="T293" s="6">
        <f>COUNTIF(REG!$AB$2:$AB$124,HISTORICO!$N293)</f>
        <v>0</v>
      </c>
      <c r="U293" s="161">
        <f>HISTORICO!$P293/HISTORICO!$O293</f>
        <v>0.2142857143</v>
      </c>
      <c r="V293" s="161">
        <f>HISTORICO!$Q293/HISTORICO!$O293</f>
        <v>0.1428571429</v>
      </c>
      <c r="W293" s="161">
        <f>(HISTORICO!$S293+HISTORICO!$T293)/HISTORICO!$O293</f>
        <v>0.3571428571</v>
      </c>
      <c r="X293" s="6">
        <f>SUMIF(REG!$D$2:$D$124,HISTORICO!$N293,REG!$F$2:$F$124)+SUMIF(REG!$J$2:$J$124,HISTORICO!$N293,REG!$L$2:$L$124)+SUMIF(REG!$P$2:$P$124,HISTORICO!$N293,REG!$R$2:$R$124)+SUMIF(REG!$V$2:$V$124,HISTORICO!$N293,REG!$X$2:$X$124)+SUMIF(REG!$AB$2:$AB$124,HISTORICO!$N293,REG!$AD$2:$AD$124)</f>
        <v>6</v>
      </c>
      <c r="Y293" s="6">
        <f>SUMIF(REG!$D$2:$D$124,HISTORICO!$N293,REG!$G$2:$G$124)+SUMIF(REG!$J$2:$J$124,HISTORICO!$N293,REG!$M$2:$M$124)+SUMIF(REG!$P$2:$P$124,HISTORICO!$N293,REG!$S$2:$S$124)+SUMIF(REG!$V$2:$V$124,HISTORICO!$N293,REG!$Y$2:$Y$124)+SUMIF(REG!$AB$2:$AB$124,HISTORICO!$N293,REG!$AE$2:$AE$124)</f>
        <v>0</v>
      </c>
      <c r="Z293" s="6">
        <f>SUMIF(REG!$D$2:$D$124,HISTORICO!$N293,REG!$H$2:$H$124)+SUMIF(REG!$J$2:$J$124,HISTORICO!$N293,REG!$N$2:$N$124)+SUMIF(REG!$P$2:$P$124,HISTORICO!$N293,REG!$T$2:$T$124)+SUMIF(REG!$V$2:$V$124,HISTORICO!$N293,REG!$Z$2:$Z$124)+SUMIF(REG!$AB$2:$AB$124,HISTORICO!$N293,REG!$AF$2:$AF$124)</f>
        <v>1</v>
      </c>
      <c r="AA293" s="6">
        <f>SUMIF(REG!$D$2:$D$124,HISTORICO!$N293,REG!$I$2:$I$124)+SUMIF(REG!$J$2:$J$124,HISTORICO!$N293,REG!$O$2:$O$124)+SUMIF(REG!$P$2:$P$124,HISTORICO!$N293,REG!$U$2:$U$124)+SUMIF(REG!$V$2:$V$124,HISTORICO!$N293,REG!$AA$2:$AA$124)+SUMIF(REG!$AB$2:$AB$124,HISTORICO!$N293,REG!$AG$2:$AG$124)</f>
        <v>0</v>
      </c>
      <c r="AB293" s="6">
        <f>SUM(HISTORICO!$X293:$AA293)</f>
        <v>7</v>
      </c>
      <c r="AC293" s="188">
        <f>HISTORICO!$AB293/HISTORICO!$O293</f>
        <v>0.5</v>
      </c>
      <c r="AD293" s="149"/>
      <c r="AE293" s="149"/>
      <c r="AF293" s="149"/>
      <c r="AG293" s="149"/>
      <c r="AH293" s="149"/>
      <c r="AI293" s="149"/>
      <c r="AJ293" s="149"/>
    </row>
    <row r="294" ht="14.25" customHeight="1">
      <c r="A294" s="149"/>
      <c r="B294" s="185" t="s">
        <v>770</v>
      </c>
      <c r="C294" s="168">
        <v>5.0</v>
      </c>
      <c r="D294" s="168">
        <v>1.0</v>
      </c>
      <c r="E294" s="161">
        <f>HISTORICO!$D294/HISTORICO!$C294</f>
        <v>0.2</v>
      </c>
      <c r="F294" s="149"/>
      <c r="G294" s="149"/>
      <c r="H294" s="149"/>
      <c r="I294" s="149"/>
      <c r="J294" s="149"/>
      <c r="K294" s="150"/>
      <c r="L294" s="149"/>
      <c r="M294" s="149"/>
      <c r="N294" s="187" t="s">
        <v>45</v>
      </c>
      <c r="O294" s="6">
        <f>SUM(HISTORICO!$P294:$T294)</f>
        <v>4</v>
      </c>
      <c r="P294" s="6">
        <f>COUNTIF(REG!$D$2:$D$124,HISTORICO!$N294)</f>
        <v>2</v>
      </c>
      <c r="Q294" s="6">
        <f>COUNTIF(REG!$J$2:$J$124,HISTORICO!$N294)</f>
        <v>0</v>
      </c>
      <c r="R294" s="6">
        <f>COUNTIF(REG!$P$2:$P$124,HISTORICO!$N294)</f>
        <v>2</v>
      </c>
      <c r="S294" s="6">
        <f>COUNTIF(REG!$V$2:$V$124,HISTORICO!$N294)</f>
        <v>0</v>
      </c>
      <c r="T294" s="6">
        <f>COUNTIF(REG!$AB$2:$AB$124,HISTORICO!$N294)</f>
        <v>0</v>
      </c>
      <c r="U294" s="161">
        <f>HISTORICO!$P294/HISTORICO!$O294</f>
        <v>0.5</v>
      </c>
      <c r="V294" s="161">
        <f>HISTORICO!$Q294/HISTORICO!$O294</f>
        <v>0</v>
      </c>
      <c r="W294" s="161">
        <f>(HISTORICO!$S294+HISTORICO!$T294)/HISTORICO!$O294</f>
        <v>0</v>
      </c>
      <c r="X294" s="6">
        <f>SUMIF(REG!$D$2:$D$124,HISTORICO!$N294,REG!$F$2:$F$124)+SUMIF(REG!$J$2:$J$124,HISTORICO!$N294,REG!$L$2:$L$124)+SUMIF(REG!$P$2:$P$124,HISTORICO!$N294,REG!$R$2:$R$124)+SUMIF(REG!$V$2:$V$124,HISTORICO!$N294,REG!$X$2:$X$124)+SUMIF(REG!$AB$2:$AB$124,HISTORICO!$N294,REG!$AD$2:$AD$124)</f>
        <v>2</v>
      </c>
      <c r="Y294" s="6">
        <f>SUMIF(REG!$D$2:$D$124,HISTORICO!$N294,REG!$G$2:$G$124)+SUMIF(REG!$J$2:$J$124,HISTORICO!$N294,REG!$M$2:$M$124)+SUMIF(REG!$P$2:$P$124,HISTORICO!$N294,REG!$S$2:$S$124)+SUMIF(REG!$V$2:$V$124,HISTORICO!$N294,REG!$Y$2:$Y$124)+SUMIF(REG!$AB$2:$AB$124,HISTORICO!$N294,REG!$AE$2:$AE$124)</f>
        <v>1</v>
      </c>
      <c r="Z294" s="6">
        <f>SUMIF(REG!$D$2:$D$124,HISTORICO!$N294,REG!$H$2:$H$124)+SUMIF(REG!$J$2:$J$124,HISTORICO!$N294,REG!$N$2:$N$124)+SUMIF(REG!$P$2:$P$124,HISTORICO!$N294,REG!$T$2:$T$124)+SUMIF(REG!$V$2:$V$124,HISTORICO!$N294,REG!$Z$2:$Z$124)+SUMIF(REG!$AB$2:$AB$124,HISTORICO!$N294,REG!$AF$2:$AF$124)</f>
        <v>1</v>
      </c>
      <c r="AA294" s="6">
        <f>SUMIF(REG!$D$2:$D$124,HISTORICO!$N294,REG!$I$2:$I$124)+SUMIF(REG!$J$2:$J$124,HISTORICO!$N294,REG!$O$2:$O$124)+SUMIF(REG!$P$2:$P$124,HISTORICO!$N294,REG!$U$2:$U$124)+SUMIF(REG!$V$2:$V$124,HISTORICO!$N294,REG!$AA$2:$AA$124)+SUMIF(REG!$AB$2:$AB$124,HISTORICO!$N294,REG!$AG$2:$AG$124)</f>
        <v>0</v>
      </c>
      <c r="AB294" s="6">
        <f>SUM(HISTORICO!$X294:$AA294)</f>
        <v>4</v>
      </c>
      <c r="AC294" s="188">
        <f>HISTORICO!$AB294/HISTORICO!$O294</f>
        <v>1</v>
      </c>
      <c r="AD294" s="149"/>
      <c r="AE294" s="149"/>
      <c r="AF294" s="149"/>
      <c r="AG294" s="149"/>
      <c r="AH294" s="149"/>
      <c r="AI294" s="149"/>
      <c r="AJ294" s="149"/>
    </row>
    <row r="295" ht="14.25" customHeight="1">
      <c r="A295" s="149"/>
      <c r="B295" s="185" t="s">
        <v>771</v>
      </c>
      <c r="C295" s="169">
        <v>5.0</v>
      </c>
      <c r="D295" s="169">
        <v>1.0</v>
      </c>
      <c r="E295" s="161">
        <f>HISTORICO!$D295/HISTORICO!$C295</f>
        <v>0.2</v>
      </c>
      <c r="F295" s="149"/>
      <c r="G295" s="149"/>
      <c r="H295" s="149"/>
      <c r="I295" s="149"/>
      <c r="J295" s="149"/>
      <c r="K295" s="150"/>
      <c r="L295" s="149"/>
      <c r="M295" s="149"/>
      <c r="N295" s="187" t="s">
        <v>47</v>
      </c>
      <c r="O295" s="6">
        <f>SUM(HISTORICO!$P295:$T295)</f>
        <v>10</v>
      </c>
      <c r="P295" s="6">
        <f>COUNTIF(REG!$D$2:$D$124,HISTORICO!$N295)</f>
        <v>1</v>
      </c>
      <c r="Q295" s="6">
        <f>COUNTIF(REG!$J$2:$J$124,HISTORICO!$N295)</f>
        <v>2</v>
      </c>
      <c r="R295" s="6">
        <f>COUNTIF(REG!$P$2:$P$124,HISTORICO!$N295)</f>
        <v>5</v>
      </c>
      <c r="S295" s="6">
        <f>COUNTIF(REG!$V$2:$V$124,HISTORICO!$N295)</f>
        <v>2</v>
      </c>
      <c r="T295" s="6">
        <f>COUNTIF(REG!$AB$2:$AB$124,HISTORICO!$N295)</f>
        <v>0</v>
      </c>
      <c r="U295" s="161">
        <f>HISTORICO!$P295/HISTORICO!$O295</f>
        <v>0.1</v>
      </c>
      <c r="V295" s="161">
        <f>HISTORICO!$Q295/HISTORICO!$O295</f>
        <v>0.2</v>
      </c>
      <c r="W295" s="161">
        <f>(HISTORICO!$S295+HISTORICO!$T295)/HISTORICO!$O295</f>
        <v>0.2</v>
      </c>
      <c r="X295" s="6">
        <f>SUMIF(REG!$D$2:$D$124,HISTORICO!$N295,REG!$F$2:$F$124)+SUMIF(REG!$J$2:$J$124,HISTORICO!$N295,REG!$L$2:$L$124)+SUMIF(REG!$P$2:$P$124,HISTORICO!$N295,REG!$R$2:$R$124)+SUMIF(REG!$V$2:$V$124,HISTORICO!$N295,REG!$X$2:$X$124)+SUMIF(REG!$AB$2:$AB$124,HISTORICO!$N295,REG!$AD$2:$AD$124)</f>
        <v>4</v>
      </c>
      <c r="Y295" s="6">
        <f>SUMIF(REG!$D$2:$D$124,HISTORICO!$N295,REG!$G$2:$G$124)+SUMIF(REG!$J$2:$J$124,HISTORICO!$N295,REG!$M$2:$M$124)+SUMIF(REG!$P$2:$P$124,HISTORICO!$N295,REG!$S$2:$S$124)+SUMIF(REG!$V$2:$V$124,HISTORICO!$N295,REG!$Y$2:$Y$124)+SUMIF(REG!$AB$2:$AB$124,HISTORICO!$N295,REG!$AE$2:$AE$124)</f>
        <v>0</v>
      </c>
      <c r="Z295" s="6">
        <f>SUMIF(REG!$D$2:$D$124,HISTORICO!$N295,REG!$H$2:$H$124)+SUMIF(REG!$J$2:$J$124,HISTORICO!$N295,REG!$N$2:$N$124)+SUMIF(REG!$P$2:$P$124,HISTORICO!$N295,REG!$T$2:$T$124)+SUMIF(REG!$V$2:$V$124,HISTORICO!$N295,REG!$Z$2:$Z$124)+SUMIF(REG!$AB$2:$AB$124,HISTORICO!$N295,REG!$AF$2:$AF$124)</f>
        <v>0</v>
      </c>
      <c r="AA295" s="6">
        <f>SUMIF(REG!$D$2:$D$124,HISTORICO!$N295,REG!$I$2:$I$124)+SUMIF(REG!$J$2:$J$124,HISTORICO!$N295,REG!$O$2:$O$124)+SUMIF(REG!$P$2:$P$124,HISTORICO!$N295,REG!$U$2:$U$124)+SUMIF(REG!$V$2:$V$124,HISTORICO!$N295,REG!$AA$2:$AA$124)+SUMIF(REG!$AB$2:$AB$124,HISTORICO!$N295,REG!$AG$2:$AG$124)</f>
        <v>0</v>
      </c>
      <c r="AB295" s="6">
        <f>SUM(HISTORICO!$X295:$AA295)</f>
        <v>4</v>
      </c>
      <c r="AC295" s="188">
        <f>HISTORICO!$AB295/HISTORICO!$O295</f>
        <v>0.4</v>
      </c>
      <c r="AD295" s="149"/>
      <c r="AE295" s="149"/>
      <c r="AF295" s="149"/>
      <c r="AG295" s="149"/>
      <c r="AH295" s="149"/>
      <c r="AI295" s="149"/>
      <c r="AJ295" s="149"/>
    </row>
    <row r="296" ht="14.25" customHeight="1">
      <c r="A296" s="149"/>
      <c r="B296" s="185" t="s">
        <v>769</v>
      </c>
      <c r="C296" s="168">
        <v>5.0</v>
      </c>
      <c r="D296" s="168">
        <v>1.0</v>
      </c>
      <c r="E296" s="161">
        <f>HISTORICO!$D296/HISTORICO!$C296</f>
        <v>0.2</v>
      </c>
      <c r="F296" s="149"/>
      <c r="G296" s="149"/>
      <c r="H296" s="149"/>
      <c r="I296" s="149"/>
      <c r="J296" s="149"/>
      <c r="K296" s="150"/>
      <c r="L296" s="149"/>
      <c r="M296" s="149"/>
      <c r="N296" s="187" t="s">
        <v>57</v>
      </c>
      <c r="O296" s="6">
        <f>SUM(HISTORICO!$P296:$T296)</f>
        <v>10</v>
      </c>
      <c r="P296" s="6">
        <f>COUNTIF(REG!$D$2:$D$124,HISTORICO!$N296)</f>
        <v>7</v>
      </c>
      <c r="Q296" s="6">
        <f>COUNTIF(REG!$J$2:$J$124,HISTORICO!$N296)</f>
        <v>0</v>
      </c>
      <c r="R296" s="6">
        <f>COUNTIF(REG!$P$2:$P$124,HISTORICO!$N296)</f>
        <v>3</v>
      </c>
      <c r="S296" s="6">
        <f>COUNTIF(REG!$V$2:$V$124,HISTORICO!$N296)</f>
        <v>0</v>
      </c>
      <c r="T296" s="6">
        <f>COUNTIF(REG!$AB$2:$AB$124,HISTORICO!$N296)</f>
        <v>0</v>
      </c>
      <c r="U296" s="161">
        <f>HISTORICO!$P296/HISTORICO!$O296</f>
        <v>0.7</v>
      </c>
      <c r="V296" s="161">
        <f>HISTORICO!$Q296/HISTORICO!$O296</f>
        <v>0</v>
      </c>
      <c r="W296" s="161">
        <f>(HISTORICO!$S296+HISTORICO!$T296)/HISTORICO!$O296</f>
        <v>0</v>
      </c>
      <c r="X296" s="6">
        <f>SUMIF(REG!$D$2:$D$124,HISTORICO!$N296,REG!$F$2:$F$124)+SUMIF(REG!$J$2:$J$124,HISTORICO!$N296,REG!$L$2:$L$124)+SUMIF(REG!$P$2:$P$124,HISTORICO!$N296,REG!$R$2:$R$124)+SUMIF(REG!$V$2:$V$124,HISTORICO!$N296,REG!$X$2:$X$124)+SUMIF(REG!$AB$2:$AB$124,HISTORICO!$N296,REG!$AD$2:$AD$124)</f>
        <v>3</v>
      </c>
      <c r="Y296" s="6">
        <f>SUMIF(REG!$D$2:$D$124,HISTORICO!$N296,REG!$G$2:$G$124)+SUMIF(REG!$J$2:$J$124,HISTORICO!$N296,REG!$M$2:$M$124)+SUMIF(REG!$P$2:$P$124,HISTORICO!$N296,REG!$S$2:$S$124)+SUMIF(REG!$V$2:$V$124,HISTORICO!$N296,REG!$Y$2:$Y$124)+SUMIF(REG!$AB$2:$AB$124,HISTORICO!$N296,REG!$AE$2:$AE$124)</f>
        <v>11</v>
      </c>
      <c r="Z296" s="6">
        <f>SUMIF(REG!$D$2:$D$124,HISTORICO!$N296,REG!$H$2:$H$124)+SUMIF(REG!$J$2:$J$124,HISTORICO!$N296,REG!$N$2:$N$124)+SUMIF(REG!$P$2:$P$124,HISTORICO!$N296,REG!$T$2:$T$124)+SUMIF(REG!$V$2:$V$124,HISTORICO!$N296,REG!$Z$2:$Z$124)+SUMIF(REG!$AB$2:$AB$124,HISTORICO!$N296,REG!$AF$2:$AF$124)</f>
        <v>1</v>
      </c>
      <c r="AA296" s="6">
        <f>SUMIF(REG!$D$2:$D$124,HISTORICO!$N296,REG!$I$2:$I$124)+SUMIF(REG!$J$2:$J$124,HISTORICO!$N296,REG!$O$2:$O$124)+SUMIF(REG!$P$2:$P$124,HISTORICO!$N296,REG!$U$2:$U$124)+SUMIF(REG!$V$2:$V$124,HISTORICO!$N296,REG!$AA$2:$AA$124)+SUMIF(REG!$AB$2:$AB$124,HISTORICO!$N296,REG!$AG$2:$AG$124)</f>
        <v>0</v>
      </c>
      <c r="AB296" s="6">
        <f>SUM(HISTORICO!$X296:$AA296)</f>
        <v>15</v>
      </c>
      <c r="AC296" s="188">
        <f>HISTORICO!$AB296/HISTORICO!$O296</f>
        <v>1.5</v>
      </c>
      <c r="AD296" s="149"/>
      <c r="AE296" s="149"/>
      <c r="AF296" s="149"/>
      <c r="AG296" s="149"/>
      <c r="AH296" s="149"/>
      <c r="AI296" s="149"/>
      <c r="AJ296" s="149"/>
    </row>
    <row r="297" ht="14.25" customHeight="1">
      <c r="A297" s="149"/>
      <c r="B297" s="185" t="s">
        <v>767</v>
      </c>
      <c r="C297" s="169">
        <v>5.0</v>
      </c>
      <c r="D297" s="169">
        <v>1.0</v>
      </c>
      <c r="E297" s="161">
        <f>HISTORICO!$D297/HISTORICO!$C297</f>
        <v>0.2</v>
      </c>
      <c r="F297" s="149"/>
      <c r="G297" s="149"/>
      <c r="H297" s="149"/>
      <c r="I297" s="149"/>
      <c r="J297" s="149"/>
      <c r="K297" s="150"/>
      <c r="L297" s="149"/>
      <c r="M297" s="149"/>
      <c r="N297" s="187" t="s">
        <v>46</v>
      </c>
      <c r="O297" s="6">
        <f>SUM(HISTORICO!$P297:$T297)</f>
        <v>11</v>
      </c>
      <c r="P297" s="6">
        <f>COUNTIF(REG!$D$2:$D$124,HISTORICO!$N297)</f>
        <v>1</v>
      </c>
      <c r="Q297" s="6">
        <f>COUNTIF(REG!$J$2:$J$124,HISTORICO!$N297)</f>
        <v>5</v>
      </c>
      <c r="R297" s="6">
        <f>COUNTIF(REG!$P$2:$P$124,HISTORICO!$N297)</f>
        <v>2</v>
      </c>
      <c r="S297" s="6">
        <f>COUNTIF(REG!$V$2:$V$124,HISTORICO!$N297)</f>
        <v>3</v>
      </c>
      <c r="T297" s="6">
        <f>COUNTIF(REG!$AB$2:$AB$124,HISTORICO!$N297)</f>
        <v>0</v>
      </c>
      <c r="U297" s="161">
        <f>HISTORICO!$P297/HISTORICO!$O297</f>
        <v>0.09090909091</v>
      </c>
      <c r="V297" s="161">
        <f>HISTORICO!$Q297/HISTORICO!$O297</f>
        <v>0.4545454545</v>
      </c>
      <c r="W297" s="161">
        <f>(HISTORICO!$S297+HISTORICO!$T297)/HISTORICO!$O297</f>
        <v>0.2727272727</v>
      </c>
      <c r="X297" s="6">
        <f>SUMIF(REG!$D$2:$D$124,HISTORICO!$N297,REG!$F$2:$F$124)+SUMIF(REG!$J$2:$J$124,HISTORICO!$N297,REG!$L$2:$L$124)+SUMIF(REG!$P$2:$P$124,HISTORICO!$N297,REG!$R$2:$R$124)+SUMIF(REG!$V$2:$V$124,HISTORICO!$N297,REG!$X$2:$X$124)+SUMIF(REG!$AB$2:$AB$124,HISTORICO!$N297,REG!$AD$2:$AD$124)</f>
        <v>3</v>
      </c>
      <c r="Y297" s="6">
        <f>SUMIF(REG!$D$2:$D$124,HISTORICO!$N297,REG!$G$2:$G$124)+SUMIF(REG!$J$2:$J$124,HISTORICO!$N297,REG!$M$2:$M$124)+SUMIF(REG!$P$2:$P$124,HISTORICO!$N297,REG!$S$2:$S$124)+SUMIF(REG!$V$2:$V$124,HISTORICO!$N297,REG!$Y$2:$Y$124)+SUMIF(REG!$AB$2:$AB$124,HISTORICO!$N297,REG!$AE$2:$AE$124)</f>
        <v>0</v>
      </c>
      <c r="Z297" s="6">
        <f>SUMIF(REG!$D$2:$D$124,HISTORICO!$N297,REG!$H$2:$H$124)+SUMIF(REG!$J$2:$J$124,HISTORICO!$N297,REG!$N$2:$N$124)+SUMIF(REG!$P$2:$P$124,HISTORICO!$N297,REG!$T$2:$T$124)+SUMIF(REG!$V$2:$V$124,HISTORICO!$N297,REG!$Z$2:$Z$124)+SUMIF(REG!$AB$2:$AB$124,HISTORICO!$N297,REG!$AF$2:$AF$124)</f>
        <v>0</v>
      </c>
      <c r="AA297" s="6">
        <f>SUMIF(REG!$D$2:$D$124,HISTORICO!$N297,REG!$I$2:$I$124)+SUMIF(REG!$J$2:$J$124,HISTORICO!$N297,REG!$O$2:$O$124)+SUMIF(REG!$P$2:$P$124,HISTORICO!$N297,REG!$U$2:$U$124)+SUMIF(REG!$V$2:$V$124,HISTORICO!$N297,REG!$AA$2:$AA$124)+SUMIF(REG!$AB$2:$AB$124,HISTORICO!$N297,REG!$AG$2:$AG$124)</f>
        <v>0</v>
      </c>
      <c r="AB297" s="6">
        <f>SUM(HISTORICO!$X297:$AA297)</f>
        <v>3</v>
      </c>
      <c r="AC297" s="188">
        <f>HISTORICO!$AB297/HISTORICO!$O297</f>
        <v>0.2727272727</v>
      </c>
      <c r="AD297" s="149"/>
      <c r="AE297" s="149"/>
      <c r="AF297" s="149"/>
      <c r="AG297" s="149"/>
      <c r="AH297" s="149"/>
      <c r="AI297" s="149"/>
      <c r="AJ297" s="149"/>
    </row>
    <row r="298" ht="14.25" customHeight="1">
      <c r="A298" s="149"/>
      <c r="B298" s="185" t="s">
        <v>773</v>
      </c>
      <c r="C298" s="169">
        <v>5.0</v>
      </c>
      <c r="D298" s="169">
        <v>1.0</v>
      </c>
      <c r="E298" s="161">
        <f>HISTORICO!$D298/HISTORICO!$C298</f>
        <v>0.2</v>
      </c>
      <c r="F298" s="149"/>
      <c r="G298" s="149"/>
      <c r="H298" s="149"/>
      <c r="I298" s="149"/>
      <c r="J298" s="149"/>
      <c r="K298" s="150"/>
      <c r="L298" s="149"/>
      <c r="M298" s="149"/>
      <c r="N298" s="187" t="s">
        <v>59</v>
      </c>
      <c r="O298" s="6">
        <f>SUM(HISTORICO!$P298:$T298)</f>
        <v>18</v>
      </c>
      <c r="P298" s="6">
        <f>COUNTIF(REG!$D$2:$D$124,HISTORICO!$N298)</f>
        <v>5</v>
      </c>
      <c r="Q298" s="6">
        <f>COUNTIF(REG!$J$2:$J$124,HISTORICO!$N298)</f>
        <v>9</v>
      </c>
      <c r="R298" s="6">
        <f>COUNTIF(REG!$P$2:$P$124,HISTORICO!$N298)</f>
        <v>2</v>
      </c>
      <c r="S298" s="6">
        <f>COUNTIF(REG!$V$2:$V$124,HISTORICO!$N298)</f>
        <v>2</v>
      </c>
      <c r="T298" s="6">
        <f>COUNTIF(REG!$AB$2:$AB$124,HISTORICO!$N298)</f>
        <v>0</v>
      </c>
      <c r="U298" s="161">
        <f>HISTORICO!$P298/HISTORICO!$O298</f>
        <v>0.2777777778</v>
      </c>
      <c r="V298" s="161">
        <f>HISTORICO!$Q298/HISTORICO!$O298</f>
        <v>0.5</v>
      </c>
      <c r="W298" s="161">
        <f>(HISTORICO!$S298+HISTORICO!$T298)/HISTORICO!$O298</f>
        <v>0.1111111111</v>
      </c>
      <c r="X298" s="6">
        <f>SUMIF(REG!$D$2:$D$124,HISTORICO!$N298,REG!$F$2:$F$124)+SUMIF(REG!$J$2:$J$124,HISTORICO!$N298,REG!$L$2:$L$124)+SUMIF(REG!$P$2:$P$124,HISTORICO!$N298,REG!$R$2:$R$124)+SUMIF(REG!$V$2:$V$124,HISTORICO!$N298,REG!$X$2:$X$124)+SUMIF(REG!$AB$2:$AB$124,HISTORICO!$N298,REG!$AD$2:$AD$124)</f>
        <v>5</v>
      </c>
      <c r="Y298" s="6">
        <f>SUMIF(REG!$D$2:$D$124,HISTORICO!$N298,REG!$G$2:$G$124)+SUMIF(REG!$J$2:$J$124,HISTORICO!$N298,REG!$M$2:$M$124)+SUMIF(REG!$P$2:$P$124,HISTORICO!$N298,REG!$S$2:$S$124)+SUMIF(REG!$V$2:$V$124,HISTORICO!$N298,REG!$Y$2:$Y$124)+SUMIF(REG!$AB$2:$AB$124,HISTORICO!$N298,REG!$AE$2:$AE$124)</f>
        <v>5</v>
      </c>
      <c r="Z298" s="6">
        <f>SUMIF(REG!$D$2:$D$124,HISTORICO!$N298,REG!$H$2:$H$124)+SUMIF(REG!$J$2:$J$124,HISTORICO!$N298,REG!$N$2:$N$124)+SUMIF(REG!$P$2:$P$124,HISTORICO!$N298,REG!$T$2:$T$124)+SUMIF(REG!$V$2:$V$124,HISTORICO!$N298,REG!$Z$2:$Z$124)+SUMIF(REG!$AB$2:$AB$124,HISTORICO!$N298,REG!$AF$2:$AF$124)</f>
        <v>1</v>
      </c>
      <c r="AA298" s="6">
        <f>SUMIF(REG!$D$2:$D$124,HISTORICO!$N298,REG!$I$2:$I$124)+SUMIF(REG!$J$2:$J$124,HISTORICO!$N298,REG!$O$2:$O$124)+SUMIF(REG!$P$2:$P$124,HISTORICO!$N298,REG!$U$2:$U$124)+SUMIF(REG!$V$2:$V$124,HISTORICO!$N298,REG!$AA$2:$AA$124)+SUMIF(REG!$AB$2:$AB$124,HISTORICO!$N298,REG!$AG$2:$AG$124)</f>
        <v>0</v>
      </c>
      <c r="AB298" s="6">
        <f>SUM(HISTORICO!$X298:$AA298)</f>
        <v>11</v>
      </c>
      <c r="AC298" s="188">
        <f>HISTORICO!$AB298/HISTORICO!$O298</f>
        <v>0.6111111111</v>
      </c>
      <c r="AD298" s="149"/>
      <c r="AE298" s="149"/>
      <c r="AF298" s="149"/>
      <c r="AG298" s="149"/>
      <c r="AH298" s="149"/>
      <c r="AI298" s="149"/>
      <c r="AJ298" s="149"/>
    </row>
    <row r="299" ht="14.25" customHeight="1">
      <c r="A299" s="149"/>
      <c r="B299" s="185" t="s">
        <v>777</v>
      </c>
      <c r="C299" s="168">
        <v>5.0</v>
      </c>
      <c r="D299" s="168">
        <v>1.0</v>
      </c>
      <c r="E299" s="161">
        <f>HISTORICO!$D299/HISTORICO!$C299</f>
        <v>0.2</v>
      </c>
      <c r="F299" s="149"/>
      <c r="G299" s="149"/>
      <c r="H299" s="149"/>
      <c r="I299" s="149"/>
      <c r="J299" s="149"/>
      <c r="K299" s="150"/>
      <c r="L299" s="149"/>
      <c r="M299" s="149"/>
      <c r="N299" s="187" t="s">
        <v>54</v>
      </c>
      <c r="O299" s="6">
        <f>SUM(HISTORICO!$P299:$T299)</f>
        <v>7</v>
      </c>
      <c r="P299" s="6">
        <f>COUNTIF(REG!$D$2:$D$124,HISTORICO!$N299)</f>
        <v>4</v>
      </c>
      <c r="Q299" s="6">
        <f>COUNTIF(REG!$J$2:$J$124,HISTORICO!$N299)</f>
        <v>1</v>
      </c>
      <c r="R299" s="6">
        <f>COUNTIF(REG!$P$2:$P$124,HISTORICO!$N299)</f>
        <v>0</v>
      </c>
      <c r="S299" s="6">
        <f>COUNTIF(REG!$V$2:$V$124,HISTORICO!$N299)</f>
        <v>2</v>
      </c>
      <c r="T299" s="6">
        <f>COUNTIF(REG!$AB$2:$AB$124,HISTORICO!$N299)</f>
        <v>0</v>
      </c>
      <c r="U299" s="161">
        <f>HISTORICO!$P299/HISTORICO!$O299</f>
        <v>0.5714285714</v>
      </c>
      <c r="V299" s="161">
        <f>HISTORICO!$Q299/HISTORICO!$O299</f>
        <v>0.1428571429</v>
      </c>
      <c r="W299" s="161">
        <f>(HISTORICO!$S299+HISTORICO!$T299)/HISTORICO!$O299</f>
        <v>0.2857142857</v>
      </c>
      <c r="X299" s="6">
        <f>SUMIF(REG!$D$2:$D$124,HISTORICO!$N299,REG!$F$2:$F$124)+SUMIF(REG!$J$2:$J$124,HISTORICO!$N299,REG!$L$2:$L$124)+SUMIF(REG!$P$2:$P$124,HISTORICO!$N299,REG!$R$2:$R$124)+SUMIF(REG!$V$2:$V$124,HISTORICO!$N299,REG!$X$2:$X$124)+SUMIF(REG!$AB$2:$AB$124,HISTORICO!$N299,REG!$AD$2:$AD$124)</f>
        <v>0</v>
      </c>
      <c r="Y299" s="6">
        <f>SUMIF(REG!$D$2:$D$124,HISTORICO!$N299,REG!$G$2:$G$124)+SUMIF(REG!$J$2:$J$124,HISTORICO!$N299,REG!$M$2:$M$124)+SUMIF(REG!$P$2:$P$124,HISTORICO!$N299,REG!$S$2:$S$124)+SUMIF(REG!$V$2:$V$124,HISTORICO!$N299,REG!$Y$2:$Y$124)+SUMIF(REG!$AB$2:$AB$124,HISTORICO!$N299,REG!$AE$2:$AE$124)</f>
        <v>0</v>
      </c>
      <c r="Z299" s="6">
        <f>SUMIF(REG!$D$2:$D$124,HISTORICO!$N299,REG!$H$2:$H$124)+SUMIF(REG!$J$2:$J$124,HISTORICO!$N299,REG!$N$2:$N$124)+SUMIF(REG!$P$2:$P$124,HISTORICO!$N299,REG!$T$2:$T$124)+SUMIF(REG!$V$2:$V$124,HISTORICO!$N299,REG!$Z$2:$Z$124)+SUMIF(REG!$AB$2:$AB$124,HISTORICO!$N299,REG!$AF$2:$AF$124)</f>
        <v>8</v>
      </c>
      <c r="AA299" s="6">
        <f>SUMIF(REG!$D$2:$D$124,HISTORICO!$N299,REG!$I$2:$I$124)+SUMIF(REG!$J$2:$J$124,HISTORICO!$N299,REG!$O$2:$O$124)+SUMIF(REG!$P$2:$P$124,HISTORICO!$N299,REG!$U$2:$U$124)+SUMIF(REG!$V$2:$V$124,HISTORICO!$N299,REG!$AA$2:$AA$124)+SUMIF(REG!$AB$2:$AB$124,HISTORICO!$N299,REG!$AG$2:$AG$124)</f>
        <v>0</v>
      </c>
      <c r="AB299" s="6">
        <f>SUM(HISTORICO!$X299:$AA299)</f>
        <v>8</v>
      </c>
      <c r="AC299" s="188">
        <f>HISTORICO!$AB299/HISTORICO!$O299</f>
        <v>1.142857143</v>
      </c>
      <c r="AD299" s="149"/>
      <c r="AE299" s="149"/>
      <c r="AF299" s="149"/>
      <c r="AG299" s="149"/>
      <c r="AH299" s="149"/>
      <c r="AI299" s="149"/>
      <c r="AJ299" s="149"/>
    </row>
    <row r="300" ht="14.25" customHeight="1">
      <c r="A300" s="149"/>
      <c r="B300" s="185" t="s">
        <v>772</v>
      </c>
      <c r="C300" s="168">
        <v>5.0</v>
      </c>
      <c r="D300" s="168">
        <v>1.0</v>
      </c>
      <c r="E300" s="161">
        <f>HISTORICO!$D300/HISTORICO!$C300</f>
        <v>0.2</v>
      </c>
      <c r="F300" s="149"/>
      <c r="G300" s="149"/>
      <c r="H300" s="149"/>
      <c r="I300" s="149"/>
      <c r="J300" s="149"/>
      <c r="K300" s="150"/>
      <c r="L300" s="149"/>
      <c r="M300" s="149"/>
      <c r="N300" s="187" t="s">
        <v>49</v>
      </c>
      <c r="O300" s="6">
        <f>SUM(HISTORICO!$P300:$T300)</f>
        <v>7</v>
      </c>
      <c r="P300" s="6">
        <f>COUNTIF(REG!$D$2:$D$124,HISTORICO!$N300)</f>
        <v>4</v>
      </c>
      <c r="Q300" s="6">
        <f>COUNTIF(REG!$J$2:$J$124,HISTORICO!$N300)</f>
        <v>2</v>
      </c>
      <c r="R300" s="6">
        <f>COUNTIF(REG!$P$2:$P$124,HISTORICO!$N300)</f>
        <v>1</v>
      </c>
      <c r="S300" s="6">
        <f>COUNTIF(REG!$V$2:$V$124,HISTORICO!$N300)</f>
        <v>0</v>
      </c>
      <c r="T300" s="6">
        <f>COUNTIF(REG!$AB$2:$AB$124,HISTORICO!$N300)</f>
        <v>0</v>
      </c>
      <c r="U300" s="161">
        <f>HISTORICO!$P300/HISTORICO!$O300</f>
        <v>0.5714285714</v>
      </c>
      <c r="V300" s="161">
        <f>HISTORICO!$Q300/HISTORICO!$O300</f>
        <v>0.2857142857</v>
      </c>
      <c r="W300" s="161">
        <f>(HISTORICO!$S300+HISTORICO!$T300)/HISTORICO!$O300</f>
        <v>0</v>
      </c>
      <c r="X300" s="6">
        <f>SUMIF(REG!$D$2:$D$124,HISTORICO!$N300,REG!$F$2:$F$124)+SUMIF(REG!$J$2:$J$124,HISTORICO!$N300,REG!$L$2:$L$124)+SUMIF(REG!$P$2:$P$124,HISTORICO!$N300,REG!$R$2:$R$124)+SUMIF(REG!$V$2:$V$124,HISTORICO!$N300,REG!$X$2:$X$124)+SUMIF(REG!$AB$2:$AB$124,HISTORICO!$N300,REG!$AD$2:$AD$124)</f>
        <v>7</v>
      </c>
      <c r="Y300" s="6">
        <f>SUMIF(REG!$D$2:$D$124,HISTORICO!$N300,REG!$G$2:$G$124)+SUMIF(REG!$J$2:$J$124,HISTORICO!$N300,REG!$M$2:$M$124)+SUMIF(REG!$P$2:$P$124,HISTORICO!$N300,REG!$S$2:$S$124)+SUMIF(REG!$V$2:$V$124,HISTORICO!$N300,REG!$Y$2:$Y$124)+SUMIF(REG!$AB$2:$AB$124,HISTORICO!$N300,REG!$AE$2:$AE$124)</f>
        <v>0</v>
      </c>
      <c r="Z300" s="6">
        <f>SUMIF(REG!$D$2:$D$124,HISTORICO!$N300,REG!$H$2:$H$124)+SUMIF(REG!$J$2:$J$124,HISTORICO!$N300,REG!$N$2:$N$124)+SUMIF(REG!$P$2:$P$124,HISTORICO!$N300,REG!$T$2:$T$124)+SUMIF(REG!$V$2:$V$124,HISTORICO!$N300,REG!$Z$2:$Z$124)+SUMIF(REG!$AB$2:$AB$124,HISTORICO!$N300,REG!$AF$2:$AF$124)</f>
        <v>2</v>
      </c>
      <c r="AA300" s="6">
        <f>SUMIF(REG!$D$2:$D$124,HISTORICO!$N300,REG!$I$2:$I$124)+SUMIF(REG!$J$2:$J$124,HISTORICO!$N300,REG!$O$2:$O$124)+SUMIF(REG!$P$2:$P$124,HISTORICO!$N300,REG!$U$2:$U$124)+SUMIF(REG!$V$2:$V$124,HISTORICO!$N300,REG!$AA$2:$AA$124)+SUMIF(REG!$AB$2:$AB$124,HISTORICO!$N300,REG!$AG$2:$AG$124)</f>
        <v>0</v>
      </c>
      <c r="AB300" s="6">
        <f>SUM(HISTORICO!$X300:$AA300)</f>
        <v>9</v>
      </c>
      <c r="AC300" s="188">
        <f>HISTORICO!$AB300/HISTORICO!$O300</f>
        <v>1.285714286</v>
      </c>
      <c r="AD300" s="149"/>
      <c r="AE300" s="149"/>
      <c r="AF300" s="149"/>
      <c r="AG300" s="149"/>
      <c r="AH300" s="149"/>
      <c r="AI300" s="149"/>
      <c r="AJ300" s="149"/>
    </row>
    <row r="301" ht="14.25" customHeight="1">
      <c r="A301" s="149"/>
      <c r="B301" s="185" t="s">
        <v>786</v>
      </c>
      <c r="C301" s="168">
        <v>5.0</v>
      </c>
      <c r="D301" s="168">
        <v>1.0</v>
      </c>
      <c r="E301" s="161">
        <f>HISTORICO!$D301/HISTORICO!$C301</f>
        <v>0.2</v>
      </c>
      <c r="F301" s="149"/>
      <c r="G301" s="149"/>
      <c r="H301" s="149"/>
      <c r="I301" s="149"/>
      <c r="J301" s="149"/>
      <c r="K301" s="150"/>
      <c r="L301" s="149"/>
      <c r="M301" s="149"/>
      <c r="N301" s="187" t="s">
        <v>96</v>
      </c>
      <c r="O301" s="6">
        <f>SUM(HISTORICO!$P301:$T301)</f>
        <v>2</v>
      </c>
      <c r="P301" s="6">
        <f>COUNTIF(REG!$D$2:$D$124,HISTORICO!$N301)</f>
        <v>0</v>
      </c>
      <c r="Q301" s="6">
        <f>COUNTIF(REG!$J$2:$J$124,HISTORICO!$N301)</f>
        <v>1</v>
      </c>
      <c r="R301" s="6">
        <f>COUNTIF(REG!$P$2:$P$124,HISTORICO!$N301)</f>
        <v>0</v>
      </c>
      <c r="S301" s="6">
        <f>COUNTIF(REG!$V$2:$V$124,HISTORICO!$N301)</f>
        <v>1</v>
      </c>
      <c r="T301" s="6">
        <f>COUNTIF(REG!$AB$2:$AB$124,HISTORICO!$N301)</f>
        <v>0</v>
      </c>
      <c r="U301" s="161">
        <f>HISTORICO!$P301/HISTORICO!$O301</f>
        <v>0</v>
      </c>
      <c r="V301" s="161">
        <f>HISTORICO!$Q301/HISTORICO!$O301</f>
        <v>0.5</v>
      </c>
      <c r="W301" s="161">
        <f>(HISTORICO!$S301+HISTORICO!$T301)/HISTORICO!$O301</f>
        <v>0.5</v>
      </c>
      <c r="X301" s="6">
        <f>SUMIF(REG!$D$2:$D$124,HISTORICO!$N301,REG!$F$2:$F$124)+SUMIF(REG!$J$2:$J$124,HISTORICO!$N301,REG!$L$2:$L$124)+SUMIF(REG!$P$2:$P$124,HISTORICO!$N301,REG!$R$2:$R$124)+SUMIF(REG!$V$2:$V$124,HISTORICO!$N301,REG!$X$2:$X$124)+SUMIF(REG!$AB$2:$AB$124,HISTORICO!$N301,REG!$AD$2:$AD$124)</f>
        <v>0</v>
      </c>
      <c r="Y301" s="6">
        <f>SUMIF(REG!$D$2:$D$124,HISTORICO!$N301,REG!$G$2:$G$124)+SUMIF(REG!$J$2:$J$124,HISTORICO!$N301,REG!$M$2:$M$124)+SUMIF(REG!$P$2:$P$124,HISTORICO!$N301,REG!$S$2:$S$124)+SUMIF(REG!$V$2:$V$124,HISTORICO!$N301,REG!$Y$2:$Y$124)+SUMIF(REG!$AB$2:$AB$124,HISTORICO!$N301,REG!$AE$2:$AE$124)</f>
        <v>0</v>
      </c>
      <c r="Z301" s="6">
        <f>SUMIF(REG!$D$2:$D$124,HISTORICO!$N301,REG!$H$2:$H$124)+SUMIF(REG!$J$2:$J$124,HISTORICO!$N301,REG!$N$2:$N$124)+SUMIF(REG!$P$2:$P$124,HISTORICO!$N301,REG!$T$2:$T$124)+SUMIF(REG!$V$2:$V$124,HISTORICO!$N301,REG!$Z$2:$Z$124)+SUMIF(REG!$AB$2:$AB$124,HISTORICO!$N301,REG!$AF$2:$AF$124)</f>
        <v>0</v>
      </c>
      <c r="AA301" s="6">
        <f>SUMIF(REG!$D$2:$D$124,HISTORICO!$N301,REG!$I$2:$I$124)+SUMIF(REG!$J$2:$J$124,HISTORICO!$N301,REG!$O$2:$O$124)+SUMIF(REG!$P$2:$P$124,HISTORICO!$N301,REG!$U$2:$U$124)+SUMIF(REG!$V$2:$V$124,HISTORICO!$N301,REG!$AA$2:$AA$124)+SUMIF(REG!$AB$2:$AB$124,HISTORICO!$N301,REG!$AG$2:$AG$124)</f>
        <v>0</v>
      </c>
      <c r="AB301" s="6">
        <f>SUM(HISTORICO!$X301:$AA301)</f>
        <v>0</v>
      </c>
      <c r="AC301" s="188">
        <f>HISTORICO!$AB301/HISTORICO!$O301</f>
        <v>0</v>
      </c>
      <c r="AD301" s="149"/>
      <c r="AE301" s="149"/>
      <c r="AF301" s="149"/>
      <c r="AG301" s="149"/>
      <c r="AH301" s="149"/>
      <c r="AI301" s="149"/>
      <c r="AJ301" s="149"/>
    </row>
    <row r="302" ht="14.25" customHeight="1">
      <c r="A302" s="149"/>
      <c r="B302" s="177" t="s">
        <v>72</v>
      </c>
      <c r="C302" s="6">
        <v>4.0</v>
      </c>
      <c r="D302" s="6">
        <v>3.0</v>
      </c>
      <c r="E302" s="161">
        <f>HISTORICO!$D302/HISTORICO!$C302</f>
        <v>0.75</v>
      </c>
      <c r="F302" s="149"/>
      <c r="G302" s="149"/>
      <c r="H302" s="149"/>
      <c r="I302" s="149"/>
      <c r="J302" s="149"/>
      <c r="K302" s="150"/>
      <c r="L302" s="149"/>
      <c r="M302" s="149"/>
      <c r="N302" s="187" t="s">
        <v>37</v>
      </c>
      <c r="O302" s="6">
        <f>SUM(HISTORICO!$P302:$T302)</f>
        <v>7</v>
      </c>
      <c r="P302" s="6">
        <f>COUNTIF(REG!$D$2:$D$124,HISTORICO!$N302)</f>
        <v>4</v>
      </c>
      <c r="Q302" s="6">
        <f>COUNTIF(REG!$J$2:$J$124,HISTORICO!$N302)</f>
        <v>2</v>
      </c>
      <c r="R302" s="6">
        <f>COUNTIF(REG!$P$2:$P$124,HISTORICO!$N302)</f>
        <v>1</v>
      </c>
      <c r="S302" s="6">
        <f>COUNTIF(REG!$V$2:$V$124,HISTORICO!$N302)</f>
        <v>0</v>
      </c>
      <c r="T302" s="6">
        <f>COUNTIF(REG!$AB$2:$AB$124,HISTORICO!$N302)</f>
        <v>0</v>
      </c>
      <c r="U302" s="161">
        <f>HISTORICO!$P302/HISTORICO!$O302</f>
        <v>0.5714285714</v>
      </c>
      <c r="V302" s="161">
        <f>HISTORICO!$Q302/HISTORICO!$O302</f>
        <v>0.2857142857</v>
      </c>
      <c r="W302" s="161">
        <f>(HISTORICO!$S302+HISTORICO!$T302)/HISTORICO!$O302</f>
        <v>0</v>
      </c>
      <c r="X302" s="6">
        <f>SUMIF(REG!$D$2:$D$124,HISTORICO!$N302,REG!$F$2:$F$124)+SUMIF(REG!$J$2:$J$124,HISTORICO!$N302,REG!$L$2:$L$124)+SUMIF(REG!$P$2:$P$124,HISTORICO!$N302,REG!$R$2:$R$124)+SUMIF(REG!$V$2:$V$124,HISTORICO!$N302,REG!$X$2:$X$124)+SUMIF(REG!$AB$2:$AB$124,HISTORICO!$N302,REG!$AD$2:$AD$124)</f>
        <v>6</v>
      </c>
      <c r="Y302" s="6">
        <f>SUMIF(REG!$D$2:$D$124,HISTORICO!$N302,REG!$G$2:$G$124)+SUMIF(REG!$J$2:$J$124,HISTORICO!$N302,REG!$M$2:$M$124)+SUMIF(REG!$P$2:$P$124,HISTORICO!$N302,REG!$S$2:$S$124)+SUMIF(REG!$V$2:$V$124,HISTORICO!$N302,REG!$Y$2:$Y$124)+SUMIF(REG!$AB$2:$AB$124,HISTORICO!$N302,REG!$AE$2:$AE$124)</f>
        <v>0</v>
      </c>
      <c r="Z302" s="6">
        <f>SUMIF(REG!$D$2:$D$124,HISTORICO!$N302,REG!$H$2:$H$124)+SUMIF(REG!$J$2:$J$124,HISTORICO!$N302,REG!$N$2:$N$124)+SUMIF(REG!$P$2:$P$124,HISTORICO!$N302,REG!$T$2:$T$124)+SUMIF(REG!$V$2:$V$124,HISTORICO!$N302,REG!$Z$2:$Z$124)+SUMIF(REG!$AB$2:$AB$124,HISTORICO!$N302,REG!$AF$2:$AF$124)</f>
        <v>0</v>
      </c>
      <c r="AA302" s="6">
        <f>SUMIF(REG!$D$2:$D$124,HISTORICO!$N302,REG!$I$2:$I$124)+SUMIF(REG!$J$2:$J$124,HISTORICO!$N302,REG!$O$2:$O$124)+SUMIF(REG!$P$2:$P$124,HISTORICO!$N302,REG!$U$2:$U$124)+SUMIF(REG!$V$2:$V$124,HISTORICO!$N302,REG!$AA$2:$AA$124)+SUMIF(REG!$AB$2:$AB$124,HISTORICO!$N302,REG!$AG$2:$AG$124)</f>
        <v>0</v>
      </c>
      <c r="AB302" s="6">
        <f>SUM(HISTORICO!$X302:$AA302)</f>
        <v>6</v>
      </c>
      <c r="AC302" s="188">
        <f>HISTORICO!$AB302/HISTORICO!$O302</f>
        <v>0.8571428571</v>
      </c>
      <c r="AD302" s="149"/>
      <c r="AE302" s="149"/>
      <c r="AF302" s="149"/>
      <c r="AG302" s="149"/>
      <c r="AH302" s="149"/>
      <c r="AI302" s="149"/>
      <c r="AJ302" s="149"/>
    </row>
    <row r="303" ht="14.25" customHeight="1">
      <c r="A303" s="149"/>
      <c r="B303" s="177" t="s">
        <v>704</v>
      </c>
      <c r="C303" s="6">
        <v>4.0</v>
      </c>
      <c r="D303" s="6">
        <v>2.0</v>
      </c>
      <c r="E303" s="161">
        <f>HISTORICO!$D303/HISTORICO!$C303</f>
        <v>0.5</v>
      </c>
      <c r="F303" s="149"/>
      <c r="G303" s="149"/>
      <c r="H303" s="149"/>
      <c r="I303" s="149"/>
      <c r="J303" s="149"/>
      <c r="K303" s="150"/>
      <c r="L303" s="149"/>
      <c r="M303" s="149"/>
      <c r="N303" s="187" t="s">
        <v>75</v>
      </c>
      <c r="O303" s="6">
        <f>SUM(HISTORICO!$P303:$T303)</f>
        <v>3</v>
      </c>
      <c r="P303" s="6">
        <f>COUNTIF(REG!$D$2:$D$124,HISTORICO!$N303)</f>
        <v>2</v>
      </c>
      <c r="Q303" s="6">
        <f>COUNTIF(REG!$J$2:$J$124,HISTORICO!$N303)</f>
        <v>1</v>
      </c>
      <c r="R303" s="6">
        <f>COUNTIF(REG!$P$2:$P$124,HISTORICO!$N303)</f>
        <v>0</v>
      </c>
      <c r="S303" s="6">
        <f>COUNTIF(REG!$V$2:$V$124,HISTORICO!$N303)</f>
        <v>0</v>
      </c>
      <c r="T303" s="6">
        <f>COUNTIF(REG!$AB$2:$AB$124,HISTORICO!$N303)</f>
        <v>0</v>
      </c>
      <c r="U303" s="161">
        <f>HISTORICO!$P303/HISTORICO!$O303</f>
        <v>0.6666666667</v>
      </c>
      <c r="V303" s="161">
        <f>HISTORICO!$Q303/HISTORICO!$O303</f>
        <v>0.3333333333</v>
      </c>
      <c r="W303" s="161">
        <f>(HISTORICO!$S303+HISTORICO!$T303)/HISTORICO!$O303</f>
        <v>0</v>
      </c>
      <c r="X303" s="6">
        <f>SUMIF(REG!$D$2:$D$124,HISTORICO!$N303,REG!$F$2:$F$124)+SUMIF(REG!$J$2:$J$124,HISTORICO!$N303,REG!$L$2:$L$124)+SUMIF(REG!$P$2:$P$124,HISTORICO!$N303,REG!$R$2:$R$124)+SUMIF(REG!$V$2:$V$124,HISTORICO!$N303,REG!$X$2:$X$124)+SUMIF(REG!$AB$2:$AB$124,HISTORICO!$N303,REG!$AD$2:$AD$124)</f>
        <v>4</v>
      </c>
      <c r="Y303" s="6">
        <f>SUMIF(REG!$D$2:$D$124,HISTORICO!$N303,REG!$G$2:$G$124)+SUMIF(REG!$J$2:$J$124,HISTORICO!$N303,REG!$M$2:$M$124)+SUMIF(REG!$P$2:$P$124,HISTORICO!$N303,REG!$S$2:$S$124)+SUMIF(REG!$V$2:$V$124,HISTORICO!$N303,REG!$Y$2:$Y$124)+SUMIF(REG!$AB$2:$AB$124,HISTORICO!$N303,REG!$AE$2:$AE$124)</f>
        <v>0</v>
      </c>
      <c r="Z303" s="6">
        <f>SUMIF(REG!$D$2:$D$124,HISTORICO!$N303,REG!$H$2:$H$124)+SUMIF(REG!$J$2:$J$124,HISTORICO!$N303,REG!$N$2:$N$124)+SUMIF(REG!$P$2:$P$124,HISTORICO!$N303,REG!$T$2:$T$124)+SUMIF(REG!$V$2:$V$124,HISTORICO!$N303,REG!$Z$2:$Z$124)+SUMIF(REG!$AB$2:$AB$124,HISTORICO!$N303,REG!$AF$2:$AF$124)</f>
        <v>0</v>
      </c>
      <c r="AA303" s="6">
        <f>SUMIF(REG!$D$2:$D$124,HISTORICO!$N303,REG!$I$2:$I$124)+SUMIF(REG!$J$2:$J$124,HISTORICO!$N303,REG!$O$2:$O$124)+SUMIF(REG!$P$2:$P$124,HISTORICO!$N303,REG!$U$2:$U$124)+SUMIF(REG!$V$2:$V$124,HISTORICO!$N303,REG!$AA$2:$AA$124)+SUMIF(REG!$AB$2:$AB$124,HISTORICO!$N303,REG!$AG$2:$AG$124)</f>
        <v>0</v>
      </c>
      <c r="AB303" s="6">
        <f>SUM(HISTORICO!$X303:$AA303)</f>
        <v>4</v>
      </c>
      <c r="AC303" s="188">
        <f>HISTORICO!$AB303/HISTORICO!$O303</f>
        <v>1.333333333</v>
      </c>
      <c r="AD303" s="149"/>
      <c r="AE303" s="149"/>
      <c r="AF303" s="149"/>
      <c r="AG303" s="149"/>
      <c r="AH303" s="149"/>
      <c r="AI303" s="149"/>
      <c r="AJ303" s="149"/>
    </row>
    <row r="304" ht="14.25" customHeight="1">
      <c r="A304" s="149"/>
      <c r="B304" s="177" t="s">
        <v>785</v>
      </c>
      <c r="C304" s="6">
        <v>4.0</v>
      </c>
      <c r="D304" s="6">
        <v>3.0</v>
      </c>
      <c r="E304" s="161">
        <f>HISTORICO!$D304/HISTORICO!$C304</f>
        <v>0.75</v>
      </c>
      <c r="F304" s="149"/>
      <c r="G304" s="149"/>
      <c r="H304" s="149"/>
      <c r="I304" s="149"/>
      <c r="J304" s="149"/>
      <c r="K304" s="150"/>
      <c r="L304" s="149"/>
      <c r="M304" s="149"/>
      <c r="N304" s="187" t="s">
        <v>392</v>
      </c>
      <c r="O304" s="6">
        <f>SUM(HISTORICO!$P304:$T304)</f>
        <v>0</v>
      </c>
      <c r="P304" s="6">
        <f>COUNTIF(REG!$D$2:$D$124,HISTORICO!$N304)</f>
        <v>0</v>
      </c>
      <c r="Q304" s="6">
        <f>COUNTIF(REG!$J$2:$J$124,HISTORICO!$N304)</f>
        <v>0</v>
      </c>
      <c r="R304" s="6">
        <f>COUNTIF(REG!$P$2:$P$124,HISTORICO!$N304)</f>
        <v>0</v>
      </c>
      <c r="S304" s="6">
        <f>COUNTIF(REG!$V$2:$V$124,HISTORICO!$N304)</f>
        <v>0</v>
      </c>
      <c r="T304" s="6">
        <f>COUNTIF(REG!$AB$2:$AB$124,HISTORICO!$N304)</f>
        <v>0</v>
      </c>
      <c r="U304" s="161" t="str">
        <f>HISTORICO!$P304/HISTORICO!$O304</f>
        <v>#DIV/0!</v>
      </c>
      <c r="V304" s="161" t="str">
        <f>HISTORICO!$Q304/HISTORICO!$O304</f>
        <v>#DIV/0!</v>
      </c>
      <c r="W304" s="161" t="str">
        <f>(HISTORICO!$S304+HISTORICO!$T304)/HISTORICO!$O304</f>
        <v>#DIV/0!</v>
      </c>
      <c r="X304" s="6">
        <f>SUMIF(REG!$D$2:$D$124,HISTORICO!$N304,REG!$F$2:$F$124)+SUMIF(REG!$J$2:$J$124,HISTORICO!$N304,REG!$L$2:$L$124)+SUMIF(REG!$P$2:$P$124,HISTORICO!$N304,REG!$R$2:$R$124)+SUMIF(REG!$V$2:$V$124,HISTORICO!$N304,REG!$X$2:$X$124)+SUMIF(REG!$AB$2:$AB$124,HISTORICO!$N304,REG!$AD$2:$AD$124)</f>
        <v>0</v>
      </c>
      <c r="Y304" s="6">
        <f>SUMIF(REG!$D$2:$D$124,HISTORICO!$N304,REG!$G$2:$G$124)+SUMIF(REG!$J$2:$J$124,HISTORICO!$N304,REG!$M$2:$M$124)+SUMIF(REG!$P$2:$P$124,HISTORICO!$N304,REG!$S$2:$S$124)+SUMIF(REG!$V$2:$V$124,HISTORICO!$N304,REG!$Y$2:$Y$124)+SUMIF(REG!$AB$2:$AB$124,HISTORICO!$N304,REG!$AE$2:$AE$124)</f>
        <v>0</v>
      </c>
      <c r="Z304" s="6">
        <f>SUMIF(REG!$D$2:$D$124,HISTORICO!$N304,REG!$H$2:$H$124)+SUMIF(REG!$J$2:$J$124,HISTORICO!$N304,REG!$N$2:$N$124)+SUMIF(REG!$P$2:$P$124,HISTORICO!$N304,REG!$T$2:$T$124)+SUMIF(REG!$V$2:$V$124,HISTORICO!$N304,REG!$Z$2:$Z$124)+SUMIF(REG!$AB$2:$AB$124,HISTORICO!$N304,REG!$AF$2:$AF$124)</f>
        <v>0</v>
      </c>
      <c r="AA304" s="6">
        <f>SUMIF(REG!$D$2:$D$124,HISTORICO!$N304,REG!$I$2:$I$124)+SUMIF(REG!$J$2:$J$124,HISTORICO!$N304,REG!$O$2:$O$124)+SUMIF(REG!$P$2:$P$124,HISTORICO!$N304,REG!$U$2:$U$124)+SUMIF(REG!$V$2:$V$124,HISTORICO!$N304,REG!$AA$2:$AA$124)+SUMIF(REG!$AB$2:$AB$124,HISTORICO!$N304,REG!$AG$2:$AG$124)</f>
        <v>0</v>
      </c>
      <c r="AB304" s="6">
        <f>SUM(HISTORICO!$X304:$AA304)</f>
        <v>0</v>
      </c>
      <c r="AC304" s="188" t="str">
        <f>HISTORICO!$AB304/HISTORICO!$O304</f>
        <v>#DIV/0!</v>
      </c>
      <c r="AD304" s="149"/>
      <c r="AE304" s="149"/>
      <c r="AF304" s="149"/>
      <c r="AG304" s="149"/>
      <c r="AH304" s="149"/>
      <c r="AI304" s="149"/>
      <c r="AJ304" s="149"/>
    </row>
    <row r="305" ht="14.25" customHeight="1">
      <c r="A305" s="149"/>
      <c r="B305" s="177" t="s">
        <v>803</v>
      </c>
      <c r="C305" s="6">
        <v>4.0</v>
      </c>
      <c r="D305" s="6">
        <v>0.0</v>
      </c>
      <c r="E305" s="161">
        <f>HISTORICO!$D305/HISTORICO!$C305</f>
        <v>0</v>
      </c>
      <c r="F305" s="149"/>
      <c r="G305" s="149"/>
      <c r="H305" s="149"/>
      <c r="I305" s="149"/>
      <c r="J305" s="149"/>
      <c r="K305" s="150"/>
      <c r="L305" s="149"/>
      <c r="M305" s="149"/>
      <c r="N305" s="187" t="s">
        <v>73</v>
      </c>
      <c r="O305" s="6">
        <f>SUM(HISTORICO!$P305:$T305)</f>
        <v>3</v>
      </c>
      <c r="P305" s="6">
        <f>COUNTIF(REG!$D$2:$D$124,HISTORICO!$N305)</f>
        <v>0</v>
      </c>
      <c r="Q305" s="6">
        <f>COUNTIF(REG!$J$2:$J$124,HISTORICO!$N305)</f>
        <v>0</v>
      </c>
      <c r="R305" s="6">
        <f>COUNTIF(REG!$P$2:$P$124,HISTORICO!$N305)</f>
        <v>1</v>
      </c>
      <c r="S305" s="6">
        <f>COUNTIF(REG!$V$2:$V$124,HISTORICO!$N305)</f>
        <v>2</v>
      </c>
      <c r="T305" s="6">
        <f>COUNTIF(REG!$AB$2:$AB$124,HISTORICO!$N305)</f>
        <v>0</v>
      </c>
      <c r="U305" s="161">
        <f>HISTORICO!$P305/HISTORICO!$O305</f>
        <v>0</v>
      </c>
      <c r="V305" s="161">
        <f>HISTORICO!$Q305/HISTORICO!$O305</f>
        <v>0</v>
      </c>
      <c r="W305" s="161">
        <f>(HISTORICO!$S305+HISTORICO!$T305)/HISTORICO!$O305</f>
        <v>0.6666666667</v>
      </c>
      <c r="X305" s="6">
        <f>SUMIF(REG!$D$2:$D$124,HISTORICO!$N305,REG!$F$2:$F$124)+SUMIF(REG!$J$2:$J$124,HISTORICO!$N305,REG!$L$2:$L$124)+SUMIF(REG!$P$2:$P$124,HISTORICO!$N305,REG!$R$2:$R$124)+SUMIF(REG!$V$2:$V$124,HISTORICO!$N305,REG!$X$2:$X$124)+SUMIF(REG!$AB$2:$AB$124,HISTORICO!$N305,REG!$AD$2:$AD$124)</f>
        <v>0</v>
      </c>
      <c r="Y305" s="6">
        <f>SUMIF(REG!$D$2:$D$124,HISTORICO!$N305,REG!$G$2:$G$124)+SUMIF(REG!$J$2:$J$124,HISTORICO!$N305,REG!$M$2:$M$124)+SUMIF(REG!$P$2:$P$124,HISTORICO!$N305,REG!$S$2:$S$124)+SUMIF(REG!$V$2:$V$124,HISTORICO!$N305,REG!$Y$2:$Y$124)+SUMIF(REG!$AB$2:$AB$124,HISTORICO!$N305,REG!$AE$2:$AE$124)</f>
        <v>0</v>
      </c>
      <c r="Z305" s="6">
        <f>SUMIF(REG!$D$2:$D$124,HISTORICO!$N305,REG!$H$2:$H$124)+SUMIF(REG!$J$2:$J$124,HISTORICO!$N305,REG!$N$2:$N$124)+SUMIF(REG!$P$2:$P$124,HISTORICO!$N305,REG!$T$2:$T$124)+SUMIF(REG!$V$2:$V$124,HISTORICO!$N305,REG!$Z$2:$Z$124)+SUMIF(REG!$AB$2:$AB$124,HISTORICO!$N305,REG!$AF$2:$AF$124)</f>
        <v>0</v>
      </c>
      <c r="AA305" s="6">
        <f>SUMIF(REG!$D$2:$D$124,HISTORICO!$N305,REG!$I$2:$I$124)+SUMIF(REG!$J$2:$J$124,HISTORICO!$N305,REG!$O$2:$O$124)+SUMIF(REG!$P$2:$P$124,HISTORICO!$N305,REG!$U$2:$U$124)+SUMIF(REG!$V$2:$V$124,HISTORICO!$N305,REG!$AA$2:$AA$124)+SUMIF(REG!$AB$2:$AB$124,HISTORICO!$N305,REG!$AG$2:$AG$124)</f>
        <v>0</v>
      </c>
      <c r="AB305" s="6">
        <f>SUM(HISTORICO!$X305:$AA305)</f>
        <v>0</v>
      </c>
      <c r="AC305" s="188">
        <f>HISTORICO!$AB305/HISTORICO!$O305</f>
        <v>0</v>
      </c>
      <c r="AD305" s="149"/>
      <c r="AE305" s="149"/>
      <c r="AF305" s="149"/>
      <c r="AG305" s="149"/>
      <c r="AH305" s="149"/>
      <c r="AI305" s="149"/>
      <c r="AJ305" s="149"/>
    </row>
    <row r="306" ht="14.25" customHeight="1">
      <c r="A306" s="149"/>
      <c r="B306" s="177" t="s">
        <v>577</v>
      </c>
      <c r="C306" s="6">
        <v>4.0</v>
      </c>
      <c r="D306" s="6">
        <v>3.0</v>
      </c>
      <c r="E306" s="161">
        <f>HISTORICO!$D306/HISTORICO!$C306</f>
        <v>0.75</v>
      </c>
      <c r="F306" s="149"/>
      <c r="G306" s="149"/>
      <c r="H306" s="149"/>
      <c r="I306" s="149"/>
      <c r="J306" s="149"/>
      <c r="K306" s="150"/>
      <c r="L306" s="149"/>
      <c r="M306" s="149"/>
      <c r="N306" s="187" t="s">
        <v>40</v>
      </c>
      <c r="O306" s="6">
        <f>SUM(HISTORICO!$P306:$T306)</f>
        <v>5</v>
      </c>
      <c r="P306" s="6">
        <f>COUNTIF(REG!$D$2:$D$124,HISTORICO!$N306)</f>
        <v>0</v>
      </c>
      <c r="Q306" s="6">
        <f>COUNTIF(REG!$J$2:$J$124,HISTORICO!$N306)</f>
        <v>0</v>
      </c>
      <c r="R306" s="6">
        <f>COUNTIF(REG!$P$2:$P$124,HISTORICO!$N306)</f>
        <v>4</v>
      </c>
      <c r="S306" s="6">
        <f>COUNTIF(REG!$V$2:$V$124,HISTORICO!$N306)</f>
        <v>1</v>
      </c>
      <c r="T306" s="6">
        <f>COUNTIF(REG!$AB$2:$AB$124,HISTORICO!$N306)</f>
        <v>0</v>
      </c>
      <c r="U306" s="161">
        <f>HISTORICO!$P306/HISTORICO!$O306</f>
        <v>0</v>
      </c>
      <c r="V306" s="161">
        <f>HISTORICO!$Q306/HISTORICO!$O306</f>
        <v>0</v>
      </c>
      <c r="W306" s="161">
        <f>(HISTORICO!$S306+HISTORICO!$T306)/HISTORICO!$O306</f>
        <v>0.2</v>
      </c>
      <c r="X306" s="6">
        <f>SUMIF(REG!$D$2:$D$124,HISTORICO!$N306,REG!$F$2:$F$124)+SUMIF(REG!$J$2:$J$124,HISTORICO!$N306,REG!$L$2:$L$124)+SUMIF(REG!$P$2:$P$124,HISTORICO!$N306,REG!$R$2:$R$124)+SUMIF(REG!$V$2:$V$124,HISTORICO!$N306,REG!$X$2:$X$124)+SUMIF(REG!$AB$2:$AB$124,HISTORICO!$N306,REG!$AD$2:$AD$124)</f>
        <v>0</v>
      </c>
      <c r="Y306" s="6">
        <f>SUMIF(REG!$D$2:$D$124,HISTORICO!$N306,REG!$G$2:$G$124)+SUMIF(REG!$J$2:$J$124,HISTORICO!$N306,REG!$M$2:$M$124)+SUMIF(REG!$P$2:$P$124,HISTORICO!$N306,REG!$S$2:$S$124)+SUMIF(REG!$V$2:$V$124,HISTORICO!$N306,REG!$Y$2:$Y$124)+SUMIF(REG!$AB$2:$AB$124,HISTORICO!$N306,REG!$AE$2:$AE$124)</f>
        <v>0</v>
      </c>
      <c r="Z306" s="6">
        <f>SUMIF(REG!$D$2:$D$124,HISTORICO!$N306,REG!$H$2:$H$124)+SUMIF(REG!$J$2:$J$124,HISTORICO!$N306,REG!$N$2:$N$124)+SUMIF(REG!$P$2:$P$124,HISTORICO!$N306,REG!$T$2:$T$124)+SUMIF(REG!$V$2:$V$124,HISTORICO!$N306,REG!$Z$2:$Z$124)+SUMIF(REG!$AB$2:$AB$124,HISTORICO!$N306,REG!$AF$2:$AF$124)</f>
        <v>0</v>
      </c>
      <c r="AA306" s="6">
        <f>SUMIF(REG!$D$2:$D$124,HISTORICO!$N306,REG!$I$2:$I$124)+SUMIF(REG!$J$2:$J$124,HISTORICO!$N306,REG!$O$2:$O$124)+SUMIF(REG!$P$2:$P$124,HISTORICO!$N306,REG!$U$2:$U$124)+SUMIF(REG!$V$2:$V$124,HISTORICO!$N306,REG!$AA$2:$AA$124)+SUMIF(REG!$AB$2:$AB$124,HISTORICO!$N306,REG!$AG$2:$AG$124)</f>
        <v>0</v>
      </c>
      <c r="AB306" s="6">
        <f>SUM(HISTORICO!$X306:$AA306)</f>
        <v>0</v>
      </c>
      <c r="AC306" s="188">
        <f>HISTORICO!$AB306/HISTORICO!$O306</f>
        <v>0</v>
      </c>
      <c r="AD306" s="149"/>
      <c r="AE306" s="149"/>
      <c r="AF306" s="149"/>
      <c r="AG306" s="149"/>
      <c r="AH306" s="149"/>
      <c r="AI306" s="149"/>
      <c r="AJ306" s="149"/>
    </row>
    <row r="307" ht="14.25" customHeight="1">
      <c r="A307" s="149"/>
      <c r="B307" s="177" t="s">
        <v>576</v>
      </c>
      <c r="C307" s="6">
        <v>4.0</v>
      </c>
      <c r="D307" s="6">
        <v>3.0</v>
      </c>
      <c r="E307" s="161">
        <f>HISTORICO!$D307/HISTORICO!$C307</f>
        <v>0.75</v>
      </c>
      <c r="F307" s="149"/>
      <c r="G307" s="149"/>
      <c r="H307" s="149"/>
      <c r="I307" s="149"/>
      <c r="J307" s="149"/>
      <c r="K307" s="150"/>
      <c r="L307" s="149"/>
      <c r="M307" s="149"/>
      <c r="N307" s="187" t="s">
        <v>65</v>
      </c>
      <c r="O307" s="6">
        <f>SUM(HISTORICO!$P307:$T307)</f>
        <v>3</v>
      </c>
      <c r="P307" s="6">
        <f>COUNTIF(REG!$D$2:$D$124,HISTORICO!$N307)</f>
        <v>1</v>
      </c>
      <c r="Q307" s="6">
        <f>COUNTIF(REG!$J$2:$J$124,HISTORICO!$N307)</f>
        <v>1</v>
      </c>
      <c r="R307" s="6">
        <f>COUNTIF(REG!$P$2:$P$124,HISTORICO!$N307)</f>
        <v>0</v>
      </c>
      <c r="S307" s="6">
        <f>COUNTIF(REG!$V$2:$V$124,HISTORICO!$N307)</f>
        <v>1</v>
      </c>
      <c r="T307" s="6">
        <f>COUNTIF(REG!$AB$2:$AB$124,HISTORICO!$N307)</f>
        <v>0</v>
      </c>
      <c r="U307" s="161">
        <f>HISTORICO!$P307/HISTORICO!$O307</f>
        <v>0.3333333333</v>
      </c>
      <c r="V307" s="161">
        <f>HISTORICO!$Q307/HISTORICO!$O307</f>
        <v>0.3333333333</v>
      </c>
      <c r="W307" s="161">
        <f>(HISTORICO!$S307+HISTORICO!$T307)/HISTORICO!$O307</f>
        <v>0.3333333333</v>
      </c>
      <c r="X307" s="6">
        <f>SUMIF(REG!$D$2:$D$124,HISTORICO!$N307,REG!$F$2:$F$124)+SUMIF(REG!$J$2:$J$124,HISTORICO!$N307,REG!$L$2:$L$124)+SUMIF(REG!$P$2:$P$124,HISTORICO!$N307,REG!$R$2:$R$124)+SUMIF(REG!$V$2:$V$124,HISTORICO!$N307,REG!$X$2:$X$124)+SUMIF(REG!$AB$2:$AB$124,HISTORICO!$N307,REG!$AD$2:$AD$124)</f>
        <v>0</v>
      </c>
      <c r="Y307" s="6">
        <f>SUMIF(REG!$D$2:$D$124,HISTORICO!$N307,REG!$G$2:$G$124)+SUMIF(REG!$J$2:$J$124,HISTORICO!$N307,REG!$M$2:$M$124)+SUMIF(REG!$P$2:$P$124,HISTORICO!$N307,REG!$S$2:$S$124)+SUMIF(REG!$V$2:$V$124,HISTORICO!$N307,REG!$Y$2:$Y$124)+SUMIF(REG!$AB$2:$AB$124,HISTORICO!$N307,REG!$AE$2:$AE$124)</f>
        <v>0</v>
      </c>
      <c r="Z307" s="6">
        <f>SUMIF(REG!$D$2:$D$124,HISTORICO!$N307,REG!$H$2:$H$124)+SUMIF(REG!$J$2:$J$124,HISTORICO!$N307,REG!$N$2:$N$124)+SUMIF(REG!$P$2:$P$124,HISTORICO!$N307,REG!$T$2:$T$124)+SUMIF(REG!$V$2:$V$124,HISTORICO!$N307,REG!$Z$2:$Z$124)+SUMIF(REG!$AB$2:$AB$124,HISTORICO!$N307,REG!$AF$2:$AF$124)</f>
        <v>2</v>
      </c>
      <c r="AA307" s="6">
        <f>SUMIF(REG!$D$2:$D$124,HISTORICO!$N307,REG!$I$2:$I$124)+SUMIF(REG!$J$2:$J$124,HISTORICO!$N307,REG!$O$2:$O$124)+SUMIF(REG!$P$2:$P$124,HISTORICO!$N307,REG!$U$2:$U$124)+SUMIF(REG!$V$2:$V$124,HISTORICO!$N307,REG!$AA$2:$AA$124)+SUMIF(REG!$AB$2:$AB$124,HISTORICO!$N307,REG!$AG$2:$AG$124)</f>
        <v>0</v>
      </c>
      <c r="AB307" s="6">
        <f>SUM(HISTORICO!$X307:$AA307)</f>
        <v>2</v>
      </c>
      <c r="AC307" s="188">
        <f>HISTORICO!$AB307/HISTORICO!$O307</f>
        <v>0.6666666667</v>
      </c>
      <c r="AD307" s="149"/>
      <c r="AE307" s="149"/>
      <c r="AF307" s="149"/>
      <c r="AG307" s="149"/>
      <c r="AH307" s="149"/>
      <c r="AI307" s="149"/>
      <c r="AJ307" s="149"/>
    </row>
    <row r="308" ht="14.25" customHeight="1">
      <c r="A308" s="149"/>
      <c r="B308" s="177" t="s">
        <v>668</v>
      </c>
      <c r="C308" s="6">
        <v>4.0</v>
      </c>
      <c r="D308" s="6">
        <v>2.0</v>
      </c>
      <c r="E308" s="161">
        <f>HISTORICO!$D308/HISTORICO!$C308</f>
        <v>0.5</v>
      </c>
      <c r="F308" s="149"/>
      <c r="G308" s="149"/>
      <c r="H308" s="149"/>
      <c r="I308" s="149"/>
      <c r="J308" s="149"/>
      <c r="K308" s="150"/>
      <c r="L308" s="149"/>
      <c r="M308" s="149"/>
      <c r="N308" s="187" t="s">
        <v>90</v>
      </c>
      <c r="O308" s="6">
        <f>SUM(HISTORICO!$P308:$T308)</f>
        <v>5</v>
      </c>
      <c r="P308" s="6">
        <f>COUNTIF(REG!$D$2:$D$124,HISTORICO!$N308)</f>
        <v>3</v>
      </c>
      <c r="Q308" s="6">
        <f>COUNTIF(REG!$J$2:$J$124,HISTORICO!$N308)</f>
        <v>2</v>
      </c>
      <c r="R308" s="6">
        <f>COUNTIF(REG!$P$2:$P$124,HISTORICO!$N308)</f>
        <v>0</v>
      </c>
      <c r="S308" s="6">
        <f>COUNTIF(REG!$V$2:$V$124,HISTORICO!$N308)</f>
        <v>0</v>
      </c>
      <c r="T308" s="6">
        <f>COUNTIF(REG!$AB$2:$AB$124,HISTORICO!$N308)</f>
        <v>0</v>
      </c>
      <c r="U308" s="161">
        <f>HISTORICO!$P308/HISTORICO!$O308</f>
        <v>0.6</v>
      </c>
      <c r="V308" s="161">
        <f>HISTORICO!$Q308/HISTORICO!$O308</f>
        <v>0.4</v>
      </c>
      <c r="W308" s="161">
        <f>(HISTORICO!$S308+HISTORICO!$T308)/HISTORICO!$O308</f>
        <v>0</v>
      </c>
      <c r="X308" s="6">
        <f>SUMIF(REG!$D$2:$D$124,HISTORICO!$N308,REG!$F$2:$F$124)+SUMIF(REG!$J$2:$J$124,HISTORICO!$N308,REG!$L$2:$L$124)+SUMIF(REG!$P$2:$P$124,HISTORICO!$N308,REG!$R$2:$R$124)+SUMIF(REG!$V$2:$V$124,HISTORICO!$N308,REG!$X$2:$X$124)+SUMIF(REG!$AB$2:$AB$124,HISTORICO!$N308,REG!$AD$2:$AD$124)</f>
        <v>5</v>
      </c>
      <c r="Y308" s="6">
        <f>SUMIF(REG!$D$2:$D$124,HISTORICO!$N308,REG!$G$2:$G$124)+SUMIF(REG!$J$2:$J$124,HISTORICO!$N308,REG!$M$2:$M$124)+SUMIF(REG!$P$2:$P$124,HISTORICO!$N308,REG!$S$2:$S$124)+SUMIF(REG!$V$2:$V$124,HISTORICO!$N308,REG!$Y$2:$Y$124)+SUMIF(REG!$AB$2:$AB$124,HISTORICO!$N308,REG!$AE$2:$AE$124)</f>
        <v>0</v>
      </c>
      <c r="Z308" s="6">
        <f>SUMIF(REG!$D$2:$D$124,HISTORICO!$N308,REG!$H$2:$H$124)+SUMIF(REG!$J$2:$J$124,HISTORICO!$N308,REG!$N$2:$N$124)+SUMIF(REG!$P$2:$P$124,HISTORICO!$N308,REG!$T$2:$T$124)+SUMIF(REG!$V$2:$V$124,HISTORICO!$N308,REG!$Z$2:$Z$124)+SUMIF(REG!$AB$2:$AB$124,HISTORICO!$N308,REG!$AF$2:$AF$124)</f>
        <v>0</v>
      </c>
      <c r="AA308" s="6">
        <f>SUMIF(REG!$D$2:$D$124,HISTORICO!$N308,REG!$I$2:$I$124)+SUMIF(REG!$J$2:$J$124,HISTORICO!$N308,REG!$O$2:$O$124)+SUMIF(REG!$P$2:$P$124,HISTORICO!$N308,REG!$U$2:$U$124)+SUMIF(REG!$V$2:$V$124,HISTORICO!$N308,REG!$AA$2:$AA$124)+SUMIF(REG!$AB$2:$AB$124,HISTORICO!$N308,REG!$AG$2:$AG$124)</f>
        <v>1</v>
      </c>
      <c r="AB308" s="6">
        <f>SUM(HISTORICO!$X308:$AA308)</f>
        <v>6</v>
      </c>
      <c r="AC308" s="188">
        <f>HISTORICO!$AB308/HISTORICO!$O308</f>
        <v>1.2</v>
      </c>
      <c r="AD308" s="149"/>
      <c r="AE308" s="149"/>
      <c r="AF308" s="149"/>
      <c r="AG308" s="149"/>
      <c r="AH308" s="149"/>
      <c r="AI308" s="149"/>
      <c r="AJ308" s="149"/>
    </row>
    <row r="309" ht="14.25" customHeight="1">
      <c r="A309" s="149"/>
      <c r="B309" s="177" t="s">
        <v>730</v>
      </c>
      <c r="C309" s="6">
        <v>4.0</v>
      </c>
      <c r="D309" s="6">
        <v>1.0</v>
      </c>
      <c r="E309" s="161">
        <f>HISTORICO!$D309/HISTORICO!$C309</f>
        <v>0.25</v>
      </c>
      <c r="F309" s="149"/>
      <c r="G309" s="149"/>
      <c r="H309" s="149"/>
      <c r="I309" s="149"/>
      <c r="J309" s="149"/>
      <c r="K309" s="150"/>
      <c r="L309" s="149"/>
      <c r="M309" s="149"/>
      <c r="N309" s="187" t="s">
        <v>476</v>
      </c>
      <c r="O309" s="6">
        <f>SUM(HISTORICO!$P309:$T309)</f>
        <v>0</v>
      </c>
      <c r="P309" s="6">
        <f>COUNTIF(REG!$D$2:$D$124,HISTORICO!$N309)</f>
        <v>0</v>
      </c>
      <c r="Q309" s="6">
        <f>COUNTIF(REG!$J$2:$J$124,HISTORICO!$N309)</f>
        <v>0</v>
      </c>
      <c r="R309" s="6">
        <f>COUNTIF(REG!$P$2:$P$124,HISTORICO!$N309)</f>
        <v>0</v>
      </c>
      <c r="S309" s="6">
        <f>COUNTIF(REG!$V$2:$V$124,HISTORICO!$N309)</f>
        <v>0</v>
      </c>
      <c r="T309" s="6">
        <f>COUNTIF(REG!$AB$2:$AB$124,HISTORICO!$N309)</f>
        <v>0</v>
      </c>
      <c r="U309" s="161" t="str">
        <f>HISTORICO!$P309/HISTORICO!$O309</f>
        <v>#DIV/0!</v>
      </c>
      <c r="V309" s="161" t="str">
        <f>HISTORICO!$Q309/HISTORICO!$O309</f>
        <v>#DIV/0!</v>
      </c>
      <c r="W309" s="161" t="str">
        <f>(HISTORICO!$S309+HISTORICO!$T309)/HISTORICO!$O309</f>
        <v>#DIV/0!</v>
      </c>
      <c r="X309" s="6">
        <f>SUMIF(REG!$D$2:$D$124,HISTORICO!$N309,REG!$F$2:$F$124)+SUMIF(REG!$J$2:$J$124,HISTORICO!$N309,REG!$L$2:$L$124)+SUMIF(REG!$P$2:$P$124,HISTORICO!$N309,REG!$R$2:$R$124)+SUMIF(REG!$V$2:$V$124,HISTORICO!$N309,REG!$X$2:$X$124)+SUMIF(REG!$AB$2:$AB$124,HISTORICO!$N309,REG!$AD$2:$AD$124)</f>
        <v>0</v>
      </c>
      <c r="Y309" s="6">
        <f>SUMIF(REG!$D$2:$D$124,HISTORICO!$N309,REG!$G$2:$G$124)+SUMIF(REG!$J$2:$J$124,HISTORICO!$N309,REG!$M$2:$M$124)+SUMIF(REG!$P$2:$P$124,HISTORICO!$N309,REG!$S$2:$S$124)+SUMIF(REG!$V$2:$V$124,HISTORICO!$N309,REG!$Y$2:$Y$124)+SUMIF(REG!$AB$2:$AB$124,HISTORICO!$N309,REG!$AE$2:$AE$124)</f>
        <v>0</v>
      </c>
      <c r="Z309" s="6">
        <f>SUMIF(REG!$D$2:$D$124,HISTORICO!$N309,REG!$H$2:$H$124)+SUMIF(REG!$J$2:$J$124,HISTORICO!$N309,REG!$N$2:$N$124)+SUMIF(REG!$P$2:$P$124,HISTORICO!$N309,REG!$T$2:$T$124)+SUMIF(REG!$V$2:$V$124,HISTORICO!$N309,REG!$Z$2:$Z$124)+SUMIF(REG!$AB$2:$AB$124,HISTORICO!$N309,REG!$AF$2:$AF$124)</f>
        <v>0</v>
      </c>
      <c r="AA309" s="6">
        <f>SUMIF(REG!$D$2:$D$124,HISTORICO!$N309,REG!$I$2:$I$124)+SUMIF(REG!$J$2:$J$124,HISTORICO!$N309,REG!$O$2:$O$124)+SUMIF(REG!$P$2:$P$124,HISTORICO!$N309,REG!$U$2:$U$124)+SUMIF(REG!$V$2:$V$124,HISTORICO!$N309,REG!$AA$2:$AA$124)+SUMIF(REG!$AB$2:$AB$124,HISTORICO!$N309,REG!$AG$2:$AG$124)</f>
        <v>0</v>
      </c>
      <c r="AB309" s="6">
        <f>SUM(HISTORICO!$X309:$AA309)</f>
        <v>0</v>
      </c>
      <c r="AC309" s="188" t="str">
        <f>HISTORICO!$AB309/HISTORICO!$O309</f>
        <v>#DIV/0!</v>
      </c>
      <c r="AD309" s="149"/>
      <c r="AE309" s="149"/>
      <c r="AF309" s="149"/>
      <c r="AG309" s="149"/>
      <c r="AH309" s="149"/>
      <c r="AI309" s="149"/>
      <c r="AJ309" s="149"/>
    </row>
    <row r="310" ht="14.25" customHeight="1">
      <c r="A310" s="149"/>
      <c r="B310" s="177" t="s">
        <v>717</v>
      </c>
      <c r="C310" s="6">
        <v>4.0</v>
      </c>
      <c r="D310" s="6">
        <v>1.0</v>
      </c>
      <c r="E310" s="161">
        <f>HISTORICO!$D310/HISTORICO!$C310</f>
        <v>0.25</v>
      </c>
      <c r="F310" s="149"/>
      <c r="G310" s="149"/>
      <c r="H310" s="149"/>
      <c r="I310" s="149"/>
      <c r="J310" s="149"/>
      <c r="K310" s="150"/>
      <c r="L310" s="149"/>
      <c r="M310" s="149"/>
      <c r="N310" s="187" t="s">
        <v>471</v>
      </c>
      <c r="O310" s="6">
        <f>SUM(HISTORICO!$P310:$T310)</f>
        <v>0</v>
      </c>
      <c r="P310" s="6">
        <f>COUNTIF(REG!$D$2:$D$124,HISTORICO!$N310)</f>
        <v>0</v>
      </c>
      <c r="Q310" s="6">
        <f>COUNTIF(REG!$J$2:$J$124,HISTORICO!$N310)</f>
        <v>0</v>
      </c>
      <c r="R310" s="6">
        <f>COUNTIF(REG!$P$2:$P$124,HISTORICO!$N310)</f>
        <v>0</v>
      </c>
      <c r="S310" s="6">
        <f>COUNTIF(REG!$V$2:$V$124,HISTORICO!$N310)</f>
        <v>0</v>
      </c>
      <c r="T310" s="6">
        <f>COUNTIF(REG!$AB$2:$AB$124,HISTORICO!$N310)</f>
        <v>0</v>
      </c>
      <c r="U310" s="161" t="str">
        <f>HISTORICO!$P310/HISTORICO!$O310</f>
        <v>#DIV/0!</v>
      </c>
      <c r="V310" s="161" t="str">
        <f>HISTORICO!$Q310/HISTORICO!$O310</f>
        <v>#DIV/0!</v>
      </c>
      <c r="W310" s="161" t="str">
        <f>(HISTORICO!$S310+HISTORICO!$T310)/HISTORICO!$O310</f>
        <v>#DIV/0!</v>
      </c>
      <c r="X310" s="6">
        <f>SUMIF(REG!$D$2:$D$124,HISTORICO!$N310,REG!$F$2:$F$124)+SUMIF(REG!$J$2:$J$124,HISTORICO!$N310,REG!$L$2:$L$124)+SUMIF(REG!$P$2:$P$124,HISTORICO!$N310,REG!$R$2:$R$124)+SUMIF(REG!$V$2:$V$124,HISTORICO!$N310,REG!$X$2:$X$124)+SUMIF(REG!$AB$2:$AB$124,HISTORICO!$N310,REG!$AD$2:$AD$124)</f>
        <v>0</v>
      </c>
      <c r="Y310" s="6">
        <f>SUMIF(REG!$D$2:$D$124,HISTORICO!$N310,REG!$G$2:$G$124)+SUMIF(REG!$J$2:$J$124,HISTORICO!$N310,REG!$M$2:$M$124)+SUMIF(REG!$P$2:$P$124,HISTORICO!$N310,REG!$S$2:$S$124)+SUMIF(REG!$V$2:$V$124,HISTORICO!$N310,REG!$Y$2:$Y$124)+SUMIF(REG!$AB$2:$AB$124,HISTORICO!$N310,REG!$AE$2:$AE$124)</f>
        <v>0</v>
      </c>
      <c r="Z310" s="6">
        <f>SUMIF(REG!$D$2:$D$124,HISTORICO!$N310,REG!$H$2:$H$124)+SUMIF(REG!$J$2:$J$124,HISTORICO!$N310,REG!$N$2:$N$124)+SUMIF(REG!$P$2:$P$124,HISTORICO!$N310,REG!$T$2:$T$124)+SUMIF(REG!$V$2:$V$124,HISTORICO!$N310,REG!$Z$2:$Z$124)+SUMIF(REG!$AB$2:$AB$124,HISTORICO!$N310,REG!$AF$2:$AF$124)</f>
        <v>0</v>
      </c>
      <c r="AA310" s="6">
        <f>SUMIF(REG!$D$2:$D$124,HISTORICO!$N310,REG!$I$2:$I$124)+SUMIF(REG!$J$2:$J$124,HISTORICO!$N310,REG!$O$2:$O$124)+SUMIF(REG!$P$2:$P$124,HISTORICO!$N310,REG!$U$2:$U$124)+SUMIF(REG!$V$2:$V$124,HISTORICO!$N310,REG!$AA$2:$AA$124)+SUMIF(REG!$AB$2:$AB$124,HISTORICO!$N310,REG!$AG$2:$AG$124)</f>
        <v>0</v>
      </c>
      <c r="AB310" s="6">
        <f>SUM(HISTORICO!$X310:$AA310)</f>
        <v>0</v>
      </c>
      <c r="AC310" s="188" t="str">
        <f>HISTORICO!$AB310/HISTORICO!$O310</f>
        <v>#DIV/0!</v>
      </c>
      <c r="AD310" s="149"/>
      <c r="AE310" s="149"/>
      <c r="AF310" s="149"/>
      <c r="AG310" s="149"/>
      <c r="AH310" s="149"/>
      <c r="AI310" s="149"/>
      <c r="AJ310" s="149"/>
    </row>
    <row r="311" ht="14.25" customHeight="1">
      <c r="A311" s="149"/>
      <c r="B311" s="177" t="s">
        <v>716</v>
      </c>
      <c r="C311" s="6">
        <v>4.0</v>
      </c>
      <c r="D311" s="6">
        <v>1.0</v>
      </c>
      <c r="E311" s="161">
        <f>HISTORICO!$D311/HISTORICO!$C311</f>
        <v>0.25</v>
      </c>
      <c r="F311" s="149"/>
      <c r="G311" s="149"/>
      <c r="H311" s="149"/>
      <c r="I311" s="149"/>
      <c r="J311" s="149"/>
      <c r="K311" s="150"/>
      <c r="L311" s="149"/>
      <c r="M311" s="149"/>
      <c r="N311" s="187" t="s">
        <v>91</v>
      </c>
      <c r="O311" s="6">
        <f>SUM(HISTORICO!$P311:$T311)</f>
        <v>3</v>
      </c>
      <c r="P311" s="6">
        <f>COUNTIF(REG!$D$2:$D$124,HISTORICO!$N311)</f>
        <v>2</v>
      </c>
      <c r="Q311" s="6">
        <f>COUNTIF(REG!$J$2:$J$124,HISTORICO!$N311)</f>
        <v>1</v>
      </c>
      <c r="R311" s="6">
        <f>COUNTIF(REG!$P$2:$P$124,HISTORICO!$N311)</f>
        <v>0</v>
      </c>
      <c r="S311" s="6">
        <f>COUNTIF(REG!$V$2:$V$124,HISTORICO!$N311)</f>
        <v>0</v>
      </c>
      <c r="T311" s="6">
        <f>COUNTIF(REG!$AB$2:$AB$124,HISTORICO!$N311)</f>
        <v>0</v>
      </c>
      <c r="U311" s="161">
        <f>HISTORICO!$P311/HISTORICO!$O311</f>
        <v>0.6666666667</v>
      </c>
      <c r="V311" s="161">
        <f>HISTORICO!$Q311/HISTORICO!$O311</f>
        <v>0.3333333333</v>
      </c>
      <c r="W311" s="161">
        <f>(HISTORICO!$S311+HISTORICO!$T311)/HISTORICO!$O311</f>
        <v>0</v>
      </c>
      <c r="X311" s="6">
        <f>SUMIF(REG!$D$2:$D$124,HISTORICO!$N311,REG!$F$2:$F$124)+SUMIF(REG!$J$2:$J$124,HISTORICO!$N311,REG!$L$2:$L$124)+SUMIF(REG!$P$2:$P$124,HISTORICO!$N311,REG!$R$2:$R$124)+SUMIF(REG!$V$2:$V$124,HISTORICO!$N311,REG!$X$2:$X$124)+SUMIF(REG!$AB$2:$AB$124,HISTORICO!$N311,REG!$AD$2:$AD$124)</f>
        <v>3</v>
      </c>
      <c r="Y311" s="6">
        <f>SUMIF(REG!$D$2:$D$124,HISTORICO!$N311,REG!$G$2:$G$124)+SUMIF(REG!$J$2:$J$124,HISTORICO!$N311,REG!$M$2:$M$124)+SUMIF(REG!$P$2:$P$124,HISTORICO!$N311,REG!$S$2:$S$124)+SUMIF(REG!$V$2:$V$124,HISTORICO!$N311,REG!$Y$2:$Y$124)+SUMIF(REG!$AB$2:$AB$124,HISTORICO!$N311,REG!$AE$2:$AE$124)</f>
        <v>0</v>
      </c>
      <c r="Z311" s="6">
        <f>SUMIF(REG!$D$2:$D$124,HISTORICO!$N311,REG!$H$2:$H$124)+SUMIF(REG!$J$2:$J$124,HISTORICO!$N311,REG!$N$2:$N$124)+SUMIF(REG!$P$2:$P$124,HISTORICO!$N311,REG!$T$2:$T$124)+SUMIF(REG!$V$2:$V$124,HISTORICO!$N311,REG!$Z$2:$Z$124)+SUMIF(REG!$AB$2:$AB$124,HISTORICO!$N311,REG!$AF$2:$AF$124)</f>
        <v>0</v>
      </c>
      <c r="AA311" s="6">
        <f>SUMIF(REG!$D$2:$D$124,HISTORICO!$N311,REG!$I$2:$I$124)+SUMIF(REG!$J$2:$J$124,HISTORICO!$N311,REG!$O$2:$O$124)+SUMIF(REG!$P$2:$P$124,HISTORICO!$N311,REG!$U$2:$U$124)+SUMIF(REG!$V$2:$V$124,HISTORICO!$N311,REG!$AA$2:$AA$124)+SUMIF(REG!$AB$2:$AB$124,HISTORICO!$N311,REG!$AG$2:$AG$124)</f>
        <v>0</v>
      </c>
      <c r="AB311" s="6">
        <f>SUM(HISTORICO!$X311:$AA311)</f>
        <v>3</v>
      </c>
      <c r="AC311" s="188">
        <f>HISTORICO!$AB311/HISTORICO!$O311</f>
        <v>1</v>
      </c>
      <c r="AD311" s="149"/>
      <c r="AE311" s="149"/>
      <c r="AF311" s="149"/>
      <c r="AG311" s="149"/>
      <c r="AH311" s="149"/>
      <c r="AI311" s="149"/>
      <c r="AJ311" s="149"/>
    </row>
    <row r="312" ht="14.25" customHeight="1">
      <c r="A312" s="149"/>
      <c r="B312" s="177" t="s">
        <v>714</v>
      </c>
      <c r="C312" s="6">
        <v>4.0</v>
      </c>
      <c r="D312" s="6">
        <v>1.0</v>
      </c>
      <c r="E312" s="161">
        <f>HISTORICO!$D312/HISTORICO!$C312</f>
        <v>0.25</v>
      </c>
      <c r="F312" s="149"/>
      <c r="G312" s="149"/>
      <c r="H312" s="149"/>
      <c r="I312" s="149"/>
      <c r="J312" s="149"/>
      <c r="K312" s="150"/>
      <c r="L312" s="149"/>
      <c r="M312" s="149"/>
      <c r="N312" s="187" t="s">
        <v>388</v>
      </c>
      <c r="O312" s="6">
        <f>SUM(HISTORICO!$P312:$T312)</f>
        <v>0</v>
      </c>
      <c r="P312" s="6">
        <f>COUNTIF(REG!$D$2:$D$124,HISTORICO!$N312)</f>
        <v>0</v>
      </c>
      <c r="Q312" s="6">
        <f>COUNTIF(REG!$J$2:$J$124,HISTORICO!$N312)</f>
        <v>0</v>
      </c>
      <c r="R312" s="6">
        <f>COUNTIF(REG!$P$2:$P$124,HISTORICO!$N312)</f>
        <v>0</v>
      </c>
      <c r="S312" s="6">
        <f>COUNTIF(REG!$V$2:$V$124,HISTORICO!$N312)</f>
        <v>0</v>
      </c>
      <c r="T312" s="6">
        <f>COUNTIF(REG!$AB$2:$AB$124,HISTORICO!$N312)</f>
        <v>0</v>
      </c>
      <c r="U312" s="161" t="str">
        <f>HISTORICO!$P312/HISTORICO!$O312</f>
        <v>#DIV/0!</v>
      </c>
      <c r="V312" s="161" t="str">
        <f>HISTORICO!$Q312/HISTORICO!$O312</f>
        <v>#DIV/0!</v>
      </c>
      <c r="W312" s="161" t="str">
        <f>(HISTORICO!$S312+HISTORICO!$T312)/HISTORICO!$O312</f>
        <v>#DIV/0!</v>
      </c>
      <c r="X312" s="6">
        <f>SUMIF(REG!$D$2:$D$124,HISTORICO!$N312,REG!$F$2:$F$124)+SUMIF(REG!$J$2:$J$124,HISTORICO!$N312,REG!$L$2:$L$124)+SUMIF(REG!$P$2:$P$124,HISTORICO!$N312,REG!$R$2:$R$124)+SUMIF(REG!$V$2:$V$124,HISTORICO!$N312,REG!$X$2:$X$124)+SUMIF(REG!$AB$2:$AB$124,HISTORICO!$N312,REG!$AD$2:$AD$124)</f>
        <v>0</v>
      </c>
      <c r="Y312" s="6">
        <f>SUMIF(REG!$D$2:$D$124,HISTORICO!$N312,REG!$G$2:$G$124)+SUMIF(REG!$J$2:$J$124,HISTORICO!$N312,REG!$M$2:$M$124)+SUMIF(REG!$P$2:$P$124,HISTORICO!$N312,REG!$S$2:$S$124)+SUMIF(REG!$V$2:$V$124,HISTORICO!$N312,REG!$Y$2:$Y$124)+SUMIF(REG!$AB$2:$AB$124,HISTORICO!$N312,REG!$AE$2:$AE$124)</f>
        <v>0</v>
      </c>
      <c r="Z312" s="6">
        <f>SUMIF(REG!$D$2:$D$124,HISTORICO!$N312,REG!$H$2:$H$124)+SUMIF(REG!$J$2:$J$124,HISTORICO!$N312,REG!$N$2:$N$124)+SUMIF(REG!$P$2:$P$124,HISTORICO!$N312,REG!$T$2:$T$124)+SUMIF(REG!$V$2:$V$124,HISTORICO!$N312,REG!$Z$2:$Z$124)+SUMIF(REG!$AB$2:$AB$124,HISTORICO!$N312,REG!$AF$2:$AF$124)</f>
        <v>0</v>
      </c>
      <c r="AA312" s="6">
        <f>SUMIF(REG!$D$2:$D$124,HISTORICO!$N312,REG!$I$2:$I$124)+SUMIF(REG!$J$2:$J$124,HISTORICO!$N312,REG!$O$2:$O$124)+SUMIF(REG!$P$2:$P$124,HISTORICO!$N312,REG!$U$2:$U$124)+SUMIF(REG!$V$2:$V$124,HISTORICO!$N312,REG!$AA$2:$AA$124)+SUMIF(REG!$AB$2:$AB$124,HISTORICO!$N312,REG!$AG$2:$AG$124)</f>
        <v>0</v>
      </c>
      <c r="AB312" s="6">
        <f>SUM(HISTORICO!$X312:$AA312)</f>
        <v>0</v>
      </c>
      <c r="AC312" s="188" t="str">
        <f>HISTORICO!$AB312/HISTORICO!$O312</f>
        <v>#DIV/0!</v>
      </c>
      <c r="AD312" s="149"/>
      <c r="AE312" s="149"/>
      <c r="AF312" s="149"/>
      <c r="AG312" s="149"/>
      <c r="AH312" s="149"/>
      <c r="AI312" s="149"/>
      <c r="AJ312" s="149"/>
    </row>
    <row r="313" ht="14.25" customHeight="1">
      <c r="A313" s="149"/>
      <c r="B313" s="177" t="s">
        <v>712</v>
      </c>
      <c r="C313" s="6">
        <v>4.0</v>
      </c>
      <c r="D313" s="6">
        <v>1.0</v>
      </c>
      <c r="E313" s="161">
        <f>HISTORICO!$D313/HISTORICO!$C313</f>
        <v>0.25</v>
      </c>
      <c r="F313" s="149"/>
      <c r="G313" s="149"/>
      <c r="H313" s="149"/>
      <c r="I313" s="149"/>
      <c r="J313" s="149"/>
      <c r="K313" s="150"/>
      <c r="L313" s="149"/>
      <c r="M313" s="149"/>
      <c r="N313" s="187" t="s">
        <v>515</v>
      </c>
      <c r="O313" s="6">
        <f>SUM(HISTORICO!$P313:$T313)</f>
        <v>0</v>
      </c>
      <c r="P313" s="6">
        <f>COUNTIF(REG!$D$2:$D$124,HISTORICO!$N313)</f>
        <v>0</v>
      </c>
      <c r="Q313" s="6">
        <f>COUNTIF(REG!$J$2:$J$124,HISTORICO!$N313)</f>
        <v>0</v>
      </c>
      <c r="R313" s="6">
        <f>COUNTIF(REG!$P$2:$P$124,HISTORICO!$N313)</f>
        <v>0</v>
      </c>
      <c r="S313" s="6">
        <f>COUNTIF(REG!$V$2:$V$124,HISTORICO!$N313)</f>
        <v>0</v>
      </c>
      <c r="T313" s="6">
        <f>COUNTIF(REG!$AB$2:$AB$124,HISTORICO!$N313)</f>
        <v>0</v>
      </c>
      <c r="U313" s="161" t="str">
        <f>HISTORICO!$P313/HISTORICO!$O313</f>
        <v>#DIV/0!</v>
      </c>
      <c r="V313" s="161" t="str">
        <f>HISTORICO!$Q313/HISTORICO!$O313</f>
        <v>#DIV/0!</v>
      </c>
      <c r="W313" s="161" t="str">
        <f>(HISTORICO!$S313+HISTORICO!$T313)/HISTORICO!$O313</f>
        <v>#DIV/0!</v>
      </c>
      <c r="X313" s="6">
        <f>SUMIF(REG!$D$2:$D$124,HISTORICO!$N313,REG!$F$2:$F$124)+SUMIF(REG!$J$2:$J$124,HISTORICO!$N313,REG!$L$2:$L$124)+SUMIF(REG!$P$2:$P$124,HISTORICO!$N313,REG!$R$2:$R$124)+SUMIF(REG!$V$2:$V$124,HISTORICO!$N313,REG!$X$2:$X$124)+SUMIF(REG!$AB$2:$AB$124,HISTORICO!$N313,REG!$AD$2:$AD$124)</f>
        <v>0</v>
      </c>
      <c r="Y313" s="6">
        <f>SUMIF(REG!$D$2:$D$124,HISTORICO!$N313,REG!$G$2:$G$124)+SUMIF(REG!$J$2:$J$124,HISTORICO!$N313,REG!$M$2:$M$124)+SUMIF(REG!$P$2:$P$124,HISTORICO!$N313,REG!$S$2:$S$124)+SUMIF(REG!$V$2:$V$124,HISTORICO!$N313,REG!$Y$2:$Y$124)+SUMIF(REG!$AB$2:$AB$124,HISTORICO!$N313,REG!$AE$2:$AE$124)</f>
        <v>0</v>
      </c>
      <c r="Z313" s="6">
        <f>SUMIF(REG!$D$2:$D$124,HISTORICO!$N313,REG!$H$2:$H$124)+SUMIF(REG!$J$2:$J$124,HISTORICO!$N313,REG!$N$2:$N$124)+SUMIF(REG!$P$2:$P$124,HISTORICO!$N313,REG!$T$2:$T$124)+SUMIF(REG!$V$2:$V$124,HISTORICO!$N313,REG!$Z$2:$Z$124)+SUMIF(REG!$AB$2:$AB$124,HISTORICO!$N313,REG!$AF$2:$AF$124)</f>
        <v>0</v>
      </c>
      <c r="AA313" s="6">
        <f>SUMIF(REG!$D$2:$D$124,HISTORICO!$N313,REG!$I$2:$I$124)+SUMIF(REG!$J$2:$J$124,HISTORICO!$N313,REG!$O$2:$O$124)+SUMIF(REG!$P$2:$P$124,HISTORICO!$N313,REG!$U$2:$U$124)+SUMIF(REG!$V$2:$V$124,HISTORICO!$N313,REG!$AA$2:$AA$124)+SUMIF(REG!$AB$2:$AB$124,HISTORICO!$N313,REG!$AG$2:$AG$124)</f>
        <v>0</v>
      </c>
      <c r="AB313" s="6">
        <f>SUM(HISTORICO!$X313:$AA313)</f>
        <v>0</v>
      </c>
      <c r="AC313" s="188" t="str">
        <f>HISTORICO!$AB313/HISTORICO!$O313</f>
        <v>#DIV/0!</v>
      </c>
      <c r="AD313" s="149"/>
      <c r="AE313" s="149"/>
      <c r="AF313" s="149"/>
      <c r="AG313" s="149"/>
      <c r="AH313" s="149"/>
      <c r="AI313" s="149"/>
      <c r="AJ313" s="149"/>
    </row>
    <row r="314" ht="14.25" customHeight="1">
      <c r="A314" s="149"/>
      <c r="B314" s="177" t="s">
        <v>715</v>
      </c>
      <c r="C314" s="6">
        <v>4.0</v>
      </c>
      <c r="D314" s="6">
        <v>1.0</v>
      </c>
      <c r="E314" s="161">
        <f>HISTORICO!$D314/HISTORICO!$C314</f>
        <v>0.25</v>
      </c>
      <c r="F314" s="149"/>
      <c r="G314" s="149"/>
      <c r="H314" s="149"/>
      <c r="I314" s="149"/>
      <c r="J314" s="149"/>
      <c r="K314" s="150"/>
      <c r="L314" s="149"/>
      <c r="M314" s="149"/>
      <c r="N314" s="187" t="s">
        <v>93</v>
      </c>
      <c r="O314" s="6">
        <f>SUM(HISTORICO!$P314:$T314)</f>
        <v>4</v>
      </c>
      <c r="P314" s="6">
        <f>COUNTIF(REG!$D$2:$D$124,HISTORICO!$N314)</f>
        <v>0</v>
      </c>
      <c r="Q314" s="6">
        <f>COUNTIF(REG!$J$2:$J$124,HISTORICO!$N314)</f>
        <v>1</v>
      </c>
      <c r="R314" s="6">
        <f>COUNTIF(REG!$P$2:$P$124,HISTORICO!$N314)</f>
        <v>0</v>
      </c>
      <c r="S314" s="6">
        <f>COUNTIF(REG!$V$2:$V$124,HISTORICO!$N314)</f>
        <v>3</v>
      </c>
      <c r="T314" s="6">
        <f>COUNTIF(REG!$AB$2:$AB$124,HISTORICO!$N314)</f>
        <v>0</v>
      </c>
      <c r="U314" s="161">
        <f>HISTORICO!$P314/HISTORICO!$O314</f>
        <v>0</v>
      </c>
      <c r="V314" s="161">
        <f>HISTORICO!$Q314/HISTORICO!$O314</f>
        <v>0.25</v>
      </c>
      <c r="W314" s="161">
        <f>(HISTORICO!$S314+HISTORICO!$T314)/HISTORICO!$O314</f>
        <v>0.75</v>
      </c>
      <c r="X314" s="6">
        <f>SUMIF(REG!$D$2:$D$124,HISTORICO!$N314,REG!$F$2:$F$124)+SUMIF(REG!$J$2:$J$124,HISTORICO!$N314,REG!$L$2:$L$124)+SUMIF(REG!$P$2:$P$124,HISTORICO!$N314,REG!$R$2:$R$124)+SUMIF(REG!$V$2:$V$124,HISTORICO!$N314,REG!$X$2:$X$124)+SUMIF(REG!$AB$2:$AB$124,HISTORICO!$N314,REG!$AD$2:$AD$124)</f>
        <v>0</v>
      </c>
      <c r="Y314" s="6">
        <f>SUMIF(REG!$D$2:$D$124,HISTORICO!$N314,REG!$G$2:$G$124)+SUMIF(REG!$J$2:$J$124,HISTORICO!$N314,REG!$M$2:$M$124)+SUMIF(REG!$P$2:$P$124,HISTORICO!$N314,REG!$S$2:$S$124)+SUMIF(REG!$V$2:$V$124,HISTORICO!$N314,REG!$Y$2:$Y$124)+SUMIF(REG!$AB$2:$AB$124,HISTORICO!$N314,REG!$AE$2:$AE$124)</f>
        <v>0</v>
      </c>
      <c r="Z314" s="6">
        <f>SUMIF(REG!$D$2:$D$124,HISTORICO!$N314,REG!$H$2:$H$124)+SUMIF(REG!$J$2:$J$124,HISTORICO!$N314,REG!$N$2:$N$124)+SUMIF(REG!$P$2:$P$124,HISTORICO!$N314,REG!$T$2:$T$124)+SUMIF(REG!$V$2:$V$124,HISTORICO!$N314,REG!$Z$2:$Z$124)+SUMIF(REG!$AB$2:$AB$124,HISTORICO!$N314,REG!$AF$2:$AF$124)</f>
        <v>0</v>
      </c>
      <c r="AA314" s="6">
        <f>SUMIF(REG!$D$2:$D$124,HISTORICO!$N314,REG!$I$2:$I$124)+SUMIF(REG!$J$2:$J$124,HISTORICO!$N314,REG!$O$2:$O$124)+SUMIF(REG!$P$2:$P$124,HISTORICO!$N314,REG!$U$2:$U$124)+SUMIF(REG!$V$2:$V$124,HISTORICO!$N314,REG!$AA$2:$AA$124)+SUMIF(REG!$AB$2:$AB$124,HISTORICO!$N314,REG!$AG$2:$AG$124)</f>
        <v>0</v>
      </c>
      <c r="AB314" s="6">
        <f>SUM(HISTORICO!$X314:$AA314)</f>
        <v>0</v>
      </c>
      <c r="AC314" s="188">
        <f>HISTORICO!$AB314/HISTORICO!$O314</f>
        <v>0</v>
      </c>
      <c r="AD314" s="149"/>
      <c r="AE314" s="149"/>
      <c r="AF314" s="149"/>
      <c r="AG314" s="149"/>
      <c r="AH314" s="149"/>
      <c r="AI314" s="149"/>
      <c r="AJ314" s="149"/>
    </row>
    <row r="315" ht="14.25" customHeight="1">
      <c r="A315" s="149"/>
      <c r="B315" s="177" t="s">
        <v>720</v>
      </c>
      <c r="C315" s="6">
        <v>4.0</v>
      </c>
      <c r="D315" s="6">
        <v>1.0</v>
      </c>
      <c r="E315" s="161">
        <f>HISTORICO!$D315/HISTORICO!$C315</f>
        <v>0.25</v>
      </c>
      <c r="F315" s="149"/>
      <c r="G315" s="149"/>
      <c r="H315" s="149"/>
      <c r="I315" s="149"/>
      <c r="J315" s="149"/>
      <c r="K315" s="150"/>
      <c r="L315" s="149"/>
      <c r="M315" s="149"/>
      <c r="N315" s="189" t="s">
        <v>83</v>
      </c>
      <c r="O315" s="6">
        <f>SUM(HISTORICO!$P315:$T315)</f>
        <v>2</v>
      </c>
      <c r="P315" s="6">
        <f>COUNTIF(REG!$D$2:$D$124,HISTORICO!$N315)</f>
        <v>0</v>
      </c>
      <c r="Q315" s="6">
        <f>COUNTIF(REG!$J$2:$J$124,HISTORICO!$N315)</f>
        <v>0</v>
      </c>
      <c r="R315" s="6">
        <f>COUNTIF(REG!$P$2:$P$124,HISTORICO!$N315)</f>
        <v>1</v>
      </c>
      <c r="S315" s="6">
        <f>COUNTIF(REG!$V$2:$V$124,HISTORICO!$N315)</f>
        <v>1</v>
      </c>
      <c r="T315" s="6">
        <f>COUNTIF(REG!$AB$2:$AB$124,HISTORICO!$N315)</f>
        <v>0</v>
      </c>
      <c r="U315" s="161">
        <f>HISTORICO!$P315/HISTORICO!$O315</f>
        <v>0</v>
      </c>
      <c r="V315" s="161">
        <f>HISTORICO!$Q315/HISTORICO!$O315</f>
        <v>0</v>
      </c>
      <c r="W315" s="161">
        <f>(HISTORICO!$S315+HISTORICO!$T315)/HISTORICO!$O315</f>
        <v>0.5</v>
      </c>
      <c r="X315" s="6">
        <f>SUMIF(REG!$D$2:$D$124,HISTORICO!$N315,REG!$F$2:$F$124)+SUMIF(REG!$J$2:$J$124,HISTORICO!$N315,REG!$L$2:$L$124)+SUMIF(REG!$P$2:$P$124,HISTORICO!$N315,REG!$R$2:$R$124)+SUMIF(REG!$V$2:$V$124,HISTORICO!$N315,REG!$X$2:$X$124)+SUMIF(REG!$AB$2:$AB$124,HISTORICO!$N315,REG!$AD$2:$AD$124)</f>
        <v>0</v>
      </c>
      <c r="Y315" s="6">
        <f>SUMIF(REG!$D$2:$D$124,HISTORICO!$N315,REG!$G$2:$G$124)+SUMIF(REG!$J$2:$J$124,HISTORICO!$N315,REG!$M$2:$M$124)+SUMIF(REG!$P$2:$P$124,HISTORICO!$N315,REG!$S$2:$S$124)+SUMIF(REG!$V$2:$V$124,HISTORICO!$N315,REG!$Y$2:$Y$124)+SUMIF(REG!$AB$2:$AB$124,HISTORICO!$N315,REG!$AE$2:$AE$124)</f>
        <v>0</v>
      </c>
      <c r="Z315" s="6">
        <f>SUMIF(REG!$D$2:$D$124,HISTORICO!$N315,REG!$H$2:$H$124)+SUMIF(REG!$J$2:$J$124,HISTORICO!$N315,REG!$N$2:$N$124)+SUMIF(REG!$P$2:$P$124,HISTORICO!$N315,REG!$T$2:$T$124)+SUMIF(REG!$V$2:$V$124,HISTORICO!$N315,REG!$Z$2:$Z$124)+SUMIF(REG!$AB$2:$AB$124,HISTORICO!$N315,REG!$AF$2:$AF$124)</f>
        <v>0</v>
      </c>
      <c r="AA315" s="6">
        <f>SUMIF(REG!$D$2:$D$124,HISTORICO!$N315,REG!$I$2:$I$124)+SUMIF(REG!$J$2:$J$124,HISTORICO!$N315,REG!$O$2:$O$124)+SUMIF(REG!$P$2:$P$124,HISTORICO!$N315,REG!$U$2:$U$124)+SUMIF(REG!$V$2:$V$124,HISTORICO!$N315,REG!$AA$2:$AA$124)+SUMIF(REG!$AB$2:$AB$124,HISTORICO!$N315,REG!$AG$2:$AG$124)</f>
        <v>0</v>
      </c>
      <c r="AB315" s="6">
        <f>SUM(HISTORICO!$X315:$AA315)</f>
        <v>0</v>
      </c>
      <c r="AC315" s="188">
        <f>HISTORICO!$AB315/HISTORICO!$O315</f>
        <v>0</v>
      </c>
      <c r="AD315" s="149"/>
      <c r="AE315" s="149"/>
      <c r="AF315" s="149"/>
      <c r="AG315" s="149"/>
      <c r="AH315" s="149"/>
      <c r="AI315" s="149"/>
      <c r="AJ315" s="149"/>
    </row>
    <row r="316" ht="14.25" customHeight="1">
      <c r="A316" s="149"/>
      <c r="B316" s="177" t="s">
        <v>802</v>
      </c>
      <c r="C316" s="6">
        <v>4.0</v>
      </c>
      <c r="D316" s="6">
        <v>0.0</v>
      </c>
      <c r="E316" s="161">
        <f>HISTORICO!$D316/HISTORICO!$C316</f>
        <v>0</v>
      </c>
      <c r="F316" s="149"/>
      <c r="G316" s="149"/>
      <c r="H316" s="149"/>
      <c r="I316" s="149"/>
      <c r="J316" s="149"/>
      <c r="K316" s="150"/>
      <c r="L316" s="149"/>
      <c r="M316" s="149"/>
      <c r="N316" s="187" t="s">
        <v>82</v>
      </c>
      <c r="O316" s="6">
        <f>SUM(HISTORICO!$P316:$T316)</f>
        <v>2</v>
      </c>
      <c r="P316" s="6">
        <f>COUNTIF(REG!$D$2:$D$124,HISTORICO!$N316)</f>
        <v>0</v>
      </c>
      <c r="Q316" s="6">
        <f>COUNTIF(REG!$J$2:$J$124,HISTORICO!$N316)</f>
        <v>1</v>
      </c>
      <c r="R316" s="6">
        <f>COUNTIF(REG!$P$2:$P$124,HISTORICO!$N316)</f>
        <v>1</v>
      </c>
      <c r="S316" s="6">
        <f>COUNTIF(REG!$V$2:$V$124,HISTORICO!$N316)</f>
        <v>0</v>
      </c>
      <c r="T316" s="6">
        <f>COUNTIF(REG!$AB$2:$AB$124,HISTORICO!$N316)</f>
        <v>0</v>
      </c>
      <c r="U316" s="161">
        <f>HISTORICO!$P316/HISTORICO!$O316</f>
        <v>0</v>
      </c>
      <c r="V316" s="161">
        <f>HISTORICO!$Q316/HISTORICO!$O316</f>
        <v>0.5</v>
      </c>
      <c r="W316" s="161">
        <f>(HISTORICO!$S316+HISTORICO!$T316)/HISTORICO!$O316</f>
        <v>0</v>
      </c>
      <c r="X316" s="6">
        <f>SUMIF(REG!$D$2:$D$124,HISTORICO!$N316,REG!$F$2:$F$124)+SUMIF(REG!$J$2:$J$124,HISTORICO!$N316,REG!$L$2:$L$124)+SUMIF(REG!$P$2:$P$124,HISTORICO!$N316,REG!$R$2:$R$124)+SUMIF(REG!$V$2:$V$124,HISTORICO!$N316,REG!$X$2:$X$124)+SUMIF(REG!$AB$2:$AB$124,HISTORICO!$N316,REG!$AD$2:$AD$124)</f>
        <v>0</v>
      </c>
      <c r="Y316" s="6">
        <f>SUMIF(REG!$D$2:$D$124,HISTORICO!$N316,REG!$G$2:$G$124)+SUMIF(REG!$J$2:$J$124,HISTORICO!$N316,REG!$M$2:$M$124)+SUMIF(REG!$P$2:$P$124,HISTORICO!$N316,REG!$S$2:$S$124)+SUMIF(REG!$V$2:$V$124,HISTORICO!$N316,REG!$Y$2:$Y$124)+SUMIF(REG!$AB$2:$AB$124,HISTORICO!$N316,REG!$AE$2:$AE$124)</f>
        <v>0</v>
      </c>
      <c r="Z316" s="6">
        <f>SUMIF(REG!$D$2:$D$124,HISTORICO!$N316,REG!$H$2:$H$124)+SUMIF(REG!$J$2:$J$124,HISTORICO!$N316,REG!$N$2:$N$124)+SUMIF(REG!$P$2:$P$124,HISTORICO!$N316,REG!$T$2:$T$124)+SUMIF(REG!$V$2:$V$124,HISTORICO!$N316,REG!$Z$2:$Z$124)+SUMIF(REG!$AB$2:$AB$124,HISTORICO!$N316,REG!$AF$2:$AF$124)</f>
        <v>0</v>
      </c>
      <c r="AA316" s="6">
        <f>SUMIF(REG!$D$2:$D$124,HISTORICO!$N316,REG!$I$2:$I$124)+SUMIF(REG!$J$2:$J$124,HISTORICO!$N316,REG!$O$2:$O$124)+SUMIF(REG!$P$2:$P$124,HISTORICO!$N316,REG!$U$2:$U$124)+SUMIF(REG!$V$2:$V$124,HISTORICO!$N316,REG!$AA$2:$AA$124)+SUMIF(REG!$AB$2:$AB$124,HISTORICO!$N316,REG!$AG$2:$AG$124)</f>
        <v>0</v>
      </c>
      <c r="AB316" s="6">
        <f>SUM(HISTORICO!$X316:$AA316)</f>
        <v>0</v>
      </c>
      <c r="AC316" s="188">
        <f>HISTORICO!$AB316/HISTORICO!$O316</f>
        <v>0</v>
      </c>
      <c r="AD316" s="149"/>
      <c r="AE316" s="149"/>
      <c r="AF316" s="149"/>
      <c r="AG316" s="149"/>
      <c r="AH316" s="149"/>
      <c r="AI316" s="149"/>
      <c r="AJ316" s="149"/>
    </row>
    <row r="317" ht="14.25" customHeight="1">
      <c r="A317" s="149"/>
      <c r="B317" s="177" t="s">
        <v>809</v>
      </c>
      <c r="C317" s="6">
        <v>4.0</v>
      </c>
      <c r="D317" s="6">
        <v>0.0</v>
      </c>
      <c r="E317" s="161">
        <f>HISTORICO!$D317/HISTORICO!$C317</f>
        <v>0</v>
      </c>
      <c r="F317" s="149"/>
      <c r="G317" s="149"/>
      <c r="H317" s="149"/>
      <c r="I317" s="149"/>
      <c r="J317" s="149"/>
      <c r="K317" s="150"/>
      <c r="L317" s="149"/>
      <c r="M317" s="149"/>
      <c r="N317" s="187" t="s">
        <v>87</v>
      </c>
      <c r="O317" s="6">
        <f>SUM(HISTORICO!$P317:$T317)</f>
        <v>3</v>
      </c>
      <c r="P317" s="6">
        <f>COUNTIF(REG!$D$2:$D$124,HISTORICO!$N317)</f>
        <v>0</v>
      </c>
      <c r="Q317" s="6">
        <f>COUNTIF(REG!$J$2:$J$124,HISTORICO!$N317)</f>
        <v>3</v>
      </c>
      <c r="R317" s="6">
        <f>COUNTIF(REG!$P$2:$P$124,HISTORICO!$N317)</f>
        <v>0</v>
      </c>
      <c r="S317" s="6">
        <f>COUNTIF(REG!$V$2:$V$124,HISTORICO!$N317)</f>
        <v>0</v>
      </c>
      <c r="T317" s="6">
        <f>COUNTIF(REG!$AB$2:$AB$124,HISTORICO!$N317)</f>
        <v>0</v>
      </c>
      <c r="U317" s="161">
        <f>HISTORICO!$P317/HISTORICO!$O317</f>
        <v>0</v>
      </c>
      <c r="V317" s="161">
        <f>HISTORICO!$Q317/HISTORICO!$O317</f>
        <v>1</v>
      </c>
      <c r="W317" s="161">
        <f>(HISTORICO!$S317+HISTORICO!$T317)/HISTORICO!$O317</f>
        <v>0</v>
      </c>
      <c r="X317" s="6">
        <f>SUMIF(REG!$D$2:$D$124,HISTORICO!$N317,REG!$F$2:$F$124)+SUMIF(REG!$J$2:$J$124,HISTORICO!$N317,REG!$L$2:$L$124)+SUMIF(REG!$P$2:$P$124,HISTORICO!$N317,REG!$R$2:$R$124)+SUMIF(REG!$V$2:$V$124,HISTORICO!$N317,REG!$X$2:$X$124)+SUMIF(REG!$AB$2:$AB$124,HISTORICO!$N317,REG!$AD$2:$AD$124)</f>
        <v>0</v>
      </c>
      <c r="Y317" s="6">
        <f>SUMIF(REG!$D$2:$D$124,HISTORICO!$N317,REG!$G$2:$G$124)+SUMIF(REG!$J$2:$J$124,HISTORICO!$N317,REG!$M$2:$M$124)+SUMIF(REG!$P$2:$P$124,HISTORICO!$N317,REG!$S$2:$S$124)+SUMIF(REG!$V$2:$V$124,HISTORICO!$N317,REG!$Y$2:$Y$124)+SUMIF(REG!$AB$2:$AB$124,HISTORICO!$N317,REG!$AE$2:$AE$124)</f>
        <v>0</v>
      </c>
      <c r="Z317" s="6">
        <f>SUMIF(REG!$D$2:$D$124,HISTORICO!$N317,REG!$H$2:$H$124)+SUMIF(REG!$J$2:$J$124,HISTORICO!$N317,REG!$N$2:$N$124)+SUMIF(REG!$P$2:$P$124,HISTORICO!$N317,REG!$T$2:$T$124)+SUMIF(REG!$V$2:$V$124,HISTORICO!$N317,REG!$Z$2:$Z$124)+SUMIF(REG!$AB$2:$AB$124,HISTORICO!$N317,REG!$AF$2:$AF$124)</f>
        <v>0</v>
      </c>
      <c r="AA317" s="6">
        <f>SUMIF(REG!$D$2:$D$124,HISTORICO!$N317,REG!$I$2:$I$124)+SUMIF(REG!$J$2:$J$124,HISTORICO!$N317,REG!$O$2:$O$124)+SUMIF(REG!$P$2:$P$124,HISTORICO!$N317,REG!$U$2:$U$124)+SUMIF(REG!$V$2:$V$124,HISTORICO!$N317,REG!$AA$2:$AA$124)+SUMIF(REG!$AB$2:$AB$124,HISTORICO!$N317,REG!$AG$2:$AG$124)</f>
        <v>0</v>
      </c>
      <c r="AB317" s="6">
        <f>SUM(HISTORICO!$X317:$AA317)</f>
        <v>0</v>
      </c>
      <c r="AC317" s="188">
        <f>HISTORICO!$AB317/HISTORICO!$O317</f>
        <v>0</v>
      </c>
      <c r="AD317" s="149"/>
      <c r="AE317" s="149"/>
      <c r="AF317" s="149"/>
      <c r="AG317" s="149"/>
      <c r="AH317" s="149"/>
      <c r="AI317" s="149"/>
      <c r="AJ317" s="149"/>
    </row>
    <row r="318" ht="14.25" customHeight="1">
      <c r="A318" s="149"/>
      <c r="B318" s="177" t="s">
        <v>722</v>
      </c>
      <c r="C318" s="6">
        <v>3.0</v>
      </c>
      <c r="D318" s="6">
        <v>1.0</v>
      </c>
      <c r="E318" s="161">
        <f>HISTORICO!$D318/HISTORICO!$C318</f>
        <v>0.3333333333</v>
      </c>
      <c r="F318" s="149"/>
      <c r="G318" s="149"/>
      <c r="H318" s="149"/>
      <c r="I318" s="149"/>
      <c r="J318" s="149"/>
      <c r="K318" s="150"/>
      <c r="L318" s="149"/>
      <c r="M318" s="149"/>
      <c r="N318" s="187" t="s">
        <v>53</v>
      </c>
      <c r="O318" s="6">
        <f>SUM(HISTORICO!$P318:$T318)</f>
        <v>6</v>
      </c>
      <c r="P318" s="6">
        <f>COUNTIF(REG!$D$2:$D$124,HISTORICO!$N318)</f>
        <v>2</v>
      </c>
      <c r="Q318" s="6">
        <f>COUNTIF(REG!$J$2:$J$124,HISTORICO!$N318)</f>
        <v>1</v>
      </c>
      <c r="R318" s="6">
        <f>COUNTIF(REG!$P$2:$P$124,HISTORICO!$N318)</f>
        <v>1</v>
      </c>
      <c r="S318" s="6">
        <f>COUNTIF(REG!$V$2:$V$124,HISTORICO!$N318)</f>
        <v>2</v>
      </c>
      <c r="T318" s="6">
        <f>COUNTIF(REG!$AB$2:$AB$124,HISTORICO!$N318)</f>
        <v>0</v>
      </c>
      <c r="U318" s="161">
        <f>HISTORICO!$P318/HISTORICO!$O318</f>
        <v>0.3333333333</v>
      </c>
      <c r="V318" s="161">
        <f>HISTORICO!$Q318/HISTORICO!$O318</f>
        <v>0.1666666667</v>
      </c>
      <c r="W318" s="161">
        <f>(HISTORICO!$S318+HISTORICO!$T318)/HISTORICO!$O318</f>
        <v>0.3333333333</v>
      </c>
      <c r="X318" s="6">
        <f>SUMIF(REG!$D$2:$D$124,HISTORICO!$N318,REG!$F$2:$F$124)+SUMIF(REG!$J$2:$J$124,HISTORICO!$N318,REG!$L$2:$L$124)+SUMIF(REG!$P$2:$P$124,HISTORICO!$N318,REG!$R$2:$R$124)+SUMIF(REG!$V$2:$V$124,HISTORICO!$N318,REG!$X$2:$X$124)+SUMIF(REG!$AB$2:$AB$124,HISTORICO!$N318,REG!$AD$2:$AD$124)</f>
        <v>5</v>
      </c>
      <c r="Y318" s="6">
        <f>SUMIF(REG!$D$2:$D$124,HISTORICO!$N318,REG!$G$2:$G$124)+SUMIF(REG!$J$2:$J$124,HISTORICO!$N318,REG!$M$2:$M$124)+SUMIF(REG!$P$2:$P$124,HISTORICO!$N318,REG!$S$2:$S$124)+SUMIF(REG!$V$2:$V$124,HISTORICO!$N318,REG!$Y$2:$Y$124)+SUMIF(REG!$AB$2:$AB$124,HISTORICO!$N318,REG!$AE$2:$AE$124)</f>
        <v>0</v>
      </c>
      <c r="Z318" s="6">
        <f>SUMIF(REG!$D$2:$D$124,HISTORICO!$N318,REG!$H$2:$H$124)+SUMIF(REG!$J$2:$J$124,HISTORICO!$N318,REG!$N$2:$N$124)+SUMIF(REG!$P$2:$P$124,HISTORICO!$N318,REG!$T$2:$T$124)+SUMIF(REG!$V$2:$V$124,HISTORICO!$N318,REG!$Z$2:$Z$124)+SUMIF(REG!$AB$2:$AB$124,HISTORICO!$N318,REG!$AF$2:$AF$124)</f>
        <v>0</v>
      </c>
      <c r="AA318" s="6">
        <f>SUMIF(REG!$D$2:$D$124,HISTORICO!$N318,REG!$I$2:$I$124)+SUMIF(REG!$J$2:$J$124,HISTORICO!$N318,REG!$O$2:$O$124)+SUMIF(REG!$P$2:$P$124,HISTORICO!$N318,REG!$U$2:$U$124)+SUMIF(REG!$V$2:$V$124,HISTORICO!$N318,REG!$AA$2:$AA$124)+SUMIF(REG!$AB$2:$AB$124,HISTORICO!$N318,REG!$AG$2:$AG$124)</f>
        <v>0</v>
      </c>
      <c r="AB318" s="6">
        <f>SUM(HISTORICO!$X318:$AA318)</f>
        <v>5</v>
      </c>
      <c r="AC318" s="188">
        <f>HISTORICO!$AB318/HISTORICO!$O318</f>
        <v>0.8333333333</v>
      </c>
      <c r="AD318" s="149"/>
      <c r="AE318" s="149"/>
      <c r="AF318" s="149"/>
      <c r="AG318" s="149"/>
      <c r="AH318" s="149"/>
      <c r="AI318" s="149"/>
      <c r="AJ318" s="149"/>
    </row>
    <row r="319" ht="14.25" customHeight="1">
      <c r="A319" s="149"/>
      <c r="B319" s="177" t="s">
        <v>579</v>
      </c>
      <c r="C319" s="6">
        <v>3.0</v>
      </c>
      <c r="D319" s="6">
        <v>2.0</v>
      </c>
      <c r="E319" s="161">
        <f>HISTORICO!$D319/HISTORICO!$C319</f>
        <v>0.6666666667</v>
      </c>
      <c r="F319" s="149"/>
      <c r="G319" s="149"/>
      <c r="H319" s="149"/>
      <c r="I319" s="149"/>
      <c r="J319" s="149"/>
      <c r="K319" s="150"/>
      <c r="L319" s="149"/>
      <c r="M319" s="149"/>
      <c r="N319" s="187" t="s">
        <v>60</v>
      </c>
      <c r="O319" s="6">
        <f>SUM(HISTORICO!$P319:$T319)</f>
        <v>2</v>
      </c>
      <c r="P319" s="6">
        <f>COUNTIF(REG!$D$2:$D$124,HISTORICO!$N319)</f>
        <v>0</v>
      </c>
      <c r="Q319" s="6">
        <f>COUNTIF(REG!$J$2:$J$124,HISTORICO!$N319)</f>
        <v>0</v>
      </c>
      <c r="R319" s="6">
        <f>COUNTIF(REG!$P$2:$P$124,HISTORICO!$N319)</f>
        <v>1</v>
      </c>
      <c r="S319" s="6">
        <f>COUNTIF(REG!$V$2:$V$124,HISTORICO!$N319)</f>
        <v>1</v>
      </c>
      <c r="T319" s="6">
        <f>COUNTIF(REG!$AB$2:$AB$124,HISTORICO!$N319)</f>
        <v>0</v>
      </c>
      <c r="U319" s="161">
        <f>HISTORICO!$P319/HISTORICO!$O319</f>
        <v>0</v>
      </c>
      <c r="V319" s="161">
        <f>HISTORICO!$Q319/HISTORICO!$O319</f>
        <v>0</v>
      </c>
      <c r="W319" s="161">
        <f>(HISTORICO!$S319+HISTORICO!$T319)/HISTORICO!$O319</f>
        <v>0.5</v>
      </c>
      <c r="X319" s="6">
        <f>SUMIF(REG!$D$2:$D$124,HISTORICO!$N319,REG!$F$2:$F$124)+SUMIF(REG!$J$2:$J$124,HISTORICO!$N319,REG!$L$2:$L$124)+SUMIF(REG!$P$2:$P$124,HISTORICO!$N319,REG!$R$2:$R$124)+SUMIF(REG!$V$2:$V$124,HISTORICO!$N319,REG!$X$2:$X$124)+SUMIF(REG!$AB$2:$AB$124,HISTORICO!$N319,REG!$AD$2:$AD$124)</f>
        <v>0</v>
      </c>
      <c r="Y319" s="6">
        <f>SUMIF(REG!$D$2:$D$124,HISTORICO!$N319,REG!$G$2:$G$124)+SUMIF(REG!$J$2:$J$124,HISTORICO!$N319,REG!$M$2:$M$124)+SUMIF(REG!$P$2:$P$124,HISTORICO!$N319,REG!$S$2:$S$124)+SUMIF(REG!$V$2:$V$124,HISTORICO!$N319,REG!$Y$2:$Y$124)+SUMIF(REG!$AB$2:$AB$124,HISTORICO!$N319,REG!$AE$2:$AE$124)</f>
        <v>0</v>
      </c>
      <c r="Z319" s="6">
        <f>SUMIF(REG!$D$2:$D$124,HISTORICO!$N319,REG!$H$2:$H$124)+SUMIF(REG!$J$2:$J$124,HISTORICO!$N319,REG!$N$2:$N$124)+SUMIF(REG!$P$2:$P$124,HISTORICO!$N319,REG!$T$2:$T$124)+SUMIF(REG!$V$2:$V$124,HISTORICO!$N319,REG!$Z$2:$Z$124)+SUMIF(REG!$AB$2:$AB$124,HISTORICO!$N319,REG!$AF$2:$AF$124)</f>
        <v>0</v>
      </c>
      <c r="AA319" s="6">
        <f>SUMIF(REG!$D$2:$D$124,HISTORICO!$N319,REG!$I$2:$I$124)+SUMIF(REG!$J$2:$J$124,HISTORICO!$N319,REG!$O$2:$O$124)+SUMIF(REG!$P$2:$P$124,HISTORICO!$N319,REG!$U$2:$U$124)+SUMIF(REG!$V$2:$V$124,HISTORICO!$N319,REG!$AA$2:$AA$124)+SUMIF(REG!$AB$2:$AB$124,HISTORICO!$N319,REG!$AG$2:$AG$124)</f>
        <v>0</v>
      </c>
      <c r="AB319" s="6">
        <f>SUM(HISTORICO!$X319:$AA319)</f>
        <v>0</v>
      </c>
      <c r="AC319" s="188">
        <f>HISTORICO!$AB319/HISTORICO!$O319</f>
        <v>0</v>
      </c>
      <c r="AD319" s="149"/>
      <c r="AE319" s="149"/>
      <c r="AF319" s="149"/>
      <c r="AG319" s="149"/>
      <c r="AH319" s="149"/>
      <c r="AI319" s="149"/>
      <c r="AJ319" s="149"/>
    </row>
    <row r="320" ht="14.25" customHeight="1">
      <c r="A320" s="149"/>
      <c r="B320" s="177" t="s">
        <v>545</v>
      </c>
      <c r="C320" s="6">
        <v>3.0</v>
      </c>
      <c r="D320" s="6">
        <v>2.0</v>
      </c>
      <c r="E320" s="161">
        <f>HISTORICO!$D320/HISTORICO!$C320</f>
        <v>0.6666666667</v>
      </c>
      <c r="F320" s="149"/>
      <c r="G320" s="149"/>
      <c r="H320" s="149"/>
      <c r="I320" s="149"/>
      <c r="J320" s="149"/>
      <c r="K320" s="150"/>
      <c r="L320" s="149"/>
      <c r="M320" s="149"/>
      <c r="N320" s="187" t="s">
        <v>48</v>
      </c>
      <c r="O320" s="6">
        <f>SUM(HISTORICO!$P320:$T320)</f>
        <v>4</v>
      </c>
      <c r="P320" s="6">
        <f>COUNTIF(REG!$D$2:$D$124,HISTORICO!$N320)</f>
        <v>3</v>
      </c>
      <c r="Q320" s="6">
        <f>COUNTIF(REG!$J$2:$J$124,HISTORICO!$N320)</f>
        <v>1</v>
      </c>
      <c r="R320" s="6">
        <f>COUNTIF(REG!$P$2:$P$124,HISTORICO!$N320)</f>
        <v>0</v>
      </c>
      <c r="S320" s="6">
        <f>COUNTIF(REG!$V$2:$V$124,HISTORICO!$N320)</f>
        <v>0</v>
      </c>
      <c r="T320" s="6">
        <f>COUNTIF(REG!$AB$2:$AB$124,HISTORICO!$N320)</f>
        <v>0</v>
      </c>
      <c r="U320" s="161">
        <f>HISTORICO!$P320/HISTORICO!$O320</f>
        <v>0.75</v>
      </c>
      <c r="V320" s="161">
        <f>HISTORICO!$Q320/HISTORICO!$O320</f>
        <v>0.25</v>
      </c>
      <c r="W320" s="161">
        <f>(HISTORICO!$S320+HISTORICO!$T320)/HISTORICO!$O320</f>
        <v>0</v>
      </c>
      <c r="X320" s="6">
        <f>SUMIF(REG!$D$2:$D$124,HISTORICO!$N320,REG!$F$2:$F$124)+SUMIF(REG!$J$2:$J$124,HISTORICO!$N320,REG!$L$2:$L$124)+SUMIF(REG!$P$2:$P$124,HISTORICO!$N320,REG!$R$2:$R$124)+SUMIF(REG!$V$2:$V$124,HISTORICO!$N320,REG!$X$2:$X$124)+SUMIF(REG!$AB$2:$AB$124,HISTORICO!$N320,REG!$AD$2:$AD$124)</f>
        <v>5</v>
      </c>
      <c r="Y320" s="6">
        <f>SUMIF(REG!$D$2:$D$124,HISTORICO!$N320,REG!$G$2:$G$124)+SUMIF(REG!$J$2:$J$124,HISTORICO!$N320,REG!$M$2:$M$124)+SUMIF(REG!$P$2:$P$124,HISTORICO!$N320,REG!$S$2:$S$124)+SUMIF(REG!$V$2:$V$124,HISTORICO!$N320,REG!$Y$2:$Y$124)+SUMIF(REG!$AB$2:$AB$124,HISTORICO!$N320,REG!$AE$2:$AE$124)</f>
        <v>0</v>
      </c>
      <c r="Z320" s="6">
        <f>SUMIF(REG!$D$2:$D$124,HISTORICO!$N320,REG!$H$2:$H$124)+SUMIF(REG!$J$2:$J$124,HISTORICO!$N320,REG!$N$2:$N$124)+SUMIF(REG!$P$2:$P$124,HISTORICO!$N320,REG!$T$2:$T$124)+SUMIF(REG!$V$2:$V$124,HISTORICO!$N320,REG!$Z$2:$Z$124)+SUMIF(REG!$AB$2:$AB$124,HISTORICO!$N320,REG!$AF$2:$AF$124)</f>
        <v>0</v>
      </c>
      <c r="AA320" s="6">
        <f>SUMIF(REG!$D$2:$D$124,HISTORICO!$N320,REG!$I$2:$I$124)+SUMIF(REG!$J$2:$J$124,HISTORICO!$N320,REG!$O$2:$O$124)+SUMIF(REG!$P$2:$P$124,HISTORICO!$N320,REG!$U$2:$U$124)+SUMIF(REG!$V$2:$V$124,HISTORICO!$N320,REG!$AA$2:$AA$124)+SUMIF(REG!$AB$2:$AB$124,HISTORICO!$N320,REG!$AG$2:$AG$124)</f>
        <v>0</v>
      </c>
      <c r="AB320" s="6">
        <f>SUM(HISTORICO!$X320:$AA320)</f>
        <v>5</v>
      </c>
      <c r="AC320" s="188">
        <f>HISTORICO!$AB320/HISTORICO!$O320</f>
        <v>1.25</v>
      </c>
      <c r="AD320" s="149"/>
      <c r="AE320" s="149"/>
      <c r="AF320" s="149"/>
      <c r="AG320" s="149"/>
      <c r="AH320" s="149"/>
      <c r="AI320" s="149"/>
      <c r="AJ320" s="149"/>
    </row>
    <row r="321" ht="14.25" customHeight="1">
      <c r="A321" s="149"/>
      <c r="B321" s="177" t="s">
        <v>811</v>
      </c>
      <c r="C321" s="6">
        <v>3.0</v>
      </c>
      <c r="D321" s="6">
        <v>0.0</v>
      </c>
      <c r="E321" s="161">
        <f>HISTORICO!$D321/HISTORICO!$C321</f>
        <v>0</v>
      </c>
      <c r="F321" s="149"/>
      <c r="G321" s="149"/>
      <c r="H321" s="149"/>
      <c r="I321" s="149"/>
      <c r="J321" s="149"/>
      <c r="K321" s="150"/>
      <c r="L321" s="149"/>
      <c r="M321" s="149"/>
      <c r="N321" s="187" t="s">
        <v>363</v>
      </c>
      <c r="O321" s="6">
        <f>SUM(HISTORICO!$P321:$T321)</f>
        <v>0</v>
      </c>
      <c r="P321" s="6">
        <f>COUNTIF(REG!$D$2:$D$124,HISTORICO!$N321)</f>
        <v>0</v>
      </c>
      <c r="Q321" s="6">
        <f>COUNTIF(REG!$J$2:$J$124,HISTORICO!$N321)</f>
        <v>0</v>
      </c>
      <c r="R321" s="6">
        <f>COUNTIF(REG!$P$2:$P$124,HISTORICO!$N321)</f>
        <v>0</v>
      </c>
      <c r="S321" s="6">
        <f>COUNTIF(REG!$V$2:$V$124,HISTORICO!$N321)</f>
        <v>0</v>
      </c>
      <c r="T321" s="6">
        <f>COUNTIF(REG!$AB$2:$AB$124,HISTORICO!$N321)</f>
        <v>0</v>
      </c>
      <c r="U321" s="161" t="str">
        <f>HISTORICO!$P321/HISTORICO!$O321</f>
        <v>#DIV/0!</v>
      </c>
      <c r="V321" s="161" t="str">
        <f>HISTORICO!$Q321/HISTORICO!$O321</f>
        <v>#DIV/0!</v>
      </c>
      <c r="W321" s="161" t="str">
        <f>(HISTORICO!$S321+HISTORICO!$T321)/HISTORICO!$O321</f>
        <v>#DIV/0!</v>
      </c>
      <c r="X321" s="6">
        <f>SUMIF(REG!$D$2:$D$124,HISTORICO!$N321,REG!$F$2:$F$124)+SUMIF(REG!$J$2:$J$124,HISTORICO!$N321,REG!$L$2:$L$124)+SUMIF(REG!$P$2:$P$124,HISTORICO!$N321,REG!$R$2:$R$124)+SUMIF(REG!$V$2:$V$124,HISTORICO!$N321,REG!$X$2:$X$124)+SUMIF(REG!$AB$2:$AB$124,HISTORICO!$N321,REG!$AD$2:$AD$124)</f>
        <v>0</v>
      </c>
      <c r="Y321" s="6">
        <f>SUMIF(REG!$D$2:$D$124,HISTORICO!$N321,REG!$G$2:$G$124)+SUMIF(REG!$J$2:$J$124,HISTORICO!$N321,REG!$M$2:$M$124)+SUMIF(REG!$P$2:$P$124,HISTORICO!$N321,REG!$S$2:$S$124)+SUMIF(REG!$V$2:$V$124,HISTORICO!$N321,REG!$Y$2:$Y$124)+SUMIF(REG!$AB$2:$AB$124,HISTORICO!$N321,REG!$AE$2:$AE$124)</f>
        <v>0</v>
      </c>
      <c r="Z321" s="6">
        <f>SUMIF(REG!$D$2:$D$124,HISTORICO!$N321,REG!$H$2:$H$124)+SUMIF(REG!$J$2:$J$124,HISTORICO!$N321,REG!$N$2:$N$124)+SUMIF(REG!$P$2:$P$124,HISTORICO!$N321,REG!$T$2:$T$124)+SUMIF(REG!$V$2:$V$124,HISTORICO!$N321,REG!$Z$2:$Z$124)+SUMIF(REG!$AB$2:$AB$124,HISTORICO!$N321,REG!$AF$2:$AF$124)</f>
        <v>0</v>
      </c>
      <c r="AA321" s="6">
        <f>SUMIF(REG!$D$2:$D$124,HISTORICO!$N321,REG!$I$2:$I$124)+SUMIF(REG!$J$2:$J$124,HISTORICO!$N321,REG!$O$2:$O$124)+SUMIF(REG!$P$2:$P$124,HISTORICO!$N321,REG!$U$2:$U$124)+SUMIF(REG!$V$2:$V$124,HISTORICO!$N321,REG!$AA$2:$AA$124)+SUMIF(REG!$AB$2:$AB$124,HISTORICO!$N321,REG!$AG$2:$AG$124)</f>
        <v>0</v>
      </c>
      <c r="AB321" s="6">
        <f>SUM(HISTORICO!$X321:$AA321)</f>
        <v>0</v>
      </c>
      <c r="AC321" s="188" t="str">
        <f>HISTORICO!$AB321/HISTORICO!$O321</f>
        <v>#DIV/0!</v>
      </c>
      <c r="AD321" s="149"/>
      <c r="AE321" s="149"/>
      <c r="AF321" s="149"/>
      <c r="AG321" s="149"/>
      <c r="AH321" s="149"/>
      <c r="AI321" s="149"/>
      <c r="AJ321" s="149"/>
    </row>
    <row r="322" ht="14.25" customHeight="1">
      <c r="A322" s="149"/>
      <c r="B322" s="177" t="s">
        <v>766</v>
      </c>
      <c r="C322" s="6">
        <v>3.0</v>
      </c>
      <c r="D322" s="6">
        <v>1.0</v>
      </c>
      <c r="E322" s="161">
        <f>HISTORICO!$D322/HISTORICO!$C322</f>
        <v>0.3333333333</v>
      </c>
      <c r="F322" s="149"/>
      <c r="G322" s="149"/>
      <c r="H322" s="149"/>
      <c r="I322" s="149"/>
      <c r="J322" s="149"/>
      <c r="K322" s="150"/>
      <c r="L322" s="149"/>
      <c r="M322" s="149"/>
      <c r="N322" s="187" t="s">
        <v>110</v>
      </c>
      <c r="O322" s="6">
        <f>SUM(HISTORICO!$P322:$T322)</f>
        <v>1</v>
      </c>
      <c r="P322" s="6">
        <f>COUNTIF(REG!$D$2:$D$124,HISTORICO!$N322)</f>
        <v>0</v>
      </c>
      <c r="Q322" s="6">
        <f>COUNTIF(REG!$J$2:$J$124,HISTORICO!$N322)</f>
        <v>1</v>
      </c>
      <c r="R322" s="6">
        <f>COUNTIF(REG!$P$2:$P$124,HISTORICO!$N322)</f>
        <v>0</v>
      </c>
      <c r="S322" s="6">
        <f>COUNTIF(REG!$V$2:$V$124,HISTORICO!$N322)</f>
        <v>0</v>
      </c>
      <c r="T322" s="6">
        <f>COUNTIF(REG!$AB$2:$AB$124,HISTORICO!$N322)</f>
        <v>0</v>
      </c>
      <c r="U322" s="161">
        <f>HISTORICO!$P322/HISTORICO!$O322</f>
        <v>0</v>
      </c>
      <c r="V322" s="161">
        <f>HISTORICO!$Q322/HISTORICO!$O322</f>
        <v>1</v>
      </c>
      <c r="W322" s="161">
        <f>(HISTORICO!$S322+HISTORICO!$T322)/HISTORICO!$O322</f>
        <v>0</v>
      </c>
      <c r="X322" s="6">
        <f>SUMIF(REG!$D$2:$D$124,HISTORICO!$N322,REG!$F$2:$F$124)+SUMIF(REG!$J$2:$J$124,HISTORICO!$N322,REG!$L$2:$L$124)+SUMIF(REG!$P$2:$P$124,HISTORICO!$N322,REG!$R$2:$R$124)+SUMIF(REG!$V$2:$V$124,HISTORICO!$N322,REG!$X$2:$X$124)+SUMIF(REG!$AB$2:$AB$124,HISTORICO!$N322,REG!$AD$2:$AD$124)</f>
        <v>1</v>
      </c>
      <c r="Y322" s="6">
        <f>SUMIF(REG!$D$2:$D$124,HISTORICO!$N322,REG!$G$2:$G$124)+SUMIF(REG!$J$2:$J$124,HISTORICO!$N322,REG!$M$2:$M$124)+SUMIF(REG!$P$2:$P$124,HISTORICO!$N322,REG!$S$2:$S$124)+SUMIF(REG!$V$2:$V$124,HISTORICO!$N322,REG!$Y$2:$Y$124)+SUMIF(REG!$AB$2:$AB$124,HISTORICO!$N322,REG!$AE$2:$AE$124)</f>
        <v>0</v>
      </c>
      <c r="Z322" s="6">
        <f>SUMIF(REG!$D$2:$D$124,HISTORICO!$N322,REG!$H$2:$H$124)+SUMIF(REG!$J$2:$J$124,HISTORICO!$N322,REG!$N$2:$N$124)+SUMIF(REG!$P$2:$P$124,HISTORICO!$N322,REG!$T$2:$T$124)+SUMIF(REG!$V$2:$V$124,HISTORICO!$N322,REG!$Z$2:$Z$124)+SUMIF(REG!$AB$2:$AB$124,HISTORICO!$N322,REG!$AF$2:$AF$124)</f>
        <v>0</v>
      </c>
      <c r="AA322" s="6">
        <f>SUMIF(REG!$D$2:$D$124,HISTORICO!$N322,REG!$I$2:$I$124)+SUMIF(REG!$J$2:$J$124,HISTORICO!$N322,REG!$O$2:$O$124)+SUMIF(REG!$P$2:$P$124,HISTORICO!$N322,REG!$U$2:$U$124)+SUMIF(REG!$V$2:$V$124,HISTORICO!$N322,REG!$AA$2:$AA$124)+SUMIF(REG!$AB$2:$AB$124,HISTORICO!$N322,REG!$AG$2:$AG$124)</f>
        <v>0</v>
      </c>
      <c r="AB322" s="6">
        <f>SUM(HISTORICO!$X322:$AA322)</f>
        <v>1</v>
      </c>
      <c r="AC322" s="188">
        <f>HISTORICO!$AB322/HISTORICO!$O322</f>
        <v>1</v>
      </c>
      <c r="AD322" s="149"/>
      <c r="AE322" s="149"/>
      <c r="AF322" s="149"/>
      <c r="AG322" s="149"/>
      <c r="AH322" s="149"/>
      <c r="AI322" s="149"/>
      <c r="AJ322" s="149"/>
    </row>
    <row r="323" ht="14.25" customHeight="1">
      <c r="A323" s="149"/>
      <c r="B323" s="177" t="s">
        <v>656</v>
      </c>
      <c r="C323" s="6">
        <v>3.0</v>
      </c>
      <c r="D323" s="6">
        <v>1.0</v>
      </c>
      <c r="E323" s="161">
        <f>HISTORICO!$D323/HISTORICO!$C323</f>
        <v>0.3333333333</v>
      </c>
      <c r="F323" s="149"/>
      <c r="G323" s="149"/>
      <c r="H323" s="149"/>
      <c r="I323" s="149"/>
      <c r="J323" s="149"/>
      <c r="K323" s="150"/>
      <c r="L323" s="149"/>
      <c r="M323" s="149"/>
      <c r="N323" s="187" t="s">
        <v>106</v>
      </c>
      <c r="O323" s="6">
        <f>SUM(HISTORICO!$P323:$T323)</f>
        <v>1</v>
      </c>
      <c r="P323" s="6">
        <f>COUNTIF(REG!$D$2:$D$124,HISTORICO!$N323)</f>
        <v>1</v>
      </c>
      <c r="Q323" s="6">
        <f>COUNTIF(REG!$J$2:$J$124,HISTORICO!$N323)</f>
        <v>0</v>
      </c>
      <c r="R323" s="6">
        <f>COUNTIF(REG!$P$2:$P$124,HISTORICO!$N323)</f>
        <v>0</v>
      </c>
      <c r="S323" s="6">
        <f>COUNTIF(REG!$V$2:$V$124,HISTORICO!$N323)</f>
        <v>0</v>
      </c>
      <c r="T323" s="6">
        <f>COUNTIF(REG!$AB$2:$AB$124,HISTORICO!$N323)</f>
        <v>0</v>
      </c>
      <c r="U323" s="161">
        <f>HISTORICO!$P323/HISTORICO!$O323</f>
        <v>1</v>
      </c>
      <c r="V323" s="161">
        <f>HISTORICO!$Q323/HISTORICO!$O323</f>
        <v>0</v>
      </c>
      <c r="W323" s="161">
        <f>(HISTORICO!$S323+HISTORICO!$T323)/HISTORICO!$O323</f>
        <v>0</v>
      </c>
      <c r="X323" s="6">
        <f>SUMIF(REG!$D$2:$D$124,HISTORICO!$N323,REG!$F$2:$F$124)+SUMIF(REG!$J$2:$J$124,HISTORICO!$N323,REG!$L$2:$L$124)+SUMIF(REG!$P$2:$P$124,HISTORICO!$N323,REG!$R$2:$R$124)+SUMIF(REG!$V$2:$V$124,HISTORICO!$N323,REG!$X$2:$X$124)+SUMIF(REG!$AB$2:$AB$124,HISTORICO!$N323,REG!$AD$2:$AD$124)</f>
        <v>3</v>
      </c>
      <c r="Y323" s="6">
        <f>SUMIF(REG!$D$2:$D$124,HISTORICO!$N323,REG!$G$2:$G$124)+SUMIF(REG!$J$2:$J$124,HISTORICO!$N323,REG!$M$2:$M$124)+SUMIF(REG!$P$2:$P$124,HISTORICO!$N323,REG!$S$2:$S$124)+SUMIF(REG!$V$2:$V$124,HISTORICO!$N323,REG!$Y$2:$Y$124)+SUMIF(REG!$AB$2:$AB$124,HISTORICO!$N323,REG!$AE$2:$AE$124)</f>
        <v>0</v>
      </c>
      <c r="Z323" s="6">
        <f>SUMIF(REG!$D$2:$D$124,HISTORICO!$N323,REG!$H$2:$H$124)+SUMIF(REG!$J$2:$J$124,HISTORICO!$N323,REG!$N$2:$N$124)+SUMIF(REG!$P$2:$P$124,HISTORICO!$N323,REG!$T$2:$T$124)+SUMIF(REG!$V$2:$V$124,HISTORICO!$N323,REG!$Z$2:$Z$124)+SUMIF(REG!$AB$2:$AB$124,HISTORICO!$N323,REG!$AF$2:$AF$124)</f>
        <v>0</v>
      </c>
      <c r="AA323" s="6">
        <f>SUMIF(REG!$D$2:$D$124,HISTORICO!$N323,REG!$I$2:$I$124)+SUMIF(REG!$J$2:$J$124,HISTORICO!$N323,REG!$O$2:$O$124)+SUMIF(REG!$P$2:$P$124,HISTORICO!$N323,REG!$U$2:$U$124)+SUMIF(REG!$V$2:$V$124,HISTORICO!$N323,REG!$AA$2:$AA$124)+SUMIF(REG!$AB$2:$AB$124,HISTORICO!$N323,REG!$AG$2:$AG$124)</f>
        <v>0</v>
      </c>
      <c r="AB323" s="6">
        <f>SUM(HISTORICO!$X323:$AA323)</f>
        <v>3</v>
      </c>
      <c r="AC323" s="188">
        <f>HISTORICO!$AB323/HISTORICO!$O323</f>
        <v>3</v>
      </c>
      <c r="AD323" s="149"/>
      <c r="AE323" s="149"/>
      <c r="AF323" s="149"/>
      <c r="AG323" s="149"/>
      <c r="AH323" s="149"/>
      <c r="AI323" s="149"/>
      <c r="AJ323" s="149"/>
    </row>
    <row r="324" ht="14.25" customHeight="1">
      <c r="A324" s="149"/>
      <c r="B324" s="177" t="s">
        <v>659</v>
      </c>
      <c r="C324" s="6">
        <v>3.0</v>
      </c>
      <c r="D324" s="6">
        <v>1.0</v>
      </c>
      <c r="E324" s="161">
        <f>HISTORICO!$D324/HISTORICO!$C324</f>
        <v>0.3333333333</v>
      </c>
      <c r="F324" s="149"/>
      <c r="G324" s="149"/>
      <c r="H324" s="149"/>
      <c r="I324" s="149"/>
      <c r="J324" s="149"/>
      <c r="K324" s="150"/>
      <c r="L324" s="149"/>
      <c r="M324" s="149"/>
      <c r="N324" s="187" t="s">
        <v>428</v>
      </c>
      <c r="O324" s="6">
        <f>SUM(HISTORICO!$P324:$T324)</f>
        <v>0</v>
      </c>
      <c r="P324" s="6">
        <f>COUNTIF(REG!$D$2:$D$124,HISTORICO!$N324)</f>
        <v>0</v>
      </c>
      <c r="Q324" s="6">
        <f>COUNTIF(REG!$J$2:$J$124,HISTORICO!$N324)</f>
        <v>0</v>
      </c>
      <c r="R324" s="6">
        <f>COUNTIF(REG!$P$2:$P$124,HISTORICO!$N324)</f>
        <v>0</v>
      </c>
      <c r="S324" s="6">
        <f>COUNTIF(REG!$V$2:$V$124,HISTORICO!$N324)</f>
        <v>0</v>
      </c>
      <c r="T324" s="6">
        <f>COUNTIF(REG!$AB$2:$AB$124,HISTORICO!$N324)</f>
        <v>0</v>
      </c>
      <c r="U324" s="161" t="str">
        <f>HISTORICO!$P324/HISTORICO!$O324</f>
        <v>#DIV/0!</v>
      </c>
      <c r="V324" s="161" t="str">
        <f>HISTORICO!$Q324/HISTORICO!$O324</f>
        <v>#DIV/0!</v>
      </c>
      <c r="W324" s="161" t="str">
        <f>(HISTORICO!$S324+HISTORICO!$T324)/HISTORICO!$O324</f>
        <v>#DIV/0!</v>
      </c>
      <c r="X324" s="6">
        <f>SUMIF(REG!$D$2:$D$124,HISTORICO!$N324,REG!$F$2:$F$124)+SUMIF(REG!$J$2:$J$124,HISTORICO!$N324,REG!$L$2:$L$124)+SUMIF(REG!$P$2:$P$124,HISTORICO!$N324,REG!$R$2:$R$124)+SUMIF(REG!$V$2:$V$124,HISTORICO!$N324,REG!$X$2:$X$124)+SUMIF(REG!$AB$2:$AB$124,HISTORICO!$N324,REG!$AD$2:$AD$124)</f>
        <v>0</v>
      </c>
      <c r="Y324" s="6">
        <f>SUMIF(REG!$D$2:$D$124,HISTORICO!$N324,REG!$G$2:$G$124)+SUMIF(REG!$J$2:$J$124,HISTORICO!$N324,REG!$M$2:$M$124)+SUMIF(REG!$P$2:$P$124,HISTORICO!$N324,REG!$S$2:$S$124)+SUMIF(REG!$V$2:$V$124,HISTORICO!$N324,REG!$Y$2:$Y$124)+SUMIF(REG!$AB$2:$AB$124,HISTORICO!$N324,REG!$AE$2:$AE$124)</f>
        <v>0</v>
      </c>
      <c r="Z324" s="6">
        <f>SUMIF(REG!$D$2:$D$124,HISTORICO!$N324,REG!$H$2:$H$124)+SUMIF(REG!$J$2:$J$124,HISTORICO!$N324,REG!$N$2:$N$124)+SUMIF(REG!$P$2:$P$124,HISTORICO!$N324,REG!$T$2:$T$124)+SUMIF(REG!$V$2:$V$124,HISTORICO!$N324,REG!$Z$2:$Z$124)+SUMIF(REG!$AB$2:$AB$124,HISTORICO!$N324,REG!$AF$2:$AF$124)</f>
        <v>0</v>
      </c>
      <c r="AA324" s="6">
        <f>SUMIF(REG!$D$2:$D$124,HISTORICO!$N324,REG!$I$2:$I$124)+SUMIF(REG!$J$2:$J$124,HISTORICO!$N324,REG!$O$2:$O$124)+SUMIF(REG!$P$2:$P$124,HISTORICO!$N324,REG!$U$2:$U$124)+SUMIF(REG!$V$2:$V$124,HISTORICO!$N324,REG!$AA$2:$AA$124)+SUMIF(REG!$AB$2:$AB$124,HISTORICO!$N324,REG!$AG$2:$AG$124)</f>
        <v>0</v>
      </c>
      <c r="AB324" s="6">
        <f>SUM(HISTORICO!$X324:$AA324)</f>
        <v>0</v>
      </c>
      <c r="AC324" s="188" t="str">
        <f>HISTORICO!$AB324/HISTORICO!$O324</f>
        <v>#DIV/0!</v>
      </c>
      <c r="AD324" s="149"/>
      <c r="AE324" s="149"/>
      <c r="AF324" s="149"/>
      <c r="AG324" s="149"/>
      <c r="AH324" s="149"/>
      <c r="AI324" s="149"/>
      <c r="AJ324" s="149"/>
    </row>
    <row r="325" ht="14.25" customHeight="1">
      <c r="A325" s="149"/>
      <c r="B325" s="177" t="s">
        <v>653</v>
      </c>
      <c r="C325" s="6">
        <v>3.0</v>
      </c>
      <c r="D325" s="6">
        <v>1.0</v>
      </c>
      <c r="E325" s="161">
        <f>HISTORICO!$D325/HISTORICO!$C325</f>
        <v>0.3333333333</v>
      </c>
      <c r="F325" s="149"/>
      <c r="G325" s="149"/>
      <c r="H325" s="149"/>
      <c r="I325" s="149"/>
      <c r="J325" s="149"/>
      <c r="K325" s="150"/>
      <c r="L325" s="149"/>
      <c r="M325" s="149"/>
      <c r="N325" s="187" t="s">
        <v>61</v>
      </c>
      <c r="O325" s="6">
        <f>SUM(HISTORICO!$P325:$T325)</f>
        <v>5</v>
      </c>
      <c r="P325" s="6">
        <f>COUNTIF(REG!$D$2:$D$124,HISTORICO!$N325)</f>
        <v>5</v>
      </c>
      <c r="Q325" s="6">
        <f>COUNTIF(REG!$J$2:$J$124,HISTORICO!$N325)</f>
        <v>0</v>
      </c>
      <c r="R325" s="6">
        <f>COUNTIF(REG!$P$2:$P$124,HISTORICO!$N325)</f>
        <v>0</v>
      </c>
      <c r="S325" s="6">
        <f>COUNTIF(REG!$V$2:$V$124,HISTORICO!$N325)</f>
        <v>0</v>
      </c>
      <c r="T325" s="6">
        <f>COUNTIF(REG!$AB$2:$AB$124,HISTORICO!$N325)</f>
        <v>0</v>
      </c>
      <c r="U325" s="161">
        <f>HISTORICO!$P325/HISTORICO!$O325</f>
        <v>1</v>
      </c>
      <c r="V325" s="161">
        <f>HISTORICO!$Q325/HISTORICO!$O325</f>
        <v>0</v>
      </c>
      <c r="W325" s="161">
        <f>(HISTORICO!$S325+HISTORICO!$T325)/HISTORICO!$O325</f>
        <v>0</v>
      </c>
      <c r="X325" s="6">
        <f>SUMIF(REG!$D$2:$D$124,HISTORICO!$N325,REG!$F$2:$F$124)+SUMIF(REG!$J$2:$J$124,HISTORICO!$N325,REG!$L$2:$L$124)+SUMIF(REG!$P$2:$P$124,HISTORICO!$N325,REG!$R$2:$R$124)+SUMIF(REG!$V$2:$V$124,HISTORICO!$N325,REG!$X$2:$X$124)+SUMIF(REG!$AB$2:$AB$124,HISTORICO!$N325,REG!$AD$2:$AD$124)</f>
        <v>8</v>
      </c>
      <c r="Y325" s="6">
        <f>SUMIF(REG!$D$2:$D$124,HISTORICO!$N325,REG!$G$2:$G$124)+SUMIF(REG!$J$2:$J$124,HISTORICO!$N325,REG!$M$2:$M$124)+SUMIF(REG!$P$2:$P$124,HISTORICO!$N325,REG!$S$2:$S$124)+SUMIF(REG!$V$2:$V$124,HISTORICO!$N325,REG!$Y$2:$Y$124)+SUMIF(REG!$AB$2:$AB$124,HISTORICO!$N325,REG!$AE$2:$AE$124)</f>
        <v>0</v>
      </c>
      <c r="Z325" s="6">
        <f>SUMIF(REG!$D$2:$D$124,HISTORICO!$N325,REG!$H$2:$H$124)+SUMIF(REG!$J$2:$J$124,HISTORICO!$N325,REG!$N$2:$N$124)+SUMIF(REG!$P$2:$P$124,HISTORICO!$N325,REG!$T$2:$T$124)+SUMIF(REG!$V$2:$V$124,HISTORICO!$N325,REG!$Z$2:$Z$124)+SUMIF(REG!$AB$2:$AB$124,HISTORICO!$N325,REG!$AF$2:$AF$124)</f>
        <v>4</v>
      </c>
      <c r="AA325" s="6">
        <f>SUMIF(REG!$D$2:$D$124,HISTORICO!$N325,REG!$I$2:$I$124)+SUMIF(REG!$J$2:$J$124,HISTORICO!$N325,REG!$O$2:$O$124)+SUMIF(REG!$P$2:$P$124,HISTORICO!$N325,REG!$U$2:$U$124)+SUMIF(REG!$V$2:$V$124,HISTORICO!$N325,REG!$AA$2:$AA$124)+SUMIF(REG!$AB$2:$AB$124,HISTORICO!$N325,REG!$AG$2:$AG$124)</f>
        <v>0</v>
      </c>
      <c r="AB325" s="6">
        <f>SUM(HISTORICO!$X325:$AA325)</f>
        <v>12</v>
      </c>
      <c r="AC325" s="188">
        <f>HISTORICO!$AB325/HISTORICO!$O325</f>
        <v>2.4</v>
      </c>
      <c r="AD325" s="149"/>
      <c r="AE325" s="149"/>
      <c r="AF325" s="149"/>
      <c r="AG325" s="149"/>
      <c r="AH325" s="149"/>
      <c r="AI325" s="149"/>
      <c r="AJ325" s="149"/>
    </row>
    <row r="326" ht="14.25" customHeight="1">
      <c r="A326" s="149"/>
      <c r="B326" s="177" t="s">
        <v>652</v>
      </c>
      <c r="C326" s="6">
        <v>3.0</v>
      </c>
      <c r="D326" s="6">
        <v>1.0</v>
      </c>
      <c r="E326" s="161">
        <f>HISTORICO!$D326/HISTORICO!$C326</f>
        <v>0.3333333333</v>
      </c>
      <c r="F326" s="149"/>
      <c r="G326" s="149"/>
      <c r="H326" s="149"/>
      <c r="I326" s="149"/>
      <c r="J326" s="149"/>
      <c r="K326" s="150"/>
      <c r="L326" s="149"/>
      <c r="M326" s="149"/>
      <c r="N326" s="187" t="s">
        <v>386</v>
      </c>
      <c r="O326" s="6">
        <f>SUM(HISTORICO!$P326:$T326)</f>
        <v>0</v>
      </c>
      <c r="P326" s="6">
        <f>COUNTIF(REG!$D$2:$D$124,HISTORICO!$N326)</f>
        <v>0</v>
      </c>
      <c r="Q326" s="6">
        <f>COUNTIF(REG!$J$2:$J$124,HISTORICO!$N326)</f>
        <v>0</v>
      </c>
      <c r="R326" s="6">
        <f>COUNTIF(REG!$P$2:$P$124,HISTORICO!$N326)</f>
        <v>0</v>
      </c>
      <c r="S326" s="6">
        <f>COUNTIF(REG!$V$2:$V$124,HISTORICO!$N326)</f>
        <v>0</v>
      </c>
      <c r="T326" s="6">
        <f>COUNTIF(REG!$AB$2:$AB$124,HISTORICO!$N326)</f>
        <v>0</v>
      </c>
      <c r="U326" s="161" t="str">
        <f>HISTORICO!$P326/HISTORICO!$O326</f>
        <v>#DIV/0!</v>
      </c>
      <c r="V326" s="161" t="str">
        <f>HISTORICO!$Q326/HISTORICO!$O326</f>
        <v>#DIV/0!</v>
      </c>
      <c r="W326" s="161" t="str">
        <f>(HISTORICO!$S326+HISTORICO!$T326)/HISTORICO!$O326</f>
        <v>#DIV/0!</v>
      </c>
      <c r="X326" s="6">
        <f>SUMIF(REG!$D$2:$D$124,HISTORICO!$N326,REG!$F$2:$F$124)+SUMIF(REG!$J$2:$J$124,HISTORICO!$N326,REG!$L$2:$L$124)+SUMIF(REG!$P$2:$P$124,HISTORICO!$N326,REG!$R$2:$R$124)+SUMIF(REG!$V$2:$V$124,HISTORICO!$N326,REG!$X$2:$X$124)+SUMIF(REG!$AB$2:$AB$124,HISTORICO!$N326,REG!$AD$2:$AD$124)</f>
        <v>0</v>
      </c>
      <c r="Y326" s="6">
        <f>SUMIF(REG!$D$2:$D$124,HISTORICO!$N326,REG!$G$2:$G$124)+SUMIF(REG!$J$2:$J$124,HISTORICO!$N326,REG!$M$2:$M$124)+SUMIF(REG!$P$2:$P$124,HISTORICO!$N326,REG!$S$2:$S$124)+SUMIF(REG!$V$2:$V$124,HISTORICO!$N326,REG!$Y$2:$Y$124)+SUMIF(REG!$AB$2:$AB$124,HISTORICO!$N326,REG!$AE$2:$AE$124)</f>
        <v>0</v>
      </c>
      <c r="Z326" s="6">
        <f>SUMIF(REG!$D$2:$D$124,HISTORICO!$N326,REG!$H$2:$H$124)+SUMIF(REG!$J$2:$J$124,HISTORICO!$N326,REG!$N$2:$N$124)+SUMIF(REG!$P$2:$P$124,HISTORICO!$N326,REG!$T$2:$T$124)+SUMIF(REG!$V$2:$V$124,HISTORICO!$N326,REG!$Z$2:$Z$124)+SUMIF(REG!$AB$2:$AB$124,HISTORICO!$N326,REG!$AF$2:$AF$124)</f>
        <v>0</v>
      </c>
      <c r="AA326" s="6">
        <f>SUMIF(REG!$D$2:$D$124,HISTORICO!$N326,REG!$I$2:$I$124)+SUMIF(REG!$J$2:$J$124,HISTORICO!$N326,REG!$O$2:$O$124)+SUMIF(REG!$P$2:$P$124,HISTORICO!$N326,REG!$U$2:$U$124)+SUMIF(REG!$V$2:$V$124,HISTORICO!$N326,REG!$AA$2:$AA$124)+SUMIF(REG!$AB$2:$AB$124,HISTORICO!$N326,REG!$AG$2:$AG$124)</f>
        <v>0</v>
      </c>
      <c r="AB326" s="6">
        <f>SUM(HISTORICO!$X326:$AA326)</f>
        <v>0</v>
      </c>
      <c r="AC326" s="188" t="str">
        <f>HISTORICO!$AB326/HISTORICO!$O326</f>
        <v>#DIV/0!</v>
      </c>
      <c r="AD326" s="149"/>
      <c r="AE326" s="149"/>
      <c r="AF326" s="149"/>
      <c r="AG326" s="149"/>
      <c r="AH326" s="149"/>
      <c r="AI326" s="149"/>
      <c r="AJ326" s="149"/>
    </row>
    <row r="327" ht="14.25" customHeight="1">
      <c r="A327" s="149"/>
      <c r="B327" s="177" t="s">
        <v>650</v>
      </c>
      <c r="C327" s="6">
        <v>3.0</v>
      </c>
      <c r="D327" s="6">
        <v>1.0</v>
      </c>
      <c r="E327" s="161">
        <f>HISTORICO!$D327/HISTORICO!$C327</f>
        <v>0.3333333333</v>
      </c>
      <c r="F327" s="149"/>
      <c r="G327" s="149"/>
      <c r="H327" s="149"/>
      <c r="I327" s="149"/>
      <c r="J327" s="149"/>
      <c r="K327" s="150"/>
      <c r="L327" s="149"/>
      <c r="M327" s="149"/>
      <c r="N327" s="187" t="s">
        <v>390</v>
      </c>
      <c r="O327" s="6">
        <f>SUM(HISTORICO!$P327:$T327)</f>
        <v>0</v>
      </c>
      <c r="P327" s="6">
        <f>COUNTIF(REG!$D$2:$D$124,HISTORICO!$N327)</f>
        <v>0</v>
      </c>
      <c r="Q327" s="6">
        <f>COUNTIF(REG!$J$2:$J$124,HISTORICO!$N327)</f>
        <v>0</v>
      </c>
      <c r="R327" s="6">
        <f>COUNTIF(REG!$P$2:$P$124,HISTORICO!$N327)</f>
        <v>0</v>
      </c>
      <c r="S327" s="6">
        <f>COUNTIF(REG!$V$2:$V$124,HISTORICO!$N327)</f>
        <v>0</v>
      </c>
      <c r="T327" s="6">
        <f>COUNTIF(REG!$AB$2:$AB$124,HISTORICO!$N327)</f>
        <v>0</v>
      </c>
      <c r="U327" s="161" t="str">
        <f>HISTORICO!$P327/HISTORICO!$O327</f>
        <v>#DIV/0!</v>
      </c>
      <c r="V327" s="161" t="str">
        <f>HISTORICO!$Q327/HISTORICO!$O327</f>
        <v>#DIV/0!</v>
      </c>
      <c r="W327" s="161" t="str">
        <f>(HISTORICO!$S327+HISTORICO!$T327)/HISTORICO!$O327</f>
        <v>#DIV/0!</v>
      </c>
      <c r="X327" s="6">
        <f>SUMIF(REG!$D$2:$D$124,HISTORICO!$N327,REG!$F$2:$F$124)+SUMIF(REG!$J$2:$J$124,HISTORICO!$N327,REG!$L$2:$L$124)+SUMIF(REG!$P$2:$P$124,HISTORICO!$N327,REG!$R$2:$R$124)+SUMIF(REG!$V$2:$V$124,HISTORICO!$N327,REG!$X$2:$X$124)+SUMIF(REG!$AB$2:$AB$124,HISTORICO!$N327,REG!$AD$2:$AD$124)</f>
        <v>0</v>
      </c>
      <c r="Y327" s="6">
        <f>SUMIF(REG!$D$2:$D$124,HISTORICO!$N327,REG!$G$2:$G$124)+SUMIF(REG!$J$2:$J$124,HISTORICO!$N327,REG!$M$2:$M$124)+SUMIF(REG!$P$2:$P$124,HISTORICO!$N327,REG!$S$2:$S$124)+SUMIF(REG!$V$2:$V$124,HISTORICO!$N327,REG!$Y$2:$Y$124)+SUMIF(REG!$AB$2:$AB$124,HISTORICO!$N327,REG!$AE$2:$AE$124)</f>
        <v>0</v>
      </c>
      <c r="Z327" s="6">
        <f>SUMIF(REG!$D$2:$D$124,HISTORICO!$N327,REG!$H$2:$H$124)+SUMIF(REG!$J$2:$J$124,HISTORICO!$N327,REG!$N$2:$N$124)+SUMIF(REG!$P$2:$P$124,HISTORICO!$N327,REG!$T$2:$T$124)+SUMIF(REG!$V$2:$V$124,HISTORICO!$N327,REG!$Z$2:$Z$124)+SUMIF(REG!$AB$2:$AB$124,HISTORICO!$N327,REG!$AF$2:$AF$124)</f>
        <v>0</v>
      </c>
      <c r="AA327" s="6">
        <f>SUMIF(REG!$D$2:$D$124,HISTORICO!$N327,REG!$I$2:$I$124)+SUMIF(REG!$J$2:$J$124,HISTORICO!$N327,REG!$O$2:$O$124)+SUMIF(REG!$P$2:$P$124,HISTORICO!$N327,REG!$U$2:$U$124)+SUMIF(REG!$V$2:$V$124,HISTORICO!$N327,REG!$AA$2:$AA$124)+SUMIF(REG!$AB$2:$AB$124,HISTORICO!$N327,REG!$AG$2:$AG$124)</f>
        <v>0</v>
      </c>
      <c r="AB327" s="6">
        <f>SUM(HISTORICO!$X327:$AA327)</f>
        <v>0</v>
      </c>
      <c r="AC327" s="188" t="str">
        <f>HISTORICO!$AB327/HISTORICO!$O327</f>
        <v>#DIV/0!</v>
      </c>
      <c r="AD327" s="149"/>
      <c r="AE327" s="149"/>
      <c r="AF327" s="149"/>
      <c r="AG327" s="149"/>
      <c r="AH327" s="149"/>
      <c r="AI327" s="149"/>
      <c r="AJ327" s="149"/>
    </row>
    <row r="328" ht="14.25" customHeight="1">
      <c r="A328" s="149"/>
      <c r="B328" s="177" t="s">
        <v>643</v>
      </c>
      <c r="C328" s="6">
        <v>3.0</v>
      </c>
      <c r="D328" s="6">
        <v>1.0</v>
      </c>
      <c r="E328" s="161">
        <f>HISTORICO!$D328/HISTORICO!$C328</f>
        <v>0.3333333333</v>
      </c>
      <c r="F328" s="149"/>
      <c r="G328" s="149"/>
      <c r="H328" s="149"/>
      <c r="I328" s="149"/>
      <c r="J328" s="149"/>
      <c r="K328" s="150"/>
      <c r="L328" s="149"/>
      <c r="M328" s="149"/>
      <c r="N328" s="187" t="s">
        <v>117</v>
      </c>
      <c r="O328" s="6">
        <f>SUM(HISTORICO!$P328:$T328)</f>
        <v>1</v>
      </c>
      <c r="P328" s="6">
        <f>COUNTIF(REG!$D$2:$D$124,HISTORICO!$N328)</f>
        <v>0</v>
      </c>
      <c r="Q328" s="6">
        <f>COUNTIF(REG!$J$2:$J$124,HISTORICO!$N328)</f>
        <v>0</v>
      </c>
      <c r="R328" s="6">
        <f>COUNTIF(REG!$P$2:$P$124,HISTORICO!$N328)</f>
        <v>0</v>
      </c>
      <c r="S328" s="6">
        <f>COUNTIF(REG!$V$2:$V$124,HISTORICO!$N328)</f>
        <v>1</v>
      </c>
      <c r="T328" s="6">
        <f>COUNTIF(REG!$AB$2:$AB$124,HISTORICO!$N328)</f>
        <v>0</v>
      </c>
      <c r="U328" s="161">
        <f>HISTORICO!$P328/HISTORICO!$O328</f>
        <v>0</v>
      </c>
      <c r="V328" s="161">
        <f>HISTORICO!$Q328/HISTORICO!$O328</f>
        <v>0</v>
      </c>
      <c r="W328" s="161">
        <f>(HISTORICO!$S328+HISTORICO!$T328)/HISTORICO!$O328</f>
        <v>1</v>
      </c>
      <c r="X328" s="6">
        <f>SUMIF(REG!$D$2:$D$124,HISTORICO!$N328,REG!$F$2:$F$124)+SUMIF(REG!$J$2:$J$124,HISTORICO!$N328,REG!$L$2:$L$124)+SUMIF(REG!$P$2:$P$124,HISTORICO!$N328,REG!$R$2:$R$124)+SUMIF(REG!$V$2:$V$124,HISTORICO!$N328,REG!$X$2:$X$124)+SUMIF(REG!$AB$2:$AB$124,HISTORICO!$N328,REG!$AD$2:$AD$124)</f>
        <v>0</v>
      </c>
      <c r="Y328" s="6">
        <f>SUMIF(REG!$D$2:$D$124,HISTORICO!$N328,REG!$G$2:$G$124)+SUMIF(REG!$J$2:$J$124,HISTORICO!$N328,REG!$M$2:$M$124)+SUMIF(REG!$P$2:$P$124,HISTORICO!$N328,REG!$S$2:$S$124)+SUMIF(REG!$V$2:$V$124,HISTORICO!$N328,REG!$Y$2:$Y$124)+SUMIF(REG!$AB$2:$AB$124,HISTORICO!$N328,REG!$AE$2:$AE$124)</f>
        <v>0</v>
      </c>
      <c r="Z328" s="6">
        <f>SUMIF(REG!$D$2:$D$124,HISTORICO!$N328,REG!$H$2:$H$124)+SUMIF(REG!$J$2:$J$124,HISTORICO!$N328,REG!$N$2:$N$124)+SUMIF(REG!$P$2:$P$124,HISTORICO!$N328,REG!$T$2:$T$124)+SUMIF(REG!$V$2:$V$124,HISTORICO!$N328,REG!$Z$2:$Z$124)+SUMIF(REG!$AB$2:$AB$124,HISTORICO!$N328,REG!$AF$2:$AF$124)</f>
        <v>0</v>
      </c>
      <c r="AA328" s="6">
        <f>SUMIF(REG!$D$2:$D$124,HISTORICO!$N328,REG!$I$2:$I$124)+SUMIF(REG!$J$2:$J$124,HISTORICO!$N328,REG!$O$2:$O$124)+SUMIF(REG!$P$2:$P$124,HISTORICO!$N328,REG!$U$2:$U$124)+SUMIF(REG!$V$2:$V$124,HISTORICO!$N328,REG!$AA$2:$AA$124)+SUMIF(REG!$AB$2:$AB$124,HISTORICO!$N328,REG!$AG$2:$AG$124)</f>
        <v>0</v>
      </c>
      <c r="AB328" s="6">
        <f>SUM(HISTORICO!$X328:$AA328)</f>
        <v>0</v>
      </c>
      <c r="AC328" s="188">
        <f>HISTORICO!$AB328/HISTORICO!$O328</f>
        <v>0</v>
      </c>
      <c r="AD328" s="149"/>
      <c r="AE328" s="149"/>
      <c r="AF328" s="149"/>
      <c r="AG328" s="149"/>
      <c r="AH328" s="149"/>
      <c r="AI328" s="149"/>
      <c r="AJ328" s="149"/>
    </row>
    <row r="329" ht="14.25" customHeight="1">
      <c r="A329" s="149"/>
      <c r="B329" s="177" t="s">
        <v>648</v>
      </c>
      <c r="C329" s="6">
        <v>3.0</v>
      </c>
      <c r="D329" s="6">
        <v>1.0</v>
      </c>
      <c r="E329" s="161">
        <f>HISTORICO!$D329/HISTORICO!$C329</f>
        <v>0.3333333333</v>
      </c>
      <c r="F329" s="149"/>
      <c r="G329" s="149"/>
      <c r="H329" s="149"/>
      <c r="I329" s="149"/>
      <c r="J329" s="149"/>
      <c r="K329" s="150"/>
      <c r="L329" s="149"/>
      <c r="M329" s="149"/>
      <c r="N329" s="187" t="s">
        <v>495</v>
      </c>
      <c r="O329" s="6">
        <f>SUM(HISTORICO!$P329:$T329)</f>
        <v>0</v>
      </c>
      <c r="P329" s="6">
        <f>COUNTIF(REG!$D$2:$D$124,HISTORICO!$N329)</f>
        <v>0</v>
      </c>
      <c r="Q329" s="6">
        <f>COUNTIF(REG!$J$2:$J$124,HISTORICO!$N329)</f>
        <v>0</v>
      </c>
      <c r="R329" s="6">
        <f>COUNTIF(REG!$P$2:$P$124,HISTORICO!$N329)</f>
        <v>0</v>
      </c>
      <c r="S329" s="6">
        <f>COUNTIF(REG!$V$2:$V$124,HISTORICO!$N329)</f>
        <v>0</v>
      </c>
      <c r="T329" s="6">
        <f>COUNTIF(REG!$AB$2:$AB$124,HISTORICO!$N329)</f>
        <v>0</v>
      </c>
      <c r="U329" s="161" t="str">
        <f>HISTORICO!$P329/HISTORICO!$O329</f>
        <v>#DIV/0!</v>
      </c>
      <c r="V329" s="161" t="str">
        <f>HISTORICO!$Q329/HISTORICO!$O329</f>
        <v>#DIV/0!</v>
      </c>
      <c r="W329" s="161" t="str">
        <f>(HISTORICO!$S329+HISTORICO!$T329)/HISTORICO!$O329</f>
        <v>#DIV/0!</v>
      </c>
      <c r="X329" s="6">
        <f>SUMIF(REG!$D$2:$D$124,HISTORICO!$N329,REG!$F$2:$F$124)+SUMIF(REG!$J$2:$J$124,HISTORICO!$N329,REG!$L$2:$L$124)+SUMIF(REG!$P$2:$P$124,HISTORICO!$N329,REG!$R$2:$R$124)+SUMIF(REG!$V$2:$V$124,HISTORICO!$N329,REG!$X$2:$X$124)+SUMIF(REG!$AB$2:$AB$124,HISTORICO!$N329,REG!$AD$2:$AD$124)</f>
        <v>0</v>
      </c>
      <c r="Y329" s="6">
        <f>SUMIF(REG!$D$2:$D$124,HISTORICO!$N329,REG!$G$2:$G$124)+SUMIF(REG!$J$2:$J$124,HISTORICO!$N329,REG!$M$2:$M$124)+SUMIF(REG!$P$2:$P$124,HISTORICO!$N329,REG!$S$2:$S$124)+SUMIF(REG!$V$2:$V$124,HISTORICO!$N329,REG!$Y$2:$Y$124)+SUMIF(REG!$AB$2:$AB$124,HISTORICO!$N329,REG!$AE$2:$AE$124)</f>
        <v>0</v>
      </c>
      <c r="Z329" s="6">
        <f>SUMIF(REG!$D$2:$D$124,HISTORICO!$N329,REG!$H$2:$H$124)+SUMIF(REG!$J$2:$J$124,HISTORICO!$N329,REG!$N$2:$N$124)+SUMIF(REG!$P$2:$P$124,HISTORICO!$N329,REG!$T$2:$T$124)+SUMIF(REG!$V$2:$V$124,HISTORICO!$N329,REG!$Z$2:$Z$124)+SUMIF(REG!$AB$2:$AB$124,HISTORICO!$N329,REG!$AF$2:$AF$124)</f>
        <v>0</v>
      </c>
      <c r="AA329" s="6">
        <f>SUMIF(REG!$D$2:$D$124,HISTORICO!$N329,REG!$I$2:$I$124)+SUMIF(REG!$J$2:$J$124,HISTORICO!$N329,REG!$O$2:$O$124)+SUMIF(REG!$P$2:$P$124,HISTORICO!$N329,REG!$U$2:$U$124)+SUMIF(REG!$V$2:$V$124,HISTORICO!$N329,REG!$AA$2:$AA$124)+SUMIF(REG!$AB$2:$AB$124,HISTORICO!$N329,REG!$AG$2:$AG$124)</f>
        <v>0</v>
      </c>
      <c r="AB329" s="6">
        <f>SUM(HISTORICO!$X329:$AA329)</f>
        <v>0</v>
      </c>
      <c r="AC329" s="188" t="str">
        <f>HISTORICO!$AB329/HISTORICO!$O329</f>
        <v>#DIV/0!</v>
      </c>
      <c r="AD329" s="149"/>
      <c r="AE329" s="149"/>
      <c r="AF329" s="149"/>
      <c r="AG329" s="149"/>
      <c r="AH329" s="149"/>
      <c r="AI329" s="149"/>
      <c r="AJ329" s="149"/>
    </row>
    <row r="330" ht="14.25" customHeight="1">
      <c r="A330" s="149"/>
      <c r="B330" s="177" t="s">
        <v>645</v>
      </c>
      <c r="C330" s="6">
        <v>3.0</v>
      </c>
      <c r="D330" s="6">
        <v>1.0</v>
      </c>
      <c r="E330" s="161">
        <f>HISTORICO!$D330/HISTORICO!$C330</f>
        <v>0.3333333333</v>
      </c>
      <c r="F330" s="149"/>
      <c r="G330" s="149"/>
      <c r="H330" s="149"/>
      <c r="I330" s="149"/>
      <c r="J330" s="149"/>
      <c r="K330" s="150"/>
      <c r="L330" s="149"/>
      <c r="M330" s="149"/>
      <c r="N330" s="187" t="s">
        <v>80</v>
      </c>
      <c r="O330" s="6">
        <f>SUM(HISTORICO!$P330:$T330)</f>
        <v>2</v>
      </c>
      <c r="P330" s="6">
        <f>COUNTIF(REG!$D$2:$D$124,HISTORICO!$N330)</f>
        <v>0</v>
      </c>
      <c r="Q330" s="6">
        <f>COUNTIF(REG!$J$2:$J$124,HISTORICO!$N330)</f>
        <v>2</v>
      </c>
      <c r="R330" s="6">
        <f>COUNTIF(REG!$P$2:$P$124,HISTORICO!$N330)</f>
        <v>0</v>
      </c>
      <c r="S330" s="6">
        <f>COUNTIF(REG!$V$2:$V$124,HISTORICO!$N330)</f>
        <v>0</v>
      </c>
      <c r="T330" s="6">
        <f>COUNTIF(REG!$AB$2:$AB$124,HISTORICO!$N330)</f>
        <v>0</v>
      </c>
      <c r="U330" s="161">
        <f>HISTORICO!$P330/HISTORICO!$O330</f>
        <v>0</v>
      </c>
      <c r="V330" s="161">
        <f>HISTORICO!$Q330/HISTORICO!$O330</f>
        <v>1</v>
      </c>
      <c r="W330" s="161">
        <f>(HISTORICO!$S330+HISTORICO!$T330)/HISTORICO!$O330</f>
        <v>0</v>
      </c>
      <c r="X330" s="6">
        <f>SUMIF(REG!$D$2:$D$124,HISTORICO!$N330,REG!$F$2:$F$124)+SUMIF(REG!$J$2:$J$124,HISTORICO!$N330,REG!$L$2:$L$124)+SUMIF(REG!$P$2:$P$124,HISTORICO!$N330,REG!$R$2:$R$124)+SUMIF(REG!$V$2:$V$124,HISTORICO!$N330,REG!$X$2:$X$124)+SUMIF(REG!$AB$2:$AB$124,HISTORICO!$N330,REG!$AD$2:$AD$124)</f>
        <v>2</v>
      </c>
      <c r="Y330" s="6">
        <f>SUMIF(REG!$D$2:$D$124,HISTORICO!$N330,REG!$G$2:$G$124)+SUMIF(REG!$J$2:$J$124,HISTORICO!$N330,REG!$M$2:$M$124)+SUMIF(REG!$P$2:$P$124,HISTORICO!$N330,REG!$S$2:$S$124)+SUMIF(REG!$V$2:$V$124,HISTORICO!$N330,REG!$Y$2:$Y$124)+SUMIF(REG!$AB$2:$AB$124,HISTORICO!$N330,REG!$AE$2:$AE$124)</f>
        <v>0</v>
      </c>
      <c r="Z330" s="6">
        <f>SUMIF(REG!$D$2:$D$124,HISTORICO!$N330,REG!$H$2:$H$124)+SUMIF(REG!$J$2:$J$124,HISTORICO!$N330,REG!$N$2:$N$124)+SUMIF(REG!$P$2:$P$124,HISTORICO!$N330,REG!$T$2:$T$124)+SUMIF(REG!$V$2:$V$124,HISTORICO!$N330,REG!$Z$2:$Z$124)+SUMIF(REG!$AB$2:$AB$124,HISTORICO!$N330,REG!$AF$2:$AF$124)</f>
        <v>0</v>
      </c>
      <c r="AA330" s="6">
        <f>SUMIF(REG!$D$2:$D$124,HISTORICO!$N330,REG!$I$2:$I$124)+SUMIF(REG!$J$2:$J$124,HISTORICO!$N330,REG!$O$2:$O$124)+SUMIF(REG!$P$2:$P$124,HISTORICO!$N330,REG!$U$2:$U$124)+SUMIF(REG!$V$2:$V$124,HISTORICO!$N330,REG!$AA$2:$AA$124)+SUMIF(REG!$AB$2:$AB$124,HISTORICO!$N330,REG!$AG$2:$AG$124)</f>
        <v>0</v>
      </c>
      <c r="AB330" s="6">
        <f>SUM(HISTORICO!$X330:$AA330)</f>
        <v>2</v>
      </c>
      <c r="AC330" s="188">
        <f>HISTORICO!$AB330/HISTORICO!$O330</f>
        <v>1</v>
      </c>
      <c r="AD330" s="149"/>
      <c r="AE330" s="149"/>
      <c r="AF330" s="149"/>
      <c r="AG330" s="149"/>
      <c r="AH330" s="149"/>
      <c r="AI330" s="149"/>
      <c r="AJ330" s="149"/>
    </row>
    <row r="331" ht="14.25" customHeight="1">
      <c r="A331" s="149"/>
      <c r="B331" s="177" t="s">
        <v>644</v>
      </c>
      <c r="C331" s="6">
        <v>3.0</v>
      </c>
      <c r="D331" s="6">
        <v>1.0</v>
      </c>
      <c r="E331" s="161">
        <f>HISTORICO!$D331/HISTORICO!$C331</f>
        <v>0.3333333333</v>
      </c>
      <c r="F331" s="149"/>
      <c r="G331" s="149"/>
      <c r="H331" s="149"/>
      <c r="I331" s="149"/>
      <c r="J331" s="149"/>
      <c r="K331" s="150"/>
      <c r="L331" s="149"/>
      <c r="M331" s="149"/>
      <c r="N331" s="187" t="s">
        <v>95</v>
      </c>
      <c r="O331" s="6">
        <f>SUM(HISTORICO!$P331:$T331)</f>
        <v>2</v>
      </c>
      <c r="P331" s="6">
        <f>COUNTIF(REG!$D$2:$D$124,HISTORICO!$N331)</f>
        <v>0</v>
      </c>
      <c r="Q331" s="6">
        <f>COUNTIF(REG!$J$2:$J$124,HISTORICO!$N331)</f>
        <v>1</v>
      </c>
      <c r="R331" s="6">
        <f>COUNTIF(REG!$P$2:$P$124,HISTORICO!$N331)</f>
        <v>1</v>
      </c>
      <c r="S331" s="6">
        <f>COUNTIF(REG!$V$2:$V$124,HISTORICO!$N331)</f>
        <v>0</v>
      </c>
      <c r="T331" s="6">
        <f>COUNTIF(REG!$AB$2:$AB$124,HISTORICO!$N331)</f>
        <v>0</v>
      </c>
      <c r="U331" s="161">
        <f>HISTORICO!$P331/HISTORICO!$O331</f>
        <v>0</v>
      </c>
      <c r="V331" s="161">
        <f>HISTORICO!$Q331/HISTORICO!$O331</f>
        <v>0.5</v>
      </c>
      <c r="W331" s="161">
        <f>(HISTORICO!$S331+HISTORICO!$T331)/HISTORICO!$O331</f>
        <v>0</v>
      </c>
      <c r="X331" s="6">
        <f>SUMIF(REG!$D$2:$D$124,HISTORICO!$N331,REG!$F$2:$F$124)+SUMIF(REG!$J$2:$J$124,HISTORICO!$N331,REG!$L$2:$L$124)+SUMIF(REG!$P$2:$P$124,HISTORICO!$N331,REG!$R$2:$R$124)+SUMIF(REG!$V$2:$V$124,HISTORICO!$N331,REG!$X$2:$X$124)+SUMIF(REG!$AB$2:$AB$124,HISTORICO!$N331,REG!$AD$2:$AD$124)</f>
        <v>0</v>
      </c>
      <c r="Y331" s="6">
        <f>SUMIF(REG!$D$2:$D$124,HISTORICO!$N331,REG!$G$2:$G$124)+SUMIF(REG!$J$2:$J$124,HISTORICO!$N331,REG!$M$2:$M$124)+SUMIF(REG!$P$2:$P$124,HISTORICO!$N331,REG!$S$2:$S$124)+SUMIF(REG!$V$2:$V$124,HISTORICO!$N331,REG!$Y$2:$Y$124)+SUMIF(REG!$AB$2:$AB$124,HISTORICO!$N331,REG!$AE$2:$AE$124)</f>
        <v>0</v>
      </c>
      <c r="Z331" s="6">
        <f>SUMIF(REG!$D$2:$D$124,HISTORICO!$N331,REG!$H$2:$H$124)+SUMIF(REG!$J$2:$J$124,HISTORICO!$N331,REG!$N$2:$N$124)+SUMIF(REG!$P$2:$P$124,HISTORICO!$N331,REG!$T$2:$T$124)+SUMIF(REG!$V$2:$V$124,HISTORICO!$N331,REG!$Z$2:$Z$124)+SUMIF(REG!$AB$2:$AB$124,HISTORICO!$N331,REG!$AF$2:$AF$124)</f>
        <v>0</v>
      </c>
      <c r="AA331" s="6">
        <f>SUMIF(REG!$D$2:$D$124,HISTORICO!$N331,REG!$I$2:$I$124)+SUMIF(REG!$J$2:$J$124,HISTORICO!$N331,REG!$O$2:$O$124)+SUMIF(REG!$P$2:$P$124,HISTORICO!$N331,REG!$U$2:$U$124)+SUMIF(REG!$V$2:$V$124,HISTORICO!$N331,REG!$AA$2:$AA$124)+SUMIF(REG!$AB$2:$AB$124,HISTORICO!$N331,REG!$AG$2:$AG$124)</f>
        <v>0</v>
      </c>
      <c r="AB331" s="6">
        <f>SUM(HISTORICO!$X331:$AA331)</f>
        <v>0</v>
      </c>
      <c r="AC331" s="188">
        <f>HISTORICO!$AB331/HISTORICO!$O331</f>
        <v>0</v>
      </c>
      <c r="AD331" s="149"/>
      <c r="AE331" s="149"/>
      <c r="AF331" s="149"/>
      <c r="AG331" s="149"/>
      <c r="AH331" s="149"/>
      <c r="AI331" s="149"/>
      <c r="AJ331" s="149"/>
    </row>
    <row r="332" ht="14.25" customHeight="1">
      <c r="A332" s="149"/>
      <c r="B332" s="177" t="s">
        <v>778</v>
      </c>
      <c r="C332" s="6">
        <v>3.0</v>
      </c>
      <c r="D332" s="6">
        <v>0.0</v>
      </c>
      <c r="E332" s="161">
        <f>HISTORICO!$D332/HISTORICO!$C332</f>
        <v>0</v>
      </c>
      <c r="F332" s="149"/>
      <c r="G332" s="149"/>
      <c r="H332" s="149"/>
      <c r="I332" s="149"/>
      <c r="J332" s="149"/>
      <c r="K332" s="150"/>
      <c r="L332" s="149"/>
      <c r="M332" s="149"/>
      <c r="N332" s="187" t="s">
        <v>69</v>
      </c>
      <c r="O332" s="6">
        <f>SUM(HISTORICO!$P332:$T332)</f>
        <v>2</v>
      </c>
      <c r="P332" s="6">
        <f>COUNTIF(REG!$D$2:$D$124,HISTORICO!$N332)</f>
        <v>0</v>
      </c>
      <c r="Q332" s="6">
        <f>COUNTIF(REG!$J$2:$J$124,HISTORICO!$N332)</f>
        <v>2</v>
      </c>
      <c r="R332" s="6">
        <f>COUNTIF(REG!$P$2:$P$124,HISTORICO!$N332)</f>
        <v>0</v>
      </c>
      <c r="S332" s="6">
        <f>COUNTIF(REG!$V$2:$V$124,HISTORICO!$N332)</f>
        <v>0</v>
      </c>
      <c r="T332" s="6">
        <f>COUNTIF(REG!$AB$2:$AB$124,HISTORICO!$N332)</f>
        <v>0</v>
      </c>
      <c r="U332" s="161">
        <f>HISTORICO!$P332/HISTORICO!$O332</f>
        <v>0</v>
      </c>
      <c r="V332" s="161">
        <f>HISTORICO!$Q332/HISTORICO!$O332</f>
        <v>1</v>
      </c>
      <c r="W332" s="161">
        <f>(HISTORICO!$S332+HISTORICO!$T332)/HISTORICO!$O332</f>
        <v>0</v>
      </c>
      <c r="X332" s="6">
        <f>SUMIF(REG!$D$2:$D$124,HISTORICO!$N332,REG!$F$2:$F$124)+SUMIF(REG!$J$2:$J$124,HISTORICO!$N332,REG!$L$2:$L$124)+SUMIF(REG!$P$2:$P$124,HISTORICO!$N332,REG!$R$2:$R$124)+SUMIF(REG!$V$2:$V$124,HISTORICO!$N332,REG!$X$2:$X$124)+SUMIF(REG!$AB$2:$AB$124,HISTORICO!$N332,REG!$AD$2:$AD$124)</f>
        <v>0</v>
      </c>
      <c r="Y332" s="6">
        <f>SUMIF(REG!$D$2:$D$124,HISTORICO!$N332,REG!$G$2:$G$124)+SUMIF(REG!$J$2:$J$124,HISTORICO!$N332,REG!$M$2:$M$124)+SUMIF(REG!$P$2:$P$124,HISTORICO!$N332,REG!$S$2:$S$124)+SUMIF(REG!$V$2:$V$124,HISTORICO!$N332,REG!$Y$2:$Y$124)+SUMIF(REG!$AB$2:$AB$124,HISTORICO!$N332,REG!$AE$2:$AE$124)</f>
        <v>0</v>
      </c>
      <c r="Z332" s="6">
        <f>SUMIF(REG!$D$2:$D$124,HISTORICO!$N332,REG!$H$2:$H$124)+SUMIF(REG!$J$2:$J$124,HISTORICO!$N332,REG!$N$2:$N$124)+SUMIF(REG!$P$2:$P$124,HISTORICO!$N332,REG!$T$2:$T$124)+SUMIF(REG!$V$2:$V$124,HISTORICO!$N332,REG!$Z$2:$Z$124)+SUMIF(REG!$AB$2:$AB$124,HISTORICO!$N332,REG!$AF$2:$AF$124)</f>
        <v>0</v>
      </c>
      <c r="AA332" s="6">
        <f>SUMIF(REG!$D$2:$D$124,HISTORICO!$N332,REG!$I$2:$I$124)+SUMIF(REG!$J$2:$J$124,HISTORICO!$N332,REG!$O$2:$O$124)+SUMIF(REG!$P$2:$P$124,HISTORICO!$N332,REG!$U$2:$U$124)+SUMIF(REG!$V$2:$V$124,HISTORICO!$N332,REG!$AA$2:$AA$124)+SUMIF(REG!$AB$2:$AB$124,HISTORICO!$N332,REG!$AG$2:$AG$124)</f>
        <v>0</v>
      </c>
      <c r="AB332" s="6">
        <f>SUM(HISTORICO!$X332:$AA332)</f>
        <v>0</v>
      </c>
      <c r="AC332" s="188">
        <f>HISTORICO!$AB332/HISTORICO!$O332</f>
        <v>0</v>
      </c>
      <c r="AD332" s="149"/>
      <c r="AE332" s="149"/>
      <c r="AF332" s="149"/>
      <c r="AG332" s="149"/>
      <c r="AH332" s="149"/>
      <c r="AI332" s="149"/>
      <c r="AJ332" s="149"/>
    </row>
    <row r="333" ht="14.25" customHeight="1">
      <c r="A333" s="149"/>
      <c r="B333" s="177" t="s">
        <v>408</v>
      </c>
      <c r="C333" s="6">
        <v>3.0</v>
      </c>
      <c r="D333" s="6">
        <v>0.0</v>
      </c>
      <c r="E333" s="161">
        <f>HISTORICO!$D333/HISTORICO!$C333</f>
        <v>0</v>
      </c>
      <c r="F333" s="149"/>
      <c r="G333" s="149"/>
      <c r="H333" s="149"/>
      <c r="I333" s="149"/>
      <c r="J333" s="149"/>
      <c r="K333" s="150"/>
      <c r="L333" s="149"/>
      <c r="M333" s="149"/>
      <c r="N333" s="187" t="s">
        <v>453</v>
      </c>
      <c r="O333" s="6">
        <f>SUM(HISTORICO!$P333:$T333)</f>
        <v>0</v>
      </c>
      <c r="P333" s="6">
        <f>COUNTIF(REG!$D$2:$D$124,HISTORICO!$N333)</f>
        <v>0</v>
      </c>
      <c r="Q333" s="6">
        <f>COUNTIF(REG!$J$2:$J$124,HISTORICO!$N333)</f>
        <v>0</v>
      </c>
      <c r="R333" s="6">
        <f>COUNTIF(REG!$P$2:$P$124,HISTORICO!$N333)</f>
        <v>0</v>
      </c>
      <c r="S333" s="6">
        <f>COUNTIF(REG!$V$2:$V$124,HISTORICO!$N333)</f>
        <v>0</v>
      </c>
      <c r="T333" s="6">
        <f>COUNTIF(REG!$AB$2:$AB$124,HISTORICO!$N333)</f>
        <v>0</v>
      </c>
      <c r="U333" s="161" t="str">
        <f>HISTORICO!$P333/HISTORICO!$O333</f>
        <v>#DIV/0!</v>
      </c>
      <c r="V333" s="161" t="str">
        <f>HISTORICO!$Q333/HISTORICO!$O333</f>
        <v>#DIV/0!</v>
      </c>
      <c r="W333" s="161" t="str">
        <f>(HISTORICO!$S333+HISTORICO!$T333)/HISTORICO!$O333</f>
        <v>#DIV/0!</v>
      </c>
      <c r="X333" s="6">
        <f>SUMIF(REG!$D$2:$D$124,HISTORICO!$N333,REG!$F$2:$F$124)+SUMIF(REG!$J$2:$J$124,HISTORICO!$N333,REG!$L$2:$L$124)+SUMIF(REG!$P$2:$P$124,HISTORICO!$N333,REG!$R$2:$R$124)+SUMIF(REG!$V$2:$V$124,HISTORICO!$N333,REG!$X$2:$X$124)+SUMIF(REG!$AB$2:$AB$124,HISTORICO!$N333,REG!$AD$2:$AD$124)</f>
        <v>0</v>
      </c>
      <c r="Y333" s="6">
        <f>SUMIF(REG!$D$2:$D$124,HISTORICO!$N333,REG!$G$2:$G$124)+SUMIF(REG!$J$2:$J$124,HISTORICO!$N333,REG!$M$2:$M$124)+SUMIF(REG!$P$2:$P$124,HISTORICO!$N333,REG!$S$2:$S$124)+SUMIF(REG!$V$2:$V$124,HISTORICO!$N333,REG!$Y$2:$Y$124)+SUMIF(REG!$AB$2:$AB$124,HISTORICO!$N333,REG!$AE$2:$AE$124)</f>
        <v>0</v>
      </c>
      <c r="Z333" s="6">
        <f>SUMIF(REG!$D$2:$D$124,HISTORICO!$N333,REG!$H$2:$H$124)+SUMIF(REG!$J$2:$J$124,HISTORICO!$N333,REG!$N$2:$N$124)+SUMIF(REG!$P$2:$P$124,HISTORICO!$N333,REG!$T$2:$T$124)+SUMIF(REG!$V$2:$V$124,HISTORICO!$N333,REG!$Z$2:$Z$124)+SUMIF(REG!$AB$2:$AB$124,HISTORICO!$N333,REG!$AF$2:$AF$124)</f>
        <v>0</v>
      </c>
      <c r="AA333" s="6">
        <f>SUMIF(REG!$D$2:$D$124,HISTORICO!$N333,REG!$I$2:$I$124)+SUMIF(REG!$J$2:$J$124,HISTORICO!$N333,REG!$O$2:$O$124)+SUMIF(REG!$P$2:$P$124,HISTORICO!$N333,REG!$U$2:$U$124)+SUMIF(REG!$V$2:$V$124,HISTORICO!$N333,REG!$AA$2:$AA$124)+SUMIF(REG!$AB$2:$AB$124,HISTORICO!$N333,REG!$AG$2:$AG$124)</f>
        <v>0</v>
      </c>
      <c r="AB333" s="6">
        <f>SUM(HISTORICO!$X333:$AA333)</f>
        <v>0</v>
      </c>
      <c r="AC333" s="188" t="str">
        <f>HISTORICO!$AB333/HISTORICO!$O333</f>
        <v>#DIV/0!</v>
      </c>
      <c r="AD333" s="149"/>
      <c r="AE333" s="149"/>
      <c r="AF333" s="149"/>
      <c r="AG333" s="149"/>
      <c r="AH333" s="149"/>
      <c r="AI333" s="149"/>
      <c r="AJ333" s="149"/>
    </row>
    <row r="334" ht="14.25" customHeight="1">
      <c r="A334" s="149"/>
      <c r="B334" s="177" t="s">
        <v>552</v>
      </c>
      <c r="C334" s="6">
        <v>2.0</v>
      </c>
      <c r="D334" s="6">
        <v>0.0</v>
      </c>
      <c r="E334" s="161">
        <f>HISTORICO!$D334/HISTORICO!$C334</f>
        <v>0</v>
      </c>
      <c r="F334" s="149"/>
      <c r="G334" s="149"/>
      <c r="H334" s="149"/>
      <c r="I334" s="149"/>
      <c r="J334" s="149"/>
      <c r="K334" s="150"/>
      <c r="L334" s="149"/>
      <c r="M334" s="149"/>
      <c r="N334" s="187" t="s">
        <v>105</v>
      </c>
      <c r="O334" s="6">
        <f>SUM(HISTORICO!$P334:$T334)</f>
        <v>1</v>
      </c>
      <c r="P334" s="6">
        <f>COUNTIF(REG!$D$2:$D$124,HISTORICO!$N334)</f>
        <v>0</v>
      </c>
      <c r="Q334" s="6">
        <f>COUNTIF(REG!$J$2:$J$124,HISTORICO!$N334)</f>
        <v>0</v>
      </c>
      <c r="R334" s="6">
        <f>COUNTIF(REG!$P$2:$P$124,HISTORICO!$N334)</f>
        <v>0</v>
      </c>
      <c r="S334" s="6">
        <f>COUNTIF(REG!$V$2:$V$124,HISTORICO!$N334)</f>
        <v>1</v>
      </c>
      <c r="T334" s="6">
        <f>COUNTIF(REG!$AB$2:$AB$124,HISTORICO!$N334)</f>
        <v>0</v>
      </c>
      <c r="U334" s="161">
        <f>HISTORICO!$P334/HISTORICO!$O334</f>
        <v>0</v>
      </c>
      <c r="V334" s="161">
        <f>HISTORICO!$Q334/HISTORICO!$O334</f>
        <v>0</v>
      </c>
      <c r="W334" s="161">
        <f>(HISTORICO!$S334+HISTORICO!$T334)/HISTORICO!$O334</f>
        <v>1</v>
      </c>
      <c r="X334" s="6">
        <f>SUMIF(REG!$D$2:$D$124,HISTORICO!$N334,REG!$F$2:$F$124)+SUMIF(REG!$J$2:$J$124,HISTORICO!$N334,REG!$L$2:$L$124)+SUMIF(REG!$P$2:$P$124,HISTORICO!$N334,REG!$R$2:$R$124)+SUMIF(REG!$V$2:$V$124,HISTORICO!$N334,REG!$X$2:$X$124)+SUMIF(REG!$AB$2:$AB$124,HISTORICO!$N334,REG!$AD$2:$AD$124)</f>
        <v>0</v>
      </c>
      <c r="Y334" s="6">
        <f>SUMIF(REG!$D$2:$D$124,HISTORICO!$N334,REG!$G$2:$G$124)+SUMIF(REG!$J$2:$J$124,HISTORICO!$N334,REG!$M$2:$M$124)+SUMIF(REG!$P$2:$P$124,HISTORICO!$N334,REG!$S$2:$S$124)+SUMIF(REG!$V$2:$V$124,HISTORICO!$N334,REG!$Y$2:$Y$124)+SUMIF(REG!$AB$2:$AB$124,HISTORICO!$N334,REG!$AE$2:$AE$124)</f>
        <v>0</v>
      </c>
      <c r="Z334" s="6">
        <f>SUMIF(REG!$D$2:$D$124,HISTORICO!$N334,REG!$H$2:$H$124)+SUMIF(REG!$J$2:$J$124,HISTORICO!$N334,REG!$N$2:$N$124)+SUMIF(REG!$P$2:$P$124,HISTORICO!$N334,REG!$T$2:$T$124)+SUMIF(REG!$V$2:$V$124,HISTORICO!$N334,REG!$Z$2:$Z$124)+SUMIF(REG!$AB$2:$AB$124,HISTORICO!$N334,REG!$AF$2:$AF$124)</f>
        <v>0</v>
      </c>
      <c r="AA334" s="6">
        <f>SUMIF(REG!$D$2:$D$124,HISTORICO!$N334,REG!$I$2:$I$124)+SUMIF(REG!$J$2:$J$124,HISTORICO!$N334,REG!$O$2:$O$124)+SUMIF(REG!$P$2:$P$124,HISTORICO!$N334,REG!$U$2:$U$124)+SUMIF(REG!$V$2:$V$124,HISTORICO!$N334,REG!$AA$2:$AA$124)+SUMIF(REG!$AB$2:$AB$124,HISTORICO!$N334,REG!$AG$2:$AG$124)</f>
        <v>0</v>
      </c>
      <c r="AB334" s="6">
        <f>SUM(HISTORICO!$X334:$AA334)</f>
        <v>0</v>
      </c>
      <c r="AC334" s="188">
        <f>HISTORICO!$AB334/HISTORICO!$O334</f>
        <v>0</v>
      </c>
      <c r="AD334" s="149"/>
      <c r="AE334" s="149"/>
      <c r="AF334" s="149"/>
      <c r="AG334" s="149"/>
      <c r="AH334" s="149"/>
      <c r="AI334" s="149"/>
      <c r="AJ334" s="149"/>
    </row>
    <row r="335" ht="14.25" customHeight="1">
      <c r="A335" s="149"/>
      <c r="B335" s="177" t="s">
        <v>550</v>
      </c>
      <c r="C335" s="6">
        <v>2.0</v>
      </c>
      <c r="D335" s="6">
        <v>0.0</v>
      </c>
      <c r="E335" s="161">
        <f>HISTORICO!$D335/HISTORICO!$C335</f>
        <v>0</v>
      </c>
      <c r="F335" s="149"/>
      <c r="G335" s="149"/>
      <c r="H335" s="149"/>
      <c r="I335" s="149"/>
      <c r="J335" s="149"/>
      <c r="K335" s="150"/>
      <c r="L335" s="149"/>
      <c r="M335" s="149"/>
      <c r="N335" s="187" t="s">
        <v>519</v>
      </c>
      <c r="O335" s="6">
        <f>SUM(HISTORICO!$P335:$T335)</f>
        <v>0</v>
      </c>
      <c r="P335" s="6">
        <f>COUNTIF(REG!$D$2:$D$124,HISTORICO!$N335)</f>
        <v>0</v>
      </c>
      <c r="Q335" s="6">
        <f>COUNTIF(REG!$J$2:$J$124,HISTORICO!$N335)</f>
        <v>0</v>
      </c>
      <c r="R335" s="6">
        <f>COUNTIF(REG!$P$2:$P$124,HISTORICO!$N335)</f>
        <v>0</v>
      </c>
      <c r="S335" s="6">
        <f>COUNTIF(REG!$V$2:$V$124,HISTORICO!$N335)</f>
        <v>0</v>
      </c>
      <c r="T335" s="6">
        <f>COUNTIF(REG!$AB$2:$AB$124,HISTORICO!$N335)</f>
        <v>0</v>
      </c>
      <c r="U335" s="161" t="str">
        <f>HISTORICO!$P335/HISTORICO!$O335</f>
        <v>#DIV/0!</v>
      </c>
      <c r="V335" s="161" t="str">
        <f>HISTORICO!$Q335/HISTORICO!$O335</f>
        <v>#DIV/0!</v>
      </c>
      <c r="W335" s="161" t="str">
        <f>(HISTORICO!$S335+HISTORICO!$T335)/HISTORICO!$O335</f>
        <v>#DIV/0!</v>
      </c>
      <c r="X335" s="6">
        <f>SUMIF(REG!$D$2:$D$124,HISTORICO!$N335,REG!$F$2:$F$124)+SUMIF(REG!$J$2:$J$124,HISTORICO!$N335,REG!$L$2:$L$124)+SUMIF(REG!$P$2:$P$124,HISTORICO!$N335,REG!$R$2:$R$124)+SUMIF(REG!$V$2:$V$124,HISTORICO!$N335,REG!$X$2:$X$124)+SUMIF(REG!$AB$2:$AB$124,HISTORICO!$N335,REG!$AD$2:$AD$124)</f>
        <v>0</v>
      </c>
      <c r="Y335" s="6">
        <f>SUMIF(REG!$D$2:$D$124,HISTORICO!$N335,REG!$G$2:$G$124)+SUMIF(REG!$J$2:$J$124,HISTORICO!$N335,REG!$M$2:$M$124)+SUMIF(REG!$P$2:$P$124,HISTORICO!$N335,REG!$S$2:$S$124)+SUMIF(REG!$V$2:$V$124,HISTORICO!$N335,REG!$Y$2:$Y$124)+SUMIF(REG!$AB$2:$AB$124,HISTORICO!$N335,REG!$AE$2:$AE$124)</f>
        <v>0</v>
      </c>
      <c r="Z335" s="6">
        <f>SUMIF(REG!$D$2:$D$124,HISTORICO!$N335,REG!$H$2:$H$124)+SUMIF(REG!$J$2:$J$124,HISTORICO!$N335,REG!$N$2:$N$124)+SUMIF(REG!$P$2:$P$124,HISTORICO!$N335,REG!$T$2:$T$124)+SUMIF(REG!$V$2:$V$124,HISTORICO!$N335,REG!$Z$2:$Z$124)+SUMIF(REG!$AB$2:$AB$124,HISTORICO!$N335,REG!$AF$2:$AF$124)</f>
        <v>0</v>
      </c>
      <c r="AA335" s="6">
        <f>SUMIF(REG!$D$2:$D$124,HISTORICO!$N335,REG!$I$2:$I$124)+SUMIF(REG!$J$2:$J$124,HISTORICO!$N335,REG!$O$2:$O$124)+SUMIF(REG!$P$2:$P$124,HISTORICO!$N335,REG!$U$2:$U$124)+SUMIF(REG!$V$2:$V$124,HISTORICO!$N335,REG!$AA$2:$AA$124)+SUMIF(REG!$AB$2:$AB$124,HISTORICO!$N335,REG!$AG$2:$AG$124)</f>
        <v>0</v>
      </c>
      <c r="AB335" s="6">
        <f>SUM(HISTORICO!$X335:$AA335)</f>
        <v>0</v>
      </c>
      <c r="AC335" s="188" t="str">
        <f>HISTORICO!$AB335/HISTORICO!$O335</f>
        <v>#DIV/0!</v>
      </c>
      <c r="AD335" s="149"/>
      <c r="AE335" s="149"/>
      <c r="AF335" s="149"/>
      <c r="AG335" s="149"/>
      <c r="AH335" s="149"/>
      <c r="AI335" s="149"/>
      <c r="AJ335" s="149"/>
    </row>
    <row r="336" ht="14.25" customHeight="1">
      <c r="A336" s="149"/>
      <c r="B336" s="177" t="s">
        <v>539</v>
      </c>
      <c r="C336" s="6">
        <v>2.0</v>
      </c>
      <c r="D336" s="6">
        <v>0.0</v>
      </c>
      <c r="E336" s="161">
        <f>HISTORICO!$D336/HISTORICO!$C336</f>
        <v>0</v>
      </c>
      <c r="F336" s="149"/>
      <c r="G336" s="149"/>
      <c r="H336" s="149"/>
      <c r="I336" s="149"/>
      <c r="J336" s="149"/>
      <c r="K336" s="150"/>
      <c r="L336" s="149"/>
      <c r="M336" s="149"/>
      <c r="N336" s="187" t="s">
        <v>520</v>
      </c>
      <c r="O336" s="6">
        <f>SUM(HISTORICO!$P336:$T336)</f>
        <v>0</v>
      </c>
      <c r="P336" s="6">
        <f>COUNTIF(REG!$D$2:$D$124,HISTORICO!$N336)</f>
        <v>0</v>
      </c>
      <c r="Q336" s="6">
        <f>COUNTIF(REG!$J$2:$J$124,HISTORICO!$N336)</f>
        <v>0</v>
      </c>
      <c r="R336" s="6">
        <f>COUNTIF(REG!$P$2:$P$124,HISTORICO!$N336)</f>
        <v>0</v>
      </c>
      <c r="S336" s="6">
        <f>COUNTIF(REG!$V$2:$V$124,HISTORICO!$N336)</f>
        <v>0</v>
      </c>
      <c r="T336" s="6">
        <f>COUNTIF(REG!$AB$2:$AB$124,HISTORICO!$N336)</f>
        <v>0</v>
      </c>
      <c r="U336" s="161" t="str">
        <f>HISTORICO!$P336/HISTORICO!$O336</f>
        <v>#DIV/0!</v>
      </c>
      <c r="V336" s="161" t="str">
        <f>HISTORICO!$Q336/HISTORICO!$O336</f>
        <v>#DIV/0!</v>
      </c>
      <c r="W336" s="161" t="str">
        <f>(HISTORICO!$S336+HISTORICO!$T336)/HISTORICO!$O336</f>
        <v>#DIV/0!</v>
      </c>
      <c r="X336" s="6">
        <f>SUMIF(REG!$D$2:$D$124,HISTORICO!$N336,REG!$F$2:$F$124)+SUMIF(REG!$J$2:$J$124,HISTORICO!$N336,REG!$L$2:$L$124)+SUMIF(REG!$P$2:$P$124,HISTORICO!$N336,REG!$R$2:$R$124)+SUMIF(REG!$V$2:$V$124,HISTORICO!$N336,REG!$X$2:$X$124)+SUMIF(REG!$AB$2:$AB$124,HISTORICO!$N336,REG!$AD$2:$AD$124)</f>
        <v>0</v>
      </c>
      <c r="Y336" s="6">
        <f>SUMIF(REG!$D$2:$D$124,HISTORICO!$N336,REG!$G$2:$G$124)+SUMIF(REG!$J$2:$J$124,HISTORICO!$N336,REG!$M$2:$M$124)+SUMIF(REG!$P$2:$P$124,HISTORICO!$N336,REG!$S$2:$S$124)+SUMIF(REG!$V$2:$V$124,HISTORICO!$N336,REG!$Y$2:$Y$124)+SUMIF(REG!$AB$2:$AB$124,HISTORICO!$N336,REG!$AE$2:$AE$124)</f>
        <v>0</v>
      </c>
      <c r="Z336" s="6">
        <f>SUMIF(REG!$D$2:$D$124,HISTORICO!$N336,REG!$H$2:$H$124)+SUMIF(REG!$J$2:$J$124,HISTORICO!$N336,REG!$N$2:$N$124)+SUMIF(REG!$P$2:$P$124,HISTORICO!$N336,REG!$T$2:$T$124)+SUMIF(REG!$V$2:$V$124,HISTORICO!$N336,REG!$Z$2:$Z$124)+SUMIF(REG!$AB$2:$AB$124,HISTORICO!$N336,REG!$AF$2:$AF$124)</f>
        <v>0</v>
      </c>
      <c r="AA336" s="6">
        <f>SUMIF(REG!$D$2:$D$124,HISTORICO!$N336,REG!$I$2:$I$124)+SUMIF(REG!$J$2:$J$124,HISTORICO!$N336,REG!$O$2:$O$124)+SUMIF(REG!$P$2:$P$124,HISTORICO!$N336,REG!$U$2:$U$124)+SUMIF(REG!$V$2:$V$124,HISTORICO!$N336,REG!$AA$2:$AA$124)+SUMIF(REG!$AB$2:$AB$124,HISTORICO!$N336,REG!$AG$2:$AG$124)</f>
        <v>0</v>
      </c>
      <c r="AB336" s="6">
        <f>SUM(HISTORICO!$X336:$AA336)</f>
        <v>0</v>
      </c>
      <c r="AC336" s="188" t="str">
        <f>HISTORICO!$AB336/HISTORICO!$O336</f>
        <v>#DIV/0!</v>
      </c>
      <c r="AD336" s="149"/>
      <c r="AE336" s="149"/>
      <c r="AF336" s="149"/>
      <c r="AG336" s="149"/>
      <c r="AH336" s="149"/>
      <c r="AI336" s="149"/>
      <c r="AJ336" s="149"/>
    </row>
    <row r="337" ht="14.25" customHeight="1">
      <c r="A337" s="149"/>
      <c r="B337" s="177" t="s">
        <v>810</v>
      </c>
      <c r="C337" s="6">
        <v>2.0</v>
      </c>
      <c r="D337" s="6">
        <v>0.0</v>
      </c>
      <c r="E337" s="161">
        <f>HISTORICO!$D337/HISTORICO!$C337</f>
        <v>0</v>
      </c>
      <c r="F337" s="149"/>
      <c r="G337" s="149"/>
      <c r="H337" s="149"/>
      <c r="I337" s="149"/>
      <c r="J337" s="149"/>
      <c r="K337" s="150"/>
      <c r="L337" s="149"/>
      <c r="M337" s="149"/>
      <c r="N337" s="187" t="s">
        <v>522</v>
      </c>
      <c r="O337" s="6">
        <f>SUM(HISTORICO!$P337:$T337)</f>
        <v>0</v>
      </c>
      <c r="P337" s="6">
        <f>COUNTIF(REG!$D$2:$D$124,HISTORICO!$N337)</f>
        <v>0</v>
      </c>
      <c r="Q337" s="6">
        <f>COUNTIF(REG!$J$2:$J$124,HISTORICO!$N337)</f>
        <v>0</v>
      </c>
      <c r="R337" s="6">
        <f>COUNTIF(REG!$P$2:$P$124,HISTORICO!$N337)</f>
        <v>0</v>
      </c>
      <c r="S337" s="6">
        <f>COUNTIF(REG!$V$2:$V$124,HISTORICO!$N337)</f>
        <v>0</v>
      </c>
      <c r="T337" s="6">
        <f>COUNTIF(REG!$AB$2:$AB$124,HISTORICO!$N337)</f>
        <v>0</v>
      </c>
      <c r="U337" s="161" t="str">
        <f>HISTORICO!$P337/HISTORICO!$O337</f>
        <v>#DIV/0!</v>
      </c>
      <c r="V337" s="161" t="str">
        <f>HISTORICO!$Q337/HISTORICO!$O337</f>
        <v>#DIV/0!</v>
      </c>
      <c r="W337" s="161" t="str">
        <f>(HISTORICO!$S337+HISTORICO!$T337)/HISTORICO!$O337</f>
        <v>#DIV/0!</v>
      </c>
      <c r="X337" s="6">
        <f>SUMIF(REG!$D$2:$D$124,HISTORICO!$N337,REG!$F$2:$F$124)+SUMIF(REG!$J$2:$J$124,HISTORICO!$N337,REG!$L$2:$L$124)+SUMIF(REG!$P$2:$P$124,HISTORICO!$N337,REG!$R$2:$R$124)+SUMIF(REG!$V$2:$V$124,HISTORICO!$N337,REG!$X$2:$X$124)+SUMIF(REG!$AB$2:$AB$124,HISTORICO!$N337,REG!$AD$2:$AD$124)</f>
        <v>0</v>
      </c>
      <c r="Y337" s="6">
        <f>SUMIF(REG!$D$2:$D$124,HISTORICO!$N337,REG!$G$2:$G$124)+SUMIF(REG!$J$2:$J$124,HISTORICO!$N337,REG!$M$2:$M$124)+SUMIF(REG!$P$2:$P$124,HISTORICO!$N337,REG!$S$2:$S$124)+SUMIF(REG!$V$2:$V$124,HISTORICO!$N337,REG!$Y$2:$Y$124)+SUMIF(REG!$AB$2:$AB$124,HISTORICO!$N337,REG!$AE$2:$AE$124)</f>
        <v>0</v>
      </c>
      <c r="Z337" s="6">
        <f>SUMIF(REG!$D$2:$D$124,HISTORICO!$N337,REG!$H$2:$H$124)+SUMIF(REG!$J$2:$J$124,HISTORICO!$N337,REG!$N$2:$N$124)+SUMIF(REG!$P$2:$P$124,HISTORICO!$N337,REG!$T$2:$T$124)+SUMIF(REG!$V$2:$V$124,HISTORICO!$N337,REG!$Z$2:$Z$124)+SUMIF(REG!$AB$2:$AB$124,HISTORICO!$N337,REG!$AF$2:$AF$124)</f>
        <v>0</v>
      </c>
      <c r="AA337" s="6">
        <f>SUMIF(REG!$D$2:$D$124,HISTORICO!$N337,REG!$I$2:$I$124)+SUMIF(REG!$J$2:$J$124,HISTORICO!$N337,REG!$O$2:$O$124)+SUMIF(REG!$P$2:$P$124,HISTORICO!$N337,REG!$U$2:$U$124)+SUMIF(REG!$V$2:$V$124,HISTORICO!$N337,REG!$AA$2:$AA$124)+SUMIF(REG!$AB$2:$AB$124,HISTORICO!$N337,REG!$AG$2:$AG$124)</f>
        <v>0</v>
      </c>
      <c r="AB337" s="6">
        <f>SUM(HISTORICO!$X337:$AA337)</f>
        <v>0</v>
      </c>
      <c r="AC337" s="188" t="str">
        <f>HISTORICO!$AB337/HISTORICO!$O337</f>
        <v>#DIV/0!</v>
      </c>
      <c r="AD337" s="149"/>
      <c r="AE337" s="149"/>
      <c r="AF337" s="149"/>
      <c r="AG337" s="149"/>
      <c r="AH337" s="149"/>
      <c r="AI337" s="149"/>
      <c r="AJ337" s="149"/>
    </row>
    <row r="338" ht="14.25" customHeight="1">
      <c r="A338" s="149"/>
      <c r="B338" s="177" t="s">
        <v>463</v>
      </c>
      <c r="C338" s="6">
        <v>2.0</v>
      </c>
      <c r="D338" s="6">
        <v>1.0</v>
      </c>
      <c r="E338" s="161">
        <f>HISTORICO!$D338/HISTORICO!$C338</f>
        <v>0.5</v>
      </c>
      <c r="F338" s="149"/>
      <c r="G338" s="149"/>
      <c r="H338" s="149"/>
      <c r="I338" s="149"/>
      <c r="J338" s="149"/>
      <c r="K338" s="150"/>
      <c r="L338" s="149"/>
      <c r="M338" s="149"/>
      <c r="N338" s="187" t="s">
        <v>43</v>
      </c>
      <c r="O338" s="6">
        <f>SUM(HISTORICO!$P338:$T338)</f>
        <v>2</v>
      </c>
      <c r="P338" s="6">
        <f>COUNTIF(REG!$D$2:$D$124,HISTORICO!$N338)</f>
        <v>2</v>
      </c>
      <c r="Q338" s="6">
        <f>COUNTIF(REG!$J$2:$J$124,HISTORICO!$N338)</f>
        <v>0</v>
      </c>
      <c r="R338" s="6">
        <f>COUNTIF(REG!$P$2:$P$124,HISTORICO!$N338)</f>
        <v>0</v>
      </c>
      <c r="S338" s="6">
        <f>COUNTIF(REG!$V$2:$V$124,HISTORICO!$N338)</f>
        <v>0</v>
      </c>
      <c r="T338" s="6">
        <f>COUNTIF(REG!$AB$2:$AB$124,HISTORICO!$N338)</f>
        <v>0</v>
      </c>
      <c r="U338" s="161">
        <f>HISTORICO!$P338/HISTORICO!$O338</f>
        <v>1</v>
      </c>
      <c r="V338" s="161">
        <f>HISTORICO!$Q338/HISTORICO!$O338</f>
        <v>0</v>
      </c>
      <c r="W338" s="161">
        <f>(HISTORICO!$S338+HISTORICO!$T338)/HISTORICO!$O338</f>
        <v>0</v>
      </c>
      <c r="X338" s="6">
        <f>SUMIF(REG!$D$2:$D$124,HISTORICO!$N338,REG!$F$2:$F$124)+SUMIF(REG!$J$2:$J$124,HISTORICO!$N338,REG!$L$2:$L$124)+SUMIF(REG!$P$2:$P$124,HISTORICO!$N338,REG!$R$2:$R$124)+SUMIF(REG!$V$2:$V$124,HISTORICO!$N338,REG!$X$2:$X$124)+SUMIF(REG!$AB$2:$AB$124,HISTORICO!$N338,REG!$AD$2:$AD$124)</f>
        <v>4</v>
      </c>
      <c r="Y338" s="6">
        <f>SUMIF(REG!$D$2:$D$124,HISTORICO!$N338,REG!$G$2:$G$124)+SUMIF(REG!$J$2:$J$124,HISTORICO!$N338,REG!$M$2:$M$124)+SUMIF(REG!$P$2:$P$124,HISTORICO!$N338,REG!$S$2:$S$124)+SUMIF(REG!$V$2:$V$124,HISTORICO!$N338,REG!$Y$2:$Y$124)+SUMIF(REG!$AB$2:$AB$124,HISTORICO!$N338,REG!$AE$2:$AE$124)</f>
        <v>0</v>
      </c>
      <c r="Z338" s="6">
        <f>SUMIF(REG!$D$2:$D$124,HISTORICO!$N338,REG!$H$2:$H$124)+SUMIF(REG!$J$2:$J$124,HISTORICO!$N338,REG!$N$2:$N$124)+SUMIF(REG!$P$2:$P$124,HISTORICO!$N338,REG!$T$2:$T$124)+SUMIF(REG!$V$2:$V$124,HISTORICO!$N338,REG!$Z$2:$Z$124)+SUMIF(REG!$AB$2:$AB$124,HISTORICO!$N338,REG!$AF$2:$AF$124)</f>
        <v>0</v>
      </c>
      <c r="AA338" s="6">
        <f>SUMIF(REG!$D$2:$D$124,HISTORICO!$N338,REG!$I$2:$I$124)+SUMIF(REG!$J$2:$J$124,HISTORICO!$N338,REG!$O$2:$O$124)+SUMIF(REG!$P$2:$P$124,HISTORICO!$N338,REG!$U$2:$U$124)+SUMIF(REG!$V$2:$V$124,HISTORICO!$N338,REG!$AA$2:$AA$124)+SUMIF(REG!$AB$2:$AB$124,HISTORICO!$N338,REG!$AG$2:$AG$124)</f>
        <v>0</v>
      </c>
      <c r="AB338" s="6">
        <f>SUM(HISTORICO!$X338:$AA338)</f>
        <v>4</v>
      </c>
      <c r="AC338" s="188">
        <f>HISTORICO!$AB338/HISTORICO!$O338</f>
        <v>2</v>
      </c>
      <c r="AD338" s="149"/>
      <c r="AE338" s="149"/>
      <c r="AF338" s="149"/>
      <c r="AG338" s="149"/>
      <c r="AH338" s="149"/>
      <c r="AI338" s="149"/>
      <c r="AJ338" s="149"/>
    </row>
    <row r="339" ht="14.25" customHeight="1">
      <c r="A339" s="149"/>
      <c r="B339" s="177" t="s">
        <v>569</v>
      </c>
      <c r="C339" s="6">
        <v>2.0</v>
      </c>
      <c r="D339" s="6">
        <v>2.0</v>
      </c>
      <c r="E339" s="161">
        <f>HISTORICO!$D339/HISTORICO!$C339</f>
        <v>1</v>
      </c>
      <c r="F339" s="149"/>
      <c r="G339" s="149"/>
      <c r="H339" s="149"/>
      <c r="I339" s="149"/>
      <c r="J339" s="149"/>
      <c r="K339" s="150"/>
      <c r="L339" s="149"/>
      <c r="M339" s="149"/>
      <c r="N339" s="187" t="s">
        <v>72</v>
      </c>
      <c r="O339" s="6">
        <f>SUM(HISTORICO!$P339:$T339)</f>
        <v>5</v>
      </c>
      <c r="P339" s="6">
        <f>COUNTIF(REG!$D$2:$D$124,HISTORICO!$N339)</f>
        <v>1</v>
      </c>
      <c r="Q339" s="6">
        <f>COUNTIF(REG!$J$2:$J$124,HISTORICO!$N339)</f>
        <v>0</v>
      </c>
      <c r="R339" s="6">
        <f>COUNTIF(REG!$P$2:$P$124,HISTORICO!$N339)</f>
        <v>4</v>
      </c>
      <c r="S339" s="6">
        <f>COUNTIF(REG!$V$2:$V$124,HISTORICO!$N339)</f>
        <v>0</v>
      </c>
      <c r="T339" s="6">
        <f>COUNTIF(REG!$AB$2:$AB$124,HISTORICO!$N339)</f>
        <v>0</v>
      </c>
      <c r="U339" s="161">
        <f>HISTORICO!$P339/HISTORICO!$O339</f>
        <v>0.2</v>
      </c>
      <c r="V339" s="161">
        <f>HISTORICO!$Q339/HISTORICO!$O339</f>
        <v>0</v>
      </c>
      <c r="W339" s="161">
        <f>(HISTORICO!$S339+HISTORICO!$T339)/HISTORICO!$O339</f>
        <v>0</v>
      </c>
      <c r="X339" s="6">
        <f>SUMIF(REG!$D$2:$D$124,HISTORICO!$N339,REG!$F$2:$F$124)+SUMIF(REG!$J$2:$J$124,HISTORICO!$N339,REG!$L$2:$L$124)+SUMIF(REG!$P$2:$P$124,HISTORICO!$N339,REG!$R$2:$R$124)+SUMIF(REG!$V$2:$V$124,HISTORICO!$N339,REG!$X$2:$X$124)+SUMIF(REG!$AB$2:$AB$124,HISTORICO!$N339,REG!$AD$2:$AD$124)</f>
        <v>2</v>
      </c>
      <c r="Y339" s="6">
        <f>SUMIF(REG!$D$2:$D$124,HISTORICO!$N339,REG!$G$2:$G$124)+SUMIF(REG!$J$2:$J$124,HISTORICO!$N339,REG!$M$2:$M$124)+SUMIF(REG!$P$2:$P$124,HISTORICO!$N339,REG!$S$2:$S$124)+SUMIF(REG!$V$2:$V$124,HISTORICO!$N339,REG!$Y$2:$Y$124)+SUMIF(REG!$AB$2:$AB$124,HISTORICO!$N339,REG!$AE$2:$AE$124)</f>
        <v>0</v>
      </c>
      <c r="Z339" s="6">
        <f>SUMIF(REG!$D$2:$D$124,HISTORICO!$N339,REG!$H$2:$H$124)+SUMIF(REG!$J$2:$J$124,HISTORICO!$N339,REG!$N$2:$N$124)+SUMIF(REG!$P$2:$P$124,HISTORICO!$N339,REG!$T$2:$T$124)+SUMIF(REG!$V$2:$V$124,HISTORICO!$N339,REG!$Z$2:$Z$124)+SUMIF(REG!$AB$2:$AB$124,HISTORICO!$N339,REG!$AF$2:$AF$124)</f>
        <v>0</v>
      </c>
      <c r="AA339" s="6">
        <f>SUMIF(REG!$D$2:$D$124,HISTORICO!$N339,REG!$I$2:$I$124)+SUMIF(REG!$J$2:$J$124,HISTORICO!$N339,REG!$O$2:$O$124)+SUMIF(REG!$P$2:$P$124,HISTORICO!$N339,REG!$U$2:$U$124)+SUMIF(REG!$V$2:$V$124,HISTORICO!$N339,REG!$AA$2:$AA$124)+SUMIF(REG!$AB$2:$AB$124,HISTORICO!$N339,REG!$AG$2:$AG$124)</f>
        <v>0</v>
      </c>
      <c r="AB339" s="6">
        <f>SUM(HISTORICO!$X339:$AA339)</f>
        <v>2</v>
      </c>
      <c r="AC339" s="188">
        <f>HISTORICO!$AB339/HISTORICO!$O339</f>
        <v>0.4</v>
      </c>
      <c r="AD339" s="149"/>
      <c r="AE339" s="149"/>
      <c r="AF339" s="149"/>
      <c r="AG339" s="149"/>
      <c r="AH339" s="149"/>
      <c r="AI339" s="149"/>
      <c r="AJ339" s="149"/>
    </row>
    <row r="340" ht="14.25" customHeight="1">
      <c r="A340" s="149"/>
      <c r="B340" s="177" t="s">
        <v>599</v>
      </c>
      <c r="C340" s="6">
        <v>2.0</v>
      </c>
      <c r="D340" s="6">
        <v>1.0</v>
      </c>
      <c r="E340" s="161">
        <f>HISTORICO!$D340/HISTORICO!$C340</f>
        <v>0.5</v>
      </c>
      <c r="F340" s="149"/>
      <c r="G340" s="149"/>
      <c r="H340" s="149"/>
      <c r="I340" s="149"/>
      <c r="J340" s="149"/>
      <c r="K340" s="150"/>
      <c r="L340" s="149"/>
      <c r="M340" s="149"/>
      <c r="N340" s="187" t="s">
        <v>52</v>
      </c>
      <c r="O340" s="6">
        <f>SUM(HISTORICO!$P340:$T340)</f>
        <v>4</v>
      </c>
      <c r="P340" s="6">
        <f>COUNTIF(REG!$D$2:$D$124,HISTORICO!$N340)</f>
        <v>1</v>
      </c>
      <c r="Q340" s="6">
        <f>COUNTIF(REG!$J$2:$J$124,HISTORICO!$N340)</f>
        <v>2</v>
      </c>
      <c r="R340" s="6">
        <f>COUNTIF(REG!$P$2:$P$124,HISTORICO!$N340)</f>
        <v>0</v>
      </c>
      <c r="S340" s="6">
        <f>COUNTIF(REG!$V$2:$V$124,HISTORICO!$N340)</f>
        <v>1</v>
      </c>
      <c r="T340" s="6">
        <f>COUNTIF(REG!$AB$2:$AB$124,HISTORICO!$N340)</f>
        <v>0</v>
      </c>
      <c r="U340" s="161">
        <f>HISTORICO!$P340/HISTORICO!$O340</f>
        <v>0.25</v>
      </c>
      <c r="V340" s="161">
        <f>HISTORICO!$Q340/HISTORICO!$O340</f>
        <v>0.5</v>
      </c>
      <c r="W340" s="161">
        <f>(HISTORICO!$S340+HISTORICO!$T340)/HISTORICO!$O340</f>
        <v>0.25</v>
      </c>
      <c r="X340" s="6">
        <f>SUMIF(REG!$D$2:$D$124,HISTORICO!$N340,REG!$F$2:$F$124)+SUMIF(REG!$J$2:$J$124,HISTORICO!$N340,REG!$L$2:$L$124)+SUMIF(REG!$P$2:$P$124,HISTORICO!$N340,REG!$R$2:$R$124)+SUMIF(REG!$V$2:$V$124,HISTORICO!$N340,REG!$X$2:$X$124)+SUMIF(REG!$AB$2:$AB$124,HISTORICO!$N340,REG!$AD$2:$AD$124)</f>
        <v>0</v>
      </c>
      <c r="Y340" s="6">
        <f>SUMIF(REG!$D$2:$D$124,HISTORICO!$N340,REG!$G$2:$G$124)+SUMIF(REG!$J$2:$J$124,HISTORICO!$N340,REG!$M$2:$M$124)+SUMIF(REG!$P$2:$P$124,HISTORICO!$N340,REG!$S$2:$S$124)+SUMIF(REG!$V$2:$V$124,HISTORICO!$N340,REG!$Y$2:$Y$124)+SUMIF(REG!$AB$2:$AB$124,HISTORICO!$N340,REG!$AE$2:$AE$124)</f>
        <v>0</v>
      </c>
      <c r="Z340" s="6">
        <f>SUMIF(REG!$D$2:$D$124,HISTORICO!$N340,REG!$H$2:$H$124)+SUMIF(REG!$J$2:$J$124,HISTORICO!$N340,REG!$N$2:$N$124)+SUMIF(REG!$P$2:$P$124,HISTORICO!$N340,REG!$T$2:$T$124)+SUMIF(REG!$V$2:$V$124,HISTORICO!$N340,REG!$Z$2:$Z$124)+SUMIF(REG!$AB$2:$AB$124,HISTORICO!$N340,REG!$AF$2:$AF$124)</f>
        <v>2</v>
      </c>
      <c r="AA340" s="6">
        <f>SUMIF(REG!$D$2:$D$124,HISTORICO!$N340,REG!$I$2:$I$124)+SUMIF(REG!$J$2:$J$124,HISTORICO!$N340,REG!$O$2:$O$124)+SUMIF(REG!$P$2:$P$124,HISTORICO!$N340,REG!$U$2:$U$124)+SUMIF(REG!$V$2:$V$124,HISTORICO!$N340,REG!$AA$2:$AA$124)+SUMIF(REG!$AB$2:$AB$124,HISTORICO!$N340,REG!$AG$2:$AG$124)</f>
        <v>0</v>
      </c>
      <c r="AB340" s="6">
        <f>SUM(HISTORICO!$X340:$AA340)</f>
        <v>2</v>
      </c>
      <c r="AC340" s="188">
        <f>HISTORICO!$AB340/HISTORICO!$O340</f>
        <v>0.5</v>
      </c>
      <c r="AD340" s="149"/>
      <c r="AE340" s="149"/>
      <c r="AF340" s="149"/>
      <c r="AG340" s="149"/>
      <c r="AH340" s="149"/>
      <c r="AI340" s="149"/>
      <c r="AJ340" s="149"/>
    </row>
    <row r="341" ht="14.25" customHeight="1">
      <c r="A341" s="149"/>
      <c r="B341" s="177" t="s">
        <v>598</v>
      </c>
      <c r="C341" s="6">
        <v>2.0</v>
      </c>
      <c r="D341" s="6">
        <v>1.0</v>
      </c>
      <c r="E341" s="161">
        <f>HISTORICO!$D341/HISTORICO!$C341</f>
        <v>0.5</v>
      </c>
      <c r="F341" s="149"/>
      <c r="G341" s="149"/>
      <c r="H341" s="149"/>
      <c r="I341" s="149"/>
      <c r="J341" s="149"/>
      <c r="K341" s="150"/>
      <c r="L341" s="149"/>
      <c r="M341" s="149"/>
      <c r="N341" s="187" t="s">
        <v>42</v>
      </c>
      <c r="O341" s="6">
        <f>SUM(HISTORICO!$P341:$T341)</f>
        <v>6</v>
      </c>
      <c r="P341" s="6">
        <f>COUNTIF(REG!$D$2:$D$124,HISTORICO!$N341)</f>
        <v>2</v>
      </c>
      <c r="Q341" s="6">
        <f>COUNTIF(REG!$J$2:$J$124,HISTORICO!$N341)</f>
        <v>2</v>
      </c>
      <c r="R341" s="6">
        <f>COUNTIF(REG!$P$2:$P$124,HISTORICO!$N341)</f>
        <v>2</v>
      </c>
      <c r="S341" s="6">
        <f>COUNTIF(REG!$V$2:$V$124,HISTORICO!$N341)</f>
        <v>0</v>
      </c>
      <c r="T341" s="6">
        <f>COUNTIF(REG!$AB$2:$AB$124,HISTORICO!$N341)</f>
        <v>0</v>
      </c>
      <c r="U341" s="161">
        <f>HISTORICO!$P341/HISTORICO!$O341</f>
        <v>0.3333333333</v>
      </c>
      <c r="V341" s="161">
        <f>HISTORICO!$Q341/HISTORICO!$O341</f>
        <v>0.3333333333</v>
      </c>
      <c r="W341" s="161">
        <f>(HISTORICO!$S341+HISTORICO!$T341)/HISTORICO!$O341</f>
        <v>0</v>
      </c>
      <c r="X341" s="6">
        <f>SUMIF(REG!$D$2:$D$124,HISTORICO!$N341,REG!$F$2:$F$124)+SUMIF(REG!$J$2:$J$124,HISTORICO!$N341,REG!$L$2:$L$124)+SUMIF(REG!$P$2:$P$124,HISTORICO!$N341,REG!$R$2:$R$124)+SUMIF(REG!$V$2:$V$124,HISTORICO!$N341,REG!$X$2:$X$124)+SUMIF(REG!$AB$2:$AB$124,HISTORICO!$N341,REG!$AD$2:$AD$124)</f>
        <v>2</v>
      </c>
      <c r="Y341" s="6">
        <f>SUMIF(REG!$D$2:$D$124,HISTORICO!$N341,REG!$G$2:$G$124)+SUMIF(REG!$J$2:$J$124,HISTORICO!$N341,REG!$M$2:$M$124)+SUMIF(REG!$P$2:$P$124,HISTORICO!$N341,REG!$S$2:$S$124)+SUMIF(REG!$V$2:$V$124,HISTORICO!$N341,REG!$Y$2:$Y$124)+SUMIF(REG!$AB$2:$AB$124,HISTORICO!$N341,REG!$AE$2:$AE$124)</f>
        <v>2</v>
      </c>
      <c r="Z341" s="6">
        <f>SUMIF(REG!$D$2:$D$124,HISTORICO!$N341,REG!$H$2:$H$124)+SUMIF(REG!$J$2:$J$124,HISTORICO!$N341,REG!$N$2:$N$124)+SUMIF(REG!$P$2:$P$124,HISTORICO!$N341,REG!$T$2:$T$124)+SUMIF(REG!$V$2:$V$124,HISTORICO!$N341,REG!$Z$2:$Z$124)+SUMIF(REG!$AB$2:$AB$124,HISTORICO!$N341,REG!$AF$2:$AF$124)</f>
        <v>0</v>
      </c>
      <c r="AA341" s="6">
        <f>SUMIF(REG!$D$2:$D$124,HISTORICO!$N341,REG!$I$2:$I$124)+SUMIF(REG!$J$2:$J$124,HISTORICO!$N341,REG!$O$2:$O$124)+SUMIF(REG!$P$2:$P$124,HISTORICO!$N341,REG!$U$2:$U$124)+SUMIF(REG!$V$2:$V$124,HISTORICO!$N341,REG!$AA$2:$AA$124)+SUMIF(REG!$AB$2:$AB$124,HISTORICO!$N341,REG!$AG$2:$AG$124)</f>
        <v>0</v>
      </c>
      <c r="AB341" s="6">
        <f>SUM(HISTORICO!$X341:$AA341)</f>
        <v>4</v>
      </c>
      <c r="AC341" s="188">
        <f>HISTORICO!$AB341/HISTORICO!$O341</f>
        <v>0.6666666667</v>
      </c>
      <c r="AD341" s="149"/>
      <c r="AE341" s="149"/>
      <c r="AF341" s="149"/>
      <c r="AG341" s="149"/>
      <c r="AH341" s="149"/>
      <c r="AI341" s="149"/>
      <c r="AJ341" s="149"/>
    </row>
    <row r="342" ht="14.25" customHeight="1">
      <c r="A342" s="149"/>
      <c r="B342" s="177" t="s">
        <v>596</v>
      </c>
      <c r="C342" s="6">
        <v>2.0</v>
      </c>
      <c r="D342" s="6">
        <v>1.0</v>
      </c>
      <c r="E342" s="161">
        <f>HISTORICO!$D342/HISTORICO!$C342</f>
        <v>0.5</v>
      </c>
      <c r="F342" s="149"/>
      <c r="G342" s="149"/>
      <c r="H342" s="149"/>
      <c r="I342" s="149"/>
      <c r="J342" s="149"/>
      <c r="K342" s="150"/>
      <c r="L342" s="149"/>
      <c r="M342" s="149"/>
      <c r="N342" s="187" t="s">
        <v>507</v>
      </c>
      <c r="O342" s="6">
        <f>SUM(HISTORICO!$P342:$T342)</f>
        <v>0</v>
      </c>
      <c r="P342" s="6">
        <f>COUNTIF(REG!$D$2:$D$124,HISTORICO!$N342)</f>
        <v>0</v>
      </c>
      <c r="Q342" s="6">
        <f>COUNTIF(REG!$J$2:$J$124,HISTORICO!$N342)</f>
        <v>0</v>
      </c>
      <c r="R342" s="6">
        <f>COUNTIF(REG!$P$2:$P$124,HISTORICO!$N342)</f>
        <v>0</v>
      </c>
      <c r="S342" s="6">
        <f>COUNTIF(REG!$V$2:$V$124,HISTORICO!$N342)</f>
        <v>0</v>
      </c>
      <c r="T342" s="6">
        <f>COUNTIF(REG!$AB$2:$AB$124,HISTORICO!$N342)</f>
        <v>0</v>
      </c>
      <c r="U342" s="161" t="str">
        <f>HISTORICO!$P342/HISTORICO!$O342</f>
        <v>#DIV/0!</v>
      </c>
      <c r="V342" s="161" t="str">
        <f>HISTORICO!$Q342/HISTORICO!$O342</f>
        <v>#DIV/0!</v>
      </c>
      <c r="W342" s="161" t="str">
        <f>(HISTORICO!$S342+HISTORICO!$T342)/HISTORICO!$O342</f>
        <v>#DIV/0!</v>
      </c>
      <c r="X342" s="6">
        <f>SUMIF(REG!$D$2:$D$124,HISTORICO!$N342,REG!$F$2:$F$124)+SUMIF(REG!$J$2:$J$124,HISTORICO!$N342,REG!$L$2:$L$124)+SUMIF(REG!$P$2:$P$124,HISTORICO!$N342,REG!$R$2:$R$124)+SUMIF(REG!$V$2:$V$124,HISTORICO!$N342,REG!$X$2:$X$124)+SUMIF(REG!$AB$2:$AB$124,HISTORICO!$N342,REG!$AD$2:$AD$124)</f>
        <v>0</v>
      </c>
      <c r="Y342" s="6">
        <f>SUMIF(REG!$D$2:$D$124,HISTORICO!$N342,REG!$G$2:$G$124)+SUMIF(REG!$J$2:$J$124,HISTORICO!$N342,REG!$M$2:$M$124)+SUMIF(REG!$P$2:$P$124,HISTORICO!$N342,REG!$S$2:$S$124)+SUMIF(REG!$V$2:$V$124,HISTORICO!$N342,REG!$Y$2:$Y$124)+SUMIF(REG!$AB$2:$AB$124,HISTORICO!$N342,REG!$AE$2:$AE$124)</f>
        <v>0</v>
      </c>
      <c r="Z342" s="6">
        <f>SUMIF(REG!$D$2:$D$124,HISTORICO!$N342,REG!$H$2:$H$124)+SUMIF(REG!$J$2:$J$124,HISTORICO!$N342,REG!$N$2:$N$124)+SUMIF(REG!$P$2:$P$124,HISTORICO!$N342,REG!$T$2:$T$124)+SUMIF(REG!$V$2:$V$124,HISTORICO!$N342,REG!$Z$2:$Z$124)+SUMIF(REG!$AB$2:$AB$124,HISTORICO!$N342,REG!$AF$2:$AF$124)</f>
        <v>0</v>
      </c>
      <c r="AA342" s="6">
        <f>SUMIF(REG!$D$2:$D$124,HISTORICO!$N342,REG!$I$2:$I$124)+SUMIF(REG!$J$2:$J$124,HISTORICO!$N342,REG!$O$2:$O$124)+SUMIF(REG!$P$2:$P$124,HISTORICO!$N342,REG!$U$2:$U$124)+SUMIF(REG!$V$2:$V$124,HISTORICO!$N342,REG!$AA$2:$AA$124)+SUMIF(REG!$AB$2:$AB$124,HISTORICO!$N342,REG!$AG$2:$AG$124)</f>
        <v>0</v>
      </c>
      <c r="AB342" s="6">
        <f>SUM(HISTORICO!$X342:$AA342)</f>
        <v>0</v>
      </c>
      <c r="AC342" s="188" t="str">
        <f>HISTORICO!$AB342/HISTORICO!$O342</f>
        <v>#DIV/0!</v>
      </c>
      <c r="AD342" s="149"/>
      <c r="AE342" s="149"/>
      <c r="AF342" s="149"/>
      <c r="AG342" s="149"/>
      <c r="AH342" s="149"/>
      <c r="AI342" s="149"/>
      <c r="AJ342" s="149"/>
    </row>
    <row r="343" ht="14.25" customHeight="1">
      <c r="A343" s="149"/>
      <c r="B343" s="177" t="s">
        <v>34</v>
      </c>
      <c r="C343" s="6">
        <v>2.0</v>
      </c>
      <c r="D343" s="6">
        <v>1.0</v>
      </c>
      <c r="E343" s="161">
        <f>HISTORICO!$D343/HISTORICO!$C343</f>
        <v>0.5</v>
      </c>
      <c r="F343" s="149"/>
      <c r="G343" s="149"/>
      <c r="H343" s="149"/>
      <c r="I343" s="149"/>
      <c r="J343" s="149"/>
      <c r="K343" s="150"/>
      <c r="L343" s="149"/>
      <c r="M343" s="149"/>
      <c r="N343" s="187" t="s">
        <v>373</v>
      </c>
      <c r="O343" s="6">
        <f>SUM(HISTORICO!$P343:$T343)</f>
        <v>0</v>
      </c>
      <c r="P343" s="6">
        <f>COUNTIF(REG!$D$2:$D$124,HISTORICO!$N343)</f>
        <v>0</v>
      </c>
      <c r="Q343" s="6">
        <f>COUNTIF(REG!$J$2:$J$124,HISTORICO!$N343)</f>
        <v>0</v>
      </c>
      <c r="R343" s="6">
        <f>COUNTIF(REG!$P$2:$P$124,HISTORICO!$N343)</f>
        <v>0</v>
      </c>
      <c r="S343" s="6">
        <f>COUNTIF(REG!$V$2:$V$124,HISTORICO!$N343)</f>
        <v>0</v>
      </c>
      <c r="T343" s="6">
        <f>COUNTIF(REG!$AB$2:$AB$124,HISTORICO!$N343)</f>
        <v>0</v>
      </c>
      <c r="U343" s="161" t="str">
        <f>HISTORICO!$P343/HISTORICO!$O343</f>
        <v>#DIV/0!</v>
      </c>
      <c r="V343" s="161" t="str">
        <f>HISTORICO!$Q343/HISTORICO!$O343</f>
        <v>#DIV/0!</v>
      </c>
      <c r="W343" s="161" t="str">
        <f>(HISTORICO!$S343+HISTORICO!$T343)/HISTORICO!$O343</f>
        <v>#DIV/0!</v>
      </c>
      <c r="X343" s="6">
        <f>SUMIF(REG!$D$2:$D$124,HISTORICO!$N343,REG!$F$2:$F$124)+SUMIF(REG!$J$2:$J$124,HISTORICO!$N343,REG!$L$2:$L$124)+SUMIF(REG!$P$2:$P$124,HISTORICO!$N343,REG!$R$2:$R$124)+SUMIF(REG!$V$2:$V$124,HISTORICO!$N343,REG!$X$2:$X$124)+SUMIF(REG!$AB$2:$AB$124,HISTORICO!$N343,REG!$AD$2:$AD$124)</f>
        <v>0</v>
      </c>
      <c r="Y343" s="6">
        <f>SUMIF(REG!$D$2:$D$124,HISTORICO!$N343,REG!$G$2:$G$124)+SUMIF(REG!$J$2:$J$124,HISTORICO!$N343,REG!$M$2:$M$124)+SUMIF(REG!$P$2:$P$124,HISTORICO!$N343,REG!$S$2:$S$124)+SUMIF(REG!$V$2:$V$124,HISTORICO!$N343,REG!$Y$2:$Y$124)+SUMIF(REG!$AB$2:$AB$124,HISTORICO!$N343,REG!$AE$2:$AE$124)</f>
        <v>0</v>
      </c>
      <c r="Z343" s="6">
        <f>SUMIF(REG!$D$2:$D$124,HISTORICO!$N343,REG!$H$2:$H$124)+SUMIF(REG!$J$2:$J$124,HISTORICO!$N343,REG!$N$2:$N$124)+SUMIF(REG!$P$2:$P$124,HISTORICO!$N343,REG!$T$2:$T$124)+SUMIF(REG!$V$2:$V$124,HISTORICO!$N343,REG!$Z$2:$Z$124)+SUMIF(REG!$AB$2:$AB$124,HISTORICO!$N343,REG!$AF$2:$AF$124)</f>
        <v>0</v>
      </c>
      <c r="AA343" s="6">
        <f>SUMIF(REG!$D$2:$D$124,HISTORICO!$N343,REG!$I$2:$I$124)+SUMIF(REG!$J$2:$J$124,HISTORICO!$N343,REG!$O$2:$O$124)+SUMIF(REG!$P$2:$P$124,HISTORICO!$N343,REG!$U$2:$U$124)+SUMIF(REG!$V$2:$V$124,HISTORICO!$N343,REG!$AA$2:$AA$124)+SUMIF(REG!$AB$2:$AB$124,HISTORICO!$N343,REG!$AG$2:$AG$124)</f>
        <v>0</v>
      </c>
      <c r="AB343" s="6">
        <f>SUM(HISTORICO!$X343:$AA343)</f>
        <v>0</v>
      </c>
      <c r="AC343" s="188" t="str">
        <f>HISTORICO!$AB343/HISTORICO!$O343</f>
        <v>#DIV/0!</v>
      </c>
      <c r="AD343" s="149"/>
      <c r="AE343" s="149"/>
      <c r="AF343" s="149"/>
      <c r="AG343" s="149"/>
      <c r="AH343" s="149"/>
      <c r="AI343" s="149"/>
      <c r="AJ343" s="149"/>
    </row>
    <row r="344" ht="14.25" customHeight="1">
      <c r="A344" s="149"/>
      <c r="B344" s="177" t="s">
        <v>605</v>
      </c>
      <c r="C344" s="6">
        <v>2.0</v>
      </c>
      <c r="D344" s="6">
        <v>1.0</v>
      </c>
      <c r="E344" s="161">
        <f>HISTORICO!$D344/HISTORICO!$C344</f>
        <v>0.5</v>
      </c>
      <c r="F344" s="149"/>
      <c r="G344" s="149"/>
      <c r="H344" s="149"/>
      <c r="I344" s="149"/>
      <c r="J344" s="149"/>
      <c r="K344" s="150"/>
      <c r="L344" s="149"/>
      <c r="M344" s="149"/>
      <c r="N344" s="187" t="s">
        <v>377</v>
      </c>
      <c r="O344" s="6">
        <f>SUM(HISTORICO!$P344:$T344)</f>
        <v>0</v>
      </c>
      <c r="P344" s="6">
        <f>COUNTIF(REG!$D$2:$D$124,HISTORICO!$N344)</f>
        <v>0</v>
      </c>
      <c r="Q344" s="6">
        <f>COUNTIF(REG!$J$2:$J$124,HISTORICO!$N344)</f>
        <v>0</v>
      </c>
      <c r="R344" s="6">
        <f>COUNTIF(REG!$P$2:$P$124,HISTORICO!$N344)</f>
        <v>0</v>
      </c>
      <c r="S344" s="6">
        <f>COUNTIF(REG!$V$2:$V$124,HISTORICO!$N344)</f>
        <v>0</v>
      </c>
      <c r="T344" s="6">
        <f>COUNTIF(REG!$AB$2:$AB$124,HISTORICO!$N344)</f>
        <v>0</v>
      </c>
      <c r="U344" s="161" t="str">
        <f>HISTORICO!$P344/HISTORICO!$O344</f>
        <v>#DIV/0!</v>
      </c>
      <c r="V344" s="161" t="str">
        <f>HISTORICO!$Q344/HISTORICO!$O344</f>
        <v>#DIV/0!</v>
      </c>
      <c r="W344" s="161" t="str">
        <f>(HISTORICO!$S344+HISTORICO!$T344)/HISTORICO!$O344</f>
        <v>#DIV/0!</v>
      </c>
      <c r="X344" s="6">
        <f>SUMIF(REG!$D$2:$D$124,HISTORICO!$N344,REG!$F$2:$F$124)+SUMIF(REG!$J$2:$J$124,HISTORICO!$N344,REG!$L$2:$L$124)+SUMIF(REG!$P$2:$P$124,HISTORICO!$N344,REG!$R$2:$R$124)+SUMIF(REG!$V$2:$V$124,HISTORICO!$N344,REG!$X$2:$X$124)+SUMIF(REG!$AB$2:$AB$124,HISTORICO!$N344,REG!$AD$2:$AD$124)</f>
        <v>0</v>
      </c>
      <c r="Y344" s="6">
        <f>SUMIF(REG!$D$2:$D$124,HISTORICO!$N344,REG!$G$2:$G$124)+SUMIF(REG!$J$2:$J$124,HISTORICO!$N344,REG!$M$2:$M$124)+SUMIF(REG!$P$2:$P$124,HISTORICO!$N344,REG!$S$2:$S$124)+SUMIF(REG!$V$2:$V$124,HISTORICO!$N344,REG!$Y$2:$Y$124)+SUMIF(REG!$AB$2:$AB$124,HISTORICO!$N344,REG!$AE$2:$AE$124)</f>
        <v>0</v>
      </c>
      <c r="Z344" s="6">
        <f>SUMIF(REG!$D$2:$D$124,HISTORICO!$N344,REG!$H$2:$H$124)+SUMIF(REG!$J$2:$J$124,HISTORICO!$N344,REG!$N$2:$N$124)+SUMIF(REG!$P$2:$P$124,HISTORICO!$N344,REG!$T$2:$T$124)+SUMIF(REG!$V$2:$V$124,HISTORICO!$N344,REG!$Z$2:$Z$124)+SUMIF(REG!$AB$2:$AB$124,HISTORICO!$N344,REG!$AF$2:$AF$124)</f>
        <v>0</v>
      </c>
      <c r="AA344" s="6">
        <f>SUMIF(REG!$D$2:$D$124,HISTORICO!$N344,REG!$I$2:$I$124)+SUMIF(REG!$J$2:$J$124,HISTORICO!$N344,REG!$O$2:$O$124)+SUMIF(REG!$P$2:$P$124,HISTORICO!$N344,REG!$U$2:$U$124)+SUMIF(REG!$V$2:$V$124,HISTORICO!$N344,REG!$AA$2:$AA$124)+SUMIF(REG!$AB$2:$AB$124,HISTORICO!$N344,REG!$AG$2:$AG$124)</f>
        <v>0</v>
      </c>
      <c r="AB344" s="6">
        <f>SUM(HISTORICO!$X344:$AA344)</f>
        <v>0</v>
      </c>
      <c r="AC344" s="188" t="str">
        <f>HISTORICO!$AB344/HISTORICO!$O344</f>
        <v>#DIV/0!</v>
      </c>
      <c r="AD344" s="149"/>
      <c r="AE344" s="149"/>
      <c r="AF344" s="149"/>
      <c r="AG344" s="149"/>
      <c r="AH344" s="149"/>
      <c r="AI344" s="149"/>
      <c r="AJ344" s="149"/>
    </row>
    <row r="345" ht="14.25" customHeight="1">
      <c r="A345" s="149"/>
      <c r="B345" s="177" t="s">
        <v>593</v>
      </c>
      <c r="C345" s="6">
        <v>2.0</v>
      </c>
      <c r="D345" s="6">
        <v>1.0</v>
      </c>
      <c r="E345" s="161">
        <f>HISTORICO!$D345/HISTORICO!$C345</f>
        <v>0.5</v>
      </c>
      <c r="F345" s="149"/>
      <c r="G345" s="149"/>
      <c r="H345" s="149"/>
      <c r="I345" s="149"/>
      <c r="J345" s="149"/>
      <c r="K345" s="150"/>
      <c r="L345" s="149"/>
      <c r="M345" s="149"/>
      <c r="N345" s="187" t="s">
        <v>74</v>
      </c>
      <c r="O345" s="6">
        <f>SUM(HISTORICO!$P345:$T345)</f>
        <v>2</v>
      </c>
      <c r="P345" s="6">
        <f>COUNTIF(REG!$D$2:$D$124,HISTORICO!$N345)</f>
        <v>0</v>
      </c>
      <c r="Q345" s="6">
        <f>COUNTIF(REG!$J$2:$J$124,HISTORICO!$N345)</f>
        <v>2</v>
      </c>
      <c r="R345" s="6">
        <f>COUNTIF(REG!$P$2:$P$124,HISTORICO!$N345)</f>
        <v>0</v>
      </c>
      <c r="S345" s="6">
        <f>COUNTIF(REG!$V$2:$V$124,HISTORICO!$N345)</f>
        <v>0</v>
      </c>
      <c r="T345" s="6">
        <f>COUNTIF(REG!$AB$2:$AB$124,HISTORICO!$N345)</f>
        <v>0</v>
      </c>
      <c r="U345" s="161">
        <f>HISTORICO!$P345/HISTORICO!$O345</f>
        <v>0</v>
      </c>
      <c r="V345" s="161">
        <f>HISTORICO!$Q345/HISTORICO!$O345</f>
        <v>1</v>
      </c>
      <c r="W345" s="161">
        <f>(HISTORICO!$S345+HISTORICO!$T345)/HISTORICO!$O345</f>
        <v>0</v>
      </c>
      <c r="X345" s="6">
        <f>SUMIF(REG!$D$2:$D$124,HISTORICO!$N345,REG!$F$2:$F$124)+SUMIF(REG!$J$2:$J$124,HISTORICO!$N345,REG!$L$2:$L$124)+SUMIF(REG!$P$2:$P$124,HISTORICO!$N345,REG!$R$2:$R$124)+SUMIF(REG!$V$2:$V$124,HISTORICO!$N345,REG!$X$2:$X$124)+SUMIF(REG!$AB$2:$AB$124,HISTORICO!$N345,REG!$AD$2:$AD$124)</f>
        <v>1</v>
      </c>
      <c r="Y345" s="6">
        <f>SUMIF(REG!$D$2:$D$124,HISTORICO!$N345,REG!$G$2:$G$124)+SUMIF(REG!$J$2:$J$124,HISTORICO!$N345,REG!$M$2:$M$124)+SUMIF(REG!$P$2:$P$124,HISTORICO!$N345,REG!$S$2:$S$124)+SUMIF(REG!$V$2:$V$124,HISTORICO!$N345,REG!$Y$2:$Y$124)+SUMIF(REG!$AB$2:$AB$124,HISTORICO!$N345,REG!$AE$2:$AE$124)</f>
        <v>0</v>
      </c>
      <c r="Z345" s="6">
        <f>SUMIF(REG!$D$2:$D$124,HISTORICO!$N345,REG!$H$2:$H$124)+SUMIF(REG!$J$2:$J$124,HISTORICO!$N345,REG!$N$2:$N$124)+SUMIF(REG!$P$2:$P$124,HISTORICO!$N345,REG!$T$2:$T$124)+SUMIF(REG!$V$2:$V$124,HISTORICO!$N345,REG!$Z$2:$Z$124)+SUMIF(REG!$AB$2:$AB$124,HISTORICO!$N345,REG!$AF$2:$AF$124)</f>
        <v>0</v>
      </c>
      <c r="AA345" s="6">
        <f>SUMIF(REG!$D$2:$D$124,HISTORICO!$N345,REG!$I$2:$I$124)+SUMIF(REG!$J$2:$J$124,HISTORICO!$N345,REG!$O$2:$O$124)+SUMIF(REG!$P$2:$P$124,HISTORICO!$N345,REG!$U$2:$U$124)+SUMIF(REG!$V$2:$V$124,HISTORICO!$N345,REG!$AA$2:$AA$124)+SUMIF(REG!$AB$2:$AB$124,HISTORICO!$N345,REG!$AG$2:$AG$124)</f>
        <v>0</v>
      </c>
      <c r="AB345" s="6">
        <f>SUM(HISTORICO!$X345:$AA345)</f>
        <v>1</v>
      </c>
      <c r="AC345" s="188">
        <f>HISTORICO!$AB345/HISTORICO!$O345</f>
        <v>0.5</v>
      </c>
      <c r="AD345" s="149"/>
      <c r="AE345" s="149"/>
      <c r="AF345" s="149"/>
      <c r="AG345" s="149"/>
      <c r="AH345" s="149"/>
      <c r="AI345" s="149"/>
      <c r="AJ345" s="149"/>
    </row>
    <row r="346" ht="14.25" customHeight="1">
      <c r="A346" s="149"/>
      <c r="B346" s="177" t="s">
        <v>592</v>
      </c>
      <c r="C346" s="6">
        <v>2.0</v>
      </c>
      <c r="D346" s="6">
        <v>1.0</v>
      </c>
      <c r="E346" s="161">
        <f>HISTORICO!$D346/HISTORICO!$C346</f>
        <v>0.5</v>
      </c>
      <c r="F346" s="149"/>
      <c r="G346" s="149"/>
      <c r="H346" s="149"/>
      <c r="I346" s="149"/>
      <c r="J346" s="149"/>
      <c r="K346" s="150"/>
      <c r="L346" s="149"/>
      <c r="M346" s="149"/>
      <c r="N346" s="187" t="s">
        <v>397</v>
      </c>
      <c r="O346" s="6">
        <f>SUM(HISTORICO!$P346:$T346)</f>
        <v>0</v>
      </c>
      <c r="P346" s="6">
        <f>COUNTIF(REG!$D$2:$D$124,HISTORICO!$N346)</f>
        <v>0</v>
      </c>
      <c r="Q346" s="6">
        <f>COUNTIF(REG!$J$2:$J$124,HISTORICO!$N346)</f>
        <v>0</v>
      </c>
      <c r="R346" s="6">
        <f>COUNTIF(REG!$P$2:$P$124,HISTORICO!$N346)</f>
        <v>0</v>
      </c>
      <c r="S346" s="6">
        <f>COUNTIF(REG!$V$2:$V$124,HISTORICO!$N346)</f>
        <v>0</v>
      </c>
      <c r="T346" s="6">
        <f>COUNTIF(REG!$AB$2:$AB$124,HISTORICO!$N346)</f>
        <v>0</v>
      </c>
      <c r="U346" s="161" t="str">
        <f>HISTORICO!$P346/HISTORICO!$O346</f>
        <v>#DIV/0!</v>
      </c>
      <c r="V346" s="161" t="str">
        <f>HISTORICO!$Q346/HISTORICO!$O346</f>
        <v>#DIV/0!</v>
      </c>
      <c r="W346" s="161" t="str">
        <f>(HISTORICO!$S346+HISTORICO!$T346)/HISTORICO!$O346</f>
        <v>#DIV/0!</v>
      </c>
      <c r="X346" s="6">
        <f>SUMIF(REG!$D$2:$D$124,HISTORICO!$N346,REG!$F$2:$F$124)+SUMIF(REG!$J$2:$J$124,HISTORICO!$N346,REG!$L$2:$L$124)+SUMIF(REG!$P$2:$P$124,HISTORICO!$N346,REG!$R$2:$R$124)+SUMIF(REG!$V$2:$V$124,HISTORICO!$N346,REG!$X$2:$X$124)+SUMIF(REG!$AB$2:$AB$124,HISTORICO!$N346,REG!$AD$2:$AD$124)</f>
        <v>0</v>
      </c>
      <c r="Y346" s="6">
        <f>SUMIF(REG!$D$2:$D$124,HISTORICO!$N346,REG!$G$2:$G$124)+SUMIF(REG!$J$2:$J$124,HISTORICO!$N346,REG!$M$2:$M$124)+SUMIF(REG!$P$2:$P$124,HISTORICO!$N346,REG!$S$2:$S$124)+SUMIF(REG!$V$2:$V$124,HISTORICO!$N346,REG!$Y$2:$Y$124)+SUMIF(REG!$AB$2:$AB$124,HISTORICO!$N346,REG!$AE$2:$AE$124)</f>
        <v>0</v>
      </c>
      <c r="Z346" s="6">
        <f>SUMIF(REG!$D$2:$D$124,HISTORICO!$N346,REG!$H$2:$H$124)+SUMIF(REG!$J$2:$J$124,HISTORICO!$N346,REG!$N$2:$N$124)+SUMIF(REG!$P$2:$P$124,HISTORICO!$N346,REG!$T$2:$T$124)+SUMIF(REG!$V$2:$V$124,HISTORICO!$N346,REG!$Z$2:$Z$124)+SUMIF(REG!$AB$2:$AB$124,HISTORICO!$N346,REG!$AF$2:$AF$124)</f>
        <v>0</v>
      </c>
      <c r="AA346" s="6">
        <f>SUMIF(REG!$D$2:$D$124,HISTORICO!$N346,REG!$I$2:$I$124)+SUMIF(REG!$J$2:$J$124,HISTORICO!$N346,REG!$O$2:$O$124)+SUMIF(REG!$P$2:$P$124,HISTORICO!$N346,REG!$U$2:$U$124)+SUMIF(REG!$V$2:$V$124,HISTORICO!$N346,REG!$AA$2:$AA$124)+SUMIF(REG!$AB$2:$AB$124,HISTORICO!$N346,REG!$AG$2:$AG$124)</f>
        <v>0</v>
      </c>
      <c r="AB346" s="6">
        <f>SUM(HISTORICO!$X346:$AA346)</f>
        <v>0</v>
      </c>
      <c r="AC346" s="188" t="str">
        <f>HISTORICO!$AB346/HISTORICO!$O346</f>
        <v>#DIV/0!</v>
      </c>
      <c r="AD346" s="149"/>
      <c r="AE346" s="149"/>
      <c r="AF346" s="149"/>
      <c r="AG346" s="149"/>
      <c r="AH346" s="149"/>
      <c r="AI346" s="149"/>
      <c r="AJ346" s="149"/>
    </row>
    <row r="347" ht="14.25" customHeight="1">
      <c r="A347" s="149"/>
      <c r="B347" s="177" t="s">
        <v>591</v>
      </c>
      <c r="C347" s="6">
        <v>2.0</v>
      </c>
      <c r="D347" s="6">
        <v>1.0</v>
      </c>
      <c r="E347" s="161">
        <f>HISTORICO!$D347/HISTORICO!$C347</f>
        <v>0.5</v>
      </c>
      <c r="F347" s="149"/>
      <c r="G347" s="149"/>
      <c r="H347" s="149"/>
      <c r="I347" s="149"/>
      <c r="J347" s="149"/>
      <c r="K347" s="150"/>
      <c r="L347" s="149"/>
      <c r="M347" s="149"/>
      <c r="N347" s="187" t="s">
        <v>51</v>
      </c>
      <c r="O347" s="6">
        <f>SUM(HISTORICO!$P347:$T347)</f>
        <v>3</v>
      </c>
      <c r="P347" s="6">
        <f>COUNTIF(REG!$D$2:$D$124,HISTORICO!$N347)</f>
        <v>2</v>
      </c>
      <c r="Q347" s="6">
        <f>COUNTIF(REG!$J$2:$J$124,HISTORICO!$N347)</f>
        <v>1</v>
      </c>
      <c r="R347" s="6">
        <f>COUNTIF(REG!$P$2:$P$124,HISTORICO!$N347)</f>
        <v>0</v>
      </c>
      <c r="S347" s="6">
        <f>COUNTIF(REG!$V$2:$V$124,HISTORICO!$N347)</f>
        <v>0</v>
      </c>
      <c r="T347" s="6">
        <f>COUNTIF(REG!$AB$2:$AB$124,HISTORICO!$N347)</f>
        <v>0</v>
      </c>
      <c r="U347" s="161">
        <f>HISTORICO!$P347/HISTORICO!$O347</f>
        <v>0.6666666667</v>
      </c>
      <c r="V347" s="161">
        <f>HISTORICO!$Q347/HISTORICO!$O347</f>
        <v>0.3333333333</v>
      </c>
      <c r="W347" s="161">
        <f>(HISTORICO!$S347+HISTORICO!$T347)/HISTORICO!$O347</f>
        <v>0</v>
      </c>
      <c r="X347" s="6">
        <f>SUMIF(REG!$D$2:$D$124,HISTORICO!$N347,REG!$F$2:$F$124)+SUMIF(REG!$J$2:$J$124,HISTORICO!$N347,REG!$L$2:$L$124)+SUMIF(REG!$P$2:$P$124,HISTORICO!$N347,REG!$R$2:$R$124)+SUMIF(REG!$V$2:$V$124,HISTORICO!$N347,REG!$X$2:$X$124)+SUMIF(REG!$AB$2:$AB$124,HISTORICO!$N347,REG!$AD$2:$AD$124)</f>
        <v>1</v>
      </c>
      <c r="Y347" s="6">
        <f>SUMIF(REG!$D$2:$D$124,HISTORICO!$N347,REG!$G$2:$G$124)+SUMIF(REG!$J$2:$J$124,HISTORICO!$N347,REG!$M$2:$M$124)+SUMIF(REG!$P$2:$P$124,HISTORICO!$N347,REG!$S$2:$S$124)+SUMIF(REG!$V$2:$V$124,HISTORICO!$N347,REG!$Y$2:$Y$124)+SUMIF(REG!$AB$2:$AB$124,HISTORICO!$N347,REG!$AE$2:$AE$124)</f>
        <v>5</v>
      </c>
      <c r="Z347" s="6">
        <f>SUMIF(REG!$D$2:$D$124,HISTORICO!$N347,REG!$H$2:$H$124)+SUMIF(REG!$J$2:$J$124,HISTORICO!$N347,REG!$N$2:$N$124)+SUMIF(REG!$P$2:$P$124,HISTORICO!$N347,REG!$T$2:$T$124)+SUMIF(REG!$V$2:$V$124,HISTORICO!$N347,REG!$Z$2:$Z$124)+SUMIF(REG!$AB$2:$AB$124,HISTORICO!$N347,REG!$AF$2:$AF$124)</f>
        <v>0</v>
      </c>
      <c r="AA347" s="6">
        <f>SUMIF(REG!$D$2:$D$124,HISTORICO!$N347,REG!$I$2:$I$124)+SUMIF(REG!$J$2:$J$124,HISTORICO!$N347,REG!$O$2:$O$124)+SUMIF(REG!$P$2:$P$124,HISTORICO!$N347,REG!$U$2:$U$124)+SUMIF(REG!$V$2:$V$124,HISTORICO!$N347,REG!$AA$2:$AA$124)+SUMIF(REG!$AB$2:$AB$124,HISTORICO!$N347,REG!$AG$2:$AG$124)</f>
        <v>0</v>
      </c>
      <c r="AB347" s="6">
        <f>SUM(HISTORICO!$X347:$AA347)</f>
        <v>6</v>
      </c>
      <c r="AC347" s="188">
        <f>HISTORICO!$AB347/HISTORICO!$O347</f>
        <v>2</v>
      </c>
      <c r="AD347" s="149"/>
      <c r="AE347" s="149"/>
      <c r="AF347" s="149"/>
      <c r="AG347" s="149"/>
      <c r="AH347" s="149"/>
      <c r="AI347" s="149"/>
      <c r="AJ347" s="149"/>
    </row>
    <row r="348" ht="14.25" customHeight="1">
      <c r="A348" s="149"/>
      <c r="B348" s="177" t="s">
        <v>590</v>
      </c>
      <c r="C348" s="6">
        <v>2.0</v>
      </c>
      <c r="D348" s="6">
        <v>1.0</v>
      </c>
      <c r="E348" s="161">
        <f>HISTORICO!$D348/HISTORICO!$C348</f>
        <v>0.5</v>
      </c>
      <c r="F348" s="149"/>
      <c r="G348" s="149"/>
      <c r="H348" s="149"/>
      <c r="I348" s="149"/>
      <c r="J348" s="149"/>
      <c r="K348" s="150"/>
      <c r="L348" s="149"/>
      <c r="M348" s="149"/>
      <c r="N348" s="187" t="s">
        <v>418</v>
      </c>
      <c r="O348" s="6">
        <f>SUM(HISTORICO!$P348:$T348)</f>
        <v>0</v>
      </c>
      <c r="P348" s="6">
        <f>COUNTIF(REG!$D$2:$D$124,HISTORICO!$N348)</f>
        <v>0</v>
      </c>
      <c r="Q348" s="6">
        <f>COUNTIF(REG!$J$2:$J$124,HISTORICO!$N348)</f>
        <v>0</v>
      </c>
      <c r="R348" s="6">
        <f>COUNTIF(REG!$P$2:$P$124,HISTORICO!$N348)</f>
        <v>0</v>
      </c>
      <c r="S348" s="6">
        <f>COUNTIF(REG!$V$2:$V$124,HISTORICO!$N348)</f>
        <v>0</v>
      </c>
      <c r="T348" s="6">
        <f>COUNTIF(REG!$AB$2:$AB$124,HISTORICO!$N348)</f>
        <v>0</v>
      </c>
      <c r="U348" s="161" t="str">
        <f>HISTORICO!$P348/HISTORICO!$O348</f>
        <v>#DIV/0!</v>
      </c>
      <c r="V348" s="161" t="str">
        <f>HISTORICO!$Q348/HISTORICO!$O348</f>
        <v>#DIV/0!</v>
      </c>
      <c r="W348" s="161" t="str">
        <f>(HISTORICO!$S348+HISTORICO!$T348)/HISTORICO!$O348</f>
        <v>#DIV/0!</v>
      </c>
      <c r="X348" s="6">
        <f>SUMIF(REG!$D$2:$D$124,HISTORICO!$N348,REG!$F$2:$F$124)+SUMIF(REG!$J$2:$J$124,HISTORICO!$N348,REG!$L$2:$L$124)+SUMIF(REG!$P$2:$P$124,HISTORICO!$N348,REG!$R$2:$R$124)+SUMIF(REG!$V$2:$V$124,HISTORICO!$N348,REG!$X$2:$X$124)+SUMIF(REG!$AB$2:$AB$124,HISTORICO!$N348,REG!$AD$2:$AD$124)</f>
        <v>0</v>
      </c>
      <c r="Y348" s="6">
        <f>SUMIF(REG!$D$2:$D$124,HISTORICO!$N348,REG!$G$2:$G$124)+SUMIF(REG!$J$2:$J$124,HISTORICO!$N348,REG!$M$2:$M$124)+SUMIF(REG!$P$2:$P$124,HISTORICO!$N348,REG!$S$2:$S$124)+SUMIF(REG!$V$2:$V$124,HISTORICO!$N348,REG!$Y$2:$Y$124)+SUMIF(REG!$AB$2:$AB$124,HISTORICO!$N348,REG!$AE$2:$AE$124)</f>
        <v>0</v>
      </c>
      <c r="Z348" s="6">
        <f>SUMIF(REG!$D$2:$D$124,HISTORICO!$N348,REG!$H$2:$H$124)+SUMIF(REG!$J$2:$J$124,HISTORICO!$N348,REG!$N$2:$N$124)+SUMIF(REG!$P$2:$P$124,HISTORICO!$N348,REG!$T$2:$T$124)+SUMIF(REG!$V$2:$V$124,HISTORICO!$N348,REG!$Z$2:$Z$124)+SUMIF(REG!$AB$2:$AB$124,HISTORICO!$N348,REG!$AF$2:$AF$124)</f>
        <v>0</v>
      </c>
      <c r="AA348" s="6">
        <f>SUMIF(REG!$D$2:$D$124,HISTORICO!$N348,REG!$I$2:$I$124)+SUMIF(REG!$J$2:$J$124,HISTORICO!$N348,REG!$O$2:$O$124)+SUMIF(REG!$P$2:$P$124,HISTORICO!$N348,REG!$U$2:$U$124)+SUMIF(REG!$V$2:$V$124,HISTORICO!$N348,REG!$AA$2:$AA$124)+SUMIF(REG!$AB$2:$AB$124,HISTORICO!$N348,REG!$AG$2:$AG$124)</f>
        <v>0</v>
      </c>
      <c r="AB348" s="6">
        <f>SUM(HISTORICO!$X348:$AA348)</f>
        <v>0</v>
      </c>
      <c r="AC348" s="188" t="str">
        <f>HISTORICO!$AB348/HISTORICO!$O348</f>
        <v>#DIV/0!</v>
      </c>
      <c r="AD348" s="149"/>
      <c r="AE348" s="149"/>
      <c r="AF348" s="149"/>
      <c r="AG348" s="149"/>
      <c r="AH348" s="149"/>
      <c r="AI348" s="149"/>
      <c r="AJ348" s="149"/>
    </row>
    <row r="349" ht="14.25" customHeight="1">
      <c r="A349" s="149"/>
      <c r="B349" s="177" t="s">
        <v>588</v>
      </c>
      <c r="C349" s="6">
        <v>2.0</v>
      </c>
      <c r="D349" s="6">
        <v>1.0</v>
      </c>
      <c r="E349" s="161">
        <f>HISTORICO!$D349/HISTORICO!$C349</f>
        <v>0.5</v>
      </c>
      <c r="F349" s="149"/>
      <c r="G349" s="149"/>
      <c r="H349" s="149"/>
      <c r="I349" s="149"/>
      <c r="J349" s="149"/>
      <c r="K349" s="150"/>
      <c r="L349" s="149"/>
      <c r="M349" s="149"/>
      <c r="N349" s="187" t="s">
        <v>114</v>
      </c>
      <c r="O349" s="6">
        <f>SUM(HISTORICO!$P349:$T349)</f>
        <v>1</v>
      </c>
      <c r="P349" s="6">
        <f>COUNTIF(REG!$D$2:$D$124,HISTORICO!$N349)</f>
        <v>0</v>
      </c>
      <c r="Q349" s="6">
        <f>COUNTIF(REG!$J$2:$J$124,HISTORICO!$N349)</f>
        <v>1</v>
      </c>
      <c r="R349" s="6">
        <f>COUNTIF(REG!$P$2:$P$124,HISTORICO!$N349)</f>
        <v>0</v>
      </c>
      <c r="S349" s="6">
        <f>COUNTIF(REG!$V$2:$V$124,HISTORICO!$N349)</f>
        <v>0</v>
      </c>
      <c r="T349" s="6">
        <f>COUNTIF(REG!$AB$2:$AB$124,HISTORICO!$N349)</f>
        <v>0</v>
      </c>
      <c r="U349" s="161">
        <f>HISTORICO!$P349/HISTORICO!$O349</f>
        <v>0</v>
      </c>
      <c r="V349" s="161">
        <f>HISTORICO!$Q349/HISTORICO!$O349</f>
        <v>1</v>
      </c>
      <c r="W349" s="161">
        <f>(HISTORICO!$S349+HISTORICO!$T349)/HISTORICO!$O349</f>
        <v>0</v>
      </c>
      <c r="X349" s="6">
        <f>SUMIF(REG!$D$2:$D$124,HISTORICO!$N349,REG!$F$2:$F$124)+SUMIF(REG!$J$2:$J$124,HISTORICO!$N349,REG!$L$2:$L$124)+SUMIF(REG!$P$2:$P$124,HISTORICO!$N349,REG!$R$2:$R$124)+SUMIF(REG!$V$2:$V$124,HISTORICO!$N349,REG!$X$2:$X$124)+SUMIF(REG!$AB$2:$AB$124,HISTORICO!$N349,REG!$AD$2:$AD$124)</f>
        <v>0</v>
      </c>
      <c r="Y349" s="6">
        <f>SUMIF(REG!$D$2:$D$124,HISTORICO!$N349,REG!$G$2:$G$124)+SUMIF(REG!$J$2:$J$124,HISTORICO!$N349,REG!$M$2:$M$124)+SUMIF(REG!$P$2:$P$124,HISTORICO!$N349,REG!$S$2:$S$124)+SUMIF(REG!$V$2:$V$124,HISTORICO!$N349,REG!$Y$2:$Y$124)+SUMIF(REG!$AB$2:$AB$124,HISTORICO!$N349,REG!$AE$2:$AE$124)</f>
        <v>0</v>
      </c>
      <c r="Z349" s="6">
        <f>SUMIF(REG!$D$2:$D$124,HISTORICO!$N349,REG!$H$2:$H$124)+SUMIF(REG!$J$2:$J$124,HISTORICO!$N349,REG!$N$2:$N$124)+SUMIF(REG!$P$2:$P$124,HISTORICO!$N349,REG!$T$2:$T$124)+SUMIF(REG!$V$2:$V$124,HISTORICO!$N349,REG!$Z$2:$Z$124)+SUMIF(REG!$AB$2:$AB$124,HISTORICO!$N349,REG!$AF$2:$AF$124)</f>
        <v>0</v>
      </c>
      <c r="AA349" s="6">
        <f>SUMIF(REG!$D$2:$D$124,HISTORICO!$N349,REG!$I$2:$I$124)+SUMIF(REG!$J$2:$J$124,HISTORICO!$N349,REG!$O$2:$O$124)+SUMIF(REG!$P$2:$P$124,HISTORICO!$N349,REG!$U$2:$U$124)+SUMIF(REG!$V$2:$V$124,HISTORICO!$N349,REG!$AA$2:$AA$124)+SUMIF(REG!$AB$2:$AB$124,HISTORICO!$N349,REG!$AG$2:$AG$124)</f>
        <v>0</v>
      </c>
      <c r="AB349" s="6">
        <f>SUM(HISTORICO!$X349:$AA349)</f>
        <v>0</v>
      </c>
      <c r="AC349" s="188">
        <f>HISTORICO!$AB349/HISTORICO!$O349</f>
        <v>0</v>
      </c>
      <c r="AD349" s="149"/>
      <c r="AE349" s="149"/>
      <c r="AF349" s="149"/>
      <c r="AG349" s="149"/>
      <c r="AH349" s="149"/>
      <c r="AI349" s="149"/>
      <c r="AJ349" s="149"/>
    </row>
    <row r="350" ht="14.25" customHeight="1">
      <c r="A350" s="149"/>
      <c r="B350" s="177" t="s">
        <v>587</v>
      </c>
      <c r="C350" s="6">
        <v>2.0</v>
      </c>
      <c r="D350" s="6">
        <v>1.0</v>
      </c>
      <c r="E350" s="161">
        <f>HISTORICO!$D350/HISTORICO!$C350</f>
        <v>0.5</v>
      </c>
      <c r="F350" s="149"/>
      <c r="G350" s="149"/>
      <c r="H350" s="149"/>
      <c r="I350" s="149"/>
      <c r="J350" s="149"/>
      <c r="K350" s="150"/>
      <c r="L350" s="149"/>
      <c r="M350" s="149"/>
      <c r="N350" s="187" t="s">
        <v>498</v>
      </c>
      <c r="O350" s="6">
        <f>SUM(HISTORICO!$P350:$T350)</f>
        <v>0</v>
      </c>
      <c r="P350" s="6">
        <f>COUNTIF(REG!$D$2:$D$124,HISTORICO!$N350)</f>
        <v>0</v>
      </c>
      <c r="Q350" s="6">
        <f>COUNTIF(REG!$J$2:$J$124,HISTORICO!$N350)</f>
        <v>0</v>
      </c>
      <c r="R350" s="6">
        <f>COUNTIF(REG!$P$2:$P$124,HISTORICO!$N350)</f>
        <v>0</v>
      </c>
      <c r="S350" s="6">
        <f>COUNTIF(REG!$V$2:$V$124,HISTORICO!$N350)</f>
        <v>0</v>
      </c>
      <c r="T350" s="6">
        <f>COUNTIF(REG!$AB$2:$AB$124,HISTORICO!$N350)</f>
        <v>0</v>
      </c>
      <c r="U350" s="161" t="str">
        <f>HISTORICO!$P350/HISTORICO!$O350</f>
        <v>#DIV/0!</v>
      </c>
      <c r="V350" s="161" t="str">
        <f>HISTORICO!$Q350/HISTORICO!$O350</f>
        <v>#DIV/0!</v>
      </c>
      <c r="W350" s="161" t="str">
        <f>(HISTORICO!$S350+HISTORICO!$T350)/HISTORICO!$O350</f>
        <v>#DIV/0!</v>
      </c>
      <c r="X350" s="6">
        <f>SUMIF(REG!$D$2:$D$124,HISTORICO!$N350,REG!$F$2:$F$124)+SUMIF(REG!$J$2:$J$124,HISTORICO!$N350,REG!$L$2:$L$124)+SUMIF(REG!$P$2:$P$124,HISTORICO!$N350,REG!$R$2:$R$124)+SUMIF(REG!$V$2:$V$124,HISTORICO!$N350,REG!$X$2:$X$124)+SUMIF(REG!$AB$2:$AB$124,HISTORICO!$N350,REG!$AD$2:$AD$124)</f>
        <v>0</v>
      </c>
      <c r="Y350" s="6">
        <f>SUMIF(REG!$D$2:$D$124,HISTORICO!$N350,REG!$G$2:$G$124)+SUMIF(REG!$J$2:$J$124,HISTORICO!$N350,REG!$M$2:$M$124)+SUMIF(REG!$P$2:$P$124,HISTORICO!$N350,REG!$S$2:$S$124)+SUMIF(REG!$V$2:$V$124,HISTORICO!$N350,REG!$Y$2:$Y$124)+SUMIF(REG!$AB$2:$AB$124,HISTORICO!$N350,REG!$AE$2:$AE$124)</f>
        <v>0</v>
      </c>
      <c r="Z350" s="6">
        <f>SUMIF(REG!$D$2:$D$124,HISTORICO!$N350,REG!$H$2:$H$124)+SUMIF(REG!$J$2:$J$124,HISTORICO!$N350,REG!$N$2:$N$124)+SUMIF(REG!$P$2:$P$124,HISTORICO!$N350,REG!$T$2:$T$124)+SUMIF(REG!$V$2:$V$124,HISTORICO!$N350,REG!$Z$2:$Z$124)+SUMIF(REG!$AB$2:$AB$124,HISTORICO!$N350,REG!$AF$2:$AF$124)</f>
        <v>0</v>
      </c>
      <c r="AA350" s="6">
        <f>SUMIF(REG!$D$2:$D$124,HISTORICO!$N350,REG!$I$2:$I$124)+SUMIF(REG!$J$2:$J$124,HISTORICO!$N350,REG!$O$2:$O$124)+SUMIF(REG!$P$2:$P$124,HISTORICO!$N350,REG!$U$2:$U$124)+SUMIF(REG!$V$2:$V$124,HISTORICO!$N350,REG!$AA$2:$AA$124)+SUMIF(REG!$AB$2:$AB$124,HISTORICO!$N350,REG!$AG$2:$AG$124)</f>
        <v>0</v>
      </c>
      <c r="AB350" s="6">
        <f>SUM(HISTORICO!$X350:$AA350)</f>
        <v>0</v>
      </c>
      <c r="AC350" s="188" t="str">
        <f>HISTORICO!$AB350/HISTORICO!$O350</f>
        <v>#DIV/0!</v>
      </c>
      <c r="AD350" s="149"/>
      <c r="AE350" s="149"/>
      <c r="AF350" s="149"/>
      <c r="AG350" s="149"/>
      <c r="AH350" s="149"/>
      <c r="AI350" s="149"/>
      <c r="AJ350" s="149"/>
    </row>
    <row r="351" ht="14.25" customHeight="1">
      <c r="A351" s="149"/>
      <c r="B351" s="177" t="s">
        <v>584</v>
      </c>
      <c r="C351" s="6">
        <v>2.0</v>
      </c>
      <c r="D351" s="6">
        <v>1.0</v>
      </c>
      <c r="E351" s="161">
        <f>HISTORICO!$D351/HISTORICO!$C351</f>
        <v>0.5</v>
      </c>
      <c r="F351" s="149"/>
      <c r="G351" s="149"/>
      <c r="H351" s="149"/>
      <c r="I351" s="149"/>
      <c r="J351" s="149"/>
      <c r="K351" s="150"/>
      <c r="L351" s="149"/>
      <c r="M351" s="149"/>
      <c r="N351" s="187" t="s">
        <v>499</v>
      </c>
      <c r="O351" s="6">
        <f>SUM(HISTORICO!$P351:$T351)</f>
        <v>0</v>
      </c>
      <c r="P351" s="6">
        <f>COUNTIF(REG!$D$2:$D$124,HISTORICO!$N351)</f>
        <v>0</v>
      </c>
      <c r="Q351" s="6">
        <f>COUNTIF(REG!$J$2:$J$124,HISTORICO!$N351)</f>
        <v>0</v>
      </c>
      <c r="R351" s="6">
        <f>COUNTIF(REG!$P$2:$P$124,HISTORICO!$N351)</f>
        <v>0</v>
      </c>
      <c r="S351" s="6">
        <f>COUNTIF(REG!$V$2:$V$124,HISTORICO!$N351)</f>
        <v>0</v>
      </c>
      <c r="T351" s="6">
        <f>COUNTIF(REG!$AB$2:$AB$124,HISTORICO!$N351)</f>
        <v>0</v>
      </c>
      <c r="U351" s="161" t="str">
        <f>HISTORICO!$P351/HISTORICO!$O351</f>
        <v>#DIV/0!</v>
      </c>
      <c r="V351" s="161" t="str">
        <f>HISTORICO!$Q351/HISTORICO!$O351</f>
        <v>#DIV/0!</v>
      </c>
      <c r="W351" s="161" t="str">
        <f>(HISTORICO!$S351+HISTORICO!$T351)/HISTORICO!$O351</f>
        <v>#DIV/0!</v>
      </c>
      <c r="X351" s="6">
        <f>SUMIF(REG!$D$2:$D$124,HISTORICO!$N351,REG!$F$2:$F$124)+SUMIF(REG!$J$2:$J$124,HISTORICO!$N351,REG!$L$2:$L$124)+SUMIF(REG!$P$2:$P$124,HISTORICO!$N351,REG!$R$2:$R$124)+SUMIF(REG!$V$2:$V$124,HISTORICO!$N351,REG!$X$2:$X$124)+SUMIF(REG!$AB$2:$AB$124,HISTORICO!$N351,REG!$AD$2:$AD$124)</f>
        <v>0</v>
      </c>
      <c r="Y351" s="6">
        <f>SUMIF(REG!$D$2:$D$124,HISTORICO!$N351,REG!$G$2:$G$124)+SUMIF(REG!$J$2:$J$124,HISTORICO!$N351,REG!$M$2:$M$124)+SUMIF(REG!$P$2:$P$124,HISTORICO!$N351,REG!$S$2:$S$124)+SUMIF(REG!$V$2:$V$124,HISTORICO!$N351,REG!$Y$2:$Y$124)+SUMIF(REG!$AB$2:$AB$124,HISTORICO!$N351,REG!$AE$2:$AE$124)</f>
        <v>0</v>
      </c>
      <c r="Z351" s="6">
        <f>SUMIF(REG!$D$2:$D$124,HISTORICO!$N351,REG!$H$2:$H$124)+SUMIF(REG!$J$2:$J$124,HISTORICO!$N351,REG!$N$2:$N$124)+SUMIF(REG!$P$2:$P$124,HISTORICO!$N351,REG!$T$2:$T$124)+SUMIF(REG!$V$2:$V$124,HISTORICO!$N351,REG!$Z$2:$Z$124)+SUMIF(REG!$AB$2:$AB$124,HISTORICO!$N351,REG!$AF$2:$AF$124)</f>
        <v>0</v>
      </c>
      <c r="AA351" s="6">
        <f>SUMIF(REG!$D$2:$D$124,HISTORICO!$N351,REG!$I$2:$I$124)+SUMIF(REG!$J$2:$J$124,HISTORICO!$N351,REG!$O$2:$O$124)+SUMIF(REG!$P$2:$P$124,HISTORICO!$N351,REG!$U$2:$U$124)+SUMIF(REG!$V$2:$V$124,HISTORICO!$N351,REG!$AA$2:$AA$124)+SUMIF(REG!$AB$2:$AB$124,HISTORICO!$N351,REG!$AG$2:$AG$124)</f>
        <v>0</v>
      </c>
      <c r="AB351" s="6">
        <f>SUM(HISTORICO!$X351:$AA351)</f>
        <v>0</v>
      </c>
      <c r="AC351" s="188" t="str">
        <f>HISTORICO!$AB351/HISTORICO!$O351</f>
        <v>#DIV/0!</v>
      </c>
      <c r="AD351" s="149"/>
      <c r="AE351" s="149"/>
      <c r="AF351" s="149"/>
      <c r="AG351" s="149"/>
      <c r="AH351" s="149"/>
      <c r="AI351" s="149"/>
      <c r="AJ351" s="149"/>
    </row>
    <row r="352" ht="14.25" customHeight="1">
      <c r="A352" s="149"/>
      <c r="B352" s="177" t="s">
        <v>671</v>
      </c>
      <c r="C352" s="6">
        <v>2.0</v>
      </c>
      <c r="D352" s="6">
        <v>1.0</v>
      </c>
      <c r="E352" s="161">
        <f>HISTORICO!$D352/HISTORICO!$C352</f>
        <v>0.5</v>
      </c>
      <c r="F352" s="149"/>
      <c r="G352" s="149"/>
      <c r="H352" s="149"/>
      <c r="I352" s="149"/>
      <c r="J352" s="149"/>
      <c r="K352" s="150"/>
      <c r="L352" s="149"/>
      <c r="M352" s="149"/>
      <c r="N352" s="187" t="s">
        <v>505</v>
      </c>
      <c r="O352" s="6">
        <f>SUM(HISTORICO!$P352:$T352)</f>
        <v>0</v>
      </c>
      <c r="P352" s="6">
        <f>COUNTIF(REG!$D$2:$D$124,HISTORICO!$N352)</f>
        <v>0</v>
      </c>
      <c r="Q352" s="6">
        <f>COUNTIF(REG!$J$2:$J$124,HISTORICO!$N352)</f>
        <v>0</v>
      </c>
      <c r="R352" s="6">
        <f>COUNTIF(REG!$P$2:$P$124,HISTORICO!$N352)</f>
        <v>0</v>
      </c>
      <c r="S352" s="6">
        <f>COUNTIF(REG!$V$2:$V$124,HISTORICO!$N352)</f>
        <v>0</v>
      </c>
      <c r="T352" s="6">
        <f>COUNTIF(REG!$AB$2:$AB$124,HISTORICO!$N352)</f>
        <v>0</v>
      </c>
      <c r="U352" s="161" t="str">
        <f>HISTORICO!$P352/HISTORICO!$O352</f>
        <v>#DIV/0!</v>
      </c>
      <c r="V352" s="161" t="str">
        <f>HISTORICO!$Q352/HISTORICO!$O352</f>
        <v>#DIV/0!</v>
      </c>
      <c r="W352" s="161" t="str">
        <f>(HISTORICO!$S352+HISTORICO!$T352)/HISTORICO!$O352</f>
        <v>#DIV/0!</v>
      </c>
      <c r="X352" s="6">
        <f>SUMIF(REG!$D$2:$D$124,HISTORICO!$N352,REG!$F$2:$F$124)+SUMIF(REG!$J$2:$J$124,HISTORICO!$N352,REG!$L$2:$L$124)+SUMIF(REG!$P$2:$P$124,HISTORICO!$N352,REG!$R$2:$R$124)+SUMIF(REG!$V$2:$V$124,HISTORICO!$N352,REG!$X$2:$X$124)+SUMIF(REG!$AB$2:$AB$124,HISTORICO!$N352,REG!$AD$2:$AD$124)</f>
        <v>0</v>
      </c>
      <c r="Y352" s="6">
        <f>SUMIF(REG!$D$2:$D$124,HISTORICO!$N352,REG!$G$2:$G$124)+SUMIF(REG!$J$2:$J$124,HISTORICO!$N352,REG!$M$2:$M$124)+SUMIF(REG!$P$2:$P$124,HISTORICO!$N352,REG!$S$2:$S$124)+SUMIF(REG!$V$2:$V$124,HISTORICO!$N352,REG!$Y$2:$Y$124)+SUMIF(REG!$AB$2:$AB$124,HISTORICO!$N352,REG!$AE$2:$AE$124)</f>
        <v>0</v>
      </c>
      <c r="Z352" s="6">
        <f>SUMIF(REG!$D$2:$D$124,HISTORICO!$N352,REG!$H$2:$H$124)+SUMIF(REG!$J$2:$J$124,HISTORICO!$N352,REG!$N$2:$N$124)+SUMIF(REG!$P$2:$P$124,HISTORICO!$N352,REG!$T$2:$T$124)+SUMIF(REG!$V$2:$V$124,HISTORICO!$N352,REG!$Z$2:$Z$124)+SUMIF(REG!$AB$2:$AB$124,HISTORICO!$N352,REG!$AF$2:$AF$124)</f>
        <v>0</v>
      </c>
      <c r="AA352" s="6">
        <f>SUMIF(REG!$D$2:$D$124,HISTORICO!$N352,REG!$I$2:$I$124)+SUMIF(REG!$J$2:$J$124,HISTORICO!$N352,REG!$O$2:$O$124)+SUMIF(REG!$P$2:$P$124,HISTORICO!$N352,REG!$U$2:$U$124)+SUMIF(REG!$V$2:$V$124,HISTORICO!$N352,REG!$AA$2:$AA$124)+SUMIF(REG!$AB$2:$AB$124,HISTORICO!$N352,REG!$AG$2:$AG$124)</f>
        <v>0</v>
      </c>
      <c r="AB352" s="6">
        <f>SUM(HISTORICO!$X352:$AA352)</f>
        <v>0</v>
      </c>
      <c r="AC352" s="188" t="str">
        <f>HISTORICO!$AB352/HISTORICO!$O352</f>
        <v>#DIV/0!</v>
      </c>
      <c r="AD352" s="149"/>
      <c r="AE352" s="149"/>
      <c r="AF352" s="149"/>
      <c r="AG352" s="149"/>
      <c r="AH352" s="149"/>
      <c r="AI352" s="149"/>
      <c r="AJ352" s="149"/>
    </row>
    <row r="353" ht="14.25" customHeight="1">
      <c r="A353" s="149"/>
      <c r="B353" s="177" t="s">
        <v>685</v>
      </c>
      <c r="C353" s="6">
        <v>2.0</v>
      </c>
      <c r="D353" s="6">
        <v>0.0</v>
      </c>
      <c r="E353" s="161">
        <f>HISTORICO!$D353/HISTORICO!$C353</f>
        <v>0</v>
      </c>
      <c r="F353" s="149"/>
      <c r="G353" s="149"/>
      <c r="H353" s="149"/>
      <c r="I353" s="149"/>
      <c r="J353" s="149"/>
      <c r="K353" s="150"/>
      <c r="L353" s="149"/>
      <c r="M353" s="149"/>
      <c r="N353" s="187" t="s">
        <v>512</v>
      </c>
      <c r="O353" s="6">
        <f>SUM(HISTORICO!$P353:$T353)</f>
        <v>0</v>
      </c>
      <c r="P353" s="6">
        <f>COUNTIF(REG!$D$2:$D$124,HISTORICO!$N353)</f>
        <v>0</v>
      </c>
      <c r="Q353" s="6">
        <f>COUNTIF(REG!$J$2:$J$124,HISTORICO!$N353)</f>
        <v>0</v>
      </c>
      <c r="R353" s="6">
        <f>COUNTIF(REG!$P$2:$P$124,HISTORICO!$N353)</f>
        <v>0</v>
      </c>
      <c r="S353" s="6">
        <f>COUNTIF(REG!$V$2:$V$124,HISTORICO!$N353)</f>
        <v>0</v>
      </c>
      <c r="T353" s="6">
        <f>COUNTIF(REG!$AB$2:$AB$124,HISTORICO!$N353)</f>
        <v>0</v>
      </c>
      <c r="U353" s="161" t="str">
        <f>HISTORICO!$P353/HISTORICO!$O353</f>
        <v>#DIV/0!</v>
      </c>
      <c r="V353" s="161" t="str">
        <f>HISTORICO!$Q353/HISTORICO!$O353</f>
        <v>#DIV/0!</v>
      </c>
      <c r="W353" s="161" t="str">
        <f>(HISTORICO!$S353+HISTORICO!$T353)/HISTORICO!$O353</f>
        <v>#DIV/0!</v>
      </c>
      <c r="X353" s="6">
        <f>SUMIF(REG!$D$2:$D$124,HISTORICO!$N353,REG!$F$2:$F$124)+SUMIF(REG!$J$2:$J$124,HISTORICO!$N353,REG!$L$2:$L$124)+SUMIF(REG!$P$2:$P$124,HISTORICO!$N353,REG!$R$2:$R$124)+SUMIF(REG!$V$2:$V$124,HISTORICO!$N353,REG!$X$2:$X$124)+SUMIF(REG!$AB$2:$AB$124,HISTORICO!$N353,REG!$AD$2:$AD$124)</f>
        <v>0</v>
      </c>
      <c r="Y353" s="6">
        <f>SUMIF(REG!$D$2:$D$124,HISTORICO!$N353,REG!$G$2:$G$124)+SUMIF(REG!$J$2:$J$124,HISTORICO!$N353,REG!$M$2:$M$124)+SUMIF(REG!$P$2:$P$124,HISTORICO!$N353,REG!$S$2:$S$124)+SUMIF(REG!$V$2:$V$124,HISTORICO!$N353,REG!$Y$2:$Y$124)+SUMIF(REG!$AB$2:$AB$124,HISTORICO!$N353,REG!$AE$2:$AE$124)</f>
        <v>0</v>
      </c>
      <c r="Z353" s="6">
        <f>SUMIF(REG!$D$2:$D$124,HISTORICO!$N353,REG!$H$2:$H$124)+SUMIF(REG!$J$2:$J$124,HISTORICO!$N353,REG!$N$2:$N$124)+SUMIF(REG!$P$2:$P$124,HISTORICO!$N353,REG!$T$2:$T$124)+SUMIF(REG!$V$2:$V$124,HISTORICO!$N353,REG!$Z$2:$Z$124)+SUMIF(REG!$AB$2:$AB$124,HISTORICO!$N353,REG!$AF$2:$AF$124)</f>
        <v>0</v>
      </c>
      <c r="AA353" s="6">
        <f>SUMIF(REG!$D$2:$D$124,HISTORICO!$N353,REG!$I$2:$I$124)+SUMIF(REG!$J$2:$J$124,HISTORICO!$N353,REG!$O$2:$O$124)+SUMIF(REG!$P$2:$P$124,HISTORICO!$N353,REG!$U$2:$U$124)+SUMIF(REG!$V$2:$V$124,HISTORICO!$N353,REG!$AA$2:$AA$124)+SUMIF(REG!$AB$2:$AB$124,HISTORICO!$N353,REG!$AG$2:$AG$124)</f>
        <v>0</v>
      </c>
      <c r="AB353" s="6">
        <f>SUM(HISTORICO!$X353:$AA353)</f>
        <v>0</v>
      </c>
      <c r="AC353" s="188" t="str">
        <f>HISTORICO!$AB353/HISTORICO!$O353</f>
        <v>#DIV/0!</v>
      </c>
      <c r="AD353" s="149"/>
      <c r="AE353" s="149"/>
      <c r="AF353" s="149"/>
      <c r="AG353" s="149"/>
      <c r="AH353" s="149"/>
      <c r="AI353" s="149"/>
      <c r="AJ353" s="149"/>
    </row>
    <row r="354" ht="14.25" customHeight="1">
      <c r="A354" s="149"/>
      <c r="B354" s="177" t="s">
        <v>718</v>
      </c>
      <c r="C354" s="6">
        <v>2.0</v>
      </c>
      <c r="D354" s="6">
        <v>0.0</v>
      </c>
      <c r="E354" s="161">
        <f>HISTORICO!$D354/HISTORICO!$C354</f>
        <v>0</v>
      </c>
      <c r="F354" s="149"/>
      <c r="G354" s="149"/>
      <c r="H354" s="149"/>
      <c r="I354" s="149"/>
      <c r="J354" s="149"/>
      <c r="K354" s="150"/>
      <c r="L354" s="149"/>
      <c r="M354" s="149"/>
      <c r="N354" s="187" t="s">
        <v>39</v>
      </c>
      <c r="O354" s="6">
        <f>SUM(HISTORICO!$P354:$T354)</f>
        <v>5</v>
      </c>
      <c r="P354" s="6">
        <f>COUNTIF(REG!$D$2:$D$124,HISTORICO!$N354)</f>
        <v>1</v>
      </c>
      <c r="Q354" s="6">
        <f>COUNTIF(REG!$J$2:$J$124,HISTORICO!$N354)</f>
        <v>3</v>
      </c>
      <c r="R354" s="6">
        <f>COUNTIF(REG!$P$2:$P$124,HISTORICO!$N354)</f>
        <v>1</v>
      </c>
      <c r="S354" s="6">
        <f>COUNTIF(REG!$V$2:$V$124,HISTORICO!$N354)</f>
        <v>0</v>
      </c>
      <c r="T354" s="6">
        <f>COUNTIF(REG!$AB$2:$AB$124,HISTORICO!$N354)</f>
        <v>0</v>
      </c>
      <c r="U354" s="161">
        <f>HISTORICO!$P354/HISTORICO!$O354</f>
        <v>0.2</v>
      </c>
      <c r="V354" s="161">
        <f>HISTORICO!$Q354/HISTORICO!$O354</f>
        <v>0.6</v>
      </c>
      <c r="W354" s="161">
        <f>(HISTORICO!$S354+HISTORICO!$T354)/HISTORICO!$O354</f>
        <v>0</v>
      </c>
      <c r="X354" s="6">
        <f>SUMIF(REG!$D$2:$D$124,HISTORICO!$N354,REG!$F$2:$F$124)+SUMIF(REG!$J$2:$J$124,HISTORICO!$N354,REG!$L$2:$L$124)+SUMIF(REG!$P$2:$P$124,HISTORICO!$N354,REG!$R$2:$R$124)+SUMIF(REG!$V$2:$V$124,HISTORICO!$N354,REG!$X$2:$X$124)+SUMIF(REG!$AB$2:$AB$124,HISTORICO!$N354,REG!$AD$2:$AD$124)</f>
        <v>2</v>
      </c>
      <c r="Y354" s="6">
        <f>SUMIF(REG!$D$2:$D$124,HISTORICO!$N354,REG!$G$2:$G$124)+SUMIF(REG!$J$2:$J$124,HISTORICO!$N354,REG!$M$2:$M$124)+SUMIF(REG!$P$2:$P$124,HISTORICO!$N354,REG!$S$2:$S$124)+SUMIF(REG!$V$2:$V$124,HISTORICO!$N354,REG!$Y$2:$Y$124)+SUMIF(REG!$AB$2:$AB$124,HISTORICO!$N354,REG!$AE$2:$AE$124)</f>
        <v>0</v>
      </c>
      <c r="Z354" s="6">
        <f>SUMIF(REG!$D$2:$D$124,HISTORICO!$N354,REG!$H$2:$H$124)+SUMIF(REG!$J$2:$J$124,HISTORICO!$N354,REG!$N$2:$N$124)+SUMIF(REG!$P$2:$P$124,HISTORICO!$N354,REG!$T$2:$T$124)+SUMIF(REG!$V$2:$V$124,HISTORICO!$N354,REG!$Z$2:$Z$124)+SUMIF(REG!$AB$2:$AB$124,HISTORICO!$N354,REG!$AF$2:$AF$124)</f>
        <v>0</v>
      </c>
      <c r="AA354" s="6">
        <f>SUMIF(REG!$D$2:$D$124,HISTORICO!$N354,REG!$I$2:$I$124)+SUMIF(REG!$J$2:$J$124,HISTORICO!$N354,REG!$O$2:$O$124)+SUMIF(REG!$P$2:$P$124,HISTORICO!$N354,REG!$U$2:$U$124)+SUMIF(REG!$V$2:$V$124,HISTORICO!$N354,REG!$AA$2:$AA$124)+SUMIF(REG!$AB$2:$AB$124,HISTORICO!$N354,REG!$AG$2:$AG$124)</f>
        <v>0</v>
      </c>
      <c r="AB354" s="6">
        <f>SUM(HISTORICO!$X354:$AA354)</f>
        <v>2</v>
      </c>
      <c r="AC354" s="188">
        <f>HISTORICO!$AB354/HISTORICO!$O354</f>
        <v>0.4</v>
      </c>
      <c r="AD354" s="149"/>
      <c r="AE354" s="149"/>
      <c r="AF354" s="149"/>
      <c r="AG354" s="149"/>
      <c r="AH354" s="149"/>
      <c r="AI354" s="149"/>
      <c r="AJ354" s="149"/>
    </row>
    <row r="355" ht="14.25" customHeight="1">
      <c r="A355" s="149"/>
      <c r="B355" s="177" t="s">
        <v>710</v>
      </c>
      <c r="C355" s="6">
        <v>2.0</v>
      </c>
      <c r="D355" s="6">
        <v>0.0</v>
      </c>
      <c r="E355" s="161">
        <f>HISTORICO!$D355/HISTORICO!$C355</f>
        <v>0</v>
      </c>
      <c r="F355" s="149"/>
      <c r="G355" s="149"/>
      <c r="H355" s="149"/>
      <c r="I355" s="149"/>
      <c r="J355" s="149"/>
      <c r="K355" s="150"/>
      <c r="L355" s="149"/>
      <c r="M355" s="149"/>
      <c r="N355" s="187" t="s">
        <v>50</v>
      </c>
      <c r="O355" s="6">
        <f>SUM(HISTORICO!$P355:$T355)</f>
        <v>5</v>
      </c>
      <c r="P355" s="6">
        <f>COUNTIF(REG!$D$2:$D$124,HISTORICO!$N355)</f>
        <v>0</v>
      </c>
      <c r="Q355" s="6">
        <f>COUNTIF(REG!$J$2:$J$124,HISTORICO!$N355)</f>
        <v>2</v>
      </c>
      <c r="R355" s="6">
        <f>COUNTIF(REG!$P$2:$P$124,HISTORICO!$N355)</f>
        <v>3</v>
      </c>
      <c r="S355" s="6">
        <f>COUNTIF(REG!$V$2:$V$124,HISTORICO!$N355)</f>
        <v>0</v>
      </c>
      <c r="T355" s="6">
        <f>COUNTIF(REG!$AB$2:$AB$124,HISTORICO!$N355)</f>
        <v>0</v>
      </c>
      <c r="U355" s="161">
        <f>HISTORICO!$P355/HISTORICO!$O355</f>
        <v>0</v>
      </c>
      <c r="V355" s="161">
        <f>HISTORICO!$Q355/HISTORICO!$O355</f>
        <v>0.4</v>
      </c>
      <c r="W355" s="161">
        <f>(HISTORICO!$S355+HISTORICO!$T355)/HISTORICO!$O355</f>
        <v>0</v>
      </c>
      <c r="X355" s="6">
        <f>SUMIF(REG!$D$2:$D$124,HISTORICO!$N355,REG!$F$2:$F$124)+SUMIF(REG!$J$2:$J$124,HISTORICO!$N355,REG!$L$2:$L$124)+SUMIF(REG!$P$2:$P$124,HISTORICO!$N355,REG!$R$2:$R$124)+SUMIF(REG!$V$2:$V$124,HISTORICO!$N355,REG!$X$2:$X$124)+SUMIF(REG!$AB$2:$AB$124,HISTORICO!$N355,REG!$AD$2:$AD$124)</f>
        <v>0</v>
      </c>
      <c r="Y355" s="6">
        <f>SUMIF(REG!$D$2:$D$124,HISTORICO!$N355,REG!$G$2:$G$124)+SUMIF(REG!$J$2:$J$124,HISTORICO!$N355,REG!$M$2:$M$124)+SUMIF(REG!$P$2:$P$124,HISTORICO!$N355,REG!$S$2:$S$124)+SUMIF(REG!$V$2:$V$124,HISTORICO!$N355,REG!$Y$2:$Y$124)+SUMIF(REG!$AB$2:$AB$124,HISTORICO!$N355,REG!$AE$2:$AE$124)</f>
        <v>0</v>
      </c>
      <c r="Z355" s="6">
        <f>SUMIF(REG!$D$2:$D$124,HISTORICO!$N355,REG!$H$2:$H$124)+SUMIF(REG!$J$2:$J$124,HISTORICO!$N355,REG!$N$2:$N$124)+SUMIF(REG!$P$2:$P$124,HISTORICO!$N355,REG!$T$2:$T$124)+SUMIF(REG!$V$2:$V$124,HISTORICO!$N355,REG!$Z$2:$Z$124)+SUMIF(REG!$AB$2:$AB$124,HISTORICO!$N355,REG!$AF$2:$AF$124)</f>
        <v>0</v>
      </c>
      <c r="AA355" s="6">
        <f>SUMIF(REG!$D$2:$D$124,HISTORICO!$N355,REG!$I$2:$I$124)+SUMIF(REG!$J$2:$J$124,HISTORICO!$N355,REG!$O$2:$O$124)+SUMIF(REG!$P$2:$P$124,HISTORICO!$N355,REG!$U$2:$U$124)+SUMIF(REG!$V$2:$V$124,HISTORICO!$N355,REG!$AA$2:$AA$124)+SUMIF(REG!$AB$2:$AB$124,HISTORICO!$N355,REG!$AG$2:$AG$124)</f>
        <v>0</v>
      </c>
      <c r="AB355" s="6">
        <f>SUM(HISTORICO!$X355:$AA355)</f>
        <v>0</v>
      </c>
      <c r="AC355" s="188">
        <f>HISTORICO!$AB355/HISTORICO!$O355</f>
        <v>0</v>
      </c>
      <c r="AD355" s="149"/>
      <c r="AE355" s="149"/>
      <c r="AF355" s="149"/>
      <c r="AG355" s="149"/>
      <c r="AH355" s="149"/>
      <c r="AI355" s="149"/>
      <c r="AJ355" s="149"/>
    </row>
    <row r="356" ht="14.25" customHeight="1">
      <c r="A356" s="149"/>
      <c r="B356" s="177" t="s">
        <v>752</v>
      </c>
      <c r="C356" s="6">
        <v>2.0</v>
      </c>
      <c r="D356" s="6">
        <v>0.0</v>
      </c>
      <c r="E356" s="161">
        <f>HISTORICO!$D356/HISTORICO!$C356</f>
        <v>0</v>
      </c>
      <c r="F356" s="149"/>
      <c r="G356" s="149"/>
      <c r="H356" s="149"/>
      <c r="I356" s="149"/>
      <c r="J356" s="149"/>
      <c r="K356" s="150"/>
      <c r="L356" s="149"/>
      <c r="M356" s="149"/>
      <c r="N356" s="187" t="s">
        <v>368</v>
      </c>
      <c r="O356" s="6">
        <f>SUM(HISTORICO!$P356:$T356)</f>
        <v>0</v>
      </c>
      <c r="P356" s="6">
        <f>COUNTIF(REG!$D$2:$D$124,HISTORICO!$N356)</f>
        <v>0</v>
      </c>
      <c r="Q356" s="6">
        <f>COUNTIF(REG!$J$2:$J$124,HISTORICO!$N356)</f>
        <v>0</v>
      </c>
      <c r="R356" s="6">
        <f>COUNTIF(REG!$P$2:$P$124,HISTORICO!$N356)</f>
        <v>0</v>
      </c>
      <c r="S356" s="6">
        <f>COUNTIF(REG!$V$2:$V$124,HISTORICO!$N356)</f>
        <v>0</v>
      </c>
      <c r="T356" s="6">
        <f>COUNTIF(REG!$AB$2:$AB$124,HISTORICO!$N356)</f>
        <v>0</v>
      </c>
      <c r="U356" s="161" t="str">
        <f>HISTORICO!$P356/HISTORICO!$O356</f>
        <v>#DIV/0!</v>
      </c>
      <c r="V356" s="161" t="str">
        <f>HISTORICO!$Q356/HISTORICO!$O356</f>
        <v>#DIV/0!</v>
      </c>
      <c r="W356" s="161" t="str">
        <f>(HISTORICO!$S356+HISTORICO!$T356)/HISTORICO!$O356</f>
        <v>#DIV/0!</v>
      </c>
      <c r="X356" s="6">
        <f>SUMIF(REG!$D$2:$D$124,HISTORICO!$N356,REG!$F$2:$F$124)+SUMIF(REG!$J$2:$J$124,HISTORICO!$N356,REG!$L$2:$L$124)+SUMIF(REG!$P$2:$P$124,HISTORICO!$N356,REG!$R$2:$R$124)+SUMIF(REG!$V$2:$V$124,HISTORICO!$N356,REG!$X$2:$X$124)+SUMIF(REG!$AB$2:$AB$124,HISTORICO!$N356,REG!$AD$2:$AD$124)</f>
        <v>0</v>
      </c>
      <c r="Y356" s="6">
        <f>SUMIF(REG!$D$2:$D$124,HISTORICO!$N356,REG!$G$2:$G$124)+SUMIF(REG!$J$2:$J$124,HISTORICO!$N356,REG!$M$2:$M$124)+SUMIF(REG!$P$2:$P$124,HISTORICO!$N356,REG!$S$2:$S$124)+SUMIF(REG!$V$2:$V$124,HISTORICO!$N356,REG!$Y$2:$Y$124)+SUMIF(REG!$AB$2:$AB$124,HISTORICO!$N356,REG!$AE$2:$AE$124)</f>
        <v>0</v>
      </c>
      <c r="Z356" s="6">
        <f>SUMIF(REG!$D$2:$D$124,HISTORICO!$N356,REG!$H$2:$H$124)+SUMIF(REG!$J$2:$J$124,HISTORICO!$N356,REG!$N$2:$N$124)+SUMIF(REG!$P$2:$P$124,HISTORICO!$N356,REG!$T$2:$T$124)+SUMIF(REG!$V$2:$V$124,HISTORICO!$N356,REG!$Z$2:$Z$124)+SUMIF(REG!$AB$2:$AB$124,HISTORICO!$N356,REG!$AF$2:$AF$124)</f>
        <v>0</v>
      </c>
      <c r="AA356" s="6">
        <f>SUMIF(REG!$D$2:$D$124,HISTORICO!$N356,REG!$I$2:$I$124)+SUMIF(REG!$J$2:$J$124,HISTORICO!$N356,REG!$O$2:$O$124)+SUMIF(REG!$P$2:$P$124,HISTORICO!$N356,REG!$U$2:$U$124)+SUMIF(REG!$V$2:$V$124,HISTORICO!$N356,REG!$AA$2:$AA$124)+SUMIF(REG!$AB$2:$AB$124,HISTORICO!$N356,REG!$AG$2:$AG$124)</f>
        <v>0</v>
      </c>
      <c r="AB356" s="6">
        <f>SUM(HISTORICO!$X356:$AA356)</f>
        <v>0</v>
      </c>
      <c r="AC356" s="188" t="str">
        <f>HISTORICO!$AB356/HISTORICO!$O356</f>
        <v>#DIV/0!</v>
      </c>
      <c r="AD356" s="149"/>
      <c r="AE356" s="149"/>
      <c r="AF356" s="149"/>
      <c r="AG356" s="149"/>
      <c r="AH356" s="149"/>
      <c r="AI356" s="149"/>
      <c r="AJ356" s="149"/>
    </row>
    <row r="357" ht="14.25" customHeight="1">
      <c r="A357" s="149"/>
      <c r="B357" s="177" t="s">
        <v>805</v>
      </c>
      <c r="C357" s="6">
        <v>2.0</v>
      </c>
      <c r="D357" s="6">
        <v>0.0</v>
      </c>
      <c r="E357" s="161">
        <f>HISTORICO!$D357/HISTORICO!$C357</f>
        <v>0</v>
      </c>
      <c r="F357" s="149"/>
      <c r="G357" s="149"/>
      <c r="H357" s="149"/>
      <c r="I357" s="149"/>
      <c r="J357" s="149"/>
      <c r="K357" s="150"/>
      <c r="L357" s="149"/>
      <c r="M357" s="149"/>
      <c r="N357" s="187" t="s">
        <v>366</v>
      </c>
      <c r="O357" s="6">
        <f>SUM(HISTORICO!$P357:$T357)</f>
        <v>0</v>
      </c>
      <c r="P357" s="6">
        <f>COUNTIF(REG!$D$2:$D$124,HISTORICO!$N357)</f>
        <v>0</v>
      </c>
      <c r="Q357" s="6">
        <f>COUNTIF(REG!$J$2:$J$124,HISTORICO!$N357)</f>
        <v>0</v>
      </c>
      <c r="R357" s="6">
        <f>COUNTIF(REG!$P$2:$P$124,HISTORICO!$N357)</f>
        <v>0</v>
      </c>
      <c r="S357" s="6">
        <f>COUNTIF(REG!$V$2:$V$124,HISTORICO!$N357)</f>
        <v>0</v>
      </c>
      <c r="T357" s="6">
        <f>COUNTIF(REG!$AB$2:$AB$124,HISTORICO!$N357)</f>
        <v>0</v>
      </c>
      <c r="U357" s="161" t="str">
        <f>HISTORICO!$P357/HISTORICO!$O357</f>
        <v>#DIV/0!</v>
      </c>
      <c r="V357" s="161" t="str">
        <f>HISTORICO!$Q357/HISTORICO!$O357</f>
        <v>#DIV/0!</v>
      </c>
      <c r="W357" s="161" t="str">
        <f>(HISTORICO!$S357+HISTORICO!$T357)/HISTORICO!$O357</f>
        <v>#DIV/0!</v>
      </c>
      <c r="X357" s="6">
        <f>SUMIF(REG!$D$2:$D$124,HISTORICO!$N357,REG!$F$2:$F$124)+SUMIF(REG!$J$2:$J$124,HISTORICO!$N357,REG!$L$2:$L$124)+SUMIF(REG!$P$2:$P$124,HISTORICO!$N357,REG!$R$2:$R$124)+SUMIF(REG!$V$2:$V$124,HISTORICO!$N357,REG!$X$2:$X$124)+SUMIF(REG!$AB$2:$AB$124,HISTORICO!$N357,REG!$AD$2:$AD$124)</f>
        <v>0</v>
      </c>
      <c r="Y357" s="6">
        <f>SUMIF(REG!$D$2:$D$124,HISTORICO!$N357,REG!$G$2:$G$124)+SUMIF(REG!$J$2:$J$124,HISTORICO!$N357,REG!$M$2:$M$124)+SUMIF(REG!$P$2:$P$124,HISTORICO!$N357,REG!$S$2:$S$124)+SUMIF(REG!$V$2:$V$124,HISTORICO!$N357,REG!$Y$2:$Y$124)+SUMIF(REG!$AB$2:$AB$124,HISTORICO!$N357,REG!$AE$2:$AE$124)</f>
        <v>0</v>
      </c>
      <c r="Z357" s="6">
        <f>SUMIF(REG!$D$2:$D$124,HISTORICO!$N357,REG!$H$2:$H$124)+SUMIF(REG!$J$2:$J$124,HISTORICO!$N357,REG!$N$2:$N$124)+SUMIF(REG!$P$2:$P$124,HISTORICO!$N357,REG!$T$2:$T$124)+SUMIF(REG!$V$2:$V$124,HISTORICO!$N357,REG!$Z$2:$Z$124)+SUMIF(REG!$AB$2:$AB$124,HISTORICO!$N357,REG!$AF$2:$AF$124)</f>
        <v>0</v>
      </c>
      <c r="AA357" s="6">
        <f>SUMIF(REG!$D$2:$D$124,HISTORICO!$N357,REG!$I$2:$I$124)+SUMIF(REG!$J$2:$J$124,HISTORICO!$N357,REG!$O$2:$O$124)+SUMIF(REG!$P$2:$P$124,HISTORICO!$N357,REG!$U$2:$U$124)+SUMIF(REG!$V$2:$V$124,HISTORICO!$N357,REG!$AA$2:$AA$124)+SUMIF(REG!$AB$2:$AB$124,HISTORICO!$N357,REG!$AG$2:$AG$124)</f>
        <v>0</v>
      </c>
      <c r="AB357" s="6">
        <f>SUM(HISTORICO!$X357:$AA357)</f>
        <v>0</v>
      </c>
      <c r="AC357" s="188" t="str">
        <f>HISTORICO!$AB357/HISTORICO!$O357</f>
        <v>#DIV/0!</v>
      </c>
      <c r="AD357" s="149"/>
      <c r="AE357" s="149"/>
      <c r="AF357" s="149"/>
      <c r="AG357" s="149"/>
      <c r="AH357" s="149"/>
      <c r="AI357" s="149"/>
      <c r="AJ357" s="149"/>
    </row>
    <row r="358" ht="14.25" customHeight="1">
      <c r="A358" s="149"/>
      <c r="B358" s="177" t="s">
        <v>597</v>
      </c>
      <c r="C358" s="6">
        <v>1.0</v>
      </c>
      <c r="D358" s="6">
        <v>0.0</v>
      </c>
      <c r="E358" s="161">
        <f>HISTORICO!$D358/HISTORICO!$C358</f>
        <v>0</v>
      </c>
      <c r="F358" s="149"/>
      <c r="G358" s="149"/>
      <c r="H358" s="149"/>
      <c r="I358" s="149"/>
      <c r="J358" s="149"/>
      <c r="K358" s="150"/>
      <c r="L358" s="149"/>
      <c r="M358" s="149"/>
      <c r="N358" s="187" t="s">
        <v>375</v>
      </c>
      <c r="O358" s="6">
        <f>SUM(HISTORICO!$P358:$T358)</f>
        <v>0</v>
      </c>
      <c r="P358" s="6">
        <f>COUNTIF(REG!$D$2:$D$124,HISTORICO!$N358)</f>
        <v>0</v>
      </c>
      <c r="Q358" s="6">
        <f>COUNTIF(REG!$J$2:$J$124,HISTORICO!$N358)</f>
        <v>0</v>
      </c>
      <c r="R358" s="6">
        <f>COUNTIF(REG!$P$2:$P$124,HISTORICO!$N358)</f>
        <v>0</v>
      </c>
      <c r="S358" s="6">
        <f>COUNTIF(REG!$V$2:$V$124,HISTORICO!$N358)</f>
        <v>0</v>
      </c>
      <c r="T358" s="6">
        <f>COUNTIF(REG!$AB$2:$AB$124,HISTORICO!$N358)</f>
        <v>0</v>
      </c>
      <c r="U358" s="161" t="str">
        <f>HISTORICO!$P358/HISTORICO!$O358</f>
        <v>#DIV/0!</v>
      </c>
      <c r="V358" s="161" t="str">
        <f>HISTORICO!$Q358/HISTORICO!$O358</f>
        <v>#DIV/0!</v>
      </c>
      <c r="W358" s="161" t="str">
        <f>(HISTORICO!$S358+HISTORICO!$T358)/HISTORICO!$O358</f>
        <v>#DIV/0!</v>
      </c>
      <c r="X358" s="6">
        <f>SUMIF(REG!$D$2:$D$124,HISTORICO!$N358,REG!$F$2:$F$124)+SUMIF(REG!$J$2:$J$124,HISTORICO!$N358,REG!$L$2:$L$124)+SUMIF(REG!$P$2:$P$124,HISTORICO!$N358,REG!$R$2:$R$124)+SUMIF(REG!$V$2:$V$124,HISTORICO!$N358,REG!$X$2:$X$124)+SUMIF(REG!$AB$2:$AB$124,HISTORICO!$N358,REG!$AD$2:$AD$124)</f>
        <v>0</v>
      </c>
      <c r="Y358" s="6">
        <f>SUMIF(REG!$D$2:$D$124,HISTORICO!$N358,REG!$G$2:$G$124)+SUMIF(REG!$J$2:$J$124,HISTORICO!$N358,REG!$M$2:$M$124)+SUMIF(REG!$P$2:$P$124,HISTORICO!$N358,REG!$S$2:$S$124)+SUMIF(REG!$V$2:$V$124,HISTORICO!$N358,REG!$Y$2:$Y$124)+SUMIF(REG!$AB$2:$AB$124,HISTORICO!$N358,REG!$AE$2:$AE$124)</f>
        <v>0</v>
      </c>
      <c r="Z358" s="6">
        <f>SUMIF(REG!$D$2:$D$124,HISTORICO!$N358,REG!$H$2:$H$124)+SUMIF(REG!$J$2:$J$124,HISTORICO!$N358,REG!$N$2:$N$124)+SUMIF(REG!$P$2:$P$124,HISTORICO!$N358,REG!$T$2:$T$124)+SUMIF(REG!$V$2:$V$124,HISTORICO!$N358,REG!$Z$2:$Z$124)+SUMIF(REG!$AB$2:$AB$124,HISTORICO!$N358,REG!$AF$2:$AF$124)</f>
        <v>0</v>
      </c>
      <c r="AA358" s="6">
        <f>SUMIF(REG!$D$2:$D$124,HISTORICO!$N358,REG!$I$2:$I$124)+SUMIF(REG!$J$2:$J$124,HISTORICO!$N358,REG!$O$2:$O$124)+SUMIF(REG!$P$2:$P$124,HISTORICO!$N358,REG!$U$2:$U$124)+SUMIF(REG!$V$2:$V$124,HISTORICO!$N358,REG!$AA$2:$AA$124)+SUMIF(REG!$AB$2:$AB$124,HISTORICO!$N358,REG!$AG$2:$AG$124)</f>
        <v>0</v>
      </c>
      <c r="AB358" s="6">
        <f>SUM(HISTORICO!$X358:$AA358)</f>
        <v>0</v>
      </c>
      <c r="AC358" s="188" t="str">
        <f>HISTORICO!$AB358/HISTORICO!$O358</f>
        <v>#DIV/0!</v>
      </c>
      <c r="AD358" s="149"/>
      <c r="AE358" s="149"/>
      <c r="AF358" s="149"/>
      <c r="AG358" s="149"/>
      <c r="AH358" s="149"/>
      <c r="AI358" s="149"/>
      <c r="AJ358" s="149"/>
    </row>
    <row r="359" ht="14.25" customHeight="1">
      <c r="A359" s="149"/>
      <c r="B359" s="177" t="s">
        <v>655</v>
      </c>
      <c r="C359" s="6">
        <v>1.0</v>
      </c>
      <c r="D359" s="6">
        <v>0.0</v>
      </c>
      <c r="E359" s="161">
        <f>HISTORICO!$D359/HISTORICO!$C359</f>
        <v>0</v>
      </c>
      <c r="F359" s="149"/>
      <c r="G359" s="149"/>
      <c r="H359" s="149"/>
      <c r="I359" s="149"/>
      <c r="J359" s="149"/>
      <c r="K359" s="150"/>
      <c r="L359" s="149"/>
      <c r="M359" s="149"/>
      <c r="N359" s="187" t="s">
        <v>401</v>
      </c>
      <c r="O359" s="6">
        <f>SUM(HISTORICO!$P359:$T359)</f>
        <v>0</v>
      </c>
      <c r="P359" s="6">
        <f>COUNTIF(REG!$D$2:$D$124,HISTORICO!$N359)</f>
        <v>0</v>
      </c>
      <c r="Q359" s="6">
        <f>COUNTIF(REG!$J$2:$J$124,HISTORICO!$N359)</f>
        <v>0</v>
      </c>
      <c r="R359" s="6">
        <f>COUNTIF(REG!$P$2:$P$124,HISTORICO!$N359)</f>
        <v>0</v>
      </c>
      <c r="S359" s="6">
        <f>COUNTIF(REG!$V$2:$V$124,HISTORICO!$N359)</f>
        <v>0</v>
      </c>
      <c r="T359" s="6">
        <f>COUNTIF(REG!$AB$2:$AB$124,HISTORICO!$N359)</f>
        <v>0</v>
      </c>
      <c r="U359" s="161" t="str">
        <f>HISTORICO!$P359/HISTORICO!$O359</f>
        <v>#DIV/0!</v>
      </c>
      <c r="V359" s="161" t="str">
        <f>HISTORICO!$Q359/HISTORICO!$O359</f>
        <v>#DIV/0!</v>
      </c>
      <c r="W359" s="161" t="str">
        <f>(HISTORICO!$S359+HISTORICO!$T359)/HISTORICO!$O359</f>
        <v>#DIV/0!</v>
      </c>
      <c r="X359" s="6">
        <f>SUMIF(REG!$D$2:$D$124,HISTORICO!$N359,REG!$F$2:$F$124)+SUMIF(REG!$J$2:$J$124,HISTORICO!$N359,REG!$L$2:$L$124)+SUMIF(REG!$P$2:$P$124,HISTORICO!$N359,REG!$R$2:$R$124)+SUMIF(REG!$V$2:$V$124,HISTORICO!$N359,REG!$X$2:$X$124)+SUMIF(REG!$AB$2:$AB$124,HISTORICO!$N359,REG!$AD$2:$AD$124)</f>
        <v>0</v>
      </c>
      <c r="Y359" s="6">
        <f>SUMIF(REG!$D$2:$D$124,HISTORICO!$N359,REG!$G$2:$G$124)+SUMIF(REG!$J$2:$J$124,HISTORICO!$N359,REG!$M$2:$M$124)+SUMIF(REG!$P$2:$P$124,HISTORICO!$N359,REG!$S$2:$S$124)+SUMIF(REG!$V$2:$V$124,HISTORICO!$N359,REG!$Y$2:$Y$124)+SUMIF(REG!$AB$2:$AB$124,HISTORICO!$N359,REG!$AE$2:$AE$124)</f>
        <v>0</v>
      </c>
      <c r="Z359" s="6">
        <f>SUMIF(REG!$D$2:$D$124,HISTORICO!$N359,REG!$H$2:$H$124)+SUMIF(REG!$J$2:$J$124,HISTORICO!$N359,REG!$N$2:$N$124)+SUMIF(REG!$P$2:$P$124,HISTORICO!$N359,REG!$T$2:$T$124)+SUMIF(REG!$V$2:$V$124,HISTORICO!$N359,REG!$Z$2:$Z$124)+SUMIF(REG!$AB$2:$AB$124,HISTORICO!$N359,REG!$AF$2:$AF$124)</f>
        <v>0</v>
      </c>
      <c r="AA359" s="6">
        <f>SUMIF(REG!$D$2:$D$124,HISTORICO!$N359,REG!$I$2:$I$124)+SUMIF(REG!$J$2:$J$124,HISTORICO!$N359,REG!$O$2:$O$124)+SUMIF(REG!$P$2:$P$124,HISTORICO!$N359,REG!$U$2:$U$124)+SUMIF(REG!$V$2:$V$124,HISTORICO!$N359,REG!$AA$2:$AA$124)+SUMIF(REG!$AB$2:$AB$124,HISTORICO!$N359,REG!$AG$2:$AG$124)</f>
        <v>0</v>
      </c>
      <c r="AB359" s="6">
        <f>SUM(HISTORICO!$X359:$AA359)</f>
        <v>0</v>
      </c>
      <c r="AC359" s="188" t="str">
        <f>HISTORICO!$AB359/HISTORICO!$O359</f>
        <v>#DIV/0!</v>
      </c>
      <c r="AD359" s="149"/>
      <c r="AE359" s="149"/>
      <c r="AF359" s="149"/>
      <c r="AG359" s="149"/>
      <c r="AH359" s="149"/>
      <c r="AI359" s="149"/>
      <c r="AJ359" s="149"/>
    </row>
    <row r="360" ht="14.25" customHeight="1">
      <c r="A360" s="149"/>
      <c r="B360" s="177" t="s">
        <v>859</v>
      </c>
      <c r="C360" s="6">
        <v>1.0</v>
      </c>
      <c r="D360" s="6">
        <v>1.0</v>
      </c>
      <c r="E360" s="161">
        <f>HISTORICO!$D360/HISTORICO!$C360</f>
        <v>1</v>
      </c>
      <c r="F360" s="149"/>
      <c r="G360" s="149"/>
      <c r="H360" s="149"/>
      <c r="I360" s="149"/>
      <c r="J360" s="149"/>
      <c r="K360" s="150"/>
      <c r="L360" s="149"/>
      <c r="M360" s="149"/>
      <c r="N360" s="187" t="s">
        <v>402</v>
      </c>
      <c r="O360" s="6">
        <f>SUM(HISTORICO!$P360:$T360)</f>
        <v>0</v>
      </c>
      <c r="P360" s="6">
        <f>COUNTIF(REG!$D$2:$D$124,HISTORICO!$N360)</f>
        <v>0</v>
      </c>
      <c r="Q360" s="6">
        <f>COUNTIF(REG!$J$2:$J$124,HISTORICO!$N360)</f>
        <v>0</v>
      </c>
      <c r="R360" s="6">
        <f>COUNTIF(REG!$P$2:$P$124,HISTORICO!$N360)</f>
        <v>0</v>
      </c>
      <c r="S360" s="6">
        <f>COUNTIF(REG!$V$2:$V$124,HISTORICO!$N360)</f>
        <v>0</v>
      </c>
      <c r="T360" s="6">
        <f>COUNTIF(REG!$AB$2:$AB$124,HISTORICO!$N360)</f>
        <v>0</v>
      </c>
      <c r="U360" s="161" t="str">
        <f>HISTORICO!$P360/HISTORICO!$O360</f>
        <v>#DIV/0!</v>
      </c>
      <c r="V360" s="161" t="str">
        <f>HISTORICO!$Q360/HISTORICO!$O360</f>
        <v>#DIV/0!</v>
      </c>
      <c r="W360" s="161" t="str">
        <f>(HISTORICO!$S360+HISTORICO!$T360)/HISTORICO!$O360</f>
        <v>#DIV/0!</v>
      </c>
      <c r="X360" s="6">
        <f>SUMIF(REG!$D$2:$D$124,HISTORICO!$N360,REG!$F$2:$F$124)+SUMIF(REG!$J$2:$J$124,HISTORICO!$N360,REG!$L$2:$L$124)+SUMIF(REG!$P$2:$P$124,HISTORICO!$N360,REG!$R$2:$R$124)+SUMIF(REG!$V$2:$V$124,HISTORICO!$N360,REG!$X$2:$X$124)+SUMIF(REG!$AB$2:$AB$124,HISTORICO!$N360,REG!$AD$2:$AD$124)</f>
        <v>0</v>
      </c>
      <c r="Y360" s="6">
        <f>SUMIF(REG!$D$2:$D$124,HISTORICO!$N360,REG!$G$2:$G$124)+SUMIF(REG!$J$2:$J$124,HISTORICO!$N360,REG!$M$2:$M$124)+SUMIF(REG!$P$2:$P$124,HISTORICO!$N360,REG!$S$2:$S$124)+SUMIF(REG!$V$2:$V$124,HISTORICO!$N360,REG!$Y$2:$Y$124)+SUMIF(REG!$AB$2:$AB$124,HISTORICO!$N360,REG!$AE$2:$AE$124)</f>
        <v>0</v>
      </c>
      <c r="Z360" s="6">
        <f>SUMIF(REG!$D$2:$D$124,HISTORICO!$N360,REG!$H$2:$H$124)+SUMIF(REG!$J$2:$J$124,HISTORICO!$N360,REG!$N$2:$N$124)+SUMIF(REG!$P$2:$P$124,HISTORICO!$N360,REG!$T$2:$T$124)+SUMIF(REG!$V$2:$V$124,HISTORICO!$N360,REG!$Z$2:$Z$124)+SUMIF(REG!$AB$2:$AB$124,HISTORICO!$N360,REG!$AF$2:$AF$124)</f>
        <v>0</v>
      </c>
      <c r="AA360" s="6">
        <f>SUMIF(REG!$D$2:$D$124,HISTORICO!$N360,REG!$I$2:$I$124)+SUMIF(REG!$J$2:$J$124,HISTORICO!$N360,REG!$O$2:$O$124)+SUMIF(REG!$P$2:$P$124,HISTORICO!$N360,REG!$U$2:$U$124)+SUMIF(REG!$V$2:$V$124,HISTORICO!$N360,REG!$AA$2:$AA$124)+SUMIF(REG!$AB$2:$AB$124,HISTORICO!$N360,REG!$AG$2:$AG$124)</f>
        <v>0</v>
      </c>
      <c r="AB360" s="6">
        <f>SUM(HISTORICO!$X360:$AA360)</f>
        <v>0</v>
      </c>
      <c r="AC360" s="188" t="str">
        <f>HISTORICO!$AB360/HISTORICO!$O360</f>
        <v>#DIV/0!</v>
      </c>
      <c r="AD360" s="149"/>
      <c r="AE360" s="149"/>
      <c r="AF360" s="149"/>
      <c r="AG360" s="149"/>
      <c r="AH360" s="149"/>
      <c r="AI360" s="149"/>
      <c r="AJ360" s="149"/>
    </row>
    <row r="361" ht="14.25" customHeight="1">
      <c r="A361" s="149"/>
      <c r="B361" s="177" t="s">
        <v>860</v>
      </c>
      <c r="C361" s="6">
        <v>1.0</v>
      </c>
      <c r="D361" s="6">
        <v>1.0</v>
      </c>
      <c r="E361" s="161">
        <f>HISTORICO!$D361/HISTORICO!$C361</f>
        <v>1</v>
      </c>
      <c r="F361" s="149"/>
      <c r="G361" s="149"/>
      <c r="H361" s="149"/>
      <c r="I361" s="149"/>
      <c r="J361" s="149"/>
      <c r="K361" s="150"/>
      <c r="L361" s="149"/>
      <c r="M361" s="149"/>
      <c r="N361" s="187" t="s">
        <v>411</v>
      </c>
      <c r="O361" s="6">
        <f>SUM(HISTORICO!$P361:$T361)</f>
        <v>0</v>
      </c>
      <c r="P361" s="6">
        <f>COUNTIF(REG!$D$2:$D$124,HISTORICO!$N361)</f>
        <v>0</v>
      </c>
      <c r="Q361" s="6">
        <f>COUNTIF(REG!$J$2:$J$124,HISTORICO!$N361)</f>
        <v>0</v>
      </c>
      <c r="R361" s="6">
        <f>COUNTIF(REG!$P$2:$P$124,HISTORICO!$N361)</f>
        <v>0</v>
      </c>
      <c r="S361" s="6">
        <f>COUNTIF(REG!$V$2:$V$124,HISTORICO!$N361)</f>
        <v>0</v>
      </c>
      <c r="T361" s="6">
        <f>COUNTIF(REG!$AB$2:$AB$124,HISTORICO!$N361)</f>
        <v>0</v>
      </c>
      <c r="U361" s="161" t="str">
        <f>HISTORICO!$P361/HISTORICO!$O361</f>
        <v>#DIV/0!</v>
      </c>
      <c r="V361" s="161" t="str">
        <f>HISTORICO!$Q361/HISTORICO!$O361</f>
        <v>#DIV/0!</v>
      </c>
      <c r="W361" s="161" t="str">
        <f>(HISTORICO!$S361+HISTORICO!$T361)/HISTORICO!$O361</f>
        <v>#DIV/0!</v>
      </c>
      <c r="X361" s="6">
        <f>SUMIF(REG!$D$2:$D$124,HISTORICO!$N361,REG!$F$2:$F$124)+SUMIF(REG!$J$2:$J$124,HISTORICO!$N361,REG!$L$2:$L$124)+SUMIF(REG!$P$2:$P$124,HISTORICO!$N361,REG!$R$2:$R$124)+SUMIF(REG!$V$2:$V$124,HISTORICO!$N361,REG!$X$2:$X$124)+SUMIF(REG!$AB$2:$AB$124,HISTORICO!$N361,REG!$AD$2:$AD$124)</f>
        <v>0</v>
      </c>
      <c r="Y361" s="6">
        <f>SUMIF(REG!$D$2:$D$124,HISTORICO!$N361,REG!$G$2:$G$124)+SUMIF(REG!$J$2:$J$124,HISTORICO!$N361,REG!$M$2:$M$124)+SUMIF(REG!$P$2:$P$124,HISTORICO!$N361,REG!$S$2:$S$124)+SUMIF(REG!$V$2:$V$124,HISTORICO!$N361,REG!$Y$2:$Y$124)+SUMIF(REG!$AB$2:$AB$124,HISTORICO!$N361,REG!$AE$2:$AE$124)</f>
        <v>0</v>
      </c>
      <c r="Z361" s="6">
        <f>SUMIF(REG!$D$2:$D$124,HISTORICO!$N361,REG!$H$2:$H$124)+SUMIF(REG!$J$2:$J$124,HISTORICO!$N361,REG!$N$2:$N$124)+SUMIF(REG!$P$2:$P$124,HISTORICO!$N361,REG!$T$2:$T$124)+SUMIF(REG!$V$2:$V$124,HISTORICO!$N361,REG!$Z$2:$Z$124)+SUMIF(REG!$AB$2:$AB$124,HISTORICO!$N361,REG!$AF$2:$AF$124)</f>
        <v>0</v>
      </c>
      <c r="AA361" s="6">
        <f>SUMIF(REG!$D$2:$D$124,HISTORICO!$N361,REG!$I$2:$I$124)+SUMIF(REG!$J$2:$J$124,HISTORICO!$N361,REG!$O$2:$O$124)+SUMIF(REG!$P$2:$P$124,HISTORICO!$N361,REG!$U$2:$U$124)+SUMIF(REG!$V$2:$V$124,HISTORICO!$N361,REG!$AA$2:$AA$124)+SUMIF(REG!$AB$2:$AB$124,HISTORICO!$N361,REG!$AG$2:$AG$124)</f>
        <v>0</v>
      </c>
      <c r="AB361" s="6">
        <f>SUM(HISTORICO!$X361:$AA361)</f>
        <v>0</v>
      </c>
      <c r="AC361" s="188" t="str">
        <f>HISTORICO!$AB361/HISTORICO!$O361</f>
        <v>#DIV/0!</v>
      </c>
      <c r="AD361" s="149"/>
      <c r="AE361" s="149"/>
      <c r="AF361" s="149"/>
      <c r="AG361" s="149"/>
      <c r="AH361" s="149"/>
      <c r="AI361" s="149"/>
      <c r="AJ361" s="149"/>
    </row>
    <row r="362" ht="14.25" customHeight="1">
      <c r="A362" s="149"/>
      <c r="B362" s="177" t="s">
        <v>861</v>
      </c>
      <c r="C362" s="6">
        <v>1.0</v>
      </c>
      <c r="D362" s="6">
        <v>1.0</v>
      </c>
      <c r="E362" s="161">
        <f>HISTORICO!$D362/HISTORICO!$C362</f>
        <v>1</v>
      </c>
      <c r="F362" s="149"/>
      <c r="G362" s="149"/>
      <c r="H362" s="149"/>
      <c r="I362" s="149"/>
      <c r="J362" s="149"/>
      <c r="K362" s="150"/>
      <c r="L362" s="149"/>
      <c r="M362" s="149"/>
      <c r="N362" s="187" t="s">
        <v>452</v>
      </c>
      <c r="O362" s="6">
        <f>SUM(HISTORICO!$P362:$T362)</f>
        <v>0</v>
      </c>
      <c r="P362" s="6">
        <f>COUNTIF(REG!$D$2:$D$124,HISTORICO!$N362)</f>
        <v>0</v>
      </c>
      <c r="Q362" s="6">
        <f>COUNTIF(REG!$J$2:$J$124,HISTORICO!$N362)</f>
        <v>0</v>
      </c>
      <c r="R362" s="6">
        <f>COUNTIF(REG!$P$2:$P$124,HISTORICO!$N362)</f>
        <v>0</v>
      </c>
      <c r="S362" s="6">
        <f>COUNTIF(REG!$V$2:$V$124,HISTORICO!$N362)</f>
        <v>0</v>
      </c>
      <c r="T362" s="6">
        <f>COUNTIF(REG!$AB$2:$AB$124,HISTORICO!$N362)</f>
        <v>0</v>
      </c>
      <c r="U362" s="161" t="str">
        <f>HISTORICO!$P362/HISTORICO!$O362</f>
        <v>#DIV/0!</v>
      </c>
      <c r="V362" s="161" t="str">
        <f>HISTORICO!$Q362/HISTORICO!$O362</f>
        <v>#DIV/0!</v>
      </c>
      <c r="W362" s="161" t="str">
        <f>(HISTORICO!$S362+HISTORICO!$T362)/HISTORICO!$O362</f>
        <v>#DIV/0!</v>
      </c>
      <c r="X362" s="6">
        <f>SUMIF(REG!$D$2:$D$124,HISTORICO!$N362,REG!$F$2:$F$124)+SUMIF(REG!$J$2:$J$124,HISTORICO!$N362,REG!$L$2:$L$124)+SUMIF(REG!$P$2:$P$124,HISTORICO!$N362,REG!$R$2:$R$124)+SUMIF(REG!$V$2:$V$124,HISTORICO!$N362,REG!$X$2:$X$124)+SUMIF(REG!$AB$2:$AB$124,HISTORICO!$N362,REG!$AD$2:$AD$124)</f>
        <v>0</v>
      </c>
      <c r="Y362" s="6">
        <f>SUMIF(REG!$D$2:$D$124,HISTORICO!$N362,REG!$G$2:$G$124)+SUMIF(REG!$J$2:$J$124,HISTORICO!$N362,REG!$M$2:$M$124)+SUMIF(REG!$P$2:$P$124,HISTORICO!$N362,REG!$S$2:$S$124)+SUMIF(REG!$V$2:$V$124,HISTORICO!$N362,REG!$Y$2:$Y$124)+SUMIF(REG!$AB$2:$AB$124,HISTORICO!$N362,REG!$AE$2:$AE$124)</f>
        <v>0</v>
      </c>
      <c r="Z362" s="6">
        <f>SUMIF(REG!$D$2:$D$124,HISTORICO!$N362,REG!$H$2:$H$124)+SUMIF(REG!$J$2:$J$124,HISTORICO!$N362,REG!$N$2:$N$124)+SUMIF(REG!$P$2:$P$124,HISTORICO!$N362,REG!$T$2:$T$124)+SUMIF(REG!$V$2:$V$124,HISTORICO!$N362,REG!$Z$2:$Z$124)+SUMIF(REG!$AB$2:$AB$124,HISTORICO!$N362,REG!$AF$2:$AF$124)</f>
        <v>0</v>
      </c>
      <c r="AA362" s="6">
        <f>SUMIF(REG!$D$2:$D$124,HISTORICO!$N362,REG!$I$2:$I$124)+SUMIF(REG!$J$2:$J$124,HISTORICO!$N362,REG!$O$2:$O$124)+SUMIF(REG!$P$2:$P$124,HISTORICO!$N362,REG!$U$2:$U$124)+SUMIF(REG!$V$2:$V$124,HISTORICO!$N362,REG!$AA$2:$AA$124)+SUMIF(REG!$AB$2:$AB$124,HISTORICO!$N362,REG!$AG$2:$AG$124)</f>
        <v>0</v>
      </c>
      <c r="AB362" s="6">
        <f>SUM(HISTORICO!$X362:$AA362)</f>
        <v>0</v>
      </c>
      <c r="AC362" s="188" t="str">
        <f>HISTORICO!$AB362/HISTORICO!$O362</f>
        <v>#DIV/0!</v>
      </c>
      <c r="AD362" s="149"/>
      <c r="AE362" s="149"/>
      <c r="AF362" s="149"/>
      <c r="AG362" s="149"/>
      <c r="AH362" s="149"/>
      <c r="AI362" s="149"/>
      <c r="AJ362" s="149"/>
    </row>
    <row r="363" ht="14.25" customHeight="1">
      <c r="A363" s="149"/>
      <c r="B363" s="177" t="s">
        <v>862</v>
      </c>
      <c r="C363" s="6">
        <v>1.0</v>
      </c>
      <c r="D363" s="6">
        <v>1.0</v>
      </c>
      <c r="E363" s="161">
        <f>HISTORICO!$D363/HISTORICO!$C363</f>
        <v>1</v>
      </c>
      <c r="F363" s="149"/>
      <c r="G363" s="149"/>
      <c r="H363" s="149"/>
      <c r="I363" s="149"/>
      <c r="J363" s="149"/>
      <c r="K363" s="150"/>
      <c r="L363" s="149"/>
      <c r="M363" s="149"/>
      <c r="N363" s="187" t="s">
        <v>116</v>
      </c>
      <c r="O363" s="6">
        <f>SUM(HISTORICO!$P363:$T363)</f>
        <v>1</v>
      </c>
      <c r="P363" s="6">
        <f>COUNTIF(REG!$D$2:$D$124,HISTORICO!$N363)</f>
        <v>0</v>
      </c>
      <c r="Q363" s="6">
        <f>COUNTIF(REG!$J$2:$J$124,HISTORICO!$N363)</f>
        <v>0</v>
      </c>
      <c r="R363" s="6">
        <f>COUNTIF(REG!$P$2:$P$124,HISTORICO!$N363)</f>
        <v>1</v>
      </c>
      <c r="S363" s="6">
        <f>COUNTIF(REG!$V$2:$V$124,HISTORICO!$N363)</f>
        <v>0</v>
      </c>
      <c r="T363" s="6">
        <f>COUNTIF(REG!$AB$2:$AB$124,HISTORICO!$N363)</f>
        <v>0</v>
      </c>
      <c r="U363" s="161">
        <f>HISTORICO!$P363/HISTORICO!$O363</f>
        <v>0</v>
      </c>
      <c r="V363" s="161">
        <f>HISTORICO!$Q363/HISTORICO!$O363</f>
        <v>0</v>
      </c>
      <c r="W363" s="161">
        <f>(HISTORICO!$S363+HISTORICO!$T363)/HISTORICO!$O363</f>
        <v>0</v>
      </c>
      <c r="X363" s="6">
        <f>SUMIF(REG!$D$2:$D$124,HISTORICO!$N363,REG!$F$2:$F$124)+SUMIF(REG!$J$2:$J$124,HISTORICO!$N363,REG!$L$2:$L$124)+SUMIF(REG!$P$2:$P$124,HISTORICO!$N363,REG!$R$2:$R$124)+SUMIF(REG!$V$2:$V$124,HISTORICO!$N363,REG!$X$2:$X$124)+SUMIF(REG!$AB$2:$AB$124,HISTORICO!$N363,REG!$AD$2:$AD$124)</f>
        <v>0</v>
      </c>
      <c r="Y363" s="6">
        <f>SUMIF(REG!$D$2:$D$124,HISTORICO!$N363,REG!$G$2:$G$124)+SUMIF(REG!$J$2:$J$124,HISTORICO!$N363,REG!$M$2:$M$124)+SUMIF(REG!$P$2:$P$124,HISTORICO!$N363,REG!$S$2:$S$124)+SUMIF(REG!$V$2:$V$124,HISTORICO!$N363,REG!$Y$2:$Y$124)+SUMIF(REG!$AB$2:$AB$124,HISTORICO!$N363,REG!$AE$2:$AE$124)</f>
        <v>0</v>
      </c>
      <c r="Z363" s="6">
        <f>SUMIF(REG!$D$2:$D$124,HISTORICO!$N363,REG!$H$2:$H$124)+SUMIF(REG!$J$2:$J$124,HISTORICO!$N363,REG!$N$2:$N$124)+SUMIF(REG!$P$2:$P$124,HISTORICO!$N363,REG!$T$2:$T$124)+SUMIF(REG!$V$2:$V$124,HISTORICO!$N363,REG!$Z$2:$Z$124)+SUMIF(REG!$AB$2:$AB$124,HISTORICO!$N363,REG!$AF$2:$AF$124)</f>
        <v>0</v>
      </c>
      <c r="AA363" s="6">
        <f>SUMIF(REG!$D$2:$D$124,HISTORICO!$N363,REG!$I$2:$I$124)+SUMIF(REG!$J$2:$J$124,HISTORICO!$N363,REG!$O$2:$O$124)+SUMIF(REG!$P$2:$P$124,HISTORICO!$N363,REG!$U$2:$U$124)+SUMIF(REG!$V$2:$V$124,HISTORICO!$N363,REG!$AA$2:$AA$124)+SUMIF(REG!$AB$2:$AB$124,HISTORICO!$N363,REG!$AG$2:$AG$124)</f>
        <v>0</v>
      </c>
      <c r="AB363" s="6">
        <f>SUM(HISTORICO!$X363:$AA363)</f>
        <v>0</v>
      </c>
      <c r="AC363" s="188">
        <f>HISTORICO!$AB363/HISTORICO!$O363</f>
        <v>0</v>
      </c>
      <c r="AD363" s="149"/>
      <c r="AE363" s="149"/>
      <c r="AF363" s="149"/>
      <c r="AG363" s="149"/>
      <c r="AH363" s="149"/>
      <c r="AI363" s="149"/>
      <c r="AJ363" s="149"/>
    </row>
    <row r="364" ht="14.25" customHeight="1">
      <c r="A364" s="149"/>
      <c r="B364" s="177" t="s">
        <v>863</v>
      </c>
      <c r="C364" s="6">
        <v>1.0</v>
      </c>
      <c r="D364" s="6">
        <v>1.0</v>
      </c>
      <c r="E364" s="161">
        <f>HISTORICO!$D364/HISTORICO!$C364</f>
        <v>1</v>
      </c>
      <c r="F364" s="149"/>
      <c r="G364" s="149"/>
      <c r="H364" s="149"/>
      <c r="I364" s="149"/>
      <c r="J364" s="149"/>
      <c r="K364" s="150"/>
      <c r="L364" s="149"/>
      <c r="M364" s="149"/>
      <c r="N364" s="187" t="s">
        <v>483</v>
      </c>
      <c r="O364" s="6">
        <f>SUM(HISTORICO!$P364:$T364)</f>
        <v>0</v>
      </c>
      <c r="P364" s="6">
        <f>COUNTIF(REG!$D$2:$D$124,HISTORICO!$N364)</f>
        <v>0</v>
      </c>
      <c r="Q364" s="6">
        <f>COUNTIF(REG!$J$2:$J$124,HISTORICO!$N364)</f>
        <v>0</v>
      </c>
      <c r="R364" s="6">
        <f>COUNTIF(REG!$P$2:$P$124,HISTORICO!$N364)</f>
        <v>0</v>
      </c>
      <c r="S364" s="6">
        <f>COUNTIF(REG!$V$2:$V$124,HISTORICO!$N364)</f>
        <v>0</v>
      </c>
      <c r="T364" s="6">
        <f>COUNTIF(REG!$AB$2:$AB$124,HISTORICO!$N364)</f>
        <v>0</v>
      </c>
      <c r="U364" s="161" t="str">
        <f>HISTORICO!$P364/HISTORICO!$O364</f>
        <v>#DIV/0!</v>
      </c>
      <c r="V364" s="161" t="str">
        <f>HISTORICO!$Q364/HISTORICO!$O364</f>
        <v>#DIV/0!</v>
      </c>
      <c r="W364" s="161" t="str">
        <f>(HISTORICO!$S364+HISTORICO!$T364)/HISTORICO!$O364</f>
        <v>#DIV/0!</v>
      </c>
      <c r="X364" s="6">
        <f>SUMIF(REG!$D$2:$D$124,HISTORICO!$N364,REG!$F$2:$F$124)+SUMIF(REG!$J$2:$J$124,HISTORICO!$N364,REG!$L$2:$L$124)+SUMIF(REG!$P$2:$P$124,HISTORICO!$N364,REG!$R$2:$R$124)+SUMIF(REG!$V$2:$V$124,HISTORICO!$N364,REG!$X$2:$X$124)+SUMIF(REG!$AB$2:$AB$124,HISTORICO!$N364,REG!$AD$2:$AD$124)</f>
        <v>0</v>
      </c>
      <c r="Y364" s="6">
        <f>SUMIF(REG!$D$2:$D$124,HISTORICO!$N364,REG!$G$2:$G$124)+SUMIF(REG!$J$2:$J$124,HISTORICO!$N364,REG!$M$2:$M$124)+SUMIF(REG!$P$2:$P$124,HISTORICO!$N364,REG!$S$2:$S$124)+SUMIF(REG!$V$2:$V$124,HISTORICO!$N364,REG!$Y$2:$Y$124)+SUMIF(REG!$AB$2:$AB$124,HISTORICO!$N364,REG!$AE$2:$AE$124)</f>
        <v>0</v>
      </c>
      <c r="Z364" s="6">
        <f>SUMIF(REG!$D$2:$D$124,HISTORICO!$N364,REG!$H$2:$H$124)+SUMIF(REG!$J$2:$J$124,HISTORICO!$N364,REG!$N$2:$N$124)+SUMIF(REG!$P$2:$P$124,HISTORICO!$N364,REG!$T$2:$T$124)+SUMIF(REG!$V$2:$V$124,HISTORICO!$N364,REG!$Z$2:$Z$124)+SUMIF(REG!$AB$2:$AB$124,HISTORICO!$N364,REG!$AF$2:$AF$124)</f>
        <v>0</v>
      </c>
      <c r="AA364" s="6">
        <f>SUMIF(REG!$D$2:$D$124,HISTORICO!$N364,REG!$I$2:$I$124)+SUMIF(REG!$J$2:$J$124,HISTORICO!$N364,REG!$O$2:$O$124)+SUMIF(REG!$P$2:$P$124,HISTORICO!$N364,REG!$U$2:$U$124)+SUMIF(REG!$V$2:$V$124,HISTORICO!$N364,REG!$AA$2:$AA$124)+SUMIF(REG!$AB$2:$AB$124,HISTORICO!$N364,REG!$AG$2:$AG$124)</f>
        <v>0</v>
      </c>
      <c r="AB364" s="6">
        <f>SUM(HISTORICO!$X364:$AA364)</f>
        <v>0</v>
      </c>
      <c r="AC364" s="188" t="str">
        <f>HISTORICO!$AB364/HISTORICO!$O364</f>
        <v>#DIV/0!</v>
      </c>
      <c r="AD364" s="149"/>
      <c r="AE364" s="149"/>
      <c r="AF364" s="149"/>
      <c r="AG364" s="149"/>
      <c r="AH364" s="149"/>
      <c r="AI364" s="149"/>
      <c r="AJ364" s="149"/>
    </row>
    <row r="365" ht="14.25" customHeight="1">
      <c r="A365" s="149"/>
      <c r="B365" s="177" t="s">
        <v>864</v>
      </c>
      <c r="C365" s="6">
        <v>1.0</v>
      </c>
      <c r="D365" s="6">
        <v>1.0</v>
      </c>
      <c r="E365" s="161">
        <f>HISTORICO!$D365/HISTORICO!$C365</f>
        <v>1</v>
      </c>
      <c r="F365" s="149"/>
      <c r="G365" s="149"/>
      <c r="H365" s="149"/>
      <c r="I365" s="149"/>
      <c r="J365" s="149"/>
      <c r="K365" s="150"/>
      <c r="L365" s="149"/>
      <c r="M365" s="149"/>
      <c r="N365" s="189" t="s">
        <v>525</v>
      </c>
      <c r="O365" s="6">
        <f>SUM(HISTORICO!$P365:$T365)</f>
        <v>0</v>
      </c>
      <c r="P365" s="6">
        <f>COUNTIF(REG!$D$2:$D$124,HISTORICO!$N365)</f>
        <v>0</v>
      </c>
      <c r="Q365" s="6">
        <f>COUNTIF(REG!$J$2:$J$124,HISTORICO!$N365)</f>
        <v>0</v>
      </c>
      <c r="R365" s="6">
        <f>COUNTIF(REG!$P$2:$P$124,HISTORICO!$N365)</f>
        <v>0</v>
      </c>
      <c r="S365" s="6">
        <f>COUNTIF(REG!$V$2:$V$124,HISTORICO!$N365)</f>
        <v>0</v>
      </c>
      <c r="T365" s="6">
        <f>COUNTIF(REG!$AB$2:$AB$124,HISTORICO!$N365)</f>
        <v>0</v>
      </c>
      <c r="U365" s="161" t="str">
        <f>HISTORICO!$P365/HISTORICO!$O365</f>
        <v>#DIV/0!</v>
      </c>
      <c r="V365" s="161" t="str">
        <f>HISTORICO!$Q365/HISTORICO!$O365</f>
        <v>#DIV/0!</v>
      </c>
      <c r="W365" s="161" t="str">
        <f>(HISTORICO!$S365+HISTORICO!$T365)/HISTORICO!$O365</f>
        <v>#DIV/0!</v>
      </c>
      <c r="X365" s="6">
        <f>SUMIF(REG!$D$2:$D$124,HISTORICO!$N365,REG!$F$2:$F$124)+SUMIF(REG!$J$2:$J$124,HISTORICO!$N365,REG!$L$2:$L$124)+SUMIF(REG!$P$2:$P$124,HISTORICO!$N365,REG!$R$2:$R$124)+SUMIF(REG!$V$2:$V$124,HISTORICO!$N365,REG!$X$2:$X$124)+SUMIF(REG!$AB$2:$AB$124,HISTORICO!$N365,REG!$AD$2:$AD$124)</f>
        <v>0</v>
      </c>
      <c r="Y365" s="6">
        <f>SUMIF(REG!$D$2:$D$124,HISTORICO!$N365,REG!$G$2:$G$124)+SUMIF(REG!$J$2:$J$124,HISTORICO!$N365,REG!$M$2:$M$124)+SUMIF(REG!$P$2:$P$124,HISTORICO!$N365,REG!$S$2:$S$124)+SUMIF(REG!$V$2:$V$124,HISTORICO!$N365,REG!$Y$2:$Y$124)+SUMIF(REG!$AB$2:$AB$124,HISTORICO!$N365,REG!$AE$2:$AE$124)</f>
        <v>0</v>
      </c>
      <c r="Z365" s="6">
        <f>SUMIF(REG!$D$2:$D$124,HISTORICO!$N365,REG!$H$2:$H$124)+SUMIF(REG!$J$2:$J$124,HISTORICO!$N365,REG!$N$2:$N$124)+SUMIF(REG!$P$2:$P$124,HISTORICO!$N365,REG!$T$2:$T$124)+SUMIF(REG!$V$2:$V$124,HISTORICO!$N365,REG!$Z$2:$Z$124)+SUMIF(REG!$AB$2:$AB$124,HISTORICO!$N365,REG!$AF$2:$AF$124)</f>
        <v>0</v>
      </c>
      <c r="AA365" s="6">
        <f>SUMIF(REG!$D$2:$D$124,HISTORICO!$N365,REG!$I$2:$I$124)+SUMIF(REG!$J$2:$J$124,HISTORICO!$N365,REG!$O$2:$O$124)+SUMIF(REG!$P$2:$P$124,HISTORICO!$N365,REG!$U$2:$U$124)+SUMIF(REG!$V$2:$V$124,HISTORICO!$N365,REG!$AA$2:$AA$124)+SUMIF(REG!$AB$2:$AB$124,HISTORICO!$N365,REG!$AG$2:$AG$124)</f>
        <v>0</v>
      </c>
      <c r="AB365" s="6">
        <f>SUM(HISTORICO!$X365:$AA365)</f>
        <v>0</v>
      </c>
      <c r="AC365" s="188" t="str">
        <f>HISTORICO!$AB365/HISTORICO!$O365</f>
        <v>#DIV/0!</v>
      </c>
      <c r="AD365" s="149"/>
      <c r="AE365" s="149"/>
      <c r="AF365" s="149"/>
      <c r="AG365" s="149"/>
      <c r="AH365" s="149"/>
      <c r="AI365" s="149"/>
      <c r="AJ365" s="149"/>
    </row>
    <row r="366" ht="14.25" customHeight="1">
      <c r="A366" s="149"/>
      <c r="B366" s="177" t="s">
        <v>572</v>
      </c>
      <c r="C366" s="6">
        <v>1.0</v>
      </c>
      <c r="D366" s="6">
        <v>1.0</v>
      </c>
      <c r="E366" s="161">
        <f>HISTORICO!$D366/HISTORICO!$C366</f>
        <v>1</v>
      </c>
      <c r="F366" s="149"/>
      <c r="G366" s="149"/>
      <c r="H366" s="149"/>
      <c r="I366" s="149"/>
      <c r="J366" s="149"/>
      <c r="K366" s="150"/>
      <c r="L366" s="149"/>
      <c r="M366" s="149"/>
      <c r="N366" s="187" t="s">
        <v>447</v>
      </c>
      <c r="O366" s="6">
        <f>SUM(HISTORICO!$P366:$T366)</f>
        <v>0</v>
      </c>
      <c r="P366" s="6">
        <f>COUNTIF(REG!$D$2:$D$124,HISTORICO!$N366)</f>
        <v>0</v>
      </c>
      <c r="Q366" s="6">
        <f>COUNTIF(REG!$J$2:$J$124,HISTORICO!$N366)</f>
        <v>0</v>
      </c>
      <c r="R366" s="6">
        <f>COUNTIF(REG!$P$2:$P$124,HISTORICO!$N366)</f>
        <v>0</v>
      </c>
      <c r="S366" s="6">
        <f>COUNTIF(REG!$V$2:$V$124,HISTORICO!$N366)</f>
        <v>0</v>
      </c>
      <c r="T366" s="6">
        <f>COUNTIF(REG!$AB$2:$AB$124,HISTORICO!$N366)</f>
        <v>0</v>
      </c>
      <c r="U366" s="161" t="str">
        <f>HISTORICO!$P366/HISTORICO!$O366</f>
        <v>#DIV/0!</v>
      </c>
      <c r="V366" s="161" t="str">
        <f>HISTORICO!$Q366/HISTORICO!$O366</f>
        <v>#DIV/0!</v>
      </c>
      <c r="W366" s="161" t="str">
        <f>(HISTORICO!$S366+HISTORICO!$T366)/HISTORICO!$O366</f>
        <v>#DIV/0!</v>
      </c>
      <c r="X366" s="6">
        <f>SUMIF(REG!$D$2:$D$124,HISTORICO!$N366,REG!$F$2:$F$124)+SUMIF(REG!$J$2:$J$124,HISTORICO!$N366,REG!$L$2:$L$124)+SUMIF(REG!$P$2:$P$124,HISTORICO!$N366,REG!$R$2:$R$124)+SUMIF(REG!$V$2:$V$124,HISTORICO!$N366,REG!$X$2:$X$124)+SUMIF(REG!$AB$2:$AB$124,HISTORICO!$N366,REG!$AD$2:$AD$124)</f>
        <v>0</v>
      </c>
      <c r="Y366" s="6">
        <f>SUMIF(REG!$D$2:$D$124,HISTORICO!$N366,REG!$G$2:$G$124)+SUMIF(REG!$J$2:$J$124,HISTORICO!$N366,REG!$M$2:$M$124)+SUMIF(REG!$P$2:$P$124,HISTORICO!$N366,REG!$S$2:$S$124)+SUMIF(REG!$V$2:$V$124,HISTORICO!$N366,REG!$Y$2:$Y$124)+SUMIF(REG!$AB$2:$AB$124,HISTORICO!$N366,REG!$AE$2:$AE$124)</f>
        <v>0</v>
      </c>
      <c r="Z366" s="6">
        <f>SUMIF(REG!$D$2:$D$124,HISTORICO!$N366,REG!$H$2:$H$124)+SUMIF(REG!$J$2:$J$124,HISTORICO!$N366,REG!$N$2:$N$124)+SUMIF(REG!$P$2:$P$124,HISTORICO!$N366,REG!$T$2:$T$124)+SUMIF(REG!$V$2:$V$124,HISTORICO!$N366,REG!$Z$2:$Z$124)+SUMIF(REG!$AB$2:$AB$124,HISTORICO!$N366,REG!$AF$2:$AF$124)</f>
        <v>0</v>
      </c>
      <c r="AA366" s="6">
        <f>SUMIF(REG!$D$2:$D$124,HISTORICO!$N366,REG!$I$2:$I$124)+SUMIF(REG!$J$2:$J$124,HISTORICO!$N366,REG!$O$2:$O$124)+SUMIF(REG!$P$2:$P$124,HISTORICO!$N366,REG!$U$2:$U$124)+SUMIF(REG!$V$2:$V$124,HISTORICO!$N366,REG!$AA$2:$AA$124)+SUMIF(REG!$AB$2:$AB$124,HISTORICO!$N366,REG!$AG$2:$AG$124)</f>
        <v>0</v>
      </c>
      <c r="AB366" s="6">
        <f>SUM(HISTORICO!$X366:$AA366)</f>
        <v>0</v>
      </c>
      <c r="AC366" s="188" t="str">
        <f>HISTORICO!$AB366/HISTORICO!$O366</f>
        <v>#DIV/0!</v>
      </c>
      <c r="AD366" s="149"/>
      <c r="AE366" s="149"/>
      <c r="AF366" s="149"/>
      <c r="AG366" s="149"/>
      <c r="AH366" s="149"/>
      <c r="AI366" s="149"/>
      <c r="AJ366" s="149"/>
    </row>
    <row r="367" ht="14.25" customHeight="1">
      <c r="A367" s="149"/>
      <c r="B367" s="177" t="s">
        <v>571</v>
      </c>
      <c r="C367" s="6">
        <v>1.0</v>
      </c>
      <c r="D367" s="6">
        <v>1.0</v>
      </c>
      <c r="E367" s="161">
        <f>HISTORICO!$D367/HISTORICO!$C367</f>
        <v>1</v>
      </c>
      <c r="F367" s="149"/>
      <c r="G367" s="149"/>
      <c r="H367" s="149"/>
      <c r="I367" s="149"/>
      <c r="J367" s="149"/>
      <c r="K367" s="150"/>
      <c r="L367" s="149"/>
      <c r="M367" s="149"/>
      <c r="N367" s="187" t="s">
        <v>455</v>
      </c>
      <c r="O367" s="6">
        <f>SUM(HISTORICO!$P367:$T367)</f>
        <v>0</v>
      </c>
      <c r="P367" s="6">
        <f>COUNTIF(REG!$D$2:$D$124,HISTORICO!$N367)</f>
        <v>0</v>
      </c>
      <c r="Q367" s="6">
        <f>COUNTIF(REG!$J$2:$J$124,HISTORICO!$N367)</f>
        <v>0</v>
      </c>
      <c r="R367" s="6">
        <f>COUNTIF(REG!$P$2:$P$124,HISTORICO!$N367)</f>
        <v>0</v>
      </c>
      <c r="S367" s="6">
        <f>COUNTIF(REG!$V$2:$V$124,HISTORICO!$N367)</f>
        <v>0</v>
      </c>
      <c r="T367" s="6">
        <f>COUNTIF(REG!$AB$2:$AB$124,HISTORICO!$N367)</f>
        <v>0</v>
      </c>
      <c r="U367" s="161" t="str">
        <f>HISTORICO!$P367/HISTORICO!$O367</f>
        <v>#DIV/0!</v>
      </c>
      <c r="V367" s="161" t="str">
        <f>HISTORICO!$Q367/HISTORICO!$O367</f>
        <v>#DIV/0!</v>
      </c>
      <c r="W367" s="161" t="str">
        <f>(HISTORICO!$S367+HISTORICO!$T367)/HISTORICO!$O367</f>
        <v>#DIV/0!</v>
      </c>
      <c r="X367" s="6">
        <f>SUMIF(REG!$D$2:$D$124,HISTORICO!$N367,REG!$F$2:$F$124)+SUMIF(REG!$J$2:$J$124,HISTORICO!$N367,REG!$L$2:$L$124)+SUMIF(REG!$P$2:$P$124,HISTORICO!$N367,REG!$R$2:$R$124)+SUMIF(REG!$V$2:$V$124,HISTORICO!$N367,REG!$X$2:$X$124)+SUMIF(REG!$AB$2:$AB$124,HISTORICO!$N367,REG!$AD$2:$AD$124)</f>
        <v>0</v>
      </c>
      <c r="Y367" s="6">
        <f>SUMIF(REG!$D$2:$D$124,HISTORICO!$N367,REG!$G$2:$G$124)+SUMIF(REG!$J$2:$J$124,HISTORICO!$N367,REG!$M$2:$M$124)+SUMIF(REG!$P$2:$P$124,HISTORICO!$N367,REG!$S$2:$S$124)+SUMIF(REG!$V$2:$V$124,HISTORICO!$N367,REG!$Y$2:$Y$124)+SUMIF(REG!$AB$2:$AB$124,HISTORICO!$N367,REG!$AE$2:$AE$124)</f>
        <v>0</v>
      </c>
      <c r="Z367" s="6">
        <f>SUMIF(REG!$D$2:$D$124,HISTORICO!$N367,REG!$H$2:$H$124)+SUMIF(REG!$J$2:$J$124,HISTORICO!$N367,REG!$N$2:$N$124)+SUMIF(REG!$P$2:$P$124,HISTORICO!$N367,REG!$T$2:$T$124)+SUMIF(REG!$V$2:$V$124,HISTORICO!$N367,REG!$Z$2:$Z$124)+SUMIF(REG!$AB$2:$AB$124,HISTORICO!$N367,REG!$AF$2:$AF$124)</f>
        <v>0</v>
      </c>
      <c r="AA367" s="6">
        <f>SUMIF(REG!$D$2:$D$124,HISTORICO!$N367,REG!$I$2:$I$124)+SUMIF(REG!$J$2:$J$124,HISTORICO!$N367,REG!$O$2:$O$124)+SUMIF(REG!$P$2:$P$124,HISTORICO!$N367,REG!$U$2:$U$124)+SUMIF(REG!$V$2:$V$124,HISTORICO!$N367,REG!$AA$2:$AA$124)+SUMIF(REG!$AB$2:$AB$124,HISTORICO!$N367,REG!$AG$2:$AG$124)</f>
        <v>0</v>
      </c>
      <c r="AB367" s="6">
        <f>SUM(HISTORICO!$X367:$AA367)</f>
        <v>0</v>
      </c>
      <c r="AC367" s="188" t="str">
        <f>HISTORICO!$AB367/HISTORICO!$O367</f>
        <v>#DIV/0!</v>
      </c>
      <c r="AD367" s="149"/>
      <c r="AE367" s="149"/>
      <c r="AF367" s="149"/>
      <c r="AG367" s="149"/>
      <c r="AH367" s="149"/>
      <c r="AI367" s="149"/>
      <c r="AJ367" s="149"/>
    </row>
    <row r="368" ht="14.25" customHeight="1">
      <c r="A368" s="149"/>
      <c r="B368" s="177" t="s">
        <v>865</v>
      </c>
      <c r="C368" s="6">
        <v>1.0</v>
      </c>
      <c r="D368" s="6">
        <v>1.0</v>
      </c>
      <c r="E368" s="161">
        <f>HISTORICO!$D368/HISTORICO!$C368</f>
        <v>1</v>
      </c>
      <c r="F368" s="149"/>
      <c r="G368" s="149"/>
      <c r="H368" s="149"/>
      <c r="I368" s="149"/>
      <c r="J368" s="149"/>
      <c r="K368" s="150"/>
      <c r="L368" s="149"/>
      <c r="M368" s="149"/>
      <c r="N368" s="187" t="s">
        <v>66</v>
      </c>
      <c r="O368" s="6">
        <f>SUM(HISTORICO!$P368:$T368)</f>
        <v>2</v>
      </c>
      <c r="P368" s="6">
        <f>COUNTIF(REG!$D$2:$D$124,HISTORICO!$N368)</f>
        <v>0</v>
      </c>
      <c r="Q368" s="6">
        <f>COUNTIF(REG!$J$2:$J$124,HISTORICO!$N368)</f>
        <v>1</v>
      </c>
      <c r="R368" s="6">
        <f>COUNTIF(REG!$P$2:$P$124,HISTORICO!$N368)</f>
        <v>1</v>
      </c>
      <c r="S368" s="6">
        <f>COUNTIF(REG!$V$2:$V$124,HISTORICO!$N368)</f>
        <v>0</v>
      </c>
      <c r="T368" s="6">
        <f>COUNTIF(REG!$AB$2:$AB$124,HISTORICO!$N368)</f>
        <v>0</v>
      </c>
      <c r="U368" s="161">
        <f>HISTORICO!$P368/HISTORICO!$O368</f>
        <v>0</v>
      </c>
      <c r="V368" s="161">
        <f>HISTORICO!$Q368/HISTORICO!$O368</f>
        <v>0.5</v>
      </c>
      <c r="W368" s="161">
        <f>(HISTORICO!$S368+HISTORICO!$T368)/HISTORICO!$O368</f>
        <v>0</v>
      </c>
      <c r="X368" s="6">
        <f>SUMIF(REG!$D$2:$D$124,HISTORICO!$N368,REG!$F$2:$F$124)+SUMIF(REG!$J$2:$J$124,HISTORICO!$N368,REG!$L$2:$L$124)+SUMIF(REG!$P$2:$P$124,HISTORICO!$N368,REG!$R$2:$R$124)+SUMIF(REG!$V$2:$V$124,HISTORICO!$N368,REG!$X$2:$X$124)+SUMIF(REG!$AB$2:$AB$124,HISTORICO!$N368,REG!$AD$2:$AD$124)</f>
        <v>0</v>
      </c>
      <c r="Y368" s="6">
        <f>SUMIF(REG!$D$2:$D$124,HISTORICO!$N368,REG!$G$2:$G$124)+SUMIF(REG!$J$2:$J$124,HISTORICO!$N368,REG!$M$2:$M$124)+SUMIF(REG!$P$2:$P$124,HISTORICO!$N368,REG!$S$2:$S$124)+SUMIF(REG!$V$2:$V$124,HISTORICO!$N368,REG!$Y$2:$Y$124)+SUMIF(REG!$AB$2:$AB$124,HISTORICO!$N368,REG!$AE$2:$AE$124)</f>
        <v>0</v>
      </c>
      <c r="Z368" s="6">
        <f>SUMIF(REG!$D$2:$D$124,HISTORICO!$N368,REG!$H$2:$H$124)+SUMIF(REG!$J$2:$J$124,HISTORICO!$N368,REG!$N$2:$N$124)+SUMIF(REG!$P$2:$P$124,HISTORICO!$N368,REG!$T$2:$T$124)+SUMIF(REG!$V$2:$V$124,HISTORICO!$N368,REG!$Z$2:$Z$124)+SUMIF(REG!$AB$2:$AB$124,HISTORICO!$N368,REG!$AF$2:$AF$124)</f>
        <v>0</v>
      </c>
      <c r="AA368" s="6">
        <f>SUMIF(REG!$D$2:$D$124,HISTORICO!$N368,REG!$I$2:$I$124)+SUMIF(REG!$J$2:$J$124,HISTORICO!$N368,REG!$O$2:$O$124)+SUMIF(REG!$P$2:$P$124,HISTORICO!$N368,REG!$U$2:$U$124)+SUMIF(REG!$V$2:$V$124,HISTORICO!$N368,REG!$AA$2:$AA$124)+SUMIF(REG!$AB$2:$AB$124,HISTORICO!$N368,REG!$AG$2:$AG$124)</f>
        <v>0</v>
      </c>
      <c r="AB368" s="6">
        <f>SUM(HISTORICO!$X368:$AA368)</f>
        <v>0</v>
      </c>
      <c r="AC368" s="188">
        <f>HISTORICO!$AB368/HISTORICO!$O368</f>
        <v>0</v>
      </c>
      <c r="AD368" s="149"/>
      <c r="AE368" s="149"/>
      <c r="AF368" s="149"/>
      <c r="AG368" s="149"/>
      <c r="AH368" s="149"/>
      <c r="AI368" s="149"/>
      <c r="AJ368" s="149"/>
    </row>
    <row r="369" ht="14.25" customHeight="1">
      <c r="A369" s="149"/>
      <c r="B369" s="177" t="s">
        <v>497</v>
      </c>
      <c r="C369" s="6">
        <v>1.0</v>
      </c>
      <c r="D369" s="6">
        <v>0.0</v>
      </c>
      <c r="E369" s="161">
        <f>HISTORICO!$D369/HISTORICO!$C369</f>
        <v>0</v>
      </c>
      <c r="F369" s="149"/>
      <c r="G369" s="149"/>
      <c r="H369" s="149"/>
      <c r="I369" s="149"/>
      <c r="J369" s="149"/>
      <c r="K369" s="150"/>
      <c r="L369" s="149"/>
      <c r="M369" s="149"/>
      <c r="N369" s="187" t="s">
        <v>55</v>
      </c>
      <c r="O369" s="6">
        <f>SUM(HISTORICO!$P369:$T369)</f>
        <v>4</v>
      </c>
      <c r="P369" s="6">
        <f>COUNTIF(REG!$D$2:$D$124,HISTORICO!$N369)</f>
        <v>0</v>
      </c>
      <c r="Q369" s="6">
        <f>COUNTIF(REG!$J$2:$J$124,HISTORICO!$N369)</f>
        <v>3</v>
      </c>
      <c r="R369" s="6">
        <f>COUNTIF(REG!$P$2:$P$124,HISTORICO!$N369)</f>
        <v>0</v>
      </c>
      <c r="S369" s="6">
        <f>COUNTIF(REG!$V$2:$V$124,HISTORICO!$N369)</f>
        <v>1</v>
      </c>
      <c r="T369" s="6">
        <f>COUNTIF(REG!$AB$2:$AB$124,HISTORICO!$N369)</f>
        <v>0</v>
      </c>
      <c r="U369" s="161">
        <f>HISTORICO!$P369/HISTORICO!$O369</f>
        <v>0</v>
      </c>
      <c r="V369" s="161">
        <f>HISTORICO!$Q369/HISTORICO!$O369</f>
        <v>0.75</v>
      </c>
      <c r="W369" s="161">
        <f>(HISTORICO!$S369+HISTORICO!$T369)/HISTORICO!$O369</f>
        <v>0.25</v>
      </c>
      <c r="X369" s="6">
        <f>SUMIF(REG!$D$2:$D$124,HISTORICO!$N369,REG!$F$2:$F$124)+SUMIF(REG!$J$2:$J$124,HISTORICO!$N369,REG!$L$2:$L$124)+SUMIF(REG!$P$2:$P$124,HISTORICO!$N369,REG!$R$2:$R$124)+SUMIF(REG!$V$2:$V$124,HISTORICO!$N369,REG!$X$2:$X$124)+SUMIF(REG!$AB$2:$AB$124,HISTORICO!$N369,REG!$AD$2:$AD$124)</f>
        <v>1</v>
      </c>
      <c r="Y369" s="6">
        <f>SUMIF(REG!$D$2:$D$124,HISTORICO!$N369,REG!$G$2:$G$124)+SUMIF(REG!$J$2:$J$124,HISTORICO!$N369,REG!$M$2:$M$124)+SUMIF(REG!$P$2:$P$124,HISTORICO!$N369,REG!$S$2:$S$124)+SUMIF(REG!$V$2:$V$124,HISTORICO!$N369,REG!$Y$2:$Y$124)+SUMIF(REG!$AB$2:$AB$124,HISTORICO!$N369,REG!$AE$2:$AE$124)</f>
        <v>0</v>
      </c>
      <c r="Z369" s="6">
        <f>SUMIF(REG!$D$2:$D$124,HISTORICO!$N369,REG!$H$2:$H$124)+SUMIF(REG!$J$2:$J$124,HISTORICO!$N369,REG!$N$2:$N$124)+SUMIF(REG!$P$2:$P$124,HISTORICO!$N369,REG!$T$2:$T$124)+SUMIF(REG!$V$2:$V$124,HISTORICO!$N369,REG!$Z$2:$Z$124)+SUMIF(REG!$AB$2:$AB$124,HISTORICO!$N369,REG!$AF$2:$AF$124)</f>
        <v>0</v>
      </c>
      <c r="AA369" s="6">
        <f>SUMIF(REG!$D$2:$D$124,HISTORICO!$N369,REG!$I$2:$I$124)+SUMIF(REG!$J$2:$J$124,HISTORICO!$N369,REG!$O$2:$O$124)+SUMIF(REG!$P$2:$P$124,HISTORICO!$N369,REG!$U$2:$U$124)+SUMIF(REG!$V$2:$V$124,HISTORICO!$N369,REG!$AA$2:$AA$124)+SUMIF(REG!$AB$2:$AB$124,HISTORICO!$N369,REG!$AG$2:$AG$124)</f>
        <v>0</v>
      </c>
      <c r="AB369" s="6">
        <f>SUM(HISTORICO!$X369:$AA369)</f>
        <v>1</v>
      </c>
      <c r="AC369" s="188">
        <f>HISTORICO!$AB369/HISTORICO!$O369</f>
        <v>0.25</v>
      </c>
      <c r="AD369" s="149"/>
      <c r="AE369" s="149"/>
      <c r="AF369" s="149"/>
      <c r="AG369" s="149"/>
      <c r="AH369" s="149"/>
      <c r="AI369" s="149"/>
      <c r="AJ369" s="149"/>
    </row>
    <row r="370" ht="14.25" customHeight="1">
      <c r="A370" s="149"/>
      <c r="B370" s="177" t="s">
        <v>639</v>
      </c>
      <c r="C370" s="6">
        <v>1.0</v>
      </c>
      <c r="D370" s="6">
        <v>1.0</v>
      </c>
      <c r="E370" s="161">
        <f>HISTORICO!$D370/HISTORICO!$C370</f>
        <v>1</v>
      </c>
      <c r="F370" s="149"/>
      <c r="G370" s="149"/>
      <c r="H370" s="149"/>
      <c r="I370" s="149"/>
      <c r="J370" s="149"/>
      <c r="K370" s="150"/>
      <c r="L370" s="149"/>
      <c r="M370" s="149"/>
      <c r="N370" s="187" t="s">
        <v>502</v>
      </c>
      <c r="O370" s="6">
        <f>SUM(HISTORICO!$P370:$T370)</f>
        <v>0</v>
      </c>
      <c r="P370" s="6">
        <f>COUNTIF(REG!$D$2:$D$124,HISTORICO!$N370)</f>
        <v>0</v>
      </c>
      <c r="Q370" s="6">
        <f>COUNTIF(REG!$J$2:$J$124,HISTORICO!$N370)</f>
        <v>0</v>
      </c>
      <c r="R370" s="6">
        <f>COUNTIF(REG!$P$2:$P$124,HISTORICO!$N370)</f>
        <v>0</v>
      </c>
      <c r="S370" s="6">
        <f>COUNTIF(REG!$V$2:$V$124,HISTORICO!$N370)</f>
        <v>0</v>
      </c>
      <c r="T370" s="6">
        <f>COUNTIF(REG!$AB$2:$AB$124,HISTORICO!$N370)</f>
        <v>0</v>
      </c>
      <c r="U370" s="161" t="str">
        <f>HISTORICO!$P370/HISTORICO!$O370</f>
        <v>#DIV/0!</v>
      </c>
      <c r="V370" s="161" t="str">
        <f>HISTORICO!$Q370/HISTORICO!$O370</f>
        <v>#DIV/0!</v>
      </c>
      <c r="W370" s="161" t="str">
        <f>(HISTORICO!$S370+HISTORICO!$T370)/HISTORICO!$O370</f>
        <v>#DIV/0!</v>
      </c>
      <c r="X370" s="6">
        <f>SUMIF(REG!$D$2:$D$124,HISTORICO!$N370,REG!$F$2:$F$124)+SUMIF(REG!$J$2:$J$124,HISTORICO!$N370,REG!$L$2:$L$124)+SUMIF(REG!$P$2:$P$124,HISTORICO!$N370,REG!$R$2:$R$124)+SUMIF(REG!$V$2:$V$124,HISTORICO!$N370,REG!$X$2:$X$124)+SUMIF(REG!$AB$2:$AB$124,HISTORICO!$N370,REG!$AD$2:$AD$124)</f>
        <v>0</v>
      </c>
      <c r="Y370" s="6">
        <f>SUMIF(REG!$D$2:$D$124,HISTORICO!$N370,REG!$G$2:$G$124)+SUMIF(REG!$J$2:$J$124,HISTORICO!$N370,REG!$M$2:$M$124)+SUMIF(REG!$P$2:$P$124,HISTORICO!$N370,REG!$S$2:$S$124)+SUMIF(REG!$V$2:$V$124,HISTORICO!$N370,REG!$Y$2:$Y$124)+SUMIF(REG!$AB$2:$AB$124,HISTORICO!$N370,REG!$AE$2:$AE$124)</f>
        <v>0</v>
      </c>
      <c r="Z370" s="6">
        <f>SUMIF(REG!$D$2:$D$124,HISTORICO!$N370,REG!$H$2:$H$124)+SUMIF(REG!$J$2:$J$124,HISTORICO!$N370,REG!$N$2:$N$124)+SUMIF(REG!$P$2:$P$124,HISTORICO!$N370,REG!$T$2:$T$124)+SUMIF(REG!$V$2:$V$124,HISTORICO!$N370,REG!$Z$2:$Z$124)+SUMIF(REG!$AB$2:$AB$124,HISTORICO!$N370,REG!$AF$2:$AF$124)</f>
        <v>0</v>
      </c>
      <c r="AA370" s="6">
        <f>SUMIF(REG!$D$2:$D$124,HISTORICO!$N370,REG!$I$2:$I$124)+SUMIF(REG!$J$2:$J$124,HISTORICO!$N370,REG!$O$2:$O$124)+SUMIF(REG!$P$2:$P$124,HISTORICO!$N370,REG!$U$2:$U$124)+SUMIF(REG!$V$2:$V$124,HISTORICO!$N370,REG!$AA$2:$AA$124)+SUMIF(REG!$AB$2:$AB$124,HISTORICO!$N370,REG!$AG$2:$AG$124)</f>
        <v>0</v>
      </c>
      <c r="AB370" s="6">
        <f>SUM(HISTORICO!$X370:$AA370)</f>
        <v>0</v>
      </c>
      <c r="AC370" s="188" t="str">
        <f>HISTORICO!$AB370/HISTORICO!$O370</f>
        <v>#DIV/0!</v>
      </c>
      <c r="AD370" s="149"/>
      <c r="AE370" s="149"/>
      <c r="AF370" s="149"/>
      <c r="AG370" s="149"/>
      <c r="AH370" s="149"/>
      <c r="AI370" s="149"/>
      <c r="AJ370" s="149"/>
    </row>
    <row r="371" ht="14.25" customHeight="1">
      <c r="A371" s="149"/>
      <c r="B371" s="177" t="s">
        <v>667</v>
      </c>
      <c r="C371" s="6">
        <v>1.0</v>
      </c>
      <c r="D371" s="6">
        <v>0.0</v>
      </c>
      <c r="E371" s="161">
        <f>HISTORICO!$D371/HISTORICO!$C371</f>
        <v>0</v>
      </c>
      <c r="F371" s="149"/>
      <c r="G371" s="149"/>
      <c r="H371" s="149"/>
      <c r="I371" s="149"/>
      <c r="J371" s="149"/>
      <c r="K371" s="150"/>
      <c r="L371" s="149"/>
      <c r="M371" s="149"/>
      <c r="N371" s="187" t="s">
        <v>38</v>
      </c>
      <c r="O371" s="6">
        <f>SUM(HISTORICO!$P371:$T371)</f>
        <v>3</v>
      </c>
      <c r="P371" s="6">
        <f>COUNTIF(REG!$D$2:$D$124,HISTORICO!$N371)</f>
        <v>0</v>
      </c>
      <c r="Q371" s="6">
        <f>COUNTIF(REG!$J$2:$J$124,HISTORICO!$N371)</f>
        <v>2</v>
      </c>
      <c r="R371" s="6">
        <f>COUNTIF(REG!$P$2:$P$124,HISTORICO!$N371)</f>
        <v>1</v>
      </c>
      <c r="S371" s="6">
        <f>COUNTIF(REG!$V$2:$V$124,HISTORICO!$N371)</f>
        <v>0</v>
      </c>
      <c r="T371" s="6">
        <f>COUNTIF(REG!$AB$2:$AB$124,HISTORICO!$N371)</f>
        <v>0</v>
      </c>
      <c r="U371" s="161">
        <f>HISTORICO!$P371/HISTORICO!$O371</f>
        <v>0</v>
      </c>
      <c r="V371" s="161">
        <f>HISTORICO!$Q371/HISTORICO!$O371</f>
        <v>0.6666666667</v>
      </c>
      <c r="W371" s="161">
        <f>(HISTORICO!$S371+HISTORICO!$T371)/HISTORICO!$O371</f>
        <v>0</v>
      </c>
      <c r="X371" s="6">
        <f>SUMIF(REG!$D$2:$D$124,HISTORICO!$N371,REG!$F$2:$F$124)+SUMIF(REG!$J$2:$J$124,HISTORICO!$N371,REG!$L$2:$L$124)+SUMIF(REG!$P$2:$P$124,HISTORICO!$N371,REG!$R$2:$R$124)+SUMIF(REG!$V$2:$V$124,HISTORICO!$N371,REG!$X$2:$X$124)+SUMIF(REG!$AB$2:$AB$124,HISTORICO!$N371,REG!$AD$2:$AD$124)</f>
        <v>2</v>
      </c>
      <c r="Y371" s="6">
        <f>SUMIF(REG!$D$2:$D$124,HISTORICO!$N371,REG!$G$2:$G$124)+SUMIF(REG!$J$2:$J$124,HISTORICO!$N371,REG!$M$2:$M$124)+SUMIF(REG!$P$2:$P$124,HISTORICO!$N371,REG!$S$2:$S$124)+SUMIF(REG!$V$2:$V$124,HISTORICO!$N371,REG!$Y$2:$Y$124)+SUMIF(REG!$AB$2:$AB$124,HISTORICO!$N371,REG!$AE$2:$AE$124)</f>
        <v>0</v>
      </c>
      <c r="Z371" s="6">
        <f>SUMIF(REG!$D$2:$D$124,HISTORICO!$N371,REG!$H$2:$H$124)+SUMIF(REG!$J$2:$J$124,HISTORICO!$N371,REG!$N$2:$N$124)+SUMIF(REG!$P$2:$P$124,HISTORICO!$N371,REG!$T$2:$T$124)+SUMIF(REG!$V$2:$V$124,HISTORICO!$N371,REG!$Z$2:$Z$124)+SUMIF(REG!$AB$2:$AB$124,HISTORICO!$N371,REG!$AF$2:$AF$124)</f>
        <v>0</v>
      </c>
      <c r="AA371" s="6">
        <f>SUMIF(REG!$D$2:$D$124,HISTORICO!$N371,REG!$I$2:$I$124)+SUMIF(REG!$J$2:$J$124,HISTORICO!$N371,REG!$O$2:$O$124)+SUMIF(REG!$P$2:$P$124,HISTORICO!$N371,REG!$U$2:$U$124)+SUMIF(REG!$V$2:$V$124,HISTORICO!$N371,REG!$AA$2:$AA$124)+SUMIF(REG!$AB$2:$AB$124,HISTORICO!$N371,REG!$AG$2:$AG$124)</f>
        <v>0</v>
      </c>
      <c r="AB371" s="6">
        <f>SUM(HISTORICO!$X371:$AA371)</f>
        <v>2</v>
      </c>
      <c r="AC371" s="188">
        <f>HISTORICO!$AB371/HISTORICO!$O371</f>
        <v>0.6666666667</v>
      </c>
      <c r="AD371" s="149"/>
      <c r="AE371" s="149"/>
      <c r="AF371" s="149"/>
      <c r="AG371" s="149"/>
      <c r="AH371" s="149"/>
      <c r="AI371" s="149"/>
      <c r="AJ371" s="149"/>
    </row>
    <row r="372" ht="14.25" customHeight="1">
      <c r="A372" s="149"/>
      <c r="B372" s="177" t="s">
        <v>693</v>
      </c>
      <c r="C372" s="6">
        <v>1.0</v>
      </c>
      <c r="D372" s="6">
        <v>0.0</v>
      </c>
      <c r="E372" s="161">
        <f>HISTORICO!$D372/HISTORICO!$C372</f>
        <v>0</v>
      </c>
      <c r="F372" s="149"/>
      <c r="G372" s="149"/>
      <c r="H372" s="149"/>
      <c r="I372" s="149"/>
      <c r="J372" s="149"/>
      <c r="K372" s="150"/>
      <c r="L372" s="149"/>
      <c r="M372" s="149"/>
      <c r="N372" s="187" t="s">
        <v>67</v>
      </c>
      <c r="O372" s="6">
        <f>SUM(HISTORICO!$P372:$T372)</f>
        <v>4</v>
      </c>
      <c r="P372" s="6">
        <f>COUNTIF(REG!$D$2:$D$124,HISTORICO!$N372)</f>
        <v>0</v>
      </c>
      <c r="Q372" s="6">
        <f>COUNTIF(REG!$J$2:$J$124,HISTORICO!$N372)</f>
        <v>1</v>
      </c>
      <c r="R372" s="6">
        <f>COUNTIF(REG!$P$2:$P$124,HISTORICO!$N372)</f>
        <v>2</v>
      </c>
      <c r="S372" s="6">
        <f>COUNTIF(REG!$V$2:$V$124,HISTORICO!$N372)</f>
        <v>1</v>
      </c>
      <c r="T372" s="6">
        <f>COUNTIF(REG!$AB$2:$AB$124,HISTORICO!$N372)</f>
        <v>0</v>
      </c>
      <c r="U372" s="161">
        <f>HISTORICO!$P372/HISTORICO!$O372</f>
        <v>0</v>
      </c>
      <c r="V372" s="161">
        <f>HISTORICO!$Q372/HISTORICO!$O372</f>
        <v>0.25</v>
      </c>
      <c r="W372" s="161">
        <f>(HISTORICO!$S372+HISTORICO!$T372)/HISTORICO!$O372</f>
        <v>0.25</v>
      </c>
      <c r="X372" s="6">
        <f>SUMIF(REG!$D$2:$D$124,HISTORICO!$N372,REG!$F$2:$F$124)+SUMIF(REG!$J$2:$J$124,HISTORICO!$N372,REG!$L$2:$L$124)+SUMIF(REG!$P$2:$P$124,HISTORICO!$N372,REG!$R$2:$R$124)+SUMIF(REG!$V$2:$V$124,HISTORICO!$N372,REG!$X$2:$X$124)+SUMIF(REG!$AB$2:$AB$124,HISTORICO!$N372,REG!$AD$2:$AD$124)</f>
        <v>0</v>
      </c>
      <c r="Y372" s="6">
        <f>SUMIF(REG!$D$2:$D$124,HISTORICO!$N372,REG!$G$2:$G$124)+SUMIF(REG!$J$2:$J$124,HISTORICO!$N372,REG!$M$2:$M$124)+SUMIF(REG!$P$2:$P$124,HISTORICO!$N372,REG!$S$2:$S$124)+SUMIF(REG!$V$2:$V$124,HISTORICO!$N372,REG!$Y$2:$Y$124)+SUMIF(REG!$AB$2:$AB$124,HISTORICO!$N372,REG!$AE$2:$AE$124)</f>
        <v>0</v>
      </c>
      <c r="Z372" s="6">
        <f>SUMIF(REG!$D$2:$D$124,HISTORICO!$N372,REG!$H$2:$H$124)+SUMIF(REG!$J$2:$J$124,HISTORICO!$N372,REG!$N$2:$N$124)+SUMIF(REG!$P$2:$P$124,HISTORICO!$N372,REG!$T$2:$T$124)+SUMIF(REG!$V$2:$V$124,HISTORICO!$N372,REG!$Z$2:$Z$124)+SUMIF(REG!$AB$2:$AB$124,HISTORICO!$N372,REG!$AF$2:$AF$124)</f>
        <v>0</v>
      </c>
      <c r="AA372" s="6">
        <f>SUMIF(REG!$D$2:$D$124,HISTORICO!$N372,REG!$I$2:$I$124)+SUMIF(REG!$J$2:$J$124,HISTORICO!$N372,REG!$O$2:$O$124)+SUMIF(REG!$P$2:$P$124,HISTORICO!$N372,REG!$U$2:$U$124)+SUMIF(REG!$V$2:$V$124,HISTORICO!$N372,REG!$AA$2:$AA$124)+SUMIF(REG!$AB$2:$AB$124,HISTORICO!$N372,REG!$AG$2:$AG$124)</f>
        <v>0</v>
      </c>
      <c r="AB372" s="6">
        <f>SUM(HISTORICO!$X372:$AA372)</f>
        <v>0</v>
      </c>
      <c r="AC372" s="188">
        <f>HISTORICO!$AB372/HISTORICO!$O372</f>
        <v>0</v>
      </c>
      <c r="AD372" s="149"/>
      <c r="AE372" s="149"/>
      <c r="AF372" s="149"/>
      <c r="AG372" s="149"/>
      <c r="AH372" s="149"/>
      <c r="AI372" s="149"/>
      <c r="AJ372" s="149"/>
    </row>
    <row r="373" ht="14.25" customHeight="1">
      <c r="A373" s="149"/>
      <c r="B373" s="177" t="s">
        <v>812</v>
      </c>
      <c r="C373" s="6">
        <v>1.0</v>
      </c>
      <c r="D373" s="6">
        <v>0.0</v>
      </c>
      <c r="E373" s="161">
        <f>HISTORICO!$D373/HISTORICO!$C373</f>
        <v>0</v>
      </c>
      <c r="F373" s="149"/>
      <c r="G373" s="149"/>
      <c r="H373" s="149"/>
      <c r="I373" s="149"/>
      <c r="J373" s="149"/>
      <c r="K373" s="150"/>
      <c r="L373" s="149"/>
      <c r="M373" s="149"/>
      <c r="N373" s="187" t="s">
        <v>526</v>
      </c>
      <c r="O373" s="6">
        <f>SUM(HISTORICO!$P373:$T373)</f>
        <v>0</v>
      </c>
      <c r="P373" s="6">
        <f>COUNTIF(REG!$D$2:$D$124,HISTORICO!$N373)</f>
        <v>0</v>
      </c>
      <c r="Q373" s="6">
        <f>COUNTIF(REG!$J$2:$J$124,HISTORICO!$N373)</f>
        <v>0</v>
      </c>
      <c r="R373" s="6">
        <f>COUNTIF(REG!$P$2:$P$124,HISTORICO!$N373)</f>
        <v>0</v>
      </c>
      <c r="S373" s="6">
        <f>COUNTIF(REG!$V$2:$V$124,HISTORICO!$N373)</f>
        <v>0</v>
      </c>
      <c r="T373" s="6">
        <f>COUNTIF(REG!$AB$2:$AB$124,HISTORICO!$N373)</f>
        <v>0</v>
      </c>
      <c r="U373" s="161" t="str">
        <f>HISTORICO!$P373/HISTORICO!$O373</f>
        <v>#DIV/0!</v>
      </c>
      <c r="V373" s="161" t="str">
        <f>HISTORICO!$Q373/HISTORICO!$O373</f>
        <v>#DIV/0!</v>
      </c>
      <c r="W373" s="161" t="str">
        <f>(HISTORICO!$S373+HISTORICO!$T373)/HISTORICO!$O373</f>
        <v>#DIV/0!</v>
      </c>
      <c r="X373" s="6">
        <f>SUMIF(REG!$D$2:$D$124,HISTORICO!$N373,REG!$F$2:$F$124)+SUMIF(REG!$J$2:$J$124,HISTORICO!$N373,REG!$L$2:$L$124)+SUMIF(REG!$P$2:$P$124,HISTORICO!$N373,REG!$R$2:$R$124)+SUMIF(REG!$V$2:$V$124,HISTORICO!$N373,REG!$X$2:$X$124)+SUMIF(REG!$AB$2:$AB$124,HISTORICO!$N373,REG!$AD$2:$AD$124)</f>
        <v>0</v>
      </c>
      <c r="Y373" s="6">
        <f>SUMIF(REG!$D$2:$D$124,HISTORICO!$N373,REG!$G$2:$G$124)+SUMIF(REG!$J$2:$J$124,HISTORICO!$N373,REG!$M$2:$M$124)+SUMIF(REG!$P$2:$P$124,HISTORICO!$N373,REG!$S$2:$S$124)+SUMIF(REG!$V$2:$V$124,HISTORICO!$N373,REG!$Y$2:$Y$124)+SUMIF(REG!$AB$2:$AB$124,HISTORICO!$N373,REG!$AE$2:$AE$124)</f>
        <v>0</v>
      </c>
      <c r="Z373" s="6">
        <f>SUMIF(REG!$D$2:$D$124,HISTORICO!$N373,REG!$H$2:$H$124)+SUMIF(REG!$J$2:$J$124,HISTORICO!$N373,REG!$N$2:$N$124)+SUMIF(REG!$P$2:$P$124,HISTORICO!$N373,REG!$T$2:$T$124)+SUMIF(REG!$V$2:$V$124,HISTORICO!$N373,REG!$Z$2:$Z$124)+SUMIF(REG!$AB$2:$AB$124,HISTORICO!$N373,REG!$AF$2:$AF$124)</f>
        <v>0</v>
      </c>
      <c r="AA373" s="6">
        <f>SUMIF(REG!$D$2:$D$124,HISTORICO!$N373,REG!$I$2:$I$124)+SUMIF(REG!$J$2:$J$124,HISTORICO!$N373,REG!$O$2:$O$124)+SUMIF(REG!$P$2:$P$124,HISTORICO!$N373,REG!$U$2:$U$124)+SUMIF(REG!$V$2:$V$124,HISTORICO!$N373,REG!$AA$2:$AA$124)+SUMIF(REG!$AB$2:$AB$124,HISTORICO!$N373,REG!$AG$2:$AG$124)</f>
        <v>0</v>
      </c>
      <c r="AB373" s="6">
        <f>SUM(HISTORICO!$X373:$AA373)</f>
        <v>0</v>
      </c>
      <c r="AC373" s="188" t="str">
        <f>HISTORICO!$AB373/HISTORICO!$O373</f>
        <v>#DIV/0!</v>
      </c>
      <c r="AD373" s="149"/>
      <c r="AE373" s="149"/>
      <c r="AF373" s="149"/>
      <c r="AG373" s="149"/>
      <c r="AH373" s="149"/>
      <c r="AI373" s="149"/>
      <c r="AJ373" s="149"/>
    </row>
    <row r="374" ht="14.25" customHeight="1">
      <c r="A374" s="149"/>
      <c r="B374" s="177" t="s">
        <v>738</v>
      </c>
      <c r="C374" s="6">
        <v>1.0</v>
      </c>
      <c r="D374" s="6">
        <v>0.0</v>
      </c>
      <c r="E374" s="161">
        <f>HISTORICO!$D374/HISTORICO!$C374</f>
        <v>0</v>
      </c>
      <c r="F374" s="149"/>
      <c r="G374" s="149"/>
      <c r="H374" s="149"/>
      <c r="I374" s="149"/>
      <c r="J374" s="149"/>
      <c r="K374" s="150"/>
      <c r="L374" s="149"/>
      <c r="M374" s="149"/>
      <c r="N374" s="187" t="s">
        <v>86</v>
      </c>
      <c r="O374" s="6">
        <f>SUM(HISTORICO!$P374:$T374)</f>
        <v>3</v>
      </c>
      <c r="P374" s="6">
        <f>COUNTIF(REG!$D$2:$D$124,HISTORICO!$N374)</f>
        <v>0</v>
      </c>
      <c r="Q374" s="6">
        <f>COUNTIF(REG!$J$2:$J$124,HISTORICO!$N374)</f>
        <v>1</v>
      </c>
      <c r="R374" s="6">
        <f>COUNTIF(REG!$P$2:$P$124,HISTORICO!$N374)</f>
        <v>0</v>
      </c>
      <c r="S374" s="6">
        <f>COUNTIF(REG!$V$2:$V$124,HISTORICO!$N374)</f>
        <v>2</v>
      </c>
      <c r="T374" s="6">
        <f>COUNTIF(REG!$AB$2:$AB$124,HISTORICO!$N374)</f>
        <v>0</v>
      </c>
      <c r="U374" s="161">
        <f>HISTORICO!$P374/HISTORICO!$O374</f>
        <v>0</v>
      </c>
      <c r="V374" s="161">
        <f>HISTORICO!$Q374/HISTORICO!$O374</f>
        <v>0.3333333333</v>
      </c>
      <c r="W374" s="161">
        <f>(HISTORICO!$S374+HISTORICO!$T374)/HISTORICO!$O374</f>
        <v>0.6666666667</v>
      </c>
      <c r="X374" s="6">
        <f>SUMIF(REG!$D$2:$D$124,HISTORICO!$N374,REG!$F$2:$F$124)+SUMIF(REG!$J$2:$J$124,HISTORICO!$N374,REG!$L$2:$L$124)+SUMIF(REG!$P$2:$P$124,HISTORICO!$N374,REG!$R$2:$R$124)+SUMIF(REG!$V$2:$V$124,HISTORICO!$N374,REG!$X$2:$X$124)+SUMIF(REG!$AB$2:$AB$124,HISTORICO!$N374,REG!$AD$2:$AD$124)</f>
        <v>0</v>
      </c>
      <c r="Y374" s="6">
        <f>SUMIF(REG!$D$2:$D$124,HISTORICO!$N374,REG!$G$2:$G$124)+SUMIF(REG!$J$2:$J$124,HISTORICO!$N374,REG!$M$2:$M$124)+SUMIF(REG!$P$2:$P$124,HISTORICO!$N374,REG!$S$2:$S$124)+SUMIF(REG!$V$2:$V$124,HISTORICO!$N374,REG!$Y$2:$Y$124)+SUMIF(REG!$AB$2:$AB$124,HISTORICO!$N374,REG!$AE$2:$AE$124)</f>
        <v>0</v>
      </c>
      <c r="Z374" s="6">
        <f>SUMIF(REG!$D$2:$D$124,HISTORICO!$N374,REG!$H$2:$H$124)+SUMIF(REG!$J$2:$J$124,HISTORICO!$N374,REG!$N$2:$N$124)+SUMIF(REG!$P$2:$P$124,HISTORICO!$N374,REG!$T$2:$T$124)+SUMIF(REG!$V$2:$V$124,HISTORICO!$N374,REG!$Z$2:$Z$124)+SUMIF(REG!$AB$2:$AB$124,HISTORICO!$N374,REG!$AF$2:$AF$124)</f>
        <v>0</v>
      </c>
      <c r="AA374" s="6">
        <f>SUMIF(REG!$D$2:$D$124,HISTORICO!$N374,REG!$I$2:$I$124)+SUMIF(REG!$J$2:$J$124,HISTORICO!$N374,REG!$O$2:$O$124)+SUMIF(REG!$P$2:$P$124,HISTORICO!$N374,REG!$U$2:$U$124)+SUMIF(REG!$V$2:$V$124,HISTORICO!$N374,REG!$AA$2:$AA$124)+SUMIF(REG!$AB$2:$AB$124,HISTORICO!$N374,REG!$AG$2:$AG$124)</f>
        <v>0</v>
      </c>
      <c r="AB374" s="6">
        <f>SUM(HISTORICO!$X374:$AA374)</f>
        <v>0</v>
      </c>
      <c r="AC374" s="188">
        <f>HISTORICO!$AB374/HISTORICO!$O374</f>
        <v>0</v>
      </c>
      <c r="AD374" s="149"/>
      <c r="AE374" s="149"/>
      <c r="AF374" s="149"/>
      <c r="AG374" s="149"/>
      <c r="AH374" s="149"/>
      <c r="AI374" s="149"/>
      <c r="AJ374" s="149"/>
    </row>
    <row r="375" ht="14.25" customHeight="1">
      <c r="A375" s="149"/>
      <c r="B375" s="177" t="s">
        <v>741</v>
      </c>
      <c r="C375" s="6">
        <v>1.0</v>
      </c>
      <c r="D375" s="6">
        <v>0.0</v>
      </c>
      <c r="E375" s="161">
        <f>HISTORICO!$D375/HISTORICO!$C375</f>
        <v>0</v>
      </c>
      <c r="F375" s="149"/>
      <c r="G375" s="149"/>
      <c r="H375" s="149"/>
      <c r="I375" s="149"/>
      <c r="J375" s="149"/>
      <c r="K375" s="150"/>
      <c r="L375" s="149"/>
      <c r="M375" s="149"/>
      <c r="N375" s="187" t="s">
        <v>527</v>
      </c>
      <c r="O375" s="6">
        <f>SUM(HISTORICO!$P375:$T375)</f>
        <v>0</v>
      </c>
      <c r="P375" s="6">
        <f>COUNTIF(REG!$D$2:$D$124,HISTORICO!$N375)</f>
        <v>0</v>
      </c>
      <c r="Q375" s="6">
        <f>COUNTIF(REG!$J$2:$J$124,HISTORICO!$N375)</f>
        <v>0</v>
      </c>
      <c r="R375" s="6">
        <f>COUNTIF(REG!$P$2:$P$124,HISTORICO!$N375)</f>
        <v>0</v>
      </c>
      <c r="S375" s="6">
        <f>COUNTIF(REG!$V$2:$V$124,HISTORICO!$N375)</f>
        <v>0</v>
      </c>
      <c r="T375" s="6">
        <f>COUNTIF(REG!$AB$2:$AB$124,HISTORICO!$N375)</f>
        <v>0</v>
      </c>
      <c r="U375" s="161" t="str">
        <f>HISTORICO!$P375/HISTORICO!$O375</f>
        <v>#DIV/0!</v>
      </c>
      <c r="V375" s="161" t="str">
        <f>HISTORICO!$Q375/HISTORICO!$O375</f>
        <v>#DIV/0!</v>
      </c>
      <c r="W375" s="161" t="str">
        <f>(HISTORICO!$S375+HISTORICO!$T375)/HISTORICO!$O375</f>
        <v>#DIV/0!</v>
      </c>
      <c r="X375" s="6">
        <f>SUMIF(REG!$D$2:$D$124,HISTORICO!$N375,REG!$F$2:$F$124)+SUMIF(REG!$J$2:$J$124,HISTORICO!$N375,REG!$L$2:$L$124)+SUMIF(REG!$P$2:$P$124,HISTORICO!$N375,REG!$R$2:$R$124)+SUMIF(REG!$V$2:$V$124,HISTORICO!$N375,REG!$X$2:$X$124)+SUMIF(REG!$AB$2:$AB$124,HISTORICO!$N375,REG!$AD$2:$AD$124)</f>
        <v>0</v>
      </c>
      <c r="Y375" s="6">
        <f>SUMIF(REG!$D$2:$D$124,HISTORICO!$N375,REG!$G$2:$G$124)+SUMIF(REG!$J$2:$J$124,HISTORICO!$N375,REG!$M$2:$M$124)+SUMIF(REG!$P$2:$P$124,HISTORICO!$N375,REG!$S$2:$S$124)+SUMIF(REG!$V$2:$V$124,HISTORICO!$N375,REG!$Y$2:$Y$124)+SUMIF(REG!$AB$2:$AB$124,HISTORICO!$N375,REG!$AE$2:$AE$124)</f>
        <v>0</v>
      </c>
      <c r="Z375" s="6">
        <f>SUMIF(REG!$D$2:$D$124,HISTORICO!$N375,REG!$H$2:$H$124)+SUMIF(REG!$J$2:$J$124,HISTORICO!$N375,REG!$N$2:$N$124)+SUMIF(REG!$P$2:$P$124,HISTORICO!$N375,REG!$T$2:$T$124)+SUMIF(REG!$V$2:$V$124,HISTORICO!$N375,REG!$Z$2:$Z$124)+SUMIF(REG!$AB$2:$AB$124,HISTORICO!$N375,REG!$AF$2:$AF$124)</f>
        <v>0</v>
      </c>
      <c r="AA375" s="6">
        <f>SUMIF(REG!$D$2:$D$124,HISTORICO!$N375,REG!$I$2:$I$124)+SUMIF(REG!$J$2:$J$124,HISTORICO!$N375,REG!$O$2:$O$124)+SUMIF(REG!$P$2:$P$124,HISTORICO!$N375,REG!$U$2:$U$124)+SUMIF(REG!$V$2:$V$124,HISTORICO!$N375,REG!$AA$2:$AA$124)+SUMIF(REG!$AB$2:$AB$124,HISTORICO!$N375,REG!$AG$2:$AG$124)</f>
        <v>0</v>
      </c>
      <c r="AB375" s="6">
        <f>SUM(HISTORICO!$X375:$AA375)</f>
        <v>0</v>
      </c>
      <c r="AC375" s="188" t="str">
        <f>HISTORICO!$AB375/HISTORICO!$O375</f>
        <v>#DIV/0!</v>
      </c>
      <c r="AD375" s="149"/>
      <c r="AE375" s="149"/>
      <c r="AF375" s="149"/>
      <c r="AG375" s="149"/>
      <c r="AH375" s="149"/>
      <c r="AI375" s="149"/>
      <c r="AJ375" s="149"/>
    </row>
    <row r="376" ht="14.25" customHeight="1">
      <c r="A376" s="149"/>
      <c r="B376" s="177" t="s">
        <v>553</v>
      </c>
      <c r="C376" s="6">
        <v>1.0</v>
      </c>
      <c r="D376" s="6">
        <v>0.0</v>
      </c>
      <c r="E376" s="161">
        <f>HISTORICO!$D376/HISTORICO!$C376</f>
        <v>0</v>
      </c>
      <c r="F376" s="149"/>
      <c r="G376" s="149"/>
      <c r="H376" s="149"/>
      <c r="I376" s="149"/>
      <c r="J376" s="149"/>
      <c r="K376" s="150"/>
      <c r="L376" s="149"/>
      <c r="M376" s="149"/>
      <c r="N376" s="187" t="s">
        <v>63</v>
      </c>
      <c r="O376" s="6">
        <f>SUM(HISTORICO!$P376:$T376)</f>
        <v>8</v>
      </c>
      <c r="P376" s="6">
        <f>COUNTIF(REG!$D$2:$D$124,HISTORICO!$N376)</f>
        <v>2</v>
      </c>
      <c r="Q376" s="6">
        <f>COUNTIF(REG!$J$2:$J$124,HISTORICO!$N376)</f>
        <v>4</v>
      </c>
      <c r="R376" s="6">
        <f>COUNTIF(REG!$P$2:$P$124,HISTORICO!$N376)</f>
        <v>1</v>
      </c>
      <c r="S376" s="6">
        <f>COUNTIF(REG!$V$2:$V$124,HISTORICO!$N376)</f>
        <v>1</v>
      </c>
      <c r="T376" s="6">
        <f>COUNTIF(REG!$AB$2:$AB$124,HISTORICO!$N376)</f>
        <v>0</v>
      </c>
      <c r="U376" s="161">
        <f>HISTORICO!$P376/HISTORICO!$O376</f>
        <v>0.25</v>
      </c>
      <c r="V376" s="161">
        <f>HISTORICO!$Q376/HISTORICO!$O376</f>
        <v>0.5</v>
      </c>
      <c r="W376" s="161">
        <f>(HISTORICO!$S376+HISTORICO!$T376)/HISTORICO!$O376</f>
        <v>0.125</v>
      </c>
      <c r="X376" s="6">
        <f>SUMIF(REG!$D$2:$D$124,HISTORICO!$N376,REG!$F$2:$F$124)+SUMIF(REG!$J$2:$J$124,HISTORICO!$N376,REG!$L$2:$L$124)+SUMIF(REG!$P$2:$P$124,HISTORICO!$N376,REG!$R$2:$R$124)+SUMIF(REG!$V$2:$V$124,HISTORICO!$N376,REG!$X$2:$X$124)+SUMIF(REG!$AB$2:$AB$124,HISTORICO!$N376,REG!$AD$2:$AD$124)</f>
        <v>0</v>
      </c>
      <c r="Y376" s="6">
        <f>SUMIF(REG!$D$2:$D$124,HISTORICO!$N376,REG!$G$2:$G$124)+SUMIF(REG!$J$2:$J$124,HISTORICO!$N376,REG!$M$2:$M$124)+SUMIF(REG!$P$2:$P$124,HISTORICO!$N376,REG!$S$2:$S$124)+SUMIF(REG!$V$2:$V$124,HISTORICO!$N376,REG!$Y$2:$Y$124)+SUMIF(REG!$AB$2:$AB$124,HISTORICO!$N376,REG!$AE$2:$AE$124)</f>
        <v>4</v>
      </c>
      <c r="Z376" s="6">
        <f>SUMIF(REG!$D$2:$D$124,HISTORICO!$N376,REG!$H$2:$H$124)+SUMIF(REG!$J$2:$J$124,HISTORICO!$N376,REG!$N$2:$N$124)+SUMIF(REG!$P$2:$P$124,HISTORICO!$N376,REG!$T$2:$T$124)+SUMIF(REG!$V$2:$V$124,HISTORICO!$N376,REG!$Z$2:$Z$124)+SUMIF(REG!$AB$2:$AB$124,HISTORICO!$N376,REG!$AF$2:$AF$124)</f>
        <v>1</v>
      </c>
      <c r="AA376" s="6">
        <f>SUMIF(REG!$D$2:$D$124,HISTORICO!$N376,REG!$I$2:$I$124)+SUMIF(REG!$J$2:$J$124,HISTORICO!$N376,REG!$O$2:$O$124)+SUMIF(REG!$P$2:$P$124,HISTORICO!$N376,REG!$U$2:$U$124)+SUMIF(REG!$V$2:$V$124,HISTORICO!$N376,REG!$AA$2:$AA$124)+SUMIF(REG!$AB$2:$AB$124,HISTORICO!$N376,REG!$AG$2:$AG$124)</f>
        <v>0</v>
      </c>
      <c r="AB376" s="6">
        <f>SUM(HISTORICO!$X376:$AA376)</f>
        <v>5</v>
      </c>
      <c r="AC376" s="188">
        <f>HISTORICO!$AB376/HISTORICO!$O376</f>
        <v>0.625</v>
      </c>
      <c r="AD376" s="149"/>
      <c r="AE376" s="149"/>
      <c r="AF376" s="149"/>
      <c r="AG376" s="149"/>
      <c r="AH376" s="149"/>
      <c r="AI376" s="149"/>
      <c r="AJ376" s="149"/>
    </row>
    <row r="377" ht="14.25" customHeight="1">
      <c r="A377" s="149"/>
      <c r="B377" s="177" t="s">
        <v>763</v>
      </c>
      <c r="C377" s="6">
        <v>1.0</v>
      </c>
      <c r="D377" s="6">
        <v>1.0</v>
      </c>
      <c r="E377" s="161">
        <f>HISTORICO!$D377/HISTORICO!$C377</f>
        <v>1</v>
      </c>
      <c r="F377" s="149"/>
      <c r="G377" s="149"/>
      <c r="H377" s="149"/>
      <c r="I377" s="149"/>
      <c r="J377" s="149"/>
      <c r="K377" s="150"/>
      <c r="L377" s="149"/>
      <c r="M377" s="149"/>
      <c r="N377" s="187" t="s">
        <v>529</v>
      </c>
      <c r="O377" s="6">
        <f>SUM(HISTORICO!$P377:$T377)</f>
        <v>0</v>
      </c>
      <c r="P377" s="6">
        <f>COUNTIF(REG!$D$2:$D$124,HISTORICO!$N377)</f>
        <v>0</v>
      </c>
      <c r="Q377" s="6">
        <f>COUNTIF(REG!$J$2:$J$124,HISTORICO!$N377)</f>
        <v>0</v>
      </c>
      <c r="R377" s="6">
        <f>COUNTIF(REG!$P$2:$P$124,HISTORICO!$N377)</f>
        <v>0</v>
      </c>
      <c r="S377" s="6">
        <f>COUNTIF(REG!$V$2:$V$124,HISTORICO!$N377)</f>
        <v>0</v>
      </c>
      <c r="T377" s="6">
        <f>COUNTIF(REG!$AB$2:$AB$124,HISTORICO!$N377)</f>
        <v>0</v>
      </c>
      <c r="U377" s="161" t="str">
        <f>HISTORICO!$P377/HISTORICO!$O377</f>
        <v>#DIV/0!</v>
      </c>
      <c r="V377" s="161" t="str">
        <f>HISTORICO!$Q377/HISTORICO!$O377</f>
        <v>#DIV/0!</v>
      </c>
      <c r="W377" s="161" t="str">
        <f>(HISTORICO!$S377+HISTORICO!$T377)/HISTORICO!$O377</f>
        <v>#DIV/0!</v>
      </c>
      <c r="X377" s="6">
        <f>SUMIF(REG!$D$2:$D$124,HISTORICO!$N377,REG!$F$2:$F$124)+SUMIF(REG!$J$2:$J$124,HISTORICO!$N377,REG!$L$2:$L$124)+SUMIF(REG!$P$2:$P$124,HISTORICO!$N377,REG!$R$2:$R$124)+SUMIF(REG!$V$2:$V$124,HISTORICO!$N377,REG!$X$2:$X$124)+SUMIF(REG!$AB$2:$AB$124,HISTORICO!$N377,REG!$AD$2:$AD$124)</f>
        <v>0</v>
      </c>
      <c r="Y377" s="6">
        <f>SUMIF(REG!$D$2:$D$124,HISTORICO!$N377,REG!$G$2:$G$124)+SUMIF(REG!$J$2:$J$124,HISTORICO!$N377,REG!$M$2:$M$124)+SUMIF(REG!$P$2:$P$124,HISTORICO!$N377,REG!$S$2:$S$124)+SUMIF(REG!$V$2:$V$124,HISTORICO!$N377,REG!$Y$2:$Y$124)+SUMIF(REG!$AB$2:$AB$124,HISTORICO!$N377,REG!$AE$2:$AE$124)</f>
        <v>0</v>
      </c>
      <c r="Z377" s="6">
        <f>SUMIF(REG!$D$2:$D$124,HISTORICO!$N377,REG!$H$2:$H$124)+SUMIF(REG!$J$2:$J$124,HISTORICO!$N377,REG!$N$2:$N$124)+SUMIF(REG!$P$2:$P$124,HISTORICO!$N377,REG!$T$2:$T$124)+SUMIF(REG!$V$2:$V$124,HISTORICO!$N377,REG!$Z$2:$Z$124)+SUMIF(REG!$AB$2:$AB$124,HISTORICO!$N377,REG!$AF$2:$AF$124)</f>
        <v>0</v>
      </c>
      <c r="AA377" s="6">
        <f>SUMIF(REG!$D$2:$D$124,HISTORICO!$N377,REG!$I$2:$I$124)+SUMIF(REG!$J$2:$J$124,HISTORICO!$N377,REG!$O$2:$O$124)+SUMIF(REG!$P$2:$P$124,HISTORICO!$N377,REG!$U$2:$U$124)+SUMIF(REG!$V$2:$V$124,HISTORICO!$N377,REG!$AA$2:$AA$124)+SUMIF(REG!$AB$2:$AB$124,HISTORICO!$N377,REG!$AG$2:$AG$124)</f>
        <v>0</v>
      </c>
      <c r="AB377" s="6">
        <f>SUM(HISTORICO!$X377:$AA377)</f>
        <v>0</v>
      </c>
      <c r="AC377" s="188" t="str">
        <f>HISTORICO!$AB377/HISTORICO!$O377</f>
        <v>#DIV/0!</v>
      </c>
      <c r="AD377" s="149"/>
      <c r="AE377" s="149"/>
      <c r="AF377" s="149"/>
      <c r="AG377" s="149"/>
      <c r="AH377" s="149"/>
      <c r="AI377" s="149"/>
      <c r="AJ377" s="149"/>
    </row>
    <row r="378" ht="14.25" customHeight="1">
      <c r="A378" s="149"/>
      <c r="B378" s="149"/>
      <c r="C378" s="149"/>
      <c r="D378" s="149"/>
      <c r="E378" s="150"/>
      <c r="F378" s="149"/>
      <c r="G378" s="149"/>
      <c r="H378" s="149"/>
      <c r="I378" s="149"/>
      <c r="J378" s="149"/>
      <c r="K378" s="150"/>
      <c r="L378" s="149"/>
      <c r="M378" s="149"/>
      <c r="N378" s="187" t="s">
        <v>530</v>
      </c>
      <c r="O378" s="6">
        <f>SUM(HISTORICO!$P378:$T378)</f>
        <v>0</v>
      </c>
      <c r="P378" s="6">
        <f>COUNTIF(REG!$D$2:$D$124,HISTORICO!$N378)</f>
        <v>0</v>
      </c>
      <c r="Q378" s="6">
        <f>COUNTIF(REG!$J$2:$J$124,HISTORICO!$N378)</f>
        <v>0</v>
      </c>
      <c r="R378" s="6">
        <f>COUNTIF(REG!$P$2:$P$124,HISTORICO!$N378)</f>
        <v>0</v>
      </c>
      <c r="S378" s="6">
        <f>COUNTIF(REG!$V$2:$V$124,HISTORICO!$N378)</f>
        <v>0</v>
      </c>
      <c r="T378" s="6">
        <f>COUNTIF(REG!$AB$2:$AB$124,HISTORICO!$N378)</f>
        <v>0</v>
      </c>
      <c r="U378" s="161" t="str">
        <f>HISTORICO!$P378/HISTORICO!$O378</f>
        <v>#DIV/0!</v>
      </c>
      <c r="V378" s="161" t="str">
        <f>HISTORICO!$Q378/HISTORICO!$O378</f>
        <v>#DIV/0!</v>
      </c>
      <c r="W378" s="161" t="str">
        <f>(HISTORICO!$S378+HISTORICO!$T378)/HISTORICO!$O378</f>
        <v>#DIV/0!</v>
      </c>
      <c r="X378" s="6">
        <f>SUMIF(REG!$D$2:$D$124,HISTORICO!$N378,REG!$F$2:$F$124)+SUMIF(REG!$J$2:$J$124,HISTORICO!$N378,REG!$L$2:$L$124)+SUMIF(REG!$P$2:$P$124,HISTORICO!$N378,REG!$R$2:$R$124)+SUMIF(REG!$V$2:$V$124,HISTORICO!$N378,REG!$X$2:$X$124)+SUMIF(REG!$AB$2:$AB$124,HISTORICO!$N378,REG!$AD$2:$AD$124)</f>
        <v>0</v>
      </c>
      <c r="Y378" s="6">
        <f>SUMIF(REG!$D$2:$D$124,HISTORICO!$N378,REG!$G$2:$G$124)+SUMIF(REG!$J$2:$J$124,HISTORICO!$N378,REG!$M$2:$M$124)+SUMIF(REG!$P$2:$P$124,HISTORICO!$N378,REG!$S$2:$S$124)+SUMIF(REG!$V$2:$V$124,HISTORICO!$N378,REG!$Y$2:$Y$124)+SUMIF(REG!$AB$2:$AB$124,HISTORICO!$N378,REG!$AE$2:$AE$124)</f>
        <v>0</v>
      </c>
      <c r="Z378" s="6">
        <f>SUMIF(REG!$D$2:$D$124,HISTORICO!$N378,REG!$H$2:$H$124)+SUMIF(REG!$J$2:$J$124,HISTORICO!$N378,REG!$N$2:$N$124)+SUMIF(REG!$P$2:$P$124,HISTORICO!$N378,REG!$T$2:$T$124)+SUMIF(REG!$V$2:$V$124,HISTORICO!$N378,REG!$Z$2:$Z$124)+SUMIF(REG!$AB$2:$AB$124,HISTORICO!$N378,REG!$AF$2:$AF$124)</f>
        <v>0</v>
      </c>
      <c r="AA378" s="6">
        <f>SUMIF(REG!$D$2:$D$124,HISTORICO!$N378,REG!$I$2:$I$124)+SUMIF(REG!$J$2:$J$124,HISTORICO!$N378,REG!$O$2:$O$124)+SUMIF(REG!$P$2:$P$124,HISTORICO!$N378,REG!$U$2:$U$124)+SUMIF(REG!$V$2:$V$124,HISTORICO!$N378,REG!$AA$2:$AA$124)+SUMIF(REG!$AB$2:$AB$124,HISTORICO!$N378,REG!$AG$2:$AG$124)</f>
        <v>0</v>
      </c>
      <c r="AB378" s="6">
        <f>SUM(HISTORICO!$X378:$AA378)</f>
        <v>0</v>
      </c>
      <c r="AC378" s="188" t="str">
        <f>HISTORICO!$AB378/HISTORICO!$O378</f>
        <v>#DIV/0!</v>
      </c>
      <c r="AD378" s="149"/>
      <c r="AE378" s="149"/>
      <c r="AF378" s="149"/>
      <c r="AG378" s="149"/>
      <c r="AH378" s="149"/>
      <c r="AI378" s="149"/>
      <c r="AJ378" s="149"/>
    </row>
    <row r="379" ht="14.25" customHeight="1">
      <c r="A379" s="149"/>
      <c r="B379" s="151">
        <v>2021.0</v>
      </c>
      <c r="C379" s="152"/>
      <c r="D379" s="152"/>
      <c r="E379" s="153"/>
      <c r="F379" s="149"/>
      <c r="G379" s="149"/>
      <c r="H379" s="149"/>
      <c r="I379" s="149"/>
      <c r="J379" s="149"/>
      <c r="K379" s="150"/>
      <c r="L379" s="149"/>
      <c r="M379" s="149"/>
      <c r="N379" s="187" t="s">
        <v>81</v>
      </c>
      <c r="O379" s="6">
        <f>SUM(HISTORICO!$P379:$T379)</f>
        <v>2</v>
      </c>
      <c r="P379" s="6">
        <f>COUNTIF(REG!$D$2:$D$124,HISTORICO!$N379)</f>
        <v>2</v>
      </c>
      <c r="Q379" s="6">
        <f>COUNTIF(REG!$J$2:$J$124,HISTORICO!$N379)</f>
        <v>0</v>
      </c>
      <c r="R379" s="6">
        <f>COUNTIF(REG!$P$2:$P$124,HISTORICO!$N379)</f>
        <v>0</v>
      </c>
      <c r="S379" s="6">
        <f>COUNTIF(REG!$V$2:$V$124,HISTORICO!$N379)</f>
        <v>0</v>
      </c>
      <c r="T379" s="6">
        <f>COUNTIF(REG!$AB$2:$AB$124,HISTORICO!$N379)</f>
        <v>0</v>
      </c>
      <c r="U379" s="161">
        <f>HISTORICO!$P379/HISTORICO!$O379</f>
        <v>1</v>
      </c>
      <c r="V379" s="161">
        <f>HISTORICO!$Q379/HISTORICO!$O379</f>
        <v>0</v>
      </c>
      <c r="W379" s="161">
        <f>(HISTORICO!$S379+HISTORICO!$T379)/HISTORICO!$O379</f>
        <v>0</v>
      </c>
      <c r="X379" s="6">
        <f>SUMIF(REG!$D$2:$D$124,HISTORICO!$N379,REG!$F$2:$F$124)+SUMIF(REG!$J$2:$J$124,HISTORICO!$N379,REG!$L$2:$L$124)+SUMIF(REG!$P$2:$P$124,HISTORICO!$N379,REG!$R$2:$R$124)+SUMIF(REG!$V$2:$V$124,HISTORICO!$N379,REG!$X$2:$X$124)+SUMIF(REG!$AB$2:$AB$124,HISTORICO!$N379,REG!$AD$2:$AD$124)</f>
        <v>0</v>
      </c>
      <c r="Y379" s="6">
        <f>SUMIF(REG!$D$2:$D$124,HISTORICO!$N379,REG!$G$2:$G$124)+SUMIF(REG!$J$2:$J$124,HISTORICO!$N379,REG!$M$2:$M$124)+SUMIF(REG!$P$2:$P$124,HISTORICO!$N379,REG!$S$2:$S$124)+SUMIF(REG!$V$2:$V$124,HISTORICO!$N379,REG!$Y$2:$Y$124)+SUMIF(REG!$AB$2:$AB$124,HISTORICO!$N379,REG!$AE$2:$AE$124)</f>
        <v>0</v>
      </c>
      <c r="Z379" s="6">
        <f>SUMIF(REG!$D$2:$D$124,HISTORICO!$N379,REG!$H$2:$H$124)+SUMIF(REG!$J$2:$J$124,HISTORICO!$N379,REG!$N$2:$N$124)+SUMIF(REG!$P$2:$P$124,HISTORICO!$N379,REG!$T$2:$T$124)+SUMIF(REG!$V$2:$V$124,HISTORICO!$N379,REG!$Z$2:$Z$124)+SUMIF(REG!$AB$2:$AB$124,HISTORICO!$N379,REG!$AF$2:$AF$124)</f>
        <v>0</v>
      </c>
      <c r="AA379" s="6">
        <f>SUMIF(REG!$D$2:$D$124,HISTORICO!$N379,REG!$I$2:$I$124)+SUMIF(REG!$J$2:$J$124,HISTORICO!$N379,REG!$O$2:$O$124)+SUMIF(REG!$P$2:$P$124,HISTORICO!$N379,REG!$U$2:$U$124)+SUMIF(REG!$V$2:$V$124,HISTORICO!$N379,REG!$AA$2:$AA$124)+SUMIF(REG!$AB$2:$AB$124,HISTORICO!$N379,REG!$AG$2:$AG$124)</f>
        <v>6</v>
      </c>
      <c r="AB379" s="6">
        <f>SUM(HISTORICO!$X379:$AA379)</f>
        <v>6</v>
      </c>
      <c r="AC379" s="188">
        <f>HISTORICO!$AB379/HISTORICO!$O379</f>
        <v>3</v>
      </c>
      <c r="AD379" s="149"/>
      <c r="AE379" s="149"/>
      <c r="AF379" s="149"/>
      <c r="AG379" s="149"/>
      <c r="AH379" s="149"/>
      <c r="AI379" s="149"/>
      <c r="AJ379" s="149"/>
    </row>
    <row r="380" ht="14.25" customHeight="1">
      <c r="A380" s="149"/>
      <c r="B380" s="156" t="s">
        <v>171</v>
      </c>
      <c r="C380" s="157" t="s">
        <v>1</v>
      </c>
      <c r="D380" s="157" t="s">
        <v>241</v>
      </c>
      <c r="E380" s="158" t="s">
        <v>842</v>
      </c>
      <c r="F380" s="149"/>
      <c r="G380" s="149"/>
      <c r="H380" s="149"/>
      <c r="I380" s="149"/>
      <c r="J380" s="149"/>
      <c r="K380" s="150"/>
      <c r="L380" s="149"/>
      <c r="M380" s="149"/>
      <c r="N380" s="187" t="s">
        <v>448</v>
      </c>
      <c r="O380" s="6">
        <f>SUM(HISTORICO!$P380:$T380)</f>
        <v>0</v>
      </c>
      <c r="P380" s="6">
        <f>COUNTIF(REG!$D$2:$D$124,HISTORICO!$N380)</f>
        <v>0</v>
      </c>
      <c r="Q380" s="6">
        <f>COUNTIF(REG!$J$2:$J$124,HISTORICO!$N380)</f>
        <v>0</v>
      </c>
      <c r="R380" s="6">
        <f>COUNTIF(REG!$P$2:$P$124,HISTORICO!$N380)</f>
        <v>0</v>
      </c>
      <c r="S380" s="6">
        <f>COUNTIF(REG!$V$2:$V$124,HISTORICO!$N380)</f>
        <v>0</v>
      </c>
      <c r="T380" s="6">
        <f>COUNTIF(REG!$AB$2:$AB$124,HISTORICO!$N380)</f>
        <v>0</v>
      </c>
      <c r="U380" s="161" t="str">
        <f>HISTORICO!$P380/HISTORICO!$O380</f>
        <v>#DIV/0!</v>
      </c>
      <c r="V380" s="161" t="str">
        <f>HISTORICO!$Q380/HISTORICO!$O380</f>
        <v>#DIV/0!</v>
      </c>
      <c r="W380" s="161" t="str">
        <f>(HISTORICO!$S380+HISTORICO!$T380)/HISTORICO!$O380</f>
        <v>#DIV/0!</v>
      </c>
      <c r="X380" s="6">
        <f>SUMIF(REG!$D$2:$D$124,HISTORICO!$N380,REG!$F$2:$F$124)+SUMIF(REG!$J$2:$J$124,HISTORICO!$N380,REG!$L$2:$L$124)+SUMIF(REG!$P$2:$P$124,HISTORICO!$N380,REG!$R$2:$R$124)+SUMIF(REG!$V$2:$V$124,HISTORICO!$N380,REG!$X$2:$X$124)+SUMIF(REG!$AB$2:$AB$124,HISTORICO!$N380,REG!$AD$2:$AD$124)</f>
        <v>0</v>
      </c>
      <c r="Y380" s="6">
        <f>SUMIF(REG!$D$2:$D$124,HISTORICO!$N380,REG!$G$2:$G$124)+SUMIF(REG!$J$2:$J$124,HISTORICO!$N380,REG!$M$2:$M$124)+SUMIF(REG!$P$2:$P$124,HISTORICO!$N380,REG!$S$2:$S$124)+SUMIF(REG!$V$2:$V$124,HISTORICO!$N380,REG!$Y$2:$Y$124)+SUMIF(REG!$AB$2:$AB$124,HISTORICO!$N380,REG!$AE$2:$AE$124)</f>
        <v>0</v>
      </c>
      <c r="Z380" s="6">
        <f>SUMIF(REG!$D$2:$D$124,HISTORICO!$N380,REG!$H$2:$H$124)+SUMIF(REG!$J$2:$J$124,HISTORICO!$N380,REG!$N$2:$N$124)+SUMIF(REG!$P$2:$P$124,HISTORICO!$N380,REG!$T$2:$T$124)+SUMIF(REG!$V$2:$V$124,HISTORICO!$N380,REG!$Z$2:$Z$124)+SUMIF(REG!$AB$2:$AB$124,HISTORICO!$N380,REG!$AF$2:$AF$124)</f>
        <v>0</v>
      </c>
      <c r="AA380" s="6">
        <f>SUMIF(REG!$D$2:$D$124,HISTORICO!$N380,REG!$I$2:$I$124)+SUMIF(REG!$J$2:$J$124,HISTORICO!$N380,REG!$O$2:$O$124)+SUMIF(REG!$P$2:$P$124,HISTORICO!$N380,REG!$U$2:$U$124)+SUMIF(REG!$V$2:$V$124,HISTORICO!$N380,REG!$AA$2:$AA$124)+SUMIF(REG!$AB$2:$AB$124,HISTORICO!$N380,REG!$AG$2:$AG$124)</f>
        <v>0</v>
      </c>
      <c r="AB380" s="6">
        <f>SUM(HISTORICO!$X380:$AA380)</f>
        <v>0</v>
      </c>
      <c r="AC380" s="188" t="str">
        <f>HISTORICO!$AB380/HISTORICO!$O380</f>
        <v>#DIV/0!</v>
      </c>
      <c r="AD380" s="149"/>
      <c r="AE380" s="149"/>
      <c r="AF380" s="149"/>
      <c r="AG380" s="149"/>
      <c r="AH380" s="149"/>
      <c r="AI380" s="149"/>
      <c r="AJ380" s="149"/>
    </row>
    <row r="381" ht="14.25" customHeight="1">
      <c r="A381" s="149"/>
      <c r="B381" s="167" t="s">
        <v>59</v>
      </c>
      <c r="C381" s="168">
        <v>59.0</v>
      </c>
      <c r="D381" s="168">
        <v>23.0</v>
      </c>
      <c r="E381" s="161">
        <f>HISTORICO!$D381/HISTORICO!$C381</f>
        <v>0.3898305085</v>
      </c>
      <c r="F381" s="149"/>
      <c r="G381" s="149"/>
      <c r="H381" s="149"/>
      <c r="I381" s="149"/>
      <c r="J381" s="149"/>
      <c r="K381" s="150"/>
      <c r="L381" s="149"/>
      <c r="M381" s="149"/>
      <c r="N381" s="187" t="s">
        <v>381</v>
      </c>
      <c r="O381" s="6">
        <f>SUM(HISTORICO!$P381:$T381)</f>
        <v>0</v>
      </c>
      <c r="P381" s="6">
        <f>COUNTIF(REG!$D$2:$D$124,HISTORICO!$N381)</f>
        <v>0</v>
      </c>
      <c r="Q381" s="6">
        <f>COUNTIF(REG!$J$2:$J$124,HISTORICO!$N381)</f>
        <v>0</v>
      </c>
      <c r="R381" s="6">
        <f>COUNTIF(REG!$P$2:$P$124,HISTORICO!$N381)</f>
        <v>0</v>
      </c>
      <c r="S381" s="6">
        <f>COUNTIF(REG!$V$2:$V$124,HISTORICO!$N381)</f>
        <v>0</v>
      </c>
      <c r="T381" s="6">
        <f>COUNTIF(REG!$AB$2:$AB$124,HISTORICO!$N381)</f>
        <v>0</v>
      </c>
      <c r="U381" s="161" t="str">
        <f>HISTORICO!$P381/HISTORICO!$O381</f>
        <v>#DIV/0!</v>
      </c>
      <c r="V381" s="161" t="str">
        <f>HISTORICO!$Q381/HISTORICO!$O381</f>
        <v>#DIV/0!</v>
      </c>
      <c r="W381" s="161" t="str">
        <f>(HISTORICO!$S381+HISTORICO!$T381)/HISTORICO!$O381</f>
        <v>#DIV/0!</v>
      </c>
      <c r="X381" s="6">
        <f>SUMIF(REG!$D$2:$D$124,HISTORICO!$N381,REG!$F$2:$F$124)+SUMIF(REG!$J$2:$J$124,HISTORICO!$N381,REG!$L$2:$L$124)+SUMIF(REG!$P$2:$P$124,HISTORICO!$N381,REG!$R$2:$R$124)+SUMIF(REG!$V$2:$V$124,HISTORICO!$N381,REG!$X$2:$X$124)+SUMIF(REG!$AB$2:$AB$124,HISTORICO!$N381,REG!$AD$2:$AD$124)</f>
        <v>0</v>
      </c>
      <c r="Y381" s="6">
        <f>SUMIF(REG!$D$2:$D$124,HISTORICO!$N381,REG!$G$2:$G$124)+SUMIF(REG!$J$2:$J$124,HISTORICO!$N381,REG!$M$2:$M$124)+SUMIF(REG!$P$2:$P$124,HISTORICO!$N381,REG!$S$2:$S$124)+SUMIF(REG!$V$2:$V$124,HISTORICO!$N381,REG!$Y$2:$Y$124)+SUMIF(REG!$AB$2:$AB$124,HISTORICO!$N381,REG!$AE$2:$AE$124)</f>
        <v>0</v>
      </c>
      <c r="Z381" s="6">
        <f>SUMIF(REG!$D$2:$D$124,HISTORICO!$N381,REG!$H$2:$H$124)+SUMIF(REG!$J$2:$J$124,HISTORICO!$N381,REG!$N$2:$N$124)+SUMIF(REG!$P$2:$P$124,HISTORICO!$N381,REG!$T$2:$T$124)+SUMIF(REG!$V$2:$V$124,HISTORICO!$N381,REG!$Z$2:$Z$124)+SUMIF(REG!$AB$2:$AB$124,HISTORICO!$N381,REG!$AF$2:$AF$124)</f>
        <v>0</v>
      </c>
      <c r="AA381" s="6">
        <f>SUMIF(REG!$D$2:$D$124,HISTORICO!$N381,REG!$I$2:$I$124)+SUMIF(REG!$J$2:$J$124,HISTORICO!$N381,REG!$O$2:$O$124)+SUMIF(REG!$P$2:$P$124,HISTORICO!$N381,REG!$U$2:$U$124)+SUMIF(REG!$V$2:$V$124,HISTORICO!$N381,REG!$AA$2:$AA$124)+SUMIF(REG!$AB$2:$AB$124,HISTORICO!$N381,REG!$AG$2:$AG$124)</f>
        <v>0</v>
      </c>
      <c r="AB381" s="6">
        <f>SUM(HISTORICO!$X381:$AA381)</f>
        <v>0</v>
      </c>
      <c r="AC381" s="188" t="str">
        <f>HISTORICO!$AB381/HISTORICO!$O381</f>
        <v>#DIV/0!</v>
      </c>
      <c r="AD381" s="149"/>
      <c r="AE381" s="149"/>
      <c r="AF381" s="149"/>
      <c r="AG381" s="149"/>
      <c r="AH381" s="149"/>
      <c r="AI381" s="149"/>
      <c r="AJ381" s="149"/>
    </row>
    <row r="382" ht="14.25" customHeight="1">
      <c r="A382" s="149"/>
      <c r="B382" s="167" t="s">
        <v>790</v>
      </c>
      <c r="C382" s="168">
        <v>38.0</v>
      </c>
      <c r="D382" s="168">
        <v>5.0</v>
      </c>
      <c r="E382" s="161">
        <f>HISTORICO!$D382/HISTORICO!$C382</f>
        <v>0.1315789474</v>
      </c>
      <c r="F382" s="149"/>
      <c r="G382" s="149"/>
      <c r="H382" s="149"/>
      <c r="I382" s="149"/>
      <c r="J382" s="149"/>
      <c r="K382" s="150"/>
      <c r="L382" s="149"/>
      <c r="M382" s="149"/>
      <c r="N382" s="187" t="s">
        <v>416</v>
      </c>
      <c r="O382" s="6">
        <f>SUM(HISTORICO!$P382:$T382)</f>
        <v>0</v>
      </c>
      <c r="P382" s="6">
        <f>COUNTIF(REG!$D$2:$D$124,HISTORICO!$N382)</f>
        <v>0</v>
      </c>
      <c r="Q382" s="6">
        <f>COUNTIF(REG!$J$2:$J$124,HISTORICO!$N382)</f>
        <v>0</v>
      </c>
      <c r="R382" s="6">
        <f>COUNTIF(REG!$P$2:$P$124,HISTORICO!$N382)</f>
        <v>0</v>
      </c>
      <c r="S382" s="6">
        <f>COUNTIF(REG!$V$2:$V$124,HISTORICO!$N382)</f>
        <v>0</v>
      </c>
      <c r="T382" s="6">
        <f>COUNTIF(REG!$AB$2:$AB$124,HISTORICO!$N382)</f>
        <v>0</v>
      </c>
      <c r="U382" s="161" t="str">
        <f>HISTORICO!$P382/HISTORICO!$O382</f>
        <v>#DIV/0!</v>
      </c>
      <c r="V382" s="161" t="str">
        <f>HISTORICO!$Q382/HISTORICO!$O382</f>
        <v>#DIV/0!</v>
      </c>
      <c r="W382" s="161" t="str">
        <f>(HISTORICO!$S382+HISTORICO!$T382)/HISTORICO!$O382</f>
        <v>#DIV/0!</v>
      </c>
      <c r="X382" s="6">
        <f>SUMIF(REG!$D$2:$D$124,HISTORICO!$N382,REG!$F$2:$F$124)+SUMIF(REG!$J$2:$J$124,HISTORICO!$N382,REG!$L$2:$L$124)+SUMIF(REG!$P$2:$P$124,HISTORICO!$N382,REG!$R$2:$R$124)+SUMIF(REG!$V$2:$V$124,HISTORICO!$N382,REG!$X$2:$X$124)+SUMIF(REG!$AB$2:$AB$124,HISTORICO!$N382,REG!$AD$2:$AD$124)</f>
        <v>0</v>
      </c>
      <c r="Y382" s="6">
        <f>SUMIF(REG!$D$2:$D$124,HISTORICO!$N382,REG!$G$2:$G$124)+SUMIF(REG!$J$2:$J$124,HISTORICO!$N382,REG!$M$2:$M$124)+SUMIF(REG!$P$2:$P$124,HISTORICO!$N382,REG!$S$2:$S$124)+SUMIF(REG!$V$2:$V$124,HISTORICO!$N382,REG!$Y$2:$Y$124)+SUMIF(REG!$AB$2:$AB$124,HISTORICO!$N382,REG!$AE$2:$AE$124)</f>
        <v>0</v>
      </c>
      <c r="Z382" s="6">
        <f>SUMIF(REG!$D$2:$D$124,HISTORICO!$N382,REG!$H$2:$H$124)+SUMIF(REG!$J$2:$J$124,HISTORICO!$N382,REG!$N$2:$N$124)+SUMIF(REG!$P$2:$P$124,HISTORICO!$N382,REG!$T$2:$T$124)+SUMIF(REG!$V$2:$V$124,HISTORICO!$N382,REG!$Z$2:$Z$124)+SUMIF(REG!$AB$2:$AB$124,HISTORICO!$N382,REG!$AF$2:$AF$124)</f>
        <v>0</v>
      </c>
      <c r="AA382" s="6">
        <f>SUMIF(REG!$D$2:$D$124,HISTORICO!$N382,REG!$I$2:$I$124)+SUMIF(REG!$J$2:$J$124,HISTORICO!$N382,REG!$O$2:$O$124)+SUMIF(REG!$P$2:$P$124,HISTORICO!$N382,REG!$U$2:$U$124)+SUMIF(REG!$V$2:$V$124,HISTORICO!$N382,REG!$AA$2:$AA$124)+SUMIF(REG!$AB$2:$AB$124,HISTORICO!$N382,REG!$AG$2:$AG$124)</f>
        <v>0</v>
      </c>
      <c r="AB382" s="6">
        <f>SUM(HISTORICO!$X382:$AA382)</f>
        <v>0</v>
      </c>
      <c r="AC382" s="188" t="str">
        <f>HISTORICO!$AB382/HISTORICO!$O382</f>
        <v>#DIV/0!</v>
      </c>
      <c r="AD382" s="149"/>
      <c r="AE382" s="149"/>
      <c r="AF382" s="149"/>
      <c r="AG382" s="149"/>
      <c r="AH382" s="149"/>
      <c r="AI382" s="149"/>
      <c r="AJ382" s="149"/>
    </row>
    <row r="383" ht="14.25" customHeight="1">
      <c r="A383" s="149"/>
      <c r="B383" s="167" t="s">
        <v>57</v>
      </c>
      <c r="C383" s="169">
        <v>21.0</v>
      </c>
      <c r="D383" s="169">
        <v>8.0</v>
      </c>
      <c r="E383" s="161">
        <f>HISTORICO!$D383/HISTORICO!$C383</f>
        <v>0.380952381</v>
      </c>
      <c r="F383" s="149"/>
      <c r="G383" s="149"/>
      <c r="H383" s="149"/>
      <c r="I383" s="149"/>
      <c r="J383" s="149"/>
      <c r="K383" s="150"/>
      <c r="L383" s="149"/>
      <c r="M383" s="149"/>
      <c r="N383" s="187" t="s">
        <v>488</v>
      </c>
      <c r="O383" s="6">
        <f>SUM(HISTORICO!$P383:$T383)</f>
        <v>0</v>
      </c>
      <c r="P383" s="6">
        <f>COUNTIF(REG!$D$2:$D$124,HISTORICO!$N383)</f>
        <v>0</v>
      </c>
      <c r="Q383" s="6">
        <f>COUNTIF(REG!$J$2:$J$124,HISTORICO!$N383)</f>
        <v>0</v>
      </c>
      <c r="R383" s="6">
        <f>COUNTIF(REG!$P$2:$P$124,HISTORICO!$N383)</f>
        <v>0</v>
      </c>
      <c r="S383" s="6">
        <f>COUNTIF(REG!$V$2:$V$124,HISTORICO!$N383)</f>
        <v>0</v>
      </c>
      <c r="T383" s="6">
        <f>COUNTIF(REG!$AB$2:$AB$124,HISTORICO!$N383)</f>
        <v>0</v>
      </c>
      <c r="U383" s="161" t="str">
        <f>HISTORICO!$P383/HISTORICO!$O383</f>
        <v>#DIV/0!</v>
      </c>
      <c r="V383" s="161" t="str">
        <f>HISTORICO!$Q383/HISTORICO!$O383</f>
        <v>#DIV/0!</v>
      </c>
      <c r="W383" s="161" t="str">
        <f>(HISTORICO!$S383+HISTORICO!$T383)/HISTORICO!$O383</f>
        <v>#DIV/0!</v>
      </c>
      <c r="X383" s="6">
        <f>SUMIF(REG!$D$2:$D$124,HISTORICO!$N383,REG!$F$2:$F$124)+SUMIF(REG!$J$2:$J$124,HISTORICO!$N383,REG!$L$2:$L$124)+SUMIF(REG!$P$2:$P$124,HISTORICO!$N383,REG!$R$2:$R$124)+SUMIF(REG!$V$2:$V$124,HISTORICO!$N383,REG!$X$2:$X$124)+SUMIF(REG!$AB$2:$AB$124,HISTORICO!$N383,REG!$AD$2:$AD$124)</f>
        <v>0</v>
      </c>
      <c r="Y383" s="6">
        <f>SUMIF(REG!$D$2:$D$124,HISTORICO!$N383,REG!$G$2:$G$124)+SUMIF(REG!$J$2:$J$124,HISTORICO!$N383,REG!$M$2:$M$124)+SUMIF(REG!$P$2:$P$124,HISTORICO!$N383,REG!$S$2:$S$124)+SUMIF(REG!$V$2:$V$124,HISTORICO!$N383,REG!$Y$2:$Y$124)+SUMIF(REG!$AB$2:$AB$124,HISTORICO!$N383,REG!$AE$2:$AE$124)</f>
        <v>0</v>
      </c>
      <c r="Z383" s="6">
        <f>SUMIF(REG!$D$2:$D$124,HISTORICO!$N383,REG!$H$2:$H$124)+SUMIF(REG!$J$2:$J$124,HISTORICO!$N383,REG!$N$2:$N$124)+SUMIF(REG!$P$2:$P$124,HISTORICO!$N383,REG!$T$2:$T$124)+SUMIF(REG!$V$2:$V$124,HISTORICO!$N383,REG!$Z$2:$Z$124)+SUMIF(REG!$AB$2:$AB$124,HISTORICO!$N383,REG!$AF$2:$AF$124)</f>
        <v>0</v>
      </c>
      <c r="AA383" s="6">
        <f>SUMIF(REG!$D$2:$D$124,HISTORICO!$N383,REG!$I$2:$I$124)+SUMIF(REG!$J$2:$J$124,HISTORICO!$N383,REG!$O$2:$O$124)+SUMIF(REG!$P$2:$P$124,HISTORICO!$N383,REG!$U$2:$U$124)+SUMIF(REG!$V$2:$V$124,HISTORICO!$N383,REG!$AA$2:$AA$124)+SUMIF(REG!$AB$2:$AB$124,HISTORICO!$N383,REG!$AG$2:$AG$124)</f>
        <v>0</v>
      </c>
      <c r="AB383" s="6">
        <f>SUM(HISTORICO!$X383:$AA383)</f>
        <v>0</v>
      </c>
      <c r="AC383" s="188" t="str">
        <f>HISTORICO!$AB383/HISTORICO!$O383</f>
        <v>#DIV/0!</v>
      </c>
      <c r="AD383" s="149"/>
      <c r="AE383" s="149"/>
      <c r="AF383" s="149"/>
      <c r="AG383" s="149"/>
      <c r="AH383" s="149"/>
      <c r="AI383" s="149"/>
      <c r="AJ383" s="149"/>
    </row>
    <row r="384" ht="14.25" customHeight="1">
      <c r="A384" s="149"/>
      <c r="B384" s="167" t="s">
        <v>47</v>
      </c>
      <c r="C384" s="168">
        <v>21.0</v>
      </c>
      <c r="D384" s="168">
        <v>9.0</v>
      </c>
      <c r="E384" s="161">
        <f>HISTORICO!$D384/HISTORICO!$C384</f>
        <v>0.4285714286</v>
      </c>
      <c r="F384" s="149"/>
      <c r="G384" s="149"/>
      <c r="H384" s="149"/>
      <c r="I384" s="149"/>
      <c r="J384" s="149"/>
      <c r="K384" s="150"/>
      <c r="L384" s="149"/>
      <c r="M384" s="149"/>
      <c r="N384" s="187" t="s">
        <v>420</v>
      </c>
      <c r="O384" s="6">
        <f>SUM(HISTORICO!$P384:$T384)</f>
        <v>0</v>
      </c>
      <c r="P384" s="6">
        <f>COUNTIF(REG!$D$2:$D$124,HISTORICO!$N384)</f>
        <v>0</v>
      </c>
      <c r="Q384" s="6">
        <f>COUNTIF(REG!$J$2:$J$124,HISTORICO!$N384)</f>
        <v>0</v>
      </c>
      <c r="R384" s="6">
        <f>COUNTIF(REG!$P$2:$P$124,HISTORICO!$N384)</f>
        <v>0</v>
      </c>
      <c r="S384" s="6">
        <f>COUNTIF(REG!$V$2:$V$124,HISTORICO!$N384)</f>
        <v>0</v>
      </c>
      <c r="T384" s="6">
        <f>COUNTIF(REG!$AB$2:$AB$124,HISTORICO!$N384)</f>
        <v>0</v>
      </c>
      <c r="U384" s="161" t="str">
        <f>HISTORICO!$P384/HISTORICO!$O384</f>
        <v>#DIV/0!</v>
      </c>
      <c r="V384" s="161" t="str">
        <f>HISTORICO!$Q384/HISTORICO!$O384</f>
        <v>#DIV/0!</v>
      </c>
      <c r="W384" s="161" t="str">
        <f>(HISTORICO!$S384+HISTORICO!$T384)/HISTORICO!$O384</f>
        <v>#DIV/0!</v>
      </c>
      <c r="X384" s="6">
        <f>SUMIF(REG!$D$2:$D$124,HISTORICO!$N384,REG!$F$2:$F$124)+SUMIF(REG!$J$2:$J$124,HISTORICO!$N384,REG!$L$2:$L$124)+SUMIF(REG!$P$2:$P$124,HISTORICO!$N384,REG!$R$2:$R$124)+SUMIF(REG!$V$2:$V$124,HISTORICO!$N384,REG!$X$2:$X$124)+SUMIF(REG!$AB$2:$AB$124,HISTORICO!$N384,REG!$AD$2:$AD$124)</f>
        <v>0</v>
      </c>
      <c r="Y384" s="6">
        <f>SUMIF(REG!$D$2:$D$124,HISTORICO!$N384,REG!$G$2:$G$124)+SUMIF(REG!$J$2:$J$124,HISTORICO!$N384,REG!$M$2:$M$124)+SUMIF(REG!$P$2:$P$124,HISTORICO!$N384,REG!$S$2:$S$124)+SUMIF(REG!$V$2:$V$124,HISTORICO!$N384,REG!$Y$2:$Y$124)+SUMIF(REG!$AB$2:$AB$124,HISTORICO!$N384,REG!$AE$2:$AE$124)</f>
        <v>0</v>
      </c>
      <c r="Z384" s="6">
        <f>SUMIF(REG!$D$2:$D$124,HISTORICO!$N384,REG!$H$2:$H$124)+SUMIF(REG!$J$2:$J$124,HISTORICO!$N384,REG!$N$2:$N$124)+SUMIF(REG!$P$2:$P$124,HISTORICO!$N384,REG!$T$2:$T$124)+SUMIF(REG!$V$2:$V$124,HISTORICO!$N384,REG!$Z$2:$Z$124)+SUMIF(REG!$AB$2:$AB$124,HISTORICO!$N384,REG!$AF$2:$AF$124)</f>
        <v>0</v>
      </c>
      <c r="AA384" s="6">
        <f>SUMIF(REG!$D$2:$D$124,HISTORICO!$N384,REG!$I$2:$I$124)+SUMIF(REG!$J$2:$J$124,HISTORICO!$N384,REG!$O$2:$O$124)+SUMIF(REG!$P$2:$P$124,HISTORICO!$N384,REG!$U$2:$U$124)+SUMIF(REG!$V$2:$V$124,HISTORICO!$N384,REG!$AA$2:$AA$124)+SUMIF(REG!$AB$2:$AB$124,HISTORICO!$N384,REG!$AG$2:$AG$124)</f>
        <v>0</v>
      </c>
      <c r="AB384" s="6">
        <f>SUM(HISTORICO!$X384:$AA384)</f>
        <v>0</v>
      </c>
      <c r="AC384" s="188" t="str">
        <f>HISTORICO!$AB384/HISTORICO!$O384</f>
        <v>#DIV/0!</v>
      </c>
      <c r="AD384" s="149"/>
      <c r="AE384" s="149"/>
      <c r="AF384" s="149"/>
      <c r="AG384" s="149"/>
      <c r="AH384" s="149"/>
      <c r="AI384" s="149"/>
      <c r="AJ384" s="149"/>
    </row>
    <row r="385" ht="14.25" customHeight="1">
      <c r="A385" s="149"/>
      <c r="B385" s="167" t="s">
        <v>53</v>
      </c>
      <c r="C385" s="168">
        <v>21.0</v>
      </c>
      <c r="D385" s="168">
        <v>8.0</v>
      </c>
      <c r="E385" s="161">
        <f>HISTORICO!$D385/HISTORICO!$C385</f>
        <v>0.380952381</v>
      </c>
      <c r="F385" s="149"/>
      <c r="G385" s="149"/>
      <c r="H385" s="149"/>
      <c r="I385" s="149"/>
      <c r="J385" s="149"/>
      <c r="K385" s="150"/>
      <c r="L385" s="149"/>
      <c r="M385" s="149"/>
      <c r="N385" s="187" t="s">
        <v>489</v>
      </c>
      <c r="O385" s="6">
        <f>SUM(HISTORICO!$P385:$T385)</f>
        <v>0</v>
      </c>
      <c r="P385" s="6">
        <f>COUNTIF(REG!$D$2:$D$124,HISTORICO!$N385)</f>
        <v>0</v>
      </c>
      <c r="Q385" s="6">
        <f>COUNTIF(REG!$J$2:$J$124,HISTORICO!$N385)</f>
        <v>0</v>
      </c>
      <c r="R385" s="6">
        <f>COUNTIF(REG!$P$2:$P$124,HISTORICO!$N385)</f>
        <v>0</v>
      </c>
      <c r="S385" s="6">
        <f>COUNTIF(REG!$V$2:$V$124,HISTORICO!$N385)</f>
        <v>0</v>
      </c>
      <c r="T385" s="6">
        <f>COUNTIF(REG!$AB$2:$AB$124,HISTORICO!$N385)</f>
        <v>0</v>
      </c>
      <c r="U385" s="161" t="str">
        <f>HISTORICO!$P385/HISTORICO!$O385</f>
        <v>#DIV/0!</v>
      </c>
      <c r="V385" s="161" t="str">
        <f>HISTORICO!$Q385/HISTORICO!$O385</f>
        <v>#DIV/0!</v>
      </c>
      <c r="W385" s="161" t="str">
        <f>(HISTORICO!$S385+HISTORICO!$T385)/HISTORICO!$O385</f>
        <v>#DIV/0!</v>
      </c>
      <c r="X385" s="6">
        <f>SUMIF(REG!$D$2:$D$124,HISTORICO!$N385,REG!$F$2:$F$124)+SUMIF(REG!$J$2:$J$124,HISTORICO!$N385,REG!$L$2:$L$124)+SUMIF(REG!$P$2:$P$124,HISTORICO!$N385,REG!$R$2:$R$124)+SUMIF(REG!$V$2:$V$124,HISTORICO!$N385,REG!$X$2:$X$124)+SUMIF(REG!$AB$2:$AB$124,HISTORICO!$N385,REG!$AD$2:$AD$124)</f>
        <v>0</v>
      </c>
      <c r="Y385" s="6">
        <f>SUMIF(REG!$D$2:$D$124,HISTORICO!$N385,REG!$G$2:$G$124)+SUMIF(REG!$J$2:$J$124,HISTORICO!$N385,REG!$M$2:$M$124)+SUMIF(REG!$P$2:$P$124,HISTORICO!$N385,REG!$S$2:$S$124)+SUMIF(REG!$V$2:$V$124,HISTORICO!$N385,REG!$Y$2:$Y$124)+SUMIF(REG!$AB$2:$AB$124,HISTORICO!$N385,REG!$AE$2:$AE$124)</f>
        <v>0</v>
      </c>
      <c r="Z385" s="6">
        <f>SUMIF(REG!$D$2:$D$124,HISTORICO!$N385,REG!$H$2:$H$124)+SUMIF(REG!$J$2:$J$124,HISTORICO!$N385,REG!$N$2:$N$124)+SUMIF(REG!$P$2:$P$124,HISTORICO!$N385,REG!$T$2:$T$124)+SUMIF(REG!$V$2:$V$124,HISTORICO!$N385,REG!$Z$2:$Z$124)+SUMIF(REG!$AB$2:$AB$124,HISTORICO!$N385,REG!$AF$2:$AF$124)</f>
        <v>0</v>
      </c>
      <c r="AA385" s="6">
        <f>SUMIF(REG!$D$2:$D$124,HISTORICO!$N385,REG!$I$2:$I$124)+SUMIF(REG!$J$2:$J$124,HISTORICO!$N385,REG!$O$2:$O$124)+SUMIF(REG!$P$2:$P$124,HISTORICO!$N385,REG!$U$2:$U$124)+SUMIF(REG!$V$2:$V$124,HISTORICO!$N385,REG!$AA$2:$AA$124)+SUMIF(REG!$AB$2:$AB$124,HISTORICO!$N385,REG!$AG$2:$AG$124)</f>
        <v>0</v>
      </c>
      <c r="AB385" s="6">
        <f>SUM(HISTORICO!$X385:$AA385)</f>
        <v>0</v>
      </c>
      <c r="AC385" s="188" t="str">
        <f>HISTORICO!$AB385/HISTORICO!$O385</f>
        <v>#DIV/0!</v>
      </c>
      <c r="AD385" s="149"/>
      <c r="AE385" s="149"/>
      <c r="AF385" s="149"/>
      <c r="AG385" s="149"/>
      <c r="AH385" s="149"/>
      <c r="AI385" s="149"/>
      <c r="AJ385" s="149"/>
    </row>
    <row r="386" ht="14.25" customHeight="1">
      <c r="A386" s="149"/>
      <c r="B386" s="167" t="s">
        <v>369</v>
      </c>
      <c r="C386" s="168">
        <v>20.0</v>
      </c>
      <c r="D386" s="168">
        <v>12.0</v>
      </c>
      <c r="E386" s="161">
        <f>HISTORICO!$D386/HISTORICO!$C386</f>
        <v>0.6</v>
      </c>
      <c r="F386" s="149"/>
      <c r="G386" s="149"/>
      <c r="H386" s="149"/>
      <c r="I386" s="149"/>
      <c r="J386" s="149"/>
      <c r="K386" s="150"/>
      <c r="L386" s="149"/>
      <c r="M386" s="149"/>
      <c r="N386" s="187" t="s">
        <v>490</v>
      </c>
      <c r="O386" s="6">
        <f>SUM(HISTORICO!$P386:$T386)</f>
        <v>0</v>
      </c>
      <c r="P386" s="6">
        <f>COUNTIF(REG!$D$2:$D$124,HISTORICO!$N386)</f>
        <v>0</v>
      </c>
      <c r="Q386" s="6">
        <f>COUNTIF(REG!$J$2:$J$124,HISTORICO!$N386)</f>
        <v>0</v>
      </c>
      <c r="R386" s="6">
        <f>COUNTIF(REG!$P$2:$P$124,HISTORICO!$N386)</f>
        <v>0</v>
      </c>
      <c r="S386" s="6">
        <f>COUNTIF(REG!$V$2:$V$124,HISTORICO!$N386)</f>
        <v>0</v>
      </c>
      <c r="T386" s="6">
        <f>COUNTIF(REG!$AB$2:$AB$124,HISTORICO!$N386)</f>
        <v>0</v>
      </c>
      <c r="U386" s="161" t="str">
        <f>HISTORICO!$P386/HISTORICO!$O386</f>
        <v>#DIV/0!</v>
      </c>
      <c r="V386" s="161" t="str">
        <f>HISTORICO!$Q386/HISTORICO!$O386</f>
        <v>#DIV/0!</v>
      </c>
      <c r="W386" s="161" t="str">
        <f>(HISTORICO!$S386+HISTORICO!$T386)/HISTORICO!$O386</f>
        <v>#DIV/0!</v>
      </c>
      <c r="X386" s="6">
        <f>SUMIF(REG!$D$2:$D$124,HISTORICO!$N386,REG!$F$2:$F$124)+SUMIF(REG!$J$2:$J$124,HISTORICO!$N386,REG!$L$2:$L$124)+SUMIF(REG!$P$2:$P$124,HISTORICO!$N386,REG!$R$2:$R$124)+SUMIF(REG!$V$2:$V$124,HISTORICO!$N386,REG!$X$2:$X$124)+SUMIF(REG!$AB$2:$AB$124,HISTORICO!$N386,REG!$AD$2:$AD$124)</f>
        <v>0</v>
      </c>
      <c r="Y386" s="6">
        <f>SUMIF(REG!$D$2:$D$124,HISTORICO!$N386,REG!$G$2:$G$124)+SUMIF(REG!$J$2:$J$124,HISTORICO!$N386,REG!$M$2:$M$124)+SUMIF(REG!$P$2:$P$124,HISTORICO!$N386,REG!$S$2:$S$124)+SUMIF(REG!$V$2:$V$124,HISTORICO!$N386,REG!$Y$2:$Y$124)+SUMIF(REG!$AB$2:$AB$124,HISTORICO!$N386,REG!$AE$2:$AE$124)</f>
        <v>0</v>
      </c>
      <c r="Z386" s="6">
        <f>SUMIF(REG!$D$2:$D$124,HISTORICO!$N386,REG!$H$2:$H$124)+SUMIF(REG!$J$2:$J$124,HISTORICO!$N386,REG!$N$2:$N$124)+SUMIF(REG!$P$2:$P$124,HISTORICO!$N386,REG!$T$2:$T$124)+SUMIF(REG!$V$2:$V$124,HISTORICO!$N386,REG!$Z$2:$Z$124)+SUMIF(REG!$AB$2:$AB$124,HISTORICO!$N386,REG!$AF$2:$AF$124)</f>
        <v>0</v>
      </c>
      <c r="AA386" s="6">
        <f>SUMIF(REG!$D$2:$D$124,HISTORICO!$N386,REG!$I$2:$I$124)+SUMIF(REG!$J$2:$J$124,HISTORICO!$N386,REG!$O$2:$O$124)+SUMIF(REG!$P$2:$P$124,HISTORICO!$N386,REG!$U$2:$U$124)+SUMIF(REG!$V$2:$V$124,HISTORICO!$N386,REG!$AA$2:$AA$124)+SUMIF(REG!$AB$2:$AB$124,HISTORICO!$N386,REG!$AG$2:$AG$124)</f>
        <v>0</v>
      </c>
      <c r="AB386" s="6">
        <f>SUM(HISTORICO!$X386:$AA386)</f>
        <v>0</v>
      </c>
      <c r="AC386" s="188" t="str">
        <f>HISTORICO!$AB386/HISTORICO!$O386</f>
        <v>#DIV/0!</v>
      </c>
      <c r="AD386" s="149"/>
      <c r="AE386" s="149"/>
      <c r="AF386" s="149"/>
      <c r="AG386" s="149"/>
      <c r="AH386" s="149"/>
      <c r="AI386" s="149"/>
      <c r="AJ386" s="149"/>
    </row>
    <row r="387" ht="14.25" customHeight="1">
      <c r="A387" s="149"/>
      <c r="B387" s="167" t="s">
        <v>464</v>
      </c>
      <c r="C387" s="168">
        <v>17.0</v>
      </c>
      <c r="D387" s="168">
        <v>8.0</v>
      </c>
      <c r="E387" s="161">
        <f>HISTORICO!$D387/HISTORICO!$C387</f>
        <v>0.4705882353</v>
      </c>
      <c r="F387" s="149"/>
      <c r="G387" s="149"/>
      <c r="H387" s="149"/>
      <c r="I387" s="149"/>
      <c r="J387" s="149"/>
      <c r="K387" s="150"/>
      <c r="L387" s="149"/>
      <c r="M387" s="149"/>
      <c r="N387" s="187" t="s">
        <v>430</v>
      </c>
      <c r="O387" s="6">
        <f>SUM(HISTORICO!$P387:$T387)</f>
        <v>0</v>
      </c>
      <c r="P387" s="6">
        <f>COUNTIF(REG!$D$2:$D$124,HISTORICO!$N387)</f>
        <v>0</v>
      </c>
      <c r="Q387" s="6">
        <f>COUNTIF(REG!$J$2:$J$124,HISTORICO!$N387)</f>
        <v>0</v>
      </c>
      <c r="R387" s="6">
        <f>COUNTIF(REG!$P$2:$P$124,HISTORICO!$N387)</f>
        <v>0</v>
      </c>
      <c r="S387" s="6">
        <f>COUNTIF(REG!$V$2:$V$124,HISTORICO!$N387)</f>
        <v>0</v>
      </c>
      <c r="T387" s="6">
        <f>COUNTIF(REG!$AB$2:$AB$124,HISTORICO!$N387)</f>
        <v>0</v>
      </c>
      <c r="U387" s="161" t="str">
        <f>HISTORICO!$P387/HISTORICO!$O387</f>
        <v>#DIV/0!</v>
      </c>
      <c r="V387" s="161" t="str">
        <f>HISTORICO!$Q387/HISTORICO!$O387</f>
        <v>#DIV/0!</v>
      </c>
      <c r="W387" s="161" t="str">
        <f>(HISTORICO!$S387+HISTORICO!$T387)/HISTORICO!$O387</f>
        <v>#DIV/0!</v>
      </c>
      <c r="X387" s="6">
        <f>SUMIF(REG!$D$2:$D$124,HISTORICO!$N387,REG!$F$2:$F$124)+SUMIF(REG!$J$2:$J$124,HISTORICO!$N387,REG!$L$2:$L$124)+SUMIF(REG!$P$2:$P$124,HISTORICO!$N387,REG!$R$2:$R$124)+SUMIF(REG!$V$2:$V$124,HISTORICO!$N387,REG!$X$2:$X$124)+SUMIF(REG!$AB$2:$AB$124,HISTORICO!$N387,REG!$AD$2:$AD$124)</f>
        <v>0</v>
      </c>
      <c r="Y387" s="6">
        <f>SUMIF(REG!$D$2:$D$124,HISTORICO!$N387,REG!$G$2:$G$124)+SUMIF(REG!$J$2:$J$124,HISTORICO!$N387,REG!$M$2:$M$124)+SUMIF(REG!$P$2:$P$124,HISTORICO!$N387,REG!$S$2:$S$124)+SUMIF(REG!$V$2:$V$124,HISTORICO!$N387,REG!$Y$2:$Y$124)+SUMIF(REG!$AB$2:$AB$124,HISTORICO!$N387,REG!$AE$2:$AE$124)</f>
        <v>0</v>
      </c>
      <c r="Z387" s="6">
        <f>SUMIF(REG!$D$2:$D$124,HISTORICO!$N387,REG!$H$2:$H$124)+SUMIF(REG!$J$2:$J$124,HISTORICO!$N387,REG!$N$2:$N$124)+SUMIF(REG!$P$2:$P$124,HISTORICO!$N387,REG!$T$2:$T$124)+SUMIF(REG!$V$2:$V$124,HISTORICO!$N387,REG!$Z$2:$Z$124)+SUMIF(REG!$AB$2:$AB$124,HISTORICO!$N387,REG!$AF$2:$AF$124)</f>
        <v>0</v>
      </c>
      <c r="AA387" s="6">
        <f>SUMIF(REG!$D$2:$D$124,HISTORICO!$N387,REG!$I$2:$I$124)+SUMIF(REG!$J$2:$J$124,HISTORICO!$N387,REG!$O$2:$O$124)+SUMIF(REG!$P$2:$P$124,HISTORICO!$N387,REG!$U$2:$U$124)+SUMIF(REG!$V$2:$V$124,HISTORICO!$N387,REG!$AA$2:$AA$124)+SUMIF(REG!$AB$2:$AB$124,HISTORICO!$N387,REG!$AG$2:$AG$124)</f>
        <v>0</v>
      </c>
      <c r="AB387" s="6">
        <f>SUM(HISTORICO!$X387:$AA387)</f>
        <v>0</v>
      </c>
      <c r="AC387" s="188" t="str">
        <f>HISTORICO!$AB387/HISTORICO!$O387</f>
        <v>#DIV/0!</v>
      </c>
      <c r="AD387" s="149"/>
      <c r="AE387" s="149"/>
      <c r="AF387" s="149"/>
      <c r="AG387" s="149"/>
      <c r="AH387" s="149"/>
      <c r="AI387" s="149"/>
      <c r="AJ387" s="149"/>
    </row>
    <row r="388" ht="14.25" customHeight="1">
      <c r="A388" s="149"/>
      <c r="B388" s="167" t="s">
        <v>552</v>
      </c>
      <c r="C388" s="168">
        <v>16.0</v>
      </c>
      <c r="D388" s="168">
        <v>4.0</v>
      </c>
      <c r="E388" s="161">
        <f>HISTORICO!$D388/HISTORICO!$C388</f>
        <v>0.25</v>
      </c>
      <c r="F388" s="149"/>
      <c r="G388" s="149"/>
      <c r="H388" s="149"/>
      <c r="I388" s="149"/>
      <c r="J388" s="149"/>
      <c r="K388" s="150"/>
      <c r="L388" s="149"/>
      <c r="M388" s="149"/>
      <c r="N388" s="187" t="s">
        <v>478</v>
      </c>
      <c r="O388" s="6">
        <f>SUM(HISTORICO!$P388:$T388)</f>
        <v>0</v>
      </c>
      <c r="P388" s="6">
        <f>COUNTIF(REG!$D$2:$D$124,HISTORICO!$N388)</f>
        <v>0</v>
      </c>
      <c r="Q388" s="6">
        <f>COUNTIF(REG!$J$2:$J$124,HISTORICO!$N388)</f>
        <v>0</v>
      </c>
      <c r="R388" s="6">
        <f>COUNTIF(REG!$P$2:$P$124,HISTORICO!$N388)</f>
        <v>0</v>
      </c>
      <c r="S388" s="6">
        <f>COUNTIF(REG!$V$2:$V$124,HISTORICO!$N388)</f>
        <v>0</v>
      </c>
      <c r="T388" s="6">
        <f>COUNTIF(REG!$AB$2:$AB$124,HISTORICO!$N388)</f>
        <v>0</v>
      </c>
      <c r="U388" s="161" t="str">
        <f>HISTORICO!$P388/HISTORICO!$O388</f>
        <v>#DIV/0!</v>
      </c>
      <c r="V388" s="161" t="str">
        <f>HISTORICO!$Q388/HISTORICO!$O388</f>
        <v>#DIV/0!</v>
      </c>
      <c r="W388" s="161" t="str">
        <f>(HISTORICO!$S388+HISTORICO!$T388)/HISTORICO!$O388</f>
        <v>#DIV/0!</v>
      </c>
      <c r="X388" s="6">
        <f>SUMIF(REG!$D$2:$D$124,HISTORICO!$N388,REG!$F$2:$F$124)+SUMIF(REG!$J$2:$J$124,HISTORICO!$N388,REG!$L$2:$L$124)+SUMIF(REG!$P$2:$P$124,HISTORICO!$N388,REG!$R$2:$R$124)+SUMIF(REG!$V$2:$V$124,HISTORICO!$N388,REG!$X$2:$X$124)+SUMIF(REG!$AB$2:$AB$124,HISTORICO!$N388,REG!$AD$2:$AD$124)</f>
        <v>0</v>
      </c>
      <c r="Y388" s="6">
        <f>SUMIF(REG!$D$2:$D$124,HISTORICO!$N388,REG!$G$2:$G$124)+SUMIF(REG!$J$2:$J$124,HISTORICO!$N388,REG!$M$2:$M$124)+SUMIF(REG!$P$2:$P$124,HISTORICO!$N388,REG!$S$2:$S$124)+SUMIF(REG!$V$2:$V$124,HISTORICO!$N388,REG!$Y$2:$Y$124)+SUMIF(REG!$AB$2:$AB$124,HISTORICO!$N388,REG!$AE$2:$AE$124)</f>
        <v>0</v>
      </c>
      <c r="Z388" s="6">
        <f>SUMIF(REG!$D$2:$D$124,HISTORICO!$N388,REG!$H$2:$H$124)+SUMIF(REG!$J$2:$J$124,HISTORICO!$N388,REG!$N$2:$N$124)+SUMIF(REG!$P$2:$P$124,HISTORICO!$N388,REG!$T$2:$T$124)+SUMIF(REG!$V$2:$V$124,HISTORICO!$N388,REG!$Z$2:$Z$124)+SUMIF(REG!$AB$2:$AB$124,HISTORICO!$N388,REG!$AF$2:$AF$124)</f>
        <v>0</v>
      </c>
      <c r="AA388" s="6">
        <f>SUMIF(REG!$D$2:$D$124,HISTORICO!$N388,REG!$I$2:$I$124)+SUMIF(REG!$J$2:$J$124,HISTORICO!$N388,REG!$O$2:$O$124)+SUMIF(REG!$P$2:$P$124,HISTORICO!$N388,REG!$U$2:$U$124)+SUMIF(REG!$V$2:$V$124,HISTORICO!$N388,REG!$AA$2:$AA$124)+SUMIF(REG!$AB$2:$AB$124,HISTORICO!$N388,REG!$AG$2:$AG$124)</f>
        <v>0</v>
      </c>
      <c r="AB388" s="6">
        <f>SUM(HISTORICO!$X388:$AA388)</f>
        <v>0</v>
      </c>
      <c r="AC388" s="188" t="str">
        <f>HISTORICO!$AB388/HISTORICO!$O388</f>
        <v>#DIV/0!</v>
      </c>
      <c r="AD388" s="149"/>
      <c r="AE388" s="149"/>
      <c r="AF388" s="149"/>
      <c r="AG388" s="149"/>
      <c r="AH388" s="149"/>
      <c r="AI388" s="149"/>
      <c r="AJ388" s="149"/>
    </row>
    <row r="389" ht="14.25" customHeight="1">
      <c r="A389" s="149"/>
      <c r="B389" s="167" t="s">
        <v>73</v>
      </c>
      <c r="C389" s="168">
        <v>15.0</v>
      </c>
      <c r="D389" s="168">
        <v>2.0</v>
      </c>
      <c r="E389" s="161">
        <f>HISTORICO!$D389/HISTORICO!$C389</f>
        <v>0.1333333333</v>
      </c>
      <c r="F389" s="149"/>
      <c r="G389" s="149"/>
      <c r="H389" s="149"/>
      <c r="I389" s="149"/>
      <c r="J389" s="149"/>
      <c r="K389" s="150"/>
      <c r="L389" s="149"/>
      <c r="M389" s="149"/>
      <c r="N389" s="187" t="s">
        <v>71</v>
      </c>
      <c r="O389" s="6">
        <f>SUM(HISTORICO!$P389:$T389)</f>
        <v>3</v>
      </c>
      <c r="P389" s="6">
        <f>COUNTIF(REG!$D$2:$D$124,HISTORICO!$N389)</f>
        <v>1</v>
      </c>
      <c r="Q389" s="6">
        <f>COUNTIF(REG!$J$2:$J$124,HISTORICO!$N389)</f>
        <v>2</v>
      </c>
      <c r="R389" s="6">
        <f>COUNTIF(REG!$P$2:$P$124,HISTORICO!$N389)</f>
        <v>0</v>
      </c>
      <c r="S389" s="6">
        <f>COUNTIF(REG!$V$2:$V$124,HISTORICO!$N389)</f>
        <v>0</v>
      </c>
      <c r="T389" s="6">
        <f>COUNTIF(REG!$AB$2:$AB$124,HISTORICO!$N389)</f>
        <v>0</v>
      </c>
      <c r="U389" s="161">
        <f>HISTORICO!$P389/HISTORICO!$O389</f>
        <v>0.3333333333</v>
      </c>
      <c r="V389" s="161">
        <f>HISTORICO!$Q389/HISTORICO!$O389</f>
        <v>0.6666666667</v>
      </c>
      <c r="W389" s="161">
        <f>(HISTORICO!$S389+HISTORICO!$T389)/HISTORICO!$O389</f>
        <v>0</v>
      </c>
      <c r="X389" s="6">
        <f>SUMIF(REG!$D$2:$D$124,HISTORICO!$N389,REG!$F$2:$F$124)+SUMIF(REG!$J$2:$J$124,HISTORICO!$N389,REG!$L$2:$L$124)+SUMIF(REG!$P$2:$P$124,HISTORICO!$N389,REG!$R$2:$R$124)+SUMIF(REG!$V$2:$V$124,HISTORICO!$N389,REG!$X$2:$X$124)+SUMIF(REG!$AB$2:$AB$124,HISTORICO!$N389,REG!$AD$2:$AD$124)</f>
        <v>1</v>
      </c>
      <c r="Y389" s="6">
        <f>SUMIF(REG!$D$2:$D$124,HISTORICO!$N389,REG!$G$2:$G$124)+SUMIF(REG!$J$2:$J$124,HISTORICO!$N389,REG!$M$2:$M$124)+SUMIF(REG!$P$2:$P$124,HISTORICO!$N389,REG!$S$2:$S$124)+SUMIF(REG!$V$2:$V$124,HISTORICO!$N389,REG!$Y$2:$Y$124)+SUMIF(REG!$AB$2:$AB$124,HISTORICO!$N389,REG!$AE$2:$AE$124)</f>
        <v>0</v>
      </c>
      <c r="Z389" s="6">
        <f>SUMIF(REG!$D$2:$D$124,HISTORICO!$N389,REG!$H$2:$H$124)+SUMIF(REG!$J$2:$J$124,HISTORICO!$N389,REG!$N$2:$N$124)+SUMIF(REG!$P$2:$P$124,HISTORICO!$N389,REG!$T$2:$T$124)+SUMIF(REG!$V$2:$V$124,HISTORICO!$N389,REG!$Z$2:$Z$124)+SUMIF(REG!$AB$2:$AB$124,HISTORICO!$N389,REG!$AF$2:$AF$124)</f>
        <v>0</v>
      </c>
      <c r="AA389" s="6">
        <f>SUMIF(REG!$D$2:$D$124,HISTORICO!$N389,REG!$I$2:$I$124)+SUMIF(REG!$J$2:$J$124,HISTORICO!$N389,REG!$O$2:$O$124)+SUMIF(REG!$P$2:$P$124,HISTORICO!$N389,REG!$U$2:$U$124)+SUMIF(REG!$V$2:$V$124,HISTORICO!$N389,REG!$AA$2:$AA$124)+SUMIF(REG!$AB$2:$AB$124,HISTORICO!$N389,REG!$AG$2:$AG$124)</f>
        <v>0</v>
      </c>
      <c r="AB389" s="6">
        <f>SUM(HISTORICO!$X389:$AA389)</f>
        <v>1</v>
      </c>
      <c r="AC389" s="188">
        <f>HISTORICO!$AB389/HISTORICO!$O389</f>
        <v>0.3333333333</v>
      </c>
      <c r="AD389" s="149"/>
      <c r="AE389" s="149"/>
      <c r="AF389" s="149"/>
      <c r="AG389" s="149"/>
      <c r="AH389" s="149"/>
      <c r="AI389" s="149"/>
      <c r="AJ389" s="149"/>
    </row>
    <row r="390" ht="14.25" customHeight="1">
      <c r="A390" s="149"/>
      <c r="B390" s="167" t="s">
        <v>366</v>
      </c>
      <c r="C390" s="168">
        <v>15.0</v>
      </c>
      <c r="D390" s="168">
        <v>8.0</v>
      </c>
      <c r="E390" s="161">
        <f>HISTORICO!$D390/HISTORICO!$C390</f>
        <v>0.5333333333</v>
      </c>
      <c r="F390" s="149"/>
      <c r="G390" s="149"/>
      <c r="H390" s="149"/>
      <c r="I390" s="149"/>
      <c r="J390" s="149"/>
      <c r="K390" s="150"/>
      <c r="L390" s="149"/>
      <c r="M390" s="149"/>
      <c r="N390" s="187" t="s">
        <v>497</v>
      </c>
      <c r="O390" s="6">
        <f>SUM(HISTORICO!$P390:$T390)</f>
        <v>0</v>
      </c>
      <c r="P390" s="6">
        <f>COUNTIF(REG!$D$2:$D$124,HISTORICO!$N390)</f>
        <v>0</v>
      </c>
      <c r="Q390" s="6">
        <f>COUNTIF(REG!$J$2:$J$124,HISTORICO!$N390)</f>
        <v>0</v>
      </c>
      <c r="R390" s="6">
        <f>COUNTIF(REG!$P$2:$P$124,HISTORICO!$N390)</f>
        <v>0</v>
      </c>
      <c r="S390" s="6">
        <f>COUNTIF(REG!$V$2:$V$124,HISTORICO!$N390)</f>
        <v>0</v>
      </c>
      <c r="T390" s="6">
        <f>COUNTIF(REG!$AB$2:$AB$124,HISTORICO!$N390)</f>
        <v>0</v>
      </c>
      <c r="U390" s="161" t="str">
        <f>HISTORICO!$P390/HISTORICO!$O390</f>
        <v>#DIV/0!</v>
      </c>
      <c r="V390" s="161" t="str">
        <f>HISTORICO!$Q390/HISTORICO!$O390</f>
        <v>#DIV/0!</v>
      </c>
      <c r="W390" s="161" t="str">
        <f>(HISTORICO!$S390+HISTORICO!$T390)/HISTORICO!$O390</f>
        <v>#DIV/0!</v>
      </c>
      <c r="X390" s="6">
        <f>SUMIF(REG!$D$2:$D$124,HISTORICO!$N390,REG!$F$2:$F$124)+SUMIF(REG!$J$2:$J$124,HISTORICO!$N390,REG!$L$2:$L$124)+SUMIF(REG!$P$2:$P$124,HISTORICO!$N390,REG!$R$2:$R$124)+SUMIF(REG!$V$2:$V$124,HISTORICO!$N390,REG!$X$2:$X$124)+SUMIF(REG!$AB$2:$AB$124,HISTORICO!$N390,REG!$AD$2:$AD$124)</f>
        <v>0</v>
      </c>
      <c r="Y390" s="6">
        <f>SUMIF(REG!$D$2:$D$124,HISTORICO!$N390,REG!$G$2:$G$124)+SUMIF(REG!$J$2:$J$124,HISTORICO!$N390,REG!$M$2:$M$124)+SUMIF(REG!$P$2:$P$124,HISTORICO!$N390,REG!$S$2:$S$124)+SUMIF(REG!$V$2:$V$124,HISTORICO!$N390,REG!$Y$2:$Y$124)+SUMIF(REG!$AB$2:$AB$124,HISTORICO!$N390,REG!$AE$2:$AE$124)</f>
        <v>0</v>
      </c>
      <c r="Z390" s="6">
        <f>SUMIF(REG!$D$2:$D$124,HISTORICO!$N390,REG!$H$2:$H$124)+SUMIF(REG!$J$2:$J$124,HISTORICO!$N390,REG!$N$2:$N$124)+SUMIF(REG!$P$2:$P$124,HISTORICO!$N390,REG!$T$2:$T$124)+SUMIF(REG!$V$2:$V$124,HISTORICO!$N390,REG!$Z$2:$Z$124)+SUMIF(REG!$AB$2:$AB$124,HISTORICO!$N390,REG!$AF$2:$AF$124)</f>
        <v>0</v>
      </c>
      <c r="AA390" s="6">
        <f>SUMIF(REG!$D$2:$D$124,HISTORICO!$N390,REG!$I$2:$I$124)+SUMIF(REG!$J$2:$J$124,HISTORICO!$N390,REG!$O$2:$O$124)+SUMIF(REG!$P$2:$P$124,HISTORICO!$N390,REG!$U$2:$U$124)+SUMIF(REG!$V$2:$V$124,HISTORICO!$N390,REG!$AA$2:$AA$124)+SUMIF(REG!$AB$2:$AB$124,HISTORICO!$N390,REG!$AG$2:$AG$124)</f>
        <v>0</v>
      </c>
      <c r="AB390" s="6">
        <f>SUM(HISTORICO!$X390:$AA390)</f>
        <v>0</v>
      </c>
      <c r="AC390" s="188" t="str">
        <f>HISTORICO!$AB390/HISTORICO!$O390</f>
        <v>#DIV/0!</v>
      </c>
      <c r="AD390" s="149"/>
      <c r="AE390" s="149"/>
      <c r="AF390" s="149"/>
      <c r="AG390" s="149"/>
      <c r="AH390" s="149"/>
      <c r="AI390" s="149"/>
      <c r="AJ390" s="149"/>
    </row>
    <row r="391" ht="14.25" customHeight="1">
      <c r="A391" s="149"/>
      <c r="B391" s="167" t="s">
        <v>796</v>
      </c>
      <c r="C391" s="168">
        <v>14.0</v>
      </c>
      <c r="D391" s="168">
        <v>1.0</v>
      </c>
      <c r="E391" s="161">
        <f>HISTORICO!$D391/HISTORICO!$C391</f>
        <v>0.07142857143</v>
      </c>
      <c r="F391" s="149"/>
      <c r="G391" s="149"/>
      <c r="H391" s="149"/>
      <c r="I391" s="149"/>
      <c r="J391" s="149"/>
      <c r="K391" s="150"/>
      <c r="L391" s="149"/>
      <c r="M391" s="149"/>
      <c r="N391" s="187" t="s">
        <v>44</v>
      </c>
      <c r="O391" s="6">
        <f>SUM(HISTORICO!$P391:$T391)</f>
        <v>8</v>
      </c>
      <c r="P391" s="6">
        <f>COUNTIF(REG!$D$2:$D$124,HISTORICO!$N391)</f>
        <v>1</v>
      </c>
      <c r="Q391" s="6">
        <f>COUNTIF(REG!$J$2:$J$124,HISTORICO!$N391)</f>
        <v>2</v>
      </c>
      <c r="R391" s="6">
        <f>COUNTIF(REG!$P$2:$P$124,HISTORICO!$N391)</f>
        <v>3</v>
      </c>
      <c r="S391" s="6">
        <f>COUNTIF(REG!$V$2:$V$124,HISTORICO!$N391)</f>
        <v>2</v>
      </c>
      <c r="T391" s="6">
        <f>COUNTIF(REG!$AB$2:$AB$124,HISTORICO!$N391)</f>
        <v>0</v>
      </c>
      <c r="U391" s="161">
        <f>HISTORICO!$P391/HISTORICO!$O391</f>
        <v>0.125</v>
      </c>
      <c r="V391" s="161">
        <f>HISTORICO!$Q391/HISTORICO!$O391</f>
        <v>0.25</v>
      </c>
      <c r="W391" s="161">
        <f>(HISTORICO!$S391+HISTORICO!$T391)/HISTORICO!$O391</f>
        <v>0.25</v>
      </c>
      <c r="X391" s="6">
        <f>SUMIF(REG!$D$2:$D$124,HISTORICO!$N391,REG!$F$2:$F$124)+SUMIF(REG!$J$2:$J$124,HISTORICO!$N391,REG!$L$2:$L$124)+SUMIF(REG!$P$2:$P$124,HISTORICO!$N391,REG!$R$2:$R$124)+SUMIF(REG!$V$2:$V$124,HISTORICO!$N391,REG!$X$2:$X$124)+SUMIF(REG!$AB$2:$AB$124,HISTORICO!$N391,REG!$AD$2:$AD$124)</f>
        <v>1</v>
      </c>
      <c r="Y391" s="6">
        <f>SUMIF(REG!$D$2:$D$124,HISTORICO!$N391,REG!$G$2:$G$124)+SUMIF(REG!$J$2:$J$124,HISTORICO!$N391,REG!$M$2:$M$124)+SUMIF(REG!$P$2:$P$124,HISTORICO!$N391,REG!$S$2:$S$124)+SUMIF(REG!$V$2:$V$124,HISTORICO!$N391,REG!$Y$2:$Y$124)+SUMIF(REG!$AB$2:$AB$124,HISTORICO!$N391,REG!$AE$2:$AE$124)</f>
        <v>1</v>
      </c>
      <c r="Z391" s="6">
        <f>SUMIF(REG!$D$2:$D$124,HISTORICO!$N391,REG!$H$2:$H$124)+SUMIF(REG!$J$2:$J$124,HISTORICO!$N391,REG!$N$2:$N$124)+SUMIF(REG!$P$2:$P$124,HISTORICO!$N391,REG!$T$2:$T$124)+SUMIF(REG!$V$2:$V$124,HISTORICO!$N391,REG!$Z$2:$Z$124)+SUMIF(REG!$AB$2:$AB$124,HISTORICO!$N391,REG!$AF$2:$AF$124)</f>
        <v>1</v>
      </c>
      <c r="AA391" s="6">
        <f>SUMIF(REG!$D$2:$D$124,HISTORICO!$N391,REG!$I$2:$I$124)+SUMIF(REG!$J$2:$J$124,HISTORICO!$N391,REG!$O$2:$O$124)+SUMIF(REG!$P$2:$P$124,HISTORICO!$N391,REG!$U$2:$U$124)+SUMIF(REG!$V$2:$V$124,HISTORICO!$N391,REG!$AA$2:$AA$124)+SUMIF(REG!$AB$2:$AB$124,HISTORICO!$N391,REG!$AG$2:$AG$124)</f>
        <v>0</v>
      </c>
      <c r="AB391" s="6">
        <f>SUM(HISTORICO!$X391:$AA391)</f>
        <v>3</v>
      </c>
      <c r="AC391" s="188">
        <f>HISTORICO!$AB391/HISTORICO!$O391</f>
        <v>0.375</v>
      </c>
      <c r="AD391" s="149"/>
      <c r="AE391" s="149"/>
      <c r="AF391" s="149"/>
      <c r="AG391" s="149"/>
      <c r="AH391" s="149"/>
      <c r="AI391" s="149"/>
      <c r="AJ391" s="149"/>
    </row>
    <row r="392" ht="14.25" customHeight="1">
      <c r="A392" s="149"/>
      <c r="B392" s="167" t="s">
        <v>744</v>
      </c>
      <c r="C392" s="169">
        <v>12.0</v>
      </c>
      <c r="D392" s="169">
        <v>3.0</v>
      </c>
      <c r="E392" s="161">
        <f>HISTORICO!$D392/HISTORICO!$C392</f>
        <v>0.25</v>
      </c>
      <c r="F392" s="149"/>
      <c r="G392" s="149"/>
      <c r="H392" s="149"/>
      <c r="I392" s="149"/>
      <c r="J392" s="149"/>
      <c r="K392" s="150"/>
      <c r="L392" s="149"/>
      <c r="M392" s="149"/>
      <c r="N392" s="187" t="s">
        <v>531</v>
      </c>
      <c r="O392" s="6">
        <f>SUM(HISTORICO!$P392:$T392)</f>
        <v>0</v>
      </c>
      <c r="P392" s="6">
        <f>COUNTIF(REG!$D$2:$D$124,HISTORICO!$N392)</f>
        <v>0</v>
      </c>
      <c r="Q392" s="6">
        <f>COUNTIF(REG!$J$2:$J$124,HISTORICO!$N392)</f>
        <v>0</v>
      </c>
      <c r="R392" s="6">
        <f>COUNTIF(REG!$P$2:$P$124,HISTORICO!$N392)</f>
        <v>0</v>
      </c>
      <c r="S392" s="6">
        <f>COUNTIF(REG!$V$2:$V$124,HISTORICO!$N392)</f>
        <v>0</v>
      </c>
      <c r="T392" s="6">
        <f>COUNTIF(REG!$AB$2:$AB$124,HISTORICO!$N392)</f>
        <v>0</v>
      </c>
      <c r="U392" s="161" t="str">
        <f>HISTORICO!$P392/HISTORICO!$O392</f>
        <v>#DIV/0!</v>
      </c>
      <c r="V392" s="161" t="str">
        <f>HISTORICO!$Q392/HISTORICO!$O392</f>
        <v>#DIV/0!</v>
      </c>
      <c r="W392" s="161" t="str">
        <f>(HISTORICO!$S392+HISTORICO!$T392)/HISTORICO!$O392</f>
        <v>#DIV/0!</v>
      </c>
      <c r="X392" s="6">
        <f>SUMIF(REG!$D$2:$D$124,HISTORICO!$N392,REG!$F$2:$F$124)+SUMIF(REG!$J$2:$J$124,HISTORICO!$N392,REG!$L$2:$L$124)+SUMIF(REG!$P$2:$P$124,HISTORICO!$N392,REG!$R$2:$R$124)+SUMIF(REG!$V$2:$V$124,HISTORICO!$N392,REG!$X$2:$X$124)+SUMIF(REG!$AB$2:$AB$124,HISTORICO!$N392,REG!$AD$2:$AD$124)</f>
        <v>0</v>
      </c>
      <c r="Y392" s="6">
        <f>SUMIF(REG!$D$2:$D$124,HISTORICO!$N392,REG!$G$2:$G$124)+SUMIF(REG!$J$2:$J$124,HISTORICO!$N392,REG!$M$2:$M$124)+SUMIF(REG!$P$2:$P$124,HISTORICO!$N392,REG!$S$2:$S$124)+SUMIF(REG!$V$2:$V$124,HISTORICO!$N392,REG!$Y$2:$Y$124)+SUMIF(REG!$AB$2:$AB$124,HISTORICO!$N392,REG!$AE$2:$AE$124)</f>
        <v>0</v>
      </c>
      <c r="Z392" s="6">
        <f>SUMIF(REG!$D$2:$D$124,HISTORICO!$N392,REG!$H$2:$H$124)+SUMIF(REG!$J$2:$J$124,HISTORICO!$N392,REG!$N$2:$N$124)+SUMIF(REG!$P$2:$P$124,HISTORICO!$N392,REG!$T$2:$T$124)+SUMIF(REG!$V$2:$V$124,HISTORICO!$N392,REG!$Z$2:$Z$124)+SUMIF(REG!$AB$2:$AB$124,HISTORICO!$N392,REG!$AF$2:$AF$124)</f>
        <v>0</v>
      </c>
      <c r="AA392" s="6">
        <f>SUMIF(REG!$D$2:$D$124,HISTORICO!$N392,REG!$I$2:$I$124)+SUMIF(REG!$J$2:$J$124,HISTORICO!$N392,REG!$O$2:$O$124)+SUMIF(REG!$P$2:$P$124,HISTORICO!$N392,REG!$U$2:$U$124)+SUMIF(REG!$V$2:$V$124,HISTORICO!$N392,REG!$AA$2:$AA$124)+SUMIF(REG!$AB$2:$AB$124,HISTORICO!$N392,REG!$AG$2:$AG$124)</f>
        <v>0</v>
      </c>
      <c r="AB392" s="6">
        <f>SUM(HISTORICO!$X392:$AA392)</f>
        <v>0</v>
      </c>
      <c r="AC392" s="188" t="str">
        <f>HISTORICO!$AB392/HISTORICO!$O392</f>
        <v>#DIV/0!</v>
      </c>
      <c r="AD392" s="149"/>
      <c r="AE392" s="149"/>
      <c r="AF392" s="149"/>
      <c r="AG392" s="149"/>
      <c r="AH392" s="149"/>
      <c r="AI392" s="149"/>
      <c r="AJ392" s="149"/>
    </row>
    <row r="393" ht="14.25" customHeight="1">
      <c r="A393" s="149"/>
      <c r="B393" s="167" t="s">
        <v>682</v>
      </c>
      <c r="C393" s="168">
        <v>11.0</v>
      </c>
      <c r="D393" s="168">
        <v>4.0</v>
      </c>
      <c r="E393" s="161">
        <f>HISTORICO!$D393/HISTORICO!$C393</f>
        <v>0.3636363636</v>
      </c>
      <c r="F393" s="149"/>
      <c r="G393" s="149"/>
      <c r="H393" s="149"/>
      <c r="I393" s="149"/>
      <c r="J393" s="149"/>
      <c r="K393" s="150"/>
      <c r="L393" s="149"/>
      <c r="M393" s="149"/>
      <c r="N393" s="187" t="s">
        <v>532</v>
      </c>
      <c r="O393" s="6">
        <f>SUM(HISTORICO!$P393:$T393)</f>
        <v>0</v>
      </c>
      <c r="P393" s="6">
        <f>COUNTIF(REG!$D$2:$D$124,HISTORICO!$N393)</f>
        <v>0</v>
      </c>
      <c r="Q393" s="6">
        <f>COUNTIF(REG!$J$2:$J$124,HISTORICO!$N393)</f>
        <v>0</v>
      </c>
      <c r="R393" s="6">
        <f>COUNTIF(REG!$P$2:$P$124,HISTORICO!$N393)</f>
        <v>0</v>
      </c>
      <c r="S393" s="6">
        <f>COUNTIF(REG!$V$2:$V$124,HISTORICO!$N393)</f>
        <v>0</v>
      </c>
      <c r="T393" s="6">
        <f>COUNTIF(REG!$AB$2:$AB$124,HISTORICO!$N393)</f>
        <v>0</v>
      </c>
      <c r="U393" s="161" t="str">
        <f>HISTORICO!$P393/HISTORICO!$O393</f>
        <v>#DIV/0!</v>
      </c>
      <c r="V393" s="161" t="str">
        <f>HISTORICO!$Q393/HISTORICO!$O393</f>
        <v>#DIV/0!</v>
      </c>
      <c r="W393" s="161" t="str">
        <f>(HISTORICO!$S393+HISTORICO!$T393)/HISTORICO!$O393</f>
        <v>#DIV/0!</v>
      </c>
      <c r="X393" s="6">
        <f>SUMIF(REG!$D$2:$D$124,HISTORICO!$N393,REG!$F$2:$F$124)+SUMIF(REG!$J$2:$J$124,HISTORICO!$N393,REG!$L$2:$L$124)+SUMIF(REG!$P$2:$P$124,HISTORICO!$N393,REG!$R$2:$R$124)+SUMIF(REG!$V$2:$V$124,HISTORICO!$N393,REG!$X$2:$X$124)+SUMIF(REG!$AB$2:$AB$124,HISTORICO!$N393,REG!$AD$2:$AD$124)</f>
        <v>0</v>
      </c>
      <c r="Y393" s="6">
        <f>SUMIF(REG!$D$2:$D$124,HISTORICO!$N393,REG!$G$2:$G$124)+SUMIF(REG!$J$2:$J$124,HISTORICO!$N393,REG!$M$2:$M$124)+SUMIF(REG!$P$2:$P$124,HISTORICO!$N393,REG!$S$2:$S$124)+SUMIF(REG!$V$2:$V$124,HISTORICO!$N393,REG!$Y$2:$Y$124)+SUMIF(REG!$AB$2:$AB$124,HISTORICO!$N393,REG!$AE$2:$AE$124)</f>
        <v>0</v>
      </c>
      <c r="Z393" s="6">
        <f>SUMIF(REG!$D$2:$D$124,HISTORICO!$N393,REG!$H$2:$H$124)+SUMIF(REG!$J$2:$J$124,HISTORICO!$N393,REG!$N$2:$N$124)+SUMIF(REG!$P$2:$P$124,HISTORICO!$N393,REG!$T$2:$T$124)+SUMIF(REG!$V$2:$V$124,HISTORICO!$N393,REG!$Z$2:$Z$124)+SUMIF(REG!$AB$2:$AB$124,HISTORICO!$N393,REG!$AF$2:$AF$124)</f>
        <v>0</v>
      </c>
      <c r="AA393" s="6">
        <f>SUMIF(REG!$D$2:$D$124,HISTORICO!$N393,REG!$I$2:$I$124)+SUMIF(REG!$J$2:$J$124,HISTORICO!$N393,REG!$O$2:$O$124)+SUMIF(REG!$P$2:$P$124,HISTORICO!$N393,REG!$U$2:$U$124)+SUMIF(REG!$V$2:$V$124,HISTORICO!$N393,REG!$AA$2:$AA$124)+SUMIF(REG!$AB$2:$AB$124,HISTORICO!$N393,REG!$AG$2:$AG$124)</f>
        <v>0</v>
      </c>
      <c r="AB393" s="6">
        <f>SUM(HISTORICO!$X393:$AA393)</f>
        <v>0</v>
      </c>
      <c r="AC393" s="188" t="str">
        <f>HISTORICO!$AB393/HISTORICO!$O393</f>
        <v>#DIV/0!</v>
      </c>
      <c r="AD393" s="149"/>
      <c r="AE393" s="149"/>
      <c r="AF393" s="149"/>
      <c r="AG393" s="149"/>
      <c r="AH393" s="149"/>
      <c r="AI393" s="149"/>
      <c r="AJ393" s="149"/>
    </row>
    <row r="394" ht="14.25" customHeight="1">
      <c r="A394" s="149"/>
      <c r="B394" s="167" t="s">
        <v>42</v>
      </c>
      <c r="C394" s="169">
        <v>9.0</v>
      </c>
      <c r="D394" s="169">
        <v>1.0</v>
      </c>
      <c r="E394" s="161">
        <f>HISTORICO!$D394/HISTORICO!$C394</f>
        <v>0.1111111111</v>
      </c>
      <c r="F394" s="149"/>
      <c r="G394" s="149"/>
      <c r="H394" s="149"/>
      <c r="I394" s="149"/>
      <c r="J394" s="149"/>
      <c r="K394" s="150"/>
      <c r="L394" s="149"/>
      <c r="M394" s="149"/>
      <c r="N394" s="187" t="s">
        <v>533</v>
      </c>
      <c r="O394" s="6">
        <f>SUM(HISTORICO!$P394:$T394)</f>
        <v>0</v>
      </c>
      <c r="P394" s="6">
        <f>COUNTIF(REG!$D$2:$D$124,HISTORICO!$N394)</f>
        <v>0</v>
      </c>
      <c r="Q394" s="6">
        <f>COUNTIF(REG!$J$2:$J$124,HISTORICO!$N394)</f>
        <v>0</v>
      </c>
      <c r="R394" s="6">
        <f>COUNTIF(REG!$P$2:$P$124,HISTORICO!$N394)</f>
        <v>0</v>
      </c>
      <c r="S394" s="6">
        <f>COUNTIF(REG!$V$2:$V$124,HISTORICO!$N394)</f>
        <v>0</v>
      </c>
      <c r="T394" s="6">
        <f>COUNTIF(REG!$AB$2:$AB$124,HISTORICO!$N394)</f>
        <v>0</v>
      </c>
      <c r="U394" s="161" t="str">
        <f>HISTORICO!$P394/HISTORICO!$O394</f>
        <v>#DIV/0!</v>
      </c>
      <c r="V394" s="161" t="str">
        <f>HISTORICO!$Q394/HISTORICO!$O394</f>
        <v>#DIV/0!</v>
      </c>
      <c r="W394" s="161" t="str">
        <f>(HISTORICO!$S394+HISTORICO!$T394)/HISTORICO!$O394</f>
        <v>#DIV/0!</v>
      </c>
      <c r="X394" s="6">
        <f>SUMIF(REG!$D$2:$D$124,HISTORICO!$N394,REG!$F$2:$F$124)+SUMIF(REG!$J$2:$J$124,HISTORICO!$N394,REG!$L$2:$L$124)+SUMIF(REG!$P$2:$P$124,HISTORICO!$N394,REG!$R$2:$R$124)+SUMIF(REG!$V$2:$V$124,HISTORICO!$N394,REG!$X$2:$X$124)+SUMIF(REG!$AB$2:$AB$124,HISTORICO!$N394,REG!$AD$2:$AD$124)</f>
        <v>0</v>
      </c>
      <c r="Y394" s="6">
        <f>SUMIF(REG!$D$2:$D$124,HISTORICO!$N394,REG!$G$2:$G$124)+SUMIF(REG!$J$2:$J$124,HISTORICO!$N394,REG!$M$2:$M$124)+SUMIF(REG!$P$2:$P$124,HISTORICO!$N394,REG!$S$2:$S$124)+SUMIF(REG!$V$2:$V$124,HISTORICO!$N394,REG!$Y$2:$Y$124)+SUMIF(REG!$AB$2:$AB$124,HISTORICO!$N394,REG!$AE$2:$AE$124)</f>
        <v>0</v>
      </c>
      <c r="Z394" s="6">
        <f>SUMIF(REG!$D$2:$D$124,HISTORICO!$N394,REG!$H$2:$H$124)+SUMIF(REG!$J$2:$J$124,HISTORICO!$N394,REG!$N$2:$N$124)+SUMIF(REG!$P$2:$P$124,HISTORICO!$N394,REG!$T$2:$T$124)+SUMIF(REG!$V$2:$V$124,HISTORICO!$N394,REG!$Z$2:$Z$124)+SUMIF(REG!$AB$2:$AB$124,HISTORICO!$N394,REG!$AF$2:$AF$124)</f>
        <v>0</v>
      </c>
      <c r="AA394" s="6">
        <f>SUMIF(REG!$D$2:$D$124,HISTORICO!$N394,REG!$I$2:$I$124)+SUMIF(REG!$J$2:$J$124,HISTORICO!$N394,REG!$O$2:$O$124)+SUMIF(REG!$P$2:$P$124,HISTORICO!$N394,REG!$U$2:$U$124)+SUMIF(REG!$V$2:$V$124,HISTORICO!$N394,REG!$AA$2:$AA$124)+SUMIF(REG!$AB$2:$AB$124,HISTORICO!$N394,REG!$AG$2:$AG$124)</f>
        <v>0</v>
      </c>
      <c r="AB394" s="6">
        <f>SUM(HISTORICO!$X394:$AA394)</f>
        <v>0</v>
      </c>
      <c r="AC394" s="188" t="str">
        <f>HISTORICO!$AB394/HISTORICO!$O394</f>
        <v>#DIV/0!</v>
      </c>
      <c r="AD394" s="149"/>
      <c r="AE394" s="149"/>
      <c r="AF394" s="149"/>
      <c r="AG394" s="149"/>
      <c r="AH394" s="149"/>
      <c r="AI394" s="149"/>
      <c r="AJ394" s="149"/>
    </row>
    <row r="395" ht="14.25" customHeight="1">
      <c r="A395" s="149"/>
      <c r="B395" s="167" t="s">
        <v>697</v>
      </c>
      <c r="C395" s="168">
        <v>9.0</v>
      </c>
      <c r="D395" s="168">
        <v>3.0</v>
      </c>
      <c r="E395" s="161">
        <f>HISTORICO!$D395/HISTORICO!$C395</f>
        <v>0.3333333333</v>
      </c>
      <c r="F395" s="149"/>
      <c r="G395" s="149"/>
      <c r="H395" s="149"/>
      <c r="I395" s="149"/>
      <c r="J395" s="149"/>
      <c r="K395" s="150"/>
      <c r="L395" s="149"/>
      <c r="M395" s="149"/>
      <c r="N395" s="187" t="s">
        <v>523</v>
      </c>
      <c r="O395" s="6">
        <f>SUM(HISTORICO!$P395:$T395)</f>
        <v>0</v>
      </c>
      <c r="P395" s="6">
        <f>COUNTIF(REG!$D$2:$D$124,HISTORICO!$N395)</f>
        <v>0</v>
      </c>
      <c r="Q395" s="6">
        <f>COUNTIF(REG!$J$2:$J$124,HISTORICO!$N395)</f>
        <v>0</v>
      </c>
      <c r="R395" s="6">
        <f>COUNTIF(REG!$P$2:$P$124,HISTORICO!$N395)</f>
        <v>0</v>
      </c>
      <c r="S395" s="6">
        <f>COUNTIF(REG!$V$2:$V$124,HISTORICO!$N395)</f>
        <v>0</v>
      </c>
      <c r="T395" s="6">
        <f>COUNTIF(REG!$AB$2:$AB$124,HISTORICO!$N395)</f>
        <v>0</v>
      </c>
      <c r="U395" s="161" t="str">
        <f>HISTORICO!$P395/HISTORICO!$O395</f>
        <v>#DIV/0!</v>
      </c>
      <c r="V395" s="161" t="str">
        <f>HISTORICO!$Q395/HISTORICO!$O395</f>
        <v>#DIV/0!</v>
      </c>
      <c r="W395" s="161" t="str">
        <f>(HISTORICO!$S395+HISTORICO!$T395)/HISTORICO!$O395</f>
        <v>#DIV/0!</v>
      </c>
      <c r="X395" s="6">
        <f>SUMIF(REG!$D$2:$D$124,HISTORICO!$N395,REG!$F$2:$F$124)+SUMIF(REG!$J$2:$J$124,HISTORICO!$N395,REG!$L$2:$L$124)+SUMIF(REG!$P$2:$P$124,HISTORICO!$N395,REG!$R$2:$R$124)+SUMIF(REG!$V$2:$V$124,HISTORICO!$N395,REG!$X$2:$X$124)+SUMIF(REG!$AB$2:$AB$124,HISTORICO!$N395,REG!$AD$2:$AD$124)</f>
        <v>0</v>
      </c>
      <c r="Y395" s="6">
        <f>SUMIF(REG!$D$2:$D$124,HISTORICO!$N395,REG!$G$2:$G$124)+SUMIF(REG!$J$2:$J$124,HISTORICO!$N395,REG!$M$2:$M$124)+SUMIF(REG!$P$2:$P$124,HISTORICO!$N395,REG!$S$2:$S$124)+SUMIF(REG!$V$2:$V$124,HISTORICO!$N395,REG!$Y$2:$Y$124)+SUMIF(REG!$AB$2:$AB$124,HISTORICO!$N395,REG!$AE$2:$AE$124)</f>
        <v>0</v>
      </c>
      <c r="Z395" s="6">
        <f>SUMIF(REG!$D$2:$D$124,HISTORICO!$N395,REG!$H$2:$H$124)+SUMIF(REG!$J$2:$J$124,HISTORICO!$N395,REG!$N$2:$N$124)+SUMIF(REG!$P$2:$P$124,HISTORICO!$N395,REG!$T$2:$T$124)+SUMIF(REG!$V$2:$V$124,HISTORICO!$N395,REG!$Z$2:$Z$124)+SUMIF(REG!$AB$2:$AB$124,HISTORICO!$N395,REG!$AF$2:$AF$124)</f>
        <v>0</v>
      </c>
      <c r="AA395" s="6">
        <f>SUMIF(REG!$D$2:$D$124,HISTORICO!$N395,REG!$I$2:$I$124)+SUMIF(REG!$J$2:$J$124,HISTORICO!$N395,REG!$O$2:$O$124)+SUMIF(REG!$P$2:$P$124,HISTORICO!$N395,REG!$U$2:$U$124)+SUMIF(REG!$V$2:$V$124,HISTORICO!$N395,REG!$AA$2:$AA$124)+SUMIF(REG!$AB$2:$AB$124,HISTORICO!$N395,REG!$AG$2:$AG$124)</f>
        <v>0</v>
      </c>
      <c r="AB395" s="6">
        <f>SUM(HISTORICO!$X395:$AA395)</f>
        <v>0</v>
      </c>
      <c r="AC395" s="188" t="str">
        <f>HISTORICO!$AB395/HISTORICO!$O395</f>
        <v>#DIV/0!</v>
      </c>
      <c r="AD395" s="149"/>
      <c r="AE395" s="149"/>
      <c r="AF395" s="149"/>
      <c r="AG395" s="149"/>
      <c r="AH395" s="149"/>
      <c r="AI395" s="149"/>
      <c r="AJ395" s="149"/>
    </row>
    <row r="396" ht="14.25" customHeight="1">
      <c r="A396" s="149"/>
      <c r="B396" s="167" t="s">
        <v>698</v>
      </c>
      <c r="C396" s="168">
        <v>9.0</v>
      </c>
      <c r="D396" s="168">
        <v>3.0</v>
      </c>
      <c r="E396" s="161">
        <f>HISTORICO!$D396/HISTORICO!$C396</f>
        <v>0.3333333333</v>
      </c>
      <c r="F396" s="149"/>
      <c r="G396" s="149"/>
      <c r="H396" s="149"/>
      <c r="I396" s="149"/>
      <c r="J396" s="149"/>
      <c r="K396" s="150"/>
      <c r="L396" s="149"/>
      <c r="M396" s="149"/>
      <c r="N396" s="187" t="s">
        <v>534</v>
      </c>
      <c r="O396" s="6">
        <f>SUM(HISTORICO!$P396:$T396)</f>
        <v>0</v>
      </c>
      <c r="P396" s="6">
        <f>COUNTIF(REG!$D$2:$D$124,HISTORICO!$N396)</f>
        <v>0</v>
      </c>
      <c r="Q396" s="6">
        <f>COUNTIF(REG!$J$2:$J$124,HISTORICO!$N396)</f>
        <v>0</v>
      </c>
      <c r="R396" s="6">
        <f>COUNTIF(REG!$P$2:$P$124,HISTORICO!$N396)</f>
        <v>0</v>
      </c>
      <c r="S396" s="6">
        <f>COUNTIF(REG!$V$2:$V$124,HISTORICO!$N396)</f>
        <v>0</v>
      </c>
      <c r="T396" s="6">
        <f>COUNTIF(REG!$AB$2:$AB$124,HISTORICO!$N396)</f>
        <v>0</v>
      </c>
      <c r="U396" s="161" t="str">
        <f>HISTORICO!$P396/HISTORICO!$O396</f>
        <v>#DIV/0!</v>
      </c>
      <c r="V396" s="161" t="str">
        <f>HISTORICO!$Q396/HISTORICO!$O396</f>
        <v>#DIV/0!</v>
      </c>
      <c r="W396" s="161" t="str">
        <f>(HISTORICO!$S396+HISTORICO!$T396)/HISTORICO!$O396</f>
        <v>#DIV/0!</v>
      </c>
      <c r="X396" s="6">
        <f>SUMIF(REG!$D$2:$D$124,HISTORICO!$N396,REG!$F$2:$F$124)+SUMIF(REG!$J$2:$J$124,HISTORICO!$N396,REG!$L$2:$L$124)+SUMIF(REG!$P$2:$P$124,HISTORICO!$N396,REG!$R$2:$R$124)+SUMIF(REG!$V$2:$V$124,HISTORICO!$N396,REG!$X$2:$X$124)+SUMIF(REG!$AB$2:$AB$124,HISTORICO!$N396,REG!$AD$2:$AD$124)</f>
        <v>0</v>
      </c>
      <c r="Y396" s="6">
        <f>SUMIF(REG!$D$2:$D$124,HISTORICO!$N396,REG!$G$2:$G$124)+SUMIF(REG!$J$2:$J$124,HISTORICO!$N396,REG!$M$2:$M$124)+SUMIF(REG!$P$2:$P$124,HISTORICO!$N396,REG!$S$2:$S$124)+SUMIF(REG!$V$2:$V$124,HISTORICO!$N396,REG!$Y$2:$Y$124)+SUMIF(REG!$AB$2:$AB$124,HISTORICO!$N396,REG!$AE$2:$AE$124)</f>
        <v>0</v>
      </c>
      <c r="Z396" s="6">
        <f>SUMIF(REG!$D$2:$D$124,HISTORICO!$N396,REG!$H$2:$H$124)+SUMIF(REG!$J$2:$J$124,HISTORICO!$N396,REG!$N$2:$N$124)+SUMIF(REG!$P$2:$P$124,HISTORICO!$N396,REG!$T$2:$T$124)+SUMIF(REG!$V$2:$V$124,HISTORICO!$N396,REG!$Z$2:$Z$124)+SUMIF(REG!$AB$2:$AB$124,HISTORICO!$N396,REG!$AF$2:$AF$124)</f>
        <v>0</v>
      </c>
      <c r="AA396" s="6">
        <f>SUMIF(REG!$D$2:$D$124,HISTORICO!$N396,REG!$I$2:$I$124)+SUMIF(REG!$J$2:$J$124,HISTORICO!$N396,REG!$O$2:$O$124)+SUMIF(REG!$P$2:$P$124,HISTORICO!$N396,REG!$U$2:$U$124)+SUMIF(REG!$V$2:$V$124,HISTORICO!$N396,REG!$AA$2:$AA$124)+SUMIF(REG!$AB$2:$AB$124,HISTORICO!$N396,REG!$AG$2:$AG$124)</f>
        <v>0</v>
      </c>
      <c r="AB396" s="6">
        <f>SUM(HISTORICO!$X396:$AA396)</f>
        <v>0</v>
      </c>
      <c r="AC396" s="188" t="str">
        <f>HISTORICO!$AB396/HISTORICO!$O396</f>
        <v>#DIV/0!</v>
      </c>
      <c r="AD396" s="149"/>
      <c r="AE396" s="149"/>
      <c r="AF396" s="149"/>
      <c r="AG396" s="149"/>
      <c r="AH396" s="149"/>
      <c r="AI396" s="149"/>
      <c r="AJ396" s="149"/>
    </row>
    <row r="397" ht="14.25" customHeight="1">
      <c r="A397" s="149"/>
      <c r="B397" s="167" t="s">
        <v>789</v>
      </c>
      <c r="C397" s="168">
        <v>9.0</v>
      </c>
      <c r="D397" s="168">
        <v>2.0</v>
      </c>
      <c r="E397" s="161">
        <f>HISTORICO!$D397/HISTORICO!$C397</f>
        <v>0.2222222222</v>
      </c>
      <c r="F397" s="149"/>
      <c r="G397" s="149"/>
      <c r="H397" s="149"/>
      <c r="I397" s="149"/>
      <c r="J397" s="149"/>
      <c r="K397" s="150"/>
      <c r="L397" s="149"/>
      <c r="M397" s="149"/>
      <c r="N397" s="187" t="s">
        <v>115</v>
      </c>
      <c r="O397" s="6">
        <f>SUM(HISTORICO!$P397:$T397)</f>
        <v>1</v>
      </c>
      <c r="P397" s="6">
        <f>COUNTIF(REG!$D$2:$D$124,HISTORICO!$N397)</f>
        <v>1</v>
      </c>
      <c r="Q397" s="6">
        <f>COUNTIF(REG!$J$2:$J$124,HISTORICO!$N397)</f>
        <v>0</v>
      </c>
      <c r="R397" s="6">
        <f>COUNTIF(REG!$P$2:$P$124,HISTORICO!$N397)</f>
        <v>0</v>
      </c>
      <c r="S397" s="6">
        <f>COUNTIF(REG!$V$2:$V$124,HISTORICO!$N397)</f>
        <v>0</v>
      </c>
      <c r="T397" s="6">
        <f>COUNTIF(REG!$AB$2:$AB$124,HISTORICO!$N397)</f>
        <v>0</v>
      </c>
      <c r="U397" s="161">
        <f>HISTORICO!$P397/HISTORICO!$O397</f>
        <v>1</v>
      </c>
      <c r="V397" s="161">
        <f>HISTORICO!$Q397/HISTORICO!$O397</f>
        <v>0</v>
      </c>
      <c r="W397" s="161">
        <f>(HISTORICO!$S397+HISTORICO!$T397)/HISTORICO!$O397</f>
        <v>0</v>
      </c>
      <c r="X397" s="6">
        <f>SUMIF(REG!$D$2:$D$124,HISTORICO!$N397,REG!$F$2:$F$124)+SUMIF(REG!$J$2:$J$124,HISTORICO!$N397,REG!$L$2:$L$124)+SUMIF(REG!$P$2:$P$124,HISTORICO!$N397,REG!$R$2:$R$124)+SUMIF(REG!$V$2:$V$124,HISTORICO!$N397,REG!$X$2:$X$124)+SUMIF(REG!$AB$2:$AB$124,HISTORICO!$N397,REG!$AD$2:$AD$124)</f>
        <v>1</v>
      </c>
      <c r="Y397" s="6">
        <f>SUMIF(REG!$D$2:$D$124,HISTORICO!$N397,REG!$G$2:$G$124)+SUMIF(REG!$J$2:$J$124,HISTORICO!$N397,REG!$M$2:$M$124)+SUMIF(REG!$P$2:$P$124,HISTORICO!$N397,REG!$S$2:$S$124)+SUMIF(REG!$V$2:$V$124,HISTORICO!$N397,REG!$Y$2:$Y$124)+SUMIF(REG!$AB$2:$AB$124,HISTORICO!$N397,REG!$AE$2:$AE$124)</f>
        <v>0</v>
      </c>
      <c r="Z397" s="6">
        <f>SUMIF(REG!$D$2:$D$124,HISTORICO!$N397,REG!$H$2:$H$124)+SUMIF(REG!$J$2:$J$124,HISTORICO!$N397,REG!$N$2:$N$124)+SUMIF(REG!$P$2:$P$124,HISTORICO!$N397,REG!$T$2:$T$124)+SUMIF(REG!$V$2:$V$124,HISTORICO!$N397,REG!$Z$2:$Z$124)+SUMIF(REG!$AB$2:$AB$124,HISTORICO!$N397,REG!$AF$2:$AF$124)</f>
        <v>0</v>
      </c>
      <c r="AA397" s="6">
        <f>SUMIF(REG!$D$2:$D$124,HISTORICO!$N397,REG!$I$2:$I$124)+SUMIF(REG!$J$2:$J$124,HISTORICO!$N397,REG!$O$2:$O$124)+SUMIF(REG!$P$2:$P$124,HISTORICO!$N397,REG!$U$2:$U$124)+SUMIF(REG!$V$2:$V$124,HISTORICO!$N397,REG!$AA$2:$AA$124)+SUMIF(REG!$AB$2:$AB$124,HISTORICO!$N397,REG!$AG$2:$AG$124)</f>
        <v>0</v>
      </c>
      <c r="AB397" s="6">
        <f>SUM(HISTORICO!$X397:$AA397)</f>
        <v>1</v>
      </c>
      <c r="AC397" s="188">
        <f>HISTORICO!$AB397/HISTORICO!$O397</f>
        <v>1</v>
      </c>
      <c r="AD397" s="149"/>
      <c r="AE397" s="149"/>
      <c r="AF397" s="149"/>
      <c r="AG397" s="149"/>
      <c r="AH397" s="149"/>
      <c r="AI397" s="149"/>
      <c r="AJ397" s="149"/>
    </row>
    <row r="398" ht="14.25" customHeight="1">
      <c r="A398" s="149"/>
      <c r="B398" s="167" t="s">
        <v>757</v>
      </c>
      <c r="C398" s="168">
        <v>9.0</v>
      </c>
      <c r="D398" s="168">
        <v>2.0</v>
      </c>
      <c r="E398" s="161">
        <f>HISTORICO!$D398/HISTORICO!$C398</f>
        <v>0.2222222222</v>
      </c>
      <c r="F398" s="149"/>
      <c r="G398" s="149"/>
      <c r="H398" s="149"/>
      <c r="I398" s="149"/>
      <c r="J398" s="149"/>
      <c r="K398" s="150"/>
      <c r="L398" s="149"/>
      <c r="M398" s="149"/>
      <c r="N398" s="187" t="s">
        <v>371</v>
      </c>
      <c r="O398" s="6">
        <f>SUM(HISTORICO!$P398:$T398)</f>
        <v>0</v>
      </c>
      <c r="P398" s="6">
        <f>COUNTIF(REG!$D$2:$D$124,HISTORICO!$N398)</f>
        <v>0</v>
      </c>
      <c r="Q398" s="6">
        <f>COUNTIF(REG!$J$2:$J$124,HISTORICO!$N398)</f>
        <v>0</v>
      </c>
      <c r="R398" s="6">
        <f>COUNTIF(REG!$P$2:$P$124,HISTORICO!$N398)</f>
        <v>0</v>
      </c>
      <c r="S398" s="6">
        <f>COUNTIF(REG!$V$2:$V$124,HISTORICO!$N398)</f>
        <v>0</v>
      </c>
      <c r="T398" s="6">
        <f>COUNTIF(REG!$AB$2:$AB$124,HISTORICO!$N398)</f>
        <v>0</v>
      </c>
      <c r="U398" s="161" t="str">
        <f>HISTORICO!$P398/HISTORICO!$O398</f>
        <v>#DIV/0!</v>
      </c>
      <c r="V398" s="161" t="str">
        <f>HISTORICO!$Q398/HISTORICO!$O398</f>
        <v>#DIV/0!</v>
      </c>
      <c r="W398" s="161" t="str">
        <f>(HISTORICO!$S398+HISTORICO!$T398)/HISTORICO!$O398</f>
        <v>#DIV/0!</v>
      </c>
      <c r="X398" s="6">
        <f>SUMIF(REG!$D$2:$D$124,HISTORICO!$N398,REG!$F$2:$F$124)+SUMIF(REG!$J$2:$J$124,HISTORICO!$N398,REG!$L$2:$L$124)+SUMIF(REG!$P$2:$P$124,HISTORICO!$N398,REG!$R$2:$R$124)+SUMIF(REG!$V$2:$V$124,HISTORICO!$N398,REG!$X$2:$X$124)+SUMIF(REG!$AB$2:$AB$124,HISTORICO!$N398,REG!$AD$2:$AD$124)</f>
        <v>0</v>
      </c>
      <c r="Y398" s="6">
        <f>SUMIF(REG!$D$2:$D$124,HISTORICO!$N398,REG!$G$2:$G$124)+SUMIF(REG!$J$2:$J$124,HISTORICO!$N398,REG!$M$2:$M$124)+SUMIF(REG!$P$2:$P$124,HISTORICO!$N398,REG!$S$2:$S$124)+SUMIF(REG!$V$2:$V$124,HISTORICO!$N398,REG!$Y$2:$Y$124)+SUMIF(REG!$AB$2:$AB$124,HISTORICO!$N398,REG!$AE$2:$AE$124)</f>
        <v>0</v>
      </c>
      <c r="Z398" s="6">
        <f>SUMIF(REG!$D$2:$D$124,HISTORICO!$N398,REG!$H$2:$H$124)+SUMIF(REG!$J$2:$J$124,HISTORICO!$N398,REG!$N$2:$N$124)+SUMIF(REG!$P$2:$P$124,HISTORICO!$N398,REG!$T$2:$T$124)+SUMIF(REG!$V$2:$V$124,HISTORICO!$N398,REG!$Z$2:$Z$124)+SUMIF(REG!$AB$2:$AB$124,HISTORICO!$N398,REG!$AF$2:$AF$124)</f>
        <v>0</v>
      </c>
      <c r="AA398" s="6">
        <f>SUMIF(REG!$D$2:$D$124,HISTORICO!$N398,REG!$I$2:$I$124)+SUMIF(REG!$J$2:$J$124,HISTORICO!$N398,REG!$O$2:$O$124)+SUMIF(REG!$P$2:$P$124,HISTORICO!$N398,REG!$U$2:$U$124)+SUMIF(REG!$V$2:$V$124,HISTORICO!$N398,REG!$AA$2:$AA$124)+SUMIF(REG!$AB$2:$AB$124,HISTORICO!$N398,REG!$AG$2:$AG$124)</f>
        <v>0</v>
      </c>
      <c r="AB398" s="6">
        <f>SUM(HISTORICO!$X398:$AA398)</f>
        <v>0</v>
      </c>
      <c r="AC398" s="188" t="str">
        <f>HISTORICO!$AB398/HISTORICO!$O398</f>
        <v>#DIV/0!</v>
      </c>
      <c r="AD398" s="149"/>
      <c r="AE398" s="149"/>
      <c r="AF398" s="149"/>
      <c r="AG398" s="149"/>
      <c r="AH398" s="149"/>
      <c r="AI398" s="149"/>
      <c r="AJ398" s="149"/>
    </row>
    <row r="399" ht="14.25" customHeight="1">
      <c r="A399" s="149"/>
      <c r="B399" s="167" t="s">
        <v>854</v>
      </c>
      <c r="C399" s="168">
        <v>8.0</v>
      </c>
      <c r="D399" s="168">
        <v>3.0</v>
      </c>
      <c r="E399" s="161">
        <f>HISTORICO!$D399/HISTORICO!$C399</f>
        <v>0.375</v>
      </c>
      <c r="F399" s="149"/>
      <c r="G399" s="149"/>
      <c r="H399" s="149"/>
      <c r="I399" s="149"/>
      <c r="J399" s="149"/>
      <c r="K399" s="150"/>
      <c r="L399" s="149"/>
      <c r="M399" s="149"/>
      <c r="N399" s="187" t="s">
        <v>464</v>
      </c>
      <c r="O399" s="6">
        <f>SUM(HISTORICO!$P399:$T399)</f>
        <v>0</v>
      </c>
      <c r="P399" s="6">
        <f>COUNTIF(REG!$D$2:$D$124,HISTORICO!$N399)</f>
        <v>0</v>
      </c>
      <c r="Q399" s="6">
        <f>COUNTIF(REG!$J$2:$J$124,HISTORICO!$N399)</f>
        <v>0</v>
      </c>
      <c r="R399" s="6">
        <f>COUNTIF(REG!$P$2:$P$124,HISTORICO!$N399)</f>
        <v>0</v>
      </c>
      <c r="S399" s="6">
        <f>COUNTIF(REG!$V$2:$V$124,HISTORICO!$N399)</f>
        <v>0</v>
      </c>
      <c r="T399" s="6">
        <f>COUNTIF(REG!$AB$2:$AB$124,HISTORICO!$N399)</f>
        <v>0</v>
      </c>
      <c r="U399" s="161" t="str">
        <f>HISTORICO!$P399/HISTORICO!$O399</f>
        <v>#DIV/0!</v>
      </c>
      <c r="V399" s="161" t="str">
        <f>HISTORICO!$Q399/HISTORICO!$O399</f>
        <v>#DIV/0!</v>
      </c>
      <c r="W399" s="161" t="str">
        <f>(HISTORICO!$S399+HISTORICO!$T399)/HISTORICO!$O399</f>
        <v>#DIV/0!</v>
      </c>
      <c r="X399" s="6">
        <f>SUMIF(REG!$D$2:$D$124,HISTORICO!$N399,REG!$F$2:$F$124)+SUMIF(REG!$J$2:$J$124,HISTORICO!$N399,REG!$L$2:$L$124)+SUMIF(REG!$P$2:$P$124,HISTORICO!$N399,REG!$R$2:$R$124)+SUMIF(REG!$V$2:$V$124,HISTORICO!$N399,REG!$X$2:$X$124)+SUMIF(REG!$AB$2:$AB$124,HISTORICO!$N399,REG!$AD$2:$AD$124)</f>
        <v>0</v>
      </c>
      <c r="Y399" s="6">
        <f>SUMIF(REG!$D$2:$D$124,HISTORICO!$N399,REG!$G$2:$G$124)+SUMIF(REG!$J$2:$J$124,HISTORICO!$N399,REG!$M$2:$M$124)+SUMIF(REG!$P$2:$P$124,HISTORICO!$N399,REG!$S$2:$S$124)+SUMIF(REG!$V$2:$V$124,HISTORICO!$N399,REG!$Y$2:$Y$124)+SUMIF(REG!$AB$2:$AB$124,HISTORICO!$N399,REG!$AE$2:$AE$124)</f>
        <v>0</v>
      </c>
      <c r="Z399" s="6">
        <f>SUMIF(REG!$D$2:$D$124,HISTORICO!$N399,REG!$H$2:$H$124)+SUMIF(REG!$J$2:$J$124,HISTORICO!$N399,REG!$N$2:$N$124)+SUMIF(REG!$P$2:$P$124,HISTORICO!$N399,REG!$T$2:$T$124)+SUMIF(REG!$V$2:$V$124,HISTORICO!$N399,REG!$Z$2:$Z$124)+SUMIF(REG!$AB$2:$AB$124,HISTORICO!$N399,REG!$AF$2:$AF$124)</f>
        <v>0</v>
      </c>
      <c r="AA399" s="6">
        <f>SUMIF(REG!$D$2:$D$124,HISTORICO!$N399,REG!$I$2:$I$124)+SUMIF(REG!$J$2:$J$124,HISTORICO!$N399,REG!$O$2:$O$124)+SUMIF(REG!$P$2:$P$124,HISTORICO!$N399,REG!$U$2:$U$124)+SUMIF(REG!$V$2:$V$124,HISTORICO!$N399,REG!$AA$2:$AA$124)+SUMIF(REG!$AB$2:$AB$124,HISTORICO!$N399,REG!$AG$2:$AG$124)</f>
        <v>0</v>
      </c>
      <c r="AB399" s="6">
        <f>SUM(HISTORICO!$X399:$AA399)</f>
        <v>0</v>
      </c>
      <c r="AC399" s="188" t="str">
        <f>HISTORICO!$AB399/HISTORICO!$O399</f>
        <v>#DIV/0!</v>
      </c>
      <c r="AD399" s="149"/>
      <c r="AE399" s="149"/>
      <c r="AF399" s="149"/>
      <c r="AG399" s="149"/>
      <c r="AH399" s="149"/>
      <c r="AI399" s="149"/>
      <c r="AJ399" s="149"/>
    </row>
    <row r="400" ht="14.25" customHeight="1">
      <c r="A400" s="149"/>
      <c r="B400" s="167" t="s">
        <v>745</v>
      </c>
      <c r="C400" s="169">
        <v>8.0</v>
      </c>
      <c r="D400" s="169">
        <v>2.0</v>
      </c>
      <c r="E400" s="161">
        <f>HISTORICO!$D400/HISTORICO!$C400</f>
        <v>0.25</v>
      </c>
      <c r="F400" s="149"/>
      <c r="G400" s="149"/>
      <c r="H400" s="149"/>
      <c r="I400" s="149"/>
      <c r="J400" s="149"/>
      <c r="K400" s="150"/>
      <c r="L400" s="149"/>
      <c r="M400" s="149"/>
      <c r="N400" s="187" t="s">
        <v>456</v>
      </c>
      <c r="O400" s="6">
        <f>SUM(HISTORICO!$P400:$T400)</f>
        <v>0</v>
      </c>
      <c r="P400" s="6">
        <f>COUNTIF(REG!$D$2:$D$124,HISTORICO!$N400)</f>
        <v>0</v>
      </c>
      <c r="Q400" s="6">
        <f>COUNTIF(REG!$J$2:$J$124,HISTORICO!$N400)</f>
        <v>0</v>
      </c>
      <c r="R400" s="6">
        <f>COUNTIF(REG!$P$2:$P$124,HISTORICO!$N400)</f>
        <v>0</v>
      </c>
      <c r="S400" s="6">
        <f>COUNTIF(REG!$V$2:$V$124,HISTORICO!$N400)</f>
        <v>0</v>
      </c>
      <c r="T400" s="6">
        <f>COUNTIF(REG!$AB$2:$AB$124,HISTORICO!$N400)</f>
        <v>0</v>
      </c>
      <c r="U400" s="161" t="str">
        <f>HISTORICO!$P400/HISTORICO!$O400</f>
        <v>#DIV/0!</v>
      </c>
      <c r="V400" s="161" t="str">
        <f>HISTORICO!$Q400/HISTORICO!$O400</f>
        <v>#DIV/0!</v>
      </c>
      <c r="W400" s="161" t="str">
        <f>(HISTORICO!$S400+HISTORICO!$T400)/HISTORICO!$O400</f>
        <v>#DIV/0!</v>
      </c>
      <c r="X400" s="6">
        <f>SUMIF(REG!$D$2:$D$124,HISTORICO!$N400,REG!$F$2:$F$124)+SUMIF(REG!$J$2:$J$124,HISTORICO!$N400,REG!$L$2:$L$124)+SUMIF(REG!$P$2:$P$124,HISTORICO!$N400,REG!$R$2:$R$124)+SUMIF(REG!$V$2:$V$124,HISTORICO!$N400,REG!$X$2:$X$124)+SUMIF(REG!$AB$2:$AB$124,HISTORICO!$N400,REG!$AD$2:$AD$124)</f>
        <v>0</v>
      </c>
      <c r="Y400" s="6">
        <f>SUMIF(REG!$D$2:$D$124,HISTORICO!$N400,REG!$G$2:$G$124)+SUMIF(REG!$J$2:$J$124,HISTORICO!$N400,REG!$M$2:$M$124)+SUMIF(REG!$P$2:$P$124,HISTORICO!$N400,REG!$S$2:$S$124)+SUMIF(REG!$V$2:$V$124,HISTORICO!$N400,REG!$Y$2:$Y$124)+SUMIF(REG!$AB$2:$AB$124,HISTORICO!$N400,REG!$AE$2:$AE$124)</f>
        <v>0</v>
      </c>
      <c r="Z400" s="6">
        <f>SUMIF(REG!$D$2:$D$124,HISTORICO!$N400,REG!$H$2:$H$124)+SUMIF(REG!$J$2:$J$124,HISTORICO!$N400,REG!$N$2:$N$124)+SUMIF(REG!$P$2:$P$124,HISTORICO!$N400,REG!$T$2:$T$124)+SUMIF(REG!$V$2:$V$124,HISTORICO!$N400,REG!$Z$2:$Z$124)+SUMIF(REG!$AB$2:$AB$124,HISTORICO!$N400,REG!$AF$2:$AF$124)</f>
        <v>0</v>
      </c>
      <c r="AA400" s="6">
        <f>SUMIF(REG!$D$2:$D$124,HISTORICO!$N400,REG!$I$2:$I$124)+SUMIF(REG!$J$2:$J$124,HISTORICO!$N400,REG!$O$2:$O$124)+SUMIF(REG!$P$2:$P$124,HISTORICO!$N400,REG!$U$2:$U$124)+SUMIF(REG!$V$2:$V$124,HISTORICO!$N400,REG!$AA$2:$AA$124)+SUMIF(REG!$AB$2:$AB$124,HISTORICO!$N400,REG!$AG$2:$AG$124)</f>
        <v>0</v>
      </c>
      <c r="AB400" s="6">
        <f>SUM(HISTORICO!$X400:$AA400)</f>
        <v>0</v>
      </c>
      <c r="AC400" s="188" t="str">
        <f>HISTORICO!$AB400/HISTORICO!$O400</f>
        <v>#DIV/0!</v>
      </c>
      <c r="AD400" s="149"/>
      <c r="AE400" s="149"/>
      <c r="AF400" s="149"/>
      <c r="AG400" s="149"/>
      <c r="AH400" s="149"/>
      <c r="AI400" s="149"/>
      <c r="AJ400" s="149"/>
    </row>
    <row r="401" ht="14.25" customHeight="1">
      <c r="A401" s="149"/>
      <c r="B401" s="167" t="s">
        <v>634</v>
      </c>
      <c r="C401" s="168">
        <v>7.0</v>
      </c>
      <c r="D401" s="168">
        <v>2.0</v>
      </c>
      <c r="E401" s="161">
        <f>HISTORICO!$D401/HISTORICO!$C401</f>
        <v>0.2857142857</v>
      </c>
      <c r="F401" s="149"/>
      <c r="G401" s="149"/>
      <c r="H401" s="149"/>
      <c r="I401" s="149"/>
      <c r="J401" s="149"/>
      <c r="K401" s="150"/>
      <c r="L401" s="149"/>
      <c r="M401" s="149"/>
      <c r="N401" s="187" t="s">
        <v>457</v>
      </c>
      <c r="O401" s="6">
        <f>SUM(HISTORICO!$P401:$T401)</f>
        <v>0</v>
      </c>
      <c r="P401" s="6">
        <f>COUNTIF(REG!$D$2:$D$124,HISTORICO!$N401)</f>
        <v>0</v>
      </c>
      <c r="Q401" s="6">
        <f>COUNTIF(REG!$J$2:$J$124,HISTORICO!$N401)</f>
        <v>0</v>
      </c>
      <c r="R401" s="6">
        <f>COUNTIF(REG!$P$2:$P$124,HISTORICO!$N401)</f>
        <v>0</v>
      </c>
      <c r="S401" s="6">
        <f>COUNTIF(REG!$V$2:$V$124,HISTORICO!$N401)</f>
        <v>0</v>
      </c>
      <c r="T401" s="6">
        <f>COUNTIF(REG!$AB$2:$AB$124,HISTORICO!$N401)</f>
        <v>0</v>
      </c>
      <c r="U401" s="161" t="str">
        <f>HISTORICO!$P401/HISTORICO!$O401</f>
        <v>#DIV/0!</v>
      </c>
      <c r="V401" s="161" t="str">
        <f>HISTORICO!$Q401/HISTORICO!$O401</f>
        <v>#DIV/0!</v>
      </c>
      <c r="W401" s="161" t="str">
        <f>(HISTORICO!$S401+HISTORICO!$T401)/HISTORICO!$O401</f>
        <v>#DIV/0!</v>
      </c>
      <c r="X401" s="6">
        <f>SUMIF(REG!$D$2:$D$124,HISTORICO!$N401,REG!$F$2:$F$124)+SUMIF(REG!$J$2:$J$124,HISTORICO!$N401,REG!$L$2:$L$124)+SUMIF(REG!$P$2:$P$124,HISTORICO!$N401,REG!$R$2:$R$124)+SUMIF(REG!$V$2:$V$124,HISTORICO!$N401,REG!$X$2:$X$124)+SUMIF(REG!$AB$2:$AB$124,HISTORICO!$N401,REG!$AD$2:$AD$124)</f>
        <v>0</v>
      </c>
      <c r="Y401" s="6">
        <f>SUMIF(REG!$D$2:$D$124,HISTORICO!$N401,REG!$G$2:$G$124)+SUMIF(REG!$J$2:$J$124,HISTORICO!$N401,REG!$M$2:$M$124)+SUMIF(REG!$P$2:$P$124,HISTORICO!$N401,REG!$S$2:$S$124)+SUMIF(REG!$V$2:$V$124,HISTORICO!$N401,REG!$Y$2:$Y$124)+SUMIF(REG!$AB$2:$AB$124,HISTORICO!$N401,REG!$AE$2:$AE$124)</f>
        <v>0</v>
      </c>
      <c r="Z401" s="6">
        <f>SUMIF(REG!$D$2:$D$124,HISTORICO!$N401,REG!$H$2:$H$124)+SUMIF(REG!$J$2:$J$124,HISTORICO!$N401,REG!$N$2:$N$124)+SUMIF(REG!$P$2:$P$124,HISTORICO!$N401,REG!$T$2:$T$124)+SUMIF(REG!$V$2:$V$124,HISTORICO!$N401,REG!$Z$2:$Z$124)+SUMIF(REG!$AB$2:$AB$124,HISTORICO!$N401,REG!$AF$2:$AF$124)</f>
        <v>0</v>
      </c>
      <c r="AA401" s="6">
        <f>SUMIF(REG!$D$2:$D$124,HISTORICO!$N401,REG!$I$2:$I$124)+SUMIF(REG!$J$2:$J$124,HISTORICO!$N401,REG!$O$2:$O$124)+SUMIF(REG!$P$2:$P$124,HISTORICO!$N401,REG!$U$2:$U$124)+SUMIF(REG!$V$2:$V$124,HISTORICO!$N401,REG!$AA$2:$AA$124)+SUMIF(REG!$AB$2:$AB$124,HISTORICO!$N401,REG!$AG$2:$AG$124)</f>
        <v>0</v>
      </c>
      <c r="AB401" s="6">
        <f>SUM(HISTORICO!$X401:$AA401)</f>
        <v>0</v>
      </c>
      <c r="AC401" s="188" t="str">
        <f>HISTORICO!$AB401/HISTORICO!$O401</f>
        <v>#DIV/0!</v>
      </c>
      <c r="AD401" s="149"/>
      <c r="AE401" s="149"/>
      <c r="AF401" s="149"/>
      <c r="AG401" s="149"/>
      <c r="AH401" s="149"/>
      <c r="AI401" s="149"/>
      <c r="AJ401" s="149"/>
    </row>
    <row r="402" ht="14.25" customHeight="1">
      <c r="A402" s="149"/>
      <c r="B402" s="167" t="s">
        <v>368</v>
      </c>
      <c r="C402" s="168">
        <v>7.0</v>
      </c>
      <c r="D402" s="168">
        <v>4.0</v>
      </c>
      <c r="E402" s="161">
        <f>HISTORICO!$D402/HISTORICO!$C402</f>
        <v>0.5714285714</v>
      </c>
      <c r="F402" s="149"/>
      <c r="G402" s="149"/>
      <c r="H402" s="149"/>
      <c r="I402" s="149"/>
      <c r="J402" s="149"/>
      <c r="K402" s="150"/>
      <c r="L402" s="149"/>
      <c r="M402" s="149"/>
      <c r="N402" s="187" t="s">
        <v>458</v>
      </c>
      <c r="O402" s="6">
        <f>SUM(HISTORICO!$P402:$T402)</f>
        <v>0</v>
      </c>
      <c r="P402" s="6">
        <f>COUNTIF(REG!$D$2:$D$124,HISTORICO!$N402)</f>
        <v>0</v>
      </c>
      <c r="Q402" s="6">
        <f>COUNTIF(REG!$J$2:$J$124,HISTORICO!$N402)</f>
        <v>0</v>
      </c>
      <c r="R402" s="6">
        <f>COUNTIF(REG!$P$2:$P$124,HISTORICO!$N402)</f>
        <v>0</v>
      </c>
      <c r="S402" s="6">
        <f>COUNTIF(REG!$V$2:$V$124,HISTORICO!$N402)</f>
        <v>0</v>
      </c>
      <c r="T402" s="6">
        <f>COUNTIF(REG!$AB$2:$AB$124,HISTORICO!$N402)</f>
        <v>0</v>
      </c>
      <c r="U402" s="161" t="str">
        <f>HISTORICO!$P402/HISTORICO!$O402</f>
        <v>#DIV/0!</v>
      </c>
      <c r="V402" s="161" t="str">
        <f>HISTORICO!$Q402/HISTORICO!$O402</f>
        <v>#DIV/0!</v>
      </c>
      <c r="W402" s="161" t="str">
        <f>(HISTORICO!$S402+HISTORICO!$T402)/HISTORICO!$O402</f>
        <v>#DIV/0!</v>
      </c>
      <c r="X402" s="6">
        <f>SUMIF(REG!$D$2:$D$124,HISTORICO!$N402,REG!$F$2:$F$124)+SUMIF(REG!$J$2:$J$124,HISTORICO!$N402,REG!$L$2:$L$124)+SUMIF(REG!$P$2:$P$124,HISTORICO!$N402,REG!$R$2:$R$124)+SUMIF(REG!$V$2:$V$124,HISTORICO!$N402,REG!$X$2:$X$124)+SUMIF(REG!$AB$2:$AB$124,HISTORICO!$N402,REG!$AD$2:$AD$124)</f>
        <v>0</v>
      </c>
      <c r="Y402" s="6">
        <f>SUMIF(REG!$D$2:$D$124,HISTORICO!$N402,REG!$G$2:$G$124)+SUMIF(REG!$J$2:$J$124,HISTORICO!$N402,REG!$M$2:$M$124)+SUMIF(REG!$P$2:$P$124,HISTORICO!$N402,REG!$S$2:$S$124)+SUMIF(REG!$V$2:$V$124,HISTORICO!$N402,REG!$Y$2:$Y$124)+SUMIF(REG!$AB$2:$AB$124,HISTORICO!$N402,REG!$AE$2:$AE$124)</f>
        <v>0</v>
      </c>
      <c r="Z402" s="6">
        <f>SUMIF(REG!$D$2:$D$124,HISTORICO!$N402,REG!$H$2:$H$124)+SUMIF(REG!$J$2:$J$124,HISTORICO!$N402,REG!$N$2:$N$124)+SUMIF(REG!$P$2:$P$124,HISTORICO!$N402,REG!$T$2:$T$124)+SUMIF(REG!$V$2:$V$124,HISTORICO!$N402,REG!$Z$2:$Z$124)+SUMIF(REG!$AB$2:$AB$124,HISTORICO!$N402,REG!$AF$2:$AF$124)</f>
        <v>0</v>
      </c>
      <c r="AA402" s="6">
        <f>SUMIF(REG!$D$2:$D$124,HISTORICO!$N402,REG!$I$2:$I$124)+SUMIF(REG!$J$2:$J$124,HISTORICO!$N402,REG!$O$2:$O$124)+SUMIF(REG!$P$2:$P$124,HISTORICO!$N402,REG!$U$2:$U$124)+SUMIF(REG!$V$2:$V$124,HISTORICO!$N402,REG!$AA$2:$AA$124)+SUMIF(REG!$AB$2:$AB$124,HISTORICO!$N402,REG!$AG$2:$AG$124)</f>
        <v>0</v>
      </c>
      <c r="AB402" s="6">
        <f>SUM(HISTORICO!$X402:$AA402)</f>
        <v>0</v>
      </c>
      <c r="AC402" s="188" t="str">
        <f>HISTORICO!$AB402/HISTORICO!$O402</f>
        <v>#DIV/0!</v>
      </c>
      <c r="AD402" s="149"/>
      <c r="AE402" s="149"/>
      <c r="AF402" s="149"/>
      <c r="AG402" s="149"/>
      <c r="AH402" s="149"/>
      <c r="AI402" s="149"/>
      <c r="AJ402" s="149"/>
    </row>
    <row r="403" ht="14.25" customHeight="1">
      <c r="A403" s="149"/>
      <c r="B403" s="167" t="s">
        <v>627</v>
      </c>
      <c r="C403" s="168">
        <v>7.0</v>
      </c>
      <c r="D403" s="168">
        <v>2.0</v>
      </c>
      <c r="E403" s="161">
        <f>HISTORICO!$D403/HISTORICO!$C403</f>
        <v>0.2857142857</v>
      </c>
      <c r="F403" s="149"/>
      <c r="G403" s="149"/>
      <c r="H403" s="149"/>
      <c r="I403" s="149"/>
      <c r="J403" s="149"/>
      <c r="K403" s="150"/>
      <c r="L403" s="149"/>
      <c r="M403" s="149"/>
      <c r="N403" s="187" t="s">
        <v>459</v>
      </c>
      <c r="O403" s="6">
        <f>SUM(HISTORICO!$P403:$T403)</f>
        <v>0</v>
      </c>
      <c r="P403" s="6">
        <f>COUNTIF(REG!$D$2:$D$124,HISTORICO!$N403)</f>
        <v>0</v>
      </c>
      <c r="Q403" s="6">
        <f>COUNTIF(REG!$J$2:$J$124,HISTORICO!$N403)</f>
        <v>0</v>
      </c>
      <c r="R403" s="6">
        <f>COUNTIF(REG!$P$2:$P$124,HISTORICO!$N403)</f>
        <v>0</v>
      </c>
      <c r="S403" s="6">
        <f>COUNTIF(REG!$V$2:$V$124,HISTORICO!$N403)</f>
        <v>0</v>
      </c>
      <c r="T403" s="6">
        <f>COUNTIF(REG!$AB$2:$AB$124,HISTORICO!$N403)</f>
        <v>0</v>
      </c>
      <c r="U403" s="161" t="str">
        <f>HISTORICO!$P403/HISTORICO!$O403</f>
        <v>#DIV/0!</v>
      </c>
      <c r="V403" s="161" t="str">
        <f>HISTORICO!$Q403/HISTORICO!$O403</f>
        <v>#DIV/0!</v>
      </c>
      <c r="W403" s="161" t="str">
        <f>(HISTORICO!$S403+HISTORICO!$T403)/HISTORICO!$O403</f>
        <v>#DIV/0!</v>
      </c>
      <c r="X403" s="6">
        <f>SUMIF(REG!$D$2:$D$124,HISTORICO!$N403,REG!$F$2:$F$124)+SUMIF(REG!$J$2:$J$124,HISTORICO!$N403,REG!$L$2:$L$124)+SUMIF(REG!$P$2:$P$124,HISTORICO!$N403,REG!$R$2:$R$124)+SUMIF(REG!$V$2:$V$124,HISTORICO!$N403,REG!$X$2:$X$124)+SUMIF(REG!$AB$2:$AB$124,HISTORICO!$N403,REG!$AD$2:$AD$124)</f>
        <v>0</v>
      </c>
      <c r="Y403" s="6">
        <f>SUMIF(REG!$D$2:$D$124,HISTORICO!$N403,REG!$G$2:$G$124)+SUMIF(REG!$J$2:$J$124,HISTORICO!$N403,REG!$M$2:$M$124)+SUMIF(REG!$P$2:$P$124,HISTORICO!$N403,REG!$S$2:$S$124)+SUMIF(REG!$V$2:$V$124,HISTORICO!$N403,REG!$Y$2:$Y$124)+SUMIF(REG!$AB$2:$AB$124,HISTORICO!$N403,REG!$AE$2:$AE$124)</f>
        <v>0</v>
      </c>
      <c r="Z403" s="6">
        <f>SUMIF(REG!$D$2:$D$124,HISTORICO!$N403,REG!$H$2:$H$124)+SUMIF(REG!$J$2:$J$124,HISTORICO!$N403,REG!$N$2:$N$124)+SUMIF(REG!$P$2:$P$124,HISTORICO!$N403,REG!$T$2:$T$124)+SUMIF(REG!$V$2:$V$124,HISTORICO!$N403,REG!$Z$2:$Z$124)+SUMIF(REG!$AB$2:$AB$124,HISTORICO!$N403,REG!$AF$2:$AF$124)</f>
        <v>0</v>
      </c>
      <c r="AA403" s="6">
        <f>SUMIF(REG!$D$2:$D$124,HISTORICO!$N403,REG!$I$2:$I$124)+SUMIF(REG!$J$2:$J$124,HISTORICO!$N403,REG!$O$2:$O$124)+SUMIF(REG!$P$2:$P$124,HISTORICO!$N403,REG!$U$2:$U$124)+SUMIF(REG!$V$2:$V$124,HISTORICO!$N403,REG!$AA$2:$AA$124)+SUMIF(REG!$AB$2:$AB$124,HISTORICO!$N403,REG!$AG$2:$AG$124)</f>
        <v>0</v>
      </c>
      <c r="AB403" s="6">
        <f>SUM(HISTORICO!$X403:$AA403)</f>
        <v>0</v>
      </c>
      <c r="AC403" s="188" t="str">
        <f>HISTORICO!$AB403/HISTORICO!$O403</f>
        <v>#DIV/0!</v>
      </c>
      <c r="AD403" s="149"/>
      <c r="AE403" s="149"/>
      <c r="AF403" s="149"/>
      <c r="AG403" s="149"/>
      <c r="AH403" s="149"/>
      <c r="AI403" s="149"/>
      <c r="AJ403" s="149"/>
    </row>
    <row r="404" ht="14.25" customHeight="1">
      <c r="A404" s="149"/>
      <c r="B404" s="167" t="s">
        <v>615</v>
      </c>
      <c r="C404" s="168">
        <v>7.0</v>
      </c>
      <c r="D404" s="168">
        <v>4.0</v>
      </c>
      <c r="E404" s="161">
        <f>HISTORICO!$D404/HISTORICO!$C404</f>
        <v>0.5714285714</v>
      </c>
      <c r="F404" s="149"/>
      <c r="G404" s="149"/>
      <c r="H404" s="149"/>
      <c r="I404" s="149"/>
      <c r="J404" s="149"/>
      <c r="K404" s="150"/>
      <c r="L404" s="149"/>
      <c r="M404" s="149"/>
      <c r="N404" s="187" t="s">
        <v>460</v>
      </c>
      <c r="O404" s="6">
        <f>SUM(HISTORICO!$P404:$T404)</f>
        <v>0</v>
      </c>
      <c r="P404" s="6">
        <f>COUNTIF(REG!$D$2:$D$124,HISTORICO!$N404)</f>
        <v>0</v>
      </c>
      <c r="Q404" s="6">
        <f>COUNTIF(REG!$J$2:$J$124,HISTORICO!$N404)</f>
        <v>0</v>
      </c>
      <c r="R404" s="6">
        <f>COUNTIF(REG!$P$2:$P$124,HISTORICO!$N404)</f>
        <v>0</v>
      </c>
      <c r="S404" s="6">
        <f>COUNTIF(REG!$V$2:$V$124,HISTORICO!$N404)</f>
        <v>0</v>
      </c>
      <c r="T404" s="6">
        <f>COUNTIF(REG!$AB$2:$AB$124,HISTORICO!$N404)</f>
        <v>0</v>
      </c>
      <c r="U404" s="161" t="str">
        <f>HISTORICO!$P404/HISTORICO!$O404</f>
        <v>#DIV/0!</v>
      </c>
      <c r="V404" s="161" t="str">
        <f>HISTORICO!$Q404/HISTORICO!$O404</f>
        <v>#DIV/0!</v>
      </c>
      <c r="W404" s="161" t="str">
        <f>(HISTORICO!$S404+HISTORICO!$T404)/HISTORICO!$O404</f>
        <v>#DIV/0!</v>
      </c>
      <c r="X404" s="6">
        <f>SUMIF(REG!$D$2:$D$124,HISTORICO!$N404,REG!$F$2:$F$124)+SUMIF(REG!$J$2:$J$124,HISTORICO!$N404,REG!$L$2:$L$124)+SUMIF(REG!$P$2:$P$124,HISTORICO!$N404,REG!$R$2:$R$124)+SUMIF(REG!$V$2:$V$124,HISTORICO!$N404,REG!$X$2:$X$124)+SUMIF(REG!$AB$2:$AB$124,HISTORICO!$N404,REG!$AD$2:$AD$124)</f>
        <v>0</v>
      </c>
      <c r="Y404" s="6">
        <f>SUMIF(REG!$D$2:$D$124,HISTORICO!$N404,REG!$G$2:$G$124)+SUMIF(REG!$J$2:$J$124,HISTORICO!$N404,REG!$M$2:$M$124)+SUMIF(REG!$P$2:$P$124,HISTORICO!$N404,REG!$S$2:$S$124)+SUMIF(REG!$V$2:$V$124,HISTORICO!$N404,REG!$Y$2:$Y$124)+SUMIF(REG!$AB$2:$AB$124,HISTORICO!$N404,REG!$AE$2:$AE$124)</f>
        <v>0</v>
      </c>
      <c r="Z404" s="6">
        <f>SUMIF(REG!$D$2:$D$124,HISTORICO!$N404,REG!$H$2:$H$124)+SUMIF(REG!$J$2:$J$124,HISTORICO!$N404,REG!$N$2:$N$124)+SUMIF(REG!$P$2:$P$124,HISTORICO!$N404,REG!$T$2:$T$124)+SUMIF(REG!$V$2:$V$124,HISTORICO!$N404,REG!$Z$2:$Z$124)+SUMIF(REG!$AB$2:$AB$124,HISTORICO!$N404,REG!$AF$2:$AF$124)</f>
        <v>0</v>
      </c>
      <c r="AA404" s="6">
        <f>SUMIF(REG!$D$2:$D$124,HISTORICO!$N404,REG!$I$2:$I$124)+SUMIF(REG!$J$2:$J$124,HISTORICO!$N404,REG!$O$2:$O$124)+SUMIF(REG!$P$2:$P$124,HISTORICO!$N404,REG!$U$2:$U$124)+SUMIF(REG!$V$2:$V$124,HISTORICO!$N404,REG!$AA$2:$AA$124)+SUMIF(REG!$AB$2:$AB$124,HISTORICO!$N404,REG!$AG$2:$AG$124)</f>
        <v>0</v>
      </c>
      <c r="AB404" s="6">
        <f>SUM(HISTORICO!$X404:$AA404)</f>
        <v>0</v>
      </c>
      <c r="AC404" s="188" t="str">
        <f>HISTORICO!$AB404/HISTORICO!$O404</f>
        <v>#DIV/0!</v>
      </c>
      <c r="AD404" s="149"/>
      <c r="AE404" s="149"/>
      <c r="AF404" s="149"/>
      <c r="AG404" s="149"/>
      <c r="AH404" s="149"/>
      <c r="AI404" s="149"/>
      <c r="AJ404" s="149"/>
    </row>
    <row r="405" ht="14.25" customHeight="1">
      <c r="A405" s="149"/>
      <c r="B405" s="167" t="s">
        <v>636</v>
      </c>
      <c r="C405" s="169">
        <v>7.0</v>
      </c>
      <c r="D405" s="169">
        <v>3.0</v>
      </c>
      <c r="E405" s="161">
        <f>HISTORICO!$D405/HISTORICO!$C405</f>
        <v>0.4285714286</v>
      </c>
      <c r="F405" s="149"/>
      <c r="G405" s="149"/>
      <c r="H405" s="149"/>
      <c r="I405" s="149"/>
      <c r="J405" s="149"/>
      <c r="K405" s="150"/>
      <c r="L405" s="149"/>
      <c r="M405" s="149"/>
      <c r="N405" s="187" t="s">
        <v>467</v>
      </c>
      <c r="O405" s="6">
        <f>SUM(HISTORICO!$P405:$T405)</f>
        <v>0</v>
      </c>
      <c r="P405" s="6">
        <f>COUNTIF(REG!$D$2:$D$124,HISTORICO!$N405)</f>
        <v>0</v>
      </c>
      <c r="Q405" s="6">
        <f>COUNTIF(REG!$J$2:$J$124,HISTORICO!$N405)</f>
        <v>0</v>
      </c>
      <c r="R405" s="6">
        <f>COUNTIF(REG!$P$2:$P$124,HISTORICO!$N405)</f>
        <v>0</v>
      </c>
      <c r="S405" s="6">
        <f>COUNTIF(REG!$V$2:$V$124,HISTORICO!$N405)</f>
        <v>0</v>
      </c>
      <c r="T405" s="6">
        <f>COUNTIF(REG!$AB$2:$AB$124,HISTORICO!$N405)</f>
        <v>0</v>
      </c>
      <c r="U405" s="161" t="str">
        <f>HISTORICO!$P405/HISTORICO!$O405</f>
        <v>#DIV/0!</v>
      </c>
      <c r="V405" s="161" t="str">
        <f>HISTORICO!$Q405/HISTORICO!$O405</f>
        <v>#DIV/0!</v>
      </c>
      <c r="W405" s="161" t="str">
        <f>(HISTORICO!$S405+HISTORICO!$T405)/HISTORICO!$O405</f>
        <v>#DIV/0!</v>
      </c>
      <c r="X405" s="6">
        <f>SUMIF(REG!$D$2:$D$124,HISTORICO!$N405,REG!$F$2:$F$124)+SUMIF(REG!$J$2:$J$124,HISTORICO!$N405,REG!$L$2:$L$124)+SUMIF(REG!$P$2:$P$124,HISTORICO!$N405,REG!$R$2:$R$124)+SUMIF(REG!$V$2:$V$124,HISTORICO!$N405,REG!$X$2:$X$124)+SUMIF(REG!$AB$2:$AB$124,HISTORICO!$N405,REG!$AD$2:$AD$124)</f>
        <v>0</v>
      </c>
      <c r="Y405" s="6">
        <f>SUMIF(REG!$D$2:$D$124,HISTORICO!$N405,REG!$G$2:$G$124)+SUMIF(REG!$J$2:$J$124,HISTORICO!$N405,REG!$M$2:$M$124)+SUMIF(REG!$P$2:$P$124,HISTORICO!$N405,REG!$S$2:$S$124)+SUMIF(REG!$V$2:$V$124,HISTORICO!$N405,REG!$Y$2:$Y$124)+SUMIF(REG!$AB$2:$AB$124,HISTORICO!$N405,REG!$AE$2:$AE$124)</f>
        <v>0</v>
      </c>
      <c r="Z405" s="6">
        <f>SUMIF(REG!$D$2:$D$124,HISTORICO!$N405,REG!$H$2:$H$124)+SUMIF(REG!$J$2:$J$124,HISTORICO!$N405,REG!$N$2:$N$124)+SUMIF(REG!$P$2:$P$124,HISTORICO!$N405,REG!$T$2:$T$124)+SUMIF(REG!$V$2:$V$124,HISTORICO!$N405,REG!$Z$2:$Z$124)+SUMIF(REG!$AB$2:$AB$124,HISTORICO!$N405,REG!$AF$2:$AF$124)</f>
        <v>0</v>
      </c>
      <c r="AA405" s="6">
        <f>SUMIF(REG!$D$2:$D$124,HISTORICO!$N405,REG!$I$2:$I$124)+SUMIF(REG!$J$2:$J$124,HISTORICO!$N405,REG!$O$2:$O$124)+SUMIF(REG!$P$2:$P$124,HISTORICO!$N405,REG!$U$2:$U$124)+SUMIF(REG!$V$2:$V$124,HISTORICO!$N405,REG!$AA$2:$AA$124)+SUMIF(REG!$AB$2:$AB$124,HISTORICO!$N405,REG!$AG$2:$AG$124)</f>
        <v>0</v>
      </c>
      <c r="AB405" s="6">
        <f>SUM(HISTORICO!$X405:$AA405)</f>
        <v>0</v>
      </c>
      <c r="AC405" s="188" t="str">
        <f>HISTORICO!$AB405/HISTORICO!$O405</f>
        <v>#DIV/0!</v>
      </c>
      <c r="AD405" s="149"/>
      <c r="AE405" s="149"/>
      <c r="AF405" s="149"/>
      <c r="AG405" s="149"/>
      <c r="AH405" s="149"/>
      <c r="AI405" s="149"/>
      <c r="AJ405" s="149"/>
    </row>
    <row r="406" ht="14.25" customHeight="1">
      <c r="A406" s="149"/>
      <c r="B406" s="167" t="s">
        <v>638</v>
      </c>
      <c r="C406" s="169">
        <v>7.0</v>
      </c>
      <c r="D406" s="169">
        <v>3.0</v>
      </c>
      <c r="E406" s="161">
        <f>HISTORICO!$D406/HISTORICO!$C406</f>
        <v>0.4285714286</v>
      </c>
      <c r="F406" s="149"/>
      <c r="G406" s="149"/>
      <c r="H406" s="149"/>
      <c r="I406" s="149"/>
      <c r="J406" s="149"/>
      <c r="K406" s="150"/>
      <c r="L406" s="149"/>
      <c r="M406" s="149"/>
      <c r="N406" s="187" t="s">
        <v>465</v>
      </c>
      <c r="O406" s="6">
        <f>SUM(HISTORICO!$P406:$T406)</f>
        <v>0</v>
      </c>
      <c r="P406" s="6">
        <f>COUNTIF(REG!$D$2:$D$124,HISTORICO!$N406)</f>
        <v>0</v>
      </c>
      <c r="Q406" s="6">
        <f>COUNTIF(REG!$J$2:$J$124,HISTORICO!$N406)</f>
        <v>0</v>
      </c>
      <c r="R406" s="6">
        <f>COUNTIF(REG!$P$2:$P$124,HISTORICO!$N406)</f>
        <v>0</v>
      </c>
      <c r="S406" s="6">
        <f>COUNTIF(REG!$V$2:$V$124,HISTORICO!$N406)</f>
        <v>0</v>
      </c>
      <c r="T406" s="6">
        <f>COUNTIF(REG!$AB$2:$AB$124,HISTORICO!$N406)</f>
        <v>0</v>
      </c>
      <c r="U406" s="161" t="str">
        <f>HISTORICO!$P406/HISTORICO!$O406</f>
        <v>#DIV/0!</v>
      </c>
      <c r="V406" s="161" t="str">
        <f>HISTORICO!$Q406/HISTORICO!$O406</f>
        <v>#DIV/0!</v>
      </c>
      <c r="W406" s="161" t="str">
        <f>(HISTORICO!$S406+HISTORICO!$T406)/HISTORICO!$O406</f>
        <v>#DIV/0!</v>
      </c>
      <c r="X406" s="6">
        <f>SUMIF(REG!$D$2:$D$124,HISTORICO!$N406,REG!$F$2:$F$124)+SUMIF(REG!$J$2:$J$124,HISTORICO!$N406,REG!$L$2:$L$124)+SUMIF(REG!$P$2:$P$124,HISTORICO!$N406,REG!$R$2:$R$124)+SUMIF(REG!$V$2:$V$124,HISTORICO!$N406,REG!$X$2:$X$124)+SUMIF(REG!$AB$2:$AB$124,HISTORICO!$N406,REG!$AD$2:$AD$124)</f>
        <v>0</v>
      </c>
      <c r="Y406" s="6">
        <f>SUMIF(REG!$D$2:$D$124,HISTORICO!$N406,REG!$G$2:$G$124)+SUMIF(REG!$J$2:$J$124,HISTORICO!$N406,REG!$M$2:$M$124)+SUMIF(REG!$P$2:$P$124,HISTORICO!$N406,REG!$S$2:$S$124)+SUMIF(REG!$V$2:$V$124,HISTORICO!$N406,REG!$Y$2:$Y$124)+SUMIF(REG!$AB$2:$AB$124,HISTORICO!$N406,REG!$AE$2:$AE$124)</f>
        <v>0</v>
      </c>
      <c r="Z406" s="6">
        <f>SUMIF(REG!$D$2:$D$124,HISTORICO!$N406,REG!$H$2:$H$124)+SUMIF(REG!$J$2:$J$124,HISTORICO!$N406,REG!$N$2:$N$124)+SUMIF(REG!$P$2:$P$124,HISTORICO!$N406,REG!$T$2:$T$124)+SUMIF(REG!$V$2:$V$124,HISTORICO!$N406,REG!$Z$2:$Z$124)+SUMIF(REG!$AB$2:$AB$124,HISTORICO!$N406,REG!$AF$2:$AF$124)</f>
        <v>0</v>
      </c>
      <c r="AA406" s="6">
        <f>SUMIF(REG!$D$2:$D$124,HISTORICO!$N406,REG!$I$2:$I$124)+SUMIF(REG!$J$2:$J$124,HISTORICO!$N406,REG!$O$2:$O$124)+SUMIF(REG!$P$2:$P$124,HISTORICO!$N406,REG!$U$2:$U$124)+SUMIF(REG!$V$2:$V$124,HISTORICO!$N406,REG!$AA$2:$AA$124)+SUMIF(REG!$AB$2:$AB$124,HISTORICO!$N406,REG!$AG$2:$AG$124)</f>
        <v>0</v>
      </c>
      <c r="AB406" s="6">
        <f>SUM(HISTORICO!$X406:$AA406)</f>
        <v>0</v>
      </c>
      <c r="AC406" s="188" t="str">
        <f>HISTORICO!$AB406/HISTORICO!$O406</f>
        <v>#DIV/0!</v>
      </c>
      <c r="AD406" s="149"/>
      <c r="AE406" s="149"/>
      <c r="AF406" s="149"/>
      <c r="AG406" s="149"/>
      <c r="AH406" s="149"/>
      <c r="AI406" s="149"/>
      <c r="AJ406" s="149"/>
    </row>
    <row r="407" ht="14.25" customHeight="1">
      <c r="A407" s="149"/>
      <c r="B407" s="167" t="s">
        <v>807</v>
      </c>
      <c r="C407" s="169">
        <v>6.0</v>
      </c>
      <c r="D407" s="169">
        <v>0.0</v>
      </c>
      <c r="E407" s="161">
        <f>HISTORICO!$D407/HISTORICO!$C407</f>
        <v>0</v>
      </c>
      <c r="F407" s="149"/>
      <c r="G407" s="149"/>
      <c r="H407" s="149"/>
      <c r="I407" s="149"/>
      <c r="J407" s="149"/>
      <c r="K407" s="150"/>
      <c r="L407" s="149"/>
      <c r="M407" s="149"/>
      <c r="N407" s="187" t="s">
        <v>79</v>
      </c>
      <c r="O407" s="6">
        <f>SUM(HISTORICO!$P407:$T407)</f>
        <v>4</v>
      </c>
      <c r="P407" s="6">
        <f>COUNTIF(REG!$D$2:$D$124,HISTORICO!$N407)</f>
        <v>0</v>
      </c>
      <c r="Q407" s="6">
        <f>COUNTIF(REG!$J$2:$J$124,HISTORICO!$N407)</f>
        <v>0</v>
      </c>
      <c r="R407" s="6">
        <f>COUNTIF(REG!$P$2:$P$124,HISTORICO!$N407)</f>
        <v>2</v>
      </c>
      <c r="S407" s="6">
        <f>COUNTIF(REG!$V$2:$V$124,HISTORICO!$N407)</f>
        <v>2</v>
      </c>
      <c r="T407" s="6">
        <f>COUNTIF(REG!$AB$2:$AB$124,HISTORICO!$N407)</f>
        <v>0</v>
      </c>
      <c r="U407" s="161">
        <f>HISTORICO!$P407/HISTORICO!$O407</f>
        <v>0</v>
      </c>
      <c r="V407" s="161">
        <f>HISTORICO!$Q407/HISTORICO!$O407</f>
        <v>0</v>
      </c>
      <c r="W407" s="161">
        <f>(HISTORICO!$S407+HISTORICO!$T407)/HISTORICO!$O407</f>
        <v>0.5</v>
      </c>
      <c r="X407" s="6">
        <f>SUMIF(REG!$D$2:$D$124,HISTORICO!$N407,REG!$F$2:$F$124)+SUMIF(REG!$J$2:$J$124,HISTORICO!$N407,REG!$L$2:$L$124)+SUMIF(REG!$P$2:$P$124,HISTORICO!$N407,REG!$R$2:$R$124)+SUMIF(REG!$V$2:$V$124,HISTORICO!$N407,REG!$X$2:$X$124)+SUMIF(REG!$AB$2:$AB$124,HISTORICO!$N407,REG!$AD$2:$AD$124)</f>
        <v>0</v>
      </c>
      <c r="Y407" s="6">
        <f>SUMIF(REG!$D$2:$D$124,HISTORICO!$N407,REG!$G$2:$G$124)+SUMIF(REG!$J$2:$J$124,HISTORICO!$N407,REG!$M$2:$M$124)+SUMIF(REG!$P$2:$P$124,HISTORICO!$N407,REG!$S$2:$S$124)+SUMIF(REG!$V$2:$V$124,HISTORICO!$N407,REG!$Y$2:$Y$124)+SUMIF(REG!$AB$2:$AB$124,HISTORICO!$N407,REG!$AE$2:$AE$124)</f>
        <v>0</v>
      </c>
      <c r="Z407" s="6">
        <f>SUMIF(REG!$D$2:$D$124,HISTORICO!$N407,REG!$H$2:$H$124)+SUMIF(REG!$J$2:$J$124,HISTORICO!$N407,REG!$N$2:$N$124)+SUMIF(REG!$P$2:$P$124,HISTORICO!$N407,REG!$T$2:$T$124)+SUMIF(REG!$V$2:$V$124,HISTORICO!$N407,REG!$Z$2:$Z$124)+SUMIF(REG!$AB$2:$AB$124,HISTORICO!$N407,REG!$AF$2:$AF$124)</f>
        <v>0</v>
      </c>
      <c r="AA407" s="6">
        <f>SUMIF(REG!$D$2:$D$124,HISTORICO!$N407,REG!$I$2:$I$124)+SUMIF(REG!$J$2:$J$124,HISTORICO!$N407,REG!$O$2:$O$124)+SUMIF(REG!$P$2:$P$124,HISTORICO!$N407,REG!$U$2:$U$124)+SUMIF(REG!$V$2:$V$124,HISTORICO!$N407,REG!$AA$2:$AA$124)+SUMIF(REG!$AB$2:$AB$124,HISTORICO!$N407,REG!$AG$2:$AG$124)</f>
        <v>0</v>
      </c>
      <c r="AB407" s="6">
        <f>SUM(HISTORICO!$X407:$AA407)</f>
        <v>0</v>
      </c>
      <c r="AC407" s="188">
        <f>HISTORICO!$AB407/HISTORICO!$O407</f>
        <v>0</v>
      </c>
      <c r="AD407" s="149"/>
      <c r="AE407" s="149"/>
      <c r="AF407" s="149"/>
      <c r="AG407" s="149"/>
      <c r="AH407" s="149"/>
      <c r="AI407" s="149"/>
      <c r="AJ407" s="149"/>
    </row>
    <row r="408" ht="14.25" customHeight="1">
      <c r="A408" s="149"/>
      <c r="B408" s="167" t="s">
        <v>683</v>
      </c>
      <c r="C408" s="168">
        <v>6.0</v>
      </c>
      <c r="D408" s="168">
        <v>2.0</v>
      </c>
      <c r="E408" s="161">
        <f>HISTORICO!$D408/HISTORICO!$C408</f>
        <v>0.3333333333</v>
      </c>
      <c r="F408" s="149"/>
      <c r="G408" s="149"/>
      <c r="H408" s="149"/>
      <c r="I408" s="149"/>
      <c r="J408" s="149"/>
      <c r="K408" s="150"/>
      <c r="L408" s="149"/>
      <c r="M408" s="149"/>
      <c r="N408" s="187" t="s">
        <v>399</v>
      </c>
      <c r="O408" s="6">
        <f>SUM(HISTORICO!$P408:$T408)</f>
        <v>0</v>
      </c>
      <c r="P408" s="6">
        <f>COUNTIF(REG!$D$2:$D$124,HISTORICO!$N408)</f>
        <v>0</v>
      </c>
      <c r="Q408" s="6">
        <f>COUNTIF(REG!$J$2:$J$124,HISTORICO!$N408)</f>
        <v>0</v>
      </c>
      <c r="R408" s="6">
        <f>COUNTIF(REG!$P$2:$P$124,HISTORICO!$N408)</f>
        <v>0</v>
      </c>
      <c r="S408" s="6">
        <f>COUNTIF(REG!$V$2:$V$124,HISTORICO!$N408)</f>
        <v>0</v>
      </c>
      <c r="T408" s="6">
        <f>COUNTIF(REG!$AB$2:$AB$124,HISTORICO!$N408)</f>
        <v>0</v>
      </c>
      <c r="U408" s="161" t="str">
        <f>HISTORICO!$P408/HISTORICO!$O408</f>
        <v>#DIV/0!</v>
      </c>
      <c r="V408" s="161" t="str">
        <f>HISTORICO!$Q408/HISTORICO!$O408</f>
        <v>#DIV/0!</v>
      </c>
      <c r="W408" s="161" t="str">
        <f>(HISTORICO!$S408+HISTORICO!$T408)/HISTORICO!$O408</f>
        <v>#DIV/0!</v>
      </c>
      <c r="X408" s="6">
        <f>SUMIF(REG!$D$2:$D$124,HISTORICO!$N408,REG!$F$2:$F$124)+SUMIF(REG!$J$2:$J$124,HISTORICO!$N408,REG!$L$2:$L$124)+SUMIF(REG!$P$2:$P$124,HISTORICO!$N408,REG!$R$2:$R$124)+SUMIF(REG!$V$2:$V$124,HISTORICO!$N408,REG!$X$2:$X$124)+SUMIF(REG!$AB$2:$AB$124,HISTORICO!$N408,REG!$AD$2:$AD$124)</f>
        <v>0</v>
      </c>
      <c r="Y408" s="6">
        <f>SUMIF(REG!$D$2:$D$124,HISTORICO!$N408,REG!$G$2:$G$124)+SUMIF(REG!$J$2:$J$124,HISTORICO!$N408,REG!$M$2:$M$124)+SUMIF(REG!$P$2:$P$124,HISTORICO!$N408,REG!$S$2:$S$124)+SUMIF(REG!$V$2:$V$124,HISTORICO!$N408,REG!$Y$2:$Y$124)+SUMIF(REG!$AB$2:$AB$124,HISTORICO!$N408,REG!$AE$2:$AE$124)</f>
        <v>0</v>
      </c>
      <c r="Z408" s="6">
        <f>SUMIF(REG!$D$2:$D$124,HISTORICO!$N408,REG!$H$2:$H$124)+SUMIF(REG!$J$2:$J$124,HISTORICO!$N408,REG!$N$2:$N$124)+SUMIF(REG!$P$2:$P$124,HISTORICO!$N408,REG!$T$2:$T$124)+SUMIF(REG!$V$2:$V$124,HISTORICO!$N408,REG!$Z$2:$Z$124)+SUMIF(REG!$AB$2:$AB$124,HISTORICO!$N408,REG!$AF$2:$AF$124)</f>
        <v>0</v>
      </c>
      <c r="AA408" s="6">
        <f>SUMIF(REG!$D$2:$D$124,HISTORICO!$N408,REG!$I$2:$I$124)+SUMIF(REG!$J$2:$J$124,HISTORICO!$N408,REG!$O$2:$O$124)+SUMIF(REG!$P$2:$P$124,HISTORICO!$N408,REG!$U$2:$U$124)+SUMIF(REG!$V$2:$V$124,HISTORICO!$N408,REG!$AA$2:$AA$124)+SUMIF(REG!$AB$2:$AB$124,HISTORICO!$N408,REG!$AG$2:$AG$124)</f>
        <v>0</v>
      </c>
      <c r="AB408" s="6">
        <f>SUM(HISTORICO!$X408:$AA408)</f>
        <v>0</v>
      </c>
      <c r="AC408" s="188" t="str">
        <f>HISTORICO!$AB408/HISTORICO!$O408</f>
        <v>#DIV/0!</v>
      </c>
      <c r="AD408" s="149"/>
      <c r="AE408" s="149"/>
      <c r="AF408" s="149"/>
      <c r="AG408" s="149"/>
      <c r="AH408" s="149"/>
      <c r="AI408" s="149"/>
      <c r="AJ408" s="149"/>
    </row>
    <row r="409" ht="14.25" customHeight="1">
      <c r="A409" s="149"/>
      <c r="B409" s="167" t="s">
        <v>624</v>
      </c>
      <c r="C409" s="169">
        <v>6.0</v>
      </c>
      <c r="D409" s="169">
        <v>3.0</v>
      </c>
      <c r="E409" s="161">
        <f>HISTORICO!$D409/HISTORICO!$C409</f>
        <v>0.5</v>
      </c>
      <c r="F409" s="149"/>
      <c r="G409" s="149"/>
      <c r="H409" s="149"/>
      <c r="I409" s="149"/>
      <c r="J409" s="149"/>
      <c r="K409" s="150"/>
      <c r="L409" s="149"/>
      <c r="M409" s="149"/>
      <c r="N409" s="187" t="s">
        <v>405</v>
      </c>
      <c r="O409" s="6">
        <f>SUM(HISTORICO!$P409:$T409)</f>
        <v>0</v>
      </c>
      <c r="P409" s="6">
        <f>COUNTIF(REG!$D$2:$D$124,HISTORICO!$N409)</f>
        <v>0</v>
      </c>
      <c r="Q409" s="6">
        <f>COUNTIF(REG!$J$2:$J$124,HISTORICO!$N409)</f>
        <v>0</v>
      </c>
      <c r="R409" s="6">
        <f>COUNTIF(REG!$P$2:$P$124,HISTORICO!$N409)</f>
        <v>0</v>
      </c>
      <c r="S409" s="6">
        <f>COUNTIF(REG!$V$2:$V$124,HISTORICO!$N409)</f>
        <v>0</v>
      </c>
      <c r="T409" s="6">
        <f>COUNTIF(REG!$AB$2:$AB$124,HISTORICO!$N409)</f>
        <v>0</v>
      </c>
      <c r="U409" s="161" t="str">
        <f>HISTORICO!$P409/HISTORICO!$O409</f>
        <v>#DIV/0!</v>
      </c>
      <c r="V409" s="161" t="str">
        <f>HISTORICO!$Q409/HISTORICO!$O409</f>
        <v>#DIV/0!</v>
      </c>
      <c r="W409" s="161" t="str">
        <f>(HISTORICO!$S409+HISTORICO!$T409)/HISTORICO!$O409</f>
        <v>#DIV/0!</v>
      </c>
      <c r="X409" s="6">
        <f>SUMIF(REG!$D$2:$D$124,HISTORICO!$N409,REG!$F$2:$F$124)+SUMIF(REG!$J$2:$J$124,HISTORICO!$N409,REG!$L$2:$L$124)+SUMIF(REG!$P$2:$P$124,HISTORICO!$N409,REG!$R$2:$R$124)+SUMIF(REG!$V$2:$V$124,HISTORICO!$N409,REG!$X$2:$X$124)+SUMIF(REG!$AB$2:$AB$124,HISTORICO!$N409,REG!$AD$2:$AD$124)</f>
        <v>0</v>
      </c>
      <c r="Y409" s="6">
        <f>SUMIF(REG!$D$2:$D$124,HISTORICO!$N409,REG!$G$2:$G$124)+SUMIF(REG!$J$2:$J$124,HISTORICO!$N409,REG!$M$2:$M$124)+SUMIF(REG!$P$2:$P$124,HISTORICO!$N409,REG!$S$2:$S$124)+SUMIF(REG!$V$2:$V$124,HISTORICO!$N409,REG!$Y$2:$Y$124)+SUMIF(REG!$AB$2:$AB$124,HISTORICO!$N409,REG!$AE$2:$AE$124)</f>
        <v>0</v>
      </c>
      <c r="Z409" s="6">
        <f>SUMIF(REG!$D$2:$D$124,HISTORICO!$N409,REG!$H$2:$H$124)+SUMIF(REG!$J$2:$J$124,HISTORICO!$N409,REG!$N$2:$N$124)+SUMIF(REG!$P$2:$P$124,HISTORICO!$N409,REG!$T$2:$T$124)+SUMIF(REG!$V$2:$V$124,HISTORICO!$N409,REG!$Z$2:$Z$124)+SUMIF(REG!$AB$2:$AB$124,HISTORICO!$N409,REG!$AF$2:$AF$124)</f>
        <v>0</v>
      </c>
      <c r="AA409" s="6">
        <f>SUMIF(REG!$D$2:$D$124,HISTORICO!$N409,REG!$I$2:$I$124)+SUMIF(REG!$J$2:$J$124,HISTORICO!$N409,REG!$O$2:$O$124)+SUMIF(REG!$P$2:$P$124,HISTORICO!$N409,REG!$U$2:$U$124)+SUMIF(REG!$V$2:$V$124,HISTORICO!$N409,REG!$AA$2:$AA$124)+SUMIF(REG!$AB$2:$AB$124,HISTORICO!$N409,REG!$AG$2:$AG$124)</f>
        <v>0</v>
      </c>
      <c r="AB409" s="6">
        <f>SUM(HISTORICO!$X409:$AA409)</f>
        <v>0</v>
      </c>
      <c r="AC409" s="188" t="str">
        <f>HISTORICO!$AB409/HISTORICO!$O409</f>
        <v>#DIV/0!</v>
      </c>
      <c r="AD409" s="149"/>
      <c r="AE409" s="149"/>
      <c r="AF409" s="149"/>
      <c r="AG409" s="149"/>
      <c r="AH409" s="149"/>
      <c r="AI409" s="149"/>
      <c r="AJ409" s="149"/>
    </row>
    <row r="410" ht="14.25" customHeight="1">
      <c r="A410" s="149"/>
      <c r="B410" s="167" t="s">
        <v>705</v>
      </c>
      <c r="C410" s="168">
        <v>6.0</v>
      </c>
      <c r="D410" s="168">
        <v>2.0</v>
      </c>
      <c r="E410" s="161">
        <f>HISTORICO!$D410/HISTORICO!$C410</f>
        <v>0.3333333333</v>
      </c>
      <c r="F410" s="149"/>
      <c r="G410" s="149"/>
      <c r="H410" s="149"/>
      <c r="I410" s="149"/>
      <c r="J410" s="149"/>
      <c r="K410" s="150"/>
      <c r="L410" s="149"/>
      <c r="M410" s="149"/>
      <c r="N410" s="187" t="s">
        <v>493</v>
      </c>
      <c r="O410" s="6">
        <f>SUM(HISTORICO!$P410:$T410)</f>
        <v>0</v>
      </c>
      <c r="P410" s="6">
        <f>COUNTIF(REG!$D$2:$D$124,HISTORICO!$N410)</f>
        <v>0</v>
      </c>
      <c r="Q410" s="6">
        <f>COUNTIF(REG!$J$2:$J$124,HISTORICO!$N410)</f>
        <v>0</v>
      </c>
      <c r="R410" s="6">
        <f>COUNTIF(REG!$P$2:$P$124,HISTORICO!$N410)</f>
        <v>0</v>
      </c>
      <c r="S410" s="6">
        <f>COUNTIF(REG!$V$2:$V$124,HISTORICO!$N410)</f>
        <v>0</v>
      </c>
      <c r="T410" s="6">
        <f>COUNTIF(REG!$AB$2:$AB$124,HISTORICO!$N410)</f>
        <v>0</v>
      </c>
      <c r="U410" s="161" t="str">
        <f>HISTORICO!$P410/HISTORICO!$O410</f>
        <v>#DIV/0!</v>
      </c>
      <c r="V410" s="161" t="str">
        <f>HISTORICO!$Q410/HISTORICO!$O410</f>
        <v>#DIV/0!</v>
      </c>
      <c r="W410" s="161" t="str">
        <f>(HISTORICO!$S410+HISTORICO!$T410)/HISTORICO!$O410</f>
        <v>#DIV/0!</v>
      </c>
      <c r="X410" s="6">
        <f>SUMIF(REG!$D$2:$D$124,HISTORICO!$N410,REG!$F$2:$F$124)+SUMIF(REG!$J$2:$J$124,HISTORICO!$N410,REG!$L$2:$L$124)+SUMIF(REG!$P$2:$P$124,HISTORICO!$N410,REG!$R$2:$R$124)+SUMIF(REG!$V$2:$V$124,HISTORICO!$N410,REG!$X$2:$X$124)+SUMIF(REG!$AB$2:$AB$124,HISTORICO!$N410,REG!$AD$2:$AD$124)</f>
        <v>0</v>
      </c>
      <c r="Y410" s="6">
        <f>SUMIF(REG!$D$2:$D$124,HISTORICO!$N410,REG!$G$2:$G$124)+SUMIF(REG!$J$2:$J$124,HISTORICO!$N410,REG!$M$2:$M$124)+SUMIF(REG!$P$2:$P$124,HISTORICO!$N410,REG!$S$2:$S$124)+SUMIF(REG!$V$2:$V$124,HISTORICO!$N410,REG!$Y$2:$Y$124)+SUMIF(REG!$AB$2:$AB$124,HISTORICO!$N410,REG!$AE$2:$AE$124)</f>
        <v>0</v>
      </c>
      <c r="Z410" s="6">
        <f>SUMIF(REG!$D$2:$D$124,HISTORICO!$N410,REG!$H$2:$H$124)+SUMIF(REG!$J$2:$J$124,HISTORICO!$N410,REG!$N$2:$N$124)+SUMIF(REG!$P$2:$P$124,HISTORICO!$N410,REG!$T$2:$T$124)+SUMIF(REG!$V$2:$V$124,HISTORICO!$N410,REG!$Z$2:$Z$124)+SUMIF(REG!$AB$2:$AB$124,HISTORICO!$N410,REG!$AF$2:$AF$124)</f>
        <v>0</v>
      </c>
      <c r="AA410" s="6">
        <f>SUMIF(REG!$D$2:$D$124,HISTORICO!$N410,REG!$I$2:$I$124)+SUMIF(REG!$J$2:$J$124,HISTORICO!$N410,REG!$O$2:$O$124)+SUMIF(REG!$P$2:$P$124,HISTORICO!$N410,REG!$U$2:$U$124)+SUMIF(REG!$V$2:$V$124,HISTORICO!$N410,REG!$AA$2:$AA$124)+SUMIF(REG!$AB$2:$AB$124,HISTORICO!$N410,REG!$AG$2:$AG$124)</f>
        <v>0</v>
      </c>
      <c r="AB410" s="6">
        <f>SUM(HISTORICO!$X410:$AA410)</f>
        <v>0</v>
      </c>
      <c r="AC410" s="188" t="str">
        <f>HISTORICO!$AB410/HISTORICO!$O410</f>
        <v>#DIV/0!</v>
      </c>
      <c r="AD410" s="149"/>
      <c r="AE410" s="149"/>
      <c r="AF410" s="149"/>
      <c r="AG410" s="149"/>
      <c r="AH410" s="149"/>
      <c r="AI410" s="149"/>
      <c r="AJ410" s="149"/>
    </row>
    <row r="411" ht="14.25" customHeight="1">
      <c r="A411" s="149"/>
      <c r="B411" s="167" t="s">
        <v>43</v>
      </c>
      <c r="C411" s="168">
        <v>6.0</v>
      </c>
      <c r="D411" s="168">
        <v>2.0</v>
      </c>
      <c r="E411" s="161">
        <f>HISTORICO!$D411/HISTORICO!$C411</f>
        <v>0.3333333333</v>
      </c>
      <c r="F411" s="149"/>
      <c r="G411" s="149"/>
      <c r="H411" s="149"/>
      <c r="I411" s="149"/>
      <c r="J411" s="149"/>
      <c r="K411" s="150"/>
      <c r="L411" s="149"/>
      <c r="M411" s="149"/>
      <c r="N411" s="187" t="s">
        <v>494</v>
      </c>
      <c r="O411" s="6">
        <f>SUM(HISTORICO!$P411:$T411)</f>
        <v>0</v>
      </c>
      <c r="P411" s="6">
        <f>COUNTIF(REG!$D$2:$D$124,HISTORICO!$N411)</f>
        <v>0</v>
      </c>
      <c r="Q411" s="6">
        <f>COUNTIF(REG!$J$2:$J$124,HISTORICO!$N411)</f>
        <v>0</v>
      </c>
      <c r="R411" s="6">
        <f>COUNTIF(REG!$P$2:$P$124,HISTORICO!$N411)</f>
        <v>0</v>
      </c>
      <c r="S411" s="6">
        <f>COUNTIF(REG!$V$2:$V$124,HISTORICO!$N411)</f>
        <v>0</v>
      </c>
      <c r="T411" s="6">
        <f>COUNTIF(REG!$AB$2:$AB$124,HISTORICO!$N411)</f>
        <v>0</v>
      </c>
      <c r="U411" s="161" t="str">
        <f>HISTORICO!$P411/HISTORICO!$O411</f>
        <v>#DIV/0!</v>
      </c>
      <c r="V411" s="161" t="str">
        <f>HISTORICO!$Q411/HISTORICO!$O411</f>
        <v>#DIV/0!</v>
      </c>
      <c r="W411" s="161" t="str">
        <f>(HISTORICO!$S411+HISTORICO!$T411)/HISTORICO!$O411</f>
        <v>#DIV/0!</v>
      </c>
      <c r="X411" s="6">
        <f>SUMIF(REG!$D$2:$D$124,HISTORICO!$N411,REG!$F$2:$F$124)+SUMIF(REG!$J$2:$J$124,HISTORICO!$N411,REG!$L$2:$L$124)+SUMIF(REG!$P$2:$P$124,HISTORICO!$N411,REG!$R$2:$R$124)+SUMIF(REG!$V$2:$V$124,HISTORICO!$N411,REG!$X$2:$X$124)+SUMIF(REG!$AB$2:$AB$124,HISTORICO!$N411,REG!$AD$2:$AD$124)</f>
        <v>0</v>
      </c>
      <c r="Y411" s="6">
        <f>SUMIF(REG!$D$2:$D$124,HISTORICO!$N411,REG!$G$2:$G$124)+SUMIF(REG!$J$2:$J$124,HISTORICO!$N411,REG!$M$2:$M$124)+SUMIF(REG!$P$2:$P$124,HISTORICO!$N411,REG!$S$2:$S$124)+SUMIF(REG!$V$2:$V$124,HISTORICO!$N411,REG!$Y$2:$Y$124)+SUMIF(REG!$AB$2:$AB$124,HISTORICO!$N411,REG!$AE$2:$AE$124)</f>
        <v>0</v>
      </c>
      <c r="Z411" s="6">
        <f>SUMIF(REG!$D$2:$D$124,HISTORICO!$N411,REG!$H$2:$H$124)+SUMIF(REG!$J$2:$J$124,HISTORICO!$N411,REG!$N$2:$N$124)+SUMIF(REG!$P$2:$P$124,HISTORICO!$N411,REG!$T$2:$T$124)+SUMIF(REG!$V$2:$V$124,HISTORICO!$N411,REG!$Z$2:$Z$124)+SUMIF(REG!$AB$2:$AB$124,HISTORICO!$N411,REG!$AF$2:$AF$124)</f>
        <v>0</v>
      </c>
      <c r="AA411" s="6">
        <f>SUMIF(REG!$D$2:$D$124,HISTORICO!$N411,REG!$I$2:$I$124)+SUMIF(REG!$J$2:$J$124,HISTORICO!$N411,REG!$O$2:$O$124)+SUMIF(REG!$P$2:$P$124,HISTORICO!$N411,REG!$U$2:$U$124)+SUMIF(REG!$V$2:$V$124,HISTORICO!$N411,REG!$AA$2:$AA$124)+SUMIF(REG!$AB$2:$AB$124,HISTORICO!$N411,REG!$AG$2:$AG$124)</f>
        <v>0</v>
      </c>
      <c r="AB411" s="6">
        <f>SUM(HISTORICO!$X411:$AA411)</f>
        <v>0</v>
      </c>
      <c r="AC411" s="188" t="str">
        <f>HISTORICO!$AB411/HISTORICO!$O411</f>
        <v>#DIV/0!</v>
      </c>
      <c r="AD411" s="149"/>
      <c r="AE411" s="149"/>
      <c r="AF411" s="149"/>
      <c r="AG411" s="149"/>
      <c r="AH411" s="149"/>
      <c r="AI411" s="149"/>
      <c r="AJ411" s="149"/>
    </row>
    <row r="412" ht="14.25" customHeight="1">
      <c r="A412" s="149"/>
      <c r="B412" s="167" t="s">
        <v>411</v>
      </c>
      <c r="C412" s="168">
        <v>6.0</v>
      </c>
      <c r="D412" s="168">
        <v>1.0</v>
      </c>
      <c r="E412" s="161">
        <f>HISTORICO!$D412/HISTORICO!$C412</f>
        <v>0.1666666667</v>
      </c>
      <c r="F412" s="149"/>
      <c r="G412" s="149"/>
      <c r="H412" s="149"/>
      <c r="I412" s="149"/>
      <c r="J412" s="149"/>
      <c r="K412" s="150"/>
      <c r="L412" s="149"/>
      <c r="M412" s="149"/>
      <c r="N412" s="187" t="s">
        <v>482</v>
      </c>
      <c r="O412" s="6">
        <f>SUM(HISTORICO!$P412:$T412)</f>
        <v>0</v>
      </c>
      <c r="P412" s="6">
        <f>COUNTIF(REG!$D$2:$D$124,HISTORICO!$N412)</f>
        <v>0</v>
      </c>
      <c r="Q412" s="6">
        <f>COUNTIF(REG!$J$2:$J$124,HISTORICO!$N412)</f>
        <v>0</v>
      </c>
      <c r="R412" s="6">
        <f>COUNTIF(REG!$P$2:$P$124,HISTORICO!$N412)</f>
        <v>0</v>
      </c>
      <c r="S412" s="6">
        <f>COUNTIF(REG!$V$2:$V$124,HISTORICO!$N412)</f>
        <v>0</v>
      </c>
      <c r="T412" s="6">
        <f>COUNTIF(REG!$AB$2:$AB$124,HISTORICO!$N412)</f>
        <v>0</v>
      </c>
      <c r="U412" s="161" t="str">
        <f>HISTORICO!$P412/HISTORICO!$O412</f>
        <v>#DIV/0!</v>
      </c>
      <c r="V412" s="161" t="str">
        <f>HISTORICO!$Q412/HISTORICO!$O412</f>
        <v>#DIV/0!</v>
      </c>
      <c r="W412" s="161" t="str">
        <f>(HISTORICO!$S412+HISTORICO!$T412)/HISTORICO!$O412</f>
        <v>#DIV/0!</v>
      </c>
      <c r="X412" s="6">
        <f>SUMIF(REG!$D$2:$D$124,HISTORICO!$N412,REG!$F$2:$F$124)+SUMIF(REG!$J$2:$J$124,HISTORICO!$N412,REG!$L$2:$L$124)+SUMIF(REG!$P$2:$P$124,HISTORICO!$N412,REG!$R$2:$R$124)+SUMIF(REG!$V$2:$V$124,HISTORICO!$N412,REG!$X$2:$X$124)+SUMIF(REG!$AB$2:$AB$124,HISTORICO!$N412,REG!$AD$2:$AD$124)</f>
        <v>0</v>
      </c>
      <c r="Y412" s="6">
        <f>SUMIF(REG!$D$2:$D$124,HISTORICO!$N412,REG!$G$2:$G$124)+SUMIF(REG!$J$2:$J$124,HISTORICO!$N412,REG!$M$2:$M$124)+SUMIF(REG!$P$2:$P$124,HISTORICO!$N412,REG!$S$2:$S$124)+SUMIF(REG!$V$2:$V$124,HISTORICO!$N412,REG!$Y$2:$Y$124)+SUMIF(REG!$AB$2:$AB$124,HISTORICO!$N412,REG!$AE$2:$AE$124)</f>
        <v>0</v>
      </c>
      <c r="Z412" s="6">
        <f>SUMIF(REG!$D$2:$D$124,HISTORICO!$N412,REG!$H$2:$H$124)+SUMIF(REG!$J$2:$J$124,HISTORICO!$N412,REG!$N$2:$N$124)+SUMIF(REG!$P$2:$P$124,HISTORICO!$N412,REG!$T$2:$T$124)+SUMIF(REG!$V$2:$V$124,HISTORICO!$N412,REG!$Z$2:$Z$124)+SUMIF(REG!$AB$2:$AB$124,HISTORICO!$N412,REG!$AF$2:$AF$124)</f>
        <v>0</v>
      </c>
      <c r="AA412" s="6">
        <f>SUMIF(REG!$D$2:$D$124,HISTORICO!$N412,REG!$I$2:$I$124)+SUMIF(REG!$J$2:$J$124,HISTORICO!$N412,REG!$O$2:$O$124)+SUMIF(REG!$P$2:$P$124,HISTORICO!$N412,REG!$U$2:$U$124)+SUMIF(REG!$V$2:$V$124,HISTORICO!$N412,REG!$AA$2:$AA$124)+SUMIF(REG!$AB$2:$AB$124,HISTORICO!$N412,REG!$AG$2:$AG$124)</f>
        <v>0</v>
      </c>
      <c r="AB412" s="6">
        <f>SUM(HISTORICO!$X412:$AA412)</f>
        <v>0</v>
      </c>
      <c r="AC412" s="188" t="str">
        <f>HISTORICO!$AB412/HISTORICO!$O412</f>
        <v>#DIV/0!</v>
      </c>
      <c r="AD412" s="149"/>
      <c r="AE412" s="149"/>
      <c r="AF412" s="149"/>
      <c r="AG412" s="149"/>
      <c r="AH412" s="149"/>
      <c r="AI412" s="149"/>
      <c r="AJ412" s="149"/>
    </row>
    <row r="413" ht="14.25" customHeight="1">
      <c r="A413" s="149"/>
      <c r="B413" s="167" t="s">
        <v>783</v>
      </c>
      <c r="C413" s="169">
        <v>6.0</v>
      </c>
      <c r="D413" s="169">
        <v>1.0</v>
      </c>
      <c r="E413" s="161">
        <f>HISTORICO!$D413/HISTORICO!$C413</f>
        <v>0.1666666667</v>
      </c>
      <c r="F413" s="149"/>
      <c r="G413" s="149"/>
      <c r="H413" s="149"/>
      <c r="I413" s="149"/>
      <c r="J413" s="149"/>
      <c r="K413" s="150"/>
      <c r="L413" s="149"/>
      <c r="M413" s="149"/>
      <c r="N413" s="187" t="s">
        <v>36</v>
      </c>
      <c r="O413" s="6">
        <f>SUM(HISTORICO!$P413:$T413)</f>
        <v>7</v>
      </c>
      <c r="P413" s="6">
        <f>COUNTIF(REG!$D$2:$D$124,HISTORICO!$N413)</f>
        <v>0</v>
      </c>
      <c r="Q413" s="6">
        <f>COUNTIF(REG!$J$2:$J$124,HISTORICO!$N413)</f>
        <v>3</v>
      </c>
      <c r="R413" s="6">
        <f>COUNTIF(REG!$P$2:$P$124,HISTORICO!$N413)</f>
        <v>3</v>
      </c>
      <c r="S413" s="6">
        <f>COUNTIF(REG!$V$2:$V$124,HISTORICO!$N413)</f>
        <v>1</v>
      </c>
      <c r="T413" s="6">
        <f>COUNTIF(REG!$AB$2:$AB$124,HISTORICO!$N413)</f>
        <v>0</v>
      </c>
      <c r="U413" s="161">
        <f>HISTORICO!$P413/HISTORICO!$O413</f>
        <v>0</v>
      </c>
      <c r="V413" s="161">
        <f>HISTORICO!$Q413/HISTORICO!$O413</f>
        <v>0.4285714286</v>
      </c>
      <c r="W413" s="161">
        <f>(HISTORICO!$S413+HISTORICO!$T413)/HISTORICO!$O413</f>
        <v>0.1428571429</v>
      </c>
      <c r="X413" s="6">
        <f>SUMIF(REG!$D$2:$D$124,HISTORICO!$N413,REG!$F$2:$F$124)+SUMIF(REG!$J$2:$J$124,HISTORICO!$N413,REG!$L$2:$L$124)+SUMIF(REG!$P$2:$P$124,HISTORICO!$N413,REG!$R$2:$R$124)+SUMIF(REG!$V$2:$V$124,HISTORICO!$N413,REG!$X$2:$X$124)+SUMIF(REG!$AB$2:$AB$124,HISTORICO!$N413,REG!$AD$2:$AD$124)</f>
        <v>2</v>
      </c>
      <c r="Y413" s="6">
        <f>SUMIF(REG!$D$2:$D$124,HISTORICO!$N413,REG!$G$2:$G$124)+SUMIF(REG!$J$2:$J$124,HISTORICO!$N413,REG!$M$2:$M$124)+SUMIF(REG!$P$2:$P$124,HISTORICO!$N413,REG!$S$2:$S$124)+SUMIF(REG!$V$2:$V$124,HISTORICO!$N413,REG!$Y$2:$Y$124)+SUMIF(REG!$AB$2:$AB$124,HISTORICO!$N413,REG!$AE$2:$AE$124)</f>
        <v>0</v>
      </c>
      <c r="Z413" s="6">
        <f>SUMIF(REG!$D$2:$D$124,HISTORICO!$N413,REG!$H$2:$H$124)+SUMIF(REG!$J$2:$J$124,HISTORICO!$N413,REG!$N$2:$N$124)+SUMIF(REG!$P$2:$P$124,HISTORICO!$N413,REG!$T$2:$T$124)+SUMIF(REG!$V$2:$V$124,HISTORICO!$N413,REG!$Z$2:$Z$124)+SUMIF(REG!$AB$2:$AB$124,HISTORICO!$N413,REG!$AF$2:$AF$124)</f>
        <v>2</v>
      </c>
      <c r="AA413" s="6">
        <f>SUMIF(REG!$D$2:$D$124,HISTORICO!$N413,REG!$I$2:$I$124)+SUMIF(REG!$J$2:$J$124,HISTORICO!$N413,REG!$O$2:$O$124)+SUMIF(REG!$P$2:$P$124,HISTORICO!$N413,REG!$U$2:$U$124)+SUMIF(REG!$V$2:$V$124,HISTORICO!$N413,REG!$AA$2:$AA$124)+SUMIF(REG!$AB$2:$AB$124,HISTORICO!$N413,REG!$AG$2:$AG$124)</f>
        <v>0</v>
      </c>
      <c r="AB413" s="6">
        <f>SUM(HISTORICO!$X413:$AA413)</f>
        <v>4</v>
      </c>
      <c r="AC413" s="188">
        <f>HISTORICO!$AB413/HISTORICO!$O413</f>
        <v>0.5714285714</v>
      </c>
      <c r="AD413" s="149"/>
      <c r="AE413" s="149"/>
      <c r="AF413" s="149"/>
      <c r="AG413" s="149"/>
      <c r="AH413" s="149"/>
      <c r="AI413" s="149"/>
      <c r="AJ413" s="149"/>
    </row>
    <row r="414" ht="14.25" customHeight="1">
      <c r="A414" s="149"/>
      <c r="B414" s="167" t="s">
        <v>437</v>
      </c>
      <c r="C414" s="169">
        <v>6.0</v>
      </c>
      <c r="D414" s="169">
        <v>1.0</v>
      </c>
      <c r="E414" s="161">
        <f>HISTORICO!$D414/HISTORICO!$C414</f>
        <v>0.1666666667</v>
      </c>
      <c r="F414" s="149"/>
      <c r="G414" s="149"/>
      <c r="H414" s="149"/>
      <c r="I414" s="149"/>
      <c r="J414" s="149"/>
      <c r="K414" s="150"/>
      <c r="L414" s="149"/>
      <c r="M414" s="149"/>
      <c r="N414" s="187" t="s">
        <v>70</v>
      </c>
      <c r="O414" s="6">
        <f>SUM(HISTORICO!$P414:$T414)</f>
        <v>2</v>
      </c>
      <c r="P414" s="6">
        <f>COUNTIF(REG!$D$2:$D$124,HISTORICO!$N414)</f>
        <v>0</v>
      </c>
      <c r="Q414" s="6">
        <f>COUNTIF(REG!$J$2:$J$124,HISTORICO!$N414)</f>
        <v>0</v>
      </c>
      <c r="R414" s="6">
        <f>COUNTIF(REG!$P$2:$P$124,HISTORICO!$N414)</f>
        <v>2</v>
      </c>
      <c r="S414" s="6">
        <f>COUNTIF(REG!$V$2:$V$124,HISTORICO!$N414)</f>
        <v>0</v>
      </c>
      <c r="T414" s="6">
        <f>COUNTIF(REG!$AB$2:$AB$124,HISTORICO!$N414)</f>
        <v>0</v>
      </c>
      <c r="U414" s="161">
        <f>HISTORICO!$P414/HISTORICO!$O414</f>
        <v>0</v>
      </c>
      <c r="V414" s="161">
        <f>HISTORICO!$Q414/HISTORICO!$O414</f>
        <v>0</v>
      </c>
      <c r="W414" s="161">
        <f>(HISTORICO!$S414+HISTORICO!$T414)/HISTORICO!$O414</f>
        <v>0</v>
      </c>
      <c r="X414" s="6">
        <f>SUMIF(REG!$D$2:$D$124,HISTORICO!$N414,REG!$F$2:$F$124)+SUMIF(REG!$J$2:$J$124,HISTORICO!$N414,REG!$L$2:$L$124)+SUMIF(REG!$P$2:$P$124,HISTORICO!$N414,REG!$R$2:$R$124)+SUMIF(REG!$V$2:$V$124,HISTORICO!$N414,REG!$X$2:$X$124)+SUMIF(REG!$AB$2:$AB$124,HISTORICO!$N414,REG!$AD$2:$AD$124)</f>
        <v>0</v>
      </c>
      <c r="Y414" s="6">
        <f>SUMIF(REG!$D$2:$D$124,HISTORICO!$N414,REG!$G$2:$G$124)+SUMIF(REG!$J$2:$J$124,HISTORICO!$N414,REG!$M$2:$M$124)+SUMIF(REG!$P$2:$P$124,HISTORICO!$N414,REG!$S$2:$S$124)+SUMIF(REG!$V$2:$V$124,HISTORICO!$N414,REG!$Y$2:$Y$124)+SUMIF(REG!$AB$2:$AB$124,HISTORICO!$N414,REG!$AE$2:$AE$124)</f>
        <v>0</v>
      </c>
      <c r="Z414" s="6">
        <f>SUMIF(REG!$D$2:$D$124,HISTORICO!$N414,REG!$H$2:$H$124)+SUMIF(REG!$J$2:$J$124,HISTORICO!$N414,REG!$N$2:$N$124)+SUMIF(REG!$P$2:$P$124,HISTORICO!$N414,REG!$T$2:$T$124)+SUMIF(REG!$V$2:$V$124,HISTORICO!$N414,REG!$Z$2:$Z$124)+SUMIF(REG!$AB$2:$AB$124,HISTORICO!$N414,REG!$AF$2:$AF$124)</f>
        <v>0</v>
      </c>
      <c r="AA414" s="6">
        <f>SUMIF(REG!$D$2:$D$124,HISTORICO!$N414,REG!$I$2:$I$124)+SUMIF(REG!$J$2:$J$124,HISTORICO!$N414,REG!$O$2:$O$124)+SUMIF(REG!$P$2:$P$124,HISTORICO!$N414,REG!$U$2:$U$124)+SUMIF(REG!$V$2:$V$124,HISTORICO!$N414,REG!$AA$2:$AA$124)+SUMIF(REG!$AB$2:$AB$124,HISTORICO!$N414,REG!$AG$2:$AG$124)</f>
        <v>0</v>
      </c>
      <c r="AB414" s="6">
        <f>SUM(HISTORICO!$X414:$AA414)</f>
        <v>0</v>
      </c>
      <c r="AC414" s="188">
        <f>HISTORICO!$AB414/HISTORICO!$O414</f>
        <v>0</v>
      </c>
      <c r="AD414" s="149"/>
      <c r="AE414" s="149"/>
      <c r="AF414" s="149"/>
      <c r="AG414" s="149"/>
      <c r="AH414" s="149"/>
      <c r="AI414" s="149"/>
      <c r="AJ414" s="149"/>
    </row>
    <row r="415" ht="14.25" customHeight="1">
      <c r="A415" s="149"/>
      <c r="B415" s="167" t="s">
        <v>689</v>
      </c>
      <c r="C415" s="168">
        <v>5.0</v>
      </c>
      <c r="D415" s="168">
        <v>1.0</v>
      </c>
      <c r="E415" s="161">
        <f>HISTORICO!$D415/HISTORICO!$C415</f>
        <v>0.2</v>
      </c>
      <c r="F415" s="149"/>
      <c r="G415" s="149"/>
      <c r="H415" s="149"/>
      <c r="I415" s="149"/>
      <c r="J415" s="149"/>
      <c r="K415" s="150"/>
      <c r="L415" s="149"/>
      <c r="M415" s="149"/>
      <c r="N415" s="187" t="s">
        <v>535</v>
      </c>
      <c r="O415" s="6">
        <f>SUM(HISTORICO!$P415:$T415)</f>
        <v>0</v>
      </c>
      <c r="P415" s="6">
        <f>COUNTIF(REG!$D$2:$D$124,HISTORICO!$N415)</f>
        <v>0</v>
      </c>
      <c r="Q415" s="6">
        <f>COUNTIF(REG!$J$2:$J$124,HISTORICO!$N415)</f>
        <v>0</v>
      </c>
      <c r="R415" s="6">
        <f>COUNTIF(REG!$P$2:$P$124,HISTORICO!$N415)</f>
        <v>0</v>
      </c>
      <c r="S415" s="6">
        <f>COUNTIF(REG!$V$2:$V$124,HISTORICO!$N415)</f>
        <v>0</v>
      </c>
      <c r="T415" s="6">
        <f>COUNTIF(REG!$AB$2:$AB$124,HISTORICO!$N415)</f>
        <v>0</v>
      </c>
      <c r="U415" s="161" t="str">
        <f>HISTORICO!$P415/HISTORICO!$O415</f>
        <v>#DIV/0!</v>
      </c>
      <c r="V415" s="161" t="str">
        <f>HISTORICO!$Q415/HISTORICO!$O415</f>
        <v>#DIV/0!</v>
      </c>
      <c r="W415" s="161" t="str">
        <f>(HISTORICO!$S415+HISTORICO!$T415)/HISTORICO!$O415</f>
        <v>#DIV/0!</v>
      </c>
      <c r="X415" s="6">
        <f>SUMIF(REG!$D$2:$D$124,HISTORICO!$N415,REG!$F$2:$F$124)+SUMIF(REG!$J$2:$J$124,HISTORICO!$N415,REG!$L$2:$L$124)+SUMIF(REG!$P$2:$P$124,HISTORICO!$N415,REG!$R$2:$R$124)+SUMIF(REG!$V$2:$V$124,HISTORICO!$N415,REG!$X$2:$X$124)+SUMIF(REG!$AB$2:$AB$124,HISTORICO!$N415,REG!$AD$2:$AD$124)</f>
        <v>0</v>
      </c>
      <c r="Y415" s="6">
        <f>SUMIF(REG!$D$2:$D$124,HISTORICO!$N415,REG!$G$2:$G$124)+SUMIF(REG!$J$2:$J$124,HISTORICO!$N415,REG!$M$2:$M$124)+SUMIF(REG!$P$2:$P$124,HISTORICO!$N415,REG!$S$2:$S$124)+SUMIF(REG!$V$2:$V$124,HISTORICO!$N415,REG!$Y$2:$Y$124)+SUMIF(REG!$AB$2:$AB$124,HISTORICO!$N415,REG!$AE$2:$AE$124)</f>
        <v>0</v>
      </c>
      <c r="Z415" s="6">
        <f>SUMIF(REG!$D$2:$D$124,HISTORICO!$N415,REG!$H$2:$H$124)+SUMIF(REG!$J$2:$J$124,HISTORICO!$N415,REG!$N$2:$N$124)+SUMIF(REG!$P$2:$P$124,HISTORICO!$N415,REG!$T$2:$T$124)+SUMIF(REG!$V$2:$V$124,HISTORICO!$N415,REG!$Z$2:$Z$124)+SUMIF(REG!$AB$2:$AB$124,HISTORICO!$N415,REG!$AF$2:$AF$124)</f>
        <v>0</v>
      </c>
      <c r="AA415" s="6">
        <f>SUMIF(REG!$D$2:$D$124,HISTORICO!$N415,REG!$I$2:$I$124)+SUMIF(REG!$J$2:$J$124,HISTORICO!$N415,REG!$O$2:$O$124)+SUMIF(REG!$P$2:$P$124,HISTORICO!$N415,REG!$U$2:$U$124)+SUMIF(REG!$V$2:$V$124,HISTORICO!$N415,REG!$AA$2:$AA$124)+SUMIF(REG!$AB$2:$AB$124,HISTORICO!$N415,REG!$AG$2:$AG$124)</f>
        <v>0</v>
      </c>
      <c r="AB415" s="6">
        <f>SUM(HISTORICO!$X415:$AA415)</f>
        <v>0</v>
      </c>
      <c r="AC415" s="188" t="str">
        <f>HISTORICO!$AB415/HISTORICO!$O415</f>
        <v>#DIV/0!</v>
      </c>
      <c r="AD415" s="149"/>
      <c r="AE415" s="149"/>
      <c r="AF415" s="149"/>
      <c r="AG415" s="149"/>
      <c r="AH415" s="149"/>
      <c r="AI415" s="149"/>
      <c r="AJ415" s="149"/>
    </row>
    <row r="416" ht="14.25" customHeight="1">
      <c r="A416" s="149"/>
      <c r="B416" s="167" t="s">
        <v>641</v>
      </c>
      <c r="C416" s="168">
        <v>5.0</v>
      </c>
      <c r="D416" s="168">
        <v>1.0</v>
      </c>
      <c r="E416" s="161">
        <f>HISTORICO!$D416/HISTORICO!$C416</f>
        <v>0.2</v>
      </c>
      <c r="F416" s="149"/>
      <c r="G416" s="149"/>
      <c r="H416" s="149"/>
      <c r="I416" s="149"/>
      <c r="J416" s="149"/>
      <c r="K416" s="150"/>
      <c r="L416" s="149"/>
      <c r="M416" s="149"/>
      <c r="N416" s="187" t="s">
        <v>539</v>
      </c>
      <c r="O416" s="6">
        <f>SUM(HISTORICO!$P416:$T416)</f>
        <v>0</v>
      </c>
      <c r="P416" s="6">
        <f>COUNTIF(REG!$D$2:$D$124,HISTORICO!$N416)</f>
        <v>0</v>
      </c>
      <c r="Q416" s="6">
        <f>COUNTIF(REG!$J$2:$J$124,HISTORICO!$N416)</f>
        <v>0</v>
      </c>
      <c r="R416" s="6">
        <f>COUNTIF(REG!$P$2:$P$124,HISTORICO!$N416)</f>
        <v>0</v>
      </c>
      <c r="S416" s="6">
        <f>COUNTIF(REG!$V$2:$V$124,HISTORICO!$N416)</f>
        <v>0</v>
      </c>
      <c r="T416" s="6">
        <f>COUNTIF(REG!$AB$2:$AB$124,HISTORICO!$N416)</f>
        <v>0</v>
      </c>
      <c r="U416" s="161" t="str">
        <f>HISTORICO!$P416/HISTORICO!$O416</f>
        <v>#DIV/0!</v>
      </c>
      <c r="V416" s="161" t="str">
        <f>HISTORICO!$Q416/HISTORICO!$O416</f>
        <v>#DIV/0!</v>
      </c>
      <c r="W416" s="161" t="str">
        <f>(HISTORICO!$S416+HISTORICO!$T416)/HISTORICO!$O416</f>
        <v>#DIV/0!</v>
      </c>
      <c r="X416" s="6">
        <f>SUMIF(REG!$D$2:$D$124,HISTORICO!$N416,REG!$F$2:$F$124)+SUMIF(REG!$J$2:$J$124,HISTORICO!$N416,REG!$L$2:$L$124)+SUMIF(REG!$P$2:$P$124,HISTORICO!$N416,REG!$R$2:$R$124)+SUMIF(REG!$V$2:$V$124,HISTORICO!$N416,REG!$X$2:$X$124)+SUMIF(REG!$AB$2:$AB$124,HISTORICO!$N416,REG!$AD$2:$AD$124)</f>
        <v>0</v>
      </c>
      <c r="Y416" s="6">
        <f>SUMIF(REG!$D$2:$D$124,HISTORICO!$N416,REG!$G$2:$G$124)+SUMIF(REG!$J$2:$J$124,HISTORICO!$N416,REG!$M$2:$M$124)+SUMIF(REG!$P$2:$P$124,HISTORICO!$N416,REG!$S$2:$S$124)+SUMIF(REG!$V$2:$V$124,HISTORICO!$N416,REG!$Y$2:$Y$124)+SUMIF(REG!$AB$2:$AB$124,HISTORICO!$N416,REG!$AE$2:$AE$124)</f>
        <v>0</v>
      </c>
      <c r="Z416" s="6">
        <f>SUMIF(REG!$D$2:$D$124,HISTORICO!$N416,REG!$H$2:$H$124)+SUMIF(REG!$J$2:$J$124,HISTORICO!$N416,REG!$N$2:$N$124)+SUMIF(REG!$P$2:$P$124,HISTORICO!$N416,REG!$T$2:$T$124)+SUMIF(REG!$V$2:$V$124,HISTORICO!$N416,REG!$Z$2:$Z$124)+SUMIF(REG!$AB$2:$AB$124,HISTORICO!$N416,REG!$AF$2:$AF$124)</f>
        <v>0</v>
      </c>
      <c r="AA416" s="6">
        <f>SUMIF(REG!$D$2:$D$124,HISTORICO!$N416,REG!$I$2:$I$124)+SUMIF(REG!$J$2:$J$124,HISTORICO!$N416,REG!$O$2:$O$124)+SUMIF(REG!$P$2:$P$124,HISTORICO!$N416,REG!$U$2:$U$124)+SUMIF(REG!$V$2:$V$124,HISTORICO!$N416,REG!$AA$2:$AA$124)+SUMIF(REG!$AB$2:$AB$124,HISTORICO!$N416,REG!$AG$2:$AG$124)</f>
        <v>0</v>
      </c>
      <c r="AB416" s="6">
        <f>SUM(HISTORICO!$X416:$AA416)</f>
        <v>0</v>
      </c>
      <c r="AC416" s="188" t="str">
        <f>HISTORICO!$AB416/HISTORICO!$O416</f>
        <v>#DIV/0!</v>
      </c>
      <c r="AD416" s="149"/>
      <c r="AE416" s="149"/>
      <c r="AF416" s="149"/>
      <c r="AG416" s="149"/>
      <c r="AH416" s="149"/>
      <c r="AI416" s="149"/>
      <c r="AJ416" s="149"/>
    </row>
    <row r="417" ht="14.25" customHeight="1">
      <c r="A417" s="149"/>
      <c r="B417" s="167" t="s">
        <v>759</v>
      </c>
      <c r="C417" s="168">
        <v>5.0</v>
      </c>
      <c r="D417" s="168">
        <v>3.0</v>
      </c>
      <c r="E417" s="161">
        <f>HISTORICO!$D417/HISTORICO!$C417</f>
        <v>0.6</v>
      </c>
      <c r="F417" s="149"/>
      <c r="G417" s="149"/>
      <c r="H417" s="149"/>
      <c r="I417" s="149"/>
      <c r="J417" s="149"/>
      <c r="K417" s="150"/>
      <c r="L417" s="149"/>
      <c r="M417" s="149"/>
      <c r="N417" s="187" t="s">
        <v>540</v>
      </c>
      <c r="O417" s="6">
        <f>SUM(HISTORICO!$P417:$T417)</f>
        <v>0</v>
      </c>
      <c r="P417" s="6">
        <f>COUNTIF(REG!$D$2:$D$124,HISTORICO!$N417)</f>
        <v>0</v>
      </c>
      <c r="Q417" s="6">
        <f>COUNTIF(REG!$J$2:$J$124,HISTORICO!$N417)</f>
        <v>0</v>
      </c>
      <c r="R417" s="6">
        <f>COUNTIF(REG!$P$2:$P$124,HISTORICO!$N417)</f>
        <v>0</v>
      </c>
      <c r="S417" s="6">
        <f>COUNTIF(REG!$V$2:$V$124,HISTORICO!$N417)</f>
        <v>0</v>
      </c>
      <c r="T417" s="6">
        <f>COUNTIF(REG!$AB$2:$AB$124,HISTORICO!$N417)</f>
        <v>0</v>
      </c>
      <c r="U417" s="161" t="str">
        <f>HISTORICO!$P417/HISTORICO!$O417</f>
        <v>#DIV/0!</v>
      </c>
      <c r="V417" s="161" t="str">
        <f>HISTORICO!$Q417/HISTORICO!$O417</f>
        <v>#DIV/0!</v>
      </c>
      <c r="W417" s="161" t="str">
        <f>(HISTORICO!$S417+HISTORICO!$T417)/HISTORICO!$O417</f>
        <v>#DIV/0!</v>
      </c>
      <c r="X417" s="6">
        <f>SUMIF(REG!$D$2:$D$124,HISTORICO!$N417,REG!$F$2:$F$124)+SUMIF(REG!$J$2:$J$124,HISTORICO!$N417,REG!$L$2:$L$124)+SUMIF(REG!$P$2:$P$124,HISTORICO!$N417,REG!$R$2:$R$124)+SUMIF(REG!$V$2:$V$124,HISTORICO!$N417,REG!$X$2:$X$124)+SUMIF(REG!$AB$2:$AB$124,HISTORICO!$N417,REG!$AD$2:$AD$124)</f>
        <v>0</v>
      </c>
      <c r="Y417" s="6">
        <f>SUMIF(REG!$D$2:$D$124,HISTORICO!$N417,REG!$G$2:$G$124)+SUMIF(REG!$J$2:$J$124,HISTORICO!$N417,REG!$M$2:$M$124)+SUMIF(REG!$P$2:$P$124,HISTORICO!$N417,REG!$S$2:$S$124)+SUMIF(REG!$V$2:$V$124,HISTORICO!$N417,REG!$Y$2:$Y$124)+SUMIF(REG!$AB$2:$AB$124,HISTORICO!$N417,REG!$AE$2:$AE$124)</f>
        <v>0</v>
      </c>
      <c r="Z417" s="6">
        <f>SUMIF(REG!$D$2:$D$124,HISTORICO!$N417,REG!$H$2:$H$124)+SUMIF(REG!$J$2:$J$124,HISTORICO!$N417,REG!$N$2:$N$124)+SUMIF(REG!$P$2:$P$124,HISTORICO!$N417,REG!$T$2:$T$124)+SUMIF(REG!$V$2:$V$124,HISTORICO!$N417,REG!$Z$2:$Z$124)+SUMIF(REG!$AB$2:$AB$124,HISTORICO!$N417,REG!$AF$2:$AF$124)</f>
        <v>0</v>
      </c>
      <c r="AA417" s="6">
        <f>SUMIF(REG!$D$2:$D$124,HISTORICO!$N417,REG!$I$2:$I$124)+SUMIF(REG!$J$2:$J$124,HISTORICO!$N417,REG!$O$2:$O$124)+SUMIF(REG!$P$2:$P$124,HISTORICO!$N417,REG!$U$2:$U$124)+SUMIF(REG!$V$2:$V$124,HISTORICO!$N417,REG!$AA$2:$AA$124)+SUMIF(REG!$AB$2:$AB$124,HISTORICO!$N417,REG!$AG$2:$AG$124)</f>
        <v>0</v>
      </c>
      <c r="AB417" s="6">
        <f>SUM(HISTORICO!$X417:$AA417)</f>
        <v>0</v>
      </c>
      <c r="AC417" s="188" t="str">
        <f>HISTORICO!$AB417/HISTORICO!$O417</f>
        <v>#DIV/0!</v>
      </c>
      <c r="AD417" s="149"/>
      <c r="AE417" s="149"/>
      <c r="AF417" s="149"/>
      <c r="AG417" s="149"/>
      <c r="AH417" s="149"/>
      <c r="AI417" s="149"/>
      <c r="AJ417" s="149"/>
    </row>
    <row r="418" ht="14.25" customHeight="1">
      <c r="A418" s="149"/>
      <c r="B418" s="167" t="s">
        <v>612</v>
      </c>
      <c r="C418" s="168">
        <v>5.0</v>
      </c>
      <c r="D418" s="168">
        <v>3.0</v>
      </c>
      <c r="E418" s="161">
        <f>HISTORICO!$D418/HISTORICO!$C418</f>
        <v>0.6</v>
      </c>
      <c r="F418" s="149"/>
      <c r="G418" s="149"/>
      <c r="H418" s="149"/>
      <c r="I418" s="149"/>
      <c r="J418" s="149"/>
      <c r="K418" s="150"/>
      <c r="L418" s="149"/>
      <c r="M418" s="149"/>
      <c r="N418" s="187" t="s">
        <v>541</v>
      </c>
      <c r="O418" s="6">
        <f>SUM(HISTORICO!$P418:$T418)</f>
        <v>0</v>
      </c>
      <c r="P418" s="6">
        <f>COUNTIF(REG!$D$2:$D$124,HISTORICO!$N418)</f>
        <v>0</v>
      </c>
      <c r="Q418" s="6">
        <f>COUNTIF(REG!$J$2:$J$124,HISTORICO!$N418)</f>
        <v>0</v>
      </c>
      <c r="R418" s="6">
        <f>COUNTIF(REG!$P$2:$P$124,HISTORICO!$N418)</f>
        <v>0</v>
      </c>
      <c r="S418" s="6">
        <f>COUNTIF(REG!$V$2:$V$124,HISTORICO!$N418)</f>
        <v>0</v>
      </c>
      <c r="T418" s="6">
        <f>COUNTIF(REG!$AB$2:$AB$124,HISTORICO!$N418)</f>
        <v>0</v>
      </c>
      <c r="U418" s="161" t="str">
        <f>HISTORICO!$P418/HISTORICO!$O418</f>
        <v>#DIV/0!</v>
      </c>
      <c r="V418" s="161" t="str">
        <f>HISTORICO!$Q418/HISTORICO!$O418</f>
        <v>#DIV/0!</v>
      </c>
      <c r="W418" s="161" t="str">
        <f>(HISTORICO!$S418+HISTORICO!$T418)/HISTORICO!$O418</f>
        <v>#DIV/0!</v>
      </c>
      <c r="X418" s="6">
        <f>SUMIF(REG!$D$2:$D$124,HISTORICO!$N418,REG!$F$2:$F$124)+SUMIF(REG!$J$2:$J$124,HISTORICO!$N418,REG!$L$2:$L$124)+SUMIF(REG!$P$2:$P$124,HISTORICO!$N418,REG!$R$2:$R$124)+SUMIF(REG!$V$2:$V$124,HISTORICO!$N418,REG!$X$2:$X$124)+SUMIF(REG!$AB$2:$AB$124,HISTORICO!$N418,REG!$AD$2:$AD$124)</f>
        <v>0</v>
      </c>
      <c r="Y418" s="6">
        <f>SUMIF(REG!$D$2:$D$124,HISTORICO!$N418,REG!$G$2:$G$124)+SUMIF(REG!$J$2:$J$124,HISTORICO!$N418,REG!$M$2:$M$124)+SUMIF(REG!$P$2:$P$124,HISTORICO!$N418,REG!$S$2:$S$124)+SUMIF(REG!$V$2:$V$124,HISTORICO!$N418,REG!$Y$2:$Y$124)+SUMIF(REG!$AB$2:$AB$124,HISTORICO!$N418,REG!$AE$2:$AE$124)</f>
        <v>0</v>
      </c>
      <c r="Z418" s="6">
        <f>SUMIF(REG!$D$2:$D$124,HISTORICO!$N418,REG!$H$2:$H$124)+SUMIF(REG!$J$2:$J$124,HISTORICO!$N418,REG!$N$2:$N$124)+SUMIF(REG!$P$2:$P$124,HISTORICO!$N418,REG!$T$2:$T$124)+SUMIF(REG!$V$2:$V$124,HISTORICO!$N418,REG!$Z$2:$Z$124)+SUMIF(REG!$AB$2:$AB$124,HISTORICO!$N418,REG!$AF$2:$AF$124)</f>
        <v>0</v>
      </c>
      <c r="AA418" s="6">
        <f>SUMIF(REG!$D$2:$D$124,HISTORICO!$N418,REG!$I$2:$I$124)+SUMIF(REG!$J$2:$J$124,HISTORICO!$N418,REG!$O$2:$O$124)+SUMIF(REG!$P$2:$P$124,HISTORICO!$N418,REG!$U$2:$U$124)+SUMIF(REG!$V$2:$V$124,HISTORICO!$N418,REG!$AA$2:$AA$124)+SUMIF(REG!$AB$2:$AB$124,HISTORICO!$N418,REG!$AG$2:$AG$124)</f>
        <v>0</v>
      </c>
      <c r="AB418" s="6">
        <f>SUM(HISTORICO!$X418:$AA418)</f>
        <v>0</v>
      </c>
      <c r="AC418" s="188" t="str">
        <f>HISTORICO!$AB418/HISTORICO!$O418</f>
        <v>#DIV/0!</v>
      </c>
      <c r="AD418" s="149"/>
      <c r="AE418" s="149"/>
      <c r="AF418" s="149"/>
      <c r="AG418" s="149"/>
      <c r="AH418" s="149"/>
      <c r="AI418" s="149"/>
      <c r="AJ418" s="149"/>
    </row>
    <row r="419" ht="14.25" customHeight="1">
      <c r="A419" s="149"/>
      <c r="B419" s="167" t="s">
        <v>611</v>
      </c>
      <c r="C419" s="168">
        <v>5.0</v>
      </c>
      <c r="D419" s="168">
        <v>3.0</v>
      </c>
      <c r="E419" s="161">
        <f>HISTORICO!$D419/HISTORICO!$C419</f>
        <v>0.6</v>
      </c>
      <c r="F419" s="149"/>
      <c r="G419" s="149"/>
      <c r="H419" s="149"/>
      <c r="I419" s="149"/>
      <c r="J419" s="149"/>
      <c r="K419" s="150"/>
      <c r="L419" s="149"/>
      <c r="M419" s="149"/>
      <c r="N419" s="187" t="s">
        <v>542</v>
      </c>
      <c r="O419" s="6">
        <f>SUM(HISTORICO!$P419:$T419)</f>
        <v>0</v>
      </c>
      <c r="P419" s="6">
        <f>COUNTIF(REG!$D$2:$D$124,HISTORICO!$N419)</f>
        <v>0</v>
      </c>
      <c r="Q419" s="6">
        <f>COUNTIF(REG!$J$2:$J$124,HISTORICO!$N419)</f>
        <v>0</v>
      </c>
      <c r="R419" s="6">
        <f>COUNTIF(REG!$P$2:$P$124,HISTORICO!$N419)</f>
        <v>0</v>
      </c>
      <c r="S419" s="6">
        <f>COUNTIF(REG!$V$2:$V$124,HISTORICO!$N419)</f>
        <v>0</v>
      </c>
      <c r="T419" s="6">
        <f>COUNTIF(REG!$AB$2:$AB$124,HISTORICO!$N419)</f>
        <v>0</v>
      </c>
      <c r="U419" s="161" t="str">
        <f>HISTORICO!$P419/HISTORICO!$O419</f>
        <v>#DIV/0!</v>
      </c>
      <c r="V419" s="161" t="str">
        <f>HISTORICO!$Q419/HISTORICO!$O419</f>
        <v>#DIV/0!</v>
      </c>
      <c r="W419" s="161" t="str">
        <f>(HISTORICO!$S419+HISTORICO!$T419)/HISTORICO!$O419</f>
        <v>#DIV/0!</v>
      </c>
      <c r="X419" s="6">
        <f>SUMIF(REG!$D$2:$D$124,HISTORICO!$N419,REG!$F$2:$F$124)+SUMIF(REG!$J$2:$J$124,HISTORICO!$N419,REG!$L$2:$L$124)+SUMIF(REG!$P$2:$P$124,HISTORICO!$N419,REG!$R$2:$R$124)+SUMIF(REG!$V$2:$V$124,HISTORICO!$N419,REG!$X$2:$X$124)+SUMIF(REG!$AB$2:$AB$124,HISTORICO!$N419,REG!$AD$2:$AD$124)</f>
        <v>0</v>
      </c>
      <c r="Y419" s="6">
        <f>SUMIF(REG!$D$2:$D$124,HISTORICO!$N419,REG!$G$2:$G$124)+SUMIF(REG!$J$2:$J$124,HISTORICO!$N419,REG!$M$2:$M$124)+SUMIF(REG!$P$2:$P$124,HISTORICO!$N419,REG!$S$2:$S$124)+SUMIF(REG!$V$2:$V$124,HISTORICO!$N419,REG!$Y$2:$Y$124)+SUMIF(REG!$AB$2:$AB$124,HISTORICO!$N419,REG!$AE$2:$AE$124)</f>
        <v>0</v>
      </c>
      <c r="Z419" s="6">
        <f>SUMIF(REG!$D$2:$D$124,HISTORICO!$N419,REG!$H$2:$H$124)+SUMIF(REG!$J$2:$J$124,HISTORICO!$N419,REG!$N$2:$N$124)+SUMIF(REG!$P$2:$P$124,HISTORICO!$N419,REG!$T$2:$T$124)+SUMIF(REG!$V$2:$V$124,HISTORICO!$N419,REG!$Z$2:$Z$124)+SUMIF(REG!$AB$2:$AB$124,HISTORICO!$N419,REG!$AF$2:$AF$124)</f>
        <v>0</v>
      </c>
      <c r="AA419" s="6">
        <f>SUMIF(REG!$D$2:$D$124,HISTORICO!$N419,REG!$I$2:$I$124)+SUMIF(REG!$J$2:$J$124,HISTORICO!$N419,REG!$O$2:$O$124)+SUMIF(REG!$P$2:$P$124,HISTORICO!$N419,REG!$U$2:$U$124)+SUMIF(REG!$V$2:$V$124,HISTORICO!$N419,REG!$AA$2:$AA$124)+SUMIF(REG!$AB$2:$AB$124,HISTORICO!$N419,REG!$AG$2:$AG$124)</f>
        <v>0</v>
      </c>
      <c r="AB419" s="6">
        <f>SUM(HISTORICO!$X419:$AA419)</f>
        <v>0</v>
      </c>
      <c r="AC419" s="188" t="str">
        <f>HISTORICO!$AB419/HISTORICO!$O419</f>
        <v>#DIV/0!</v>
      </c>
      <c r="AD419" s="149"/>
      <c r="AE419" s="149"/>
      <c r="AF419" s="149"/>
      <c r="AG419" s="149"/>
      <c r="AH419" s="149"/>
      <c r="AI419" s="149"/>
      <c r="AJ419" s="149"/>
    </row>
    <row r="420" ht="14.25" customHeight="1">
      <c r="A420" s="149"/>
      <c r="B420" s="167" t="s">
        <v>663</v>
      </c>
      <c r="C420" s="168">
        <v>5.0</v>
      </c>
      <c r="D420" s="168">
        <v>2.0</v>
      </c>
      <c r="E420" s="161">
        <f>HISTORICO!$D420/HISTORICO!$C420</f>
        <v>0.4</v>
      </c>
      <c r="F420" s="149"/>
      <c r="G420" s="149"/>
      <c r="H420" s="149"/>
      <c r="I420" s="149"/>
      <c r="J420" s="149"/>
      <c r="K420" s="150"/>
      <c r="L420" s="149"/>
      <c r="M420" s="149"/>
      <c r="N420" s="187" t="s">
        <v>108</v>
      </c>
      <c r="O420" s="6">
        <f>SUM(HISTORICO!$P420:$T420)</f>
        <v>1</v>
      </c>
      <c r="P420" s="6">
        <f>COUNTIF(REG!$D$2:$D$124,HISTORICO!$N420)</f>
        <v>0</v>
      </c>
      <c r="Q420" s="6">
        <f>COUNTIF(REG!$J$2:$J$124,HISTORICO!$N420)</f>
        <v>0</v>
      </c>
      <c r="R420" s="6">
        <f>COUNTIF(REG!$P$2:$P$124,HISTORICO!$N420)</f>
        <v>1</v>
      </c>
      <c r="S420" s="6">
        <f>COUNTIF(REG!$V$2:$V$124,HISTORICO!$N420)</f>
        <v>0</v>
      </c>
      <c r="T420" s="6">
        <f>COUNTIF(REG!$AB$2:$AB$124,HISTORICO!$N420)</f>
        <v>0</v>
      </c>
      <c r="U420" s="161">
        <f>HISTORICO!$P420/HISTORICO!$O420</f>
        <v>0</v>
      </c>
      <c r="V420" s="161">
        <f>HISTORICO!$Q420/HISTORICO!$O420</f>
        <v>0</v>
      </c>
      <c r="W420" s="161">
        <f>(HISTORICO!$S420+HISTORICO!$T420)/HISTORICO!$O420</f>
        <v>0</v>
      </c>
      <c r="X420" s="6">
        <f>SUMIF(REG!$D$2:$D$124,HISTORICO!$N420,REG!$F$2:$F$124)+SUMIF(REG!$J$2:$J$124,HISTORICO!$N420,REG!$L$2:$L$124)+SUMIF(REG!$P$2:$P$124,HISTORICO!$N420,REG!$R$2:$R$124)+SUMIF(REG!$V$2:$V$124,HISTORICO!$N420,REG!$X$2:$X$124)+SUMIF(REG!$AB$2:$AB$124,HISTORICO!$N420,REG!$AD$2:$AD$124)</f>
        <v>0</v>
      </c>
      <c r="Y420" s="6">
        <f>SUMIF(REG!$D$2:$D$124,HISTORICO!$N420,REG!$G$2:$G$124)+SUMIF(REG!$J$2:$J$124,HISTORICO!$N420,REG!$M$2:$M$124)+SUMIF(REG!$P$2:$P$124,HISTORICO!$N420,REG!$S$2:$S$124)+SUMIF(REG!$V$2:$V$124,HISTORICO!$N420,REG!$Y$2:$Y$124)+SUMIF(REG!$AB$2:$AB$124,HISTORICO!$N420,REG!$AE$2:$AE$124)</f>
        <v>0</v>
      </c>
      <c r="Z420" s="6">
        <f>SUMIF(REG!$D$2:$D$124,HISTORICO!$N420,REG!$H$2:$H$124)+SUMIF(REG!$J$2:$J$124,HISTORICO!$N420,REG!$N$2:$N$124)+SUMIF(REG!$P$2:$P$124,HISTORICO!$N420,REG!$T$2:$T$124)+SUMIF(REG!$V$2:$V$124,HISTORICO!$N420,REG!$Z$2:$Z$124)+SUMIF(REG!$AB$2:$AB$124,HISTORICO!$N420,REG!$AF$2:$AF$124)</f>
        <v>0</v>
      </c>
      <c r="AA420" s="6">
        <f>SUMIF(REG!$D$2:$D$124,HISTORICO!$N420,REG!$I$2:$I$124)+SUMIF(REG!$J$2:$J$124,HISTORICO!$N420,REG!$O$2:$O$124)+SUMIF(REG!$P$2:$P$124,HISTORICO!$N420,REG!$U$2:$U$124)+SUMIF(REG!$V$2:$V$124,HISTORICO!$N420,REG!$AA$2:$AA$124)+SUMIF(REG!$AB$2:$AB$124,HISTORICO!$N420,REG!$AG$2:$AG$124)</f>
        <v>0</v>
      </c>
      <c r="AB420" s="6">
        <f>SUM(HISTORICO!$X420:$AA420)</f>
        <v>0</v>
      </c>
      <c r="AC420" s="188">
        <f>HISTORICO!$AB420/HISTORICO!$O420</f>
        <v>0</v>
      </c>
      <c r="AD420" s="149"/>
      <c r="AE420" s="149"/>
      <c r="AF420" s="149"/>
      <c r="AG420" s="149"/>
      <c r="AH420" s="149"/>
      <c r="AI420" s="149"/>
      <c r="AJ420" s="149"/>
    </row>
    <row r="421" ht="14.25" customHeight="1">
      <c r="A421" s="149"/>
      <c r="B421" s="167" t="s">
        <v>765</v>
      </c>
      <c r="C421" s="168">
        <v>5.0</v>
      </c>
      <c r="D421" s="168">
        <v>1.0</v>
      </c>
      <c r="E421" s="161">
        <f>HISTORICO!$D421/HISTORICO!$C421</f>
        <v>0.2</v>
      </c>
      <c r="F421" s="149"/>
      <c r="G421" s="149"/>
      <c r="H421" s="149"/>
      <c r="I421" s="149"/>
      <c r="J421" s="149"/>
      <c r="K421" s="150"/>
      <c r="L421" s="149"/>
      <c r="M421" s="149"/>
      <c r="N421" s="187" t="s">
        <v>76</v>
      </c>
      <c r="O421" s="6">
        <f>SUM(HISTORICO!$P421:$T421)</f>
        <v>2</v>
      </c>
      <c r="P421" s="6">
        <f>COUNTIF(REG!$D$2:$D$124,HISTORICO!$N421)</f>
        <v>0</v>
      </c>
      <c r="Q421" s="6">
        <f>COUNTIF(REG!$J$2:$J$124,HISTORICO!$N421)</f>
        <v>2</v>
      </c>
      <c r="R421" s="6">
        <f>COUNTIF(REG!$P$2:$P$124,HISTORICO!$N421)</f>
        <v>0</v>
      </c>
      <c r="S421" s="6">
        <f>COUNTIF(REG!$V$2:$V$124,HISTORICO!$N421)</f>
        <v>0</v>
      </c>
      <c r="T421" s="6">
        <f>COUNTIF(REG!$AB$2:$AB$124,HISTORICO!$N421)</f>
        <v>0</v>
      </c>
      <c r="U421" s="161">
        <f>HISTORICO!$P421/HISTORICO!$O421</f>
        <v>0</v>
      </c>
      <c r="V421" s="161">
        <f>HISTORICO!$Q421/HISTORICO!$O421</f>
        <v>1</v>
      </c>
      <c r="W421" s="161">
        <f>(HISTORICO!$S421+HISTORICO!$T421)/HISTORICO!$O421</f>
        <v>0</v>
      </c>
      <c r="X421" s="6">
        <f>SUMIF(REG!$D$2:$D$124,HISTORICO!$N421,REG!$F$2:$F$124)+SUMIF(REG!$J$2:$J$124,HISTORICO!$N421,REG!$L$2:$L$124)+SUMIF(REG!$P$2:$P$124,HISTORICO!$N421,REG!$R$2:$R$124)+SUMIF(REG!$V$2:$V$124,HISTORICO!$N421,REG!$X$2:$X$124)+SUMIF(REG!$AB$2:$AB$124,HISTORICO!$N421,REG!$AD$2:$AD$124)</f>
        <v>0</v>
      </c>
      <c r="Y421" s="6">
        <f>SUMIF(REG!$D$2:$D$124,HISTORICO!$N421,REG!$G$2:$G$124)+SUMIF(REG!$J$2:$J$124,HISTORICO!$N421,REG!$M$2:$M$124)+SUMIF(REG!$P$2:$P$124,HISTORICO!$N421,REG!$S$2:$S$124)+SUMIF(REG!$V$2:$V$124,HISTORICO!$N421,REG!$Y$2:$Y$124)+SUMIF(REG!$AB$2:$AB$124,HISTORICO!$N421,REG!$AE$2:$AE$124)</f>
        <v>0</v>
      </c>
      <c r="Z421" s="6">
        <f>SUMIF(REG!$D$2:$D$124,HISTORICO!$N421,REG!$H$2:$H$124)+SUMIF(REG!$J$2:$J$124,HISTORICO!$N421,REG!$N$2:$N$124)+SUMIF(REG!$P$2:$P$124,HISTORICO!$N421,REG!$T$2:$T$124)+SUMIF(REG!$V$2:$V$124,HISTORICO!$N421,REG!$Z$2:$Z$124)+SUMIF(REG!$AB$2:$AB$124,HISTORICO!$N421,REG!$AF$2:$AF$124)</f>
        <v>0</v>
      </c>
      <c r="AA421" s="6">
        <f>SUMIF(REG!$D$2:$D$124,HISTORICO!$N421,REG!$I$2:$I$124)+SUMIF(REG!$J$2:$J$124,HISTORICO!$N421,REG!$O$2:$O$124)+SUMIF(REG!$P$2:$P$124,HISTORICO!$N421,REG!$U$2:$U$124)+SUMIF(REG!$V$2:$V$124,HISTORICO!$N421,REG!$AA$2:$AA$124)+SUMIF(REG!$AB$2:$AB$124,HISTORICO!$N421,REG!$AG$2:$AG$124)</f>
        <v>0</v>
      </c>
      <c r="AB421" s="6">
        <f>SUM(HISTORICO!$X421:$AA421)</f>
        <v>0</v>
      </c>
      <c r="AC421" s="188">
        <f>HISTORICO!$AB421/HISTORICO!$O421</f>
        <v>0</v>
      </c>
      <c r="AD421" s="149"/>
      <c r="AE421" s="149"/>
      <c r="AF421" s="149"/>
      <c r="AG421" s="149"/>
      <c r="AH421" s="149"/>
      <c r="AI421" s="149"/>
      <c r="AJ421" s="149"/>
    </row>
    <row r="422" ht="14.25" customHeight="1">
      <c r="A422" s="149"/>
      <c r="B422" s="167" t="s">
        <v>768</v>
      </c>
      <c r="C422" s="168">
        <v>5.0</v>
      </c>
      <c r="D422" s="168">
        <v>1.0</v>
      </c>
      <c r="E422" s="161">
        <f>HISTORICO!$D422/HISTORICO!$C422</f>
        <v>0.2</v>
      </c>
      <c r="F422" s="149"/>
      <c r="G422" s="149"/>
      <c r="H422" s="149"/>
      <c r="I422" s="149"/>
      <c r="J422" s="149"/>
      <c r="K422" s="150"/>
      <c r="L422" s="149"/>
      <c r="M422" s="149"/>
      <c r="N422" s="187" t="s">
        <v>543</v>
      </c>
      <c r="O422" s="6">
        <f>SUM(HISTORICO!$P422:$T422)</f>
        <v>0</v>
      </c>
      <c r="P422" s="6">
        <f>COUNTIF(REG!$D$2:$D$124,HISTORICO!$N422)</f>
        <v>0</v>
      </c>
      <c r="Q422" s="6">
        <f>COUNTIF(REG!$J$2:$J$124,HISTORICO!$N422)</f>
        <v>0</v>
      </c>
      <c r="R422" s="6">
        <f>COUNTIF(REG!$P$2:$P$124,HISTORICO!$N422)</f>
        <v>0</v>
      </c>
      <c r="S422" s="6">
        <f>COUNTIF(REG!$V$2:$V$124,HISTORICO!$N422)</f>
        <v>0</v>
      </c>
      <c r="T422" s="6">
        <f>COUNTIF(REG!$AB$2:$AB$124,HISTORICO!$N422)</f>
        <v>0</v>
      </c>
      <c r="U422" s="161" t="str">
        <f>HISTORICO!$P422/HISTORICO!$O422</f>
        <v>#DIV/0!</v>
      </c>
      <c r="V422" s="161" t="str">
        <f>HISTORICO!$Q422/HISTORICO!$O422</f>
        <v>#DIV/0!</v>
      </c>
      <c r="W422" s="161" t="str">
        <f>(HISTORICO!$S422+HISTORICO!$T422)/HISTORICO!$O422</f>
        <v>#DIV/0!</v>
      </c>
      <c r="X422" s="6">
        <f>SUMIF(REG!$D$2:$D$124,HISTORICO!$N422,REG!$F$2:$F$124)+SUMIF(REG!$J$2:$J$124,HISTORICO!$N422,REG!$L$2:$L$124)+SUMIF(REG!$P$2:$P$124,HISTORICO!$N422,REG!$R$2:$R$124)+SUMIF(REG!$V$2:$V$124,HISTORICO!$N422,REG!$X$2:$X$124)+SUMIF(REG!$AB$2:$AB$124,HISTORICO!$N422,REG!$AD$2:$AD$124)</f>
        <v>0</v>
      </c>
      <c r="Y422" s="6">
        <f>SUMIF(REG!$D$2:$D$124,HISTORICO!$N422,REG!$G$2:$G$124)+SUMIF(REG!$J$2:$J$124,HISTORICO!$N422,REG!$M$2:$M$124)+SUMIF(REG!$P$2:$P$124,HISTORICO!$N422,REG!$S$2:$S$124)+SUMIF(REG!$V$2:$V$124,HISTORICO!$N422,REG!$Y$2:$Y$124)+SUMIF(REG!$AB$2:$AB$124,HISTORICO!$N422,REG!$AE$2:$AE$124)</f>
        <v>0</v>
      </c>
      <c r="Z422" s="6">
        <f>SUMIF(REG!$D$2:$D$124,HISTORICO!$N422,REG!$H$2:$H$124)+SUMIF(REG!$J$2:$J$124,HISTORICO!$N422,REG!$N$2:$N$124)+SUMIF(REG!$P$2:$P$124,HISTORICO!$N422,REG!$T$2:$T$124)+SUMIF(REG!$V$2:$V$124,HISTORICO!$N422,REG!$Z$2:$Z$124)+SUMIF(REG!$AB$2:$AB$124,HISTORICO!$N422,REG!$AF$2:$AF$124)</f>
        <v>0</v>
      </c>
      <c r="AA422" s="6">
        <f>SUMIF(REG!$D$2:$D$124,HISTORICO!$N422,REG!$I$2:$I$124)+SUMIF(REG!$J$2:$J$124,HISTORICO!$N422,REG!$O$2:$O$124)+SUMIF(REG!$P$2:$P$124,HISTORICO!$N422,REG!$U$2:$U$124)+SUMIF(REG!$V$2:$V$124,HISTORICO!$N422,REG!$AA$2:$AA$124)+SUMIF(REG!$AB$2:$AB$124,HISTORICO!$N422,REG!$AG$2:$AG$124)</f>
        <v>0</v>
      </c>
      <c r="AB422" s="6">
        <f>SUM(HISTORICO!$X422:$AA422)</f>
        <v>0</v>
      </c>
      <c r="AC422" s="188" t="str">
        <f>HISTORICO!$AB422/HISTORICO!$O422</f>
        <v>#DIV/0!</v>
      </c>
      <c r="AD422" s="149"/>
      <c r="AE422" s="149"/>
      <c r="AF422" s="149"/>
      <c r="AG422" s="149"/>
      <c r="AH422" s="149"/>
      <c r="AI422" s="149"/>
      <c r="AJ422" s="149"/>
    </row>
    <row r="423" ht="14.25" customHeight="1">
      <c r="A423" s="149"/>
      <c r="B423" s="167" t="s">
        <v>106</v>
      </c>
      <c r="C423" s="168">
        <v>4.0</v>
      </c>
      <c r="D423" s="168">
        <v>3.0</v>
      </c>
      <c r="E423" s="161">
        <f>HISTORICO!$D423/HISTORICO!$C423</f>
        <v>0.75</v>
      </c>
      <c r="F423" s="149"/>
      <c r="G423" s="149"/>
      <c r="H423" s="149"/>
      <c r="I423" s="149"/>
      <c r="J423" s="149"/>
      <c r="K423" s="150"/>
      <c r="L423" s="149"/>
      <c r="M423" s="149"/>
      <c r="N423" s="187" t="s">
        <v>544</v>
      </c>
      <c r="O423" s="6">
        <f>SUM(HISTORICO!$P423:$T423)</f>
        <v>0</v>
      </c>
      <c r="P423" s="6">
        <f>COUNTIF(REG!$D$2:$D$124,HISTORICO!$N423)</f>
        <v>0</v>
      </c>
      <c r="Q423" s="6">
        <f>COUNTIF(REG!$J$2:$J$124,HISTORICO!$N423)</f>
        <v>0</v>
      </c>
      <c r="R423" s="6">
        <f>COUNTIF(REG!$P$2:$P$124,HISTORICO!$N423)</f>
        <v>0</v>
      </c>
      <c r="S423" s="6">
        <f>COUNTIF(REG!$V$2:$V$124,HISTORICO!$N423)</f>
        <v>0</v>
      </c>
      <c r="T423" s="6">
        <f>COUNTIF(REG!$AB$2:$AB$124,HISTORICO!$N423)</f>
        <v>0</v>
      </c>
      <c r="U423" s="161" t="str">
        <f>HISTORICO!$P423/HISTORICO!$O423</f>
        <v>#DIV/0!</v>
      </c>
      <c r="V423" s="161" t="str">
        <f>HISTORICO!$Q423/HISTORICO!$O423</f>
        <v>#DIV/0!</v>
      </c>
      <c r="W423" s="161" t="str">
        <f>(HISTORICO!$S423+HISTORICO!$T423)/HISTORICO!$O423</f>
        <v>#DIV/0!</v>
      </c>
      <c r="X423" s="6">
        <f>SUMIF(REG!$D$2:$D$124,HISTORICO!$N423,REG!$F$2:$F$124)+SUMIF(REG!$J$2:$J$124,HISTORICO!$N423,REG!$L$2:$L$124)+SUMIF(REG!$P$2:$P$124,HISTORICO!$N423,REG!$R$2:$R$124)+SUMIF(REG!$V$2:$V$124,HISTORICO!$N423,REG!$X$2:$X$124)+SUMIF(REG!$AB$2:$AB$124,HISTORICO!$N423,REG!$AD$2:$AD$124)</f>
        <v>0</v>
      </c>
      <c r="Y423" s="6">
        <f>SUMIF(REG!$D$2:$D$124,HISTORICO!$N423,REG!$G$2:$G$124)+SUMIF(REG!$J$2:$J$124,HISTORICO!$N423,REG!$M$2:$M$124)+SUMIF(REG!$P$2:$P$124,HISTORICO!$N423,REG!$S$2:$S$124)+SUMIF(REG!$V$2:$V$124,HISTORICO!$N423,REG!$Y$2:$Y$124)+SUMIF(REG!$AB$2:$AB$124,HISTORICO!$N423,REG!$AE$2:$AE$124)</f>
        <v>0</v>
      </c>
      <c r="Z423" s="6">
        <f>SUMIF(REG!$D$2:$D$124,HISTORICO!$N423,REG!$H$2:$H$124)+SUMIF(REG!$J$2:$J$124,HISTORICO!$N423,REG!$N$2:$N$124)+SUMIF(REG!$P$2:$P$124,HISTORICO!$N423,REG!$T$2:$T$124)+SUMIF(REG!$V$2:$V$124,HISTORICO!$N423,REG!$Z$2:$Z$124)+SUMIF(REG!$AB$2:$AB$124,HISTORICO!$N423,REG!$AF$2:$AF$124)</f>
        <v>0</v>
      </c>
      <c r="AA423" s="6">
        <f>SUMIF(REG!$D$2:$D$124,HISTORICO!$N423,REG!$I$2:$I$124)+SUMIF(REG!$J$2:$J$124,HISTORICO!$N423,REG!$O$2:$O$124)+SUMIF(REG!$P$2:$P$124,HISTORICO!$N423,REG!$U$2:$U$124)+SUMIF(REG!$V$2:$V$124,HISTORICO!$N423,REG!$AA$2:$AA$124)+SUMIF(REG!$AB$2:$AB$124,HISTORICO!$N423,REG!$AG$2:$AG$124)</f>
        <v>0</v>
      </c>
      <c r="AB423" s="6">
        <f>SUM(HISTORICO!$X423:$AA423)</f>
        <v>0</v>
      </c>
      <c r="AC423" s="188" t="str">
        <f>HISTORICO!$AB423/HISTORICO!$O423</f>
        <v>#DIV/0!</v>
      </c>
      <c r="AD423" s="149"/>
      <c r="AE423" s="149"/>
      <c r="AF423" s="149"/>
      <c r="AG423" s="149"/>
      <c r="AH423" s="149"/>
      <c r="AI423" s="149"/>
      <c r="AJ423" s="149"/>
    </row>
    <row r="424" ht="14.25" customHeight="1">
      <c r="A424" s="149"/>
      <c r="B424" s="167" t="s">
        <v>775</v>
      </c>
      <c r="C424" s="168">
        <v>4.0</v>
      </c>
      <c r="D424" s="168">
        <v>0.0</v>
      </c>
      <c r="E424" s="161">
        <f>HISTORICO!$D424/HISTORICO!$C424</f>
        <v>0</v>
      </c>
      <c r="F424" s="149"/>
      <c r="G424" s="149"/>
      <c r="H424" s="149"/>
      <c r="I424" s="149"/>
      <c r="J424" s="149"/>
      <c r="K424" s="150"/>
      <c r="L424" s="149"/>
      <c r="M424" s="149"/>
      <c r="N424" s="187" t="s">
        <v>436</v>
      </c>
      <c r="O424" s="6">
        <f>SUM(HISTORICO!$P424:$T424)</f>
        <v>0</v>
      </c>
      <c r="P424" s="6">
        <f>COUNTIF(REG!$D$2:$D$124,HISTORICO!$N424)</f>
        <v>0</v>
      </c>
      <c r="Q424" s="6">
        <f>COUNTIF(REG!$J$2:$J$124,HISTORICO!$N424)</f>
        <v>0</v>
      </c>
      <c r="R424" s="6">
        <f>COUNTIF(REG!$P$2:$P$124,HISTORICO!$N424)</f>
        <v>0</v>
      </c>
      <c r="S424" s="6">
        <f>COUNTIF(REG!$V$2:$V$124,HISTORICO!$N424)</f>
        <v>0</v>
      </c>
      <c r="T424" s="6">
        <f>COUNTIF(REG!$AB$2:$AB$124,HISTORICO!$N424)</f>
        <v>0</v>
      </c>
      <c r="U424" s="161" t="str">
        <f>HISTORICO!$P424/HISTORICO!$O424</f>
        <v>#DIV/0!</v>
      </c>
      <c r="V424" s="161" t="str">
        <f>HISTORICO!$Q424/HISTORICO!$O424</f>
        <v>#DIV/0!</v>
      </c>
      <c r="W424" s="161" t="str">
        <f>(HISTORICO!$S424+HISTORICO!$T424)/HISTORICO!$O424</f>
        <v>#DIV/0!</v>
      </c>
      <c r="X424" s="6">
        <f>SUMIF(REG!$D$2:$D$124,HISTORICO!$N424,REG!$F$2:$F$124)+SUMIF(REG!$J$2:$J$124,HISTORICO!$N424,REG!$L$2:$L$124)+SUMIF(REG!$P$2:$P$124,HISTORICO!$N424,REG!$R$2:$R$124)+SUMIF(REG!$V$2:$V$124,HISTORICO!$N424,REG!$X$2:$X$124)+SUMIF(REG!$AB$2:$AB$124,HISTORICO!$N424,REG!$AD$2:$AD$124)</f>
        <v>0</v>
      </c>
      <c r="Y424" s="6">
        <f>SUMIF(REG!$D$2:$D$124,HISTORICO!$N424,REG!$G$2:$G$124)+SUMIF(REG!$J$2:$J$124,HISTORICO!$N424,REG!$M$2:$M$124)+SUMIF(REG!$P$2:$P$124,HISTORICO!$N424,REG!$S$2:$S$124)+SUMIF(REG!$V$2:$V$124,HISTORICO!$N424,REG!$Y$2:$Y$124)+SUMIF(REG!$AB$2:$AB$124,HISTORICO!$N424,REG!$AE$2:$AE$124)</f>
        <v>0</v>
      </c>
      <c r="Z424" s="6">
        <f>SUMIF(REG!$D$2:$D$124,HISTORICO!$N424,REG!$H$2:$H$124)+SUMIF(REG!$J$2:$J$124,HISTORICO!$N424,REG!$N$2:$N$124)+SUMIF(REG!$P$2:$P$124,HISTORICO!$N424,REG!$T$2:$T$124)+SUMIF(REG!$V$2:$V$124,HISTORICO!$N424,REG!$Z$2:$Z$124)+SUMIF(REG!$AB$2:$AB$124,HISTORICO!$N424,REG!$AF$2:$AF$124)</f>
        <v>0</v>
      </c>
      <c r="AA424" s="6">
        <f>SUMIF(REG!$D$2:$D$124,HISTORICO!$N424,REG!$I$2:$I$124)+SUMIF(REG!$J$2:$J$124,HISTORICO!$N424,REG!$O$2:$O$124)+SUMIF(REG!$P$2:$P$124,HISTORICO!$N424,REG!$U$2:$U$124)+SUMIF(REG!$V$2:$V$124,HISTORICO!$N424,REG!$AA$2:$AA$124)+SUMIF(REG!$AB$2:$AB$124,HISTORICO!$N424,REG!$AG$2:$AG$124)</f>
        <v>0</v>
      </c>
      <c r="AB424" s="6">
        <f>SUM(HISTORICO!$X424:$AA424)</f>
        <v>0</v>
      </c>
      <c r="AC424" s="188" t="str">
        <f>HISTORICO!$AB424/HISTORICO!$O424</f>
        <v>#DIV/0!</v>
      </c>
      <c r="AD424" s="149"/>
      <c r="AE424" s="149"/>
      <c r="AF424" s="149"/>
      <c r="AG424" s="149"/>
      <c r="AH424" s="149"/>
      <c r="AI424" s="149"/>
      <c r="AJ424" s="149"/>
    </row>
    <row r="425" ht="14.25" customHeight="1">
      <c r="A425" s="149"/>
      <c r="B425" s="170" t="s">
        <v>531</v>
      </c>
      <c r="C425" s="168">
        <v>4.0</v>
      </c>
      <c r="D425" s="168">
        <v>1.0</v>
      </c>
      <c r="E425" s="161">
        <f>HISTORICO!$D425/HISTORICO!$C425</f>
        <v>0.25</v>
      </c>
      <c r="F425" s="149"/>
      <c r="G425" s="149"/>
      <c r="H425" s="149"/>
      <c r="I425" s="149"/>
      <c r="J425" s="149"/>
      <c r="K425" s="150"/>
      <c r="L425" s="149"/>
      <c r="M425" s="149"/>
      <c r="N425" s="187" t="s">
        <v>445</v>
      </c>
      <c r="O425" s="6">
        <f>SUM(HISTORICO!$P425:$T425)</f>
        <v>0</v>
      </c>
      <c r="P425" s="6">
        <f>COUNTIF(REG!$D$2:$D$124,HISTORICO!$N425)</f>
        <v>0</v>
      </c>
      <c r="Q425" s="6">
        <f>COUNTIF(REG!$J$2:$J$124,HISTORICO!$N425)</f>
        <v>0</v>
      </c>
      <c r="R425" s="6">
        <f>COUNTIF(REG!$P$2:$P$124,HISTORICO!$N425)</f>
        <v>0</v>
      </c>
      <c r="S425" s="6">
        <f>COUNTIF(REG!$V$2:$V$124,HISTORICO!$N425)</f>
        <v>0</v>
      </c>
      <c r="T425" s="6">
        <f>COUNTIF(REG!$AB$2:$AB$124,HISTORICO!$N425)</f>
        <v>0</v>
      </c>
      <c r="U425" s="161" t="str">
        <f>HISTORICO!$P425/HISTORICO!$O425</f>
        <v>#DIV/0!</v>
      </c>
      <c r="V425" s="161" t="str">
        <f>HISTORICO!$Q425/HISTORICO!$O425</f>
        <v>#DIV/0!</v>
      </c>
      <c r="W425" s="161" t="str">
        <f>(HISTORICO!$S425+HISTORICO!$T425)/HISTORICO!$O425</f>
        <v>#DIV/0!</v>
      </c>
      <c r="X425" s="6">
        <f>SUMIF(REG!$D$2:$D$124,HISTORICO!$N425,REG!$F$2:$F$124)+SUMIF(REG!$J$2:$J$124,HISTORICO!$N425,REG!$L$2:$L$124)+SUMIF(REG!$P$2:$P$124,HISTORICO!$N425,REG!$R$2:$R$124)+SUMIF(REG!$V$2:$V$124,HISTORICO!$N425,REG!$X$2:$X$124)+SUMIF(REG!$AB$2:$AB$124,HISTORICO!$N425,REG!$AD$2:$AD$124)</f>
        <v>0</v>
      </c>
      <c r="Y425" s="6">
        <f>SUMIF(REG!$D$2:$D$124,HISTORICO!$N425,REG!$G$2:$G$124)+SUMIF(REG!$J$2:$J$124,HISTORICO!$N425,REG!$M$2:$M$124)+SUMIF(REG!$P$2:$P$124,HISTORICO!$N425,REG!$S$2:$S$124)+SUMIF(REG!$V$2:$V$124,HISTORICO!$N425,REG!$Y$2:$Y$124)+SUMIF(REG!$AB$2:$AB$124,HISTORICO!$N425,REG!$AE$2:$AE$124)</f>
        <v>0</v>
      </c>
      <c r="Z425" s="6">
        <f>SUMIF(REG!$D$2:$D$124,HISTORICO!$N425,REG!$H$2:$H$124)+SUMIF(REG!$J$2:$J$124,HISTORICO!$N425,REG!$N$2:$N$124)+SUMIF(REG!$P$2:$P$124,HISTORICO!$N425,REG!$T$2:$T$124)+SUMIF(REG!$V$2:$V$124,HISTORICO!$N425,REG!$Z$2:$Z$124)+SUMIF(REG!$AB$2:$AB$124,HISTORICO!$N425,REG!$AF$2:$AF$124)</f>
        <v>0</v>
      </c>
      <c r="AA425" s="6">
        <f>SUMIF(REG!$D$2:$D$124,HISTORICO!$N425,REG!$I$2:$I$124)+SUMIF(REG!$J$2:$J$124,HISTORICO!$N425,REG!$O$2:$O$124)+SUMIF(REG!$P$2:$P$124,HISTORICO!$N425,REG!$U$2:$U$124)+SUMIF(REG!$V$2:$V$124,HISTORICO!$N425,REG!$AA$2:$AA$124)+SUMIF(REG!$AB$2:$AB$124,HISTORICO!$N425,REG!$AG$2:$AG$124)</f>
        <v>0</v>
      </c>
      <c r="AB425" s="6">
        <f>SUM(HISTORICO!$X425:$AA425)</f>
        <v>0</v>
      </c>
      <c r="AC425" s="188" t="str">
        <f>HISTORICO!$AB425/HISTORICO!$O425</f>
        <v>#DIV/0!</v>
      </c>
      <c r="AD425" s="149"/>
      <c r="AE425" s="149"/>
      <c r="AF425" s="149"/>
      <c r="AG425" s="149"/>
      <c r="AH425" s="149"/>
      <c r="AI425" s="149"/>
      <c r="AJ425" s="149"/>
    </row>
    <row r="426" ht="14.25" customHeight="1">
      <c r="A426" s="149"/>
      <c r="B426" s="170" t="s">
        <v>728</v>
      </c>
      <c r="C426" s="168">
        <v>4.0</v>
      </c>
      <c r="D426" s="168">
        <v>1.0</v>
      </c>
      <c r="E426" s="161">
        <f>HISTORICO!$D426/HISTORICO!$C426</f>
        <v>0.25</v>
      </c>
      <c r="F426" s="149"/>
      <c r="G426" s="149"/>
      <c r="H426" s="149"/>
      <c r="I426" s="149"/>
      <c r="J426" s="149"/>
      <c r="K426" s="150"/>
      <c r="L426" s="149"/>
      <c r="M426" s="149"/>
      <c r="N426" s="187" t="s">
        <v>438</v>
      </c>
      <c r="O426" s="6">
        <f>SUM(HISTORICO!$P426:$T426)</f>
        <v>0</v>
      </c>
      <c r="P426" s="6">
        <f>COUNTIF(REG!$D$2:$D$124,HISTORICO!$N426)</f>
        <v>0</v>
      </c>
      <c r="Q426" s="6">
        <f>COUNTIF(REG!$J$2:$J$124,HISTORICO!$N426)</f>
        <v>0</v>
      </c>
      <c r="R426" s="6">
        <f>COUNTIF(REG!$P$2:$P$124,HISTORICO!$N426)</f>
        <v>0</v>
      </c>
      <c r="S426" s="6">
        <f>COUNTIF(REG!$V$2:$V$124,HISTORICO!$N426)</f>
        <v>0</v>
      </c>
      <c r="T426" s="6">
        <f>COUNTIF(REG!$AB$2:$AB$124,HISTORICO!$N426)</f>
        <v>0</v>
      </c>
      <c r="U426" s="161" t="str">
        <f>HISTORICO!$P426/HISTORICO!$O426</f>
        <v>#DIV/0!</v>
      </c>
      <c r="V426" s="161" t="str">
        <f>HISTORICO!$Q426/HISTORICO!$O426</f>
        <v>#DIV/0!</v>
      </c>
      <c r="W426" s="161" t="str">
        <f>(HISTORICO!$S426+HISTORICO!$T426)/HISTORICO!$O426</f>
        <v>#DIV/0!</v>
      </c>
      <c r="X426" s="6">
        <f>SUMIF(REG!$D$2:$D$124,HISTORICO!$N426,REG!$F$2:$F$124)+SUMIF(REG!$J$2:$J$124,HISTORICO!$N426,REG!$L$2:$L$124)+SUMIF(REG!$P$2:$P$124,HISTORICO!$N426,REG!$R$2:$R$124)+SUMIF(REG!$V$2:$V$124,HISTORICO!$N426,REG!$X$2:$X$124)+SUMIF(REG!$AB$2:$AB$124,HISTORICO!$N426,REG!$AD$2:$AD$124)</f>
        <v>0</v>
      </c>
      <c r="Y426" s="6">
        <f>SUMIF(REG!$D$2:$D$124,HISTORICO!$N426,REG!$G$2:$G$124)+SUMIF(REG!$J$2:$J$124,HISTORICO!$N426,REG!$M$2:$M$124)+SUMIF(REG!$P$2:$P$124,HISTORICO!$N426,REG!$S$2:$S$124)+SUMIF(REG!$V$2:$V$124,HISTORICO!$N426,REG!$Y$2:$Y$124)+SUMIF(REG!$AB$2:$AB$124,HISTORICO!$N426,REG!$AE$2:$AE$124)</f>
        <v>0</v>
      </c>
      <c r="Z426" s="6">
        <f>SUMIF(REG!$D$2:$D$124,HISTORICO!$N426,REG!$H$2:$H$124)+SUMIF(REG!$J$2:$J$124,HISTORICO!$N426,REG!$N$2:$N$124)+SUMIF(REG!$P$2:$P$124,HISTORICO!$N426,REG!$T$2:$T$124)+SUMIF(REG!$V$2:$V$124,HISTORICO!$N426,REG!$Z$2:$Z$124)+SUMIF(REG!$AB$2:$AB$124,HISTORICO!$N426,REG!$AF$2:$AF$124)</f>
        <v>0</v>
      </c>
      <c r="AA426" s="6">
        <f>SUMIF(REG!$D$2:$D$124,HISTORICO!$N426,REG!$I$2:$I$124)+SUMIF(REG!$J$2:$J$124,HISTORICO!$N426,REG!$O$2:$O$124)+SUMIF(REG!$P$2:$P$124,HISTORICO!$N426,REG!$U$2:$U$124)+SUMIF(REG!$V$2:$V$124,HISTORICO!$N426,REG!$AA$2:$AA$124)+SUMIF(REG!$AB$2:$AB$124,HISTORICO!$N426,REG!$AG$2:$AG$124)</f>
        <v>0</v>
      </c>
      <c r="AB426" s="6">
        <f>SUM(HISTORICO!$X426:$AA426)</f>
        <v>0</v>
      </c>
      <c r="AC426" s="188" t="str">
        <f>HISTORICO!$AB426/HISTORICO!$O426</f>
        <v>#DIV/0!</v>
      </c>
      <c r="AD426" s="149"/>
      <c r="AE426" s="149"/>
      <c r="AF426" s="149"/>
      <c r="AG426" s="149"/>
      <c r="AH426" s="149"/>
      <c r="AI426" s="149"/>
      <c r="AJ426" s="149"/>
    </row>
    <row r="427" ht="14.25" customHeight="1">
      <c r="A427" s="149"/>
      <c r="B427" s="170" t="s">
        <v>787</v>
      </c>
      <c r="C427" s="168">
        <v>4.0</v>
      </c>
      <c r="D427" s="168">
        <v>0.0</v>
      </c>
      <c r="E427" s="161">
        <f>HISTORICO!$D427/HISTORICO!$C427</f>
        <v>0</v>
      </c>
      <c r="F427" s="149"/>
      <c r="G427" s="149"/>
      <c r="H427" s="149"/>
      <c r="I427" s="149"/>
      <c r="J427" s="149"/>
      <c r="K427" s="150"/>
      <c r="L427" s="149"/>
      <c r="M427" s="149"/>
      <c r="N427" s="187" t="s">
        <v>439</v>
      </c>
      <c r="O427" s="6">
        <f>SUM(HISTORICO!$P427:$T427)</f>
        <v>0</v>
      </c>
      <c r="P427" s="6">
        <f>COUNTIF(REG!$D$2:$D$124,HISTORICO!$N427)</f>
        <v>0</v>
      </c>
      <c r="Q427" s="6">
        <f>COUNTIF(REG!$J$2:$J$124,HISTORICO!$N427)</f>
        <v>0</v>
      </c>
      <c r="R427" s="6">
        <f>COUNTIF(REG!$P$2:$P$124,HISTORICO!$N427)</f>
        <v>0</v>
      </c>
      <c r="S427" s="6">
        <f>COUNTIF(REG!$V$2:$V$124,HISTORICO!$N427)</f>
        <v>0</v>
      </c>
      <c r="T427" s="6">
        <f>COUNTIF(REG!$AB$2:$AB$124,HISTORICO!$N427)</f>
        <v>0</v>
      </c>
      <c r="U427" s="161" t="str">
        <f>HISTORICO!$P427/HISTORICO!$O427</f>
        <v>#DIV/0!</v>
      </c>
      <c r="V427" s="161" t="str">
        <f>HISTORICO!$Q427/HISTORICO!$O427</f>
        <v>#DIV/0!</v>
      </c>
      <c r="W427" s="161" t="str">
        <f>(HISTORICO!$S427+HISTORICO!$T427)/HISTORICO!$O427</f>
        <v>#DIV/0!</v>
      </c>
      <c r="X427" s="6">
        <f>SUMIF(REG!$D$2:$D$124,HISTORICO!$N427,REG!$F$2:$F$124)+SUMIF(REG!$J$2:$J$124,HISTORICO!$N427,REG!$L$2:$L$124)+SUMIF(REG!$P$2:$P$124,HISTORICO!$N427,REG!$R$2:$R$124)+SUMIF(REG!$V$2:$V$124,HISTORICO!$N427,REG!$X$2:$X$124)+SUMIF(REG!$AB$2:$AB$124,HISTORICO!$N427,REG!$AD$2:$AD$124)</f>
        <v>0</v>
      </c>
      <c r="Y427" s="6">
        <f>SUMIF(REG!$D$2:$D$124,HISTORICO!$N427,REG!$G$2:$G$124)+SUMIF(REG!$J$2:$J$124,HISTORICO!$N427,REG!$M$2:$M$124)+SUMIF(REG!$P$2:$P$124,HISTORICO!$N427,REG!$S$2:$S$124)+SUMIF(REG!$V$2:$V$124,HISTORICO!$N427,REG!$Y$2:$Y$124)+SUMIF(REG!$AB$2:$AB$124,HISTORICO!$N427,REG!$AE$2:$AE$124)</f>
        <v>0</v>
      </c>
      <c r="Z427" s="6">
        <f>SUMIF(REG!$D$2:$D$124,HISTORICO!$N427,REG!$H$2:$H$124)+SUMIF(REG!$J$2:$J$124,HISTORICO!$N427,REG!$N$2:$N$124)+SUMIF(REG!$P$2:$P$124,HISTORICO!$N427,REG!$T$2:$T$124)+SUMIF(REG!$V$2:$V$124,HISTORICO!$N427,REG!$Z$2:$Z$124)+SUMIF(REG!$AB$2:$AB$124,HISTORICO!$N427,REG!$AF$2:$AF$124)</f>
        <v>0</v>
      </c>
      <c r="AA427" s="6">
        <f>SUMIF(REG!$D$2:$D$124,HISTORICO!$N427,REG!$I$2:$I$124)+SUMIF(REG!$J$2:$J$124,HISTORICO!$N427,REG!$O$2:$O$124)+SUMIF(REG!$P$2:$P$124,HISTORICO!$N427,REG!$U$2:$U$124)+SUMIF(REG!$V$2:$V$124,HISTORICO!$N427,REG!$AA$2:$AA$124)+SUMIF(REG!$AB$2:$AB$124,HISTORICO!$N427,REG!$AG$2:$AG$124)</f>
        <v>0</v>
      </c>
      <c r="AB427" s="6">
        <f>SUM(HISTORICO!$X427:$AA427)</f>
        <v>0</v>
      </c>
      <c r="AC427" s="188" t="str">
        <f>HISTORICO!$AB427/HISTORICO!$O427</f>
        <v>#DIV/0!</v>
      </c>
      <c r="AD427" s="149"/>
      <c r="AE427" s="149"/>
      <c r="AF427" s="149"/>
      <c r="AG427" s="149"/>
      <c r="AH427" s="149"/>
      <c r="AI427" s="149"/>
      <c r="AJ427" s="149"/>
    </row>
    <row r="428" ht="14.25" customHeight="1">
      <c r="A428" s="149"/>
      <c r="B428" s="170" t="s">
        <v>619</v>
      </c>
      <c r="C428" s="168">
        <v>4.0</v>
      </c>
      <c r="D428" s="168">
        <v>2.0</v>
      </c>
      <c r="E428" s="161">
        <f>HISTORICO!$D428/HISTORICO!$C428</f>
        <v>0.5</v>
      </c>
      <c r="F428" s="149"/>
      <c r="G428" s="149"/>
      <c r="H428" s="149"/>
      <c r="I428" s="149"/>
      <c r="J428" s="149"/>
      <c r="K428" s="150"/>
      <c r="L428" s="149"/>
      <c r="M428" s="149"/>
      <c r="N428" s="187" t="s">
        <v>440</v>
      </c>
      <c r="O428" s="6">
        <f>SUM(HISTORICO!$P428:$T428)</f>
        <v>0</v>
      </c>
      <c r="P428" s="6">
        <f>COUNTIF(REG!$D$2:$D$124,HISTORICO!$N428)</f>
        <v>0</v>
      </c>
      <c r="Q428" s="6">
        <f>COUNTIF(REG!$J$2:$J$124,HISTORICO!$N428)</f>
        <v>0</v>
      </c>
      <c r="R428" s="6">
        <f>COUNTIF(REG!$P$2:$P$124,HISTORICO!$N428)</f>
        <v>0</v>
      </c>
      <c r="S428" s="6">
        <f>COUNTIF(REG!$V$2:$V$124,HISTORICO!$N428)</f>
        <v>0</v>
      </c>
      <c r="T428" s="6">
        <f>COUNTIF(REG!$AB$2:$AB$124,HISTORICO!$N428)</f>
        <v>0</v>
      </c>
      <c r="U428" s="161" t="str">
        <f>HISTORICO!$P428/HISTORICO!$O428</f>
        <v>#DIV/0!</v>
      </c>
      <c r="V428" s="161" t="str">
        <f>HISTORICO!$Q428/HISTORICO!$O428</f>
        <v>#DIV/0!</v>
      </c>
      <c r="W428" s="161" t="str">
        <f>(HISTORICO!$S428+HISTORICO!$T428)/HISTORICO!$O428</f>
        <v>#DIV/0!</v>
      </c>
      <c r="X428" s="6">
        <f>SUMIF(REG!$D$2:$D$124,HISTORICO!$N428,REG!$F$2:$F$124)+SUMIF(REG!$J$2:$J$124,HISTORICO!$N428,REG!$L$2:$L$124)+SUMIF(REG!$P$2:$P$124,HISTORICO!$N428,REG!$R$2:$R$124)+SUMIF(REG!$V$2:$V$124,HISTORICO!$N428,REG!$X$2:$X$124)+SUMIF(REG!$AB$2:$AB$124,HISTORICO!$N428,REG!$AD$2:$AD$124)</f>
        <v>0</v>
      </c>
      <c r="Y428" s="6">
        <f>SUMIF(REG!$D$2:$D$124,HISTORICO!$N428,REG!$G$2:$G$124)+SUMIF(REG!$J$2:$J$124,HISTORICO!$N428,REG!$M$2:$M$124)+SUMIF(REG!$P$2:$P$124,HISTORICO!$N428,REG!$S$2:$S$124)+SUMIF(REG!$V$2:$V$124,HISTORICO!$N428,REG!$Y$2:$Y$124)+SUMIF(REG!$AB$2:$AB$124,HISTORICO!$N428,REG!$AE$2:$AE$124)</f>
        <v>0</v>
      </c>
      <c r="Z428" s="6">
        <f>SUMIF(REG!$D$2:$D$124,HISTORICO!$N428,REG!$H$2:$H$124)+SUMIF(REG!$J$2:$J$124,HISTORICO!$N428,REG!$N$2:$N$124)+SUMIF(REG!$P$2:$P$124,HISTORICO!$N428,REG!$T$2:$T$124)+SUMIF(REG!$V$2:$V$124,HISTORICO!$N428,REG!$Z$2:$Z$124)+SUMIF(REG!$AB$2:$AB$124,HISTORICO!$N428,REG!$AF$2:$AF$124)</f>
        <v>0</v>
      </c>
      <c r="AA428" s="6">
        <f>SUMIF(REG!$D$2:$D$124,HISTORICO!$N428,REG!$I$2:$I$124)+SUMIF(REG!$J$2:$J$124,HISTORICO!$N428,REG!$O$2:$O$124)+SUMIF(REG!$P$2:$P$124,HISTORICO!$N428,REG!$U$2:$U$124)+SUMIF(REG!$V$2:$V$124,HISTORICO!$N428,REG!$AA$2:$AA$124)+SUMIF(REG!$AB$2:$AB$124,HISTORICO!$N428,REG!$AG$2:$AG$124)</f>
        <v>0</v>
      </c>
      <c r="AB428" s="6">
        <f>SUM(HISTORICO!$X428:$AA428)</f>
        <v>0</v>
      </c>
      <c r="AC428" s="188" t="str">
        <f>HISTORICO!$AB428/HISTORICO!$O428</f>
        <v>#DIV/0!</v>
      </c>
      <c r="AD428" s="149"/>
      <c r="AE428" s="149"/>
      <c r="AF428" s="149"/>
      <c r="AG428" s="149"/>
      <c r="AH428" s="149"/>
      <c r="AI428" s="149"/>
      <c r="AJ428" s="149"/>
    </row>
    <row r="429" ht="14.25" customHeight="1">
      <c r="A429" s="149"/>
      <c r="B429" s="170" t="s">
        <v>660</v>
      </c>
      <c r="C429" s="168">
        <v>4.0</v>
      </c>
      <c r="D429" s="168">
        <v>2.0</v>
      </c>
      <c r="E429" s="161">
        <f>HISTORICO!$D429/HISTORICO!$C429</f>
        <v>0.5</v>
      </c>
      <c r="F429" s="149"/>
      <c r="G429" s="149"/>
      <c r="H429" s="149"/>
      <c r="I429" s="149"/>
      <c r="J429" s="149"/>
      <c r="K429" s="150"/>
      <c r="L429" s="149"/>
      <c r="M429" s="149"/>
      <c r="N429" s="187" t="s">
        <v>441</v>
      </c>
      <c r="O429" s="6">
        <f>SUM(HISTORICO!$P429:$T429)</f>
        <v>0</v>
      </c>
      <c r="P429" s="6">
        <f>COUNTIF(REG!$D$2:$D$124,HISTORICO!$N429)</f>
        <v>0</v>
      </c>
      <c r="Q429" s="6">
        <f>COUNTIF(REG!$J$2:$J$124,HISTORICO!$N429)</f>
        <v>0</v>
      </c>
      <c r="R429" s="6">
        <f>COUNTIF(REG!$P$2:$P$124,HISTORICO!$N429)</f>
        <v>0</v>
      </c>
      <c r="S429" s="6">
        <f>COUNTIF(REG!$V$2:$V$124,HISTORICO!$N429)</f>
        <v>0</v>
      </c>
      <c r="T429" s="6">
        <f>COUNTIF(REG!$AB$2:$AB$124,HISTORICO!$N429)</f>
        <v>0</v>
      </c>
      <c r="U429" s="161" t="str">
        <f>HISTORICO!$P429/HISTORICO!$O429</f>
        <v>#DIV/0!</v>
      </c>
      <c r="V429" s="161" t="str">
        <f>HISTORICO!$Q429/HISTORICO!$O429</f>
        <v>#DIV/0!</v>
      </c>
      <c r="W429" s="161" t="str">
        <f>(HISTORICO!$S429+HISTORICO!$T429)/HISTORICO!$O429</f>
        <v>#DIV/0!</v>
      </c>
      <c r="X429" s="6">
        <f>SUMIF(REG!$D$2:$D$124,HISTORICO!$N429,REG!$F$2:$F$124)+SUMIF(REG!$J$2:$J$124,HISTORICO!$N429,REG!$L$2:$L$124)+SUMIF(REG!$P$2:$P$124,HISTORICO!$N429,REG!$R$2:$R$124)+SUMIF(REG!$V$2:$V$124,HISTORICO!$N429,REG!$X$2:$X$124)+SUMIF(REG!$AB$2:$AB$124,HISTORICO!$N429,REG!$AD$2:$AD$124)</f>
        <v>0</v>
      </c>
      <c r="Y429" s="6">
        <f>SUMIF(REG!$D$2:$D$124,HISTORICO!$N429,REG!$G$2:$G$124)+SUMIF(REG!$J$2:$J$124,HISTORICO!$N429,REG!$M$2:$M$124)+SUMIF(REG!$P$2:$P$124,HISTORICO!$N429,REG!$S$2:$S$124)+SUMIF(REG!$V$2:$V$124,HISTORICO!$N429,REG!$Y$2:$Y$124)+SUMIF(REG!$AB$2:$AB$124,HISTORICO!$N429,REG!$AE$2:$AE$124)</f>
        <v>0</v>
      </c>
      <c r="Z429" s="6">
        <f>SUMIF(REG!$D$2:$D$124,HISTORICO!$N429,REG!$H$2:$H$124)+SUMIF(REG!$J$2:$J$124,HISTORICO!$N429,REG!$N$2:$N$124)+SUMIF(REG!$P$2:$P$124,HISTORICO!$N429,REG!$T$2:$T$124)+SUMIF(REG!$V$2:$V$124,HISTORICO!$N429,REG!$Z$2:$Z$124)+SUMIF(REG!$AB$2:$AB$124,HISTORICO!$N429,REG!$AF$2:$AF$124)</f>
        <v>0</v>
      </c>
      <c r="AA429" s="6">
        <f>SUMIF(REG!$D$2:$D$124,HISTORICO!$N429,REG!$I$2:$I$124)+SUMIF(REG!$J$2:$J$124,HISTORICO!$N429,REG!$O$2:$O$124)+SUMIF(REG!$P$2:$P$124,HISTORICO!$N429,REG!$U$2:$U$124)+SUMIF(REG!$V$2:$V$124,HISTORICO!$N429,REG!$AA$2:$AA$124)+SUMIF(REG!$AB$2:$AB$124,HISTORICO!$N429,REG!$AG$2:$AG$124)</f>
        <v>0</v>
      </c>
      <c r="AB429" s="6">
        <f>SUM(HISTORICO!$X429:$AA429)</f>
        <v>0</v>
      </c>
      <c r="AC429" s="188" t="str">
        <f>HISTORICO!$AB429/HISTORICO!$O429</f>
        <v>#DIV/0!</v>
      </c>
      <c r="AD429" s="149"/>
      <c r="AE429" s="149"/>
      <c r="AF429" s="149"/>
      <c r="AG429" s="149"/>
      <c r="AH429" s="149"/>
      <c r="AI429" s="149"/>
      <c r="AJ429" s="149"/>
    </row>
    <row r="430" ht="14.25" customHeight="1">
      <c r="A430" s="149"/>
      <c r="B430" s="170" t="s">
        <v>498</v>
      </c>
      <c r="C430" s="168">
        <v>4.0</v>
      </c>
      <c r="D430" s="168">
        <v>3.0</v>
      </c>
      <c r="E430" s="161">
        <f>HISTORICO!$D430/HISTORICO!$C430</f>
        <v>0.75</v>
      </c>
      <c r="F430" s="149"/>
      <c r="G430" s="149"/>
      <c r="H430" s="149"/>
      <c r="I430" s="149"/>
      <c r="J430" s="149"/>
      <c r="K430" s="150"/>
      <c r="L430" s="149"/>
      <c r="M430" s="149"/>
      <c r="N430" s="187" t="s">
        <v>449</v>
      </c>
      <c r="O430" s="6">
        <f>SUM(HISTORICO!$P430:$T430)</f>
        <v>0</v>
      </c>
      <c r="P430" s="6">
        <f>COUNTIF(REG!$D$2:$D$124,HISTORICO!$N430)</f>
        <v>0</v>
      </c>
      <c r="Q430" s="6">
        <f>COUNTIF(REG!$J$2:$J$124,HISTORICO!$N430)</f>
        <v>0</v>
      </c>
      <c r="R430" s="6">
        <f>COUNTIF(REG!$P$2:$P$124,HISTORICO!$N430)</f>
        <v>0</v>
      </c>
      <c r="S430" s="6">
        <f>COUNTIF(REG!$V$2:$V$124,HISTORICO!$N430)</f>
        <v>0</v>
      </c>
      <c r="T430" s="6">
        <f>COUNTIF(REG!$AB$2:$AB$124,HISTORICO!$N430)</f>
        <v>0</v>
      </c>
      <c r="U430" s="161" t="str">
        <f>HISTORICO!$P430/HISTORICO!$O430</f>
        <v>#DIV/0!</v>
      </c>
      <c r="V430" s="161" t="str">
        <f>HISTORICO!$Q430/HISTORICO!$O430</f>
        <v>#DIV/0!</v>
      </c>
      <c r="W430" s="161" t="str">
        <f>(HISTORICO!$S430+HISTORICO!$T430)/HISTORICO!$O430</f>
        <v>#DIV/0!</v>
      </c>
      <c r="X430" s="6">
        <f>SUMIF(REG!$D$2:$D$124,HISTORICO!$N430,REG!$F$2:$F$124)+SUMIF(REG!$J$2:$J$124,HISTORICO!$N430,REG!$L$2:$L$124)+SUMIF(REG!$P$2:$P$124,HISTORICO!$N430,REG!$R$2:$R$124)+SUMIF(REG!$V$2:$V$124,HISTORICO!$N430,REG!$X$2:$X$124)+SUMIF(REG!$AB$2:$AB$124,HISTORICO!$N430,REG!$AD$2:$AD$124)</f>
        <v>0</v>
      </c>
      <c r="Y430" s="6">
        <f>SUMIF(REG!$D$2:$D$124,HISTORICO!$N430,REG!$G$2:$G$124)+SUMIF(REG!$J$2:$J$124,HISTORICO!$N430,REG!$M$2:$M$124)+SUMIF(REG!$P$2:$P$124,HISTORICO!$N430,REG!$S$2:$S$124)+SUMIF(REG!$V$2:$V$124,HISTORICO!$N430,REG!$Y$2:$Y$124)+SUMIF(REG!$AB$2:$AB$124,HISTORICO!$N430,REG!$AE$2:$AE$124)</f>
        <v>0</v>
      </c>
      <c r="Z430" s="6">
        <f>SUMIF(REG!$D$2:$D$124,HISTORICO!$N430,REG!$H$2:$H$124)+SUMIF(REG!$J$2:$J$124,HISTORICO!$N430,REG!$N$2:$N$124)+SUMIF(REG!$P$2:$P$124,HISTORICO!$N430,REG!$T$2:$T$124)+SUMIF(REG!$V$2:$V$124,HISTORICO!$N430,REG!$Z$2:$Z$124)+SUMIF(REG!$AB$2:$AB$124,HISTORICO!$N430,REG!$AF$2:$AF$124)</f>
        <v>0</v>
      </c>
      <c r="AA430" s="6">
        <f>SUMIF(REG!$D$2:$D$124,HISTORICO!$N430,REG!$I$2:$I$124)+SUMIF(REG!$J$2:$J$124,HISTORICO!$N430,REG!$O$2:$O$124)+SUMIF(REG!$P$2:$P$124,HISTORICO!$N430,REG!$U$2:$U$124)+SUMIF(REG!$V$2:$V$124,HISTORICO!$N430,REG!$AA$2:$AA$124)+SUMIF(REG!$AB$2:$AB$124,HISTORICO!$N430,REG!$AG$2:$AG$124)</f>
        <v>0</v>
      </c>
      <c r="AB430" s="6">
        <f>SUM(HISTORICO!$X430:$AA430)</f>
        <v>0</v>
      </c>
      <c r="AC430" s="188" t="str">
        <f>HISTORICO!$AB430/HISTORICO!$O430</f>
        <v>#DIV/0!</v>
      </c>
      <c r="AD430" s="149"/>
      <c r="AE430" s="149"/>
      <c r="AF430" s="149"/>
      <c r="AG430" s="149"/>
      <c r="AH430" s="149"/>
      <c r="AI430" s="149"/>
      <c r="AJ430" s="149"/>
    </row>
    <row r="431" ht="14.25" customHeight="1">
      <c r="A431" s="149"/>
      <c r="B431" s="170" t="s">
        <v>756</v>
      </c>
      <c r="C431" s="168">
        <v>4.0</v>
      </c>
      <c r="D431" s="168">
        <v>1.0</v>
      </c>
      <c r="E431" s="161">
        <f>HISTORICO!$D431/HISTORICO!$C431</f>
        <v>0.25</v>
      </c>
      <c r="F431" s="149"/>
      <c r="G431" s="149"/>
      <c r="H431" s="149"/>
      <c r="I431" s="149"/>
      <c r="J431" s="149"/>
      <c r="K431" s="150"/>
      <c r="L431" s="149"/>
      <c r="M431" s="149"/>
      <c r="N431" s="187" t="s">
        <v>450</v>
      </c>
      <c r="O431" s="6">
        <f>SUM(HISTORICO!$P431:$T431)</f>
        <v>0</v>
      </c>
      <c r="P431" s="6">
        <f>COUNTIF(REG!$D$2:$D$124,HISTORICO!$N431)</f>
        <v>0</v>
      </c>
      <c r="Q431" s="6">
        <f>COUNTIF(REG!$J$2:$J$124,HISTORICO!$N431)</f>
        <v>0</v>
      </c>
      <c r="R431" s="6">
        <f>COUNTIF(REG!$P$2:$P$124,HISTORICO!$N431)</f>
        <v>0</v>
      </c>
      <c r="S431" s="6">
        <f>COUNTIF(REG!$V$2:$V$124,HISTORICO!$N431)</f>
        <v>0</v>
      </c>
      <c r="T431" s="6">
        <f>COUNTIF(REG!$AB$2:$AB$124,HISTORICO!$N431)</f>
        <v>0</v>
      </c>
      <c r="U431" s="161" t="str">
        <f>HISTORICO!$P431/HISTORICO!$O431</f>
        <v>#DIV/0!</v>
      </c>
      <c r="V431" s="161" t="str">
        <f>HISTORICO!$Q431/HISTORICO!$O431</f>
        <v>#DIV/0!</v>
      </c>
      <c r="W431" s="161" t="str">
        <f>(HISTORICO!$S431+HISTORICO!$T431)/HISTORICO!$O431</f>
        <v>#DIV/0!</v>
      </c>
      <c r="X431" s="6">
        <f>SUMIF(REG!$D$2:$D$124,HISTORICO!$N431,REG!$F$2:$F$124)+SUMIF(REG!$J$2:$J$124,HISTORICO!$N431,REG!$L$2:$L$124)+SUMIF(REG!$P$2:$P$124,HISTORICO!$N431,REG!$R$2:$R$124)+SUMIF(REG!$V$2:$V$124,HISTORICO!$N431,REG!$X$2:$X$124)+SUMIF(REG!$AB$2:$AB$124,HISTORICO!$N431,REG!$AD$2:$AD$124)</f>
        <v>0</v>
      </c>
      <c r="Y431" s="6">
        <f>SUMIF(REG!$D$2:$D$124,HISTORICO!$N431,REG!$G$2:$G$124)+SUMIF(REG!$J$2:$J$124,HISTORICO!$N431,REG!$M$2:$M$124)+SUMIF(REG!$P$2:$P$124,HISTORICO!$N431,REG!$S$2:$S$124)+SUMIF(REG!$V$2:$V$124,HISTORICO!$N431,REG!$Y$2:$Y$124)+SUMIF(REG!$AB$2:$AB$124,HISTORICO!$N431,REG!$AE$2:$AE$124)</f>
        <v>0</v>
      </c>
      <c r="Z431" s="6">
        <f>SUMIF(REG!$D$2:$D$124,HISTORICO!$N431,REG!$H$2:$H$124)+SUMIF(REG!$J$2:$J$124,HISTORICO!$N431,REG!$N$2:$N$124)+SUMIF(REG!$P$2:$P$124,HISTORICO!$N431,REG!$T$2:$T$124)+SUMIF(REG!$V$2:$V$124,HISTORICO!$N431,REG!$Z$2:$Z$124)+SUMIF(REG!$AB$2:$AB$124,HISTORICO!$N431,REG!$AF$2:$AF$124)</f>
        <v>0</v>
      </c>
      <c r="AA431" s="6">
        <f>SUMIF(REG!$D$2:$D$124,HISTORICO!$N431,REG!$I$2:$I$124)+SUMIF(REG!$J$2:$J$124,HISTORICO!$N431,REG!$O$2:$O$124)+SUMIF(REG!$P$2:$P$124,HISTORICO!$N431,REG!$U$2:$U$124)+SUMIF(REG!$V$2:$V$124,HISTORICO!$N431,REG!$AA$2:$AA$124)+SUMIF(REG!$AB$2:$AB$124,HISTORICO!$N431,REG!$AG$2:$AG$124)</f>
        <v>0</v>
      </c>
      <c r="AB431" s="6">
        <f>SUM(HISTORICO!$X431:$AA431)</f>
        <v>0</v>
      </c>
      <c r="AC431" s="188" t="str">
        <f>HISTORICO!$AB431/HISTORICO!$O431</f>
        <v>#DIV/0!</v>
      </c>
      <c r="AD431" s="149"/>
      <c r="AE431" s="149"/>
      <c r="AF431" s="149"/>
      <c r="AG431" s="149"/>
      <c r="AH431" s="149"/>
      <c r="AI431" s="149"/>
      <c r="AJ431" s="149"/>
    </row>
    <row r="432" ht="14.25" customHeight="1">
      <c r="A432" s="149"/>
      <c r="B432" s="170" t="s">
        <v>416</v>
      </c>
      <c r="C432" s="168">
        <v>4.0</v>
      </c>
      <c r="D432" s="168">
        <v>2.0</v>
      </c>
      <c r="E432" s="161">
        <f>HISTORICO!$D432/HISTORICO!$C432</f>
        <v>0.5</v>
      </c>
      <c r="F432" s="149"/>
      <c r="G432" s="149"/>
      <c r="H432" s="149"/>
      <c r="I432" s="149"/>
      <c r="J432" s="149"/>
      <c r="K432" s="150"/>
      <c r="L432" s="149"/>
      <c r="M432" s="149"/>
      <c r="N432" s="187" t="s">
        <v>369</v>
      </c>
      <c r="O432" s="6">
        <f>SUM(HISTORICO!$P432:$T432)</f>
        <v>0</v>
      </c>
      <c r="P432" s="6">
        <f>COUNTIF(REG!$D$2:$D$124,HISTORICO!$N432)</f>
        <v>0</v>
      </c>
      <c r="Q432" s="6">
        <f>COUNTIF(REG!$J$2:$J$124,HISTORICO!$N432)</f>
        <v>0</v>
      </c>
      <c r="R432" s="6">
        <f>COUNTIF(REG!$P$2:$P$124,HISTORICO!$N432)</f>
        <v>0</v>
      </c>
      <c r="S432" s="6">
        <f>COUNTIF(REG!$V$2:$V$124,HISTORICO!$N432)</f>
        <v>0</v>
      </c>
      <c r="T432" s="6">
        <f>COUNTIF(REG!$AB$2:$AB$124,HISTORICO!$N432)</f>
        <v>0</v>
      </c>
      <c r="U432" s="161" t="str">
        <f>HISTORICO!$P432/HISTORICO!$O432</f>
        <v>#DIV/0!</v>
      </c>
      <c r="V432" s="161" t="str">
        <f>HISTORICO!$Q432/HISTORICO!$O432</f>
        <v>#DIV/0!</v>
      </c>
      <c r="W432" s="161" t="str">
        <f>(HISTORICO!$S432+HISTORICO!$T432)/HISTORICO!$O432</f>
        <v>#DIV/0!</v>
      </c>
      <c r="X432" s="6">
        <f>SUMIF(REG!$D$2:$D$124,HISTORICO!$N432,REG!$F$2:$F$124)+SUMIF(REG!$J$2:$J$124,HISTORICO!$N432,REG!$L$2:$L$124)+SUMIF(REG!$P$2:$P$124,HISTORICO!$N432,REG!$R$2:$R$124)+SUMIF(REG!$V$2:$V$124,HISTORICO!$N432,REG!$X$2:$X$124)+SUMIF(REG!$AB$2:$AB$124,HISTORICO!$N432,REG!$AD$2:$AD$124)</f>
        <v>0</v>
      </c>
      <c r="Y432" s="6">
        <f>SUMIF(REG!$D$2:$D$124,HISTORICO!$N432,REG!$G$2:$G$124)+SUMIF(REG!$J$2:$J$124,HISTORICO!$N432,REG!$M$2:$M$124)+SUMIF(REG!$P$2:$P$124,HISTORICO!$N432,REG!$S$2:$S$124)+SUMIF(REG!$V$2:$V$124,HISTORICO!$N432,REG!$Y$2:$Y$124)+SUMIF(REG!$AB$2:$AB$124,HISTORICO!$N432,REG!$AE$2:$AE$124)</f>
        <v>0</v>
      </c>
      <c r="Z432" s="6">
        <f>SUMIF(REG!$D$2:$D$124,HISTORICO!$N432,REG!$H$2:$H$124)+SUMIF(REG!$J$2:$J$124,HISTORICO!$N432,REG!$N$2:$N$124)+SUMIF(REG!$P$2:$P$124,HISTORICO!$N432,REG!$T$2:$T$124)+SUMIF(REG!$V$2:$V$124,HISTORICO!$N432,REG!$Z$2:$Z$124)+SUMIF(REG!$AB$2:$AB$124,HISTORICO!$N432,REG!$AF$2:$AF$124)</f>
        <v>0</v>
      </c>
      <c r="AA432" s="6">
        <f>SUMIF(REG!$D$2:$D$124,HISTORICO!$N432,REG!$I$2:$I$124)+SUMIF(REG!$J$2:$J$124,HISTORICO!$N432,REG!$O$2:$O$124)+SUMIF(REG!$P$2:$P$124,HISTORICO!$N432,REG!$U$2:$U$124)+SUMIF(REG!$V$2:$V$124,HISTORICO!$N432,REG!$AA$2:$AA$124)+SUMIF(REG!$AB$2:$AB$124,HISTORICO!$N432,REG!$AG$2:$AG$124)</f>
        <v>0</v>
      </c>
      <c r="AB432" s="6">
        <f>SUM(HISTORICO!$X432:$AA432)</f>
        <v>0</v>
      </c>
      <c r="AC432" s="188" t="str">
        <f>HISTORICO!$AB432/HISTORICO!$O432</f>
        <v>#DIV/0!</v>
      </c>
      <c r="AD432" s="149"/>
      <c r="AE432" s="149"/>
      <c r="AF432" s="149"/>
      <c r="AG432" s="149"/>
      <c r="AH432" s="149"/>
      <c r="AI432" s="149"/>
      <c r="AJ432" s="149"/>
    </row>
    <row r="433" ht="14.25" customHeight="1">
      <c r="A433" s="149"/>
      <c r="B433" s="170" t="s">
        <v>583</v>
      </c>
      <c r="C433" s="168">
        <v>4.0</v>
      </c>
      <c r="D433" s="168">
        <v>2.0</v>
      </c>
      <c r="E433" s="161">
        <f>HISTORICO!$D433/HISTORICO!$C433</f>
        <v>0.5</v>
      </c>
      <c r="F433" s="149"/>
      <c r="G433" s="149"/>
      <c r="H433" s="149"/>
      <c r="I433" s="149"/>
      <c r="J433" s="149"/>
      <c r="K433" s="150"/>
      <c r="L433" s="149"/>
      <c r="M433" s="149"/>
      <c r="N433" s="187" t="s">
        <v>68</v>
      </c>
      <c r="O433" s="6">
        <f>SUM(HISTORICO!$P433:$T433)</f>
        <v>2</v>
      </c>
      <c r="P433" s="6">
        <f>COUNTIF(REG!$D$2:$D$124,HISTORICO!$N433)</f>
        <v>0</v>
      </c>
      <c r="Q433" s="6">
        <f>COUNTIF(REG!$J$2:$J$124,HISTORICO!$N433)</f>
        <v>0</v>
      </c>
      <c r="R433" s="6">
        <f>COUNTIF(REG!$P$2:$P$124,HISTORICO!$N433)</f>
        <v>2</v>
      </c>
      <c r="S433" s="6">
        <f>COUNTIF(REG!$V$2:$V$124,HISTORICO!$N433)</f>
        <v>0</v>
      </c>
      <c r="T433" s="6">
        <f>COUNTIF(REG!$AB$2:$AB$124,HISTORICO!$N433)</f>
        <v>0</v>
      </c>
      <c r="U433" s="161">
        <f>HISTORICO!$P433/HISTORICO!$O433</f>
        <v>0</v>
      </c>
      <c r="V433" s="161">
        <f>HISTORICO!$Q433/HISTORICO!$O433</f>
        <v>0</v>
      </c>
      <c r="W433" s="161">
        <f>(HISTORICO!$S433+HISTORICO!$T433)/HISTORICO!$O433</f>
        <v>0</v>
      </c>
      <c r="X433" s="6">
        <f>SUMIF(REG!$D$2:$D$124,HISTORICO!$N433,REG!$F$2:$F$124)+SUMIF(REG!$J$2:$J$124,HISTORICO!$N433,REG!$L$2:$L$124)+SUMIF(REG!$P$2:$P$124,HISTORICO!$N433,REG!$R$2:$R$124)+SUMIF(REG!$V$2:$V$124,HISTORICO!$N433,REG!$X$2:$X$124)+SUMIF(REG!$AB$2:$AB$124,HISTORICO!$N433,REG!$AD$2:$AD$124)</f>
        <v>0</v>
      </c>
      <c r="Y433" s="6">
        <f>SUMIF(REG!$D$2:$D$124,HISTORICO!$N433,REG!$G$2:$G$124)+SUMIF(REG!$J$2:$J$124,HISTORICO!$N433,REG!$M$2:$M$124)+SUMIF(REG!$P$2:$P$124,HISTORICO!$N433,REG!$S$2:$S$124)+SUMIF(REG!$V$2:$V$124,HISTORICO!$N433,REG!$Y$2:$Y$124)+SUMIF(REG!$AB$2:$AB$124,HISTORICO!$N433,REG!$AE$2:$AE$124)</f>
        <v>0</v>
      </c>
      <c r="Z433" s="6">
        <f>SUMIF(REG!$D$2:$D$124,HISTORICO!$N433,REG!$H$2:$H$124)+SUMIF(REG!$J$2:$J$124,HISTORICO!$N433,REG!$N$2:$N$124)+SUMIF(REG!$P$2:$P$124,HISTORICO!$N433,REG!$T$2:$T$124)+SUMIF(REG!$V$2:$V$124,HISTORICO!$N433,REG!$Z$2:$Z$124)+SUMIF(REG!$AB$2:$AB$124,HISTORICO!$N433,REG!$AF$2:$AF$124)</f>
        <v>0</v>
      </c>
      <c r="AA433" s="6">
        <f>SUMIF(REG!$D$2:$D$124,HISTORICO!$N433,REG!$I$2:$I$124)+SUMIF(REG!$J$2:$J$124,HISTORICO!$N433,REG!$O$2:$O$124)+SUMIF(REG!$P$2:$P$124,HISTORICO!$N433,REG!$U$2:$U$124)+SUMIF(REG!$V$2:$V$124,HISTORICO!$N433,REG!$AA$2:$AA$124)+SUMIF(REG!$AB$2:$AB$124,HISTORICO!$N433,REG!$AG$2:$AG$124)</f>
        <v>0</v>
      </c>
      <c r="AB433" s="6">
        <f>SUM(HISTORICO!$X433:$AA433)</f>
        <v>0</v>
      </c>
      <c r="AC433" s="188">
        <f>HISTORICO!$AB433/HISTORICO!$O433</f>
        <v>0</v>
      </c>
      <c r="AD433" s="149"/>
      <c r="AE433" s="149"/>
      <c r="AF433" s="149"/>
      <c r="AG433" s="149"/>
      <c r="AH433" s="149"/>
      <c r="AI433" s="149"/>
      <c r="AJ433" s="149"/>
    </row>
    <row r="434" ht="14.25" customHeight="1">
      <c r="A434" s="149"/>
      <c r="B434" s="170" t="s">
        <v>582</v>
      </c>
      <c r="C434" s="168">
        <v>4.0</v>
      </c>
      <c r="D434" s="168">
        <v>2.0</v>
      </c>
      <c r="E434" s="161">
        <f>HISTORICO!$D434/HISTORICO!$C434</f>
        <v>0.5</v>
      </c>
      <c r="F434" s="149"/>
      <c r="G434" s="149"/>
      <c r="H434" s="149"/>
      <c r="I434" s="149"/>
      <c r="J434" s="149"/>
      <c r="K434" s="150"/>
      <c r="L434" s="149"/>
      <c r="M434" s="149"/>
      <c r="N434" s="187" t="s">
        <v>461</v>
      </c>
      <c r="O434" s="6">
        <f>SUM(HISTORICO!$P434:$T434)</f>
        <v>0</v>
      </c>
      <c r="P434" s="6">
        <f>COUNTIF(REG!$D$2:$D$124,HISTORICO!$N434)</f>
        <v>0</v>
      </c>
      <c r="Q434" s="6">
        <f>COUNTIF(REG!$J$2:$J$124,HISTORICO!$N434)</f>
        <v>0</v>
      </c>
      <c r="R434" s="6">
        <f>COUNTIF(REG!$P$2:$P$124,HISTORICO!$N434)</f>
        <v>0</v>
      </c>
      <c r="S434" s="6">
        <f>COUNTIF(REG!$V$2:$V$124,HISTORICO!$N434)</f>
        <v>0</v>
      </c>
      <c r="T434" s="6">
        <f>COUNTIF(REG!$AB$2:$AB$124,HISTORICO!$N434)</f>
        <v>0</v>
      </c>
      <c r="U434" s="161" t="str">
        <f>HISTORICO!$P434/HISTORICO!$O434</f>
        <v>#DIV/0!</v>
      </c>
      <c r="V434" s="161" t="str">
        <f>HISTORICO!$Q434/HISTORICO!$O434</f>
        <v>#DIV/0!</v>
      </c>
      <c r="W434" s="161" t="str">
        <f>(HISTORICO!$S434+HISTORICO!$T434)/HISTORICO!$O434</f>
        <v>#DIV/0!</v>
      </c>
      <c r="X434" s="6">
        <f>SUMIF(REG!$D$2:$D$124,HISTORICO!$N434,REG!$F$2:$F$124)+SUMIF(REG!$J$2:$J$124,HISTORICO!$N434,REG!$L$2:$L$124)+SUMIF(REG!$P$2:$P$124,HISTORICO!$N434,REG!$R$2:$R$124)+SUMIF(REG!$V$2:$V$124,HISTORICO!$N434,REG!$X$2:$X$124)+SUMIF(REG!$AB$2:$AB$124,HISTORICO!$N434,REG!$AD$2:$AD$124)</f>
        <v>0</v>
      </c>
      <c r="Y434" s="6">
        <f>SUMIF(REG!$D$2:$D$124,HISTORICO!$N434,REG!$G$2:$G$124)+SUMIF(REG!$J$2:$J$124,HISTORICO!$N434,REG!$M$2:$M$124)+SUMIF(REG!$P$2:$P$124,HISTORICO!$N434,REG!$S$2:$S$124)+SUMIF(REG!$V$2:$V$124,HISTORICO!$N434,REG!$Y$2:$Y$124)+SUMIF(REG!$AB$2:$AB$124,HISTORICO!$N434,REG!$AE$2:$AE$124)</f>
        <v>0</v>
      </c>
      <c r="Z434" s="6">
        <f>SUMIF(REG!$D$2:$D$124,HISTORICO!$N434,REG!$H$2:$H$124)+SUMIF(REG!$J$2:$J$124,HISTORICO!$N434,REG!$N$2:$N$124)+SUMIF(REG!$P$2:$P$124,HISTORICO!$N434,REG!$T$2:$T$124)+SUMIF(REG!$V$2:$V$124,HISTORICO!$N434,REG!$Z$2:$Z$124)+SUMIF(REG!$AB$2:$AB$124,HISTORICO!$N434,REG!$AF$2:$AF$124)</f>
        <v>0</v>
      </c>
      <c r="AA434" s="6">
        <f>SUMIF(REG!$D$2:$D$124,HISTORICO!$N434,REG!$I$2:$I$124)+SUMIF(REG!$J$2:$J$124,HISTORICO!$N434,REG!$O$2:$O$124)+SUMIF(REG!$P$2:$P$124,HISTORICO!$N434,REG!$U$2:$U$124)+SUMIF(REG!$V$2:$V$124,HISTORICO!$N434,REG!$AA$2:$AA$124)+SUMIF(REG!$AB$2:$AB$124,HISTORICO!$N434,REG!$AG$2:$AG$124)</f>
        <v>0</v>
      </c>
      <c r="AB434" s="6">
        <f>SUM(HISTORICO!$X434:$AA434)</f>
        <v>0</v>
      </c>
      <c r="AC434" s="188" t="str">
        <f>HISTORICO!$AB434/HISTORICO!$O434</f>
        <v>#DIV/0!</v>
      </c>
      <c r="AD434" s="149"/>
      <c r="AE434" s="149"/>
      <c r="AF434" s="149"/>
      <c r="AG434" s="149"/>
      <c r="AH434" s="149"/>
      <c r="AI434" s="149"/>
      <c r="AJ434" s="149"/>
    </row>
    <row r="435" ht="14.25" customHeight="1">
      <c r="A435" s="149"/>
      <c r="B435" s="170" t="s">
        <v>702</v>
      </c>
      <c r="C435" s="168">
        <v>4.0</v>
      </c>
      <c r="D435" s="168">
        <v>1.0</v>
      </c>
      <c r="E435" s="161">
        <f>HISTORICO!$D435/HISTORICO!$C435</f>
        <v>0.25</v>
      </c>
      <c r="F435" s="149"/>
      <c r="G435" s="149"/>
      <c r="H435" s="149"/>
      <c r="I435" s="149"/>
      <c r="J435" s="149"/>
      <c r="K435" s="150"/>
      <c r="L435" s="149"/>
      <c r="M435" s="149"/>
      <c r="N435" s="187" t="s">
        <v>466</v>
      </c>
      <c r="O435" s="6">
        <f>SUM(HISTORICO!$P435:$T435)</f>
        <v>0</v>
      </c>
      <c r="P435" s="6">
        <f>COUNTIF(REG!$D$2:$D$124,HISTORICO!$N435)</f>
        <v>0</v>
      </c>
      <c r="Q435" s="6">
        <f>COUNTIF(REG!$J$2:$J$124,HISTORICO!$N435)</f>
        <v>0</v>
      </c>
      <c r="R435" s="6">
        <f>COUNTIF(REG!$P$2:$P$124,HISTORICO!$N435)</f>
        <v>0</v>
      </c>
      <c r="S435" s="6">
        <f>COUNTIF(REG!$V$2:$V$124,HISTORICO!$N435)</f>
        <v>0</v>
      </c>
      <c r="T435" s="6">
        <f>COUNTIF(REG!$AB$2:$AB$124,HISTORICO!$N435)</f>
        <v>0</v>
      </c>
      <c r="U435" s="161" t="str">
        <f>HISTORICO!$P435/HISTORICO!$O435</f>
        <v>#DIV/0!</v>
      </c>
      <c r="V435" s="161" t="str">
        <f>HISTORICO!$Q435/HISTORICO!$O435</f>
        <v>#DIV/0!</v>
      </c>
      <c r="W435" s="161" t="str">
        <f>(HISTORICO!$S435+HISTORICO!$T435)/HISTORICO!$O435</f>
        <v>#DIV/0!</v>
      </c>
      <c r="X435" s="6">
        <f>SUMIF(REG!$D$2:$D$124,HISTORICO!$N435,REG!$F$2:$F$124)+SUMIF(REG!$J$2:$J$124,HISTORICO!$N435,REG!$L$2:$L$124)+SUMIF(REG!$P$2:$P$124,HISTORICO!$N435,REG!$R$2:$R$124)+SUMIF(REG!$V$2:$V$124,HISTORICO!$N435,REG!$X$2:$X$124)+SUMIF(REG!$AB$2:$AB$124,HISTORICO!$N435,REG!$AD$2:$AD$124)</f>
        <v>0</v>
      </c>
      <c r="Y435" s="6">
        <f>SUMIF(REG!$D$2:$D$124,HISTORICO!$N435,REG!$G$2:$G$124)+SUMIF(REG!$J$2:$J$124,HISTORICO!$N435,REG!$M$2:$M$124)+SUMIF(REG!$P$2:$P$124,HISTORICO!$N435,REG!$S$2:$S$124)+SUMIF(REG!$V$2:$V$124,HISTORICO!$N435,REG!$Y$2:$Y$124)+SUMIF(REG!$AB$2:$AB$124,HISTORICO!$N435,REG!$AE$2:$AE$124)</f>
        <v>0</v>
      </c>
      <c r="Z435" s="6">
        <f>SUMIF(REG!$D$2:$D$124,HISTORICO!$N435,REG!$H$2:$H$124)+SUMIF(REG!$J$2:$J$124,HISTORICO!$N435,REG!$N$2:$N$124)+SUMIF(REG!$P$2:$P$124,HISTORICO!$N435,REG!$T$2:$T$124)+SUMIF(REG!$V$2:$V$124,HISTORICO!$N435,REG!$Z$2:$Z$124)+SUMIF(REG!$AB$2:$AB$124,HISTORICO!$N435,REG!$AF$2:$AF$124)</f>
        <v>0</v>
      </c>
      <c r="AA435" s="6">
        <f>SUMIF(REG!$D$2:$D$124,HISTORICO!$N435,REG!$I$2:$I$124)+SUMIF(REG!$J$2:$J$124,HISTORICO!$N435,REG!$O$2:$O$124)+SUMIF(REG!$P$2:$P$124,HISTORICO!$N435,REG!$U$2:$U$124)+SUMIF(REG!$V$2:$V$124,HISTORICO!$N435,REG!$AA$2:$AA$124)+SUMIF(REG!$AB$2:$AB$124,HISTORICO!$N435,REG!$AG$2:$AG$124)</f>
        <v>0</v>
      </c>
      <c r="AB435" s="6">
        <f>SUM(HISTORICO!$X435:$AA435)</f>
        <v>0</v>
      </c>
      <c r="AC435" s="188" t="str">
        <f>HISTORICO!$AB435/HISTORICO!$O435</f>
        <v>#DIV/0!</v>
      </c>
      <c r="AD435" s="149"/>
      <c r="AE435" s="149"/>
      <c r="AF435" s="149"/>
      <c r="AG435" s="149"/>
      <c r="AH435" s="149"/>
      <c r="AI435" s="149"/>
      <c r="AJ435" s="149"/>
    </row>
    <row r="436" ht="14.25" customHeight="1">
      <c r="A436" s="149"/>
      <c r="B436" s="170" t="s">
        <v>721</v>
      </c>
      <c r="C436" s="168">
        <v>4.0</v>
      </c>
      <c r="D436" s="168">
        <v>1.0</v>
      </c>
      <c r="E436" s="161">
        <f>HISTORICO!$D436/HISTORICO!$C436</f>
        <v>0.25</v>
      </c>
      <c r="F436" s="149"/>
      <c r="G436" s="149"/>
      <c r="H436" s="149"/>
      <c r="I436" s="149"/>
      <c r="J436" s="149"/>
      <c r="K436" s="150"/>
      <c r="L436" s="149"/>
      <c r="M436" s="149"/>
      <c r="N436" s="187" t="s">
        <v>383</v>
      </c>
      <c r="O436" s="6">
        <f>SUM(HISTORICO!$P436:$T436)</f>
        <v>0</v>
      </c>
      <c r="P436" s="6">
        <f>COUNTIF(REG!$D$2:$D$124,HISTORICO!$N436)</f>
        <v>0</v>
      </c>
      <c r="Q436" s="6">
        <f>COUNTIF(REG!$J$2:$J$124,HISTORICO!$N436)</f>
        <v>0</v>
      </c>
      <c r="R436" s="6">
        <f>COUNTIF(REG!$P$2:$P$124,HISTORICO!$N436)</f>
        <v>0</v>
      </c>
      <c r="S436" s="6">
        <f>COUNTIF(REG!$V$2:$V$124,HISTORICO!$N436)</f>
        <v>0</v>
      </c>
      <c r="T436" s="6">
        <f>COUNTIF(REG!$AB$2:$AB$124,HISTORICO!$N436)</f>
        <v>0</v>
      </c>
      <c r="U436" s="161" t="str">
        <f>HISTORICO!$P436/HISTORICO!$O436</f>
        <v>#DIV/0!</v>
      </c>
      <c r="V436" s="161" t="str">
        <f>HISTORICO!$Q436/HISTORICO!$O436</f>
        <v>#DIV/0!</v>
      </c>
      <c r="W436" s="161" t="str">
        <f>(HISTORICO!$S436+HISTORICO!$T436)/HISTORICO!$O436</f>
        <v>#DIV/0!</v>
      </c>
      <c r="X436" s="6">
        <f>SUMIF(REG!$D$2:$D$124,HISTORICO!$N436,REG!$F$2:$F$124)+SUMIF(REG!$J$2:$J$124,HISTORICO!$N436,REG!$L$2:$L$124)+SUMIF(REG!$P$2:$P$124,HISTORICO!$N436,REG!$R$2:$R$124)+SUMIF(REG!$V$2:$V$124,HISTORICO!$N436,REG!$X$2:$X$124)+SUMIF(REG!$AB$2:$AB$124,HISTORICO!$N436,REG!$AD$2:$AD$124)</f>
        <v>0</v>
      </c>
      <c r="Y436" s="6">
        <f>SUMIF(REG!$D$2:$D$124,HISTORICO!$N436,REG!$G$2:$G$124)+SUMIF(REG!$J$2:$J$124,HISTORICO!$N436,REG!$M$2:$M$124)+SUMIF(REG!$P$2:$P$124,HISTORICO!$N436,REG!$S$2:$S$124)+SUMIF(REG!$V$2:$V$124,HISTORICO!$N436,REG!$Y$2:$Y$124)+SUMIF(REG!$AB$2:$AB$124,HISTORICO!$N436,REG!$AE$2:$AE$124)</f>
        <v>0</v>
      </c>
      <c r="Z436" s="6">
        <f>SUMIF(REG!$D$2:$D$124,HISTORICO!$N436,REG!$H$2:$H$124)+SUMIF(REG!$J$2:$J$124,HISTORICO!$N436,REG!$N$2:$N$124)+SUMIF(REG!$P$2:$P$124,HISTORICO!$N436,REG!$T$2:$T$124)+SUMIF(REG!$V$2:$V$124,HISTORICO!$N436,REG!$Z$2:$Z$124)+SUMIF(REG!$AB$2:$AB$124,HISTORICO!$N436,REG!$AF$2:$AF$124)</f>
        <v>0</v>
      </c>
      <c r="AA436" s="6">
        <f>SUMIF(REG!$D$2:$D$124,HISTORICO!$N436,REG!$I$2:$I$124)+SUMIF(REG!$J$2:$J$124,HISTORICO!$N436,REG!$O$2:$O$124)+SUMIF(REG!$P$2:$P$124,HISTORICO!$N436,REG!$U$2:$U$124)+SUMIF(REG!$V$2:$V$124,HISTORICO!$N436,REG!$AA$2:$AA$124)+SUMIF(REG!$AB$2:$AB$124,HISTORICO!$N436,REG!$AG$2:$AG$124)</f>
        <v>0</v>
      </c>
      <c r="AB436" s="6">
        <f>SUM(HISTORICO!$X436:$AA436)</f>
        <v>0</v>
      </c>
      <c r="AC436" s="188" t="str">
        <f>HISTORICO!$AB436/HISTORICO!$O436</f>
        <v>#DIV/0!</v>
      </c>
      <c r="AD436" s="149"/>
      <c r="AE436" s="149"/>
      <c r="AF436" s="149"/>
      <c r="AG436" s="149"/>
      <c r="AH436" s="149"/>
      <c r="AI436" s="149"/>
      <c r="AJ436" s="149"/>
    </row>
    <row r="437" ht="14.25" customHeight="1">
      <c r="A437" s="149"/>
      <c r="B437" s="170" t="s">
        <v>866</v>
      </c>
      <c r="C437" s="168">
        <v>4.0</v>
      </c>
      <c r="D437" s="168">
        <v>1.0</v>
      </c>
      <c r="E437" s="161">
        <f>HISTORICO!$D437/HISTORICO!$C437</f>
        <v>0.25</v>
      </c>
      <c r="F437" s="149"/>
      <c r="G437" s="149"/>
      <c r="H437" s="149"/>
      <c r="I437" s="149"/>
      <c r="J437" s="149"/>
      <c r="K437" s="150"/>
      <c r="L437" s="149"/>
      <c r="M437" s="149"/>
      <c r="N437" s="189" t="s">
        <v>41</v>
      </c>
      <c r="O437" s="6">
        <f>SUM(HISTORICO!$P437:$T437)</f>
        <v>4</v>
      </c>
      <c r="P437" s="6">
        <f>COUNTIF(REG!$D$2:$D$124,HISTORICO!$N437)</f>
        <v>1</v>
      </c>
      <c r="Q437" s="6">
        <f>COUNTIF(REG!$J$2:$J$124,HISTORICO!$N437)</f>
        <v>1</v>
      </c>
      <c r="R437" s="6">
        <f>COUNTIF(REG!$P$2:$P$124,HISTORICO!$N437)</f>
        <v>2</v>
      </c>
      <c r="S437" s="6">
        <f>COUNTIF(REG!$V$2:$V$124,HISTORICO!$N437)</f>
        <v>0</v>
      </c>
      <c r="T437" s="6">
        <f>COUNTIF(REG!$AB$2:$AB$124,HISTORICO!$N437)</f>
        <v>0</v>
      </c>
      <c r="U437" s="161">
        <f>HISTORICO!$P437/HISTORICO!$O437</f>
        <v>0.25</v>
      </c>
      <c r="V437" s="161">
        <f>HISTORICO!$Q437/HISTORICO!$O437</f>
        <v>0.25</v>
      </c>
      <c r="W437" s="161">
        <f>(HISTORICO!$S437+HISTORICO!$T437)/HISTORICO!$O437</f>
        <v>0</v>
      </c>
      <c r="X437" s="6">
        <f>SUMIF(REG!$D$2:$D$124,HISTORICO!$N437,REG!$F$2:$F$124)+SUMIF(REG!$J$2:$J$124,HISTORICO!$N437,REG!$L$2:$L$124)+SUMIF(REG!$P$2:$P$124,HISTORICO!$N437,REG!$R$2:$R$124)+SUMIF(REG!$V$2:$V$124,HISTORICO!$N437,REG!$X$2:$X$124)+SUMIF(REG!$AB$2:$AB$124,HISTORICO!$N437,REG!$AD$2:$AD$124)</f>
        <v>0</v>
      </c>
      <c r="Y437" s="6">
        <f>SUMIF(REG!$D$2:$D$124,HISTORICO!$N437,REG!$G$2:$G$124)+SUMIF(REG!$J$2:$J$124,HISTORICO!$N437,REG!$M$2:$M$124)+SUMIF(REG!$P$2:$P$124,HISTORICO!$N437,REG!$S$2:$S$124)+SUMIF(REG!$V$2:$V$124,HISTORICO!$N437,REG!$Y$2:$Y$124)+SUMIF(REG!$AB$2:$AB$124,HISTORICO!$N437,REG!$AE$2:$AE$124)</f>
        <v>0</v>
      </c>
      <c r="Z437" s="6">
        <f>SUMIF(REG!$D$2:$D$124,HISTORICO!$N437,REG!$H$2:$H$124)+SUMIF(REG!$J$2:$J$124,HISTORICO!$N437,REG!$N$2:$N$124)+SUMIF(REG!$P$2:$P$124,HISTORICO!$N437,REG!$T$2:$T$124)+SUMIF(REG!$V$2:$V$124,HISTORICO!$N437,REG!$Z$2:$Z$124)+SUMIF(REG!$AB$2:$AB$124,HISTORICO!$N437,REG!$AF$2:$AF$124)</f>
        <v>2</v>
      </c>
      <c r="AA437" s="6">
        <f>SUMIF(REG!$D$2:$D$124,HISTORICO!$N437,REG!$I$2:$I$124)+SUMIF(REG!$J$2:$J$124,HISTORICO!$N437,REG!$O$2:$O$124)+SUMIF(REG!$P$2:$P$124,HISTORICO!$N437,REG!$U$2:$U$124)+SUMIF(REG!$V$2:$V$124,HISTORICO!$N437,REG!$AA$2:$AA$124)+SUMIF(REG!$AB$2:$AB$124,HISTORICO!$N437,REG!$AG$2:$AG$124)</f>
        <v>0</v>
      </c>
      <c r="AB437" s="6">
        <f>SUM(HISTORICO!$X437:$AA437)</f>
        <v>2</v>
      </c>
      <c r="AC437" s="188">
        <f>HISTORICO!$AB437/HISTORICO!$O437</f>
        <v>0.5</v>
      </c>
      <c r="AD437" s="149"/>
      <c r="AE437" s="149"/>
      <c r="AF437" s="149"/>
      <c r="AG437" s="149"/>
      <c r="AH437" s="149"/>
      <c r="AI437" s="149"/>
      <c r="AJ437" s="149"/>
    </row>
    <row r="438" ht="14.25" customHeight="1">
      <c r="A438" s="149"/>
      <c r="B438" s="170" t="s">
        <v>709</v>
      </c>
      <c r="C438" s="168">
        <v>4.0</v>
      </c>
      <c r="D438" s="168">
        <v>1.0</v>
      </c>
      <c r="E438" s="161">
        <f>HISTORICO!$D438/HISTORICO!$C438</f>
        <v>0.25</v>
      </c>
      <c r="F438" s="149"/>
      <c r="G438" s="149"/>
      <c r="H438" s="149"/>
      <c r="I438" s="149"/>
      <c r="J438" s="149"/>
      <c r="K438" s="150"/>
      <c r="L438" s="149"/>
      <c r="M438" s="149"/>
      <c r="N438" s="187" t="s">
        <v>484</v>
      </c>
      <c r="O438" s="6">
        <f>SUM(HISTORICO!$P438:$T438)</f>
        <v>0</v>
      </c>
      <c r="P438" s="6">
        <f>COUNTIF(REG!$D$2:$D$124,HISTORICO!$N438)</f>
        <v>0</v>
      </c>
      <c r="Q438" s="6">
        <f>COUNTIF(REG!$J$2:$J$124,HISTORICO!$N438)</f>
        <v>0</v>
      </c>
      <c r="R438" s="6">
        <f>COUNTIF(REG!$P$2:$P$124,HISTORICO!$N438)</f>
        <v>0</v>
      </c>
      <c r="S438" s="6">
        <f>COUNTIF(REG!$V$2:$V$124,HISTORICO!$N438)</f>
        <v>0</v>
      </c>
      <c r="T438" s="6">
        <f>COUNTIF(REG!$AB$2:$AB$124,HISTORICO!$N438)</f>
        <v>0</v>
      </c>
      <c r="U438" s="161" t="str">
        <f>HISTORICO!$P438/HISTORICO!$O438</f>
        <v>#DIV/0!</v>
      </c>
      <c r="V438" s="161" t="str">
        <f>HISTORICO!$Q438/HISTORICO!$O438</f>
        <v>#DIV/0!</v>
      </c>
      <c r="W438" s="161" t="str">
        <f>(HISTORICO!$S438+HISTORICO!$T438)/HISTORICO!$O438</f>
        <v>#DIV/0!</v>
      </c>
      <c r="X438" s="6">
        <f>SUMIF(REG!$D$2:$D$124,HISTORICO!$N438,REG!$F$2:$F$124)+SUMIF(REG!$J$2:$J$124,HISTORICO!$N438,REG!$L$2:$L$124)+SUMIF(REG!$P$2:$P$124,HISTORICO!$N438,REG!$R$2:$R$124)+SUMIF(REG!$V$2:$V$124,HISTORICO!$N438,REG!$X$2:$X$124)+SUMIF(REG!$AB$2:$AB$124,HISTORICO!$N438,REG!$AD$2:$AD$124)</f>
        <v>0</v>
      </c>
      <c r="Y438" s="6">
        <f>SUMIF(REG!$D$2:$D$124,HISTORICO!$N438,REG!$G$2:$G$124)+SUMIF(REG!$J$2:$J$124,HISTORICO!$N438,REG!$M$2:$M$124)+SUMIF(REG!$P$2:$P$124,HISTORICO!$N438,REG!$S$2:$S$124)+SUMIF(REG!$V$2:$V$124,HISTORICO!$N438,REG!$Y$2:$Y$124)+SUMIF(REG!$AB$2:$AB$124,HISTORICO!$N438,REG!$AE$2:$AE$124)</f>
        <v>0</v>
      </c>
      <c r="Z438" s="6">
        <f>SUMIF(REG!$D$2:$D$124,HISTORICO!$N438,REG!$H$2:$H$124)+SUMIF(REG!$J$2:$J$124,HISTORICO!$N438,REG!$N$2:$N$124)+SUMIF(REG!$P$2:$P$124,HISTORICO!$N438,REG!$T$2:$T$124)+SUMIF(REG!$V$2:$V$124,HISTORICO!$N438,REG!$Z$2:$Z$124)+SUMIF(REG!$AB$2:$AB$124,HISTORICO!$N438,REG!$AF$2:$AF$124)</f>
        <v>0</v>
      </c>
      <c r="AA438" s="6">
        <f>SUMIF(REG!$D$2:$D$124,HISTORICO!$N438,REG!$I$2:$I$124)+SUMIF(REG!$J$2:$J$124,HISTORICO!$N438,REG!$O$2:$O$124)+SUMIF(REG!$P$2:$P$124,HISTORICO!$N438,REG!$U$2:$U$124)+SUMIF(REG!$V$2:$V$124,HISTORICO!$N438,REG!$AA$2:$AA$124)+SUMIF(REG!$AB$2:$AB$124,HISTORICO!$N438,REG!$AG$2:$AG$124)</f>
        <v>0</v>
      </c>
      <c r="AB438" s="6">
        <f>SUM(HISTORICO!$X438:$AA438)</f>
        <v>0</v>
      </c>
      <c r="AC438" s="188" t="str">
        <f>HISTORICO!$AB438/HISTORICO!$O438</f>
        <v>#DIV/0!</v>
      </c>
      <c r="AD438" s="149"/>
      <c r="AE438" s="149"/>
      <c r="AF438" s="149"/>
      <c r="AG438" s="149"/>
      <c r="AH438" s="149"/>
      <c r="AI438" s="149"/>
      <c r="AJ438" s="149"/>
    </row>
    <row r="439" ht="14.25" customHeight="1">
      <c r="A439" s="149"/>
      <c r="B439" s="170" t="s">
        <v>554</v>
      </c>
      <c r="C439" s="168">
        <v>4.0</v>
      </c>
      <c r="D439" s="168">
        <v>1.0</v>
      </c>
      <c r="E439" s="161">
        <f>HISTORICO!$D439/HISTORICO!$C439</f>
        <v>0.25</v>
      </c>
      <c r="F439" s="149"/>
      <c r="G439" s="149"/>
      <c r="H439" s="149"/>
      <c r="I439" s="149"/>
      <c r="J439" s="149"/>
      <c r="K439" s="150"/>
      <c r="L439" s="149"/>
      <c r="M439" s="149"/>
      <c r="N439" s="187" t="s">
        <v>509</v>
      </c>
      <c r="O439" s="6">
        <f>SUM(HISTORICO!$P439:$T439)</f>
        <v>0</v>
      </c>
      <c r="P439" s="6">
        <f>COUNTIF(REG!$D$2:$D$124,HISTORICO!$N439)</f>
        <v>0</v>
      </c>
      <c r="Q439" s="6">
        <f>COUNTIF(REG!$J$2:$J$124,HISTORICO!$N439)</f>
        <v>0</v>
      </c>
      <c r="R439" s="6">
        <f>COUNTIF(REG!$P$2:$P$124,HISTORICO!$N439)</f>
        <v>0</v>
      </c>
      <c r="S439" s="6">
        <f>COUNTIF(REG!$V$2:$V$124,HISTORICO!$N439)</f>
        <v>0</v>
      </c>
      <c r="T439" s="6">
        <f>COUNTIF(REG!$AB$2:$AB$124,HISTORICO!$N439)</f>
        <v>0</v>
      </c>
      <c r="U439" s="161" t="str">
        <f>HISTORICO!$P439/HISTORICO!$O439</f>
        <v>#DIV/0!</v>
      </c>
      <c r="V439" s="161" t="str">
        <f>HISTORICO!$Q439/HISTORICO!$O439</f>
        <v>#DIV/0!</v>
      </c>
      <c r="W439" s="161" t="str">
        <f>(HISTORICO!$S439+HISTORICO!$T439)/HISTORICO!$O439</f>
        <v>#DIV/0!</v>
      </c>
      <c r="X439" s="6">
        <f>SUMIF(REG!$D$2:$D$124,HISTORICO!$N439,REG!$F$2:$F$124)+SUMIF(REG!$J$2:$J$124,HISTORICO!$N439,REG!$L$2:$L$124)+SUMIF(REG!$P$2:$P$124,HISTORICO!$N439,REG!$R$2:$R$124)+SUMIF(REG!$V$2:$V$124,HISTORICO!$N439,REG!$X$2:$X$124)+SUMIF(REG!$AB$2:$AB$124,HISTORICO!$N439,REG!$AD$2:$AD$124)</f>
        <v>0</v>
      </c>
      <c r="Y439" s="6">
        <f>SUMIF(REG!$D$2:$D$124,HISTORICO!$N439,REG!$G$2:$G$124)+SUMIF(REG!$J$2:$J$124,HISTORICO!$N439,REG!$M$2:$M$124)+SUMIF(REG!$P$2:$P$124,HISTORICO!$N439,REG!$S$2:$S$124)+SUMIF(REG!$V$2:$V$124,HISTORICO!$N439,REG!$Y$2:$Y$124)+SUMIF(REG!$AB$2:$AB$124,HISTORICO!$N439,REG!$AE$2:$AE$124)</f>
        <v>0</v>
      </c>
      <c r="Z439" s="6">
        <f>SUMIF(REG!$D$2:$D$124,HISTORICO!$N439,REG!$H$2:$H$124)+SUMIF(REG!$J$2:$J$124,HISTORICO!$N439,REG!$N$2:$N$124)+SUMIF(REG!$P$2:$P$124,HISTORICO!$N439,REG!$T$2:$T$124)+SUMIF(REG!$V$2:$V$124,HISTORICO!$N439,REG!$Z$2:$Z$124)+SUMIF(REG!$AB$2:$AB$124,HISTORICO!$N439,REG!$AF$2:$AF$124)</f>
        <v>0</v>
      </c>
      <c r="AA439" s="6">
        <f>SUMIF(REG!$D$2:$D$124,HISTORICO!$N439,REG!$I$2:$I$124)+SUMIF(REG!$J$2:$J$124,HISTORICO!$N439,REG!$O$2:$O$124)+SUMIF(REG!$P$2:$P$124,HISTORICO!$N439,REG!$U$2:$U$124)+SUMIF(REG!$V$2:$V$124,HISTORICO!$N439,REG!$AA$2:$AA$124)+SUMIF(REG!$AB$2:$AB$124,HISTORICO!$N439,REG!$AG$2:$AG$124)</f>
        <v>0</v>
      </c>
      <c r="AB439" s="6">
        <f>SUM(HISTORICO!$X439:$AA439)</f>
        <v>0</v>
      </c>
      <c r="AC439" s="188" t="str">
        <f>HISTORICO!$AB439/HISTORICO!$O439</f>
        <v>#DIV/0!</v>
      </c>
      <c r="AD439" s="149"/>
      <c r="AE439" s="149"/>
      <c r="AF439" s="149"/>
      <c r="AG439" s="149"/>
      <c r="AH439" s="149"/>
      <c r="AI439" s="149"/>
      <c r="AJ439" s="149"/>
    </row>
    <row r="440" ht="14.25" customHeight="1">
      <c r="A440" s="149"/>
      <c r="B440" s="170" t="s">
        <v>535</v>
      </c>
      <c r="C440" s="168">
        <v>3.0</v>
      </c>
      <c r="D440" s="168">
        <v>1.0</v>
      </c>
      <c r="E440" s="161">
        <f>HISTORICO!$D440/HISTORICO!$C440</f>
        <v>0.3333333333</v>
      </c>
      <c r="F440" s="149"/>
      <c r="G440" s="149"/>
      <c r="H440" s="149"/>
      <c r="I440" s="149"/>
      <c r="J440" s="149"/>
      <c r="K440" s="150"/>
      <c r="L440" s="149"/>
      <c r="M440" s="149"/>
      <c r="N440" s="187" t="s">
        <v>517</v>
      </c>
      <c r="O440" s="6">
        <f>SUM(HISTORICO!$P440:$T440)</f>
        <v>0</v>
      </c>
      <c r="P440" s="6">
        <f>COUNTIF(REG!$D$2:$D$124,HISTORICO!$N440)</f>
        <v>0</v>
      </c>
      <c r="Q440" s="6">
        <f>COUNTIF(REG!$J$2:$J$124,HISTORICO!$N440)</f>
        <v>0</v>
      </c>
      <c r="R440" s="6">
        <f>COUNTIF(REG!$P$2:$P$124,HISTORICO!$N440)</f>
        <v>0</v>
      </c>
      <c r="S440" s="6">
        <f>COUNTIF(REG!$V$2:$V$124,HISTORICO!$N440)</f>
        <v>0</v>
      </c>
      <c r="T440" s="6">
        <f>COUNTIF(REG!$AB$2:$AB$124,HISTORICO!$N440)</f>
        <v>0</v>
      </c>
      <c r="U440" s="161" t="str">
        <f>HISTORICO!$P440/HISTORICO!$O440</f>
        <v>#DIV/0!</v>
      </c>
      <c r="V440" s="161" t="str">
        <f>HISTORICO!$Q440/HISTORICO!$O440</f>
        <v>#DIV/0!</v>
      </c>
      <c r="W440" s="161" t="str">
        <f>(HISTORICO!$S440+HISTORICO!$T440)/HISTORICO!$O440</f>
        <v>#DIV/0!</v>
      </c>
      <c r="X440" s="6">
        <f>SUMIF(REG!$D$2:$D$124,HISTORICO!$N440,REG!$F$2:$F$124)+SUMIF(REG!$J$2:$J$124,HISTORICO!$N440,REG!$L$2:$L$124)+SUMIF(REG!$P$2:$P$124,HISTORICO!$N440,REG!$R$2:$R$124)+SUMIF(REG!$V$2:$V$124,HISTORICO!$N440,REG!$X$2:$X$124)+SUMIF(REG!$AB$2:$AB$124,HISTORICO!$N440,REG!$AD$2:$AD$124)</f>
        <v>0</v>
      </c>
      <c r="Y440" s="6">
        <f>SUMIF(REG!$D$2:$D$124,HISTORICO!$N440,REG!$G$2:$G$124)+SUMIF(REG!$J$2:$J$124,HISTORICO!$N440,REG!$M$2:$M$124)+SUMIF(REG!$P$2:$P$124,HISTORICO!$N440,REG!$S$2:$S$124)+SUMIF(REG!$V$2:$V$124,HISTORICO!$N440,REG!$Y$2:$Y$124)+SUMIF(REG!$AB$2:$AB$124,HISTORICO!$N440,REG!$AE$2:$AE$124)</f>
        <v>0</v>
      </c>
      <c r="Z440" s="6">
        <f>SUMIF(REG!$D$2:$D$124,HISTORICO!$N440,REG!$H$2:$H$124)+SUMIF(REG!$J$2:$J$124,HISTORICO!$N440,REG!$N$2:$N$124)+SUMIF(REG!$P$2:$P$124,HISTORICO!$N440,REG!$T$2:$T$124)+SUMIF(REG!$V$2:$V$124,HISTORICO!$N440,REG!$Z$2:$Z$124)+SUMIF(REG!$AB$2:$AB$124,HISTORICO!$N440,REG!$AF$2:$AF$124)</f>
        <v>0</v>
      </c>
      <c r="AA440" s="6">
        <f>SUMIF(REG!$D$2:$D$124,HISTORICO!$N440,REG!$I$2:$I$124)+SUMIF(REG!$J$2:$J$124,HISTORICO!$N440,REG!$O$2:$O$124)+SUMIF(REG!$P$2:$P$124,HISTORICO!$N440,REG!$U$2:$U$124)+SUMIF(REG!$V$2:$V$124,HISTORICO!$N440,REG!$AA$2:$AA$124)+SUMIF(REG!$AB$2:$AB$124,HISTORICO!$N440,REG!$AG$2:$AG$124)</f>
        <v>0</v>
      </c>
      <c r="AB440" s="6">
        <f>SUM(HISTORICO!$X440:$AA440)</f>
        <v>0</v>
      </c>
      <c r="AC440" s="188" t="str">
        <f>HISTORICO!$AB440/HISTORICO!$O440</f>
        <v>#DIV/0!</v>
      </c>
      <c r="AD440" s="149"/>
      <c r="AE440" s="149"/>
      <c r="AF440" s="149"/>
      <c r="AG440" s="149"/>
      <c r="AH440" s="149"/>
      <c r="AI440" s="149"/>
      <c r="AJ440" s="149"/>
    </row>
    <row r="441" ht="14.25" customHeight="1">
      <c r="A441" s="149"/>
      <c r="B441" s="170" t="s">
        <v>628</v>
      </c>
      <c r="C441" s="168">
        <v>3.0</v>
      </c>
      <c r="D441" s="168">
        <v>1.0</v>
      </c>
      <c r="E441" s="161">
        <f>HISTORICO!$D441/HISTORICO!$C441</f>
        <v>0.3333333333</v>
      </c>
      <c r="F441" s="149"/>
      <c r="G441" s="149"/>
      <c r="H441" s="149"/>
      <c r="I441" s="149"/>
      <c r="J441" s="149"/>
      <c r="K441" s="150"/>
      <c r="L441" s="149"/>
      <c r="M441" s="149"/>
      <c r="N441" s="187" t="s">
        <v>545</v>
      </c>
      <c r="O441" s="6">
        <f>SUM(HISTORICO!$P441:$T441)</f>
        <v>0</v>
      </c>
      <c r="P441" s="6">
        <f>COUNTIF(REG!$D$2:$D$124,HISTORICO!$N441)</f>
        <v>0</v>
      </c>
      <c r="Q441" s="6">
        <f>COUNTIF(REG!$J$2:$J$124,HISTORICO!$N441)</f>
        <v>0</v>
      </c>
      <c r="R441" s="6">
        <f>COUNTIF(REG!$P$2:$P$124,HISTORICO!$N441)</f>
        <v>0</v>
      </c>
      <c r="S441" s="6">
        <f>COUNTIF(REG!$V$2:$V$124,HISTORICO!$N441)</f>
        <v>0</v>
      </c>
      <c r="T441" s="6">
        <f>COUNTIF(REG!$AB$2:$AB$124,HISTORICO!$N441)</f>
        <v>0</v>
      </c>
      <c r="U441" s="161" t="str">
        <f>HISTORICO!$P441/HISTORICO!$O441</f>
        <v>#DIV/0!</v>
      </c>
      <c r="V441" s="161" t="str">
        <f>HISTORICO!$Q441/HISTORICO!$O441</f>
        <v>#DIV/0!</v>
      </c>
      <c r="W441" s="161" t="str">
        <f>(HISTORICO!$S441+HISTORICO!$T441)/HISTORICO!$O441</f>
        <v>#DIV/0!</v>
      </c>
      <c r="X441" s="6">
        <f>SUMIF(REG!$D$2:$D$124,HISTORICO!$N441,REG!$F$2:$F$124)+SUMIF(REG!$J$2:$J$124,HISTORICO!$N441,REG!$L$2:$L$124)+SUMIF(REG!$P$2:$P$124,HISTORICO!$N441,REG!$R$2:$R$124)+SUMIF(REG!$V$2:$V$124,HISTORICO!$N441,REG!$X$2:$X$124)+SUMIF(REG!$AB$2:$AB$124,HISTORICO!$N441,REG!$AD$2:$AD$124)</f>
        <v>0</v>
      </c>
      <c r="Y441" s="6">
        <f>SUMIF(REG!$D$2:$D$124,HISTORICO!$N441,REG!$G$2:$G$124)+SUMIF(REG!$J$2:$J$124,HISTORICO!$N441,REG!$M$2:$M$124)+SUMIF(REG!$P$2:$P$124,HISTORICO!$N441,REG!$S$2:$S$124)+SUMIF(REG!$V$2:$V$124,HISTORICO!$N441,REG!$Y$2:$Y$124)+SUMIF(REG!$AB$2:$AB$124,HISTORICO!$N441,REG!$AE$2:$AE$124)</f>
        <v>0</v>
      </c>
      <c r="Z441" s="6">
        <f>SUMIF(REG!$D$2:$D$124,HISTORICO!$N441,REG!$H$2:$H$124)+SUMIF(REG!$J$2:$J$124,HISTORICO!$N441,REG!$N$2:$N$124)+SUMIF(REG!$P$2:$P$124,HISTORICO!$N441,REG!$T$2:$T$124)+SUMIF(REG!$V$2:$V$124,HISTORICO!$N441,REG!$Z$2:$Z$124)+SUMIF(REG!$AB$2:$AB$124,HISTORICO!$N441,REG!$AF$2:$AF$124)</f>
        <v>0</v>
      </c>
      <c r="AA441" s="6">
        <f>SUMIF(REG!$D$2:$D$124,HISTORICO!$N441,REG!$I$2:$I$124)+SUMIF(REG!$J$2:$J$124,HISTORICO!$N441,REG!$O$2:$O$124)+SUMIF(REG!$P$2:$P$124,HISTORICO!$N441,REG!$U$2:$U$124)+SUMIF(REG!$V$2:$V$124,HISTORICO!$N441,REG!$AA$2:$AA$124)+SUMIF(REG!$AB$2:$AB$124,HISTORICO!$N441,REG!$AG$2:$AG$124)</f>
        <v>0</v>
      </c>
      <c r="AB441" s="6">
        <f>SUM(HISTORICO!$X441:$AA441)</f>
        <v>0</v>
      </c>
      <c r="AC441" s="188" t="str">
        <f>HISTORICO!$AB441/HISTORICO!$O441</f>
        <v>#DIV/0!</v>
      </c>
      <c r="AD441" s="149"/>
      <c r="AE441" s="149"/>
      <c r="AF441" s="149"/>
      <c r="AG441" s="149"/>
      <c r="AH441" s="149"/>
      <c r="AI441" s="149"/>
      <c r="AJ441" s="149"/>
    </row>
    <row r="442" ht="14.25" customHeight="1">
      <c r="A442" s="149"/>
      <c r="B442" s="170" t="s">
        <v>445</v>
      </c>
      <c r="C442" s="168">
        <v>3.0</v>
      </c>
      <c r="D442" s="168">
        <v>1.0</v>
      </c>
      <c r="E442" s="161">
        <f>HISTORICO!$D442/HISTORICO!$C442</f>
        <v>0.3333333333</v>
      </c>
      <c r="F442" s="149"/>
      <c r="G442" s="149"/>
      <c r="H442" s="149"/>
      <c r="I442" s="149"/>
      <c r="J442" s="149"/>
      <c r="K442" s="150"/>
      <c r="L442" s="149"/>
      <c r="M442" s="149"/>
      <c r="N442" s="187" t="s">
        <v>92</v>
      </c>
      <c r="O442" s="6">
        <f>SUM(HISTORICO!$P442:$T442)</f>
        <v>5</v>
      </c>
      <c r="P442" s="6">
        <f>COUNTIF(REG!$D$2:$D$124,HISTORICO!$N442)</f>
        <v>2</v>
      </c>
      <c r="Q442" s="6">
        <f>COUNTIF(REG!$J$2:$J$124,HISTORICO!$N442)</f>
        <v>1</v>
      </c>
      <c r="R442" s="6">
        <f>COUNTIF(REG!$P$2:$P$124,HISTORICO!$N442)</f>
        <v>2</v>
      </c>
      <c r="S442" s="6">
        <f>COUNTIF(REG!$V$2:$V$124,HISTORICO!$N442)</f>
        <v>0</v>
      </c>
      <c r="T442" s="6">
        <f>COUNTIF(REG!$AB$2:$AB$124,HISTORICO!$N442)</f>
        <v>0</v>
      </c>
      <c r="U442" s="161">
        <f>HISTORICO!$P442/HISTORICO!$O442</f>
        <v>0.4</v>
      </c>
      <c r="V442" s="161">
        <f>HISTORICO!$Q442/HISTORICO!$O442</f>
        <v>0.2</v>
      </c>
      <c r="W442" s="161">
        <f>(HISTORICO!$S442+HISTORICO!$T442)/HISTORICO!$O442</f>
        <v>0</v>
      </c>
      <c r="X442" s="6">
        <f>SUMIF(REG!$D$2:$D$124,HISTORICO!$N442,REG!$F$2:$F$124)+SUMIF(REG!$J$2:$J$124,HISTORICO!$N442,REG!$L$2:$L$124)+SUMIF(REG!$P$2:$P$124,HISTORICO!$N442,REG!$R$2:$R$124)+SUMIF(REG!$V$2:$V$124,HISTORICO!$N442,REG!$X$2:$X$124)+SUMIF(REG!$AB$2:$AB$124,HISTORICO!$N442,REG!$AD$2:$AD$124)</f>
        <v>2</v>
      </c>
      <c r="Y442" s="6">
        <f>SUMIF(REG!$D$2:$D$124,HISTORICO!$N442,REG!$G$2:$G$124)+SUMIF(REG!$J$2:$J$124,HISTORICO!$N442,REG!$M$2:$M$124)+SUMIF(REG!$P$2:$P$124,HISTORICO!$N442,REG!$S$2:$S$124)+SUMIF(REG!$V$2:$V$124,HISTORICO!$N442,REG!$Y$2:$Y$124)+SUMIF(REG!$AB$2:$AB$124,HISTORICO!$N442,REG!$AE$2:$AE$124)</f>
        <v>0</v>
      </c>
      <c r="Z442" s="6">
        <f>SUMIF(REG!$D$2:$D$124,HISTORICO!$N442,REG!$H$2:$H$124)+SUMIF(REG!$J$2:$J$124,HISTORICO!$N442,REG!$N$2:$N$124)+SUMIF(REG!$P$2:$P$124,HISTORICO!$N442,REG!$T$2:$T$124)+SUMIF(REG!$V$2:$V$124,HISTORICO!$N442,REG!$Z$2:$Z$124)+SUMIF(REG!$AB$2:$AB$124,HISTORICO!$N442,REG!$AF$2:$AF$124)</f>
        <v>1</v>
      </c>
      <c r="AA442" s="6">
        <f>SUMIF(REG!$D$2:$D$124,HISTORICO!$N442,REG!$I$2:$I$124)+SUMIF(REG!$J$2:$J$124,HISTORICO!$N442,REG!$O$2:$O$124)+SUMIF(REG!$P$2:$P$124,HISTORICO!$N442,REG!$U$2:$U$124)+SUMIF(REG!$V$2:$V$124,HISTORICO!$N442,REG!$AA$2:$AA$124)+SUMIF(REG!$AB$2:$AB$124,HISTORICO!$N442,REG!$AG$2:$AG$124)</f>
        <v>1</v>
      </c>
      <c r="AB442" s="6">
        <f>SUM(HISTORICO!$X442:$AA442)</f>
        <v>4</v>
      </c>
      <c r="AC442" s="188">
        <f>HISTORICO!$AB442/HISTORICO!$O442</f>
        <v>0.8</v>
      </c>
      <c r="AD442" s="149"/>
      <c r="AE442" s="149"/>
      <c r="AF442" s="149"/>
      <c r="AG442" s="149"/>
      <c r="AH442" s="149"/>
      <c r="AI442" s="149"/>
      <c r="AJ442" s="149"/>
    </row>
    <row r="443" ht="14.25" customHeight="1">
      <c r="A443" s="149"/>
      <c r="B443" s="170" t="s">
        <v>806</v>
      </c>
      <c r="C443" s="168">
        <v>3.0</v>
      </c>
      <c r="D443" s="168">
        <v>0.0</v>
      </c>
      <c r="E443" s="161">
        <f>HISTORICO!$D443/HISTORICO!$C443</f>
        <v>0</v>
      </c>
      <c r="F443" s="149"/>
      <c r="G443" s="149"/>
      <c r="H443" s="149"/>
      <c r="I443" s="149"/>
      <c r="J443" s="149"/>
      <c r="K443" s="150"/>
      <c r="L443" s="149"/>
      <c r="M443" s="149"/>
      <c r="N443" s="187" t="s">
        <v>557</v>
      </c>
      <c r="O443" s="6">
        <f>SUM(HISTORICO!$P443:$T443)</f>
        <v>0</v>
      </c>
      <c r="P443" s="6">
        <f>COUNTIF(REG!$D$2:$D$124,HISTORICO!$N443)</f>
        <v>0</v>
      </c>
      <c r="Q443" s="6">
        <f>COUNTIF(REG!$J$2:$J$124,HISTORICO!$N443)</f>
        <v>0</v>
      </c>
      <c r="R443" s="6">
        <f>COUNTIF(REG!$P$2:$P$124,HISTORICO!$N443)</f>
        <v>0</v>
      </c>
      <c r="S443" s="6">
        <f>COUNTIF(REG!$V$2:$V$124,HISTORICO!$N443)</f>
        <v>0</v>
      </c>
      <c r="T443" s="6">
        <f>COUNTIF(REG!$AB$2:$AB$124,HISTORICO!$N443)</f>
        <v>0</v>
      </c>
      <c r="U443" s="161" t="str">
        <f>HISTORICO!$P443/HISTORICO!$O443</f>
        <v>#DIV/0!</v>
      </c>
      <c r="V443" s="161" t="str">
        <f>HISTORICO!$Q443/HISTORICO!$O443</f>
        <v>#DIV/0!</v>
      </c>
      <c r="W443" s="161" t="str">
        <f>(HISTORICO!$S443+HISTORICO!$T443)/HISTORICO!$O443</f>
        <v>#DIV/0!</v>
      </c>
      <c r="X443" s="6">
        <f>SUMIF(REG!$D$2:$D$124,HISTORICO!$N443,REG!$F$2:$F$124)+SUMIF(REG!$J$2:$J$124,HISTORICO!$N443,REG!$L$2:$L$124)+SUMIF(REG!$P$2:$P$124,HISTORICO!$N443,REG!$R$2:$R$124)+SUMIF(REG!$V$2:$V$124,HISTORICO!$N443,REG!$X$2:$X$124)+SUMIF(REG!$AB$2:$AB$124,HISTORICO!$N443,REG!$AD$2:$AD$124)</f>
        <v>0</v>
      </c>
      <c r="Y443" s="6">
        <f>SUMIF(REG!$D$2:$D$124,HISTORICO!$N443,REG!$G$2:$G$124)+SUMIF(REG!$J$2:$J$124,HISTORICO!$N443,REG!$M$2:$M$124)+SUMIF(REG!$P$2:$P$124,HISTORICO!$N443,REG!$S$2:$S$124)+SUMIF(REG!$V$2:$V$124,HISTORICO!$N443,REG!$Y$2:$Y$124)+SUMIF(REG!$AB$2:$AB$124,HISTORICO!$N443,REG!$AE$2:$AE$124)</f>
        <v>0</v>
      </c>
      <c r="Z443" s="6">
        <f>SUMIF(REG!$D$2:$D$124,HISTORICO!$N443,REG!$H$2:$H$124)+SUMIF(REG!$J$2:$J$124,HISTORICO!$N443,REG!$N$2:$N$124)+SUMIF(REG!$P$2:$P$124,HISTORICO!$N443,REG!$T$2:$T$124)+SUMIF(REG!$V$2:$V$124,HISTORICO!$N443,REG!$Z$2:$Z$124)+SUMIF(REG!$AB$2:$AB$124,HISTORICO!$N443,REG!$AF$2:$AF$124)</f>
        <v>0</v>
      </c>
      <c r="AA443" s="6">
        <f>SUMIF(REG!$D$2:$D$124,HISTORICO!$N443,REG!$I$2:$I$124)+SUMIF(REG!$J$2:$J$124,HISTORICO!$N443,REG!$O$2:$O$124)+SUMIF(REG!$P$2:$P$124,HISTORICO!$N443,REG!$U$2:$U$124)+SUMIF(REG!$V$2:$V$124,HISTORICO!$N443,REG!$AA$2:$AA$124)+SUMIF(REG!$AB$2:$AB$124,HISTORICO!$N443,REG!$AG$2:$AG$124)</f>
        <v>0</v>
      </c>
      <c r="AB443" s="6">
        <f>SUM(HISTORICO!$X443:$AA443)</f>
        <v>0</v>
      </c>
      <c r="AC443" s="188" t="str">
        <f>HISTORICO!$AB443/HISTORICO!$O443</f>
        <v>#DIV/0!</v>
      </c>
      <c r="AD443" s="149"/>
      <c r="AE443" s="149"/>
      <c r="AF443" s="149"/>
      <c r="AG443" s="149"/>
      <c r="AH443" s="149"/>
      <c r="AI443" s="149"/>
      <c r="AJ443" s="149"/>
    </row>
    <row r="444" ht="14.25" customHeight="1">
      <c r="A444" s="149"/>
      <c r="B444" s="170" t="s">
        <v>450</v>
      </c>
      <c r="C444" s="168">
        <v>3.0</v>
      </c>
      <c r="D444" s="168">
        <v>1.0</v>
      </c>
      <c r="E444" s="161">
        <f>HISTORICO!$D444/HISTORICO!$C444</f>
        <v>0.3333333333</v>
      </c>
      <c r="F444" s="149"/>
      <c r="G444" s="149"/>
      <c r="H444" s="149"/>
      <c r="I444" s="149"/>
      <c r="J444" s="149"/>
      <c r="K444" s="150"/>
      <c r="L444" s="149"/>
      <c r="M444" s="149"/>
      <c r="N444" s="187" t="s">
        <v>552</v>
      </c>
      <c r="O444" s="6">
        <f>SUM(HISTORICO!$P444:$T444)</f>
        <v>0</v>
      </c>
      <c r="P444" s="6">
        <f>COUNTIF(REG!$D$2:$D$124,HISTORICO!$N444)</f>
        <v>0</v>
      </c>
      <c r="Q444" s="6">
        <f>COUNTIF(REG!$J$2:$J$124,HISTORICO!$N444)</f>
        <v>0</v>
      </c>
      <c r="R444" s="6">
        <f>COUNTIF(REG!$P$2:$P$124,HISTORICO!$N444)</f>
        <v>0</v>
      </c>
      <c r="S444" s="6">
        <f>COUNTIF(REG!$V$2:$V$124,HISTORICO!$N444)</f>
        <v>0</v>
      </c>
      <c r="T444" s="6">
        <f>COUNTIF(REG!$AB$2:$AB$124,HISTORICO!$N444)</f>
        <v>0</v>
      </c>
      <c r="U444" s="161" t="str">
        <f>HISTORICO!$P444/HISTORICO!$O444</f>
        <v>#DIV/0!</v>
      </c>
      <c r="V444" s="161" t="str">
        <f>HISTORICO!$Q444/HISTORICO!$O444</f>
        <v>#DIV/0!</v>
      </c>
      <c r="W444" s="161" t="str">
        <f>(HISTORICO!$S444+HISTORICO!$T444)/HISTORICO!$O444</f>
        <v>#DIV/0!</v>
      </c>
      <c r="X444" s="6">
        <f>SUMIF(REG!$D$2:$D$124,HISTORICO!$N444,REG!$F$2:$F$124)+SUMIF(REG!$J$2:$J$124,HISTORICO!$N444,REG!$L$2:$L$124)+SUMIF(REG!$P$2:$P$124,HISTORICO!$N444,REG!$R$2:$R$124)+SUMIF(REG!$V$2:$V$124,HISTORICO!$N444,REG!$X$2:$X$124)+SUMIF(REG!$AB$2:$AB$124,HISTORICO!$N444,REG!$AD$2:$AD$124)</f>
        <v>0</v>
      </c>
      <c r="Y444" s="6">
        <f>SUMIF(REG!$D$2:$D$124,HISTORICO!$N444,REG!$G$2:$G$124)+SUMIF(REG!$J$2:$J$124,HISTORICO!$N444,REG!$M$2:$M$124)+SUMIF(REG!$P$2:$P$124,HISTORICO!$N444,REG!$S$2:$S$124)+SUMIF(REG!$V$2:$V$124,HISTORICO!$N444,REG!$Y$2:$Y$124)+SUMIF(REG!$AB$2:$AB$124,HISTORICO!$N444,REG!$AE$2:$AE$124)</f>
        <v>0</v>
      </c>
      <c r="Z444" s="6">
        <f>SUMIF(REG!$D$2:$D$124,HISTORICO!$N444,REG!$H$2:$H$124)+SUMIF(REG!$J$2:$J$124,HISTORICO!$N444,REG!$N$2:$N$124)+SUMIF(REG!$P$2:$P$124,HISTORICO!$N444,REG!$T$2:$T$124)+SUMIF(REG!$V$2:$V$124,HISTORICO!$N444,REG!$Z$2:$Z$124)+SUMIF(REG!$AB$2:$AB$124,HISTORICO!$N444,REG!$AF$2:$AF$124)</f>
        <v>0</v>
      </c>
      <c r="AA444" s="6">
        <f>SUMIF(REG!$D$2:$D$124,HISTORICO!$N444,REG!$I$2:$I$124)+SUMIF(REG!$J$2:$J$124,HISTORICO!$N444,REG!$O$2:$O$124)+SUMIF(REG!$P$2:$P$124,HISTORICO!$N444,REG!$U$2:$U$124)+SUMIF(REG!$V$2:$V$124,HISTORICO!$N444,REG!$AA$2:$AA$124)+SUMIF(REG!$AB$2:$AB$124,HISTORICO!$N444,REG!$AG$2:$AG$124)</f>
        <v>0</v>
      </c>
      <c r="AB444" s="6">
        <f>SUM(HISTORICO!$X444:$AA444)</f>
        <v>0</v>
      </c>
      <c r="AC444" s="188" t="str">
        <f>HISTORICO!$AB444/HISTORICO!$O444</f>
        <v>#DIV/0!</v>
      </c>
      <c r="AD444" s="149"/>
      <c r="AE444" s="149"/>
      <c r="AF444" s="149"/>
      <c r="AG444" s="149"/>
      <c r="AH444" s="149"/>
      <c r="AI444" s="149"/>
      <c r="AJ444" s="149"/>
    </row>
    <row r="445" ht="14.25" customHeight="1">
      <c r="A445" s="149"/>
      <c r="B445" s="170" t="s">
        <v>691</v>
      </c>
      <c r="C445" s="168">
        <v>3.0</v>
      </c>
      <c r="D445" s="168">
        <v>1.0</v>
      </c>
      <c r="E445" s="161">
        <f>HISTORICO!$D445/HISTORICO!$C445</f>
        <v>0.3333333333</v>
      </c>
      <c r="F445" s="149"/>
      <c r="G445" s="149"/>
      <c r="H445" s="149"/>
      <c r="I445" s="149"/>
      <c r="J445" s="149"/>
      <c r="K445" s="150"/>
      <c r="L445" s="149"/>
      <c r="M445" s="149"/>
      <c r="N445" s="187" t="s">
        <v>554</v>
      </c>
      <c r="O445" s="6">
        <f>SUM(HISTORICO!$P445:$T445)</f>
        <v>0</v>
      </c>
      <c r="P445" s="6">
        <f>COUNTIF(REG!$D$2:$D$124,HISTORICO!$N445)</f>
        <v>0</v>
      </c>
      <c r="Q445" s="6">
        <f>COUNTIF(REG!$J$2:$J$124,HISTORICO!$N445)</f>
        <v>0</v>
      </c>
      <c r="R445" s="6">
        <f>COUNTIF(REG!$P$2:$P$124,HISTORICO!$N445)</f>
        <v>0</v>
      </c>
      <c r="S445" s="6">
        <f>COUNTIF(REG!$V$2:$V$124,HISTORICO!$N445)</f>
        <v>0</v>
      </c>
      <c r="T445" s="6">
        <f>COUNTIF(REG!$AB$2:$AB$124,HISTORICO!$N445)</f>
        <v>0</v>
      </c>
      <c r="U445" s="161" t="str">
        <f>HISTORICO!$P445/HISTORICO!$O445</f>
        <v>#DIV/0!</v>
      </c>
      <c r="V445" s="161" t="str">
        <f>HISTORICO!$Q445/HISTORICO!$O445</f>
        <v>#DIV/0!</v>
      </c>
      <c r="W445" s="161" t="str">
        <f>(HISTORICO!$S445+HISTORICO!$T445)/HISTORICO!$O445</f>
        <v>#DIV/0!</v>
      </c>
      <c r="X445" s="6">
        <f>SUMIF(REG!$D$2:$D$124,HISTORICO!$N445,REG!$F$2:$F$124)+SUMIF(REG!$J$2:$J$124,HISTORICO!$N445,REG!$L$2:$L$124)+SUMIF(REG!$P$2:$P$124,HISTORICO!$N445,REG!$R$2:$R$124)+SUMIF(REG!$V$2:$V$124,HISTORICO!$N445,REG!$X$2:$X$124)+SUMIF(REG!$AB$2:$AB$124,HISTORICO!$N445,REG!$AD$2:$AD$124)</f>
        <v>0</v>
      </c>
      <c r="Y445" s="6">
        <f>SUMIF(REG!$D$2:$D$124,HISTORICO!$N445,REG!$G$2:$G$124)+SUMIF(REG!$J$2:$J$124,HISTORICO!$N445,REG!$M$2:$M$124)+SUMIF(REG!$P$2:$P$124,HISTORICO!$N445,REG!$S$2:$S$124)+SUMIF(REG!$V$2:$V$124,HISTORICO!$N445,REG!$Y$2:$Y$124)+SUMIF(REG!$AB$2:$AB$124,HISTORICO!$N445,REG!$AE$2:$AE$124)</f>
        <v>0</v>
      </c>
      <c r="Z445" s="6">
        <f>SUMIF(REG!$D$2:$D$124,HISTORICO!$N445,REG!$H$2:$H$124)+SUMIF(REG!$J$2:$J$124,HISTORICO!$N445,REG!$N$2:$N$124)+SUMIF(REG!$P$2:$P$124,HISTORICO!$N445,REG!$T$2:$T$124)+SUMIF(REG!$V$2:$V$124,HISTORICO!$N445,REG!$Z$2:$Z$124)+SUMIF(REG!$AB$2:$AB$124,HISTORICO!$N445,REG!$AF$2:$AF$124)</f>
        <v>0</v>
      </c>
      <c r="AA445" s="6">
        <f>SUMIF(REG!$D$2:$D$124,HISTORICO!$N445,REG!$I$2:$I$124)+SUMIF(REG!$J$2:$J$124,HISTORICO!$N445,REG!$O$2:$O$124)+SUMIF(REG!$P$2:$P$124,HISTORICO!$N445,REG!$U$2:$U$124)+SUMIF(REG!$V$2:$V$124,HISTORICO!$N445,REG!$AA$2:$AA$124)+SUMIF(REG!$AB$2:$AB$124,HISTORICO!$N445,REG!$AG$2:$AG$124)</f>
        <v>0</v>
      </c>
      <c r="AB445" s="6">
        <f>SUM(HISTORICO!$X445:$AA445)</f>
        <v>0</v>
      </c>
      <c r="AC445" s="188" t="str">
        <f>HISTORICO!$AB445/HISTORICO!$O445</f>
        <v>#DIV/0!</v>
      </c>
      <c r="AD445" s="149"/>
      <c r="AE445" s="149"/>
      <c r="AF445" s="149"/>
      <c r="AG445" s="149"/>
      <c r="AH445" s="149"/>
      <c r="AI445" s="149"/>
      <c r="AJ445" s="149"/>
    </row>
    <row r="446" ht="14.25" customHeight="1">
      <c r="A446" s="149"/>
      <c r="B446" s="170" t="s">
        <v>755</v>
      </c>
      <c r="C446" s="168">
        <v>3.0</v>
      </c>
      <c r="D446" s="168">
        <v>0.0</v>
      </c>
      <c r="E446" s="161">
        <f>HISTORICO!$D446/HISTORICO!$C446</f>
        <v>0</v>
      </c>
      <c r="F446" s="149"/>
      <c r="G446" s="149"/>
      <c r="H446" s="149"/>
      <c r="I446" s="149"/>
      <c r="J446" s="149"/>
      <c r="K446" s="150"/>
      <c r="L446" s="149"/>
      <c r="M446" s="149"/>
      <c r="N446" s="187" t="s">
        <v>547</v>
      </c>
      <c r="O446" s="6">
        <f>SUM(HISTORICO!$P446:$T446)</f>
        <v>0</v>
      </c>
      <c r="P446" s="6">
        <f>COUNTIF(REG!$D$2:$D$124,HISTORICO!$N446)</f>
        <v>0</v>
      </c>
      <c r="Q446" s="6">
        <f>COUNTIF(REG!$J$2:$J$124,HISTORICO!$N446)</f>
        <v>0</v>
      </c>
      <c r="R446" s="6">
        <f>COUNTIF(REG!$P$2:$P$124,HISTORICO!$N446)</f>
        <v>0</v>
      </c>
      <c r="S446" s="6">
        <f>COUNTIF(REG!$V$2:$V$124,HISTORICO!$N446)</f>
        <v>0</v>
      </c>
      <c r="T446" s="6">
        <f>COUNTIF(REG!$AB$2:$AB$124,HISTORICO!$N446)</f>
        <v>0</v>
      </c>
      <c r="U446" s="161" t="str">
        <f>HISTORICO!$P446/HISTORICO!$O446</f>
        <v>#DIV/0!</v>
      </c>
      <c r="V446" s="161" t="str">
        <f>HISTORICO!$Q446/HISTORICO!$O446</f>
        <v>#DIV/0!</v>
      </c>
      <c r="W446" s="161" t="str">
        <f>(HISTORICO!$S446+HISTORICO!$T446)/HISTORICO!$O446</f>
        <v>#DIV/0!</v>
      </c>
      <c r="X446" s="6">
        <f>SUMIF(REG!$D$2:$D$124,HISTORICO!$N446,REG!$F$2:$F$124)+SUMIF(REG!$J$2:$J$124,HISTORICO!$N446,REG!$L$2:$L$124)+SUMIF(REG!$P$2:$P$124,HISTORICO!$N446,REG!$R$2:$R$124)+SUMIF(REG!$V$2:$V$124,HISTORICO!$N446,REG!$X$2:$X$124)+SUMIF(REG!$AB$2:$AB$124,HISTORICO!$N446,REG!$AD$2:$AD$124)</f>
        <v>0</v>
      </c>
      <c r="Y446" s="6">
        <f>SUMIF(REG!$D$2:$D$124,HISTORICO!$N446,REG!$G$2:$G$124)+SUMIF(REG!$J$2:$J$124,HISTORICO!$N446,REG!$M$2:$M$124)+SUMIF(REG!$P$2:$P$124,HISTORICO!$N446,REG!$S$2:$S$124)+SUMIF(REG!$V$2:$V$124,HISTORICO!$N446,REG!$Y$2:$Y$124)+SUMIF(REG!$AB$2:$AB$124,HISTORICO!$N446,REG!$AE$2:$AE$124)</f>
        <v>0</v>
      </c>
      <c r="Z446" s="6">
        <f>SUMIF(REG!$D$2:$D$124,HISTORICO!$N446,REG!$H$2:$H$124)+SUMIF(REG!$J$2:$J$124,HISTORICO!$N446,REG!$N$2:$N$124)+SUMIF(REG!$P$2:$P$124,HISTORICO!$N446,REG!$T$2:$T$124)+SUMIF(REG!$V$2:$V$124,HISTORICO!$N446,REG!$Z$2:$Z$124)+SUMIF(REG!$AB$2:$AB$124,HISTORICO!$N446,REG!$AF$2:$AF$124)</f>
        <v>0</v>
      </c>
      <c r="AA446" s="6">
        <f>SUMIF(REG!$D$2:$D$124,HISTORICO!$N446,REG!$I$2:$I$124)+SUMIF(REG!$J$2:$J$124,HISTORICO!$N446,REG!$O$2:$O$124)+SUMIF(REG!$P$2:$P$124,HISTORICO!$N446,REG!$U$2:$U$124)+SUMIF(REG!$V$2:$V$124,HISTORICO!$N446,REG!$AA$2:$AA$124)+SUMIF(REG!$AB$2:$AB$124,HISTORICO!$N446,REG!$AG$2:$AG$124)</f>
        <v>0</v>
      </c>
      <c r="AB446" s="6">
        <f>SUM(HISTORICO!$X446:$AA446)</f>
        <v>0</v>
      </c>
      <c r="AC446" s="188" t="str">
        <f>HISTORICO!$AB446/HISTORICO!$O446</f>
        <v>#DIV/0!</v>
      </c>
      <c r="AD446" s="149"/>
      <c r="AE446" s="149"/>
      <c r="AF446" s="149"/>
      <c r="AG446" s="149"/>
      <c r="AH446" s="149"/>
      <c r="AI446" s="149"/>
      <c r="AJ446" s="149"/>
    </row>
    <row r="447" ht="14.25" customHeight="1">
      <c r="A447" s="149"/>
      <c r="B447" s="170" t="s">
        <v>746</v>
      </c>
      <c r="C447" s="168">
        <v>3.0</v>
      </c>
      <c r="D447" s="168">
        <v>1.0</v>
      </c>
      <c r="E447" s="161">
        <f>HISTORICO!$D447/HISTORICO!$C447</f>
        <v>0.3333333333</v>
      </c>
      <c r="F447" s="149"/>
      <c r="G447" s="149"/>
      <c r="H447" s="149"/>
      <c r="I447" s="149"/>
      <c r="J447" s="149"/>
      <c r="K447" s="150"/>
      <c r="L447" s="149"/>
      <c r="M447" s="149"/>
      <c r="N447" s="187" t="s">
        <v>558</v>
      </c>
      <c r="O447" s="6">
        <f>SUM(HISTORICO!$P447:$T447)</f>
        <v>0</v>
      </c>
      <c r="P447" s="6">
        <f>COUNTIF(REG!$D$2:$D$124,HISTORICO!$N447)</f>
        <v>0</v>
      </c>
      <c r="Q447" s="6">
        <f>COUNTIF(REG!$J$2:$J$124,HISTORICO!$N447)</f>
        <v>0</v>
      </c>
      <c r="R447" s="6">
        <f>COUNTIF(REG!$P$2:$P$124,HISTORICO!$N447)</f>
        <v>0</v>
      </c>
      <c r="S447" s="6">
        <f>COUNTIF(REG!$V$2:$V$124,HISTORICO!$N447)</f>
        <v>0</v>
      </c>
      <c r="T447" s="6">
        <f>COUNTIF(REG!$AB$2:$AB$124,HISTORICO!$N447)</f>
        <v>0</v>
      </c>
      <c r="U447" s="161" t="str">
        <f>HISTORICO!$P447/HISTORICO!$O447</f>
        <v>#DIV/0!</v>
      </c>
      <c r="V447" s="161" t="str">
        <f>HISTORICO!$Q447/HISTORICO!$O447</f>
        <v>#DIV/0!</v>
      </c>
      <c r="W447" s="161" t="str">
        <f>(HISTORICO!$S447+HISTORICO!$T447)/HISTORICO!$O447</f>
        <v>#DIV/0!</v>
      </c>
      <c r="X447" s="6">
        <f>SUMIF(REG!$D$2:$D$124,HISTORICO!$N447,REG!$F$2:$F$124)+SUMIF(REG!$J$2:$J$124,HISTORICO!$N447,REG!$L$2:$L$124)+SUMIF(REG!$P$2:$P$124,HISTORICO!$N447,REG!$R$2:$R$124)+SUMIF(REG!$V$2:$V$124,HISTORICO!$N447,REG!$X$2:$X$124)+SUMIF(REG!$AB$2:$AB$124,HISTORICO!$N447,REG!$AD$2:$AD$124)</f>
        <v>0</v>
      </c>
      <c r="Y447" s="6">
        <f>SUMIF(REG!$D$2:$D$124,HISTORICO!$N447,REG!$G$2:$G$124)+SUMIF(REG!$J$2:$J$124,HISTORICO!$N447,REG!$M$2:$M$124)+SUMIF(REG!$P$2:$P$124,HISTORICO!$N447,REG!$S$2:$S$124)+SUMIF(REG!$V$2:$V$124,HISTORICO!$N447,REG!$Y$2:$Y$124)+SUMIF(REG!$AB$2:$AB$124,HISTORICO!$N447,REG!$AE$2:$AE$124)</f>
        <v>0</v>
      </c>
      <c r="Z447" s="6">
        <f>SUMIF(REG!$D$2:$D$124,HISTORICO!$N447,REG!$H$2:$H$124)+SUMIF(REG!$J$2:$J$124,HISTORICO!$N447,REG!$N$2:$N$124)+SUMIF(REG!$P$2:$P$124,HISTORICO!$N447,REG!$T$2:$T$124)+SUMIF(REG!$V$2:$V$124,HISTORICO!$N447,REG!$Z$2:$Z$124)+SUMIF(REG!$AB$2:$AB$124,HISTORICO!$N447,REG!$AF$2:$AF$124)</f>
        <v>0</v>
      </c>
      <c r="AA447" s="6">
        <f>SUMIF(REG!$D$2:$D$124,HISTORICO!$N447,REG!$I$2:$I$124)+SUMIF(REG!$J$2:$J$124,HISTORICO!$N447,REG!$O$2:$O$124)+SUMIF(REG!$P$2:$P$124,HISTORICO!$N447,REG!$U$2:$U$124)+SUMIF(REG!$V$2:$V$124,HISTORICO!$N447,REG!$AA$2:$AA$124)+SUMIF(REG!$AB$2:$AB$124,HISTORICO!$N447,REG!$AG$2:$AG$124)</f>
        <v>0</v>
      </c>
      <c r="AB447" s="6">
        <f>SUM(HISTORICO!$X447:$AA447)</f>
        <v>0</v>
      </c>
      <c r="AC447" s="188" t="str">
        <f>HISTORICO!$AB447/HISTORICO!$O447</f>
        <v>#DIV/0!</v>
      </c>
      <c r="AD447" s="149"/>
      <c r="AE447" s="149"/>
      <c r="AF447" s="149"/>
      <c r="AG447" s="149"/>
      <c r="AH447" s="149"/>
      <c r="AI447" s="149"/>
      <c r="AJ447" s="149"/>
    </row>
    <row r="448" ht="14.25" customHeight="1">
      <c r="A448" s="149"/>
      <c r="B448" s="170" t="s">
        <v>72</v>
      </c>
      <c r="C448" s="168">
        <v>3.0</v>
      </c>
      <c r="D448" s="168">
        <v>0.0</v>
      </c>
      <c r="E448" s="161">
        <f>HISTORICO!$D448/HISTORICO!$C448</f>
        <v>0</v>
      </c>
      <c r="F448" s="149"/>
      <c r="G448" s="149"/>
      <c r="H448" s="149"/>
      <c r="I448" s="149"/>
      <c r="J448" s="149"/>
      <c r="K448" s="150"/>
      <c r="L448" s="149"/>
      <c r="M448" s="149"/>
      <c r="N448" s="187" t="s">
        <v>559</v>
      </c>
      <c r="O448" s="6">
        <f>SUM(HISTORICO!$P448:$T448)</f>
        <v>0</v>
      </c>
      <c r="P448" s="6">
        <f>COUNTIF(REG!$D$2:$D$124,HISTORICO!$N448)</f>
        <v>0</v>
      </c>
      <c r="Q448" s="6">
        <f>COUNTIF(REG!$J$2:$J$124,HISTORICO!$N448)</f>
        <v>0</v>
      </c>
      <c r="R448" s="6">
        <f>COUNTIF(REG!$P$2:$P$124,HISTORICO!$N448)</f>
        <v>0</v>
      </c>
      <c r="S448" s="6">
        <f>COUNTIF(REG!$V$2:$V$124,HISTORICO!$N448)</f>
        <v>0</v>
      </c>
      <c r="T448" s="6">
        <f>COUNTIF(REG!$AB$2:$AB$124,HISTORICO!$N448)</f>
        <v>0</v>
      </c>
      <c r="U448" s="161" t="str">
        <f>HISTORICO!$P448/HISTORICO!$O448</f>
        <v>#DIV/0!</v>
      </c>
      <c r="V448" s="161" t="str">
        <f>HISTORICO!$Q448/HISTORICO!$O448</f>
        <v>#DIV/0!</v>
      </c>
      <c r="W448" s="161" t="str">
        <f>(HISTORICO!$S448+HISTORICO!$T448)/HISTORICO!$O448</f>
        <v>#DIV/0!</v>
      </c>
      <c r="X448" s="6">
        <f>SUMIF(REG!$D$2:$D$124,HISTORICO!$N448,REG!$F$2:$F$124)+SUMIF(REG!$J$2:$J$124,HISTORICO!$N448,REG!$L$2:$L$124)+SUMIF(REG!$P$2:$P$124,HISTORICO!$N448,REG!$R$2:$R$124)+SUMIF(REG!$V$2:$V$124,HISTORICO!$N448,REG!$X$2:$X$124)+SUMIF(REG!$AB$2:$AB$124,HISTORICO!$N448,REG!$AD$2:$AD$124)</f>
        <v>0</v>
      </c>
      <c r="Y448" s="6">
        <f>SUMIF(REG!$D$2:$D$124,HISTORICO!$N448,REG!$G$2:$G$124)+SUMIF(REG!$J$2:$J$124,HISTORICO!$N448,REG!$M$2:$M$124)+SUMIF(REG!$P$2:$P$124,HISTORICO!$N448,REG!$S$2:$S$124)+SUMIF(REG!$V$2:$V$124,HISTORICO!$N448,REG!$Y$2:$Y$124)+SUMIF(REG!$AB$2:$AB$124,HISTORICO!$N448,REG!$AE$2:$AE$124)</f>
        <v>0</v>
      </c>
      <c r="Z448" s="6">
        <f>SUMIF(REG!$D$2:$D$124,HISTORICO!$N448,REG!$H$2:$H$124)+SUMIF(REG!$J$2:$J$124,HISTORICO!$N448,REG!$N$2:$N$124)+SUMIF(REG!$P$2:$P$124,HISTORICO!$N448,REG!$T$2:$T$124)+SUMIF(REG!$V$2:$V$124,HISTORICO!$N448,REG!$Z$2:$Z$124)+SUMIF(REG!$AB$2:$AB$124,HISTORICO!$N448,REG!$AF$2:$AF$124)</f>
        <v>0</v>
      </c>
      <c r="AA448" s="6">
        <f>SUMIF(REG!$D$2:$D$124,HISTORICO!$N448,REG!$I$2:$I$124)+SUMIF(REG!$J$2:$J$124,HISTORICO!$N448,REG!$O$2:$O$124)+SUMIF(REG!$P$2:$P$124,HISTORICO!$N448,REG!$U$2:$U$124)+SUMIF(REG!$V$2:$V$124,HISTORICO!$N448,REG!$AA$2:$AA$124)+SUMIF(REG!$AB$2:$AB$124,HISTORICO!$N448,REG!$AG$2:$AG$124)</f>
        <v>0</v>
      </c>
      <c r="AB448" s="6">
        <f>SUM(HISTORICO!$X448:$AA448)</f>
        <v>0</v>
      </c>
      <c r="AC448" s="188" t="str">
        <f>HISTORICO!$AB448/HISTORICO!$O448</f>
        <v>#DIV/0!</v>
      </c>
      <c r="AD448" s="149"/>
      <c r="AE448" s="149"/>
      <c r="AF448" s="149"/>
      <c r="AG448" s="149"/>
      <c r="AH448" s="149"/>
      <c r="AI448" s="149"/>
      <c r="AJ448" s="149"/>
    </row>
    <row r="449" ht="14.25" customHeight="1">
      <c r="A449" s="149"/>
      <c r="B449" s="170" t="s">
        <v>550</v>
      </c>
      <c r="C449" s="168">
        <v>3.0</v>
      </c>
      <c r="D449" s="168">
        <v>1.0</v>
      </c>
      <c r="E449" s="161">
        <f>HISTORICO!$D449/HISTORICO!$C449</f>
        <v>0.3333333333</v>
      </c>
      <c r="F449" s="149"/>
      <c r="G449" s="149"/>
      <c r="H449" s="149"/>
      <c r="I449" s="149"/>
      <c r="J449" s="149"/>
      <c r="K449" s="150"/>
      <c r="L449" s="149"/>
      <c r="M449" s="149"/>
      <c r="N449" s="187" t="s">
        <v>560</v>
      </c>
      <c r="O449" s="6">
        <f>SUM(HISTORICO!$P449:$T449)</f>
        <v>0</v>
      </c>
      <c r="P449" s="6">
        <f>COUNTIF(REG!$D$2:$D$124,HISTORICO!$N449)</f>
        <v>0</v>
      </c>
      <c r="Q449" s="6">
        <f>COUNTIF(REG!$J$2:$J$124,HISTORICO!$N449)</f>
        <v>0</v>
      </c>
      <c r="R449" s="6">
        <f>COUNTIF(REG!$P$2:$P$124,HISTORICO!$N449)</f>
        <v>0</v>
      </c>
      <c r="S449" s="6">
        <f>COUNTIF(REG!$V$2:$V$124,HISTORICO!$N449)</f>
        <v>0</v>
      </c>
      <c r="T449" s="6">
        <f>COUNTIF(REG!$AB$2:$AB$124,HISTORICO!$N449)</f>
        <v>0</v>
      </c>
      <c r="U449" s="161" t="str">
        <f>HISTORICO!$P449/HISTORICO!$O449</f>
        <v>#DIV/0!</v>
      </c>
      <c r="V449" s="161" t="str">
        <f>HISTORICO!$Q449/HISTORICO!$O449</f>
        <v>#DIV/0!</v>
      </c>
      <c r="W449" s="161" t="str">
        <f>(HISTORICO!$S449+HISTORICO!$T449)/HISTORICO!$O449</f>
        <v>#DIV/0!</v>
      </c>
      <c r="X449" s="6">
        <f>SUMIF(REG!$D$2:$D$124,HISTORICO!$N449,REG!$F$2:$F$124)+SUMIF(REG!$J$2:$J$124,HISTORICO!$N449,REG!$L$2:$L$124)+SUMIF(REG!$P$2:$P$124,HISTORICO!$N449,REG!$R$2:$R$124)+SUMIF(REG!$V$2:$V$124,HISTORICO!$N449,REG!$X$2:$X$124)+SUMIF(REG!$AB$2:$AB$124,HISTORICO!$N449,REG!$AD$2:$AD$124)</f>
        <v>0</v>
      </c>
      <c r="Y449" s="6">
        <f>SUMIF(REG!$D$2:$D$124,HISTORICO!$N449,REG!$G$2:$G$124)+SUMIF(REG!$J$2:$J$124,HISTORICO!$N449,REG!$M$2:$M$124)+SUMIF(REG!$P$2:$P$124,HISTORICO!$N449,REG!$S$2:$S$124)+SUMIF(REG!$V$2:$V$124,HISTORICO!$N449,REG!$Y$2:$Y$124)+SUMIF(REG!$AB$2:$AB$124,HISTORICO!$N449,REG!$AE$2:$AE$124)</f>
        <v>0</v>
      </c>
      <c r="Z449" s="6">
        <f>SUMIF(REG!$D$2:$D$124,HISTORICO!$N449,REG!$H$2:$H$124)+SUMIF(REG!$J$2:$J$124,HISTORICO!$N449,REG!$N$2:$N$124)+SUMIF(REG!$P$2:$P$124,HISTORICO!$N449,REG!$T$2:$T$124)+SUMIF(REG!$V$2:$V$124,HISTORICO!$N449,REG!$Z$2:$Z$124)+SUMIF(REG!$AB$2:$AB$124,HISTORICO!$N449,REG!$AF$2:$AF$124)</f>
        <v>0</v>
      </c>
      <c r="AA449" s="6">
        <f>SUMIF(REG!$D$2:$D$124,HISTORICO!$N449,REG!$I$2:$I$124)+SUMIF(REG!$J$2:$J$124,HISTORICO!$N449,REG!$O$2:$O$124)+SUMIF(REG!$P$2:$P$124,HISTORICO!$N449,REG!$U$2:$U$124)+SUMIF(REG!$V$2:$V$124,HISTORICO!$N449,REG!$AA$2:$AA$124)+SUMIF(REG!$AB$2:$AB$124,HISTORICO!$N449,REG!$AG$2:$AG$124)</f>
        <v>0</v>
      </c>
      <c r="AB449" s="6">
        <f>SUM(HISTORICO!$X449:$AA449)</f>
        <v>0</v>
      </c>
      <c r="AC449" s="188" t="str">
        <f>HISTORICO!$AB449/HISTORICO!$O449</f>
        <v>#DIV/0!</v>
      </c>
      <c r="AD449" s="149"/>
      <c r="AE449" s="149"/>
      <c r="AF449" s="149"/>
      <c r="AG449" s="149"/>
      <c r="AH449" s="149"/>
      <c r="AI449" s="149"/>
      <c r="AJ449" s="149"/>
    </row>
    <row r="450" ht="14.25" customHeight="1">
      <c r="A450" s="149"/>
      <c r="B450" s="170" t="s">
        <v>580</v>
      </c>
      <c r="C450" s="168">
        <v>3.0</v>
      </c>
      <c r="D450" s="168">
        <v>2.0</v>
      </c>
      <c r="E450" s="161">
        <f>HISTORICO!$D450/HISTORICO!$C450</f>
        <v>0.6666666667</v>
      </c>
      <c r="F450" s="149"/>
      <c r="G450" s="149"/>
      <c r="H450" s="149"/>
      <c r="I450" s="149"/>
      <c r="J450" s="149"/>
      <c r="K450" s="150"/>
      <c r="L450" s="149"/>
      <c r="M450" s="149"/>
      <c r="N450" s="187" t="s">
        <v>561</v>
      </c>
      <c r="O450" s="6">
        <f>SUM(HISTORICO!$P450:$T450)</f>
        <v>0</v>
      </c>
      <c r="P450" s="6">
        <f>COUNTIF(REG!$D$2:$D$124,HISTORICO!$N450)</f>
        <v>0</v>
      </c>
      <c r="Q450" s="6">
        <f>COUNTIF(REG!$J$2:$J$124,HISTORICO!$N450)</f>
        <v>0</v>
      </c>
      <c r="R450" s="6">
        <f>COUNTIF(REG!$P$2:$P$124,HISTORICO!$N450)</f>
        <v>0</v>
      </c>
      <c r="S450" s="6">
        <f>COUNTIF(REG!$V$2:$V$124,HISTORICO!$N450)</f>
        <v>0</v>
      </c>
      <c r="T450" s="6">
        <f>COUNTIF(REG!$AB$2:$AB$124,HISTORICO!$N450)</f>
        <v>0</v>
      </c>
      <c r="U450" s="161" t="str">
        <f>HISTORICO!$P450/HISTORICO!$O450</f>
        <v>#DIV/0!</v>
      </c>
      <c r="V450" s="161" t="str">
        <f>HISTORICO!$Q450/HISTORICO!$O450</f>
        <v>#DIV/0!</v>
      </c>
      <c r="W450" s="161" t="str">
        <f>(HISTORICO!$S450+HISTORICO!$T450)/HISTORICO!$O450</f>
        <v>#DIV/0!</v>
      </c>
      <c r="X450" s="6">
        <f>SUMIF(REG!$D$2:$D$124,HISTORICO!$N450,REG!$F$2:$F$124)+SUMIF(REG!$J$2:$J$124,HISTORICO!$N450,REG!$L$2:$L$124)+SUMIF(REG!$P$2:$P$124,HISTORICO!$N450,REG!$R$2:$R$124)+SUMIF(REG!$V$2:$V$124,HISTORICO!$N450,REG!$X$2:$X$124)+SUMIF(REG!$AB$2:$AB$124,HISTORICO!$N450,REG!$AD$2:$AD$124)</f>
        <v>0</v>
      </c>
      <c r="Y450" s="6">
        <f>SUMIF(REG!$D$2:$D$124,HISTORICO!$N450,REG!$G$2:$G$124)+SUMIF(REG!$J$2:$J$124,HISTORICO!$N450,REG!$M$2:$M$124)+SUMIF(REG!$P$2:$P$124,HISTORICO!$N450,REG!$S$2:$S$124)+SUMIF(REG!$V$2:$V$124,HISTORICO!$N450,REG!$Y$2:$Y$124)+SUMIF(REG!$AB$2:$AB$124,HISTORICO!$N450,REG!$AE$2:$AE$124)</f>
        <v>0</v>
      </c>
      <c r="Z450" s="6">
        <f>SUMIF(REG!$D$2:$D$124,HISTORICO!$N450,REG!$H$2:$H$124)+SUMIF(REG!$J$2:$J$124,HISTORICO!$N450,REG!$N$2:$N$124)+SUMIF(REG!$P$2:$P$124,HISTORICO!$N450,REG!$T$2:$T$124)+SUMIF(REG!$V$2:$V$124,HISTORICO!$N450,REG!$Z$2:$Z$124)+SUMIF(REG!$AB$2:$AB$124,HISTORICO!$N450,REG!$AF$2:$AF$124)</f>
        <v>0</v>
      </c>
      <c r="AA450" s="6">
        <f>SUMIF(REG!$D$2:$D$124,HISTORICO!$N450,REG!$I$2:$I$124)+SUMIF(REG!$J$2:$J$124,HISTORICO!$N450,REG!$O$2:$O$124)+SUMIF(REG!$P$2:$P$124,HISTORICO!$N450,REG!$U$2:$U$124)+SUMIF(REG!$V$2:$V$124,HISTORICO!$N450,REG!$AA$2:$AA$124)+SUMIF(REG!$AB$2:$AB$124,HISTORICO!$N450,REG!$AG$2:$AG$124)</f>
        <v>0</v>
      </c>
      <c r="AB450" s="6">
        <f>SUM(HISTORICO!$X450:$AA450)</f>
        <v>0</v>
      </c>
      <c r="AC450" s="188" t="str">
        <f>HISTORICO!$AB450/HISTORICO!$O450</f>
        <v>#DIV/0!</v>
      </c>
      <c r="AD450" s="149"/>
      <c r="AE450" s="149"/>
      <c r="AF450" s="149"/>
      <c r="AG450" s="149"/>
      <c r="AH450" s="149"/>
      <c r="AI450" s="149"/>
      <c r="AJ450" s="149"/>
    </row>
    <row r="451" ht="14.25" customHeight="1">
      <c r="A451" s="149"/>
      <c r="B451" s="170" t="s">
        <v>92</v>
      </c>
      <c r="C451" s="168">
        <v>3.0</v>
      </c>
      <c r="D451" s="168">
        <v>2.0</v>
      </c>
      <c r="E451" s="161">
        <f>HISTORICO!$D451/HISTORICO!$C451</f>
        <v>0.6666666667</v>
      </c>
      <c r="F451" s="149"/>
      <c r="G451" s="149"/>
      <c r="H451" s="149"/>
      <c r="I451" s="149"/>
      <c r="J451" s="149"/>
      <c r="K451" s="150"/>
      <c r="L451" s="149"/>
      <c r="M451" s="149"/>
      <c r="N451" s="187" t="s">
        <v>562</v>
      </c>
      <c r="O451" s="6">
        <f>SUM(HISTORICO!$P451:$T451)</f>
        <v>0</v>
      </c>
      <c r="P451" s="6">
        <f>COUNTIF(REG!$D$2:$D$124,HISTORICO!$N451)</f>
        <v>0</v>
      </c>
      <c r="Q451" s="6">
        <f>COUNTIF(REG!$J$2:$J$124,HISTORICO!$N451)</f>
        <v>0</v>
      </c>
      <c r="R451" s="6">
        <f>COUNTIF(REG!$P$2:$P$124,HISTORICO!$N451)</f>
        <v>0</v>
      </c>
      <c r="S451" s="6">
        <f>COUNTIF(REG!$V$2:$V$124,HISTORICO!$N451)</f>
        <v>0</v>
      </c>
      <c r="T451" s="6">
        <f>COUNTIF(REG!$AB$2:$AB$124,HISTORICO!$N451)</f>
        <v>0</v>
      </c>
      <c r="U451" s="161" t="str">
        <f>HISTORICO!$P451/HISTORICO!$O451</f>
        <v>#DIV/0!</v>
      </c>
      <c r="V451" s="161" t="str">
        <f>HISTORICO!$Q451/HISTORICO!$O451</f>
        <v>#DIV/0!</v>
      </c>
      <c r="W451" s="161" t="str">
        <f>(HISTORICO!$S451+HISTORICO!$T451)/HISTORICO!$O451</f>
        <v>#DIV/0!</v>
      </c>
      <c r="X451" s="6">
        <f>SUMIF(REG!$D$2:$D$124,HISTORICO!$N451,REG!$F$2:$F$124)+SUMIF(REG!$J$2:$J$124,HISTORICO!$N451,REG!$L$2:$L$124)+SUMIF(REG!$P$2:$P$124,HISTORICO!$N451,REG!$R$2:$R$124)+SUMIF(REG!$V$2:$V$124,HISTORICO!$N451,REG!$X$2:$X$124)+SUMIF(REG!$AB$2:$AB$124,HISTORICO!$N451,REG!$AD$2:$AD$124)</f>
        <v>0</v>
      </c>
      <c r="Y451" s="6">
        <f>SUMIF(REG!$D$2:$D$124,HISTORICO!$N451,REG!$G$2:$G$124)+SUMIF(REG!$J$2:$J$124,HISTORICO!$N451,REG!$M$2:$M$124)+SUMIF(REG!$P$2:$P$124,HISTORICO!$N451,REG!$S$2:$S$124)+SUMIF(REG!$V$2:$V$124,HISTORICO!$N451,REG!$Y$2:$Y$124)+SUMIF(REG!$AB$2:$AB$124,HISTORICO!$N451,REG!$AE$2:$AE$124)</f>
        <v>0</v>
      </c>
      <c r="Z451" s="6">
        <f>SUMIF(REG!$D$2:$D$124,HISTORICO!$N451,REG!$H$2:$H$124)+SUMIF(REG!$J$2:$J$124,HISTORICO!$N451,REG!$N$2:$N$124)+SUMIF(REG!$P$2:$P$124,HISTORICO!$N451,REG!$T$2:$T$124)+SUMIF(REG!$V$2:$V$124,HISTORICO!$N451,REG!$Z$2:$Z$124)+SUMIF(REG!$AB$2:$AB$124,HISTORICO!$N451,REG!$AF$2:$AF$124)</f>
        <v>0</v>
      </c>
      <c r="AA451" s="6">
        <f>SUMIF(REG!$D$2:$D$124,HISTORICO!$N451,REG!$I$2:$I$124)+SUMIF(REG!$J$2:$J$124,HISTORICO!$N451,REG!$O$2:$O$124)+SUMIF(REG!$P$2:$P$124,HISTORICO!$N451,REG!$U$2:$U$124)+SUMIF(REG!$V$2:$V$124,HISTORICO!$N451,REG!$AA$2:$AA$124)+SUMIF(REG!$AB$2:$AB$124,HISTORICO!$N451,REG!$AG$2:$AG$124)</f>
        <v>0</v>
      </c>
      <c r="AB451" s="6">
        <f>SUM(HISTORICO!$X451:$AA451)</f>
        <v>0</v>
      </c>
      <c r="AC451" s="188" t="str">
        <f>HISTORICO!$AB451/HISTORICO!$O451</f>
        <v>#DIV/0!</v>
      </c>
      <c r="AD451" s="149"/>
      <c r="AE451" s="149"/>
      <c r="AF451" s="149"/>
      <c r="AG451" s="149"/>
      <c r="AH451" s="149"/>
      <c r="AI451" s="149"/>
      <c r="AJ451" s="149"/>
    </row>
    <row r="452" ht="14.25" customHeight="1">
      <c r="A452" s="149"/>
      <c r="B452" s="170" t="s">
        <v>90</v>
      </c>
      <c r="C452" s="168">
        <v>3.0</v>
      </c>
      <c r="D452" s="168">
        <v>0.0</v>
      </c>
      <c r="E452" s="161">
        <f>HISTORICO!$D452/HISTORICO!$C452</f>
        <v>0</v>
      </c>
      <c r="F452" s="149"/>
      <c r="G452" s="149"/>
      <c r="H452" s="149"/>
      <c r="I452" s="149"/>
      <c r="J452" s="149"/>
      <c r="K452" s="150"/>
      <c r="L452" s="149"/>
      <c r="M452" s="149"/>
      <c r="N452" s="187" t="s">
        <v>563</v>
      </c>
      <c r="O452" s="6">
        <f>SUM(HISTORICO!$P452:$T452)</f>
        <v>0</v>
      </c>
      <c r="P452" s="6">
        <f>COUNTIF(REG!$D$2:$D$124,HISTORICO!$N452)</f>
        <v>0</v>
      </c>
      <c r="Q452" s="6">
        <f>COUNTIF(REG!$J$2:$J$124,HISTORICO!$N452)</f>
        <v>0</v>
      </c>
      <c r="R452" s="6">
        <f>COUNTIF(REG!$P$2:$P$124,HISTORICO!$N452)</f>
        <v>0</v>
      </c>
      <c r="S452" s="6">
        <f>COUNTIF(REG!$V$2:$V$124,HISTORICO!$N452)</f>
        <v>0</v>
      </c>
      <c r="T452" s="6">
        <f>COUNTIF(REG!$AB$2:$AB$124,HISTORICO!$N452)</f>
        <v>0</v>
      </c>
      <c r="U452" s="161" t="str">
        <f>HISTORICO!$P452/HISTORICO!$O452</f>
        <v>#DIV/0!</v>
      </c>
      <c r="V452" s="161" t="str">
        <f>HISTORICO!$Q452/HISTORICO!$O452</f>
        <v>#DIV/0!</v>
      </c>
      <c r="W452" s="161" t="str">
        <f>(HISTORICO!$S452+HISTORICO!$T452)/HISTORICO!$O452</f>
        <v>#DIV/0!</v>
      </c>
      <c r="X452" s="6">
        <f>SUMIF(REG!$D$2:$D$124,HISTORICO!$N452,REG!$F$2:$F$124)+SUMIF(REG!$J$2:$J$124,HISTORICO!$N452,REG!$L$2:$L$124)+SUMIF(REG!$P$2:$P$124,HISTORICO!$N452,REG!$R$2:$R$124)+SUMIF(REG!$V$2:$V$124,HISTORICO!$N452,REG!$X$2:$X$124)+SUMIF(REG!$AB$2:$AB$124,HISTORICO!$N452,REG!$AD$2:$AD$124)</f>
        <v>0</v>
      </c>
      <c r="Y452" s="6">
        <f>SUMIF(REG!$D$2:$D$124,HISTORICO!$N452,REG!$G$2:$G$124)+SUMIF(REG!$J$2:$J$124,HISTORICO!$N452,REG!$M$2:$M$124)+SUMIF(REG!$P$2:$P$124,HISTORICO!$N452,REG!$S$2:$S$124)+SUMIF(REG!$V$2:$V$124,HISTORICO!$N452,REG!$Y$2:$Y$124)+SUMIF(REG!$AB$2:$AB$124,HISTORICO!$N452,REG!$AE$2:$AE$124)</f>
        <v>0</v>
      </c>
      <c r="Z452" s="6">
        <f>SUMIF(REG!$D$2:$D$124,HISTORICO!$N452,REG!$H$2:$H$124)+SUMIF(REG!$J$2:$J$124,HISTORICO!$N452,REG!$N$2:$N$124)+SUMIF(REG!$P$2:$P$124,HISTORICO!$N452,REG!$T$2:$T$124)+SUMIF(REG!$V$2:$V$124,HISTORICO!$N452,REG!$Z$2:$Z$124)+SUMIF(REG!$AB$2:$AB$124,HISTORICO!$N452,REG!$AF$2:$AF$124)</f>
        <v>0</v>
      </c>
      <c r="AA452" s="6">
        <f>SUMIF(REG!$D$2:$D$124,HISTORICO!$N452,REG!$I$2:$I$124)+SUMIF(REG!$J$2:$J$124,HISTORICO!$N452,REG!$O$2:$O$124)+SUMIF(REG!$P$2:$P$124,HISTORICO!$N452,REG!$U$2:$U$124)+SUMIF(REG!$V$2:$V$124,HISTORICO!$N452,REG!$AA$2:$AA$124)+SUMIF(REG!$AB$2:$AB$124,HISTORICO!$N452,REG!$AG$2:$AG$124)</f>
        <v>0</v>
      </c>
      <c r="AB452" s="6">
        <f>SUM(HISTORICO!$X452:$AA452)</f>
        <v>0</v>
      </c>
      <c r="AC452" s="188" t="str">
        <f>HISTORICO!$AB452/HISTORICO!$O452</f>
        <v>#DIV/0!</v>
      </c>
      <c r="AD452" s="149"/>
      <c r="AE452" s="149"/>
      <c r="AF452" s="149"/>
      <c r="AG452" s="149"/>
      <c r="AH452" s="149"/>
      <c r="AI452" s="149"/>
      <c r="AJ452" s="149"/>
    </row>
    <row r="453" ht="14.25" customHeight="1">
      <c r="A453" s="149"/>
      <c r="B453" s="170" t="s">
        <v>642</v>
      </c>
      <c r="C453" s="168">
        <v>3.0</v>
      </c>
      <c r="D453" s="168">
        <v>1.0</v>
      </c>
      <c r="E453" s="161">
        <f>HISTORICO!$D453/HISTORICO!$C453</f>
        <v>0.3333333333</v>
      </c>
      <c r="F453" s="149"/>
      <c r="G453" s="149"/>
      <c r="H453" s="149"/>
      <c r="I453" s="149"/>
      <c r="J453" s="149"/>
      <c r="K453" s="150"/>
      <c r="L453" s="149"/>
      <c r="M453" s="149"/>
      <c r="N453" s="187" t="s">
        <v>565</v>
      </c>
      <c r="O453" s="6">
        <f>SUM(HISTORICO!$P453:$T453)</f>
        <v>0</v>
      </c>
      <c r="P453" s="6">
        <f>COUNTIF(REG!$D$2:$D$124,HISTORICO!$N453)</f>
        <v>0</v>
      </c>
      <c r="Q453" s="6">
        <f>COUNTIF(REG!$J$2:$J$124,HISTORICO!$N453)</f>
        <v>0</v>
      </c>
      <c r="R453" s="6">
        <f>COUNTIF(REG!$P$2:$P$124,HISTORICO!$N453)</f>
        <v>0</v>
      </c>
      <c r="S453" s="6">
        <f>COUNTIF(REG!$V$2:$V$124,HISTORICO!$N453)</f>
        <v>0</v>
      </c>
      <c r="T453" s="6">
        <f>COUNTIF(REG!$AB$2:$AB$124,HISTORICO!$N453)</f>
        <v>0</v>
      </c>
      <c r="U453" s="161" t="str">
        <f>HISTORICO!$P453/HISTORICO!$O453</f>
        <v>#DIV/0!</v>
      </c>
      <c r="V453" s="161" t="str">
        <f>HISTORICO!$Q453/HISTORICO!$O453</f>
        <v>#DIV/0!</v>
      </c>
      <c r="W453" s="161" t="str">
        <f>(HISTORICO!$S453+HISTORICO!$T453)/HISTORICO!$O453</f>
        <v>#DIV/0!</v>
      </c>
      <c r="X453" s="6">
        <f>SUMIF(REG!$D$2:$D$124,HISTORICO!$N453,REG!$F$2:$F$124)+SUMIF(REG!$J$2:$J$124,HISTORICO!$N453,REG!$L$2:$L$124)+SUMIF(REG!$P$2:$P$124,HISTORICO!$N453,REG!$R$2:$R$124)+SUMIF(REG!$V$2:$V$124,HISTORICO!$N453,REG!$X$2:$X$124)+SUMIF(REG!$AB$2:$AB$124,HISTORICO!$N453,REG!$AD$2:$AD$124)</f>
        <v>0</v>
      </c>
      <c r="Y453" s="6">
        <f>SUMIF(REG!$D$2:$D$124,HISTORICO!$N453,REG!$G$2:$G$124)+SUMIF(REG!$J$2:$J$124,HISTORICO!$N453,REG!$M$2:$M$124)+SUMIF(REG!$P$2:$P$124,HISTORICO!$N453,REG!$S$2:$S$124)+SUMIF(REG!$V$2:$V$124,HISTORICO!$N453,REG!$Y$2:$Y$124)+SUMIF(REG!$AB$2:$AB$124,HISTORICO!$N453,REG!$AE$2:$AE$124)</f>
        <v>0</v>
      </c>
      <c r="Z453" s="6">
        <f>SUMIF(REG!$D$2:$D$124,HISTORICO!$N453,REG!$H$2:$H$124)+SUMIF(REG!$J$2:$J$124,HISTORICO!$N453,REG!$N$2:$N$124)+SUMIF(REG!$P$2:$P$124,HISTORICO!$N453,REG!$T$2:$T$124)+SUMIF(REG!$V$2:$V$124,HISTORICO!$N453,REG!$Z$2:$Z$124)+SUMIF(REG!$AB$2:$AB$124,HISTORICO!$N453,REG!$AF$2:$AF$124)</f>
        <v>0</v>
      </c>
      <c r="AA453" s="6">
        <f>SUMIF(REG!$D$2:$D$124,HISTORICO!$N453,REG!$I$2:$I$124)+SUMIF(REG!$J$2:$J$124,HISTORICO!$N453,REG!$O$2:$O$124)+SUMIF(REG!$P$2:$P$124,HISTORICO!$N453,REG!$U$2:$U$124)+SUMIF(REG!$V$2:$V$124,HISTORICO!$N453,REG!$AA$2:$AA$124)+SUMIF(REG!$AB$2:$AB$124,HISTORICO!$N453,REG!$AG$2:$AG$124)</f>
        <v>0</v>
      </c>
      <c r="AB453" s="6">
        <f>SUM(HISTORICO!$X453:$AA453)</f>
        <v>0</v>
      </c>
      <c r="AC453" s="188" t="str">
        <f>HISTORICO!$AB453/HISTORICO!$O453</f>
        <v>#DIV/0!</v>
      </c>
      <c r="AD453" s="149"/>
      <c r="AE453" s="149"/>
      <c r="AF453" s="149"/>
      <c r="AG453" s="149"/>
      <c r="AH453" s="149"/>
      <c r="AI453" s="149"/>
      <c r="AJ453" s="149"/>
    </row>
    <row r="454" ht="14.25" customHeight="1">
      <c r="A454" s="149"/>
      <c r="B454" s="170" t="s">
        <v>537</v>
      </c>
      <c r="C454" s="168">
        <v>3.0</v>
      </c>
      <c r="D454" s="168">
        <v>1.0</v>
      </c>
      <c r="E454" s="161">
        <f>HISTORICO!$D454/HISTORICO!$C454</f>
        <v>0.3333333333</v>
      </c>
      <c r="F454" s="149"/>
      <c r="G454" s="149"/>
      <c r="H454" s="149"/>
      <c r="I454" s="149"/>
      <c r="J454" s="149"/>
      <c r="K454" s="150"/>
      <c r="L454" s="149"/>
      <c r="M454" s="149"/>
      <c r="N454" s="187" t="s">
        <v>566</v>
      </c>
      <c r="O454" s="6">
        <f>SUM(HISTORICO!$P454:$T454)</f>
        <v>0</v>
      </c>
      <c r="P454" s="6">
        <f>COUNTIF(REG!$D$2:$D$124,HISTORICO!$N454)</f>
        <v>0</v>
      </c>
      <c r="Q454" s="6">
        <f>COUNTIF(REG!$J$2:$J$124,HISTORICO!$N454)</f>
        <v>0</v>
      </c>
      <c r="R454" s="6">
        <f>COUNTIF(REG!$P$2:$P$124,HISTORICO!$N454)</f>
        <v>0</v>
      </c>
      <c r="S454" s="6">
        <f>COUNTIF(REG!$V$2:$V$124,HISTORICO!$N454)</f>
        <v>0</v>
      </c>
      <c r="T454" s="6">
        <f>COUNTIF(REG!$AB$2:$AB$124,HISTORICO!$N454)</f>
        <v>0</v>
      </c>
      <c r="U454" s="161" t="str">
        <f>HISTORICO!$P454/HISTORICO!$O454</f>
        <v>#DIV/0!</v>
      </c>
      <c r="V454" s="161" t="str">
        <f>HISTORICO!$Q454/HISTORICO!$O454</f>
        <v>#DIV/0!</v>
      </c>
      <c r="W454" s="161" t="str">
        <f>(HISTORICO!$S454+HISTORICO!$T454)/HISTORICO!$O454</f>
        <v>#DIV/0!</v>
      </c>
      <c r="X454" s="6">
        <f>SUMIF(REG!$D$2:$D$124,HISTORICO!$N454,REG!$F$2:$F$124)+SUMIF(REG!$J$2:$J$124,HISTORICO!$N454,REG!$L$2:$L$124)+SUMIF(REG!$P$2:$P$124,HISTORICO!$N454,REG!$R$2:$R$124)+SUMIF(REG!$V$2:$V$124,HISTORICO!$N454,REG!$X$2:$X$124)+SUMIF(REG!$AB$2:$AB$124,HISTORICO!$N454,REG!$AD$2:$AD$124)</f>
        <v>0</v>
      </c>
      <c r="Y454" s="6">
        <f>SUMIF(REG!$D$2:$D$124,HISTORICO!$N454,REG!$G$2:$G$124)+SUMIF(REG!$J$2:$J$124,HISTORICO!$N454,REG!$M$2:$M$124)+SUMIF(REG!$P$2:$P$124,HISTORICO!$N454,REG!$S$2:$S$124)+SUMIF(REG!$V$2:$V$124,HISTORICO!$N454,REG!$Y$2:$Y$124)+SUMIF(REG!$AB$2:$AB$124,HISTORICO!$N454,REG!$AE$2:$AE$124)</f>
        <v>0</v>
      </c>
      <c r="Z454" s="6">
        <f>SUMIF(REG!$D$2:$D$124,HISTORICO!$N454,REG!$H$2:$H$124)+SUMIF(REG!$J$2:$J$124,HISTORICO!$N454,REG!$N$2:$N$124)+SUMIF(REG!$P$2:$P$124,HISTORICO!$N454,REG!$T$2:$T$124)+SUMIF(REG!$V$2:$V$124,HISTORICO!$N454,REG!$Z$2:$Z$124)+SUMIF(REG!$AB$2:$AB$124,HISTORICO!$N454,REG!$AF$2:$AF$124)</f>
        <v>0</v>
      </c>
      <c r="AA454" s="6">
        <f>SUMIF(REG!$D$2:$D$124,HISTORICO!$N454,REG!$I$2:$I$124)+SUMIF(REG!$J$2:$J$124,HISTORICO!$N454,REG!$O$2:$O$124)+SUMIF(REG!$P$2:$P$124,HISTORICO!$N454,REG!$U$2:$U$124)+SUMIF(REG!$V$2:$V$124,HISTORICO!$N454,REG!$AA$2:$AA$124)+SUMIF(REG!$AB$2:$AB$124,HISTORICO!$N454,REG!$AG$2:$AG$124)</f>
        <v>0</v>
      </c>
      <c r="AB454" s="6">
        <f>SUM(HISTORICO!$X454:$AA454)</f>
        <v>0</v>
      </c>
      <c r="AC454" s="188" t="str">
        <f>HISTORICO!$AB454/HISTORICO!$O454</f>
        <v>#DIV/0!</v>
      </c>
      <c r="AD454" s="149"/>
      <c r="AE454" s="149"/>
      <c r="AF454" s="149"/>
      <c r="AG454" s="149"/>
      <c r="AH454" s="149"/>
      <c r="AI454" s="149"/>
      <c r="AJ454" s="149"/>
    </row>
    <row r="455" ht="14.25" customHeight="1">
      <c r="A455" s="149"/>
      <c r="B455" s="170" t="s">
        <v>733</v>
      </c>
      <c r="C455" s="168">
        <v>2.0</v>
      </c>
      <c r="D455" s="168">
        <v>0.0</v>
      </c>
      <c r="E455" s="161">
        <f>HISTORICO!$D455/HISTORICO!$C455</f>
        <v>0</v>
      </c>
      <c r="F455" s="149"/>
      <c r="G455" s="149"/>
      <c r="H455" s="149"/>
      <c r="I455" s="149"/>
      <c r="J455" s="149"/>
      <c r="K455" s="150"/>
      <c r="L455" s="149"/>
      <c r="M455" s="149"/>
      <c r="N455" s="187" t="s">
        <v>435</v>
      </c>
      <c r="O455" s="6">
        <f>SUM(HISTORICO!$P455:$T455)</f>
        <v>0</v>
      </c>
      <c r="P455" s="6">
        <f>COUNTIF(REG!$D$2:$D$124,HISTORICO!$N455)</f>
        <v>0</v>
      </c>
      <c r="Q455" s="6">
        <f>COUNTIF(REG!$J$2:$J$124,HISTORICO!$N455)</f>
        <v>0</v>
      </c>
      <c r="R455" s="6">
        <f>COUNTIF(REG!$P$2:$P$124,HISTORICO!$N455)</f>
        <v>0</v>
      </c>
      <c r="S455" s="6">
        <f>COUNTIF(REG!$V$2:$V$124,HISTORICO!$N455)</f>
        <v>0</v>
      </c>
      <c r="T455" s="6">
        <f>COUNTIF(REG!$AB$2:$AB$124,HISTORICO!$N455)</f>
        <v>0</v>
      </c>
      <c r="U455" s="161" t="str">
        <f>HISTORICO!$P455/HISTORICO!$O455</f>
        <v>#DIV/0!</v>
      </c>
      <c r="V455" s="161" t="str">
        <f>HISTORICO!$Q455/HISTORICO!$O455</f>
        <v>#DIV/0!</v>
      </c>
      <c r="W455" s="161" t="str">
        <f>(HISTORICO!$S455+HISTORICO!$T455)/HISTORICO!$O455</f>
        <v>#DIV/0!</v>
      </c>
      <c r="X455" s="6">
        <f>SUMIF(REG!$D$2:$D$124,HISTORICO!$N455,REG!$F$2:$F$124)+SUMIF(REG!$J$2:$J$124,HISTORICO!$N455,REG!$L$2:$L$124)+SUMIF(REG!$P$2:$P$124,HISTORICO!$N455,REG!$R$2:$R$124)+SUMIF(REG!$V$2:$V$124,HISTORICO!$N455,REG!$X$2:$X$124)+SUMIF(REG!$AB$2:$AB$124,HISTORICO!$N455,REG!$AD$2:$AD$124)</f>
        <v>0</v>
      </c>
      <c r="Y455" s="6">
        <f>SUMIF(REG!$D$2:$D$124,HISTORICO!$N455,REG!$G$2:$G$124)+SUMIF(REG!$J$2:$J$124,HISTORICO!$N455,REG!$M$2:$M$124)+SUMIF(REG!$P$2:$P$124,HISTORICO!$N455,REG!$S$2:$S$124)+SUMIF(REG!$V$2:$V$124,HISTORICO!$N455,REG!$Y$2:$Y$124)+SUMIF(REG!$AB$2:$AB$124,HISTORICO!$N455,REG!$AE$2:$AE$124)</f>
        <v>0</v>
      </c>
      <c r="Z455" s="6">
        <f>SUMIF(REG!$D$2:$D$124,HISTORICO!$N455,REG!$H$2:$H$124)+SUMIF(REG!$J$2:$J$124,HISTORICO!$N455,REG!$N$2:$N$124)+SUMIF(REG!$P$2:$P$124,HISTORICO!$N455,REG!$T$2:$T$124)+SUMIF(REG!$V$2:$V$124,HISTORICO!$N455,REG!$Z$2:$Z$124)+SUMIF(REG!$AB$2:$AB$124,HISTORICO!$N455,REG!$AF$2:$AF$124)</f>
        <v>0</v>
      </c>
      <c r="AA455" s="6">
        <f>SUMIF(REG!$D$2:$D$124,HISTORICO!$N455,REG!$I$2:$I$124)+SUMIF(REG!$J$2:$J$124,HISTORICO!$N455,REG!$O$2:$O$124)+SUMIF(REG!$P$2:$P$124,HISTORICO!$N455,REG!$U$2:$U$124)+SUMIF(REG!$V$2:$V$124,HISTORICO!$N455,REG!$AA$2:$AA$124)+SUMIF(REG!$AB$2:$AB$124,HISTORICO!$N455,REG!$AG$2:$AG$124)</f>
        <v>0</v>
      </c>
      <c r="AB455" s="6">
        <f>SUM(HISTORICO!$X455:$AA455)</f>
        <v>0</v>
      </c>
      <c r="AC455" s="188" t="str">
        <f>HISTORICO!$AB455/HISTORICO!$O455</f>
        <v>#DIV/0!</v>
      </c>
      <c r="AD455" s="149"/>
      <c r="AE455" s="149"/>
      <c r="AF455" s="149"/>
      <c r="AG455" s="149"/>
      <c r="AH455" s="149"/>
      <c r="AI455" s="149"/>
      <c r="AJ455" s="149"/>
    </row>
    <row r="456" ht="14.25" customHeight="1">
      <c r="A456" s="149"/>
      <c r="B456" s="170" t="s">
        <v>692</v>
      </c>
      <c r="C456" s="168">
        <v>2.0</v>
      </c>
      <c r="D456" s="168">
        <v>1.0</v>
      </c>
      <c r="E456" s="161">
        <f>HISTORICO!$D456/HISTORICO!$C456</f>
        <v>0.5</v>
      </c>
      <c r="F456" s="149"/>
      <c r="G456" s="149"/>
      <c r="H456" s="149"/>
      <c r="I456" s="149"/>
      <c r="J456" s="149"/>
      <c r="K456" s="150"/>
      <c r="L456" s="149"/>
      <c r="M456" s="149"/>
      <c r="N456" s="187" t="s">
        <v>442</v>
      </c>
      <c r="O456" s="6">
        <f>SUM(HISTORICO!$P456:$T456)</f>
        <v>0</v>
      </c>
      <c r="P456" s="6">
        <f>COUNTIF(REG!$D$2:$D$124,HISTORICO!$N456)</f>
        <v>0</v>
      </c>
      <c r="Q456" s="6">
        <f>COUNTIF(REG!$J$2:$J$124,HISTORICO!$N456)</f>
        <v>0</v>
      </c>
      <c r="R456" s="6">
        <f>COUNTIF(REG!$P$2:$P$124,HISTORICO!$N456)</f>
        <v>0</v>
      </c>
      <c r="S456" s="6">
        <f>COUNTIF(REG!$V$2:$V$124,HISTORICO!$N456)</f>
        <v>0</v>
      </c>
      <c r="T456" s="6">
        <f>COUNTIF(REG!$AB$2:$AB$124,HISTORICO!$N456)</f>
        <v>0</v>
      </c>
      <c r="U456" s="161" t="str">
        <f>HISTORICO!$P456/HISTORICO!$O456</f>
        <v>#DIV/0!</v>
      </c>
      <c r="V456" s="161" t="str">
        <f>HISTORICO!$Q456/HISTORICO!$O456</f>
        <v>#DIV/0!</v>
      </c>
      <c r="W456" s="161" t="str">
        <f>(HISTORICO!$S456+HISTORICO!$T456)/HISTORICO!$O456</f>
        <v>#DIV/0!</v>
      </c>
      <c r="X456" s="6">
        <f>SUMIF(REG!$D$2:$D$124,HISTORICO!$N456,REG!$F$2:$F$124)+SUMIF(REG!$J$2:$J$124,HISTORICO!$N456,REG!$L$2:$L$124)+SUMIF(REG!$P$2:$P$124,HISTORICO!$N456,REG!$R$2:$R$124)+SUMIF(REG!$V$2:$V$124,HISTORICO!$N456,REG!$X$2:$X$124)+SUMIF(REG!$AB$2:$AB$124,HISTORICO!$N456,REG!$AD$2:$AD$124)</f>
        <v>0</v>
      </c>
      <c r="Y456" s="6">
        <f>SUMIF(REG!$D$2:$D$124,HISTORICO!$N456,REG!$G$2:$G$124)+SUMIF(REG!$J$2:$J$124,HISTORICO!$N456,REG!$M$2:$M$124)+SUMIF(REG!$P$2:$P$124,HISTORICO!$N456,REG!$S$2:$S$124)+SUMIF(REG!$V$2:$V$124,HISTORICO!$N456,REG!$Y$2:$Y$124)+SUMIF(REG!$AB$2:$AB$124,HISTORICO!$N456,REG!$AE$2:$AE$124)</f>
        <v>0</v>
      </c>
      <c r="Z456" s="6">
        <f>SUMIF(REG!$D$2:$D$124,HISTORICO!$N456,REG!$H$2:$H$124)+SUMIF(REG!$J$2:$J$124,HISTORICO!$N456,REG!$N$2:$N$124)+SUMIF(REG!$P$2:$P$124,HISTORICO!$N456,REG!$T$2:$T$124)+SUMIF(REG!$V$2:$V$124,HISTORICO!$N456,REG!$Z$2:$Z$124)+SUMIF(REG!$AB$2:$AB$124,HISTORICO!$N456,REG!$AF$2:$AF$124)</f>
        <v>0</v>
      </c>
      <c r="AA456" s="6">
        <f>SUMIF(REG!$D$2:$D$124,HISTORICO!$N456,REG!$I$2:$I$124)+SUMIF(REG!$J$2:$J$124,HISTORICO!$N456,REG!$O$2:$O$124)+SUMIF(REG!$P$2:$P$124,HISTORICO!$N456,REG!$U$2:$U$124)+SUMIF(REG!$V$2:$V$124,HISTORICO!$N456,REG!$AA$2:$AA$124)+SUMIF(REG!$AB$2:$AB$124,HISTORICO!$N456,REG!$AG$2:$AG$124)</f>
        <v>0</v>
      </c>
      <c r="AB456" s="6">
        <f>SUM(HISTORICO!$X456:$AA456)</f>
        <v>0</v>
      </c>
      <c r="AC456" s="188" t="str">
        <f>HISTORICO!$AB456/HISTORICO!$O456</f>
        <v>#DIV/0!</v>
      </c>
      <c r="AD456" s="149"/>
      <c r="AE456" s="149"/>
      <c r="AF456" s="149"/>
      <c r="AG456" s="149"/>
      <c r="AH456" s="149"/>
      <c r="AI456" s="149"/>
      <c r="AJ456" s="149"/>
    </row>
    <row r="457" ht="14.25" customHeight="1">
      <c r="A457" s="149"/>
      <c r="B457" s="170" t="s">
        <v>381</v>
      </c>
      <c r="C457" s="168">
        <v>2.0</v>
      </c>
      <c r="D457" s="168">
        <v>1.0</v>
      </c>
      <c r="E457" s="161">
        <f>HISTORICO!$D457/HISTORICO!$C457</f>
        <v>0.5</v>
      </c>
      <c r="F457" s="149"/>
      <c r="G457" s="149"/>
      <c r="H457" s="149"/>
      <c r="I457" s="149"/>
      <c r="J457" s="149"/>
      <c r="K457" s="150"/>
      <c r="L457" s="149"/>
      <c r="M457" s="149"/>
      <c r="N457" s="187" t="s">
        <v>444</v>
      </c>
      <c r="O457" s="6">
        <f>SUM(HISTORICO!$P457:$T457)</f>
        <v>0</v>
      </c>
      <c r="P457" s="6">
        <f>COUNTIF(REG!$D$2:$D$124,HISTORICO!$N457)</f>
        <v>0</v>
      </c>
      <c r="Q457" s="6">
        <f>COUNTIF(REG!$J$2:$J$124,HISTORICO!$N457)</f>
        <v>0</v>
      </c>
      <c r="R457" s="6">
        <f>COUNTIF(REG!$P$2:$P$124,HISTORICO!$N457)</f>
        <v>0</v>
      </c>
      <c r="S457" s="6">
        <f>COUNTIF(REG!$V$2:$V$124,HISTORICO!$N457)</f>
        <v>0</v>
      </c>
      <c r="T457" s="6">
        <f>COUNTIF(REG!$AB$2:$AB$124,HISTORICO!$N457)</f>
        <v>0</v>
      </c>
      <c r="U457" s="161" t="str">
        <f>HISTORICO!$P457/HISTORICO!$O457</f>
        <v>#DIV/0!</v>
      </c>
      <c r="V457" s="161" t="str">
        <f>HISTORICO!$Q457/HISTORICO!$O457</f>
        <v>#DIV/0!</v>
      </c>
      <c r="W457" s="161" t="str">
        <f>(HISTORICO!$S457+HISTORICO!$T457)/HISTORICO!$O457</f>
        <v>#DIV/0!</v>
      </c>
      <c r="X457" s="6">
        <f>SUMIF(REG!$D$2:$D$124,HISTORICO!$N457,REG!$F$2:$F$124)+SUMIF(REG!$J$2:$J$124,HISTORICO!$N457,REG!$L$2:$L$124)+SUMIF(REG!$P$2:$P$124,HISTORICO!$N457,REG!$R$2:$R$124)+SUMIF(REG!$V$2:$V$124,HISTORICO!$N457,REG!$X$2:$X$124)+SUMIF(REG!$AB$2:$AB$124,HISTORICO!$N457,REG!$AD$2:$AD$124)</f>
        <v>0</v>
      </c>
      <c r="Y457" s="6">
        <f>SUMIF(REG!$D$2:$D$124,HISTORICO!$N457,REG!$G$2:$G$124)+SUMIF(REG!$J$2:$J$124,HISTORICO!$N457,REG!$M$2:$M$124)+SUMIF(REG!$P$2:$P$124,HISTORICO!$N457,REG!$S$2:$S$124)+SUMIF(REG!$V$2:$V$124,HISTORICO!$N457,REG!$Y$2:$Y$124)+SUMIF(REG!$AB$2:$AB$124,HISTORICO!$N457,REG!$AE$2:$AE$124)</f>
        <v>0</v>
      </c>
      <c r="Z457" s="6">
        <f>SUMIF(REG!$D$2:$D$124,HISTORICO!$N457,REG!$H$2:$H$124)+SUMIF(REG!$J$2:$J$124,HISTORICO!$N457,REG!$N$2:$N$124)+SUMIF(REG!$P$2:$P$124,HISTORICO!$N457,REG!$T$2:$T$124)+SUMIF(REG!$V$2:$V$124,HISTORICO!$N457,REG!$Z$2:$Z$124)+SUMIF(REG!$AB$2:$AB$124,HISTORICO!$N457,REG!$AF$2:$AF$124)</f>
        <v>0</v>
      </c>
      <c r="AA457" s="6">
        <f>SUMIF(REG!$D$2:$D$124,HISTORICO!$N457,REG!$I$2:$I$124)+SUMIF(REG!$J$2:$J$124,HISTORICO!$N457,REG!$O$2:$O$124)+SUMIF(REG!$P$2:$P$124,HISTORICO!$N457,REG!$U$2:$U$124)+SUMIF(REG!$V$2:$V$124,HISTORICO!$N457,REG!$AA$2:$AA$124)+SUMIF(REG!$AB$2:$AB$124,HISTORICO!$N457,REG!$AG$2:$AG$124)</f>
        <v>0</v>
      </c>
      <c r="AB457" s="6">
        <f>SUM(HISTORICO!$X457:$AA457)</f>
        <v>0</v>
      </c>
      <c r="AC457" s="188" t="str">
        <f>HISTORICO!$AB457/HISTORICO!$O457</f>
        <v>#DIV/0!</v>
      </c>
      <c r="AD457" s="149"/>
      <c r="AE457" s="149"/>
      <c r="AF457" s="149"/>
      <c r="AG457" s="149"/>
      <c r="AH457" s="149"/>
      <c r="AI457" s="149"/>
      <c r="AJ457" s="149"/>
    </row>
    <row r="458" ht="14.25" customHeight="1">
      <c r="A458" s="149"/>
      <c r="B458" s="170" t="s">
        <v>617</v>
      </c>
      <c r="C458" s="168">
        <v>2.0</v>
      </c>
      <c r="D458" s="168">
        <v>1.0</v>
      </c>
      <c r="E458" s="161">
        <f>HISTORICO!$D458/HISTORICO!$C458</f>
        <v>0.5</v>
      </c>
      <c r="F458" s="149"/>
      <c r="G458" s="149"/>
      <c r="H458" s="149"/>
      <c r="I458" s="149"/>
      <c r="J458" s="149"/>
      <c r="K458" s="150"/>
      <c r="L458" s="149"/>
      <c r="M458" s="149"/>
      <c r="N458" s="187" t="s">
        <v>437</v>
      </c>
      <c r="O458" s="6">
        <f>SUM(HISTORICO!$P458:$T458)</f>
        <v>0</v>
      </c>
      <c r="P458" s="6">
        <f>COUNTIF(REG!$D$2:$D$124,HISTORICO!$N458)</f>
        <v>0</v>
      </c>
      <c r="Q458" s="6">
        <f>COUNTIF(REG!$J$2:$J$124,HISTORICO!$N458)</f>
        <v>0</v>
      </c>
      <c r="R458" s="6">
        <f>COUNTIF(REG!$P$2:$P$124,HISTORICO!$N458)</f>
        <v>0</v>
      </c>
      <c r="S458" s="6">
        <f>COUNTIF(REG!$V$2:$V$124,HISTORICO!$N458)</f>
        <v>0</v>
      </c>
      <c r="T458" s="6">
        <f>COUNTIF(REG!$AB$2:$AB$124,HISTORICO!$N458)</f>
        <v>0</v>
      </c>
      <c r="U458" s="161" t="str">
        <f>HISTORICO!$P458/HISTORICO!$O458</f>
        <v>#DIV/0!</v>
      </c>
      <c r="V458" s="161" t="str">
        <f>HISTORICO!$Q458/HISTORICO!$O458</f>
        <v>#DIV/0!</v>
      </c>
      <c r="W458" s="161" t="str">
        <f>(HISTORICO!$S458+HISTORICO!$T458)/HISTORICO!$O458</f>
        <v>#DIV/0!</v>
      </c>
      <c r="X458" s="6">
        <f>SUMIF(REG!$D$2:$D$124,HISTORICO!$N458,REG!$F$2:$F$124)+SUMIF(REG!$J$2:$J$124,HISTORICO!$N458,REG!$L$2:$L$124)+SUMIF(REG!$P$2:$P$124,HISTORICO!$N458,REG!$R$2:$R$124)+SUMIF(REG!$V$2:$V$124,HISTORICO!$N458,REG!$X$2:$X$124)+SUMIF(REG!$AB$2:$AB$124,HISTORICO!$N458,REG!$AD$2:$AD$124)</f>
        <v>0</v>
      </c>
      <c r="Y458" s="6">
        <f>SUMIF(REG!$D$2:$D$124,HISTORICO!$N458,REG!$G$2:$G$124)+SUMIF(REG!$J$2:$J$124,HISTORICO!$N458,REG!$M$2:$M$124)+SUMIF(REG!$P$2:$P$124,HISTORICO!$N458,REG!$S$2:$S$124)+SUMIF(REG!$V$2:$V$124,HISTORICO!$N458,REG!$Y$2:$Y$124)+SUMIF(REG!$AB$2:$AB$124,HISTORICO!$N458,REG!$AE$2:$AE$124)</f>
        <v>0</v>
      </c>
      <c r="Z458" s="6">
        <f>SUMIF(REG!$D$2:$D$124,HISTORICO!$N458,REG!$H$2:$H$124)+SUMIF(REG!$J$2:$J$124,HISTORICO!$N458,REG!$N$2:$N$124)+SUMIF(REG!$P$2:$P$124,HISTORICO!$N458,REG!$T$2:$T$124)+SUMIF(REG!$V$2:$V$124,HISTORICO!$N458,REG!$Z$2:$Z$124)+SUMIF(REG!$AB$2:$AB$124,HISTORICO!$N458,REG!$AF$2:$AF$124)</f>
        <v>0</v>
      </c>
      <c r="AA458" s="6">
        <f>SUMIF(REG!$D$2:$D$124,HISTORICO!$N458,REG!$I$2:$I$124)+SUMIF(REG!$J$2:$J$124,HISTORICO!$N458,REG!$O$2:$O$124)+SUMIF(REG!$P$2:$P$124,HISTORICO!$N458,REG!$U$2:$U$124)+SUMIF(REG!$V$2:$V$124,HISTORICO!$N458,REG!$AA$2:$AA$124)+SUMIF(REG!$AB$2:$AB$124,HISTORICO!$N458,REG!$AG$2:$AG$124)</f>
        <v>0</v>
      </c>
      <c r="AB458" s="6">
        <f>SUM(HISTORICO!$X458:$AA458)</f>
        <v>0</v>
      </c>
      <c r="AC458" s="188" t="str">
        <f>HISTORICO!$AB458/HISTORICO!$O458</f>
        <v>#DIV/0!</v>
      </c>
      <c r="AD458" s="149"/>
      <c r="AE458" s="149"/>
      <c r="AF458" s="149"/>
      <c r="AG458" s="149"/>
      <c r="AH458" s="149"/>
      <c r="AI458" s="149"/>
      <c r="AJ458" s="149"/>
    </row>
    <row r="459" ht="14.25" customHeight="1">
      <c r="A459" s="149"/>
      <c r="B459" s="170" t="s">
        <v>675</v>
      </c>
      <c r="C459" s="168">
        <v>2.0</v>
      </c>
      <c r="D459" s="168">
        <v>1.0</v>
      </c>
      <c r="E459" s="161">
        <f>HISTORICO!$D459/HISTORICO!$C459</f>
        <v>0.5</v>
      </c>
      <c r="F459" s="149"/>
      <c r="G459" s="149"/>
      <c r="H459" s="149"/>
      <c r="I459" s="149"/>
      <c r="J459" s="149"/>
      <c r="K459" s="150"/>
      <c r="L459" s="149"/>
      <c r="M459" s="149"/>
      <c r="N459" s="187" t="s">
        <v>443</v>
      </c>
      <c r="O459" s="6">
        <f>SUM(HISTORICO!$P459:$T459)</f>
        <v>0</v>
      </c>
      <c r="P459" s="6">
        <f>COUNTIF(REG!$D$2:$D$124,HISTORICO!$N459)</f>
        <v>0</v>
      </c>
      <c r="Q459" s="6">
        <f>COUNTIF(REG!$J$2:$J$124,HISTORICO!$N459)</f>
        <v>0</v>
      </c>
      <c r="R459" s="6">
        <f>COUNTIF(REG!$P$2:$P$124,HISTORICO!$N459)</f>
        <v>0</v>
      </c>
      <c r="S459" s="6">
        <f>COUNTIF(REG!$V$2:$V$124,HISTORICO!$N459)</f>
        <v>0</v>
      </c>
      <c r="T459" s="6">
        <f>COUNTIF(REG!$AB$2:$AB$124,HISTORICO!$N459)</f>
        <v>0</v>
      </c>
      <c r="U459" s="161" t="str">
        <f>HISTORICO!$P459/HISTORICO!$O459</f>
        <v>#DIV/0!</v>
      </c>
      <c r="V459" s="161" t="str">
        <f>HISTORICO!$Q459/HISTORICO!$O459</f>
        <v>#DIV/0!</v>
      </c>
      <c r="W459" s="161" t="str">
        <f>(HISTORICO!$S459+HISTORICO!$T459)/HISTORICO!$O459</f>
        <v>#DIV/0!</v>
      </c>
      <c r="X459" s="6">
        <f>SUMIF(REG!$D$2:$D$124,HISTORICO!$N459,REG!$F$2:$F$124)+SUMIF(REG!$J$2:$J$124,HISTORICO!$N459,REG!$L$2:$L$124)+SUMIF(REG!$P$2:$P$124,HISTORICO!$N459,REG!$R$2:$R$124)+SUMIF(REG!$V$2:$V$124,HISTORICO!$N459,REG!$X$2:$X$124)+SUMIF(REG!$AB$2:$AB$124,HISTORICO!$N459,REG!$AD$2:$AD$124)</f>
        <v>0</v>
      </c>
      <c r="Y459" s="6">
        <f>SUMIF(REG!$D$2:$D$124,HISTORICO!$N459,REG!$G$2:$G$124)+SUMIF(REG!$J$2:$J$124,HISTORICO!$N459,REG!$M$2:$M$124)+SUMIF(REG!$P$2:$P$124,HISTORICO!$N459,REG!$S$2:$S$124)+SUMIF(REG!$V$2:$V$124,HISTORICO!$N459,REG!$Y$2:$Y$124)+SUMIF(REG!$AB$2:$AB$124,HISTORICO!$N459,REG!$AE$2:$AE$124)</f>
        <v>0</v>
      </c>
      <c r="Z459" s="6">
        <f>SUMIF(REG!$D$2:$D$124,HISTORICO!$N459,REG!$H$2:$H$124)+SUMIF(REG!$J$2:$J$124,HISTORICO!$N459,REG!$N$2:$N$124)+SUMIF(REG!$P$2:$P$124,HISTORICO!$N459,REG!$T$2:$T$124)+SUMIF(REG!$V$2:$V$124,HISTORICO!$N459,REG!$Z$2:$Z$124)+SUMIF(REG!$AB$2:$AB$124,HISTORICO!$N459,REG!$AF$2:$AF$124)</f>
        <v>0</v>
      </c>
      <c r="AA459" s="6">
        <f>SUMIF(REG!$D$2:$D$124,HISTORICO!$N459,REG!$I$2:$I$124)+SUMIF(REG!$J$2:$J$124,HISTORICO!$N459,REG!$O$2:$O$124)+SUMIF(REG!$P$2:$P$124,HISTORICO!$N459,REG!$U$2:$U$124)+SUMIF(REG!$V$2:$V$124,HISTORICO!$N459,REG!$AA$2:$AA$124)+SUMIF(REG!$AB$2:$AB$124,HISTORICO!$N459,REG!$AG$2:$AG$124)</f>
        <v>0</v>
      </c>
      <c r="AB459" s="6">
        <f>SUM(HISTORICO!$X459:$AA459)</f>
        <v>0</v>
      </c>
      <c r="AC459" s="188" t="str">
        <f>HISTORICO!$AB459/HISTORICO!$O459</f>
        <v>#DIV/0!</v>
      </c>
      <c r="AD459" s="149"/>
      <c r="AE459" s="149"/>
      <c r="AF459" s="149"/>
      <c r="AG459" s="149"/>
      <c r="AH459" s="149"/>
      <c r="AI459" s="149"/>
      <c r="AJ459" s="149"/>
    </row>
    <row r="460" ht="14.25" customHeight="1">
      <c r="A460" s="149"/>
      <c r="B460" s="170" t="s">
        <v>727</v>
      </c>
      <c r="C460" s="168">
        <v>2.0</v>
      </c>
      <c r="D460" s="168">
        <v>1.0</v>
      </c>
      <c r="E460" s="161">
        <f>HISTORICO!$D460/HISTORICO!$C460</f>
        <v>0.5</v>
      </c>
      <c r="F460" s="149"/>
      <c r="G460" s="149"/>
      <c r="H460" s="149"/>
      <c r="I460" s="149"/>
      <c r="J460" s="149"/>
      <c r="K460" s="150"/>
      <c r="L460" s="149"/>
      <c r="M460" s="149"/>
      <c r="N460" s="187" t="s">
        <v>446</v>
      </c>
      <c r="O460" s="6">
        <f>SUM(HISTORICO!$P460:$T460)</f>
        <v>0</v>
      </c>
      <c r="P460" s="6">
        <f>COUNTIF(REG!$D$2:$D$124,HISTORICO!$N460)</f>
        <v>0</v>
      </c>
      <c r="Q460" s="6">
        <f>COUNTIF(REG!$J$2:$J$124,HISTORICO!$N460)</f>
        <v>0</v>
      </c>
      <c r="R460" s="6">
        <f>COUNTIF(REG!$P$2:$P$124,HISTORICO!$N460)</f>
        <v>0</v>
      </c>
      <c r="S460" s="6">
        <f>COUNTIF(REG!$V$2:$V$124,HISTORICO!$N460)</f>
        <v>0</v>
      </c>
      <c r="T460" s="6">
        <f>COUNTIF(REG!$AB$2:$AB$124,HISTORICO!$N460)</f>
        <v>0</v>
      </c>
      <c r="U460" s="161" t="str">
        <f>HISTORICO!$P460/HISTORICO!$O460</f>
        <v>#DIV/0!</v>
      </c>
      <c r="V460" s="161" t="str">
        <f>HISTORICO!$Q460/HISTORICO!$O460</f>
        <v>#DIV/0!</v>
      </c>
      <c r="W460" s="161" t="str">
        <f>(HISTORICO!$S460+HISTORICO!$T460)/HISTORICO!$O460</f>
        <v>#DIV/0!</v>
      </c>
      <c r="X460" s="6">
        <f>SUMIF(REG!$D$2:$D$124,HISTORICO!$N460,REG!$F$2:$F$124)+SUMIF(REG!$J$2:$J$124,HISTORICO!$N460,REG!$L$2:$L$124)+SUMIF(REG!$P$2:$P$124,HISTORICO!$N460,REG!$R$2:$R$124)+SUMIF(REG!$V$2:$V$124,HISTORICO!$N460,REG!$X$2:$X$124)+SUMIF(REG!$AB$2:$AB$124,HISTORICO!$N460,REG!$AD$2:$AD$124)</f>
        <v>0</v>
      </c>
      <c r="Y460" s="6">
        <f>SUMIF(REG!$D$2:$D$124,HISTORICO!$N460,REG!$G$2:$G$124)+SUMIF(REG!$J$2:$J$124,HISTORICO!$N460,REG!$M$2:$M$124)+SUMIF(REG!$P$2:$P$124,HISTORICO!$N460,REG!$S$2:$S$124)+SUMIF(REG!$V$2:$V$124,HISTORICO!$N460,REG!$Y$2:$Y$124)+SUMIF(REG!$AB$2:$AB$124,HISTORICO!$N460,REG!$AE$2:$AE$124)</f>
        <v>0</v>
      </c>
      <c r="Z460" s="6">
        <f>SUMIF(REG!$D$2:$D$124,HISTORICO!$N460,REG!$H$2:$H$124)+SUMIF(REG!$J$2:$J$124,HISTORICO!$N460,REG!$N$2:$N$124)+SUMIF(REG!$P$2:$P$124,HISTORICO!$N460,REG!$T$2:$T$124)+SUMIF(REG!$V$2:$V$124,HISTORICO!$N460,REG!$Z$2:$Z$124)+SUMIF(REG!$AB$2:$AB$124,HISTORICO!$N460,REG!$AF$2:$AF$124)</f>
        <v>0</v>
      </c>
      <c r="AA460" s="6">
        <f>SUMIF(REG!$D$2:$D$124,HISTORICO!$N460,REG!$I$2:$I$124)+SUMIF(REG!$J$2:$J$124,HISTORICO!$N460,REG!$O$2:$O$124)+SUMIF(REG!$P$2:$P$124,HISTORICO!$N460,REG!$U$2:$U$124)+SUMIF(REG!$V$2:$V$124,HISTORICO!$N460,REG!$AA$2:$AA$124)+SUMIF(REG!$AB$2:$AB$124,HISTORICO!$N460,REG!$AG$2:$AG$124)</f>
        <v>0</v>
      </c>
      <c r="AB460" s="6">
        <f>SUM(HISTORICO!$X460:$AA460)</f>
        <v>0</v>
      </c>
      <c r="AC460" s="188" t="str">
        <f>HISTORICO!$AB460/HISTORICO!$O460</f>
        <v>#DIV/0!</v>
      </c>
      <c r="AD460" s="149"/>
      <c r="AE460" s="149"/>
      <c r="AF460" s="149"/>
      <c r="AG460" s="149"/>
      <c r="AH460" s="149"/>
      <c r="AI460" s="149"/>
      <c r="AJ460" s="149"/>
    </row>
    <row r="461" ht="14.25" customHeight="1">
      <c r="A461" s="149"/>
      <c r="B461" s="170" t="s">
        <v>67</v>
      </c>
      <c r="C461" s="168">
        <v>2.0</v>
      </c>
      <c r="D461" s="168">
        <v>0.0</v>
      </c>
      <c r="E461" s="161">
        <f>HISTORICO!$D461/HISTORICO!$C461</f>
        <v>0</v>
      </c>
      <c r="F461" s="149"/>
      <c r="G461" s="149"/>
      <c r="H461" s="149"/>
      <c r="I461" s="149"/>
      <c r="J461" s="149"/>
      <c r="K461" s="150"/>
      <c r="L461" s="149"/>
      <c r="M461" s="149"/>
      <c r="N461" s="187" t="s">
        <v>35</v>
      </c>
      <c r="O461" s="6">
        <f>SUM(HISTORICO!$P461:$T461)</f>
        <v>23</v>
      </c>
      <c r="P461" s="6">
        <f>COUNTIF(REG!$D$2:$D$124,HISTORICO!$N461)</f>
        <v>12</v>
      </c>
      <c r="Q461" s="6">
        <f>COUNTIF(REG!$J$2:$J$124,HISTORICO!$N461)</f>
        <v>1</v>
      </c>
      <c r="R461" s="6">
        <f>COUNTIF(REG!$P$2:$P$124,HISTORICO!$N461)</f>
        <v>9</v>
      </c>
      <c r="S461" s="6">
        <f>COUNTIF(REG!$V$2:$V$124,HISTORICO!$N461)</f>
        <v>1</v>
      </c>
      <c r="T461" s="6">
        <f>COUNTIF(REG!$AB$2:$AB$124,HISTORICO!$N461)</f>
        <v>0</v>
      </c>
      <c r="U461" s="161">
        <f>HISTORICO!$P461/HISTORICO!$O461</f>
        <v>0.5217391304</v>
      </c>
      <c r="V461" s="161">
        <f>HISTORICO!$Q461/HISTORICO!$O461</f>
        <v>0.04347826087</v>
      </c>
      <c r="W461" s="161">
        <f>(HISTORICO!$S461+HISTORICO!$T461)/HISTORICO!$O461</f>
        <v>0.04347826087</v>
      </c>
      <c r="X461" s="6">
        <f>SUMIF(REG!$D$2:$D$124,HISTORICO!$N461,REG!$F$2:$F$124)+SUMIF(REG!$J$2:$J$124,HISTORICO!$N461,REG!$L$2:$L$124)+SUMIF(REG!$P$2:$P$124,HISTORICO!$N461,REG!$R$2:$R$124)+SUMIF(REG!$V$2:$V$124,HISTORICO!$N461,REG!$X$2:$X$124)+SUMIF(REG!$AB$2:$AB$124,HISTORICO!$N461,REG!$AD$2:$AD$124)</f>
        <v>24</v>
      </c>
      <c r="Y461" s="6">
        <f>SUMIF(REG!$D$2:$D$124,HISTORICO!$N461,REG!$G$2:$G$124)+SUMIF(REG!$J$2:$J$124,HISTORICO!$N461,REG!$M$2:$M$124)+SUMIF(REG!$P$2:$P$124,HISTORICO!$N461,REG!$S$2:$S$124)+SUMIF(REG!$V$2:$V$124,HISTORICO!$N461,REG!$Y$2:$Y$124)+SUMIF(REG!$AB$2:$AB$124,HISTORICO!$N461,REG!$AE$2:$AE$124)</f>
        <v>0</v>
      </c>
      <c r="Z461" s="6">
        <f>SUMIF(REG!$D$2:$D$124,HISTORICO!$N461,REG!$H$2:$H$124)+SUMIF(REG!$J$2:$J$124,HISTORICO!$N461,REG!$N$2:$N$124)+SUMIF(REG!$P$2:$P$124,HISTORICO!$N461,REG!$T$2:$T$124)+SUMIF(REG!$V$2:$V$124,HISTORICO!$N461,REG!$Z$2:$Z$124)+SUMIF(REG!$AB$2:$AB$124,HISTORICO!$N461,REG!$AF$2:$AF$124)</f>
        <v>7</v>
      </c>
      <c r="AA461" s="6">
        <f>SUMIF(REG!$D$2:$D$124,HISTORICO!$N461,REG!$I$2:$I$124)+SUMIF(REG!$J$2:$J$124,HISTORICO!$N461,REG!$O$2:$O$124)+SUMIF(REG!$P$2:$P$124,HISTORICO!$N461,REG!$U$2:$U$124)+SUMIF(REG!$V$2:$V$124,HISTORICO!$N461,REG!$AA$2:$AA$124)+SUMIF(REG!$AB$2:$AB$124,HISTORICO!$N461,REG!$AG$2:$AG$124)</f>
        <v>0</v>
      </c>
      <c r="AB461" s="6">
        <f>SUM(HISTORICO!$X461:$AA461)</f>
        <v>31</v>
      </c>
      <c r="AC461" s="188">
        <f>HISTORICO!$AB461/HISTORICO!$O461</f>
        <v>1.347826087</v>
      </c>
      <c r="AD461" s="149"/>
      <c r="AE461" s="149"/>
      <c r="AF461" s="149"/>
      <c r="AG461" s="149"/>
      <c r="AH461" s="149"/>
      <c r="AI461" s="149"/>
      <c r="AJ461" s="149"/>
    </row>
    <row r="462" ht="14.25" customHeight="1">
      <c r="A462" s="149"/>
      <c r="B462" s="170" t="s">
        <v>764</v>
      </c>
      <c r="C462" s="168">
        <v>2.0</v>
      </c>
      <c r="D462" s="168">
        <v>0.0</v>
      </c>
      <c r="E462" s="161">
        <f>HISTORICO!$D462/HISTORICO!$C462</f>
        <v>0</v>
      </c>
      <c r="F462" s="149"/>
      <c r="G462" s="149"/>
      <c r="H462" s="149"/>
      <c r="I462" s="149"/>
      <c r="J462" s="149"/>
      <c r="K462" s="150"/>
      <c r="L462" s="149"/>
      <c r="M462" s="149"/>
      <c r="N462" s="187" t="s">
        <v>463</v>
      </c>
      <c r="O462" s="6">
        <f>SUM(HISTORICO!$P462:$T462)</f>
        <v>0</v>
      </c>
      <c r="P462" s="6">
        <f>COUNTIF(REG!$D$2:$D$124,HISTORICO!$N462)</f>
        <v>0</v>
      </c>
      <c r="Q462" s="6">
        <f>COUNTIF(REG!$J$2:$J$124,HISTORICO!$N462)</f>
        <v>0</v>
      </c>
      <c r="R462" s="6">
        <f>COUNTIF(REG!$P$2:$P$124,HISTORICO!$N462)</f>
        <v>0</v>
      </c>
      <c r="S462" s="6">
        <f>COUNTIF(REG!$V$2:$V$124,HISTORICO!$N462)</f>
        <v>0</v>
      </c>
      <c r="T462" s="6">
        <f>COUNTIF(REG!$AB$2:$AB$124,HISTORICO!$N462)</f>
        <v>0</v>
      </c>
      <c r="U462" s="161" t="str">
        <f>HISTORICO!$P462/HISTORICO!$O462</f>
        <v>#DIV/0!</v>
      </c>
      <c r="V462" s="161" t="str">
        <f>HISTORICO!$Q462/HISTORICO!$O462</f>
        <v>#DIV/0!</v>
      </c>
      <c r="W462" s="161" t="str">
        <f>(HISTORICO!$S462+HISTORICO!$T462)/HISTORICO!$O462</f>
        <v>#DIV/0!</v>
      </c>
      <c r="X462" s="6">
        <f>SUMIF(REG!$D$2:$D$124,HISTORICO!$N462,REG!$F$2:$F$124)+SUMIF(REG!$J$2:$J$124,HISTORICO!$N462,REG!$L$2:$L$124)+SUMIF(REG!$P$2:$P$124,HISTORICO!$N462,REG!$R$2:$R$124)+SUMIF(REG!$V$2:$V$124,HISTORICO!$N462,REG!$X$2:$X$124)+SUMIF(REG!$AB$2:$AB$124,HISTORICO!$N462,REG!$AD$2:$AD$124)</f>
        <v>0</v>
      </c>
      <c r="Y462" s="6">
        <f>SUMIF(REG!$D$2:$D$124,HISTORICO!$N462,REG!$G$2:$G$124)+SUMIF(REG!$J$2:$J$124,HISTORICO!$N462,REG!$M$2:$M$124)+SUMIF(REG!$P$2:$P$124,HISTORICO!$N462,REG!$S$2:$S$124)+SUMIF(REG!$V$2:$V$124,HISTORICO!$N462,REG!$Y$2:$Y$124)+SUMIF(REG!$AB$2:$AB$124,HISTORICO!$N462,REG!$AE$2:$AE$124)</f>
        <v>0</v>
      </c>
      <c r="Z462" s="6">
        <f>SUMIF(REG!$D$2:$D$124,HISTORICO!$N462,REG!$H$2:$H$124)+SUMIF(REG!$J$2:$J$124,HISTORICO!$N462,REG!$N$2:$N$124)+SUMIF(REG!$P$2:$P$124,HISTORICO!$N462,REG!$T$2:$T$124)+SUMIF(REG!$V$2:$V$124,HISTORICO!$N462,REG!$Z$2:$Z$124)+SUMIF(REG!$AB$2:$AB$124,HISTORICO!$N462,REG!$AF$2:$AF$124)</f>
        <v>0</v>
      </c>
      <c r="AA462" s="6">
        <f>SUMIF(REG!$D$2:$D$124,HISTORICO!$N462,REG!$I$2:$I$124)+SUMIF(REG!$J$2:$J$124,HISTORICO!$N462,REG!$O$2:$O$124)+SUMIF(REG!$P$2:$P$124,HISTORICO!$N462,REG!$U$2:$U$124)+SUMIF(REG!$V$2:$V$124,HISTORICO!$N462,REG!$AA$2:$AA$124)+SUMIF(REG!$AB$2:$AB$124,HISTORICO!$N462,REG!$AG$2:$AG$124)</f>
        <v>0</v>
      </c>
      <c r="AB462" s="6">
        <f>SUM(HISTORICO!$X462:$AA462)</f>
        <v>0</v>
      </c>
      <c r="AC462" s="188" t="str">
        <f>HISTORICO!$AB462/HISTORICO!$O462</f>
        <v>#DIV/0!</v>
      </c>
      <c r="AD462" s="149"/>
      <c r="AE462" s="149"/>
      <c r="AF462" s="149"/>
      <c r="AG462" s="149"/>
      <c r="AH462" s="149"/>
      <c r="AI462" s="149"/>
      <c r="AJ462" s="149"/>
    </row>
    <row r="463" ht="14.25" customHeight="1">
      <c r="A463" s="149"/>
      <c r="B463" s="170" t="s">
        <v>673</v>
      </c>
      <c r="C463" s="168">
        <v>2.0</v>
      </c>
      <c r="D463" s="168">
        <v>1.0</v>
      </c>
      <c r="E463" s="161">
        <f>HISTORICO!$D463/HISTORICO!$C463</f>
        <v>0.5</v>
      </c>
      <c r="F463" s="149"/>
      <c r="G463" s="149"/>
      <c r="H463" s="149"/>
      <c r="I463" s="149"/>
      <c r="J463" s="149"/>
      <c r="K463" s="150"/>
      <c r="L463" s="149"/>
      <c r="M463" s="149"/>
      <c r="N463" s="187" t="s">
        <v>462</v>
      </c>
      <c r="O463" s="6">
        <f>SUM(HISTORICO!$P463:$T463)</f>
        <v>0</v>
      </c>
      <c r="P463" s="6">
        <f>COUNTIF(REG!$D$2:$D$124,HISTORICO!$N463)</f>
        <v>0</v>
      </c>
      <c r="Q463" s="6">
        <f>COUNTIF(REG!$J$2:$J$124,HISTORICO!$N463)</f>
        <v>0</v>
      </c>
      <c r="R463" s="6">
        <f>COUNTIF(REG!$P$2:$P$124,HISTORICO!$N463)</f>
        <v>0</v>
      </c>
      <c r="S463" s="6">
        <f>COUNTIF(REG!$V$2:$V$124,HISTORICO!$N463)</f>
        <v>0</v>
      </c>
      <c r="T463" s="6">
        <f>COUNTIF(REG!$AB$2:$AB$124,HISTORICO!$N463)</f>
        <v>0</v>
      </c>
      <c r="U463" s="161" t="str">
        <f>HISTORICO!$P463/HISTORICO!$O463</f>
        <v>#DIV/0!</v>
      </c>
      <c r="V463" s="161" t="str">
        <f>HISTORICO!$Q463/HISTORICO!$O463</f>
        <v>#DIV/0!</v>
      </c>
      <c r="W463" s="161" t="str">
        <f>(HISTORICO!$S463+HISTORICO!$T463)/HISTORICO!$O463</f>
        <v>#DIV/0!</v>
      </c>
      <c r="X463" s="6">
        <f>SUMIF(REG!$D$2:$D$124,HISTORICO!$N463,REG!$F$2:$F$124)+SUMIF(REG!$J$2:$J$124,HISTORICO!$N463,REG!$L$2:$L$124)+SUMIF(REG!$P$2:$P$124,HISTORICO!$N463,REG!$R$2:$R$124)+SUMIF(REG!$V$2:$V$124,HISTORICO!$N463,REG!$X$2:$X$124)+SUMIF(REG!$AB$2:$AB$124,HISTORICO!$N463,REG!$AD$2:$AD$124)</f>
        <v>0</v>
      </c>
      <c r="Y463" s="6">
        <f>SUMIF(REG!$D$2:$D$124,HISTORICO!$N463,REG!$G$2:$G$124)+SUMIF(REG!$J$2:$J$124,HISTORICO!$N463,REG!$M$2:$M$124)+SUMIF(REG!$P$2:$P$124,HISTORICO!$N463,REG!$S$2:$S$124)+SUMIF(REG!$V$2:$V$124,HISTORICO!$N463,REG!$Y$2:$Y$124)+SUMIF(REG!$AB$2:$AB$124,HISTORICO!$N463,REG!$AE$2:$AE$124)</f>
        <v>0</v>
      </c>
      <c r="Z463" s="6">
        <f>SUMIF(REG!$D$2:$D$124,HISTORICO!$N463,REG!$H$2:$H$124)+SUMIF(REG!$J$2:$J$124,HISTORICO!$N463,REG!$N$2:$N$124)+SUMIF(REG!$P$2:$P$124,HISTORICO!$N463,REG!$T$2:$T$124)+SUMIF(REG!$V$2:$V$124,HISTORICO!$N463,REG!$Z$2:$Z$124)+SUMIF(REG!$AB$2:$AB$124,HISTORICO!$N463,REG!$AF$2:$AF$124)</f>
        <v>0</v>
      </c>
      <c r="AA463" s="6">
        <f>SUMIF(REG!$D$2:$D$124,HISTORICO!$N463,REG!$I$2:$I$124)+SUMIF(REG!$J$2:$J$124,HISTORICO!$N463,REG!$O$2:$O$124)+SUMIF(REG!$P$2:$P$124,HISTORICO!$N463,REG!$U$2:$U$124)+SUMIF(REG!$V$2:$V$124,HISTORICO!$N463,REG!$AA$2:$AA$124)+SUMIF(REG!$AB$2:$AB$124,HISTORICO!$N463,REG!$AG$2:$AG$124)</f>
        <v>0</v>
      </c>
      <c r="AB463" s="6">
        <f>SUM(HISTORICO!$X463:$AA463)</f>
        <v>0</v>
      </c>
      <c r="AC463" s="188" t="str">
        <f>HISTORICO!$AB463/HISTORICO!$O463</f>
        <v>#DIV/0!</v>
      </c>
      <c r="AD463" s="149"/>
      <c r="AE463" s="149"/>
      <c r="AF463" s="149"/>
      <c r="AG463" s="149"/>
      <c r="AH463" s="149"/>
      <c r="AI463" s="149"/>
      <c r="AJ463" s="149"/>
    </row>
    <row r="464" ht="14.25" customHeight="1">
      <c r="A464" s="149"/>
      <c r="B464" s="170" t="s">
        <v>607</v>
      </c>
      <c r="C464" s="168">
        <v>2.0</v>
      </c>
      <c r="D464" s="168">
        <v>1.0</v>
      </c>
      <c r="E464" s="161">
        <f>HISTORICO!$D464/HISTORICO!$C464</f>
        <v>0.5</v>
      </c>
      <c r="F464" s="149"/>
      <c r="G464" s="149"/>
      <c r="H464" s="149"/>
      <c r="I464" s="149"/>
      <c r="J464" s="149"/>
      <c r="K464" s="150"/>
      <c r="L464" s="149"/>
      <c r="M464" s="149"/>
      <c r="N464" s="187" t="s">
        <v>469</v>
      </c>
      <c r="O464" s="6">
        <f>SUM(HISTORICO!$P464:$T464)</f>
        <v>0</v>
      </c>
      <c r="P464" s="6">
        <f>COUNTIF(REG!$D$2:$D$124,HISTORICO!$N464)</f>
        <v>0</v>
      </c>
      <c r="Q464" s="6">
        <f>COUNTIF(REG!$J$2:$J$124,HISTORICO!$N464)</f>
        <v>0</v>
      </c>
      <c r="R464" s="6">
        <f>COUNTIF(REG!$P$2:$P$124,HISTORICO!$N464)</f>
        <v>0</v>
      </c>
      <c r="S464" s="6">
        <f>COUNTIF(REG!$V$2:$V$124,HISTORICO!$N464)</f>
        <v>0</v>
      </c>
      <c r="T464" s="6">
        <f>COUNTIF(REG!$AB$2:$AB$124,HISTORICO!$N464)</f>
        <v>0</v>
      </c>
      <c r="U464" s="161" t="str">
        <f>HISTORICO!$P464/HISTORICO!$O464</f>
        <v>#DIV/0!</v>
      </c>
      <c r="V464" s="161" t="str">
        <f>HISTORICO!$Q464/HISTORICO!$O464</f>
        <v>#DIV/0!</v>
      </c>
      <c r="W464" s="161" t="str">
        <f>(HISTORICO!$S464+HISTORICO!$T464)/HISTORICO!$O464</f>
        <v>#DIV/0!</v>
      </c>
      <c r="X464" s="6">
        <f>SUMIF(REG!$D$2:$D$124,HISTORICO!$N464,REG!$F$2:$F$124)+SUMIF(REG!$J$2:$J$124,HISTORICO!$N464,REG!$L$2:$L$124)+SUMIF(REG!$P$2:$P$124,HISTORICO!$N464,REG!$R$2:$R$124)+SUMIF(REG!$V$2:$V$124,HISTORICO!$N464,REG!$X$2:$X$124)+SUMIF(REG!$AB$2:$AB$124,HISTORICO!$N464,REG!$AD$2:$AD$124)</f>
        <v>0</v>
      </c>
      <c r="Y464" s="6">
        <f>SUMIF(REG!$D$2:$D$124,HISTORICO!$N464,REG!$G$2:$G$124)+SUMIF(REG!$J$2:$J$124,HISTORICO!$N464,REG!$M$2:$M$124)+SUMIF(REG!$P$2:$P$124,HISTORICO!$N464,REG!$S$2:$S$124)+SUMIF(REG!$V$2:$V$124,HISTORICO!$N464,REG!$Y$2:$Y$124)+SUMIF(REG!$AB$2:$AB$124,HISTORICO!$N464,REG!$AE$2:$AE$124)</f>
        <v>0</v>
      </c>
      <c r="Z464" s="6">
        <f>SUMIF(REG!$D$2:$D$124,HISTORICO!$N464,REG!$H$2:$H$124)+SUMIF(REG!$J$2:$J$124,HISTORICO!$N464,REG!$N$2:$N$124)+SUMIF(REG!$P$2:$P$124,HISTORICO!$N464,REG!$T$2:$T$124)+SUMIF(REG!$V$2:$V$124,HISTORICO!$N464,REG!$Z$2:$Z$124)+SUMIF(REG!$AB$2:$AB$124,HISTORICO!$N464,REG!$AF$2:$AF$124)</f>
        <v>0</v>
      </c>
      <c r="AA464" s="6">
        <f>SUMIF(REG!$D$2:$D$124,HISTORICO!$N464,REG!$I$2:$I$124)+SUMIF(REG!$J$2:$J$124,HISTORICO!$N464,REG!$O$2:$O$124)+SUMIF(REG!$P$2:$P$124,HISTORICO!$N464,REG!$U$2:$U$124)+SUMIF(REG!$V$2:$V$124,HISTORICO!$N464,REG!$AA$2:$AA$124)+SUMIF(REG!$AB$2:$AB$124,HISTORICO!$N464,REG!$AG$2:$AG$124)</f>
        <v>0</v>
      </c>
      <c r="AB464" s="6">
        <f>SUM(HISTORICO!$X464:$AA464)</f>
        <v>0</v>
      </c>
      <c r="AC464" s="188" t="str">
        <f>HISTORICO!$AB464/HISTORICO!$O464</f>
        <v>#DIV/0!</v>
      </c>
      <c r="AD464" s="149"/>
      <c r="AE464" s="149"/>
      <c r="AF464" s="149"/>
      <c r="AG464" s="149"/>
      <c r="AH464" s="149"/>
      <c r="AI464" s="149"/>
      <c r="AJ464" s="149"/>
    </row>
    <row r="465" ht="14.25" customHeight="1">
      <c r="A465" s="149"/>
      <c r="B465" s="170" t="s">
        <v>621</v>
      </c>
      <c r="C465" s="168">
        <v>2.0</v>
      </c>
      <c r="D465" s="168">
        <v>2.0</v>
      </c>
      <c r="E465" s="161">
        <f>HISTORICO!$D465/HISTORICO!$C465</f>
        <v>1</v>
      </c>
      <c r="F465" s="149"/>
      <c r="G465" s="149"/>
      <c r="H465" s="149"/>
      <c r="I465" s="149"/>
      <c r="J465" s="149"/>
      <c r="K465" s="150"/>
      <c r="L465" s="149"/>
      <c r="M465" s="149"/>
      <c r="N465" s="187" t="s">
        <v>64</v>
      </c>
      <c r="O465" s="6">
        <f>SUM(HISTORICO!$P465:$T465)</f>
        <v>3</v>
      </c>
      <c r="P465" s="6">
        <f>COUNTIF(REG!$D$2:$D$124,HISTORICO!$N465)</f>
        <v>1</v>
      </c>
      <c r="Q465" s="6">
        <f>COUNTIF(REG!$J$2:$J$124,HISTORICO!$N465)</f>
        <v>0</v>
      </c>
      <c r="R465" s="6">
        <f>COUNTIF(REG!$P$2:$P$124,HISTORICO!$N465)</f>
        <v>2</v>
      </c>
      <c r="S465" s="6">
        <f>COUNTIF(REG!$V$2:$V$124,HISTORICO!$N465)</f>
        <v>0</v>
      </c>
      <c r="T465" s="6">
        <f>COUNTIF(REG!$AB$2:$AB$124,HISTORICO!$N465)</f>
        <v>0</v>
      </c>
      <c r="U465" s="161">
        <f>HISTORICO!$P465/HISTORICO!$O465</f>
        <v>0.3333333333</v>
      </c>
      <c r="V465" s="161">
        <f>HISTORICO!$Q465/HISTORICO!$O465</f>
        <v>0</v>
      </c>
      <c r="W465" s="161">
        <f>(HISTORICO!$S465+HISTORICO!$T465)/HISTORICO!$O465</f>
        <v>0</v>
      </c>
      <c r="X465" s="6">
        <f>SUMIF(REG!$D$2:$D$124,HISTORICO!$N465,REG!$F$2:$F$124)+SUMIF(REG!$J$2:$J$124,HISTORICO!$N465,REG!$L$2:$L$124)+SUMIF(REG!$P$2:$P$124,HISTORICO!$N465,REG!$R$2:$R$124)+SUMIF(REG!$V$2:$V$124,HISTORICO!$N465,REG!$X$2:$X$124)+SUMIF(REG!$AB$2:$AB$124,HISTORICO!$N465,REG!$AD$2:$AD$124)</f>
        <v>2</v>
      </c>
      <c r="Y465" s="6">
        <f>SUMIF(REG!$D$2:$D$124,HISTORICO!$N465,REG!$G$2:$G$124)+SUMIF(REG!$J$2:$J$124,HISTORICO!$N465,REG!$M$2:$M$124)+SUMIF(REG!$P$2:$P$124,HISTORICO!$N465,REG!$S$2:$S$124)+SUMIF(REG!$V$2:$V$124,HISTORICO!$N465,REG!$Y$2:$Y$124)+SUMIF(REG!$AB$2:$AB$124,HISTORICO!$N465,REG!$AE$2:$AE$124)</f>
        <v>0</v>
      </c>
      <c r="Z465" s="6">
        <f>SUMIF(REG!$D$2:$D$124,HISTORICO!$N465,REG!$H$2:$H$124)+SUMIF(REG!$J$2:$J$124,HISTORICO!$N465,REG!$N$2:$N$124)+SUMIF(REG!$P$2:$P$124,HISTORICO!$N465,REG!$T$2:$T$124)+SUMIF(REG!$V$2:$V$124,HISTORICO!$N465,REG!$Z$2:$Z$124)+SUMIF(REG!$AB$2:$AB$124,HISTORICO!$N465,REG!$AF$2:$AF$124)</f>
        <v>0</v>
      </c>
      <c r="AA465" s="6">
        <f>SUMIF(REG!$D$2:$D$124,HISTORICO!$N465,REG!$I$2:$I$124)+SUMIF(REG!$J$2:$J$124,HISTORICO!$N465,REG!$O$2:$O$124)+SUMIF(REG!$P$2:$P$124,HISTORICO!$N465,REG!$U$2:$U$124)+SUMIF(REG!$V$2:$V$124,HISTORICO!$N465,REG!$AA$2:$AA$124)+SUMIF(REG!$AB$2:$AB$124,HISTORICO!$N465,REG!$AG$2:$AG$124)</f>
        <v>0</v>
      </c>
      <c r="AB465" s="6">
        <f>SUM(HISTORICO!$X465:$AA465)</f>
        <v>2</v>
      </c>
      <c r="AC465" s="188">
        <f>HISTORICO!$AB465/HISTORICO!$O465</f>
        <v>0.6666666667</v>
      </c>
      <c r="AD465" s="149"/>
      <c r="AE465" s="149"/>
      <c r="AF465" s="149"/>
      <c r="AG465" s="149"/>
      <c r="AH465" s="149"/>
      <c r="AI465" s="149"/>
      <c r="AJ465" s="149"/>
    </row>
    <row r="466" ht="14.25" customHeight="1">
      <c r="A466" s="149"/>
      <c r="B466" s="170" t="s">
        <v>704</v>
      </c>
      <c r="C466" s="168">
        <v>2.0</v>
      </c>
      <c r="D466" s="168">
        <v>0.0</v>
      </c>
      <c r="E466" s="161">
        <f>HISTORICO!$D466/HISTORICO!$C466</f>
        <v>0</v>
      </c>
      <c r="F466" s="149"/>
      <c r="G466" s="149"/>
      <c r="H466" s="149"/>
      <c r="I466" s="149"/>
      <c r="J466" s="149"/>
      <c r="K466" s="150"/>
      <c r="L466" s="149"/>
      <c r="M466" s="149"/>
      <c r="N466" s="187" t="s">
        <v>407</v>
      </c>
      <c r="O466" s="6">
        <f>SUM(HISTORICO!$P466:$T466)</f>
        <v>0</v>
      </c>
      <c r="P466" s="6">
        <f>COUNTIF(REG!$D$2:$D$124,HISTORICO!$N466)</f>
        <v>0</v>
      </c>
      <c r="Q466" s="6">
        <f>COUNTIF(REG!$J$2:$J$124,HISTORICO!$N466)</f>
        <v>0</v>
      </c>
      <c r="R466" s="6">
        <f>COUNTIF(REG!$P$2:$P$124,HISTORICO!$N466)</f>
        <v>0</v>
      </c>
      <c r="S466" s="6">
        <f>COUNTIF(REG!$V$2:$V$124,HISTORICO!$N466)</f>
        <v>0</v>
      </c>
      <c r="T466" s="6">
        <f>COUNTIF(REG!$AB$2:$AB$124,HISTORICO!$N466)</f>
        <v>0</v>
      </c>
      <c r="U466" s="161" t="str">
        <f>HISTORICO!$P466/HISTORICO!$O466</f>
        <v>#DIV/0!</v>
      </c>
      <c r="V466" s="161" t="str">
        <f>HISTORICO!$Q466/HISTORICO!$O466</f>
        <v>#DIV/0!</v>
      </c>
      <c r="W466" s="161" t="str">
        <f>(HISTORICO!$S466+HISTORICO!$T466)/HISTORICO!$O466</f>
        <v>#DIV/0!</v>
      </c>
      <c r="X466" s="6">
        <f>SUMIF(REG!$D$2:$D$124,HISTORICO!$N466,REG!$F$2:$F$124)+SUMIF(REG!$J$2:$J$124,HISTORICO!$N466,REG!$L$2:$L$124)+SUMIF(REG!$P$2:$P$124,HISTORICO!$N466,REG!$R$2:$R$124)+SUMIF(REG!$V$2:$V$124,HISTORICO!$N466,REG!$X$2:$X$124)+SUMIF(REG!$AB$2:$AB$124,HISTORICO!$N466,REG!$AD$2:$AD$124)</f>
        <v>0</v>
      </c>
      <c r="Y466" s="6">
        <f>SUMIF(REG!$D$2:$D$124,HISTORICO!$N466,REG!$G$2:$G$124)+SUMIF(REG!$J$2:$J$124,HISTORICO!$N466,REG!$M$2:$M$124)+SUMIF(REG!$P$2:$P$124,HISTORICO!$N466,REG!$S$2:$S$124)+SUMIF(REG!$V$2:$V$124,HISTORICO!$N466,REG!$Y$2:$Y$124)+SUMIF(REG!$AB$2:$AB$124,HISTORICO!$N466,REG!$AE$2:$AE$124)</f>
        <v>0</v>
      </c>
      <c r="Z466" s="6">
        <f>SUMIF(REG!$D$2:$D$124,HISTORICO!$N466,REG!$H$2:$H$124)+SUMIF(REG!$J$2:$J$124,HISTORICO!$N466,REG!$N$2:$N$124)+SUMIF(REG!$P$2:$P$124,HISTORICO!$N466,REG!$T$2:$T$124)+SUMIF(REG!$V$2:$V$124,HISTORICO!$N466,REG!$Z$2:$Z$124)+SUMIF(REG!$AB$2:$AB$124,HISTORICO!$N466,REG!$AF$2:$AF$124)</f>
        <v>0</v>
      </c>
      <c r="AA466" s="6">
        <f>SUMIF(REG!$D$2:$D$124,HISTORICO!$N466,REG!$I$2:$I$124)+SUMIF(REG!$J$2:$J$124,HISTORICO!$N466,REG!$O$2:$O$124)+SUMIF(REG!$P$2:$P$124,HISTORICO!$N466,REG!$U$2:$U$124)+SUMIF(REG!$V$2:$V$124,HISTORICO!$N466,REG!$AA$2:$AA$124)+SUMIF(REG!$AB$2:$AB$124,HISTORICO!$N466,REG!$AG$2:$AG$124)</f>
        <v>0</v>
      </c>
      <c r="AB466" s="6">
        <f>SUM(HISTORICO!$X466:$AA466)</f>
        <v>0</v>
      </c>
      <c r="AC466" s="188" t="str">
        <f>HISTORICO!$AB466/HISTORICO!$O466</f>
        <v>#DIV/0!</v>
      </c>
      <c r="AD466" s="149"/>
      <c r="AE466" s="149"/>
      <c r="AF466" s="149"/>
      <c r="AG466" s="149"/>
      <c r="AH466" s="149"/>
      <c r="AI466" s="149"/>
      <c r="AJ466" s="149"/>
    </row>
    <row r="467" ht="14.25" customHeight="1">
      <c r="A467" s="149"/>
      <c r="B467" s="170" t="s">
        <v>722</v>
      </c>
      <c r="C467" s="168">
        <v>2.0</v>
      </c>
      <c r="D467" s="168">
        <v>0.0</v>
      </c>
      <c r="E467" s="161">
        <f>HISTORICO!$D467/HISTORICO!$C467</f>
        <v>0</v>
      </c>
      <c r="F467" s="149"/>
      <c r="G467" s="149"/>
      <c r="H467" s="149"/>
      <c r="I467" s="149"/>
      <c r="J467" s="149"/>
      <c r="K467" s="150"/>
      <c r="L467" s="149"/>
      <c r="M467" s="149"/>
      <c r="N467" s="187" t="s">
        <v>408</v>
      </c>
      <c r="O467" s="6">
        <f>SUM(HISTORICO!$P467:$T467)</f>
        <v>0</v>
      </c>
      <c r="P467" s="6">
        <f>COUNTIF(REG!$D$2:$D$124,HISTORICO!$N467)</f>
        <v>0</v>
      </c>
      <c r="Q467" s="6">
        <f>COUNTIF(REG!$J$2:$J$124,HISTORICO!$N467)</f>
        <v>0</v>
      </c>
      <c r="R467" s="6">
        <f>COUNTIF(REG!$P$2:$P$124,HISTORICO!$N467)</f>
        <v>0</v>
      </c>
      <c r="S467" s="6">
        <f>COUNTIF(REG!$V$2:$V$124,HISTORICO!$N467)</f>
        <v>0</v>
      </c>
      <c r="T467" s="6">
        <f>COUNTIF(REG!$AB$2:$AB$124,HISTORICO!$N467)</f>
        <v>0</v>
      </c>
      <c r="U467" s="161" t="str">
        <f>HISTORICO!$P467/HISTORICO!$O467</f>
        <v>#DIV/0!</v>
      </c>
      <c r="V467" s="161" t="str">
        <f>HISTORICO!$Q467/HISTORICO!$O467</f>
        <v>#DIV/0!</v>
      </c>
      <c r="W467" s="161" t="str">
        <f>(HISTORICO!$S467+HISTORICO!$T467)/HISTORICO!$O467</f>
        <v>#DIV/0!</v>
      </c>
      <c r="X467" s="6">
        <f>SUMIF(REG!$D$2:$D$124,HISTORICO!$N467,REG!$F$2:$F$124)+SUMIF(REG!$J$2:$J$124,HISTORICO!$N467,REG!$L$2:$L$124)+SUMIF(REG!$P$2:$P$124,HISTORICO!$N467,REG!$R$2:$R$124)+SUMIF(REG!$V$2:$V$124,HISTORICO!$N467,REG!$X$2:$X$124)+SUMIF(REG!$AB$2:$AB$124,HISTORICO!$N467,REG!$AD$2:$AD$124)</f>
        <v>0</v>
      </c>
      <c r="Y467" s="6">
        <f>SUMIF(REG!$D$2:$D$124,HISTORICO!$N467,REG!$G$2:$G$124)+SUMIF(REG!$J$2:$J$124,HISTORICO!$N467,REG!$M$2:$M$124)+SUMIF(REG!$P$2:$P$124,HISTORICO!$N467,REG!$S$2:$S$124)+SUMIF(REG!$V$2:$V$124,HISTORICO!$N467,REG!$Y$2:$Y$124)+SUMIF(REG!$AB$2:$AB$124,HISTORICO!$N467,REG!$AE$2:$AE$124)</f>
        <v>0</v>
      </c>
      <c r="Z467" s="6">
        <f>SUMIF(REG!$D$2:$D$124,HISTORICO!$N467,REG!$H$2:$H$124)+SUMIF(REG!$J$2:$J$124,HISTORICO!$N467,REG!$N$2:$N$124)+SUMIF(REG!$P$2:$P$124,HISTORICO!$N467,REG!$T$2:$T$124)+SUMIF(REG!$V$2:$V$124,HISTORICO!$N467,REG!$Z$2:$Z$124)+SUMIF(REG!$AB$2:$AB$124,HISTORICO!$N467,REG!$AF$2:$AF$124)</f>
        <v>0</v>
      </c>
      <c r="AA467" s="6">
        <f>SUMIF(REG!$D$2:$D$124,HISTORICO!$N467,REG!$I$2:$I$124)+SUMIF(REG!$J$2:$J$124,HISTORICO!$N467,REG!$O$2:$O$124)+SUMIF(REG!$P$2:$P$124,HISTORICO!$N467,REG!$U$2:$U$124)+SUMIF(REG!$V$2:$V$124,HISTORICO!$N467,REG!$AA$2:$AA$124)+SUMIF(REG!$AB$2:$AB$124,HISTORICO!$N467,REG!$AG$2:$AG$124)</f>
        <v>0</v>
      </c>
      <c r="AB467" s="6">
        <f>SUM(HISTORICO!$X467:$AA467)</f>
        <v>0</v>
      </c>
      <c r="AC467" s="188" t="str">
        <f>HISTORICO!$AB467/HISTORICO!$O467</f>
        <v>#DIV/0!</v>
      </c>
      <c r="AD467" s="149"/>
      <c r="AE467" s="149"/>
      <c r="AF467" s="149"/>
      <c r="AG467" s="149"/>
      <c r="AH467" s="149"/>
      <c r="AI467" s="149"/>
      <c r="AJ467" s="149"/>
    </row>
    <row r="468" ht="14.25" customHeight="1">
      <c r="A468" s="149"/>
      <c r="B468" s="170" t="s">
        <v>539</v>
      </c>
      <c r="C468" s="168">
        <v>2.0</v>
      </c>
      <c r="D468" s="168">
        <v>1.0</v>
      </c>
      <c r="E468" s="161">
        <f>HISTORICO!$D468/HISTORICO!$C468</f>
        <v>0.5</v>
      </c>
      <c r="F468" s="149"/>
      <c r="G468" s="149"/>
      <c r="H468" s="149"/>
      <c r="I468" s="149"/>
      <c r="J468" s="149"/>
      <c r="K468" s="150"/>
      <c r="L468" s="149"/>
      <c r="M468" s="149"/>
      <c r="N468" s="187" t="s">
        <v>409</v>
      </c>
      <c r="O468" s="6">
        <f>SUM(HISTORICO!$P468:$T468)</f>
        <v>0</v>
      </c>
      <c r="P468" s="6">
        <f>COUNTIF(REG!$D$2:$D$124,HISTORICO!$N468)</f>
        <v>0</v>
      </c>
      <c r="Q468" s="6">
        <f>COUNTIF(REG!$J$2:$J$124,HISTORICO!$N468)</f>
        <v>0</v>
      </c>
      <c r="R468" s="6">
        <f>COUNTIF(REG!$P$2:$P$124,HISTORICO!$N468)</f>
        <v>0</v>
      </c>
      <c r="S468" s="6">
        <f>COUNTIF(REG!$V$2:$V$124,HISTORICO!$N468)</f>
        <v>0</v>
      </c>
      <c r="T468" s="6">
        <f>COUNTIF(REG!$AB$2:$AB$124,HISTORICO!$N468)</f>
        <v>0</v>
      </c>
      <c r="U468" s="161" t="str">
        <f>HISTORICO!$P468/HISTORICO!$O468</f>
        <v>#DIV/0!</v>
      </c>
      <c r="V468" s="161" t="str">
        <f>HISTORICO!$Q468/HISTORICO!$O468</f>
        <v>#DIV/0!</v>
      </c>
      <c r="W468" s="161" t="str">
        <f>(HISTORICO!$S468+HISTORICO!$T468)/HISTORICO!$O468</f>
        <v>#DIV/0!</v>
      </c>
      <c r="X468" s="6">
        <f>SUMIF(REG!$D$2:$D$124,HISTORICO!$N468,REG!$F$2:$F$124)+SUMIF(REG!$J$2:$J$124,HISTORICO!$N468,REG!$L$2:$L$124)+SUMIF(REG!$P$2:$P$124,HISTORICO!$N468,REG!$R$2:$R$124)+SUMIF(REG!$V$2:$V$124,HISTORICO!$N468,REG!$X$2:$X$124)+SUMIF(REG!$AB$2:$AB$124,HISTORICO!$N468,REG!$AD$2:$AD$124)</f>
        <v>0</v>
      </c>
      <c r="Y468" s="6">
        <f>SUMIF(REG!$D$2:$D$124,HISTORICO!$N468,REG!$G$2:$G$124)+SUMIF(REG!$J$2:$J$124,HISTORICO!$N468,REG!$M$2:$M$124)+SUMIF(REG!$P$2:$P$124,HISTORICO!$N468,REG!$S$2:$S$124)+SUMIF(REG!$V$2:$V$124,HISTORICO!$N468,REG!$Y$2:$Y$124)+SUMIF(REG!$AB$2:$AB$124,HISTORICO!$N468,REG!$AE$2:$AE$124)</f>
        <v>0</v>
      </c>
      <c r="Z468" s="6">
        <f>SUMIF(REG!$D$2:$D$124,HISTORICO!$N468,REG!$H$2:$H$124)+SUMIF(REG!$J$2:$J$124,HISTORICO!$N468,REG!$N$2:$N$124)+SUMIF(REG!$P$2:$P$124,HISTORICO!$N468,REG!$T$2:$T$124)+SUMIF(REG!$V$2:$V$124,HISTORICO!$N468,REG!$Z$2:$Z$124)+SUMIF(REG!$AB$2:$AB$124,HISTORICO!$N468,REG!$AF$2:$AF$124)</f>
        <v>0</v>
      </c>
      <c r="AA468" s="6">
        <f>SUMIF(REG!$D$2:$D$124,HISTORICO!$N468,REG!$I$2:$I$124)+SUMIF(REG!$J$2:$J$124,HISTORICO!$N468,REG!$O$2:$O$124)+SUMIF(REG!$P$2:$P$124,HISTORICO!$N468,REG!$U$2:$U$124)+SUMIF(REG!$V$2:$V$124,HISTORICO!$N468,REG!$AA$2:$AA$124)+SUMIF(REG!$AB$2:$AB$124,HISTORICO!$N468,REG!$AG$2:$AG$124)</f>
        <v>0</v>
      </c>
      <c r="AB468" s="6">
        <f>SUM(HISTORICO!$X468:$AA468)</f>
        <v>0</v>
      </c>
      <c r="AC468" s="188" t="str">
        <f>HISTORICO!$AB468/HISTORICO!$O468</f>
        <v>#DIV/0!</v>
      </c>
      <c r="AD468" s="149"/>
      <c r="AE468" s="149"/>
      <c r="AF468" s="149"/>
      <c r="AG468" s="149"/>
      <c r="AH468" s="149"/>
      <c r="AI468" s="149"/>
      <c r="AJ468" s="149"/>
    </row>
    <row r="469" ht="14.25" customHeight="1">
      <c r="A469" s="149"/>
      <c r="B469" s="170" t="s">
        <v>810</v>
      </c>
      <c r="C469" s="168">
        <v>2.0</v>
      </c>
      <c r="D469" s="168">
        <v>0.0</v>
      </c>
      <c r="E469" s="161">
        <f>HISTORICO!$D469/HISTORICO!$C469</f>
        <v>0</v>
      </c>
      <c r="F469" s="149"/>
      <c r="G469" s="149"/>
      <c r="H469" s="149"/>
      <c r="I469" s="149"/>
      <c r="J469" s="149"/>
      <c r="K469" s="150"/>
      <c r="L469" s="149"/>
      <c r="M469" s="149"/>
      <c r="N469" s="187" t="s">
        <v>491</v>
      </c>
      <c r="O469" s="6">
        <f>SUM(HISTORICO!$P469:$T469)</f>
        <v>0</v>
      </c>
      <c r="P469" s="6">
        <f>COUNTIF(REG!$D$2:$D$124,HISTORICO!$N469)</f>
        <v>0</v>
      </c>
      <c r="Q469" s="6">
        <f>COUNTIF(REG!$J$2:$J$124,HISTORICO!$N469)</f>
        <v>0</v>
      </c>
      <c r="R469" s="6">
        <f>COUNTIF(REG!$P$2:$P$124,HISTORICO!$N469)</f>
        <v>0</v>
      </c>
      <c r="S469" s="6">
        <f>COUNTIF(REG!$V$2:$V$124,HISTORICO!$N469)</f>
        <v>0</v>
      </c>
      <c r="T469" s="6">
        <f>COUNTIF(REG!$AB$2:$AB$124,HISTORICO!$N469)</f>
        <v>0</v>
      </c>
      <c r="U469" s="161" t="str">
        <f>HISTORICO!$P469/HISTORICO!$O469</f>
        <v>#DIV/0!</v>
      </c>
      <c r="V469" s="161" t="str">
        <f>HISTORICO!$Q469/HISTORICO!$O469</f>
        <v>#DIV/0!</v>
      </c>
      <c r="W469" s="161" t="str">
        <f>(HISTORICO!$S469+HISTORICO!$T469)/HISTORICO!$O469</f>
        <v>#DIV/0!</v>
      </c>
      <c r="X469" s="6">
        <f>SUMIF(REG!$D$2:$D$124,HISTORICO!$N469,REG!$F$2:$F$124)+SUMIF(REG!$J$2:$J$124,HISTORICO!$N469,REG!$L$2:$L$124)+SUMIF(REG!$P$2:$P$124,HISTORICO!$N469,REG!$R$2:$R$124)+SUMIF(REG!$V$2:$V$124,HISTORICO!$N469,REG!$X$2:$X$124)+SUMIF(REG!$AB$2:$AB$124,HISTORICO!$N469,REG!$AD$2:$AD$124)</f>
        <v>0</v>
      </c>
      <c r="Y469" s="6">
        <f>SUMIF(REG!$D$2:$D$124,HISTORICO!$N469,REG!$G$2:$G$124)+SUMIF(REG!$J$2:$J$124,HISTORICO!$N469,REG!$M$2:$M$124)+SUMIF(REG!$P$2:$P$124,HISTORICO!$N469,REG!$S$2:$S$124)+SUMIF(REG!$V$2:$V$124,HISTORICO!$N469,REG!$Y$2:$Y$124)+SUMIF(REG!$AB$2:$AB$124,HISTORICO!$N469,REG!$AE$2:$AE$124)</f>
        <v>0</v>
      </c>
      <c r="Z469" s="6">
        <f>SUMIF(REG!$D$2:$D$124,HISTORICO!$N469,REG!$H$2:$H$124)+SUMIF(REG!$J$2:$J$124,HISTORICO!$N469,REG!$N$2:$N$124)+SUMIF(REG!$P$2:$P$124,HISTORICO!$N469,REG!$T$2:$T$124)+SUMIF(REG!$V$2:$V$124,HISTORICO!$N469,REG!$Z$2:$Z$124)+SUMIF(REG!$AB$2:$AB$124,HISTORICO!$N469,REG!$AF$2:$AF$124)</f>
        <v>0</v>
      </c>
      <c r="AA469" s="6">
        <f>SUMIF(REG!$D$2:$D$124,HISTORICO!$N469,REG!$I$2:$I$124)+SUMIF(REG!$J$2:$J$124,HISTORICO!$N469,REG!$O$2:$O$124)+SUMIF(REG!$P$2:$P$124,HISTORICO!$N469,REG!$U$2:$U$124)+SUMIF(REG!$V$2:$V$124,HISTORICO!$N469,REG!$AA$2:$AA$124)+SUMIF(REG!$AB$2:$AB$124,HISTORICO!$N469,REG!$AG$2:$AG$124)</f>
        <v>0</v>
      </c>
      <c r="AB469" s="6">
        <f>SUM(HISTORICO!$X469:$AA469)</f>
        <v>0</v>
      </c>
      <c r="AC469" s="188" t="str">
        <f>HISTORICO!$AB469/HISTORICO!$O469</f>
        <v>#DIV/0!</v>
      </c>
      <c r="AD469" s="149"/>
      <c r="AE469" s="149"/>
      <c r="AF469" s="149"/>
      <c r="AG469" s="149"/>
      <c r="AH469" s="149"/>
      <c r="AI469" s="149"/>
      <c r="AJ469" s="149"/>
    </row>
    <row r="470" ht="14.25" customHeight="1">
      <c r="A470" s="149"/>
      <c r="B470" s="170" t="s">
        <v>568</v>
      </c>
      <c r="C470" s="168">
        <v>2.0</v>
      </c>
      <c r="D470" s="168">
        <v>2.0</v>
      </c>
      <c r="E470" s="161">
        <f>HISTORICO!$D470/HISTORICO!$C470</f>
        <v>1</v>
      </c>
      <c r="F470" s="149"/>
      <c r="G470" s="149"/>
      <c r="H470" s="149"/>
      <c r="I470" s="149"/>
      <c r="J470" s="149"/>
      <c r="K470" s="150"/>
      <c r="L470" s="149"/>
      <c r="M470" s="149"/>
      <c r="N470" s="187" t="s">
        <v>492</v>
      </c>
      <c r="O470" s="6">
        <f>SUM(HISTORICO!$P470:$T470)</f>
        <v>0</v>
      </c>
      <c r="P470" s="6">
        <f>COUNTIF(REG!$D$2:$D$124,HISTORICO!$N470)</f>
        <v>0</v>
      </c>
      <c r="Q470" s="6">
        <f>COUNTIF(REG!$J$2:$J$124,HISTORICO!$N470)</f>
        <v>0</v>
      </c>
      <c r="R470" s="6">
        <f>COUNTIF(REG!$P$2:$P$124,HISTORICO!$N470)</f>
        <v>0</v>
      </c>
      <c r="S470" s="6">
        <f>COUNTIF(REG!$V$2:$V$124,HISTORICO!$N470)</f>
        <v>0</v>
      </c>
      <c r="T470" s="6">
        <f>COUNTIF(REG!$AB$2:$AB$124,HISTORICO!$N470)</f>
        <v>0</v>
      </c>
      <c r="U470" s="161" t="str">
        <f>HISTORICO!$P470/HISTORICO!$O470</f>
        <v>#DIV/0!</v>
      </c>
      <c r="V470" s="161" t="str">
        <f>HISTORICO!$Q470/HISTORICO!$O470</f>
        <v>#DIV/0!</v>
      </c>
      <c r="W470" s="161" t="str">
        <f>(HISTORICO!$S470+HISTORICO!$T470)/HISTORICO!$O470</f>
        <v>#DIV/0!</v>
      </c>
      <c r="X470" s="6">
        <f>SUMIF(REG!$D$2:$D$124,HISTORICO!$N470,REG!$F$2:$F$124)+SUMIF(REG!$J$2:$J$124,HISTORICO!$N470,REG!$L$2:$L$124)+SUMIF(REG!$P$2:$P$124,HISTORICO!$N470,REG!$R$2:$R$124)+SUMIF(REG!$V$2:$V$124,HISTORICO!$N470,REG!$X$2:$X$124)+SUMIF(REG!$AB$2:$AB$124,HISTORICO!$N470,REG!$AD$2:$AD$124)</f>
        <v>0</v>
      </c>
      <c r="Y470" s="6">
        <f>SUMIF(REG!$D$2:$D$124,HISTORICO!$N470,REG!$G$2:$G$124)+SUMIF(REG!$J$2:$J$124,HISTORICO!$N470,REG!$M$2:$M$124)+SUMIF(REG!$P$2:$P$124,HISTORICO!$N470,REG!$S$2:$S$124)+SUMIF(REG!$V$2:$V$124,HISTORICO!$N470,REG!$Y$2:$Y$124)+SUMIF(REG!$AB$2:$AB$124,HISTORICO!$N470,REG!$AE$2:$AE$124)</f>
        <v>0</v>
      </c>
      <c r="Z470" s="6">
        <f>SUMIF(REG!$D$2:$D$124,HISTORICO!$N470,REG!$H$2:$H$124)+SUMIF(REG!$J$2:$J$124,HISTORICO!$N470,REG!$N$2:$N$124)+SUMIF(REG!$P$2:$P$124,HISTORICO!$N470,REG!$T$2:$T$124)+SUMIF(REG!$V$2:$V$124,HISTORICO!$N470,REG!$Z$2:$Z$124)+SUMIF(REG!$AB$2:$AB$124,HISTORICO!$N470,REG!$AF$2:$AF$124)</f>
        <v>0</v>
      </c>
      <c r="AA470" s="6">
        <f>SUMIF(REG!$D$2:$D$124,HISTORICO!$N470,REG!$I$2:$I$124)+SUMIF(REG!$J$2:$J$124,HISTORICO!$N470,REG!$O$2:$O$124)+SUMIF(REG!$P$2:$P$124,HISTORICO!$N470,REG!$U$2:$U$124)+SUMIF(REG!$V$2:$V$124,HISTORICO!$N470,REG!$AA$2:$AA$124)+SUMIF(REG!$AB$2:$AB$124,HISTORICO!$N470,REG!$AG$2:$AG$124)</f>
        <v>0</v>
      </c>
      <c r="AB470" s="6">
        <f>SUM(HISTORICO!$X470:$AA470)</f>
        <v>0</v>
      </c>
      <c r="AC470" s="188" t="str">
        <f>HISTORICO!$AB470/HISTORICO!$O470</f>
        <v>#DIV/0!</v>
      </c>
      <c r="AD470" s="149"/>
      <c r="AE470" s="149"/>
      <c r="AF470" s="149"/>
      <c r="AG470" s="149"/>
      <c r="AH470" s="149"/>
      <c r="AI470" s="149"/>
      <c r="AJ470" s="149"/>
    </row>
    <row r="471" ht="14.25" customHeight="1">
      <c r="A471" s="149"/>
      <c r="B471" s="170" t="s">
        <v>602</v>
      </c>
      <c r="C471" s="168">
        <v>2.0</v>
      </c>
      <c r="D471" s="168">
        <v>1.0</v>
      </c>
      <c r="E471" s="161">
        <f>HISTORICO!$D471/HISTORICO!$C471</f>
        <v>0.5</v>
      </c>
      <c r="F471" s="149"/>
      <c r="G471" s="149"/>
      <c r="H471" s="149"/>
      <c r="I471" s="149"/>
      <c r="J471" s="149"/>
      <c r="K471" s="150"/>
      <c r="L471" s="149"/>
      <c r="M471" s="149"/>
      <c r="N471" s="187" t="s">
        <v>487</v>
      </c>
      <c r="O471" s="6">
        <f>SUM(HISTORICO!$P471:$T471)</f>
        <v>0</v>
      </c>
      <c r="P471" s="6">
        <f>COUNTIF(REG!$D$2:$D$124,HISTORICO!$N471)</f>
        <v>0</v>
      </c>
      <c r="Q471" s="6">
        <f>COUNTIF(REG!$J$2:$J$124,HISTORICO!$N471)</f>
        <v>0</v>
      </c>
      <c r="R471" s="6">
        <f>COUNTIF(REG!$P$2:$P$124,HISTORICO!$N471)</f>
        <v>0</v>
      </c>
      <c r="S471" s="6">
        <f>COUNTIF(REG!$V$2:$V$124,HISTORICO!$N471)</f>
        <v>0</v>
      </c>
      <c r="T471" s="6">
        <f>COUNTIF(REG!$AB$2:$AB$124,HISTORICO!$N471)</f>
        <v>0</v>
      </c>
      <c r="U471" s="161" t="str">
        <f>HISTORICO!$P471/HISTORICO!$O471</f>
        <v>#DIV/0!</v>
      </c>
      <c r="V471" s="161" t="str">
        <f>HISTORICO!$Q471/HISTORICO!$O471</f>
        <v>#DIV/0!</v>
      </c>
      <c r="W471" s="161" t="str">
        <f>(HISTORICO!$S471+HISTORICO!$T471)/HISTORICO!$O471</f>
        <v>#DIV/0!</v>
      </c>
      <c r="X471" s="6">
        <f>SUMIF(REG!$D$2:$D$124,HISTORICO!$N471,REG!$F$2:$F$124)+SUMIF(REG!$J$2:$J$124,HISTORICO!$N471,REG!$L$2:$L$124)+SUMIF(REG!$P$2:$P$124,HISTORICO!$N471,REG!$R$2:$R$124)+SUMIF(REG!$V$2:$V$124,HISTORICO!$N471,REG!$X$2:$X$124)+SUMIF(REG!$AB$2:$AB$124,HISTORICO!$N471,REG!$AD$2:$AD$124)</f>
        <v>0</v>
      </c>
      <c r="Y471" s="6">
        <f>SUMIF(REG!$D$2:$D$124,HISTORICO!$N471,REG!$G$2:$G$124)+SUMIF(REG!$J$2:$J$124,HISTORICO!$N471,REG!$M$2:$M$124)+SUMIF(REG!$P$2:$P$124,HISTORICO!$N471,REG!$S$2:$S$124)+SUMIF(REG!$V$2:$V$124,HISTORICO!$N471,REG!$Y$2:$Y$124)+SUMIF(REG!$AB$2:$AB$124,HISTORICO!$N471,REG!$AE$2:$AE$124)</f>
        <v>0</v>
      </c>
      <c r="Z471" s="6">
        <f>SUMIF(REG!$D$2:$D$124,HISTORICO!$N471,REG!$H$2:$H$124)+SUMIF(REG!$J$2:$J$124,HISTORICO!$N471,REG!$N$2:$N$124)+SUMIF(REG!$P$2:$P$124,HISTORICO!$N471,REG!$T$2:$T$124)+SUMIF(REG!$V$2:$V$124,HISTORICO!$N471,REG!$Z$2:$Z$124)+SUMIF(REG!$AB$2:$AB$124,HISTORICO!$N471,REG!$AF$2:$AF$124)</f>
        <v>0</v>
      </c>
      <c r="AA471" s="6">
        <f>SUMIF(REG!$D$2:$D$124,HISTORICO!$N471,REG!$I$2:$I$124)+SUMIF(REG!$J$2:$J$124,HISTORICO!$N471,REG!$O$2:$O$124)+SUMIF(REG!$P$2:$P$124,HISTORICO!$N471,REG!$U$2:$U$124)+SUMIF(REG!$V$2:$V$124,HISTORICO!$N471,REG!$AA$2:$AA$124)+SUMIF(REG!$AB$2:$AB$124,HISTORICO!$N471,REG!$AG$2:$AG$124)</f>
        <v>0</v>
      </c>
      <c r="AB471" s="6">
        <f>SUM(HISTORICO!$X471:$AA471)</f>
        <v>0</v>
      </c>
      <c r="AC471" s="188" t="str">
        <f>HISTORICO!$AB471/HISTORICO!$O471</f>
        <v>#DIV/0!</v>
      </c>
      <c r="AD471" s="149"/>
      <c r="AE471" s="149"/>
      <c r="AF471" s="149"/>
      <c r="AG471" s="149"/>
      <c r="AH471" s="149"/>
      <c r="AI471" s="149"/>
      <c r="AJ471" s="149"/>
    </row>
    <row r="472" ht="14.25" customHeight="1">
      <c r="A472" s="149"/>
      <c r="B472" s="170" t="s">
        <v>595</v>
      </c>
      <c r="C472" s="168">
        <v>2.0</v>
      </c>
      <c r="D472" s="168">
        <v>1.0</v>
      </c>
      <c r="E472" s="161">
        <f>HISTORICO!$D472/HISTORICO!$C472</f>
        <v>0.5</v>
      </c>
      <c r="F472" s="149"/>
      <c r="G472" s="149"/>
      <c r="H472" s="149"/>
      <c r="I472" s="149"/>
      <c r="J472" s="149"/>
      <c r="K472" s="150"/>
      <c r="L472" s="149"/>
      <c r="M472" s="149"/>
      <c r="N472" s="187" t="s">
        <v>417</v>
      </c>
      <c r="O472" s="6">
        <f>SUM(HISTORICO!$P472:$T472)</f>
        <v>0</v>
      </c>
      <c r="P472" s="6">
        <f>COUNTIF(REG!$D$2:$D$124,HISTORICO!$N472)</f>
        <v>0</v>
      </c>
      <c r="Q472" s="6">
        <f>COUNTIF(REG!$J$2:$J$124,HISTORICO!$N472)</f>
        <v>0</v>
      </c>
      <c r="R472" s="6">
        <f>COUNTIF(REG!$P$2:$P$124,HISTORICO!$N472)</f>
        <v>0</v>
      </c>
      <c r="S472" s="6">
        <f>COUNTIF(REG!$V$2:$V$124,HISTORICO!$N472)</f>
        <v>0</v>
      </c>
      <c r="T472" s="6">
        <f>COUNTIF(REG!$AB$2:$AB$124,HISTORICO!$N472)</f>
        <v>0</v>
      </c>
      <c r="U472" s="161" t="str">
        <f>HISTORICO!$P472/HISTORICO!$O472</f>
        <v>#DIV/0!</v>
      </c>
      <c r="V472" s="161" t="str">
        <f>HISTORICO!$Q472/HISTORICO!$O472</f>
        <v>#DIV/0!</v>
      </c>
      <c r="W472" s="161" t="str">
        <f>(HISTORICO!$S472+HISTORICO!$T472)/HISTORICO!$O472</f>
        <v>#DIV/0!</v>
      </c>
      <c r="X472" s="6">
        <f>SUMIF(REG!$D$2:$D$124,HISTORICO!$N472,REG!$F$2:$F$124)+SUMIF(REG!$J$2:$J$124,HISTORICO!$N472,REG!$L$2:$L$124)+SUMIF(REG!$P$2:$P$124,HISTORICO!$N472,REG!$R$2:$R$124)+SUMIF(REG!$V$2:$V$124,HISTORICO!$N472,REG!$X$2:$X$124)+SUMIF(REG!$AB$2:$AB$124,HISTORICO!$N472,REG!$AD$2:$AD$124)</f>
        <v>0</v>
      </c>
      <c r="Y472" s="6">
        <f>SUMIF(REG!$D$2:$D$124,HISTORICO!$N472,REG!$G$2:$G$124)+SUMIF(REG!$J$2:$J$124,HISTORICO!$N472,REG!$M$2:$M$124)+SUMIF(REG!$P$2:$P$124,HISTORICO!$N472,REG!$S$2:$S$124)+SUMIF(REG!$V$2:$V$124,HISTORICO!$N472,REG!$Y$2:$Y$124)+SUMIF(REG!$AB$2:$AB$124,HISTORICO!$N472,REG!$AE$2:$AE$124)</f>
        <v>0</v>
      </c>
      <c r="Z472" s="6">
        <f>SUMIF(REG!$D$2:$D$124,HISTORICO!$N472,REG!$H$2:$H$124)+SUMIF(REG!$J$2:$J$124,HISTORICO!$N472,REG!$N$2:$N$124)+SUMIF(REG!$P$2:$P$124,HISTORICO!$N472,REG!$T$2:$T$124)+SUMIF(REG!$V$2:$V$124,HISTORICO!$N472,REG!$Z$2:$Z$124)+SUMIF(REG!$AB$2:$AB$124,HISTORICO!$N472,REG!$AF$2:$AF$124)</f>
        <v>0</v>
      </c>
      <c r="AA472" s="6">
        <f>SUMIF(REG!$D$2:$D$124,HISTORICO!$N472,REG!$I$2:$I$124)+SUMIF(REG!$J$2:$J$124,HISTORICO!$N472,REG!$O$2:$O$124)+SUMIF(REG!$P$2:$P$124,HISTORICO!$N472,REG!$U$2:$U$124)+SUMIF(REG!$V$2:$V$124,HISTORICO!$N472,REG!$AA$2:$AA$124)+SUMIF(REG!$AB$2:$AB$124,HISTORICO!$N472,REG!$AG$2:$AG$124)</f>
        <v>0</v>
      </c>
      <c r="AB472" s="6">
        <f>SUM(HISTORICO!$X472:$AA472)</f>
        <v>0</v>
      </c>
      <c r="AC472" s="188" t="str">
        <f>HISTORICO!$AB472/HISTORICO!$O472</f>
        <v>#DIV/0!</v>
      </c>
      <c r="AD472" s="149"/>
      <c r="AE472" s="149"/>
      <c r="AF472" s="149"/>
      <c r="AG472" s="149"/>
      <c r="AH472" s="149"/>
      <c r="AI472" s="149"/>
      <c r="AJ472" s="149"/>
    </row>
    <row r="473" ht="14.25" customHeight="1">
      <c r="A473" s="149"/>
      <c r="B473" s="170" t="s">
        <v>586</v>
      </c>
      <c r="C473" s="168">
        <v>2.0</v>
      </c>
      <c r="D473" s="168">
        <v>1.0</v>
      </c>
      <c r="E473" s="161">
        <f>HISTORICO!$D473/HISTORICO!$C473</f>
        <v>0.5</v>
      </c>
      <c r="F473" s="149"/>
      <c r="G473" s="149"/>
      <c r="H473" s="149"/>
      <c r="I473" s="149"/>
      <c r="J473" s="149"/>
      <c r="K473" s="150"/>
      <c r="L473" s="149"/>
      <c r="M473" s="149"/>
      <c r="N473" s="187" t="s">
        <v>422</v>
      </c>
      <c r="O473" s="6">
        <f>SUM(HISTORICO!$P473:$T473)</f>
        <v>0</v>
      </c>
      <c r="P473" s="6">
        <f>COUNTIF(REG!$D$2:$D$124,HISTORICO!$N473)</f>
        <v>0</v>
      </c>
      <c r="Q473" s="6">
        <f>COUNTIF(REG!$J$2:$J$124,HISTORICO!$N473)</f>
        <v>0</v>
      </c>
      <c r="R473" s="6">
        <f>COUNTIF(REG!$P$2:$P$124,HISTORICO!$N473)</f>
        <v>0</v>
      </c>
      <c r="S473" s="6">
        <f>COUNTIF(REG!$V$2:$V$124,HISTORICO!$N473)</f>
        <v>0</v>
      </c>
      <c r="T473" s="6">
        <f>COUNTIF(REG!$AB$2:$AB$124,HISTORICO!$N473)</f>
        <v>0</v>
      </c>
      <c r="U473" s="161" t="str">
        <f>HISTORICO!$P473/HISTORICO!$O473</f>
        <v>#DIV/0!</v>
      </c>
      <c r="V473" s="161" t="str">
        <f>HISTORICO!$Q473/HISTORICO!$O473</f>
        <v>#DIV/0!</v>
      </c>
      <c r="W473" s="161" t="str">
        <f>(HISTORICO!$S473+HISTORICO!$T473)/HISTORICO!$O473</f>
        <v>#DIV/0!</v>
      </c>
      <c r="X473" s="6">
        <f>SUMIF(REG!$D$2:$D$124,HISTORICO!$N473,REG!$F$2:$F$124)+SUMIF(REG!$J$2:$J$124,HISTORICO!$N473,REG!$L$2:$L$124)+SUMIF(REG!$P$2:$P$124,HISTORICO!$N473,REG!$R$2:$R$124)+SUMIF(REG!$V$2:$V$124,HISTORICO!$N473,REG!$X$2:$X$124)+SUMIF(REG!$AB$2:$AB$124,HISTORICO!$N473,REG!$AD$2:$AD$124)</f>
        <v>0</v>
      </c>
      <c r="Y473" s="6">
        <f>SUMIF(REG!$D$2:$D$124,HISTORICO!$N473,REG!$G$2:$G$124)+SUMIF(REG!$J$2:$J$124,HISTORICO!$N473,REG!$M$2:$M$124)+SUMIF(REG!$P$2:$P$124,HISTORICO!$N473,REG!$S$2:$S$124)+SUMIF(REG!$V$2:$V$124,HISTORICO!$N473,REG!$Y$2:$Y$124)+SUMIF(REG!$AB$2:$AB$124,HISTORICO!$N473,REG!$AE$2:$AE$124)</f>
        <v>0</v>
      </c>
      <c r="Z473" s="6">
        <f>SUMIF(REG!$D$2:$D$124,HISTORICO!$N473,REG!$H$2:$H$124)+SUMIF(REG!$J$2:$J$124,HISTORICO!$N473,REG!$N$2:$N$124)+SUMIF(REG!$P$2:$P$124,HISTORICO!$N473,REG!$T$2:$T$124)+SUMIF(REG!$V$2:$V$124,HISTORICO!$N473,REG!$Z$2:$Z$124)+SUMIF(REG!$AB$2:$AB$124,HISTORICO!$N473,REG!$AF$2:$AF$124)</f>
        <v>0</v>
      </c>
      <c r="AA473" s="6">
        <f>SUMIF(REG!$D$2:$D$124,HISTORICO!$N473,REG!$I$2:$I$124)+SUMIF(REG!$J$2:$J$124,HISTORICO!$N473,REG!$O$2:$O$124)+SUMIF(REG!$P$2:$P$124,HISTORICO!$N473,REG!$U$2:$U$124)+SUMIF(REG!$V$2:$V$124,HISTORICO!$N473,REG!$AA$2:$AA$124)+SUMIF(REG!$AB$2:$AB$124,HISTORICO!$N473,REG!$AG$2:$AG$124)</f>
        <v>0</v>
      </c>
      <c r="AB473" s="6">
        <f>SUM(HISTORICO!$X473:$AA473)</f>
        <v>0</v>
      </c>
      <c r="AC473" s="188" t="str">
        <f>HISTORICO!$AB473/HISTORICO!$O473</f>
        <v>#DIV/0!</v>
      </c>
      <c r="AD473" s="149"/>
      <c r="AE473" s="149"/>
      <c r="AF473" s="149"/>
      <c r="AG473" s="149"/>
      <c r="AH473" s="149"/>
      <c r="AI473" s="149"/>
      <c r="AJ473" s="149"/>
    </row>
    <row r="474" ht="14.25" customHeight="1">
      <c r="A474" s="149"/>
      <c r="B474" s="170" t="s">
        <v>589</v>
      </c>
      <c r="C474" s="168">
        <v>2.0</v>
      </c>
      <c r="D474" s="168">
        <v>1.0</v>
      </c>
      <c r="E474" s="161">
        <f>HISTORICO!$D474/HISTORICO!$C474</f>
        <v>0.5</v>
      </c>
      <c r="F474" s="149"/>
      <c r="G474" s="149"/>
      <c r="H474" s="149"/>
      <c r="I474" s="149"/>
      <c r="J474" s="149"/>
      <c r="K474" s="150"/>
      <c r="L474" s="149"/>
      <c r="M474" s="149"/>
      <c r="N474" s="187" t="s">
        <v>33</v>
      </c>
      <c r="O474" s="6">
        <f>SUM(HISTORICO!$P474:$T474)</f>
        <v>13</v>
      </c>
      <c r="P474" s="6">
        <f>COUNTIF(REG!$D$2:$D$124,HISTORICO!$N474)</f>
        <v>5</v>
      </c>
      <c r="Q474" s="6">
        <f>COUNTIF(REG!$J$2:$J$124,HISTORICO!$N474)</f>
        <v>1</v>
      </c>
      <c r="R474" s="6">
        <f>COUNTIF(REG!$P$2:$P$124,HISTORICO!$N474)</f>
        <v>6</v>
      </c>
      <c r="S474" s="6">
        <f>COUNTIF(REG!$V$2:$V$124,HISTORICO!$N474)</f>
        <v>1</v>
      </c>
      <c r="T474" s="6">
        <f>COUNTIF(REG!$AB$2:$AB$124,HISTORICO!$N474)</f>
        <v>0</v>
      </c>
      <c r="U474" s="161">
        <f>HISTORICO!$P474/HISTORICO!$O474</f>
        <v>0.3846153846</v>
      </c>
      <c r="V474" s="161">
        <f>HISTORICO!$Q474/HISTORICO!$O474</f>
        <v>0.07692307692</v>
      </c>
      <c r="W474" s="161">
        <f>(HISTORICO!$S474+HISTORICO!$T474)/HISTORICO!$O474</f>
        <v>0.07692307692</v>
      </c>
      <c r="X474" s="6">
        <f>SUMIF(REG!$D$2:$D$124,HISTORICO!$N474,REG!$F$2:$F$124)+SUMIF(REG!$J$2:$J$124,HISTORICO!$N474,REG!$L$2:$L$124)+SUMIF(REG!$P$2:$P$124,HISTORICO!$N474,REG!$R$2:$R$124)+SUMIF(REG!$V$2:$V$124,HISTORICO!$N474,REG!$X$2:$X$124)+SUMIF(REG!$AB$2:$AB$124,HISTORICO!$N474,REG!$AD$2:$AD$124)</f>
        <v>12</v>
      </c>
      <c r="Y474" s="6">
        <f>SUMIF(REG!$D$2:$D$124,HISTORICO!$N474,REG!$G$2:$G$124)+SUMIF(REG!$J$2:$J$124,HISTORICO!$N474,REG!$M$2:$M$124)+SUMIF(REG!$P$2:$P$124,HISTORICO!$N474,REG!$S$2:$S$124)+SUMIF(REG!$V$2:$V$124,HISTORICO!$N474,REG!$Y$2:$Y$124)+SUMIF(REG!$AB$2:$AB$124,HISTORICO!$N474,REG!$AE$2:$AE$124)</f>
        <v>0</v>
      </c>
      <c r="Z474" s="6">
        <f>SUMIF(REG!$D$2:$D$124,HISTORICO!$N474,REG!$H$2:$H$124)+SUMIF(REG!$J$2:$J$124,HISTORICO!$N474,REG!$N$2:$N$124)+SUMIF(REG!$P$2:$P$124,HISTORICO!$N474,REG!$T$2:$T$124)+SUMIF(REG!$V$2:$V$124,HISTORICO!$N474,REG!$Z$2:$Z$124)+SUMIF(REG!$AB$2:$AB$124,HISTORICO!$N474,REG!$AF$2:$AF$124)</f>
        <v>0</v>
      </c>
      <c r="AA474" s="6">
        <f>SUMIF(REG!$D$2:$D$124,HISTORICO!$N474,REG!$I$2:$I$124)+SUMIF(REG!$J$2:$J$124,HISTORICO!$N474,REG!$O$2:$O$124)+SUMIF(REG!$P$2:$P$124,HISTORICO!$N474,REG!$U$2:$U$124)+SUMIF(REG!$V$2:$V$124,HISTORICO!$N474,REG!$AA$2:$AA$124)+SUMIF(REG!$AB$2:$AB$124,HISTORICO!$N474,REG!$AG$2:$AG$124)</f>
        <v>0</v>
      </c>
      <c r="AB474" s="6">
        <f>SUM(HISTORICO!$X474:$AA474)</f>
        <v>12</v>
      </c>
      <c r="AC474" s="188">
        <f>HISTORICO!$AB474/HISTORICO!$O474</f>
        <v>0.9230769231</v>
      </c>
      <c r="AD474" s="149"/>
      <c r="AE474" s="149"/>
      <c r="AF474" s="149"/>
      <c r="AG474" s="149"/>
      <c r="AH474" s="149"/>
      <c r="AI474" s="149"/>
      <c r="AJ474" s="149"/>
    </row>
    <row r="475" ht="14.25" customHeight="1">
      <c r="A475" s="149"/>
      <c r="B475" s="170" t="s">
        <v>386</v>
      </c>
      <c r="C475" s="168">
        <v>2.0</v>
      </c>
      <c r="D475" s="168">
        <v>0.0</v>
      </c>
      <c r="E475" s="161">
        <f>HISTORICO!$D475/HISTORICO!$C475</f>
        <v>0</v>
      </c>
      <c r="F475" s="149"/>
      <c r="G475" s="149"/>
      <c r="H475" s="149"/>
      <c r="I475" s="149"/>
      <c r="J475" s="149"/>
      <c r="K475" s="150"/>
      <c r="L475" s="149"/>
      <c r="M475" s="149"/>
      <c r="N475" s="187" t="s">
        <v>431</v>
      </c>
      <c r="O475" s="6">
        <f>SUM(HISTORICO!$P475:$T475)</f>
        <v>0</v>
      </c>
      <c r="P475" s="6">
        <f>COUNTIF(REG!$D$2:$D$124,HISTORICO!$N475)</f>
        <v>0</v>
      </c>
      <c r="Q475" s="6">
        <f>COUNTIF(REG!$J$2:$J$124,HISTORICO!$N475)</f>
        <v>0</v>
      </c>
      <c r="R475" s="6">
        <f>COUNTIF(REG!$P$2:$P$124,HISTORICO!$N475)</f>
        <v>0</v>
      </c>
      <c r="S475" s="6">
        <f>COUNTIF(REG!$V$2:$V$124,HISTORICO!$N475)</f>
        <v>0</v>
      </c>
      <c r="T475" s="6">
        <f>COUNTIF(REG!$AB$2:$AB$124,HISTORICO!$N475)</f>
        <v>0</v>
      </c>
      <c r="U475" s="161" t="str">
        <f>HISTORICO!$P475/HISTORICO!$O475</f>
        <v>#DIV/0!</v>
      </c>
      <c r="V475" s="161" t="str">
        <f>HISTORICO!$Q475/HISTORICO!$O475</f>
        <v>#DIV/0!</v>
      </c>
      <c r="W475" s="161" t="str">
        <f>(HISTORICO!$S475+HISTORICO!$T475)/HISTORICO!$O475</f>
        <v>#DIV/0!</v>
      </c>
      <c r="X475" s="6">
        <f>SUMIF(REG!$D$2:$D$124,HISTORICO!$N475,REG!$F$2:$F$124)+SUMIF(REG!$J$2:$J$124,HISTORICO!$N475,REG!$L$2:$L$124)+SUMIF(REG!$P$2:$P$124,HISTORICO!$N475,REG!$R$2:$R$124)+SUMIF(REG!$V$2:$V$124,HISTORICO!$N475,REG!$X$2:$X$124)+SUMIF(REG!$AB$2:$AB$124,HISTORICO!$N475,REG!$AD$2:$AD$124)</f>
        <v>0</v>
      </c>
      <c r="Y475" s="6">
        <f>SUMIF(REG!$D$2:$D$124,HISTORICO!$N475,REG!$G$2:$G$124)+SUMIF(REG!$J$2:$J$124,HISTORICO!$N475,REG!$M$2:$M$124)+SUMIF(REG!$P$2:$P$124,HISTORICO!$N475,REG!$S$2:$S$124)+SUMIF(REG!$V$2:$V$124,HISTORICO!$N475,REG!$Y$2:$Y$124)+SUMIF(REG!$AB$2:$AB$124,HISTORICO!$N475,REG!$AE$2:$AE$124)</f>
        <v>0</v>
      </c>
      <c r="Z475" s="6">
        <f>SUMIF(REG!$D$2:$D$124,HISTORICO!$N475,REG!$H$2:$H$124)+SUMIF(REG!$J$2:$J$124,HISTORICO!$N475,REG!$N$2:$N$124)+SUMIF(REG!$P$2:$P$124,HISTORICO!$N475,REG!$T$2:$T$124)+SUMIF(REG!$V$2:$V$124,HISTORICO!$N475,REG!$Z$2:$Z$124)+SUMIF(REG!$AB$2:$AB$124,HISTORICO!$N475,REG!$AF$2:$AF$124)</f>
        <v>0</v>
      </c>
      <c r="AA475" s="6">
        <f>SUMIF(REG!$D$2:$D$124,HISTORICO!$N475,REG!$I$2:$I$124)+SUMIF(REG!$J$2:$J$124,HISTORICO!$N475,REG!$O$2:$O$124)+SUMIF(REG!$P$2:$P$124,HISTORICO!$N475,REG!$U$2:$U$124)+SUMIF(REG!$V$2:$V$124,HISTORICO!$N475,REG!$AA$2:$AA$124)+SUMIF(REG!$AB$2:$AB$124,HISTORICO!$N475,REG!$AG$2:$AG$124)</f>
        <v>0</v>
      </c>
      <c r="AB475" s="6">
        <f>SUM(HISTORICO!$X475:$AA475)</f>
        <v>0</v>
      </c>
      <c r="AC475" s="188" t="str">
        <f>HISTORICO!$AB475/HISTORICO!$O475</f>
        <v>#DIV/0!</v>
      </c>
      <c r="AD475" s="149"/>
      <c r="AE475" s="149"/>
      <c r="AF475" s="149"/>
      <c r="AG475" s="149"/>
      <c r="AH475" s="149"/>
      <c r="AI475" s="149"/>
      <c r="AJ475" s="149"/>
    </row>
    <row r="476" ht="14.25" customHeight="1">
      <c r="A476" s="149"/>
      <c r="B476" s="170" t="s">
        <v>726</v>
      </c>
      <c r="C476" s="168">
        <v>1.0</v>
      </c>
      <c r="D476" s="168">
        <v>0.0</v>
      </c>
      <c r="E476" s="161">
        <f>HISTORICO!$D476/HISTORICO!$C476</f>
        <v>0</v>
      </c>
      <c r="F476" s="149"/>
      <c r="G476" s="149"/>
      <c r="H476" s="149"/>
      <c r="I476" s="149"/>
      <c r="J476" s="149"/>
      <c r="K476" s="150"/>
      <c r="L476" s="149"/>
      <c r="M476" s="149"/>
      <c r="N476" s="187" t="s">
        <v>503</v>
      </c>
      <c r="O476" s="6">
        <f>SUM(HISTORICO!$P476:$T476)</f>
        <v>0</v>
      </c>
      <c r="P476" s="6">
        <f>COUNTIF(REG!$D$2:$D$124,HISTORICO!$N476)</f>
        <v>0</v>
      </c>
      <c r="Q476" s="6">
        <f>COUNTIF(REG!$J$2:$J$124,HISTORICO!$N476)</f>
        <v>0</v>
      </c>
      <c r="R476" s="6">
        <f>COUNTIF(REG!$P$2:$P$124,HISTORICO!$N476)</f>
        <v>0</v>
      </c>
      <c r="S476" s="6">
        <f>COUNTIF(REG!$V$2:$V$124,HISTORICO!$N476)</f>
        <v>0</v>
      </c>
      <c r="T476" s="6">
        <f>COUNTIF(REG!$AB$2:$AB$124,HISTORICO!$N476)</f>
        <v>0</v>
      </c>
      <c r="U476" s="161" t="str">
        <f>HISTORICO!$P476/HISTORICO!$O476</f>
        <v>#DIV/0!</v>
      </c>
      <c r="V476" s="161" t="str">
        <f>HISTORICO!$Q476/HISTORICO!$O476</f>
        <v>#DIV/0!</v>
      </c>
      <c r="W476" s="161" t="str">
        <f>(HISTORICO!$S476+HISTORICO!$T476)/HISTORICO!$O476</f>
        <v>#DIV/0!</v>
      </c>
      <c r="X476" s="6">
        <f>SUMIF(REG!$D$2:$D$124,HISTORICO!$N476,REG!$F$2:$F$124)+SUMIF(REG!$J$2:$J$124,HISTORICO!$N476,REG!$L$2:$L$124)+SUMIF(REG!$P$2:$P$124,HISTORICO!$N476,REG!$R$2:$R$124)+SUMIF(REG!$V$2:$V$124,HISTORICO!$N476,REG!$X$2:$X$124)+SUMIF(REG!$AB$2:$AB$124,HISTORICO!$N476,REG!$AD$2:$AD$124)</f>
        <v>0</v>
      </c>
      <c r="Y476" s="6">
        <f>SUMIF(REG!$D$2:$D$124,HISTORICO!$N476,REG!$G$2:$G$124)+SUMIF(REG!$J$2:$J$124,HISTORICO!$N476,REG!$M$2:$M$124)+SUMIF(REG!$P$2:$P$124,HISTORICO!$N476,REG!$S$2:$S$124)+SUMIF(REG!$V$2:$V$124,HISTORICO!$N476,REG!$Y$2:$Y$124)+SUMIF(REG!$AB$2:$AB$124,HISTORICO!$N476,REG!$AE$2:$AE$124)</f>
        <v>0</v>
      </c>
      <c r="Z476" s="6">
        <f>SUMIF(REG!$D$2:$D$124,HISTORICO!$N476,REG!$H$2:$H$124)+SUMIF(REG!$J$2:$J$124,HISTORICO!$N476,REG!$N$2:$N$124)+SUMIF(REG!$P$2:$P$124,HISTORICO!$N476,REG!$T$2:$T$124)+SUMIF(REG!$V$2:$V$124,HISTORICO!$N476,REG!$Z$2:$Z$124)+SUMIF(REG!$AB$2:$AB$124,HISTORICO!$N476,REG!$AF$2:$AF$124)</f>
        <v>0</v>
      </c>
      <c r="AA476" s="6">
        <f>SUMIF(REG!$D$2:$D$124,HISTORICO!$N476,REG!$I$2:$I$124)+SUMIF(REG!$J$2:$J$124,HISTORICO!$N476,REG!$O$2:$O$124)+SUMIF(REG!$P$2:$P$124,HISTORICO!$N476,REG!$U$2:$U$124)+SUMIF(REG!$V$2:$V$124,HISTORICO!$N476,REG!$AA$2:$AA$124)+SUMIF(REG!$AB$2:$AB$124,HISTORICO!$N476,REG!$AG$2:$AG$124)</f>
        <v>0</v>
      </c>
      <c r="AB476" s="6">
        <f>SUM(HISTORICO!$X476:$AA476)</f>
        <v>0</v>
      </c>
      <c r="AC476" s="188" t="str">
        <f>HISTORICO!$AB476/HISTORICO!$O476</f>
        <v>#DIV/0!</v>
      </c>
      <c r="AD476" s="149"/>
      <c r="AE476" s="149"/>
      <c r="AF476" s="149"/>
      <c r="AG476" s="149"/>
      <c r="AH476" s="149"/>
      <c r="AI476" s="149"/>
      <c r="AJ476" s="149"/>
    </row>
    <row r="477" ht="14.25" customHeight="1">
      <c r="A477" s="149"/>
      <c r="B477" s="170" t="s">
        <v>774</v>
      </c>
      <c r="C477" s="168">
        <v>1.0</v>
      </c>
      <c r="D477" s="168">
        <v>1.0</v>
      </c>
      <c r="E477" s="161">
        <f>HISTORICO!$D477/HISTORICO!$C477</f>
        <v>1</v>
      </c>
      <c r="F477" s="149"/>
      <c r="G477" s="149"/>
      <c r="H477" s="149"/>
      <c r="I477" s="149"/>
      <c r="J477" s="149"/>
      <c r="K477" s="150"/>
      <c r="L477" s="149"/>
      <c r="M477" s="149"/>
      <c r="N477" s="187" t="s">
        <v>504</v>
      </c>
      <c r="O477" s="6">
        <f>SUM(HISTORICO!$P477:$T477)</f>
        <v>0</v>
      </c>
      <c r="P477" s="6">
        <f>COUNTIF(REG!$D$2:$D$124,HISTORICO!$N477)</f>
        <v>0</v>
      </c>
      <c r="Q477" s="6">
        <f>COUNTIF(REG!$J$2:$J$124,HISTORICO!$N477)</f>
        <v>0</v>
      </c>
      <c r="R477" s="6">
        <f>COUNTIF(REG!$P$2:$P$124,HISTORICO!$N477)</f>
        <v>0</v>
      </c>
      <c r="S477" s="6">
        <f>COUNTIF(REG!$V$2:$V$124,HISTORICO!$N477)</f>
        <v>0</v>
      </c>
      <c r="T477" s="6">
        <f>COUNTIF(REG!$AB$2:$AB$124,HISTORICO!$N477)</f>
        <v>0</v>
      </c>
      <c r="U477" s="161" t="str">
        <f>HISTORICO!$P477/HISTORICO!$O477</f>
        <v>#DIV/0!</v>
      </c>
      <c r="V477" s="161" t="str">
        <f>HISTORICO!$Q477/HISTORICO!$O477</f>
        <v>#DIV/0!</v>
      </c>
      <c r="W477" s="161" t="str">
        <f>(HISTORICO!$S477+HISTORICO!$T477)/HISTORICO!$O477</f>
        <v>#DIV/0!</v>
      </c>
      <c r="X477" s="6">
        <f>SUMIF(REG!$D$2:$D$124,HISTORICO!$N477,REG!$F$2:$F$124)+SUMIF(REG!$J$2:$J$124,HISTORICO!$N477,REG!$L$2:$L$124)+SUMIF(REG!$P$2:$P$124,HISTORICO!$N477,REG!$R$2:$R$124)+SUMIF(REG!$V$2:$V$124,HISTORICO!$N477,REG!$X$2:$X$124)+SUMIF(REG!$AB$2:$AB$124,HISTORICO!$N477,REG!$AD$2:$AD$124)</f>
        <v>0</v>
      </c>
      <c r="Y477" s="6">
        <f>SUMIF(REG!$D$2:$D$124,HISTORICO!$N477,REG!$G$2:$G$124)+SUMIF(REG!$J$2:$J$124,HISTORICO!$N477,REG!$M$2:$M$124)+SUMIF(REG!$P$2:$P$124,HISTORICO!$N477,REG!$S$2:$S$124)+SUMIF(REG!$V$2:$V$124,HISTORICO!$N477,REG!$Y$2:$Y$124)+SUMIF(REG!$AB$2:$AB$124,HISTORICO!$N477,REG!$AE$2:$AE$124)</f>
        <v>0</v>
      </c>
      <c r="Z477" s="6">
        <f>SUMIF(REG!$D$2:$D$124,HISTORICO!$N477,REG!$H$2:$H$124)+SUMIF(REG!$J$2:$J$124,HISTORICO!$N477,REG!$N$2:$N$124)+SUMIF(REG!$P$2:$P$124,HISTORICO!$N477,REG!$T$2:$T$124)+SUMIF(REG!$V$2:$V$124,HISTORICO!$N477,REG!$Z$2:$Z$124)+SUMIF(REG!$AB$2:$AB$124,HISTORICO!$N477,REG!$AF$2:$AF$124)</f>
        <v>0</v>
      </c>
      <c r="AA477" s="6">
        <f>SUMIF(REG!$D$2:$D$124,HISTORICO!$N477,REG!$I$2:$I$124)+SUMIF(REG!$J$2:$J$124,HISTORICO!$N477,REG!$O$2:$O$124)+SUMIF(REG!$P$2:$P$124,HISTORICO!$N477,REG!$U$2:$U$124)+SUMIF(REG!$V$2:$V$124,HISTORICO!$N477,REG!$AA$2:$AA$124)+SUMIF(REG!$AB$2:$AB$124,HISTORICO!$N477,REG!$AG$2:$AG$124)</f>
        <v>0</v>
      </c>
      <c r="AB477" s="6">
        <f>SUM(HISTORICO!$X477:$AA477)</f>
        <v>0</v>
      </c>
      <c r="AC477" s="188" t="str">
        <f>HISTORICO!$AB477/HISTORICO!$O477</f>
        <v>#DIV/0!</v>
      </c>
      <c r="AD477" s="149"/>
      <c r="AE477" s="149"/>
      <c r="AF477" s="149"/>
      <c r="AG477" s="149"/>
      <c r="AH477" s="149"/>
      <c r="AI477" s="149"/>
      <c r="AJ477" s="149"/>
    </row>
    <row r="478" ht="14.25" customHeight="1">
      <c r="A478" s="149"/>
      <c r="B478" s="170" t="s">
        <v>608</v>
      </c>
      <c r="C478" s="168">
        <v>1.0</v>
      </c>
      <c r="D478" s="168">
        <v>1.0</v>
      </c>
      <c r="E478" s="161">
        <f>HISTORICO!$D478/HISTORICO!$C478</f>
        <v>1</v>
      </c>
      <c r="F478" s="149"/>
      <c r="G478" s="149"/>
      <c r="H478" s="149"/>
      <c r="I478" s="149"/>
      <c r="J478" s="149"/>
      <c r="K478" s="150"/>
      <c r="L478" s="149"/>
      <c r="M478" s="149"/>
      <c r="N478" s="187" t="s">
        <v>501</v>
      </c>
      <c r="O478" s="6">
        <f>SUM(HISTORICO!$P478:$T478)</f>
        <v>0</v>
      </c>
      <c r="P478" s="6">
        <f>COUNTIF(REG!$D$2:$D$124,HISTORICO!$N478)</f>
        <v>0</v>
      </c>
      <c r="Q478" s="6">
        <f>COUNTIF(REG!$J$2:$J$124,HISTORICO!$N478)</f>
        <v>0</v>
      </c>
      <c r="R478" s="6">
        <f>COUNTIF(REG!$P$2:$P$124,HISTORICO!$N478)</f>
        <v>0</v>
      </c>
      <c r="S478" s="6">
        <f>COUNTIF(REG!$V$2:$V$124,HISTORICO!$N478)</f>
        <v>0</v>
      </c>
      <c r="T478" s="6">
        <f>COUNTIF(REG!$AB$2:$AB$124,HISTORICO!$N478)</f>
        <v>0</v>
      </c>
      <c r="U478" s="161" t="str">
        <f>HISTORICO!$P478/HISTORICO!$O478</f>
        <v>#DIV/0!</v>
      </c>
      <c r="V478" s="161" t="str">
        <f>HISTORICO!$Q478/HISTORICO!$O478</f>
        <v>#DIV/0!</v>
      </c>
      <c r="W478" s="161" t="str">
        <f>(HISTORICO!$S478+HISTORICO!$T478)/HISTORICO!$O478</f>
        <v>#DIV/0!</v>
      </c>
      <c r="X478" s="6">
        <f>SUMIF(REG!$D$2:$D$124,HISTORICO!$N478,REG!$F$2:$F$124)+SUMIF(REG!$J$2:$J$124,HISTORICO!$N478,REG!$L$2:$L$124)+SUMIF(REG!$P$2:$P$124,HISTORICO!$N478,REG!$R$2:$R$124)+SUMIF(REG!$V$2:$V$124,HISTORICO!$N478,REG!$X$2:$X$124)+SUMIF(REG!$AB$2:$AB$124,HISTORICO!$N478,REG!$AD$2:$AD$124)</f>
        <v>0</v>
      </c>
      <c r="Y478" s="6">
        <f>SUMIF(REG!$D$2:$D$124,HISTORICO!$N478,REG!$G$2:$G$124)+SUMIF(REG!$J$2:$J$124,HISTORICO!$N478,REG!$M$2:$M$124)+SUMIF(REG!$P$2:$P$124,HISTORICO!$N478,REG!$S$2:$S$124)+SUMIF(REG!$V$2:$V$124,HISTORICO!$N478,REG!$Y$2:$Y$124)+SUMIF(REG!$AB$2:$AB$124,HISTORICO!$N478,REG!$AE$2:$AE$124)</f>
        <v>0</v>
      </c>
      <c r="Z478" s="6">
        <f>SUMIF(REG!$D$2:$D$124,HISTORICO!$N478,REG!$H$2:$H$124)+SUMIF(REG!$J$2:$J$124,HISTORICO!$N478,REG!$N$2:$N$124)+SUMIF(REG!$P$2:$P$124,HISTORICO!$N478,REG!$T$2:$T$124)+SUMIF(REG!$V$2:$V$124,HISTORICO!$N478,REG!$Z$2:$Z$124)+SUMIF(REG!$AB$2:$AB$124,HISTORICO!$N478,REG!$AF$2:$AF$124)</f>
        <v>0</v>
      </c>
      <c r="AA478" s="6">
        <f>SUMIF(REG!$D$2:$D$124,HISTORICO!$N478,REG!$I$2:$I$124)+SUMIF(REG!$J$2:$J$124,HISTORICO!$N478,REG!$O$2:$O$124)+SUMIF(REG!$P$2:$P$124,HISTORICO!$N478,REG!$U$2:$U$124)+SUMIF(REG!$V$2:$V$124,HISTORICO!$N478,REG!$AA$2:$AA$124)+SUMIF(REG!$AB$2:$AB$124,HISTORICO!$N478,REG!$AG$2:$AG$124)</f>
        <v>0</v>
      </c>
      <c r="AB478" s="6">
        <f>SUM(HISTORICO!$X478:$AA478)</f>
        <v>0</v>
      </c>
      <c r="AC478" s="188" t="str">
        <f>HISTORICO!$AB478/HISTORICO!$O478</f>
        <v>#DIV/0!</v>
      </c>
      <c r="AD478" s="149"/>
      <c r="AE478" s="149"/>
      <c r="AF478" s="149"/>
      <c r="AG478" s="149"/>
      <c r="AH478" s="149"/>
      <c r="AI478" s="149"/>
      <c r="AJ478" s="149"/>
    </row>
    <row r="479" ht="14.25" customHeight="1">
      <c r="A479" s="149"/>
      <c r="B479" s="170" t="s">
        <v>760</v>
      </c>
      <c r="C479" s="168">
        <v>1.0</v>
      </c>
      <c r="D479" s="168">
        <v>0.0</v>
      </c>
      <c r="E479" s="161">
        <f>HISTORICO!$D479/HISTORICO!$C479</f>
        <v>0</v>
      </c>
      <c r="F479" s="149"/>
      <c r="G479" s="149"/>
      <c r="H479" s="149"/>
      <c r="I479" s="149"/>
      <c r="J479" s="149"/>
      <c r="K479" s="150"/>
      <c r="L479" s="149"/>
      <c r="M479" s="149"/>
      <c r="N479" s="187" t="s">
        <v>480</v>
      </c>
      <c r="O479" s="6">
        <f>SUM(HISTORICO!$P479:$T479)</f>
        <v>0</v>
      </c>
      <c r="P479" s="6">
        <f>COUNTIF(REG!$D$2:$D$124,HISTORICO!$N479)</f>
        <v>0</v>
      </c>
      <c r="Q479" s="6">
        <f>COUNTIF(REG!$J$2:$J$124,HISTORICO!$N479)</f>
        <v>0</v>
      </c>
      <c r="R479" s="6">
        <f>COUNTIF(REG!$P$2:$P$124,HISTORICO!$N479)</f>
        <v>0</v>
      </c>
      <c r="S479" s="6">
        <f>COUNTIF(REG!$V$2:$V$124,HISTORICO!$N479)</f>
        <v>0</v>
      </c>
      <c r="T479" s="6">
        <f>COUNTIF(REG!$AB$2:$AB$124,HISTORICO!$N479)</f>
        <v>0</v>
      </c>
      <c r="U479" s="161" t="str">
        <f>HISTORICO!$P479/HISTORICO!$O479</f>
        <v>#DIV/0!</v>
      </c>
      <c r="V479" s="161" t="str">
        <f>HISTORICO!$Q479/HISTORICO!$O479</f>
        <v>#DIV/0!</v>
      </c>
      <c r="W479" s="161" t="str">
        <f>(HISTORICO!$S479+HISTORICO!$T479)/HISTORICO!$O479</f>
        <v>#DIV/0!</v>
      </c>
      <c r="X479" s="6">
        <f>SUMIF(REG!$D$2:$D$124,HISTORICO!$N479,REG!$F$2:$F$124)+SUMIF(REG!$J$2:$J$124,HISTORICO!$N479,REG!$L$2:$L$124)+SUMIF(REG!$P$2:$P$124,HISTORICO!$N479,REG!$R$2:$R$124)+SUMIF(REG!$V$2:$V$124,HISTORICO!$N479,REG!$X$2:$X$124)+SUMIF(REG!$AB$2:$AB$124,HISTORICO!$N479,REG!$AD$2:$AD$124)</f>
        <v>0</v>
      </c>
      <c r="Y479" s="6">
        <f>SUMIF(REG!$D$2:$D$124,HISTORICO!$N479,REG!$G$2:$G$124)+SUMIF(REG!$J$2:$J$124,HISTORICO!$N479,REG!$M$2:$M$124)+SUMIF(REG!$P$2:$P$124,HISTORICO!$N479,REG!$S$2:$S$124)+SUMIF(REG!$V$2:$V$124,HISTORICO!$N479,REG!$Y$2:$Y$124)+SUMIF(REG!$AB$2:$AB$124,HISTORICO!$N479,REG!$AE$2:$AE$124)</f>
        <v>0</v>
      </c>
      <c r="Z479" s="6">
        <f>SUMIF(REG!$D$2:$D$124,HISTORICO!$N479,REG!$H$2:$H$124)+SUMIF(REG!$J$2:$J$124,HISTORICO!$N479,REG!$N$2:$N$124)+SUMIF(REG!$P$2:$P$124,HISTORICO!$N479,REG!$T$2:$T$124)+SUMIF(REG!$V$2:$V$124,HISTORICO!$N479,REG!$Z$2:$Z$124)+SUMIF(REG!$AB$2:$AB$124,HISTORICO!$N479,REG!$AF$2:$AF$124)</f>
        <v>0</v>
      </c>
      <c r="AA479" s="6">
        <f>SUMIF(REG!$D$2:$D$124,HISTORICO!$N479,REG!$I$2:$I$124)+SUMIF(REG!$J$2:$J$124,HISTORICO!$N479,REG!$O$2:$O$124)+SUMIF(REG!$P$2:$P$124,HISTORICO!$N479,REG!$U$2:$U$124)+SUMIF(REG!$V$2:$V$124,HISTORICO!$N479,REG!$AA$2:$AA$124)+SUMIF(REG!$AB$2:$AB$124,HISTORICO!$N479,REG!$AG$2:$AG$124)</f>
        <v>0</v>
      </c>
      <c r="AB479" s="6">
        <f>SUM(HISTORICO!$X479:$AA479)</f>
        <v>0</v>
      </c>
      <c r="AC479" s="188" t="str">
        <f>HISTORICO!$AB479/HISTORICO!$O479</f>
        <v>#DIV/0!</v>
      </c>
      <c r="AD479" s="149"/>
      <c r="AE479" s="149"/>
      <c r="AF479" s="149"/>
      <c r="AG479" s="149"/>
      <c r="AH479" s="149"/>
      <c r="AI479" s="149"/>
      <c r="AJ479" s="149"/>
    </row>
    <row r="480" ht="14.25" customHeight="1">
      <c r="A480" s="149"/>
      <c r="B480" s="170" t="s">
        <v>444</v>
      </c>
      <c r="C480" s="168">
        <v>1.0</v>
      </c>
      <c r="D480" s="168">
        <v>1.0</v>
      </c>
      <c r="E480" s="161">
        <f>HISTORICO!$D480/HISTORICO!$C480</f>
        <v>1</v>
      </c>
      <c r="F480" s="149"/>
      <c r="G480" s="149"/>
      <c r="H480" s="149"/>
      <c r="I480" s="149"/>
      <c r="J480" s="149"/>
      <c r="K480" s="150"/>
      <c r="L480" s="149"/>
      <c r="M480" s="149"/>
      <c r="N480" s="187" t="s">
        <v>567</v>
      </c>
      <c r="O480" s="6">
        <f>SUM(HISTORICO!$P480:$T480)</f>
        <v>0</v>
      </c>
      <c r="P480" s="6">
        <f>COUNTIF(REG!$D$2:$D$124,HISTORICO!$N480)</f>
        <v>0</v>
      </c>
      <c r="Q480" s="6">
        <f>COUNTIF(REG!$J$2:$J$124,HISTORICO!$N480)</f>
        <v>0</v>
      </c>
      <c r="R480" s="6">
        <f>COUNTIF(REG!$P$2:$P$124,HISTORICO!$N480)</f>
        <v>0</v>
      </c>
      <c r="S480" s="6">
        <f>COUNTIF(REG!$V$2:$V$124,HISTORICO!$N480)</f>
        <v>0</v>
      </c>
      <c r="T480" s="6">
        <f>COUNTIF(REG!$AB$2:$AB$124,HISTORICO!$N480)</f>
        <v>0</v>
      </c>
      <c r="U480" s="161" t="str">
        <f>HISTORICO!$P480/HISTORICO!$O480</f>
        <v>#DIV/0!</v>
      </c>
      <c r="V480" s="161" t="str">
        <f>HISTORICO!$Q480/HISTORICO!$O480</f>
        <v>#DIV/0!</v>
      </c>
      <c r="W480" s="161" t="str">
        <f>(HISTORICO!$S480+HISTORICO!$T480)/HISTORICO!$O480</f>
        <v>#DIV/0!</v>
      </c>
      <c r="X480" s="6">
        <f>SUMIF(REG!$D$2:$D$124,HISTORICO!$N480,REG!$F$2:$F$124)+SUMIF(REG!$J$2:$J$124,HISTORICO!$N480,REG!$L$2:$L$124)+SUMIF(REG!$P$2:$P$124,HISTORICO!$N480,REG!$R$2:$R$124)+SUMIF(REG!$V$2:$V$124,HISTORICO!$N480,REG!$X$2:$X$124)+SUMIF(REG!$AB$2:$AB$124,HISTORICO!$N480,REG!$AD$2:$AD$124)</f>
        <v>0</v>
      </c>
      <c r="Y480" s="6">
        <f>SUMIF(REG!$D$2:$D$124,HISTORICO!$N480,REG!$G$2:$G$124)+SUMIF(REG!$J$2:$J$124,HISTORICO!$N480,REG!$M$2:$M$124)+SUMIF(REG!$P$2:$P$124,HISTORICO!$N480,REG!$S$2:$S$124)+SUMIF(REG!$V$2:$V$124,HISTORICO!$N480,REG!$Y$2:$Y$124)+SUMIF(REG!$AB$2:$AB$124,HISTORICO!$N480,REG!$AE$2:$AE$124)</f>
        <v>0</v>
      </c>
      <c r="Z480" s="6">
        <f>SUMIF(REG!$D$2:$D$124,HISTORICO!$N480,REG!$H$2:$H$124)+SUMIF(REG!$J$2:$J$124,HISTORICO!$N480,REG!$N$2:$N$124)+SUMIF(REG!$P$2:$P$124,HISTORICO!$N480,REG!$T$2:$T$124)+SUMIF(REG!$V$2:$V$124,HISTORICO!$N480,REG!$Z$2:$Z$124)+SUMIF(REG!$AB$2:$AB$124,HISTORICO!$N480,REG!$AF$2:$AF$124)</f>
        <v>0</v>
      </c>
      <c r="AA480" s="6">
        <f>SUMIF(REG!$D$2:$D$124,HISTORICO!$N480,REG!$I$2:$I$124)+SUMIF(REG!$J$2:$J$124,HISTORICO!$N480,REG!$O$2:$O$124)+SUMIF(REG!$P$2:$P$124,HISTORICO!$N480,REG!$U$2:$U$124)+SUMIF(REG!$V$2:$V$124,HISTORICO!$N480,REG!$AA$2:$AA$124)+SUMIF(REG!$AB$2:$AB$124,HISTORICO!$N480,REG!$AG$2:$AG$124)</f>
        <v>0</v>
      </c>
      <c r="AB480" s="6">
        <f>SUM(HISTORICO!$X480:$AA480)</f>
        <v>0</v>
      </c>
      <c r="AC480" s="188" t="str">
        <f>HISTORICO!$AB480/HISTORICO!$O480</f>
        <v>#DIV/0!</v>
      </c>
      <c r="AD480" s="149"/>
      <c r="AE480" s="149"/>
      <c r="AF480" s="149"/>
      <c r="AG480" s="149"/>
      <c r="AH480" s="149"/>
      <c r="AI480" s="149"/>
      <c r="AJ480" s="149"/>
    </row>
    <row r="481" ht="14.25" customHeight="1">
      <c r="A481" s="149"/>
      <c r="B481" s="170" t="s">
        <v>688</v>
      </c>
      <c r="C481" s="168">
        <v>1.0</v>
      </c>
      <c r="D481" s="168">
        <v>0.0</v>
      </c>
      <c r="E481" s="161">
        <f>HISTORICO!$D481/HISTORICO!$C481</f>
        <v>0</v>
      </c>
      <c r="F481" s="149"/>
      <c r="G481" s="149"/>
      <c r="H481" s="149"/>
      <c r="I481" s="149"/>
      <c r="J481" s="149"/>
      <c r="K481" s="150"/>
      <c r="L481" s="149"/>
      <c r="M481" s="149"/>
      <c r="N481" s="187" t="s">
        <v>568</v>
      </c>
      <c r="O481" s="6">
        <f>SUM(HISTORICO!$P481:$T481)</f>
        <v>0</v>
      </c>
      <c r="P481" s="6">
        <f>COUNTIF(REG!$D$2:$D$124,HISTORICO!$N481)</f>
        <v>0</v>
      </c>
      <c r="Q481" s="6">
        <f>COUNTIF(REG!$J$2:$J$124,HISTORICO!$N481)</f>
        <v>0</v>
      </c>
      <c r="R481" s="6">
        <f>COUNTIF(REG!$P$2:$P$124,HISTORICO!$N481)</f>
        <v>0</v>
      </c>
      <c r="S481" s="6">
        <f>COUNTIF(REG!$V$2:$V$124,HISTORICO!$N481)</f>
        <v>0</v>
      </c>
      <c r="T481" s="6">
        <f>COUNTIF(REG!$AB$2:$AB$124,HISTORICO!$N481)</f>
        <v>0</v>
      </c>
      <c r="U481" s="161" t="str">
        <f>HISTORICO!$P481/HISTORICO!$O481</f>
        <v>#DIV/0!</v>
      </c>
      <c r="V481" s="161" t="str">
        <f>HISTORICO!$Q481/HISTORICO!$O481</f>
        <v>#DIV/0!</v>
      </c>
      <c r="W481" s="161" t="str">
        <f>(HISTORICO!$S481+HISTORICO!$T481)/HISTORICO!$O481</f>
        <v>#DIV/0!</v>
      </c>
      <c r="X481" s="6">
        <f>SUMIF(REG!$D$2:$D$124,HISTORICO!$N481,REG!$F$2:$F$124)+SUMIF(REG!$J$2:$J$124,HISTORICO!$N481,REG!$L$2:$L$124)+SUMIF(REG!$P$2:$P$124,HISTORICO!$N481,REG!$R$2:$R$124)+SUMIF(REG!$V$2:$V$124,HISTORICO!$N481,REG!$X$2:$X$124)+SUMIF(REG!$AB$2:$AB$124,HISTORICO!$N481,REG!$AD$2:$AD$124)</f>
        <v>0</v>
      </c>
      <c r="Y481" s="6">
        <f>SUMIF(REG!$D$2:$D$124,HISTORICO!$N481,REG!$G$2:$G$124)+SUMIF(REG!$J$2:$J$124,HISTORICO!$N481,REG!$M$2:$M$124)+SUMIF(REG!$P$2:$P$124,HISTORICO!$N481,REG!$S$2:$S$124)+SUMIF(REG!$V$2:$V$124,HISTORICO!$N481,REG!$Y$2:$Y$124)+SUMIF(REG!$AB$2:$AB$124,HISTORICO!$N481,REG!$AE$2:$AE$124)</f>
        <v>0</v>
      </c>
      <c r="Z481" s="6">
        <f>SUMIF(REG!$D$2:$D$124,HISTORICO!$N481,REG!$H$2:$H$124)+SUMIF(REG!$J$2:$J$124,HISTORICO!$N481,REG!$N$2:$N$124)+SUMIF(REG!$P$2:$P$124,HISTORICO!$N481,REG!$T$2:$T$124)+SUMIF(REG!$V$2:$V$124,HISTORICO!$N481,REG!$Z$2:$Z$124)+SUMIF(REG!$AB$2:$AB$124,HISTORICO!$N481,REG!$AF$2:$AF$124)</f>
        <v>0</v>
      </c>
      <c r="AA481" s="6">
        <f>SUMIF(REG!$D$2:$D$124,HISTORICO!$N481,REG!$I$2:$I$124)+SUMIF(REG!$J$2:$J$124,HISTORICO!$N481,REG!$O$2:$O$124)+SUMIF(REG!$P$2:$P$124,HISTORICO!$N481,REG!$U$2:$U$124)+SUMIF(REG!$V$2:$V$124,HISTORICO!$N481,REG!$AA$2:$AA$124)+SUMIF(REG!$AB$2:$AB$124,HISTORICO!$N481,REG!$AG$2:$AG$124)</f>
        <v>0</v>
      </c>
      <c r="AB481" s="6">
        <f>SUM(HISTORICO!$X481:$AA481)</f>
        <v>0</v>
      </c>
      <c r="AC481" s="188" t="str">
        <f>HISTORICO!$AB481/HISTORICO!$O481</f>
        <v>#DIV/0!</v>
      </c>
      <c r="AD481" s="149"/>
      <c r="AE481" s="149"/>
      <c r="AF481" s="149"/>
      <c r="AG481" s="149"/>
      <c r="AH481" s="149"/>
      <c r="AI481" s="149"/>
      <c r="AJ481" s="149"/>
    </row>
    <row r="482" ht="14.25" customHeight="1">
      <c r="A482" s="149"/>
      <c r="B482" s="170" t="s">
        <v>674</v>
      </c>
      <c r="C482" s="168">
        <v>1.0</v>
      </c>
      <c r="D482" s="168">
        <v>0.0</v>
      </c>
      <c r="E482" s="161">
        <f>HISTORICO!$D482/HISTORICO!$C482</f>
        <v>0</v>
      </c>
      <c r="F482" s="149"/>
      <c r="G482" s="149"/>
      <c r="H482" s="149"/>
      <c r="I482" s="149"/>
      <c r="J482" s="149"/>
      <c r="K482" s="150"/>
      <c r="L482" s="149"/>
      <c r="M482" s="149"/>
      <c r="N482" s="187" t="s">
        <v>569</v>
      </c>
      <c r="O482" s="6">
        <f>SUM(HISTORICO!$P482:$T482)</f>
        <v>0</v>
      </c>
      <c r="P482" s="6">
        <f>COUNTIF(REG!$D$2:$D$124,HISTORICO!$N482)</f>
        <v>0</v>
      </c>
      <c r="Q482" s="6">
        <f>COUNTIF(REG!$J$2:$J$124,HISTORICO!$N482)</f>
        <v>0</v>
      </c>
      <c r="R482" s="6">
        <f>COUNTIF(REG!$P$2:$P$124,HISTORICO!$N482)</f>
        <v>0</v>
      </c>
      <c r="S482" s="6">
        <f>COUNTIF(REG!$V$2:$V$124,HISTORICO!$N482)</f>
        <v>0</v>
      </c>
      <c r="T482" s="6">
        <f>COUNTIF(REG!$AB$2:$AB$124,HISTORICO!$N482)</f>
        <v>0</v>
      </c>
      <c r="U482" s="161" t="str">
        <f>HISTORICO!$P482/HISTORICO!$O482</f>
        <v>#DIV/0!</v>
      </c>
      <c r="V482" s="161" t="str">
        <f>HISTORICO!$Q482/HISTORICO!$O482</f>
        <v>#DIV/0!</v>
      </c>
      <c r="W482" s="161" t="str">
        <f>(HISTORICO!$S482+HISTORICO!$T482)/HISTORICO!$O482</f>
        <v>#DIV/0!</v>
      </c>
      <c r="X482" s="6">
        <f>SUMIF(REG!$D$2:$D$124,HISTORICO!$N482,REG!$F$2:$F$124)+SUMIF(REG!$J$2:$J$124,HISTORICO!$N482,REG!$L$2:$L$124)+SUMIF(REG!$P$2:$P$124,HISTORICO!$N482,REG!$R$2:$R$124)+SUMIF(REG!$V$2:$V$124,HISTORICO!$N482,REG!$X$2:$X$124)+SUMIF(REG!$AB$2:$AB$124,HISTORICO!$N482,REG!$AD$2:$AD$124)</f>
        <v>0</v>
      </c>
      <c r="Y482" s="6">
        <f>SUMIF(REG!$D$2:$D$124,HISTORICO!$N482,REG!$G$2:$G$124)+SUMIF(REG!$J$2:$J$124,HISTORICO!$N482,REG!$M$2:$M$124)+SUMIF(REG!$P$2:$P$124,HISTORICO!$N482,REG!$S$2:$S$124)+SUMIF(REG!$V$2:$V$124,HISTORICO!$N482,REG!$Y$2:$Y$124)+SUMIF(REG!$AB$2:$AB$124,HISTORICO!$N482,REG!$AE$2:$AE$124)</f>
        <v>0</v>
      </c>
      <c r="Z482" s="6">
        <f>SUMIF(REG!$D$2:$D$124,HISTORICO!$N482,REG!$H$2:$H$124)+SUMIF(REG!$J$2:$J$124,HISTORICO!$N482,REG!$N$2:$N$124)+SUMIF(REG!$P$2:$P$124,HISTORICO!$N482,REG!$T$2:$T$124)+SUMIF(REG!$V$2:$V$124,HISTORICO!$N482,REG!$Z$2:$Z$124)+SUMIF(REG!$AB$2:$AB$124,HISTORICO!$N482,REG!$AF$2:$AF$124)</f>
        <v>0</v>
      </c>
      <c r="AA482" s="6">
        <f>SUMIF(REG!$D$2:$D$124,HISTORICO!$N482,REG!$I$2:$I$124)+SUMIF(REG!$J$2:$J$124,HISTORICO!$N482,REG!$O$2:$O$124)+SUMIF(REG!$P$2:$P$124,HISTORICO!$N482,REG!$U$2:$U$124)+SUMIF(REG!$V$2:$V$124,HISTORICO!$N482,REG!$AA$2:$AA$124)+SUMIF(REG!$AB$2:$AB$124,HISTORICO!$N482,REG!$AG$2:$AG$124)</f>
        <v>0</v>
      </c>
      <c r="AB482" s="6">
        <f>SUM(HISTORICO!$X482:$AA482)</f>
        <v>0</v>
      </c>
      <c r="AC482" s="188" t="str">
        <f>HISTORICO!$AB482/HISTORICO!$O482</f>
        <v>#DIV/0!</v>
      </c>
      <c r="AD482" s="149"/>
      <c r="AE482" s="149"/>
      <c r="AF482" s="149"/>
      <c r="AG482" s="149"/>
      <c r="AH482" s="149"/>
      <c r="AI482" s="149"/>
      <c r="AJ482" s="149"/>
    </row>
    <row r="483" ht="14.25" customHeight="1">
      <c r="A483" s="149"/>
      <c r="B483" s="170" t="s">
        <v>808</v>
      </c>
      <c r="C483" s="168">
        <v>1.0</v>
      </c>
      <c r="D483" s="168">
        <v>0.0</v>
      </c>
      <c r="E483" s="161">
        <f>HISTORICO!$D483/HISTORICO!$C483</f>
        <v>0</v>
      </c>
      <c r="F483" s="149"/>
      <c r="G483" s="149"/>
      <c r="H483" s="149"/>
      <c r="I483" s="149"/>
      <c r="J483" s="149"/>
      <c r="K483" s="150"/>
      <c r="L483" s="149"/>
      <c r="M483" s="149"/>
      <c r="N483" s="187" t="s">
        <v>570</v>
      </c>
      <c r="O483" s="6">
        <f>SUM(HISTORICO!$P483:$T483)</f>
        <v>0</v>
      </c>
      <c r="P483" s="6">
        <f>COUNTIF(REG!$D$2:$D$124,HISTORICO!$N483)</f>
        <v>0</v>
      </c>
      <c r="Q483" s="6">
        <f>COUNTIF(REG!$J$2:$J$124,HISTORICO!$N483)</f>
        <v>0</v>
      </c>
      <c r="R483" s="6">
        <f>COUNTIF(REG!$P$2:$P$124,HISTORICO!$N483)</f>
        <v>0</v>
      </c>
      <c r="S483" s="6">
        <f>COUNTIF(REG!$V$2:$V$124,HISTORICO!$N483)</f>
        <v>0</v>
      </c>
      <c r="T483" s="6">
        <f>COUNTIF(REG!$AB$2:$AB$124,HISTORICO!$N483)</f>
        <v>0</v>
      </c>
      <c r="U483" s="161" t="str">
        <f>HISTORICO!$P483/HISTORICO!$O483</f>
        <v>#DIV/0!</v>
      </c>
      <c r="V483" s="161" t="str">
        <f>HISTORICO!$Q483/HISTORICO!$O483</f>
        <v>#DIV/0!</v>
      </c>
      <c r="W483" s="161" t="str">
        <f>(HISTORICO!$S483+HISTORICO!$T483)/HISTORICO!$O483</f>
        <v>#DIV/0!</v>
      </c>
      <c r="X483" s="6">
        <f>SUMIF(REG!$D$2:$D$124,HISTORICO!$N483,REG!$F$2:$F$124)+SUMIF(REG!$J$2:$J$124,HISTORICO!$N483,REG!$L$2:$L$124)+SUMIF(REG!$P$2:$P$124,HISTORICO!$N483,REG!$R$2:$R$124)+SUMIF(REG!$V$2:$V$124,HISTORICO!$N483,REG!$X$2:$X$124)+SUMIF(REG!$AB$2:$AB$124,HISTORICO!$N483,REG!$AD$2:$AD$124)</f>
        <v>0</v>
      </c>
      <c r="Y483" s="6">
        <f>SUMIF(REG!$D$2:$D$124,HISTORICO!$N483,REG!$G$2:$G$124)+SUMIF(REG!$J$2:$J$124,HISTORICO!$N483,REG!$M$2:$M$124)+SUMIF(REG!$P$2:$P$124,HISTORICO!$N483,REG!$S$2:$S$124)+SUMIF(REG!$V$2:$V$124,HISTORICO!$N483,REG!$Y$2:$Y$124)+SUMIF(REG!$AB$2:$AB$124,HISTORICO!$N483,REG!$AE$2:$AE$124)</f>
        <v>0</v>
      </c>
      <c r="Z483" s="6">
        <f>SUMIF(REG!$D$2:$D$124,HISTORICO!$N483,REG!$H$2:$H$124)+SUMIF(REG!$J$2:$J$124,HISTORICO!$N483,REG!$N$2:$N$124)+SUMIF(REG!$P$2:$P$124,HISTORICO!$N483,REG!$T$2:$T$124)+SUMIF(REG!$V$2:$V$124,HISTORICO!$N483,REG!$Z$2:$Z$124)+SUMIF(REG!$AB$2:$AB$124,HISTORICO!$N483,REG!$AF$2:$AF$124)</f>
        <v>0</v>
      </c>
      <c r="AA483" s="6">
        <f>SUMIF(REG!$D$2:$D$124,HISTORICO!$N483,REG!$I$2:$I$124)+SUMIF(REG!$J$2:$J$124,HISTORICO!$N483,REG!$O$2:$O$124)+SUMIF(REG!$P$2:$P$124,HISTORICO!$N483,REG!$U$2:$U$124)+SUMIF(REG!$V$2:$V$124,HISTORICO!$N483,REG!$AA$2:$AA$124)+SUMIF(REG!$AB$2:$AB$124,HISTORICO!$N483,REG!$AG$2:$AG$124)</f>
        <v>0</v>
      </c>
      <c r="AB483" s="6">
        <f>SUM(HISTORICO!$X483:$AA483)</f>
        <v>0</v>
      </c>
      <c r="AC483" s="188" t="str">
        <f>HISTORICO!$AB483/HISTORICO!$O483</f>
        <v>#DIV/0!</v>
      </c>
      <c r="AD483" s="149"/>
      <c r="AE483" s="149"/>
      <c r="AF483" s="149"/>
      <c r="AG483" s="149"/>
      <c r="AH483" s="149"/>
      <c r="AI483" s="149"/>
      <c r="AJ483" s="149"/>
    </row>
    <row r="484" ht="14.25" customHeight="1">
      <c r="A484" s="149"/>
      <c r="B484" s="170" t="s">
        <v>680</v>
      </c>
      <c r="C484" s="168">
        <v>1.0</v>
      </c>
      <c r="D484" s="168">
        <v>1.0</v>
      </c>
      <c r="E484" s="161">
        <f>HISTORICO!$D484/HISTORICO!$C484</f>
        <v>1</v>
      </c>
      <c r="F484" s="149"/>
      <c r="G484" s="149"/>
      <c r="H484" s="149"/>
      <c r="I484" s="149"/>
      <c r="J484" s="149"/>
      <c r="K484" s="150"/>
      <c r="L484" s="149"/>
      <c r="M484" s="149"/>
      <c r="N484" s="187" t="s">
        <v>571</v>
      </c>
      <c r="O484" s="6">
        <f>SUM(HISTORICO!$P484:$T484)</f>
        <v>0</v>
      </c>
      <c r="P484" s="6">
        <f>COUNTIF(REG!$D$2:$D$124,HISTORICO!$N484)</f>
        <v>0</v>
      </c>
      <c r="Q484" s="6">
        <f>COUNTIF(REG!$J$2:$J$124,HISTORICO!$N484)</f>
        <v>0</v>
      </c>
      <c r="R484" s="6">
        <f>COUNTIF(REG!$P$2:$P$124,HISTORICO!$N484)</f>
        <v>0</v>
      </c>
      <c r="S484" s="6">
        <f>COUNTIF(REG!$V$2:$V$124,HISTORICO!$N484)</f>
        <v>0</v>
      </c>
      <c r="T484" s="6">
        <f>COUNTIF(REG!$AB$2:$AB$124,HISTORICO!$N484)</f>
        <v>0</v>
      </c>
      <c r="U484" s="161" t="str">
        <f>HISTORICO!$P484/HISTORICO!$O484</f>
        <v>#DIV/0!</v>
      </c>
      <c r="V484" s="161" t="str">
        <f>HISTORICO!$Q484/HISTORICO!$O484</f>
        <v>#DIV/0!</v>
      </c>
      <c r="W484" s="161" t="str">
        <f>(HISTORICO!$S484+HISTORICO!$T484)/HISTORICO!$O484</f>
        <v>#DIV/0!</v>
      </c>
      <c r="X484" s="6">
        <f>SUMIF(REG!$D$2:$D$124,HISTORICO!$N484,REG!$F$2:$F$124)+SUMIF(REG!$J$2:$J$124,HISTORICO!$N484,REG!$L$2:$L$124)+SUMIF(REG!$P$2:$P$124,HISTORICO!$N484,REG!$R$2:$R$124)+SUMIF(REG!$V$2:$V$124,HISTORICO!$N484,REG!$X$2:$X$124)+SUMIF(REG!$AB$2:$AB$124,HISTORICO!$N484,REG!$AD$2:$AD$124)</f>
        <v>0</v>
      </c>
      <c r="Y484" s="6">
        <f>SUMIF(REG!$D$2:$D$124,HISTORICO!$N484,REG!$G$2:$G$124)+SUMIF(REG!$J$2:$J$124,HISTORICO!$N484,REG!$M$2:$M$124)+SUMIF(REG!$P$2:$P$124,HISTORICO!$N484,REG!$S$2:$S$124)+SUMIF(REG!$V$2:$V$124,HISTORICO!$N484,REG!$Y$2:$Y$124)+SUMIF(REG!$AB$2:$AB$124,HISTORICO!$N484,REG!$AE$2:$AE$124)</f>
        <v>0</v>
      </c>
      <c r="Z484" s="6">
        <f>SUMIF(REG!$D$2:$D$124,HISTORICO!$N484,REG!$H$2:$H$124)+SUMIF(REG!$J$2:$J$124,HISTORICO!$N484,REG!$N$2:$N$124)+SUMIF(REG!$P$2:$P$124,HISTORICO!$N484,REG!$T$2:$T$124)+SUMIF(REG!$V$2:$V$124,HISTORICO!$N484,REG!$Z$2:$Z$124)+SUMIF(REG!$AB$2:$AB$124,HISTORICO!$N484,REG!$AF$2:$AF$124)</f>
        <v>0</v>
      </c>
      <c r="AA484" s="6">
        <f>SUMIF(REG!$D$2:$D$124,HISTORICO!$N484,REG!$I$2:$I$124)+SUMIF(REG!$J$2:$J$124,HISTORICO!$N484,REG!$O$2:$O$124)+SUMIF(REG!$P$2:$P$124,HISTORICO!$N484,REG!$U$2:$U$124)+SUMIF(REG!$V$2:$V$124,HISTORICO!$N484,REG!$AA$2:$AA$124)+SUMIF(REG!$AB$2:$AB$124,HISTORICO!$N484,REG!$AG$2:$AG$124)</f>
        <v>0</v>
      </c>
      <c r="AB484" s="6">
        <f>SUM(HISTORICO!$X484:$AA484)</f>
        <v>0</v>
      </c>
      <c r="AC484" s="188" t="str">
        <f>HISTORICO!$AB484/HISTORICO!$O484</f>
        <v>#DIV/0!</v>
      </c>
      <c r="AD484" s="149"/>
      <c r="AE484" s="149"/>
      <c r="AF484" s="149"/>
      <c r="AG484" s="149"/>
      <c r="AH484" s="149"/>
      <c r="AI484" s="149"/>
      <c r="AJ484" s="149"/>
    </row>
    <row r="485" ht="14.25" customHeight="1">
      <c r="A485" s="149"/>
      <c r="B485" s="170" t="s">
        <v>678</v>
      </c>
      <c r="C485" s="168">
        <v>1.0</v>
      </c>
      <c r="D485" s="168">
        <v>0.0</v>
      </c>
      <c r="E485" s="161">
        <f>HISTORICO!$D485/HISTORICO!$C485</f>
        <v>0</v>
      </c>
      <c r="F485" s="149"/>
      <c r="G485" s="149"/>
      <c r="H485" s="149"/>
      <c r="I485" s="149"/>
      <c r="J485" s="149"/>
      <c r="K485" s="150"/>
      <c r="L485" s="149"/>
      <c r="M485" s="149"/>
      <c r="N485" s="187" t="s">
        <v>572</v>
      </c>
      <c r="O485" s="6">
        <f>SUM(HISTORICO!$P485:$T485)</f>
        <v>0</v>
      </c>
      <c r="P485" s="6">
        <f>COUNTIF(REG!$D$2:$D$124,HISTORICO!$N485)</f>
        <v>0</v>
      </c>
      <c r="Q485" s="6">
        <f>COUNTIF(REG!$J$2:$J$124,HISTORICO!$N485)</f>
        <v>0</v>
      </c>
      <c r="R485" s="6">
        <f>COUNTIF(REG!$P$2:$P$124,HISTORICO!$N485)</f>
        <v>0</v>
      </c>
      <c r="S485" s="6">
        <f>COUNTIF(REG!$V$2:$V$124,HISTORICO!$N485)</f>
        <v>0</v>
      </c>
      <c r="T485" s="6">
        <f>COUNTIF(REG!$AB$2:$AB$124,HISTORICO!$N485)</f>
        <v>0</v>
      </c>
      <c r="U485" s="161" t="str">
        <f>HISTORICO!$P485/HISTORICO!$O485</f>
        <v>#DIV/0!</v>
      </c>
      <c r="V485" s="161" t="str">
        <f>HISTORICO!$Q485/HISTORICO!$O485</f>
        <v>#DIV/0!</v>
      </c>
      <c r="W485" s="161" t="str">
        <f>(HISTORICO!$S485+HISTORICO!$T485)/HISTORICO!$O485</f>
        <v>#DIV/0!</v>
      </c>
      <c r="X485" s="6">
        <f>SUMIF(REG!$D$2:$D$124,HISTORICO!$N485,REG!$F$2:$F$124)+SUMIF(REG!$J$2:$J$124,HISTORICO!$N485,REG!$L$2:$L$124)+SUMIF(REG!$P$2:$P$124,HISTORICO!$N485,REG!$R$2:$R$124)+SUMIF(REG!$V$2:$V$124,HISTORICO!$N485,REG!$X$2:$X$124)+SUMIF(REG!$AB$2:$AB$124,HISTORICO!$N485,REG!$AD$2:$AD$124)</f>
        <v>0</v>
      </c>
      <c r="Y485" s="6">
        <f>SUMIF(REG!$D$2:$D$124,HISTORICO!$N485,REG!$G$2:$G$124)+SUMIF(REG!$J$2:$J$124,HISTORICO!$N485,REG!$M$2:$M$124)+SUMIF(REG!$P$2:$P$124,HISTORICO!$N485,REG!$S$2:$S$124)+SUMIF(REG!$V$2:$V$124,HISTORICO!$N485,REG!$Y$2:$Y$124)+SUMIF(REG!$AB$2:$AB$124,HISTORICO!$N485,REG!$AE$2:$AE$124)</f>
        <v>0</v>
      </c>
      <c r="Z485" s="6">
        <f>SUMIF(REG!$D$2:$D$124,HISTORICO!$N485,REG!$H$2:$H$124)+SUMIF(REG!$J$2:$J$124,HISTORICO!$N485,REG!$N$2:$N$124)+SUMIF(REG!$P$2:$P$124,HISTORICO!$N485,REG!$T$2:$T$124)+SUMIF(REG!$V$2:$V$124,HISTORICO!$N485,REG!$Z$2:$Z$124)+SUMIF(REG!$AB$2:$AB$124,HISTORICO!$N485,REG!$AF$2:$AF$124)</f>
        <v>0</v>
      </c>
      <c r="AA485" s="6">
        <f>SUMIF(REG!$D$2:$D$124,HISTORICO!$N485,REG!$I$2:$I$124)+SUMIF(REG!$J$2:$J$124,HISTORICO!$N485,REG!$O$2:$O$124)+SUMIF(REG!$P$2:$P$124,HISTORICO!$N485,REG!$U$2:$U$124)+SUMIF(REG!$V$2:$V$124,HISTORICO!$N485,REG!$AA$2:$AA$124)+SUMIF(REG!$AB$2:$AB$124,HISTORICO!$N485,REG!$AG$2:$AG$124)</f>
        <v>0</v>
      </c>
      <c r="AB485" s="6">
        <f>SUM(HISTORICO!$X485:$AA485)</f>
        <v>0</v>
      </c>
      <c r="AC485" s="188" t="str">
        <f>HISTORICO!$AB485/HISTORICO!$O485</f>
        <v>#DIV/0!</v>
      </c>
      <c r="AD485" s="149"/>
      <c r="AE485" s="149"/>
      <c r="AF485" s="149"/>
      <c r="AG485" s="149"/>
      <c r="AH485" s="149"/>
      <c r="AI485" s="149"/>
      <c r="AJ485" s="149"/>
    </row>
    <row r="486" ht="14.25" customHeight="1">
      <c r="A486" s="149"/>
      <c r="B486" s="170" t="s">
        <v>546</v>
      </c>
      <c r="C486" s="168">
        <v>1.0</v>
      </c>
      <c r="D486" s="168">
        <v>0.0</v>
      </c>
      <c r="E486" s="161">
        <f>HISTORICO!$D486/HISTORICO!$C486</f>
        <v>0</v>
      </c>
      <c r="F486" s="149"/>
      <c r="G486" s="149"/>
      <c r="H486" s="149"/>
      <c r="I486" s="149"/>
      <c r="J486" s="149"/>
      <c r="K486" s="150"/>
      <c r="L486" s="149"/>
      <c r="M486" s="149"/>
      <c r="N486" s="187" t="s">
        <v>573</v>
      </c>
      <c r="O486" s="6">
        <f>SUM(HISTORICO!$P486:$T486)</f>
        <v>0</v>
      </c>
      <c r="P486" s="6">
        <f>COUNTIF(REG!$D$2:$D$124,HISTORICO!$N486)</f>
        <v>0</v>
      </c>
      <c r="Q486" s="6">
        <f>COUNTIF(REG!$J$2:$J$124,HISTORICO!$N486)</f>
        <v>0</v>
      </c>
      <c r="R486" s="6">
        <f>COUNTIF(REG!$P$2:$P$124,HISTORICO!$N486)</f>
        <v>0</v>
      </c>
      <c r="S486" s="6">
        <f>COUNTIF(REG!$V$2:$V$124,HISTORICO!$N486)</f>
        <v>0</v>
      </c>
      <c r="T486" s="6">
        <f>COUNTIF(REG!$AB$2:$AB$124,HISTORICO!$N486)</f>
        <v>0</v>
      </c>
      <c r="U486" s="161" t="str">
        <f>HISTORICO!$P486/HISTORICO!$O486</f>
        <v>#DIV/0!</v>
      </c>
      <c r="V486" s="161" t="str">
        <f>HISTORICO!$Q486/HISTORICO!$O486</f>
        <v>#DIV/0!</v>
      </c>
      <c r="W486" s="161" t="str">
        <f>(HISTORICO!$S486+HISTORICO!$T486)/HISTORICO!$O486</f>
        <v>#DIV/0!</v>
      </c>
      <c r="X486" s="6">
        <f>SUMIF(REG!$D$2:$D$124,HISTORICO!$N486,REG!$F$2:$F$124)+SUMIF(REG!$J$2:$J$124,HISTORICO!$N486,REG!$L$2:$L$124)+SUMIF(REG!$P$2:$P$124,HISTORICO!$N486,REG!$R$2:$R$124)+SUMIF(REG!$V$2:$V$124,HISTORICO!$N486,REG!$X$2:$X$124)+SUMIF(REG!$AB$2:$AB$124,HISTORICO!$N486,REG!$AD$2:$AD$124)</f>
        <v>0</v>
      </c>
      <c r="Y486" s="6">
        <f>SUMIF(REG!$D$2:$D$124,HISTORICO!$N486,REG!$G$2:$G$124)+SUMIF(REG!$J$2:$J$124,HISTORICO!$N486,REG!$M$2:$M$124)+SUMIF(REG!$P$2:$P$124,HISTORICO!$N486,REG!$S$2:$S$124)+SUMIF(REG!$V$2:$V$124,HISTORICO!$N486,REG!$Y$2:$Y$124)+SUMIF(REG!$AB$2:$AB$124,HISTORICO!$N486,REG!$AE$2:$AE$124)</f>
        <v>0</v>
      </c>
      <c r="Z486" s="6">
        <f>SUMIF(REG!$D$2:$D$124,HISTORICO!$N486,REG!$H$2:$H$124)+SUMIF(REG!$J$2:$J$124,HISTORICO!$N486,REG!$N$2:$N$124)+SUMIF(REG!$P$2:$P$124,HISTORICO!$N486,REG!$T$2:$T$124)+SUMIF(REG!$V$2:$V$124,HISTORICO!$N486,REG!$Z$2:$Z$124)+SUMIF(REG!$AB$2:$AB$124,HISTORICO!$N486,REG!$AF$2:$AF$124)</f>
        <v>0</v>
      </c>
      <c r="AA486" s="6">
        <f>SUMIF(REG!$D$2:$D$124,HISTORICO!$N486,REG!$I$2:$I$124)+SUMIF(REG!$J$2:$J$124,HISTORICO!$N486,REG!$O$2:$O$124)+SUMIF(REG!$P$2:$P$124,HISTORICO!$N486,REG!$U$2:$U$124)+SUMIF(REG!$V$2:$V$124,HISTORICO!$N486,REG!$AA$2:$AA$124)+SUMIF(REG!$AB$2:$AB$124,HISTORICO!$N486,REG!$AG$2:$AG$124)</f>
        <v>0</v>
      </c>
      <c r="AB486" s="6">
        <f>SUM(HISTORICO!$X486:$AA486)</f>
        <v>0</v>
      </c>
      <c r="AC486" s="188" t="str">
        <f>HISTORICO!$AB486/HISTORICO!$O486</f>
        <v>#DIV/0!</v>
      </c>
      <c r="AD486" s="149"/>
      <c r="AE486" s="149"/>
      <c r="AF486" s="149"/>
      <c r="AG486" s="149"/>
      <c r="AH486" s="149"/>
      <c r="AI486" s="149"/>
      <c r="AJ486" s="149"/>
    </row>
    <row r="487" ht="14.25" customHeight="1">
      <c r="A487" s="149"/>
      <c r="B487" s="170" t="s">
        <v>747</v>
      </c>
      <c r="C487" s="168">
        <v>1.0</v>
      </c>
      <c r="D487" s="168">
        <v>0.0</v>
      </c>
      <c r="E487" s="161">
        <f>HISTORICO!$D487/HISTORICO!$C487</f>
        <v>0</v>
      </c>
      <c r="F487" s="149"/>
      <c r="G487" s="149"/>
      <c r="H487" s="149"/>
      <c r="I487" s="149"/>
      <c r="J487" s="149"/>
      <c r="K487" s="150"/>
      <c r="L487" s="149"/>
      <c r="M487" s="149"/>
      <c r="N487" s="187" t="s">
        <v>574</v>
      </c>
      <c r="O487" s="6">
        <f>SUM(HISTORICO!$P487:$T487)</f>
        <v>0</v>
      </c>
      <c r="P487" s="6">
        <f>COUNTIF(REG!$D$2:$D$124,HISTORICO!$N487)</f>
        <v>0</v>
      </c>
      <c r="Q487" s="6">
        <f>COUNTIF(REG!$J$2:$J$124,HISTORICO!$N487)</f>
        <v>0</v>
      </c>
      <c r="R487" s="6">
        <f>COUNTIF(REG!$P$2:$P$124,HISTORICO!$N487)</f>
        <v>0</v>
      </c>
      <c r="S487" s="6">
        <f>COUNTIF(REG!$V$2:$V$124,HISTORICO!$N487)</f>
        <v>0</v>
      </c>
      <c r="T487" s="6">
        <f>COUNTIF(REG!$AB$2:$AB$124,HISTORICO!$N487)</f>
        <v>0</v>
      </c>
      <c r="U487" s="161" t="str">
        <f>HISTORICO!$P487/HISTORICO!$O487</f>
        <v>#DIV/0!</v>
      </c>
      <c r="V487" s="161" t="str">
        <f>HISTORICO!$Q487/HISTORICO!$O487</f>
        <v>#DIV/0!</v>
      </c>
      <c r="W487" s="161" t="str">
        <f>(HISTORICO!$S487+HISTORICO!$T487)/HISTORICO!$O487</f>
        <v>#DIV/0!</v>
      </c>
      <c r="X487" s="6">
        <f>SUMIF(REG!$D$2:$D$124,HISTORICO!$N487,REG!$F$2:$F$124)+SUMIF(REG!$J$2:$J$124,HISTORICO!$N487,REG!$L$2:$L$124)+SUMIF(REG!$P$2:$P$124,HISTORICO!$N487,REG!$R$2:$R$124)+SUMIF(REG!$V$2:$V$124,HISTORICO!$N487,REG!$X$2:$X$124)+SUMIF(REG!$AB$2:$AB$124,HISTORICO!$N487,REG!$AD$2:$AD$124)</f>
        <v>0</v>
      </c>
      <c r="Y487" s="6">
        <f>SUMIF(REG!$D$2:$D$124,HISTORICO!$N487,REG!$G$2:$G$124)+SUMIF(REG!$J$2:$J$124,HISTORICO!$N487,REG!$M$2:$M$124)+SUMIF(REG!$P$2:$P$124,HISTORICO!$N487,REG!$S$2:$S$124)+SUMIF(REG!$V$2:$V$124,HISTORICO!$N487,REG!$Y$2:$Y$124)+SUMIF(REG!$AB$2:$AB$124,HISTORICO!$N487,REG!$AE$2:$AE$124)</f>
        <v>0</v>
      </c>
      <c r="Z487" s="6">
        <f>SUMIF(REG!$D$2:$D$124,HISTORICO!$N487,REG!$H$2:$H$124)+SUMIF(REG!$J$2:$J$124,HISTORICO!$N487,REG!$N$2:$N$124)+SUMIF(REG!$P$2:$P$124,HISTORICO!$N487,REG!$T$2:$T$124)+SUMIF(REG!$V$2:$V$124,HISTORICO!$N487,REG!$Z$2:$Z$124)+SUMIF(REG!$AB$2:$AB$124,HISTORICO!$N487,REG!$AF$2:$AF$124)</f>
        <v>0</v>
      </c>
      <c r="AA487" s="6">
        <f>SUMIF(REG!$D$2:$D$124,HISTORICO!$N487,REG!$I$2:$I$124)+SUMIF(REG!$J$2:$J$124,HISTORICO!$N487,REG!$O$2:$O$124)+SUMIF(REG!$P$2:$P$124,HISTORICO!$N487,REG!$U$2:$U$124)+SUMIF(REG!$V$2:$V$124,HISTORICO!$N487,REG!$AA$2:$AA$124)+SUMIF(REG!$AB$2:$AB$124,HISTORICO!$N487,REG!$AG$2:$AG$124)</f>
        <v>0</v>
      </c>
      <c r="AB487" s="6">
        <f>SUM(HISTORICO!$X487:$AA487)</f>
        <v>0</v>
      </c>
      <c r="AC487" s="188" t="str">
        <f>HISTORICO!$AB487/HISTORICO!$O487</f>
        <v>#DIV/0!</v>
      </c>
      <c r="AD487" s="149"/>
      <c r="AE487" s="149"/>
      <c r="AF487" s="149"/>
      <c r="AG487" s="149"/>
      <c r="AH487" s="149"/>
      <c r="AI487" s="149"/>
      <c r="AJ487" s="149"/>
    </row>
    <row r="488" ht="14.25" customHeight="1">
      <c r="A488" s="149"/>
      <c r="B488" s="170" t="s">
        <v>465</v>
      </c>
      <c r="C488" s="168">
        <v>1.0</v>
      </c>
      <c r="D488" s="168">
        <v>0.0</v>
      </c>
      <c r="E488" s="161">
        <f>HISTORICO!$D488/HISTORICO!$C488</f>
        <v>0</v>
      </c>
      <c r="F488" s="149"/>
      <c r="G488" s="149"/>
      <c r="H488" s="149"/>
      <c r="I488" s="149"/>
      <c r="J488" s="149"/>
      <c r="K488" s="150"/>
      <c r="L488" s="149"/>
      <c r="M488" s="149"/>
      <c r="N488" s="187" t="s">
        <v>575</v>
      </c>
      <c r="O488" s="6">
        <f>SUM(HISTORICO!$P488:$T488)</f>
        <v>0</v>
      </c>
      <c r="P488" s="6">
        <f>COUNTIF(REG!$D$2:$D$124,HISTORICO!$N488)</f>
        <v>0</v>
      </c>
      <c r="Q488" s="6">
        <f>COUNTIF(REG!$J$2:$J$124,HISTORICO!$N488)</f>
        <v>0</v>
      </c>
      <c r="R488" s="6">
        <f>COUNTIF(REG!$P$2:$P$124,HISTORICO!$N488)</f>
        <v>0</v>
      </c>
      <c r="S488" s="6">
        <f>COUNTIF(REG!$V$2:$V$124,HISTORICO!$N488)</f>
        <v>0</v>
      </c>
      <c r="T488" s="6">
        <f>COUNTIF(REG!$AB$2:$AB$124,HISTORICO!$N488)</f>
        <v>0</v>
      </c>
      <c r="U488" s="161" t="str">
        <f>HISTORICO!$P488/HISTORICO!$O488</f>
        <v>#DIV/0!</v>
      </c>
      <c r="V488" s="161" t="str">
        <f>HISTORICO!$Q488/HISTORICO!$O488</f>
        <v>#DIV/0!</v>
      </c>
      <c r="W488" s="161" t="str">
        <f>(HISTORICO!$S488+HISTORICO!$T488)/HISTORICO!$O488</f>
        <v>#DIV/0!</v>
      </c>
      <c r="X488" s="6">
        <f>SUMIF(REG!$D$2:$D$124,HISTORICO!$N488,REG!$F$2:$F$124)+SUMIF(REG!$J$2:$J$124,HISTORICO!$N488,REG!$L$2:$L$124)+SUMIF(REG!$P$2:$P$124,HISTORICO!$N488,REG!$R$2:$R$124)+SUMIF(REG!$V$2:$V$124,HISTORICO!$N488,REG!$X$2:$X$124)+SUMIF(REG!$AB$2:$AB$124,HISTORICO!$N488,REG!$AD$2:$AD$124)</f>
        <v>0</v>
      </c>
      <c r="Y488" s="6">
        <f>SUMIF(REG!$D$2:$D$124,HISTORICO!$N488,REG!$G$2:$G$124)+SUMIF(REG!$J$2:$J$124,HISTORICO!$N488,REG!$M$2:$M$124)+SUMIF(REG!$P$2:$P$124,HISTORICO!$N488,REG!$S$2:$S$124)+SUMIF(REG!$V$2:$V$124,HISTORICO!$N488,REG!$Y$2:$Y$124)+SUMIF(REG!$AB$2:$AB$124,HISTORICO!$N488,REG!$AE$2:$AE$124)</f>
        <v>0</v>
      </c>
      <c r="Z488" s="6">
        <f>SUMIF(REG!$D$2:$D$124,HISTORICO!$N488,REG!$H$2:$H$124)+SUMIF(REG!$J$2:$J$124,HISTORICO!$N488,REG!$N$2:$N$124)+SUMIF(REG!$P$2:$P$124,HISTORICO!$N488,REG!$T$2:$T$124)+SUMIF(REG!$V$2:$V$124,HISTORICO!$N488,REG!$Z$2:$Z$124)+SUMIF(REG!$AB$2:$AB$124,HISTORICO!$N488,REG!$AF$2:$AF$124)</f>
        <v>0</v>
      </c>
      <c r="AA488" s="6">
        <f>SUMIF(REG!$D$2:$D$124,HISTORICO!$N488,REG!$I$2:$I$124)+SUMIF(REG!$J$2:$J$124,HISTORICO!$N488,REG!$O$2:$O$124)+SUMIF(REG!$P$2:$P$124,HISTORICO!$N488,REG!$U$2:$U$124)+SUMIF(REG!$V$2:$V$124,HISTORICO!$N488,REG!$AA$2:$AA$124)+SUMIF(REG!$AB$2:$AB$124,HISTORICO!$N488,REG!$AG$2:$AG$124)</f>
        <v>0</v>
      </c>
      <c r="AB488" s="6">
        <f>SUM(HISTORICO!$X488:$AA488)</f>
        <v>0</v>
      </c>
      <c r="AC488" s="188" t="str">
        <f>HISTORICO!$AB488/HISTORICO!$O488</f>
        <v>#DIV/0!</v>
      </c>
      <c r="AD488" s="149"/>
      <c r="AE488" s="149"/>
      <c r="AF488" s="149"/>
      <c r="AG488" s="149"/>
      <c r="AH488" s="149"/>
      <c r="AI488" s="149"/>
      <c r="AJ488" s="149"/>
    </row>
    <row r="489" ht="14.25" customHeight="1">
      <c r="A489" s="149"/>
      <c r="B489" s="170" t="s">
        <v>780</v>
      </c>
      <c r="C489" s="168">
        <v>1.0</v>
      </c>
      <c r="D489" s="168">
        <v>0.0</v>
      </c>
      <c r="E489" s="161">
        <f>HISTORICO!$D489/HISTORICO!$C489</f>
        <v>0</v>
      </c>
      <c r="F489" s="149"/>
      <c r="G489" s="149"/>
      <c r="H489" s="149"/>
      <c r="I489" s="149"/>
      <c r="J489" s="149"/>
      <c r="K489" s="150"/>
      <c r="L489" s="149"/>
      <c r="M489" s="149"/>
      <c r="N489" s="187" t="s">
        <v>606</v>
      </c>
      <c r="O489" s="6">
        <f>SUM(HISTORICO!$P489:$T489)</f>
        <v>0</v>
      </c>
      <c r="P489" s="6">
        <f>COUNTIF(REG!$D$2:$D$124,HISTORICO!$N489)</f>
        <v>0</v>
      </c>
      <c r="Q489" s="6">
        <f>COUNTIF(REG!$J$2:$J$124,HISTORICO!$N489)</f>
        <v>0</v>
      </c>
      <c r="R489" s="6">
        <f>COUNTIF(REG!$P$2:$P$124,HISTORICO!$N489)</f>
        <v>0</v>
      </c>
      <c r="S489" s="6">
        <f>COUNTIF(REG!$V$2:$V$124,HISTORICO!$N489)</f>
        <v>0</v>
      </c>
      <c r="T489" s="6">
        <f>COUNTIF(REG!$AB$2:$AB$124,HISTORICO!$N489)</f>
        <v>0</v>
      </c>
      <c r="U489" s="161" t="str">
        <f>HISTORICO!$P489/HISTORICO!$O489</f>
        <v>#DIV/0!</v>
      </c>
      <c r="V489" s="161" t="str">
        <f>HISTORICO!$Q489/HISTORICO!$O489</f>
        <v>#DIV/0!</v>
      </c>
      <c r="W489" s="161" t="str">
        <f>(HISTORICO!$S489+HISTORICO!$T489)/HISTORICO!$O489</f>
        <v>#DIV/0!</v>
      </c>
      <c r="X489" s="6">
        <f>SUMIF(REG!$D$2:$D$124,HISTORICO!$N489,REG!$F$2:$F$124)+SUMIF(REG!$J$2:$J$124,HISTORICO!$N489,REG!$L$2:$L$124)+SUMIF(REG!$P$2:$P$124,HISTORICO!$N489,REG!$R$2:$R$124)+SUMIF(REG!$V$2:$V$124,HISTORICO!$N489,REG!$X$2:$X$124)+SUMIF(REG!$AB$2:$AB$124,HISTORICO!$N489,REG!$AD$2:$AD$124)</f>
        <v>0</v>
      </c>
      <c r="Y489" s="6">
        <f>SUMIF(REG!$D$2:$D$124,HISTORICO!$N489,REG!$G$2:$G$124)+SUMIF(REG!$J$2:$J$124,HISTORICO!$N489,REG!$M$2:$M$124)+SUMIF(REG!$P$2:$P$124,HISTORICO!$N489,REG!$S$2:$S$124)+SUMIF(REG!$V$2:$V$124,HISTORICO!$N489,REG!$Y$2:$Y$124)+SUMIF(REG!$AB$2:$AB$124,HISTORICO!$N489,REG!$AE$2:$AE$124)</f>
        <v>0</v>
      </c>
      <c r="Z489" s="6">
        <f>SUMIF(REG!$D$2:$D$124,HISTORICO!$N489,REG!$H$2:$H$124)+SUMIF(REG!$J$2:$J$124,HISTORICO!$N489,REG!$N$2:$N$124)+SUMIF(REG!$P$2:$P$124,HISTORICO!$N489,REG!$T$2:$T$124)+SUMIF(REG!$V$2:$V$124,HISTORICO!$N489,REG!$Z$2:$Z$124)+SUMIF(REG!$AB$2:$AB$124,HISTORICO!$N489,REG!$AF$2:$AF$124)</f>
        <v>0</v>
      </c>
      <c r="AA489" s="6">
        <f>SUMIF(REG!$D$2:$D$124,HISTORICO!$N489,REG!$I$2:$I$124)+SUMIF(REG!$J$2:$J$124,HISTORICO!$N489,REG!$O$2:$O$124)+SUMIF(REG!$P$2:$P$124,HISTORICO!$N489,REG!$U$2:$U$124)+SUMIF(REG!$V$2:$V$124,HISTORICO!$N489,REG!$AA$2:$AA$124)+SUMIF(REG!$AB$2:$AB$124,HISTORICO!$N489,REG!$AG$2:$AG$124)</f>
        <v>0</v>
      </c>
      <c r="AB489" s="6">
        <f>SUM(HISTORICO!$X489:$AA489)</f>
        <v>0</v>
      </c>
      <c r="AC489" s="188" t="str">
        <f>HISTORICO!$AB489/HISTORICO!$O489</f>
        <v>#DIV/0!</v>
      </c>
      <c r="AD489" s="149"/>
      <c r="AE489" s="149"/>
      <c r="AF489" s="149"/>
      <c r="AG489" s="149"/>
      <c r="AH489" s="149"/>
      <c r="AI489" s="149"/>
      <c r="AJ489" s="149"/>
    </row>
    <row r="490" ht="14.25" customHeight="1">
      <c r="A490" s="149"/>
      <c r="B490" s="170" t="s">
        <v>785</v>
      </c>
      <c r="C490" s="168">
        <v>1.0</v>
      </c>
      <c r="D490" s="168">
        <v>0.0</v>
      </c>
      <c r="E490" s="161">
        <f>HISTORICO!$D490/HISTORICO!$C490</f>
        <v>0</v>
      </c>
      <c r="F490" s="149"/>
      <c r="G490" s="149"/>
      <c r="H490" s="149"/>
      <c r="I490" s="149"/>
      <c r="J490" s="149"/>
      <c r="K490" s="150"/>
      <c r="L490" s="149"/>
      <c r="M490" s="149"/>
      <c r="N490" s="187" t="s">
        <v>576</v>
      </c>
      <c r="O490" s="6">
        <f>SUM(HISTORICO!$P490:$T490)</f>
        <v>0</v>
      </c>
      <c r="P490" s="6">
        <f>COUNTIF(REG!$D$2:$D$124,HISTORICO!$N490)</f>
        <v>0</v>
      </c>
      <c r="Q490" s="6">
        <f>COUNTIF(REG!$J$2:$J$124,HISTORICO!$N490)</f>
        <v>0</v>
      </c>
      <c r="R490" s="6">
        <f>COUNTIF(REG!$P$2:$P$124,HISTORICO!$N490)</f>
        <v>0</v>
      </c>
      <c r="S490" s="6">
        <f>COUNTIF(REG!$V$2:$V$124,HISTORICO!$N490)</f>
        <v>0</v>
      </c>
      <c r="T490" s="6">
        <f>COUNTIF(REG!$AB$2:$AB$124,HISTORICO!$N490)</f>
        <v>0</v>
      </c>
      <c r="U490" s="161" t="str">
        <f>HISTORICO!$P490/HISTORICO!$O490</f>
        <v>#DIV/0!</v>
      </c>
      <c r="V490" s="161" t="str">
        <f>HISTORICO!$Q490/HISTORICO!$O490</f>
        <v>#DIV/0!</v>
      </c>
      <c r="W490" s="161" t="str">
        <f>(HISTORICO!$S490+HISTORICO!$T490)/HISTORICO!$O490</f>
        <v>#DIV/0!</v>
      </c>
      <c r="X490" s="6">
        <f>SUMIF(REG!$D$2:$D$124,HISTORICO!$N490,REG!$F$2:$F$124)+SUMIF(REG!$J$2:$J$124,HISTORICO!$N490,REG!$L$2:$L$124)+SUMIF(REG!$P$2:$P$124,HISTORICO!$N490,REG!$R$2:$R$124)+SUMIF(REG!$V$2:$V$124,HISTORICO!$N490,REG!$X$2:$X$124)+SUMIF(REG!$AB$2:$AB$124,HISTORICO!$N490,REG!$AD$2:$AD$124)</f>
        <v>0</v>
      </c>
      <c r="Y490" s="6">
        <f>SUMIF(REG!$D$2:$D$124,HISTORICO!$N490,REG!$G$2:$G$124)+SUMIF(REG!$J$2:$J$124,HISTORICO!$N490,REG!$M$2:$M$124)+SUMIF(REG!$P$2:$P$124,HISTORICO!$N490,REG!$S$2:$S$124)+SUMIF(REG!$V$2:$V$124,HISTORICO!$N490,REG!$Y$2:$Y$124)+SUMIF(REG!$AB$2:$AB$124,HISTORICO!$N490,REG!$AE$2:$AE$124)</f>
        <v>0</v>
      </c>
      <c r="Z490" s="6">
        <f>SUMIF(REG!$D$2:$D$124,HISTORICO!$N490,REG!$H$2:$H$124)+SUMIF(REG!$J$2:$J$124,HISTORICO!$N490,REG!$N$2:$N$124)+SUMIF(REG!$P$2:$P$124,HISTORICO!$N490,REG!$T$2:$T$124)+SUMIF(REG!$V$2:$V$124,HISTORICO!$N490,REG!$Z$2:$Z$124)+SUMIF(REG!$AB$2:$AB$124,HISTORICO!$N490,REG!$AF$2:$AF$124)</f>
        <v>0</v>
      </c>
      <c r="AA490" s="6">
        <f>SUMIF(REG!$D$2:$D$124,HISTORICO!$N490,REG!$I$2:$I$124)+SUMIF(REG!$J$2:$J$124,HISTORICO!$N490,REG!$O$2:$O$124)+SUMIF(REG!$P$2:$P$124,HISTORICO!$N490,REG!$U$2:$U$124)+SUMIF(REG!$V$2:$V$124,HISTORICO!$N490,REG!$AA$2:$AA$124)+SUMIF(REG!$AB$2:$AB$124,HISTORICO!$N490,REG!$AG$2:$AG$124)</f>
        <v>0</v>
      </c>
      <c r="AB490" s="6">
        <f>SUM(HISTORICO!$X490:$AA490)</f>
        <v>0</v>
      </c>
      <c r="AC490" s="188" t="str">
        <f>HISTORICO!$AB490/HISTORICO!$O490</f>
        <v>#DIV/0!</v>
      </c>
      <c r="AD490" s="149"/>
      <c r="AE490" s="149"/>
      <c r="AF490" s="149"/>
      <c r="AG490" s="149"/>
      <c r="AH490" s="149"/>
      <c r="AI490" s="149"/>
      <c r="AJ490" s="149"/>
    </row>
    <row r="491" ht="14.25" customHeight="1">
      <c r="A491" s="149"/>
      <c r="B491" s="170" t="s">
        <v>803</v>
      </c>
      <c r="C491" s="168">
        <v>1.0</v>
      </c>
      <c r="D491" s="168">
        <v>0.0</v>
      </c>
      <c r="E491" s="161">
        <f>HISTORICO!$D491/HISTORICO!$C491</f>
        <v>0</v>
      </c>
      <c r="F491" s="149"/>
      <c r="G491" s="149"/>
      <c r="H491" s="149"/>
      <c r="I491" s="149"/>
      <c r="J491" s="149"/>
      <c r="K491" s="150"/>
      <c r="L491" s="149"/>
      <c r="M491" s="149"/>
      <c r="N491" s="187" t="s">
        <v>577</v>
      </c>
      <c r="O491" s="6">
        <f>SUM(HISTORICO!$P491:$T491)</f>
        <v>0</v>
      </c>
      <c r="P491" s="6">
        <f>COUNTIF(REG!$D$2:$D$124,HISTORICO!$N491)</f>
        <v>0</v>
      </c>
      <c r="Q491" s="6">
        <f>COUNTIF(REG!$J$2:$J$124,HISTORICO!$N491)</f>
        <v>0</v>
      </c>
      <c r="R491" s="6">
        <f>COUNTIF(REG!$P$2:$P$124,HISTORICO!$N491)</f>
        <v>0</v>
      </c>
      <c r="S491" s="6">
        <f>COUNTIF(REG!$V$2:$V$124,HISTORICO!$N491)</f>
        <v>0</v>
      </c>
      <c r="T491" s="6">
        <f>COUNTIF(REG!$AB$2:$AB$124,HISTORICO!$N491)</f>
        <v>0</v>
      </c>
      <c r="U491" s="161" t="str">
        <f>HISTORICO!$P491/HISTORICO!$O491</f>
        <v>#DIV/0!</v>
      </c>
      <c r="V491" s="161" t="str">
        <f>HISTORICO!$Q491/HISTORICO!$O491</f>
        <v>#DIV/0!</v>
      </c>
      <c r="W491" s="161" t="str">
        <f>(HISTORICO!$S491+HISTORICO!$T491)/HISTORICO!$O491</f>
        <v>#DIV/0!</v>
      </c>
      <c r="X491" s="6">
        <f>SUMIF(REG!$D$2:$D$124,HISTORICO!$N491,REG!$F$2:$F$124)+SUMIF(REG!$J$2:$J$124,HISTORICO!$N491,REG!$L$2:$L$124)+SUMIF(REG!$P$2:$P$124,HISTORICO!$N491,REG!$R$2:$R$124)+SUMIF(REG!$V$2:$V$124,HISTORICO!$N491,REG!$X$2:$X$124)+SUMIF(REG!$AB$2:$AB$124,HISTORICO!$N491,REG!$AD$2:$AD$124)</f>
        <v>0</v>
      </c>
      <c r="Y491" s="6">
        <f>SUMIF(REG!$D$2:$D$124,HISTORICO!$N491,REG!$G$2:$G$124)+SUMIF(REG!$J$2:$J$124,HISTORICO!$N491,REG!$M$2:$M$124)+SUMIF(REG!$P$2:$P$124,HISTORICO!$N491,REG!$S$2:$S$124)+SUMIF(REG!$V$2:$V$124,HISTORICO!$N491,REG!$Y$2:$Y$124)+SUMIF(REG!$AB$2:$AB$124,HISTORICO!$N491,REG!$AE$2:$AE$124)</f>
        <v>0</v>
      </c>
      <c r="Z491" s="6">
        <f>SUMIF(REG!$D$2:$D$124,HISTORICO!$N491,REG!$H$2:$H$124)+SUMIF(REG!$J$2:$J$124,HISTORICO!$N491,REG!$N$2:$N$124)+SUMIF(REG!$P$2:$P$124,HISTORICO!$N491,REG!$T$2:$T$124)+SUMIF(REG!$V$2:$V$124,HISTORICO!$N491,REG!$Z$2:$Z$124)+SUMIF(REG!$AB$2:$AB$124,HISTORICO!$N491,REG!$AF$2:$AF$124)</f>
        <v>0</v>
      </c>
      <c r="AA491" s="6">
        <f>SUMIF(REG!$D$2:$D$124,HISTORICO!$N491,REG!$I$2:$I$124)+SUMIF(REG!$J$2:$J$124,HISTORICO!$N491,REG!$O$2:$O$124)+SUMIF(REG!$P$2:$P$124,HISTORICO!$N491,REG!$U$2:$U$124)+SUMIF(REG!$V$2:$V$124,HISTORICO!$N491,REG!$AA$2:$AA$124)+SUMIF(REG!$AB$2:$AB$124,HISTORICO!$N491,REG!$AG$2:$AG$124)</f>
        <v>0</v>
      </c>
      <c r="AB491" s="6">
        <f>SUM(HISTORICO!$X491:$AA491)</f>
        <v>0</v>
      </c>
      <c r="AC491" s="188" t="str">
        <f>HISTORICO!$AB491/HISTORICO!$O491</f>
        <v>#DIV/0!</v>
      </c>
      <c r="AD491" s="149"/>
      <c r="AE491" s="149"/>
      <c r="AF491" s="149"/>
      <c r="AG491" s="149"/>
      <c r="AH491" s="149"/>
      <c r="AI491" s="149"/>
      <c r="AJ491" s="149"/>
    </row>
    <row r="492" ht="14.25" customHeight="1">
      <c r="A492" s="149"/>
      <c r="B492" s="170" t="s">
        <v>463</v>
      </c>
      <c r="C492" s="168">
        <v>1.0</v>
      </c>
      <c r="D492" s="168">
        <v>1.0</v>
      </c>
      <c r="E492" s="161">
        <f>HISTORICO!$D492/HISTORICO!$C492</f>
        <v>1</v>
      </c>
      <c r="F492" s="149"/>
      <c r="G492" s="149"/>
      <c r="H492" s="149"/>
      <c r="I492" s="149"/>
      <c r="J492" s="149"/>
      <c r="K492" s="150"/>
      <c r="L492" s="149"/>
      <c r="M492" s="149"/>
      <c r="N492" s="187" t="s">
        <v>578</v>
      </c>
      <c r="O492" s="6">
        <f>SUM(HISTORICO!$P492:$T492)</f>
        <v>0</v>
      </c>
      <c r="P492" s="6">
        <f>COUNTIF(REG!$D$2:$D$124,HISTORICO!$N492)</f>
        <v>0</v>
      </c>
      <c r="Q492" s="6">
        <f>COUNTIF(REG!$J$2:$J$124,HISTORICO!$N492)</f>
        <v>0</v>
      </c>
      <c r="R492" s="6">
        <f>COUNTIF(REG!$P$2:$P$124,HISTORICO!$N492)</f>
        <v>0</v>
      </c>
      <c r="S492" s="6">
        <f>COUNTIF(REG!$V$2:$V$124,HISTORICO!$N492)</f>
        <v>0</v>
      </c>
      <c r="T492" s="6">
        <f>COUNTIF(REG!$AB$2:$AB$124,HISTORICO!$N492)</f>
        <v>0</v>
      </c>
      <c r="U492" s="161" t="str">
        <f>HISTORICO!$P492/HISTORICO!$O492</f>
        <v>#DIV/0!</v>
      </c>
      <c r="V492" s="161" t="str">
        <f>HISTORICO!$Q492/HISTORICO!$O492</f>
        <v>#DIV/0!</v>
      </c>
      <c r="W492" s="161" t="str">
        <f>(HISTORICO!$S492+HISTORICO!$T492)/HISTORICO!$O492</f>
        <v>#DIV/0!</v>
      </c>
      <c r="X492" s="6">
        <f>SUMIF(REG!$D$2:$D$124,HISTORICO!$N492,REG!$F$2:$F$124)+SUMIF(REG!$J$2:$J$124,HISTORICO!$N492,REG!$L$2:$L$124)+SUMIF(REG!$P$2:$P$124,HISTORICO!$N492,REG!$R$2:$R$124)+SUMIF(REG!$V$2:$V$124,HISTORICO!$N492,REG!$X$2:$X$124)+SUMIF(REG!$AB$2:$AB$124,HISTORICO!$N492,REG!$AD$2:$AD$124)</f>
        <v>0</v>
      </c>
      <c r="Y492" s="6">
        <f>SUMIF(REG!$D$2:$D$124,HISTORICO!$N492,REG!$G$2:$G$124)+SUMIF(REG!$J$2:$J$124,HISTORICO!$N492,REG!$M$2:$M$124)+SUMIF(REG!$P$2:$P$124,HISTORICO!$N492,REG!$S$2:$S$124)+SUMIF(REG!$V$2:$V$124,HISTORICO!$N492,REG!$Y$2:$Y$124)+SUMIF(REG!$AB$2:$AB$124,HISTORICO!$N492,REG!$AE$2:$AE$124)</f>
        <v>0</v>
      </c>
      <c r="Z492" s="6">
        <f>SUMIF(REG!$D$2:$D$124,HISTORICO!$N492,REG!$H$2:$H$124)+SUMIF(REG!$J$2:$J$124,HISTORICO!$N492,REG!$N$2:$N$124)+SUMIF(REG!$P$2:$P$124,HISTORICO!$N492,REG!$T$2:$T$124)+SUMIF(REG!$V$2:$V$124,HISTORICO!$N492,REG!$Z$2:$Z$124)+SUMIF(REG!$AB$2:$AB$124,HISTORICO!$N492,REG!$AF$2:$AF$124)</f>
        <v>0</v>
      </c>
      <c r="AA492" s="6">
        <f>SUMIF(REG!$D$2:$D$124,HISTORICO!$N492,REG!$I$2:$I$124)+SUMIF(REG!$J$2:$J$124,HISTORICO!$N492,REG!$O$2:$O$124)+SUMIF(REG!$P$2:$P$124,HISTORICO!$N492,REG!$U$2:$U$124)+SUMIF(REG!$V$2:$V$124,HISTORICO!$N492,REG!$AA$2:$AA$124)+SUMIF(REG!$AB$2:$AB$124,HISTORICO!$N492,REG!$AG$2:$AG$124)</f>
        <v>0</v>
      </c>
      <c r="AB492" s="6">
        <f>SUM(HISTORICO!$X492:$AA492)</f>
        <v>0</v>
      </c>
      <c r="AC492" s="188" t="str">
        <f>HISTORICO!$AB492/HISTORICO!$O492</f>
        <v>#DIV/0!</v>
      </c>
      <c r="AD492" s="149"/>
      <c r="AE492" s="149"/>
      <c r="AF492" s="149"/>
      <c r="AG492" s="149"/>
      <c r="AH492" s="149"/>
      <c r="AI492" s="149"/>
      <c r="AJ492" s="149"/>
    </row>
    <row r="493" ht="14.25" customHeight="1">
      <c r="A493" s="149"/>
      <c r="B493" s="170" t="s">
        <v>597</v>
      </c>
      <c r="C493" s="168">
        <v>1.0</v>
      </c>
      <c r="D493" s="168">
        <v>1.0</v>
      </c>
      <c r="E493" s="161">
        <f>HISTORICO!$D493/HISTORICO!$C493</f>
        <v>1</v>
      </c>
      <c r="F493" s="149"/>
      <c r="G493" s="149"/>
      <c r="H493" s="149"/>
      <c r="I493" s="149"/>
      <c r="J493" s="149"/>
      <c r="K493" s="150"/>
      <c r="L493" s="149"/>
      <c r="M493" s="149"/>
      <c r="N493" s="187" t="s">
        <v>607</v>
      </c>
      <c r="O493" s="6">
        <f>SUM(HISTORICO!$P493:$T493)</f>
        <v>0</v>
      </c>
      <c r="P493" s="6">
        <f>COUNTIF(REG!$D$2:$D$124,HISTORICO!$N493)</f>
        <v>0</v>
      </c>
      <c r="Q493" s="6">
        <f>COUNTIF(REG!$J$2:$J$124,HISTORICO!$N493)</f>
        <v>0</v>
      </c>
      <c r="R493" s="6">
        <f>COUNTIF(REG!$P$2:$P$124,HISTORICO!$N493)</f>
        <v>0</v>
      </c>
      <c r="S493" s="6">
        <f>COUNTIF(REG!$V$2:$V$124,HISTORICO!$N493)</f>
        <v>0</v>
      </c>
      <c r="T493" s="6">
        <f>COUNTIF(REG!$AB$2:$AB$124,HISTORICO!$N493)</f>
        <v>0</v>
      </c>
      <c r="U493" s="161" t="str">
        <f>HISTORICO!$P493/HISTORICO!$O493</f>
        <v>#DIV/0!</v>
      </c>
      <c r="V493" s="161" t="str">
        <f>HISTORICO!$Q493/HISTORICO!$O493</f>
        <v>#DIV/0!</v>
      </c>
      <c r="W493" s="161" t="str">
        <f>(HISTORICO!$S493+HISTORICO!$T493)/HISTORICO!$O493</f>
        <v>#DIV/0!</v>
      </c>
      <c r="X493" s="6">
        <f>SUMIF(REG!$D$2:$D$124,HISTORICO!$N493,REG!$F$2:$F$124)+SUMIF(REG!$J$2:$J$124,HISTORICO!$N493,REG!$L$2:$L$124)+SUMIF(REG!$P$2:$P$124,HISTORICO!$N493,REG!$R$2:$R$124)+SUMIF(REG!$V$2:$V$124,HISTORICO!$N493,REG!$X$2:$X$124)+SUMIF(REG!$AB$2:$AB$124,HISTORICO!$N493,REG!$AD$2:$AD$124)</f>
        <v>0</v>
      </c>
      <c r="Y493" s="6">
        <f>SUMIF(REG!$D$2:$D$124,HISTORICO!$N493,REG!$G$2:$G$124)+SUMIF(REG!$J$2:$J$124,HISTORICO!$N493,REG!$M$2:$M$124)+SUMIF(REG!$P$2:$P$124,HISTORICO!$N493,REG!$S$2:$S$124)+SUMIF(REG!$V$2:$V$124,HISTORICO!$N493,REG!$Y$2:$Y$124)+SUMIF(REG!$AB$2:$AB$124,HISTORICO!$N493,REG!$AE$2:$AE$124)</f>
        <v>0</v>
      </c>
      <c r="Z493" s="6">
        <f>SUMIF(REG!$D$2:$D$124,HISTORICO!$N493,REG!$H$2:$H$124)+SUMIF(REG!$J$2:$J$124,HISTORICO!$N493,REG!$N$2:$N$124)+SUMIF(REG!$P$2:$P$124,HISTORICO!$N493,REG!$T$2:$T$124)+SUMIF(REG!$V$2:$V$124,HISTORICO!$N493,REG!$Z$2:$Z$124)+SUMIF(REG!$AB$2:$AB$124,HISTORICO!$N493,REG!$AF$2:$AF$124)</f>
        <v>0</v>
      </c>
      <c r="AA493" s="6">
        <f>SUMIF(REG!$D$2:$D$124,HISTORICO!$N493,REG!$I$2:$I$124)+SUMIF(REG!$J$2:$J$124,HISTORICO!$N493,REG!$O$2:$O$124)+SUMIF(REG!$P$2:$P$124,HISTORICO!$N493,REG!$U$2:$U$124)+SUMIF(REG!$V$2:$V$124,HISTORICO!$N493,REG!$AA$2:$AA$124)+SUMIF(REG!$AB$2:$AB$124,HISTORICO!$N493,REG!$AG$2:$AG$124)</f>
        <v>0</v>
      </c>
      <c r="AB493" s="6">
        <f>SUM(HISTORICO!$X493:$AA493)</f>
        <v>0</v>
      </c>
      <c r="AC493" s="188" t="str">
        <f>HISTORICO!$AB493/HISTORICO!$O493</f>
        <v>#DIV/0!</v>
      </c>
      <c r="AD493" s="149"/>
      <c r="AE493" s="149"/>
      <c r="AF493" s="149"/>
      <c r="AG493" s="149"/>
      <c r="AH493" s="149"/>
      <c r="AI493" s="149"/>
      <c r="AJ493" s="149"/>
    </row>
    <row r="494" ht="14.25" customHeight="1">
      <c r="A494" s="149"/>
      <c r="B494" s="170" t="s">
        <v>655</v>
      </c>
      <c r="C494" s="168">
        <v>1.0</v>
      </c>
      <c r="D494" s="168">
        <v>1.0</v>
      </c>
      <c r="E494" s="161">
        <f>HISTORICO!$D494/HISTORICO!$C494</f>
        <v>1</v>
      </c>
      <c r="F494" s="149"/>
      <c r="G494" s="149"/>
      <c r="H494" s="149"/>
      <c r="I494" s="149"/>
      <c r="J494" s="149"/>
      <c r="K494" s="150"/>
      <c r="L494" s="149"/>
      <c r="M494" s="149"/>
      <c r="N494" s="187" t="s">
        <v>579</v>
      </c>
      <c r="O494" s="6">
        <f>SUM(HISTORICO!$P494:$T494)</f>
        <v>0</v>
      </c>
      <c r="P494" s="6">
        <f>COUNTIF(REG!$D$2:$D$124,HISTORICO!$N494)</f>
        <v>0</v>
      </c>
      <c r="Q494" s="6">
        <f>COUNTIF(REG!$J$2:$J$124,HISTORICO!$N494)</f>
        <v>0</v>
      </c>
      <c r="R494" s="6">
        <f>COUNTIF(REG!$P$2:$P$124,HISTORICO!$N494)</f>
        <v>0</v>
      </c>
      <c r="S494" s="6">
        <f>COUNTIF(REG!$V$2:$V$124,HISTORICO!$N494)</f>
        <v>0</v>
      </c>
      <c r="T494" s="6">
        <f>COUNTIF(REG!$AB$2:$AB$124,HISTORICO!$N494)</f>
        <v>0</v>
      </c>
      <c r="U494" s="161" t="str">
        <f>HISTORICO!$P494/HISTORICO!$O494</f>
        <v>#DIV/0!</v>
      </c>
      <c r="V494" s="161" t="str">
        <f>HISTORICO!$Q494/HISTORICO!$O494</f>
        <v>#DIV/0!</v>
      </c>
      <c r="W494" s="161" t="str">
        <f>(HISTORICO!$S494+HISTORICO!$T494)/HISTORICO!$O494</f>
        <v>#DIV/0!</v>
      </c>
      <c r="X494" s="6">
        <f>SUMIF(REG!$D$2:$D$124,HISTORICO!$N494,REG!$F$2:$F$124)+SUMIF(REG!$J$2:$J$124,HISTORICO!$N494,REG!$L$2:$L$124)+SUMIF(REG!$P$2:$P$124,HISTORICO!$N494,REG!$R$2:$R$124)+SUMIF(REG!$V$2:$V$124,HISTORICO!$N494,REG!$X$2:$X$124)+SUMIF(REG!$AB$2:$AB$124,HISTORICO!$N494,REG!$AD$2:$AD$124)</f>
        <v>0</v>
      </c>
      <c r="Y494" s="6">
        <f>SUMIF(REG!$D$2:$D$124,HISTORICO!$N494,REG!$G$2:$G$124)+SUMIF(REG!$J$2:$J$124,HISTORICO!$N494,REG!$M$2:$M$124)+SUMIF(REG!$P$2:$P$124,HISTORICO!$N494,REG!$S$2:$S$124)+SUMIF(REG!$V$2:$V$124,HISTORICO!$N494,REG!$Y$2:$Y$124)+SUMIF(REG!$AB$2:$AB$124,HISTORICO!$N494,REG!$AE$2:$AE$124)</f>
        <v>0</v>
      </c>
      <c r="Z494" s="6">
        <f>SUMIF(REG!$D$2:$D$124,HISTORICO!$N494,REG!$H$2:$H$124)+SUMIF(REG!$J$2:$J$124,HISTORICO!$N494,REG!$N$2:$N$124)+SUMIF(REG!$P$2:$P$124,HISTORICO!$N494,REG!$T$2:$T$124)+SUMIF(REG!$V$2:$V$124,HISTORICO!$N494,REG!$Z$2:$Z$124)+SUMIF(REG!$AB$2:$AB$124,HISTORICO!$N494,REG!$AF$2:$AF$124)</f>
        <v>0</v>
      </c>
      <c r="AA494" s="6">
        <f>SUMIF(REG!$D$2:$D$124,HISTORICO!$N494,REG!$I$2:$I$124)+SUMIF(REG!$J$2:$J$124,HISTORICO!$N494,REG!$O$2:$O$124)+SUMIF(REG!$P$2:$P$124,HISTORICO!$N494,REG!$U$2:$U$124)+SUMIF(REG!$V$2:$V$124,HISTORICO!$N494,REG!$AA$2:$AA$124)+SUMIF(REG!$AB$2:$AB$124,HISTORICO!$N494,REG!$AG$2:$AG$124)</f>
        <v>0</v>
      </c>
      <c r="AB494" s="6">
        <f>SUM(HISTORICO!$X494:$AA494)</f>
        <v>0</v>
      </c>
      <c r="AC494" s="188" t="str">
        <f>HISTORICO!$AB494/HISTORICO!$O494</f>
        <v>#DIV/0!</v>
      </c>
      <c r="AD494" s="149"/>
      <c r="AE494" s="149"/>
      <c r="AF494" s="149"/>
      <c r="AG494" s="149"/>
      <c r="AH494" s="149"/>
      <c r="AI494" s="149"/>
      <c r="AJ494" s="149"/>
    </row>
    <row r="495" ht="14.25" customHeight="1">
      <c r="A495" s="149"/>
      <c r="B495" s="170" t="s">
        <v>600</v>
      </c>
      <c r="C495" s="168">
        <v>1.0</v>
      </c>
      <c r="D495" s="168">
        <v>1.0</v>
      </c>
      <c r="E495" s="161">
        <f>HISTORICO!$D495/HISTORICO!$C495</f>
        <v>1</v>
      </c>
      <c r="F495" s="149"/>
      <c r="G495" s="149"/>
      <c r="H495" s="149"/>
      <c r="I495" s="149"/>
      <c r="J495" s="149"/>
      <c r="K495" s="150"/>
      <c r="L495" s="149"/>
      <c r="M495" s="149"/>
      <c r="N495" s="187" t="s">
        <v>580</v>
      </c>
      <c r="O495" s="6">
        <f>SUM(HISTORICO!$P495:$T495)</f>
        <v>0</v>
      </c>
      <c r="P495" s="6">
        <f>COUNTIF(REG!$D$2:$D$124,HISTORICO!$N495)</f>
        <v>0</v>
      </c>
      <c r="Q495" s="6">
        <f>COUNTIF(REG!$J$2:$J$124,HISTORICO!$N495)</f>
        <v>0</v>
      </c>
      <c r="R495" s="6">
        <f>COUNTIF(REG!$P$2:$P$124,HISTORICO!$N495)</f>
        <v>0</v>
      </c>
      <c r="S495" s="6">
        <f>COUNTIF(REG!$V$2:$V$124,HISTORICO!$N495)</f>
        <v>0</v>
      </c>
      <c r="T495" s="6">
        <f>COUNTIF(REG!$AB$2:$AB$124,HISTORICO!$N495)</f>
        <v>0</v>
      </c>
      <c r="U495" s="161" t="str">
        <f>HISTORICO!$P495/HISTORICO!$O495</f>
        <v>#DIV/0!</v>
      </c>
      <c r="V495" s="161" t="str">
        <f>HISTORICO!$Q495/HISTORICO!$O495</f>
        <v>#DIV/0!</v>
      </c>
      <c r="W495" s="161" t="str">
        <f>(HISTORICO!$S495+HISTORICO!$T495)/HISTORICO!$O495</f>
        <v>#DIV/0!</v>
      </c>
      <c r="X495" s="6">
        <f>SUMIF(REG!$D$2:$D$124,HISTORICO!$N495,REG!$F$2:$F$124)+SUMIF(REG!$J$2:$J$124,HISTORICO!$N495,REG!$L$2:$L$124)+SUMIF(REG!$P$2:$P$124,HISTORICO!$N495,REG!$R$2:$R$124)+SUMIF(REG!$V$2:$V$124,HISTORICO!$N495,REG!$X$2:$X$124)+SUMIF(REG!$AB$2:$AB$124,HISTORICO!$N495,REG!$AD$2:$AD$124)</f>
        <v>0</v>
      </c>
      <c r="Y495" s="6">
        <f>SUMIF(REG!$D$2:$D$124,HISTORICO!$N495,REG!$G$2:$G$124)+SUMIF(REG!$J$2:$J$124,HISTORICO!$N495,REG!$M$2:$M$124)+SUMIF(REG!$P$2:$P$124,HISTORICO!$N495,REG!$S$2:$S$124)+SUMIF(REG!$V$2:$V$124,HISTORICO!$N495,REG!$Y$2:$Y$124)+SUMIF(REG!$AB$2:$AB$124,HISTORICO!$N495,REG!$AE$2:$AE$124)</f>
        <v>0</v>
      </c>
      <c r="Z495" s="6">
        <f>SUMIF(REG!$D$2:$D$124,HISTORICO!$N495,REG!$H$2:$H$124)+SUMIF(REG!$J$2:$J$124,HISTORICO!$N495,REG!$N$2:$N$124)+SUMIF(REG!$P$2:$P$124,HISTORICO!$N495,REG!$T$2:$T$124)+SUMIF(REG!$V$2:$V$124,HISTORICO!$N495,REG!$Z$2:$Z$124)+SUMIF(REG!$AB$2:$AB$124,HISTORICO!$N495,REG!$AF$2:$AF$124)</f>
        <v>0</v>
      </c>
      <c r="AA495" s="6">
        <f>SUMIF(REG!$D$2:$D$124,HISTORICO!$N495,REG!$I$2:$I$124)+SUMIF(REG!$J$2:$J$124,HISTORICO!$N495,REG!$O$2:$O$124)+SUMIF(REG!$P$2:$P$124,HISTORICO!$N495,REG!$U$2:$U$124)+SUMIF(REG!$V$2:$V$124,HISTORICO!$N495,REG!$AA$2:$AA$124)+SUMIF(REG!$AB$2:$AB$124,HISTORICO!$N495,REG!$AG$2:$AG$124)</f>
        <v>0</v>
      </c>
      <c r="AB495" s="6">
        <f>SUM(HISTORICO!$X495:$AA495)</f>
        <v>0</v>
      </c>
      <c r="AC495" s="188" t="str">
        <f>HISTORICO!$AB495/HISTORICO!$O495</f>
        <v>#DIV/0!</v>
      </c>
      <c r="AD495" s="149"/>
      <c r="AE495" s="149"/>
      <c r="AF495" s="149"/>
      <c r="AG495" s="149"/>
      <c r="AH495" s="149"/>
      <c r="AI495" s="149"/>
      <c r="AJ495" s="149"/>
    </row>
    <row r="496" ht="14.25" customHeight="1">
      <c r="A496" s="149"/>
      <c r="B496" s="170" t="s">
        <v>575</v>
      </c>
      <c r="C496" s="168">
        <v>1.0</v>
      </c>
      <c r="D496" s="168">
        <v>1.0</v>
      </c>
      <c r="E496" s="161">
        <f>HISTORICO!$D496/HISTORICO!$C496</f>
        <v>1</v>
      </c>
      <c r="F496" s="149"/>
      <c r="G496" s="149"/>
      <c r="H496" s="149"/>
      <c r="I496" s="149"/>
      <c r="J496" s="149"/>
      <c r="K496" s="150"/>
      <c r="L496" s="149"/>
      <c r="M496" s="149"/>
      <c r="N496" s="187" t="s">
        <v>609</v>
      </c>
      <c r="O496" s="6">
        <f>SUM(HISTORICO!$P496:$T496)</f>
        <v>0</v>
      </c>
      <c r="P496" s="6">
        <f>COUNTIF(REG!$D$2:$D$124,HISTORICO!$N496)</f>
        <v>0</v>
      </c>
      <c r="Q496" s="6">
        <f>COUNTIF(REG!$J$2:$J$124,HISTORICO!$N496)</f>
        <v>0</v>
      </c>
      <c r="R496" s="6">
        <f>COUNTIF(REG!$P$2:$P$124,HISTORICO!$N496)</f>
        <v>0</v>
      </c>
      <c r="S496" s="6">
        <f>COUNTIF(REG!$V$2:$V$124,HISTORICO!$N496)</f>
        <v>0</v>
      </c>
      <c r="T496" s="6">
        <f>COUNTIF(REG!$AB$2:$AB$124,HISTORICO!$N496)</f>
        <v>0</v>
      </c>
      <c r="U496" s="161" t="str">
        <f>HISTORICO!$P496/HISTORICO!$O496</f>
        <v>#DIV/0!</v>
      </c>
      <c r="V496" s="161" t="str">
        <f>HISTORICO!$Q496/HISTORICO!$O496</f>
        <v>#DIV/0!</v>
      </c>
      <c r="W496" s="161" t="str">
        <f>(HISTORICO!$S496+HISTORICO!$T496)/HISTORICO!$O496</f>
        <v>#DIV/0!</v>
      </c>
      <c r="X496" s="6">
        <f>SUMIF(REG!$D$2:$D$124,HISTORICO!$N496,REG!$F$2:$F$124)+SUMIF(REG!$J$2:$J$124,HISTORICO!$N496,REG!$L$2:$L$124)+SUMIF(REG!$P$2:$P$124,HISTORICO!$N496,REG!$R$2:$R$124)+SUMIF(REG!$V$2:$V$124,HISTORICO!$N496,REG!$X$2:$X$124)+SUMIF(REG!$AB$2:$AB$124,HISTORICO!$N496,REG!$AD$2:$AD$124)</f>
        <v>0</v>
      </c>
      <c r="Y496" s="6">
        <f>SUMIF(REG!$D$2:$D$124,HISTORICO!$N496,REG!$G$2:$G$124)+SUMIF(REG!$J$2:$J$124,HISTORICO!$N496,REG!$M$2:$M$124)+SUMIF(REG!$P$2:$P$124,HISTORICO!$N496,REG!$S$2:$S$124)+SUMIF(REG!$V$2:$V$124,HISTORICO!$N496,REG!$Y$2:$Y$124)+SUMIF(REG!$AB$2:$AB$124,HISTORICO!$N496,REG!$AE$2:$AE$124)</f>
        <v>0</v>
      </c>
      <c r="Z496" s="6">
        <f>SUMIF(REG!$D$2:$D$124,HISTORICO!$N496,REG!$H$2:$H$124)+SUMIF(REG!$J$2:$J$124,HISTORICO!$N496,REG!$N$2:$N$124)+SUMIF(REG!$P$2:$P$124,HISTORICO!$N496,REG!$T$2:$T$124)+SUMIF(REG!$V$2:$V$124,HISTORICO!$N496,REG!$Z$2:$Z$124)+SUMIF(REG!$AB$2:$AB$124,HISTORICO!$N496,REG!$AF$2:$AF$124)</f>
        <v>0</v>
      </c>
      <c r="AA496" s="6">
        <f>SUMIF(REG!$D$2:$D$124,HISTORICO!$N496,REG!$I$2:$I$124)+SUMIF(REG!$J$2:$J$124,HISTORICO!$N496,REG!$O$2:$O$124)+SUMIF(REG!$P$2:$P$124,HISTORICO!$N496,REG!$U$2:$U$124)+SUMIF(REG!$V$2:$V$124,HISTORICO!$N496,REG!$AA$2:$AA$124)+SUMIF(REG!$AB$2:$AB$124,HISTORICO!$N496,REG!$AG$2:$AG$124)</f>
        <v>0</v>
      </c>
      <c r="AB496" s="6">
        <f>SUM(HISTORICO!$X496:$AA496)</f>
        <v>0</v>
      </c>
      <c r="AC496" s="188" t="str">
        <f>HISTORICO!$AB496/HISTORICO!$O496</f>
        <v>#DIV/0!</v>
      </c>
      <c r="AD496" s="149"/>
      <c r="AE496" s="149"/>
      <c r="AF496" s="149"/>
      <c r="AG496" s="149"/>
      <c r="AH496" s="149"/>
      <c r="AI496" s="149"/>
      <c r="AJ496" s="149"/>
    </row>
    <row r="497" ht="14.25" customHeight="1">
      <c r="A497" s="149"/>
      <c r="B497" s="170" t="s">
        <v>867</v>
      </c>
      <c r="C497" s="168">
        <v>1.0</v>
      </c>
      <c r="D497" s="168">
        <v>1.0</v>
      </c>
      <c r="E497" s="161">
        <f>HISTORICO!$D497/HISTORICO!$C497</f>
        <v>1</v>
      </c>
      <c r="F497" s="149"/>
      <c r="G497" s="149"/>
      <c r="H497" s="149"/>
      <c r="I497" s="149"/>
      <c r="J497" s="149"/>
      <c r="K497" s="150"/>
      <c r="L497" s="149"/>
      <c r="M497" s="149"/>
      <c r="N497" s="187" t="s">
        <v>610</v>
      </c>
      <c r="O497" s="6">
        <f>SUM(HISTORICO!$P497:$T497)</f>
        <v>0</v>
      </c>
      <c r="P497" s="6">
        <f>COUNTIF(REG!$D$2:$D$124,HISTORICO!$N497)</f>
        <v>0</v>
      </c>
      <c r="Q497" s="6">
        <f>COUNTIF(REG!$J$2:$J$124,HISTORICO!$N497)</f>
        <v>0</v>
      </c>
      <c r="R497" s="6">
        <f>COUNTIF(REG!$P$2:$P$124,HISTORICO!$N497)</f>
        <v>0</v>
      </c>
      <c r="S497" s="6">
        <f>COUNTIF(REG!$V$2:$V$124,HISTORICO!$N497)</f>
        <v>0</v>
      </c>
      <c r="T497" s="6">
        <f>COUNTIF(REG!$AB$2:$AB$124,HISTORICO!$N497)</f>
        <v>0</v>
      </c>
      <c r="U497" s="161" t="str">
        <f>HISTORICO!$P497/HISTORICO!$O497</f>
        <v>#DIV/0!</v>
      </c>
      <c r="V497" s="161" t="str">
        <f>HISTORICO!$Q497/HISTORICO!$O497</f>
        <v>#DIV/0!</v>
      </c>
      <c r="W497" s="161" t="str">
        <f>(HISTORICO!$S497+HISTORICO!$T497)/HISTORICO!$O497</f>
        <v>#DIV/0!</v>
      </c>
      <c r="X497" s="6">
        <f>SUMIF(REG!$D$2:$D$124,HISTORICO!$N497,REG!$F$2:$F$124)+SUMIF(REG!$J$2:$J$124,HISTORICO!$N497,REG!$L$2:$L$124)+SUMIF(REG!$P$2:$P$124,HISTORICO!$N497,REG!$R$2:$R$124)+SUMIF(REG!$V$2:$V$124,HISTORICO!$N497,REG!$X$2:$X$124)+SUMIF(REG!$AB$2:$AB$124,HISTORICO!$N497,REG!$AD$2:$AD$124)</f>
        <v>0</v>
      </c>
      <c r="Y497" s="6">
        <f>SUMIF(REG!$D$2:$D$124,HISTORICO!$N497,REG!$G$2:$G$124)+SUMIF(REG!$J$2:$J$124,HISTORICO!$N497,REG!$M$2:$M$124)+SUMIF(REG!$P$2:$P$124,HISTORICO!$N497,REG!$S$2:$S$124)+SUMIF(REG!$V$2:$V$124,HISTORICO!$N497,REG!$Y$2:$Y$124)+SUMIF(REG!$AB$2:$AB$124,HISTORICO!$N497,REG!$AE$2:$AE$124)</f>
        <v>0</v>
      </c>
      <c r="Z497" s="6">
        <f>SUMIF(REG!$D$2:$D$124,HISTORICO!$N497,REG!$H$2:$H$124)+SUMIF(REG!$J$2:$J$124,HISTORICO!$N497,REG!$N$2:$N$124)+SUMIF(REG!$P$2:$P$124,HISTORICO!$N497,REG!$T$2:$T$124)+SUMIF(REG!$V$2:$V$124,HISTORICO!$N497,REG!$Z$2:$Z$124)+SUMIF(REG!$AB$2:$AB$124,HISTORICO!$N497,REG!$AF$2:$AF$124)</f>
        <v>0</v>
      </c>
      <c r="AA497" s="6">
        <f>SUMIF(REG!$D$2:$D$124,HISTORICO!$N497,REG!$I$2:$I$124)+SUMIF(REG!$J$2:$J$124,HISTORICO!$N497,REG!$O$2:$O$124)+SUMIF(REG!$P$2:$P$124,HISTORICO!$N497,REG!$U$2:$U$124)+SUMIF(REG!$V$2:$V$124,HISTORICO!$N497,REG!$AA$2:$AA$124)+SUMIF(REG!$AB$2:$AB$124,HISTORICO!$N497,REG!$AG$2:$AG$124)</f>
        <v>0</v>
      </c>
      <c r="AB497" s="6">
        <f>SUM(HISTORICO!$X497:$AA497)</f>
        <v>0</v>
      </c>
      <c r="AC497" s="188" t="str">
        <f>HISTORICO!$AB497/HISTORICO!$O497</f>
        <v>#DIV/0!</v>
      </c>
      <c r="AD497" s="149"/>
      <c r="AE497" s="149"/>
      <c r="AF497" s="149"/>
      <c r="AG497" s="149"/>
      <c r="AH497" s="149"/>
      <c r="AI497" s="149"/>
      <c r="AJ497" s="149"/>
    </row>
    <row r="498" ht="14.25" customHeight="1">
      <c r="A498" s="149"/>
      <c r="B498" s="170" t="s">
        <v>868</v>
      </c>
      <c r="C498" s="168">
        <v>1.0</v>
      </c>
      <c r="D498" s="168">
        <v>1.0</v>
      </c>
      <c r="E498" s="161">
        <f>HISTORICO!$D498/HISTORICO!$C498</f>
        <v>1</v>
      </c>
      <c r="F498" s="149"/>
      <c r="G498" s="149"/>
      <c r="H498" s="149"/>
      <c r="I498" s="149"/>
      <c r="J498" s="149"/>
      <c r="K498" s="150"/>
      <c r="L498" s="149"/>
      <c r="M498" s="149"/>
      <c r="N498" s="187" t="s">
        <v>611</v>
      </c>
      <c r="O498" s="6">
        <f>SUM(HISTORICO!$P498:$T498)</f>
        <v>0</v>
      </c>
      <c r="P498" s="6">
        <f>COUNTIF(REG!$D$2:$D$124,HISTORICO!$N498)</f>
        <v>0</v>
      </c>
      <c r="Q498" s="6">
        <f>COUNTIF(REG!$J$2:$J$124,HISTORICO!$N498)</f>
        <v>0</v>
      </c>
      <c r="R498" s="6">
        <f>COUNTIF(REG!$P$2:$P$124,HISTORICO!$N498)</f>
        <v>0</v>
      </c>
      <c r="S498" s="6">
        <f>COUNTIF(REG!$V$2:$V$124,HISTORICO!$N498)</f>
        <v>0</v>
      </c>
      <c r="T498" s="6">
        <f>COUNTIF(REG!$AB$2:$AB$124,HISTORICO!$N498)</f>
        <v>0</v>
      </c>
      <c r="U498" s="161" t="str">
        <f>HISTORICO!$P498/HISTORICO!$O498</f>
        <v>#DIV/0!</v>
      </c>
      <c r="V498" s="161" t="str">
        <f>HISTORICO!$Q498/HISTORICO!$O498</f>
        <v>#DIV/0!</v>
      </c>
      <c r="W498" s="161" t="str">
        <f>(HISTORICO!$S498+HISTORICO!$T498)/HISTORICO!$O498</f>
        <v>#DIV/0!</v>
      </c>
      <c r="X498" s="6">
        <f>SUMIF(REG!$D$2:$D$124,HISTORICO!$N498,REG!$F$2:$F$124)+SUMIF(REG!$J$2:$J$124,HISTORICO!$N498,REG!$L$2:$L$124)+SUMIF(REG!$P$2:$P$124,HISTORICO!$N498,REG!$R$2:$R$124)+SUMIF(REG!$V$2:$V$124,HISTORICO!$N498,REG!$X$2:$X$124)+SUMIF(REG!$AB$2:$AB$124,HISTORICO!$N498,REG!$AD$2:$AD$124)</f>
        <v>0</v>
      </c>
      <c r="Y498" s="6">
        <f>SUMIF(REG!$D$2:$D$124,HISTORICO!$N498,REG!$G$2:$G$124)+SUMIF(REG!$J$2:$J$124,HISTORICO!$N498,REG!$M$2:$M$124)+SUMIF(REG!$P$2:$P$124,HISTORICO!$N498,REG!$S$2:$S$124)+SUMIF(REG!$V$2:$V$124,HISTORICO!$N498,REG!$Y$2:$Y$124)+SUMIF(REG!$AB$2:$AB$124,HISTORICO!$N498,REG!$AE$2:$AE$124)</f>
        <v>0</v>
      </c>
      <c r="Z498" s="6">
        <f>SUMIF(REG!$D$2:$D$124,HISTORICO!$N498,REG!$H$2:$H$124)+SUMIF(REG!$J$2:$J$124,HISTORICO!$N498,REG!$N$2:$N$124)+SUMIF(REG!$P$2:$P$124,HISTORICO!$N498,REG!$T$2:$T$124)+SUMIF(REG!$V$2:$V$124,HISTORICO!$N498,REG!$Z$2:$Z$124)+SUMIF(REG!$AB$2:$AB$124,HISTORICO!$N498,REG!$AF$2:$AF$124)</f>
        <v>0</v>
      </c>
      <c r="AA498" s="6">
        <f>SUMIF(REG!$D$2:$D$124,HISTORICO!$N498,REG!$I$2:$I$124)+SUMIF(REG!$J$2:$J$124,HISTORICO!$N498,REG!$O$2:$O$124)+SUMIF(REG!$P$2:$P$124,HISTORICO!$N498,REG!$U$2:$U$124)+SUMIF(REG!$V$2:$V$124,HISTORICO!$N498,REG!$AA$2:$AA$124)+SUMIF(REG!$AB$2:$AB$124,HISTORICO!$N498,REG!$AG$2:$AG$124)</f>
        <v>0</v>
      </c>
      <c r="AB498" s="6">
        <f>SUM(HISTORICO!$X498:$AA498)</f>
        <v>0</v>
      </c>
      <c r="AC498" s="188" t="str">
        <f>HISTORICO!$AB498/HISTORICO!$O498</f>
        <v>#DIV/0!</v>
      </c>
      <c r="AD498" s="149"/>
      <c r="AE498" s="149"/>
      <c r="AF498" s="149"/>
      <c r="AG498" s="149"/>
      <c r="AH498" s="149"/>
      <c r="AI498" s="149"/>
      <c r="AJ498" s="149"/>
    </row>
    <row r="499" ht="14.25" customHeight="1">
      <c r="A499" s="149"/>
      <c r="B499" s="170" t="s">
        <v>581</v>
      </c>
      <c r="C499" s="168">
        <v>1.0</v>
      </c>
      <c r="D499" s="168">
        <v>0.0</v>
      </c>
      <c r="E499" s="161">
        <f>HISTORICO!$D499/HISTORICO!$C499</f>
        <v>0</v>
      </c>
      <c r="F499" s="149"/>
      <c r="G499" s="149"/>
      <c r="H499" s="149"/>
      <c r="I499" s="149"/>
      <c r="J499" s="149"/>
      <c r="K499" s="150"/>
      <c r="L499" s="149"/>
      <c r="M499" s="149"/>
      <c r="N499" s="187" t="s">
        <v>612</v>
      </c>
      <c r="O499" s="6">
        <f>SUM(HISTORICO!$P499:$T499)</f>
        <v>0</v>
      </c>
      <c r="P499" s="6">
        <f>COUNTIF(REG!$D$2:$D$124,HISTORICO!$N499)</f>
        <v>0</v>
      </c>
      <c r="Q499" s="6">
        <f>COUNTIF(REG!$J$2:$J$124,HISTORICO!$N499)</f>
        <v>0</v>
      </c>
      <c r="R499" s="6">
        <f>COUNTIF(REG!$P$2:$P$124,HISTORICO!$N499)</f>
        <v>0</v>
      </c>
      <c r="S499" s="6">
        <f>COUNTIF(REG!$V$2:$V$124,HISTORICO!$N499)</f>
        <v>0</v>
      </c>
      <c r="T499" s="6">
        <f>COUNTIF(REG!$AB$2:$AB$124,HISTORICO!$N499)</f>
        <v>0</v>
      </c>
      <c r="U499" s="161" t="str">
        <f>HISTORICO!$P499/HISTORICO!$O499</f>
        <v>#DIV/0!</v>
      </c>
      <c r="V499" s="161" t="str">
        <f>HISTORICO!$Q499/HISTORICO!$O499</f>
        <v>#DIV/0!</v>
      </c>
      <c r="W499" s="161" t="str">
        <f>(HISTORICO!$S499+HISTORICO!$T499)/HISTORICO!$O499</f>
        <v>#DIV/0!</v>
      </c>
      <c r="X499" s="6">
        <f>SUMIF(REG!$D$2:$D$124,HISTORICO!$N499,REG!$F$2:$F$124)+SUMIF(REG!$J$2:$J$124,HISTORICO!$N499,REG!$L$2:$L$124)+SUMIF(REG!$P$2:$P$124,HISTORICO!$N499,REG!$R$2:$R$124)+SUMIF(REG!$V$2:$V$124,HISTORICO!$N499,REG!$X$2:$X$124)+SUMIF(REG!$AB$2:$AB$124,HISTORICO!$N499,REG!$AD$2:$AD$124)</f>
        <v>0</v>
      </c>
      <c r="Y499" s="6">
        <f>SUMIF(REG!$D$2:$D$124,HISTORICO!$N499,REG!$G$2:$G$124)+SUMIF(REG!$J$2:$J$124,HISTORICO!$N499,REG!$M$2:$M$124)+SUMIF(REG!$P$2:$P$124,HISTORICO!$N499,REG!$S$2:$S$124)+SUMIF(REG!$V$2:$V$124,HISTORICO!$N499,REG!$Y$2:$Y$124)+SUMIF(REG!$AB$2:$AB$124,HISTORICO!$N499,REG!$AE$2:$AE$124)</f>
        <v>0</v>
      </c>
      <c r="Z499" s="6">
        <f>SUMIF(REG!$D$2:$D$124,HISTORICO!$N499,REG!$H$2:$H$124)+SUMIF(REG!$J$2:$J$124,HISTORICO!$N499,REG!$N$2:$N$124)+SUMIF(REG!$P$2:$P$124,HISTORICO!$N499,REG!$T$2:$T$124)+SUMIF(REG!$V$2:$V$124,HISTORICO!$N499,REG!$Z$2:$Z$124)+SUMIF(REG!$AB$2:$AB$124,HISTORICO!$N499,REG!$AF$2:$AF$124)</f>
        <v>0</v>
      </c>
      <c r="AA499" s="6">
        <f>SUMIF(REG!$D$2:$D$124,HISTORICO!$N499,REG!$I$2:$I$124)+SUMIF(REG!$J$2:$J$124,HISTORICO!$N499,REG!$O$2:$O$124)+SUMIF(REG!$P$2:$P$124,HISTORICO!$N499,REG!$U$2:$U$124)+SUMIF(REG!$V$2:$V$124,HISTORICO!$N499,REG!$AA$2:$AA$124)+SUMIF(REG!$AB$2:$AB$124,HISTORICO!$N499,REG!$AG$2:$AG$124)</f>
        <v>0</v>
      </c>
      <c r="AB499" s="6">
        <f>SUM(HISTORICO!$X499:$AA499)</f>
        <v>0</v>
      </c>
      <c r="AC499" s="188" t="str">
        <f>HISTORICO!$AB499/HISTORICO!$O499</f>
        <v>#DIV/0!</v>
      </c>
      <c r="AD499" s="149"/>
      <c r="AE499" s="149"/>
      <c r="AF499" s="149"/>
      <c r="AG499" s="149"/>
      <c r="AH499" s="149"/>
      <c r="AI499" s="149"/>
      <c r="AJ499" s="149"/>
    </row>
    <row r="500" ht="14.25" customHeight="1">
      <c r="A500" s="149"/>
      <c r="B500" s="170" t="s">
        <v>649</v>
      </c>
      <c r="C500" s="168">
        <v>1.0</v>
      </c>
      <c r="D500" s="168">
        <v>0.0</v>
      </c>
      <c r="E500" s="161">
        <f>HISTORICO!$D500/HISTORICO!$C500</f>
        <v>0</v>
      </c>
      <c r="F500" s="149"/>
      <c r="G500" s="149"/>
      <c r="H500" s="149"/>
      <c r="I500" s="149"/>
      <c r="J500" s="149"/>
      <c r="K500" s="150"/>
      <c r="L500" s="149"/>
      <c r="M500" s="149"/>
      <c r="N500" s="187" t="s">
        <v>608</v>
      </c>
      <c r="O500" s="6">
        <f>SUM(HISTORICO!$P500:$T500)</f>
        <v>0</v>
      </c>
      <c r="P500" s="6">
        <f>COUNTIF(REG!$D$2:$D$124,HISTORICO!$N500)</f>
        <v>0</v>
      </c>
      <c r="Q500" s="6">
        <f>COUNTIF(REG!$J$2:$J$124,HISTORICO!$N500)</f>
        <v>0</v>
      </c>
      <c r="R500" s="6">
        <f>COUNTIF(REG!$P$2:$P$124,HISTORICO!$N500)</f>
        <v>0</v>
      </c>
      <c r="S500" s="6">
        <f>COUNTIF(REG!$V$2:$V$124,HISTORICO!$N500)</f>
        <v>0</v>
      </c>
      <c r="T500" s="6">
        <f>COUNTIF(REG!$AB$2:$AB$124,HISTORICO!$N500)</f>
        <v>0</v>
      </c>
      <c r="U500" s="161" t="str">
        <f>HISTORICO!$P500/HISTORICO!$O500</f>
        <v>#DIV/0!</v>
      </c>
      <c r="V500" s="161" t="str">
        <f>HISTORICO!$Q500/HISTORICO!$O500</f>
        <v>#DIV/0!</v>
      </c>
      <c r="W500" s="161" t="str">
        <f>(HISTORICO!$S500+HISTORICO!$T500)/HISTORICO!$O500</f>
        <v>#DIV/0!</v>
      </c>
      <c r="X500" s="6">
        <f>SUMIF(REG!$D$2:$D$124,HISTORICO!$N500,REG!$F$2:$F$124)+SUMIF(REG!$J$2:$J$124,HISTORICO!$N500,REG!$L$2:$L$124)+SUMIF(REG!$P$2:$P$124,HISTORICO!$N500,REG!$R$2:$R$124)+SUMIF(REG!$V$2:$V$124,HISTORICO!$N500,REG!$X$2:$X$124)+SUMIF(REG!$AB$2:$AB$124,HISTORICO!$N500,REG!$AD$2:$AD$124)</f>
        <v>0</v>
      </c>
      <c r="Y500" s="6">
        <f>SUMIF(REG!$D$2:$D$124,HISTORICO!$N500,REG!$G$2:$G$124)+SUMIF(REG!$J$2:$J$124,HISTORICO!$N500,REG!$M$2:$M$124)+SUMIF(REG!$P$2:$P$124,HISTORICO!$N500,REG!$S$2:$S$124)+SUMIF(REG!$V$2:$V$124,HISTORICO!$N500,REG!$Y$2:$Y$124)+SUMIF(REG!$AB$2:$AB$124,HISTORICO!$N500,REG!$AE$2:$AE$124)</f>
        <v>0</v>
      </c>
      <c r="Z500" s="6">
        <f>SUMIF(REG!$D$2:$D$124,HISTORICO!$N500,REG!$H$2:$H$124)+SUMIF(REG!$J$2:$J$124,HISTORICO!$N500,REG!$N$2:$N$124)+SUMIF(REG!$P$2:$P$124,HISTORICO!$N500,REG!$T$2:$T$124)+SUMIF(REG!$V$2:$V$124,HISTORICO!$N500,REG!$Z$2:$Z$124)+SUMIF(REG!$AB$2:$AB$124,HISTORICO!$N500,REG!$AF$2:$AF$124)</f>
        <v>0</v>
      </c>
      <c r="AA500" s="6">
        <f>SUMIF(REG!$D$2:$D$124,HISTORICO!$N500,REG!$I$2:$I$124)+SUMIF(REG!$J$2:$J$124,HISTORICO!$N500,REG!$O$2:$O$124)+SUMIF(REG!$P$2:$P$124,HISTORICO!$N500,REG!$U$2:$U$124)+SUMIF(REG!$V$2:$V$124,HISTORICO!$N500,REG!$AA$2:$AA$124)+SUMIF(REG!$AB$2:$AB$124,HISTORICO!$N500,REG!$AG$2:$AG$124)</f>
        <v>0</v>
      </c>
      <c r="AB500" s="6">
        <f>SUM(HISTORICO!$X500:$AA500)</f>
        <v>0</v>
      </c>
      <c r="AC500" s="188" t="str">
        <f>HISTORICO!$AB500/HISTORICO!$O500</f>
        <v>#DIV/0!</v>
      </c>
      <c r="AD500" s="149"/>
      <c r="AE500" s="149"/>
      <c r="AF500" s="149"/>
      <c r="AG500" s="149"/>
      <c r="AH500" s="149"/>
      <c r="AI500" s="149"/>
      <c r="AJ500" s="149"/>
    </row>
    <row r="501" ht="14.25" customHeight="1">
      <c r="A501" s="149"/>
      <c r="B501" s="170" t="s">
        <v>494</v>
      </c>
      <c r="C501" s="168">
        <v>1.0</v>
      </c>
      <c r="D501" s="168">
        <v>0.0</v>
      </c>
      <c r="E501" s="161">
        <f>HISTORICO!$D501/HISTORICO!$C501</f>
        <v>0</v>
      </c>
      <c r="F501" s="149"/>
      <c r="G501" s="149"/>
      <c r="H501" s="149"/>
      <c r="I501" s="149"/>
      <c r="J501" s="149"/>
      <c r="K501" s="150"/>
      <c r="L501" s="149"/>
      <c r="M501" s="149"/>
      <c r="N501" s="187" t="s">
        <v>613</v>
      </c>
      <c r="O501" s="6">
        <f>SUM(HISTORICO!$P501:$T501)</f>
        <v>0</v>
      </c>
      <c r="P501" s="6">
        <f>COUNTIF(REG!$D$2:$D$124,HISTORICO!$N501)</f>
        <v>0</v>
      </c>
      <c r="Q501" s="6">
        <f>COUNTIF(REG!$J$2:$J$124,HISTORICO!$N501)</f>
        <v>0</v>
      </c>
      <c r="R501" s="6">
        <f>COUNTIF(REG!$P$2:$P$124,HISTORICO!$N501)</f>
        <v>0</v>
      </c>
      <c r="S501" s="6">
        <f>COUNTIF(REG!$V$2:$V$124,HISTORICO!$N501)</f>
        <v>0</v>
      </c>
      <c r="T501" s="6">
        <f>COUNTIF(REG!$AB$2:$AB$124,HISTORICO!$N501)</f>
        <v>0</v>
      </c>
      <c r="U501" s="161" t="str">
        <f>HISTORICO!$P501/HISTORICO!$O501</f>
        <v>#DIV/0!</v>
      </c>
      <c r="V501" s="161" t="str">
        <f>HISTORICO!$Q501/HISTORICO!$O501</f>
        <v>#DIV/0!</v>
      </c>
      <c r="W501" s="161" t="str">
        <f>(HISTORICO!$S501+HISTORICO!$T501)/HISTORICO!$O501</f>
        <v>#DIV/0!</v>
      </c>
      <c r="X501" s="6">
        <f>SUMIF(REG!$D$2:$D$124,HISTORICO!$N501,REG!$F$2:$F$124)+SUMIF(REG!$J$2:$J$124,HISTORICO!$N501,REG!$L$2:$L$124)+SUMIF(REG!$P$2:$P$124,HISTORICO!$N501,REG!$R$2:$R$124)+SUMIF(REG!$V$2:$V$124,HISTORICO!$N501,REG!$X$2:$X$124)+SUMIF(REG!$AB$2:$AB$124,HISTORICO!$N501,REG!$AD$2:$AD$124)</f>
        <v>0</v>
      </c>
      <c r="Y501" s="6">
        <f>SUMIF(REG!$D$2:$D$124,HISTORICO!$N501,REG!$G$2:$G$124)+SUMIF(REG!$J$2:$J$124,HISTORICO!$N501,REG!$M$2:$M$124)+SUMIF(REG!$P$2:$P$124,HISTORICO!$N501,REG!$S$2:$S$124)+SUMIF(REG!$V$2:$V$124,HISTORICO!$N501,REG!$Y$2:$Y$124)+SUMIF(REG!$AB$2:$AB$124,HISTORICO!$N501,REG!$AE$2:$AE$124)</f>
        <v>0</v>
      </c>
      <c r="Z501" s="6">
        <f>SUMIF(REG!$D$2:$D$124,HISTORICO!$N501,REG!$H$2:$H$124)+SUMIF(REG!$J$2:$J$124,HISTORICO!$N501,REG!$N$2:$N$124)+SUMIF(REG!$P$2:$P$124,HISTORICO!$N501,REG!$T$2:$T$124)+SUMIF(REG!$V$2:$V$124,HISTORICO!$N501,REG!$Z$2:$Z$124)+SUMIF(REG!$AB$2:$AB$124,HISTORICO!$N501,REG!$AF$2:$AF$124)</f>
        <v>0</v>
      </c>
      <c r="AA501" s="6">
        <f>SUMIF(REG!$D$2:$D$124,HISTORICO!$N501,REG!$I$2:$I$124)+SUMIF(REG!$J$2:$J$124,HISTORICO!$N501,REG!$O$2:$O$124)+SUMIF(REG!$P$2:$P$124,HISTORICO!$N501,REG!$U$2:$U$124)+SUMIF(REG!$V$2:$V$124,HISTORICO!$N501,REG!$AA$2:$AA$124)+SUMIF(REG!$AB$2:$AB$124,HISTORICO!$N501,REG!$AG$2:$AG$124)</f>
        <v>0</v>
      </c>
      <c r="AB501" s="6">
        <f>SUM(HISTORICO!$X501:$AA501)</f>
        <v>0</v>
      </c>
      <c r="AC501" s="188" t="str">
        <f>HISTORICO!$AB501/HISTORICO!$O501</f>
        <v>#DIV/0!</v>
      </c>
      <c r="AD501" s="149"/>
      <c r="AE501" s="149"/>
      <c r="AF501" s="149"/>
      <c r="AG501" s="149"/>
      <c r="AH501" s="149"/>
      <c r="AI501" s="149"/>
      <c r="AJ501" s="149"/>
    </row>
    <row r="502" ht="14.25" customHeight="1">
      <c r="A502" s="149"/>
      <c r="B502" s="149"/>
      <c r="C502" s="149"/>
      <c r="D502" s="149"/>
      <c r="E502" s="150"/>
      <c r="F502" s="149"/>
      <c r="G502" s="149"/>
      <c r="H502" s="149"/>
      <c r="I502" s="149"/>
      <c r="J502" s="149"/>
      <c r="K502" s="150"/>
      <c r="L502" s="149"/>
      <c r="M502" s="149"/>
      <c r="N502" s="187" t="s">
        <v>614</v>
      </c>
      <c r="O502" s="6">
        <f>SUM(HISTORICO!$P502:$T502)</f>
        <v>0</v>
      </c>
      <c r="P502" s="6">
        <f>COUNTIF(REG!$D$2:$D$124,HISTORICO!$N502)</f>
        <v>0</v>
      </c>
      <c r="Q502" s="6">
        <f>COUNTIF(REG!$J$2:$J$124,HISTORICO!$N502)</f>
        <v>0</v>
      </c>
      <c r="R502" s="6">
        <f>COUNTIF(REG!$P$2:$P$124,HISTORICO!$N502)</f>
        <v>0</v>
      </c>
      <c r="S502" s="6">
        <f>COUNTIF(REG!$V$2:$V$124,HISTORICO!$N502)</f>
        <v>0</v>
      </c>
      <c r="T502" s="6">
        <f>COUNTIF(REG!$AB$2:$AB$124,HISTORICO!$N502)</f>
        <v>0</v>
      </c>
      <c r="U502" s="161" t="str">
        <f>HISTORICO!$P502/HISTORICO!$O502</f>
        <v>#DIV/0!</v>
      </c>
      <c r="V502" s="161" t="str">
        <f>HISTORICO!$Q502/HISTORICO!$O502</f>
        <v>#DIV/0!</v>
      </c>
      <c r="W502" s="161" t="str">
        <f>(HISTORICO!$S502+HISTORICO!$T502)/HISTORICO!$O502</f>
        <v>#DIV/0!</v>
      </c>
      <c r="X502" s="6">
        <f>SUMIF(REG!$D$2:$D$124,HISTORICO!$N502,REG!$F$2:$F$124)+SUMIF(REG!$J$2:$J$124,HISTORICO!$N502,REG!$L$2:$L$124)+SUMIF(REG!$P$2:$P$124,HISTORICO!$N502,REG!$R$2:$R$124)+SUMIF(REG!$V$2:$V$124,HISTORICO!$N502,REG!$X$2:$X$124)+SUMIF(REG!$AB$2:$AB$124,HISTORICO!$N502,REG!$AD$2:$AD$124)</f>
        <v>0</v>
      </c>
      <c r="Y502" s="6">
        <f>SUMIF(REG!$D$2:$D$124,HISTORICO!$N502,REG!$G$2:$G$124)+SUMIF(REG!$J$2:$J$124,HISTORICO!$N502,REG!$M$2:$M$124)+SUMIF(REG!$P$2:$P$124,HISTORICO!$N502,REG!$S$2:$S$124)+SUMIF(REG!$V$2:$V$124,HISTORICO!$N502,REG!$Y$2:$Y$124)+SUMIF(REG!$AB$2:$AB$124,HISTORICO!$N502,REG!$AE$2:$AE$124)</f>
        <v>0</v>
      </c>
      <c r="Z502" s="6">
        <f>SUMIF(REG!$D$2:$D$124,HISTORICO!$N502,REG!$H$2:$H$124)+SUMIF(REG!$J$2:$J$124,HISTORICO!$N502,REG!$N$2:$N$124)+SUMIF(REG!$P$2:$P$124,HISTORICO!$N502,REG!$T$2:$T$124)+SUMIF(REG!$V$2:$V$124,HISTORICO!$N502,REG!$Z$2:$Z$124)+SUMIF(REG!$AB$2:$AB$124,HISTORICO!$N502,REG!$AF$2:$AF$124)</f>
        <v>0</v>
      </c>
      <c r="AA502" s="6">
        <f>SUMIF(REG!$D$2:$D$124,HISTORICO!$N502,REG!$I$2:$I$124)+SUMIF(REG!$J$2:$J$124,HISTORICO!$N502,REG!$O$2:$O$124)+SUMIF(REG!$P$2:$P$124,HISTORICO!$N502,REG!$U$2:$U$124)+SUMIF(REG!$V$2:$V$124,HISTORICO!$N502,REG!$AA$2:$AA$124)+SUMIF(REG!$AB$2:$AB$124,HISTORICO!$N502,REG!$AG$2:$AG$124)</f>
        <v>0</v>
      </c>
      <c r="AB502" s="6">
        <f>SUM(HISTORICO!$X502:$AA502)</f>
        <v>0</v>
      </c>
      <c r="AC502" s="188" t="str">
        <f>HISTORICO!$AB502/HISTORICO!$O502</f>
        <v>#DIV/0!</v>
      </c>
      <c r="AD502" s="149"/>
      <c r="AE502" s="149"/>
      <c r="AF502" s="149"/>
      <c r="AG502" s="149"/>
      <c r="AH502" s="149"/>
      <c r="AI502" s="149"/>
      <c r="AJ502" s="149"/>
    </row>
    <row r="503" ht="14.25" customHeight="1">
      <c r="A503" s="149"/>
      <c r="B503" s="151">
        <v>2022.0</v>
      </c>
      <c r="C503" s="152"/>
      <c r="D503" s="152"/>
      <c r="E503" s="153"/>
      <c r="F503" s="149"/>
      <c r="G503" s="149"/>
      <c r="H503" s="149"/>
      <c r="I503" s="149"/>
      <c r="J503" s="149"/>
      <c r="K503" s="150"/>
      <c r="L503" s="149"/>
      <c r="M503" s="149"/>
      <c r="N503" s="187" t="s">
        <v>615</v>
      </c>
      <c r="O503" s="6">
        <f>SUM(HISTORICO!$P503:$T503)</f>
        <v>0</v>
      </c>
      <c r="P503" s="6">
        <f>COUNTIF(REG!$D$2:$D$124,HISTORICO!$N503)</f>
        <v>0</v>
      </c>
      <c r="Q503" s="6">
        <f>COUNTIF(REG!$J$2:$J$124,HISTORICO!$N503)</f>
        <v>0</v>
      </c>
      <c r="R503" s="6">
        <f>COUNTIF(REG!$P$2:$P$124,HISTORICO!$N503)</f>
        <v>0</v>
      </c>
      <c r="S503" s="6">
        <f>COUNTIF(REG!$V$2:$V$124,HISTORICO!$N503)</f>
        <v>0</v>
      </c>
      <c r="T503" s="6">
        <f>COUNTIF(REG!$AB$2:$AB$124,HISTORICO!$N503)</f>
        <v>0</v>
      </c>
      <c r="U503" s="161" t="str">
        <f>HISTORICO!$P503/HISTORICO!$O503</f>
        <v>#DIV/0!</v>
      </c>
      <c r="V503" s="161" t="str">
        <f>HISTORICO!$Q503/HISTORICO!$O503</f>
        <v>#DIV/0!</v>
      </c>
      <c r="W503" s="161" t="str">
        <f>(HISTORICO!$S503+HISTORICO!$T503)/HISTORICO!$O503</f>
        <v>#DIV/0!</v>
      </c>
      <c r="X503" s="6">
        <f>SUMIF(REG!$D$2:$D$124,HISTORICO!$N503,REG!$F$2:$F$124)+SUMIF(REG!$J$2:$J$124,HISTORICO!$N503,REG!$L$2:$L$124)+SUMIF(REG!$P$2:$P$124,HISTORICO!$N503,REG!$R$2:$R$124)+SUMIF(REG!$V$2:$V$124,HISTORICO!$N503,REG!$X$2:$X$124)+SUMIF(REG!$AB$2:$AB$124,HISTORICO!$N503,REG!$AD$2:$AD$124)</f>
        <v>0</v>
      </c>
      <c r="Y503" s="6">
        <f>SUMIF(REG!$D$2:$D$124,HISTORICO!$N503,REG!$G$2:$G$124)+SUMIF(REG!$J$2:$J$124,HISTORICO!$N503,REG!$M$2:$M$124)+SUMIF(REG!$P$2:$P$124,HISTORICO!$N503,REG!$S$2:$S$124)+SUMIF(REG!$V$2:$V$124,HISTORICO!$N503,REG!$Y$2:$Y$124)+SUMIF(REG!$AB$2:$AB$124,HISTORICO!$N503,REG!$AE$2:$AE$124)</f>
        <v>0</v>
      </c>
      <c r="Z503" s="6">
        <f>SUMIF(REG!$D$2:$D$124,HISTORICO!$N503,REG!$H$2:$H$124)+SUMIF(REG!$J$2:$J$124,HISTORICO!$N503,REG!$N$2:$N$124)+SUMIF(REG!$P$2:$P$124,HISTORICO!$N503,REG!$T$2:$T$124)+SUMIF(REG!$V$2:$V$124,HISTORICO!$N503,REG!$Z$2:$Z$124)+SUMIF(REG!$AB$2:$AB$124,HISTORICO!$N503,REG!$AF$2:$AF$124)</f>
        <v>0</v>
      </c>
      <c r="AA503" s="6">
        <f>SUMIF(REG!$D$2:$D$124,HISTORICO!$N503,REG!$I$2:$I$124)+SUMIF(REG!$J$2:$J$124,HISTORICO!$N503,REG!$O$2:$O$124)+SUMIF(REG!$P$2:$P$124,HISTORICO!$N503,REG!$U$2:$U$124)+SUMIF(REG!$V$2:$V$124,HISTORICO!$N503,REG!$AA$2:$AA$124)+SUMIF(REG!$AB$2:$AB$124,HISTORICO!$N503,REG!$AG$2:$AG$124)</f>
        <v>0</v>
      </c>
      <c r="AB503" s="6">
        <f>SUM(HISTORICO!$X503:$AA503)</f>
        <v>0</v>
      </c>
      <c r="AC503" s="188" t="str">
        <f>HISTORICO!$AB503/HISTORICO!$O503</f>
        <v>#DIV/0!</v>
      </c>
      <c r="AD503" s="149"/>
      <c r="AE503" s="149"/>
      <c r="AF503" s="149"/>
      <c r="AG503" s="149"/>
      <c r="AH503" s="149"/>
      <c r="AI503" s="149"/>
      <c r="AJ503" s="149"/>
    </row>
    <row r="504" ht="14.25" customHeight="1">
      <c r="A504" s="149"/>
      <c r="B504" s="156" t="s">
        <v>171</v>
      </c>
      <c r="C504" s="157" t="s">
        <v>1</v>
      </c>
      <c r="D504" s="157" t="s">
        <v>241</v>
      </c>
      <c r="E504" s="158" t="s">
        <v>842</v>
      </c>
      <c r="F504" s="149"/>
      <c r="G504" s="149"/>
      <c r="H504" s="149"/>
      <c r="I504" s="149"/>
      <c r="J504" s="149"/>
      <c r="K504" s="150"/>
      <c r="L504" s="149"/>
      <c r="M504" s="149"/>
      <c r="N504" s="187" t="s">
        <v>617</v>
      </c>
      <c r="O504" s="6">
        <f>SUM(HISTORICO!$P504:$T504)</f>
        <v>0</v>
      </c>
      <c r="P504" s="6">
        <f>COUNTIF(REG!$D$2:$D$124,HISTORICO!$N504)</f>
        <v>0</v>
      </c>
      <c r="Q504" s="6">
        <f>COUNTIF(REG!$J$2:$J$124,HISTORICO!$N504)</f>
        <v>0</v>
      </c>
      <c r="R504" s="6">
        <f>COUNTIF(REG!$P$2:$P$124,HISTORICO!$N504)</f>
        <v>0</v>
      </c>
      <c r="S504" s="6">
        <f>COUNTIF(REG!$V$2:$V$124,HISTORICO!$N504)</f>
        <v>0</v>
      </c>
      <c r="T504" s="6">
        <f>COUNTIF(REG!$AB$2:$AB$124,HISTORICO!$N504)</f>
        <v>0</v>
      </c>
      <c r="U504" s="161" t="str">
        <f>HISTORICO!$P504/HISTORICO!$O504</f>
        <v>#DIV/0!</v>
      </c>
      <c r="V504" s="161" t="str">
        <f>HISTORICO!$Q504/HISTORICO!$O504</f>
        <v>#DIV/0!</v>
      </c>
      <c r="W504" s="161" t="str">
        <f>(HISTORICO!$S504+HISTORICO!$T504)/HISTORICO!$O504</f>
        <v>#DIV/0!</v>
      </c>
      <c r="X504" s="6">
        <f>SUMIF(REG!$D$2:$D$124,HISTORICO!$N504,REG!$F$2:$F$124)+SUMIF(REG!$J$2:$J$124,HISTORICO!$N504,REG!$L$2:$L$124)+SUMIF(REG!$P$2:$P$124,HISTORICO!$N504,REG!$R$2:$R$124)+SUMIF(REG!$V$2:$V$124,HISTORICO!$N504,REG!$X$2:$X$124)+SUMIF(REG!$AB$2:$AB$124,HISTORICO!$N504,REG!$AD$2:$AD$124)</f>
        <v>0</v>
      </c>
      <c r="Y504" s="6">
        <f>SUMIF(REG!$D$2:$D$124,HISTORICO!$N504,REG!$G$2:$G$124)+SUMIF(REG!$J$2:$J$124,HISTORICO!$N504,REG!$M$2:$M$124)+SUMIF(REG!$P$2:$P$124,HISTORICO!$N504,REG!$S$2:$S$124)+SUMIF(REG!$V$2:$V$124,HISTORICO!$N504,REG!$Y$2:$Y$124)+SUMIF(REG!$AB$2:$AB$124,HISTORICO!$N504,REG!$AE$2:$AE$124)</f>
        <v>0</v>
      </c>
      <c r="Z504" s="6">
        <f>SUMIF(REG!$D$2:$D$124,HISTORICO!$N504,REG!$H$2:$H$124)+SUMIF(REG!$J$2:$J$124,HISTORICO!$N504,REG!$N$2:$N$124)+SUMIF(REG!$P$2:$P$124,HISTORICO!$N504,REG!$T$2:$T$124)+SUMIF(REG!$V$2:$V$124,HISTORICO!$N504,REG!$Z$2:$Z$124)+SUMIF(REG!$AB$2:$AB$124,HISTORICO!$N504,REG!$AF$2:$AF$124)</f>
        <v>0</v>
      </c>
      <c r="AA504" s="6">
        <f>SUMIF(REG!$D$2:$D$124,HISTORICO!$N504,REG!$I$2:$I$124)+SUMIF(REG!$J$2:$J$124,HISTORICO!$N504,REG!$O$2:$O$124)+SUMIF(REG!$P$2:$P$124,HISTORICO!$N504,REG!$U$2:$U$124)+SUMIF(REG!$V$2:$V$124,HISTORICO!$N504,REG!$AA$2:$AA$124)+SUMIF(REG!$AB$2:$AB$124,HISTORICO!$N504,REG!$AG$2:$AG$124)</f>
        <v>0</v>
      </c>
      <c r="AB504" s="6">
        <f>SUM(HISTORICO!$X504:$AA504)</f>
        <v>0</v>
      </c>
      <c r="AC504" s="188" t="str">
        <f>HISTORICO!$AB504/HISTORICO!$O504</f>
        <v>#DIV/0!</v>
      </c>
      <c r="AD504" s="149"/>
      <c r="AE504" s="149"/>
      <c r="AF504" s="149"/>
      <c r="AG504" s="149"/>
      <c r="AH504" s="149"/>
      <c r="AI504" s="149"/>
      <c r="AJ504" s="149"/>
    </row>
    <row r="505" ht="14.25" customHeight="1">
      <c r="A505" s="149"/>
      <c r="B505" s="177" t="s">
        <v>59</v>
      </c>
      <c r="C505" s="169">
        <v>38.0</v>
      </c>
      <c r="D505" s="169">
        <v>14.0</v>
      </c>
      <c r="E505" s="161">
        <f>HISTORICO!$D505/HISTORICO!$C505</f>
        <v>0.3684210526</v>
      </c>
      <c r="F505" s="149"/>
      <c r="G505" s="149"/>
      <c r="H505" s="149"/>
      <c r="I505" s="149"/>
      <c r="J505" s="149"/>
      <c r="K505" s="150"/>
      <c r="L505" s="149"/>
      <c r="M505" s="149"/>
      <c r="N505" s="187" t="s">
        <v>619</v>
      </c>
      <c r="O505" s="6">
        <f>SUM(HISTORICO!$P505:$T505)</f>
        <v>0</v>
      </c>
      <c r="P505" s="6">
        <f>COUNTIF(REG!$D$2:$D$124,HISTORICO!$N505)</f>
        <v>0</v>
      </c>
      <c r="Q505" s="6">
        <f>COUNTIF(REG!$J$2:$J$124,HISTORICO!$N505)</f>
        <v>0</v>
      </c>
      <c r="R505" s="6">
        <f>COUNTIF(REG!$P$2:$P$124,HISTORICO!$N505)</f>
        <v>0</v>
      </c>
      <c r="S505" s="6">
        <f>COUNTIF(REG!$V$2:$V$124,HISTORICO!$N505)</f>
        <v>0</v>
      </c>
      <c r="T505" s="6">
        <f>COUNTIF(REG!$AB$2:$AB$124,HISTORICO!$N505)</f>
        <v>0</v>
      </c>
      <c r="U505" s="161" t="str">
        <f>HISTORICO!$P505/HISTORICO!$O505</f>
        <v>#DIV/0!</v>
      </c>
      <c r="V505" s="161" t="str">
        <f>HISTORICO!$Q505/HISTORICO!$O505</f>
        <v>#DIV/0!</v>
      </c>
      <c r="W505" s="161" t="str">
        <f>(HISTORICO!$S505+HISTORICO!$T505)/HISTORICO!$O505</f>
        <v>#DIV/0!</v>
      </c>
      <c r="X505" s="6">
        <f>SUMIF(REG!$D$2:$D$124,HISTORICO!$N505,REG!$F$2:$F$124)+SUMIF(REG!$J$2:$J$124,HISTORICO!$N505,REG!$L$2:$L$124)+SUMIF(REG!$P$2:$P$124,HISTORICO!$N505,REG!$R$2:$R$124)+SUMIF(REG!$V$2:$V$124,HISTORICO!$N505,REG!$X$2:$X$124)+SUMIF(REG!$AB$2:$AB$124,HISTORICO!$N505,REG!$AD$2:$AD$124)</f>
        <v>0</v>
      </c>
      <c r="Y505" s="6">
        <f>SUMIF(REG!$D$2:$D$124,HISTORICO!$N505,REG!$G$2:$G$124)+SUMIF(REG!$J$2:$J$124,HISTORICO!$N505,REG!$M$2:$M$124)+SUMIF(REG!$P$2:$P$124,HISTORICO!$N505,REG!$S$2:$S$124)+SUMIF(REG!$V$2:$V$124,HISTORICO!$N505,REG!$Y$2:$Y$124)+SUMIF(REG!$AB$2:$AB$124,HISTORICO!$N505,REG!$AE$2:$AE$124)</f>
        <v>0</v>
      </c>
      <c r="Z505" s="6">
        <f>SUMIF(REG!$D$2:$D$124,HISTORICO!$N505,REG!$H$2:$H$124)+SUMIF(REG!$J$2:$J$124,HISTORICO!$N505,REG!$N$2:$N$124)+SUMIF(REG!$P$2:$P$124,HISTORICO!$N505,REG!$T$2:$T$124)+SUMIF(REG!$V$2:$V$124,HISTORICO!$N505,REG!$Z$2:$Z$124)+SUMIF(REG!$AB$2:$AB$124,HISTORICO!$N505,REG!$AF$2:$AF$124)</f>
        <v>0</v>
      </c>
      <c r="AA505" s="6">
        <f>SUMIF(REG!$D$2:$D$124,HISTORICO!$N505,REG!$I$2:$I$124)+SUMIF(REG!$J$2:$J$124,HISTORICO!$N505,REG!$O$2:$O$124)+SUMIF(REG!$P$2:$P$124,HISTORICO!$N505,REG!$U$2:$U$124)+SUMIF(REG!$V$2:$V$124,HISTORICO!$N505,REG!$AA$2:$AA$124)+SUMIF(REG!$AB$2:$AB$124,HISTORICO!$N505,REG!$AG$2:$AG$124)</f>
        <v>0</v>
      </c>
      <c r="AB505" s="6">
        <f>SUM(HISTORICO!$X505:$AA505)</f>
        <v>0</v>
      </c>
      <c r="AC505" s="188" t="str">
        <f>HISTORICO!$AB505/HISTORICO!$O505</f>
        <v>#DIV/0!</v>
      </c>
      <c r="AD505" s="149"/>
      <c r="AE505" s="149"/>
      <c r="AF505" s="149"/>
      <c r="AG505" s="149"/>
      <c r="AH505" s="149"/>
      <c r="AI505" s="149"/>
      <c r="AJ505" s="149"/>
    </row>
    <row r="506" ht="14.25" customHeight="1">
      <c r="A506" s="149"/>
      <c r="B506" s="177" t="s">
        <v>469</v>
      </c>
      <c r="C506" s="169">
        <v>28.0</v>
      </c>
      <c r="D506" s="169">
        <v>6.0</v>
      </c>
      <c r="E506" s="161">
        <f>HISTORICO!$D506/HISTORICO!$C506</f>
        <v>0.2142857143</v>
      </c>
      <c r="F506" s="149"/>
      <c r="G506" s="149"/>
      <c r="H506" s="149"/>
      <c r="I506" s="149"/>
      <c r="J506" s="149"/>
      <c r="K506" s="150"/>
      <c r="L506" s="149"/>
      <c r="M506" s="149"/>
      <c r="N506" s="187" t="s">
        <v>621</v>
      </c>
      <c r="O506" s="6">
        <f>SUM(HISTORICO!$P506:$T506)</f>
        <v>0</v>
      </c>
      <c r="P506" s="6">
        <f>COUNTIF(REG!$D$2:$D$124,HISTORICO!$N506)</f>
        <v>0</v>
      </c>
      <c r="Q506" s="6">
        <f>COUNTIF(REG!$J$2:$J$124,HISTORICO!$N506)</f>
        <v>0</v>
      </c>
      <c r="R506" s="6">
        <f>COUNTIF(REG!$P$2:$P$124,HISTORICO!$N506)</f>
        <v>0</v>
      </c>
      <c r="S506" s="6">
        <f>COUNTIF(REG!$V$2:$V$124,HISTORICO!$N506)</f>
        <v>0</v>
      </c>
      <c r="T506" s="6">
        <f>COUNTIF(REG!$AB$2:$AB$124,HISTORICO!$N506)</f>
        <v>0</v>
      </c>
      <c r="U506" s="161" t="str">
        <f>HISTORICO!$P506/HISTORICO!$O506</f>
        <v>#DIV/0!</v>
      </c>
      <c r="V506" s="161" t="str">
        <f>HISTORICO!$Q506/HISTORICO!$O506</f>
        <v>#DIV/0!</v>
      </c>
      <c r="W506" s="161" t="str">
        <f>(HISTORICO!$S506+HISTORICO!$T506)/HISTORICO!$O506</f>
        <v>#DIV/0!</v>
      </c>
      <c r="X506" s="6">
        <f>SUMIF(REG!$D$2:$D$124,HISTORICO!$N506,REG!$F$2:$F$124)+SUMIF(REG!$J$2:$J$124,HISTORICO!$N506,REG!$L$2:$L$124)+SUMIF(REG!$P$2:$P$124,HISTORICO!$N506,REG!$R$2:$R$124)+SUMIF(REG!$V$2:$V$124,HISTORICO!$N506,REG!$X$2:$X$124)+SUMIF(REG!$AB$2:$AB$124,HISTORICO!$N506,REG!$AD$2:$AD$124)</f>
        <v>0</v>
      </c>
      <c r="Y506" s="6">
        <f>SUMIF(REG!$D$2:$D$124,HISTORICO!$N506,REG!$G$2:$G$124)+SUMIF(REG!$J$2:$J$124,HISTORICO!$N506,REG!$M$2:$M$124)+SUMIF(REG!$P$2:$P$124,HISTORICO!$N506,REG!$S$2:$S$124)+SUMIF(REG!$V$2:$V$124,HISTORICO!$N506,REG!$Y$2:$Y$124)+SUMIF(REG!$AB$2:$AB$124,HISTORICO!$N506,REG!$AE$2:$AE$124)</f>
        <v>0</v>
      </c>
      <c r="Z506" s="6">
        <f>SUMIF(REG!$D$2:$D$124,HISTORICO!$N506,REG!$H$2:$H$124)+SUMIF(REG!$J$2:$J$124,HISTORICO!$N506,REG!$N$2:$N$124)+SUMIF(REG!$P$2:$P$124,HISTORICO!$N506,REG!$T$2:$T$124)+SUMIF(REG!$V$2:$V$124,HISTORICO!$N506,REG!$Z$2:$Z$124)+SUMIF(REG!$AB$2:$AB$124,HISTORICO!$N506,REG!$AF$2:$AF$124)</f>
        <v>0</v>
      </c>
      <c r="AA506" s="6">
        <f>SUMIF(REG!$D$2:$D$124,HISTORICO!$N506,REG!$I$2:$I$124)+SUMIF(REG!$J$2:$J$124,HISTORICO!$N506,REG!$O$2:$O$124)+SUMIF(REG!$P$2:$P$124,HISTORICO!$N506,REG!$U$2:$U$124)+SUMIF(REG!$V$2:$V$124,HISTORICO!$N506,REG!$AA$2:$AA$124)+SUMIF(REG!$AB$2:$AB$124,HISTORICO!$N506,REG!$AG$2:$AG$124)</f>
        <v>0</v>
      </c>
      <c r="AB506" s="6">
        <f>SUM(HISTORICO!$X506:$AA506)</f>
        <v>0</v>
      </c>
      <c r="AC506" s="188" t="str">
        <f>HISTORICO!$AB506/HISTORICO!$O506</f>
        <v>#DIV/0!</v>
      </c>
      <c r="AD506" s="149"/>
      <c r="AE506" s="149"/>
      <c r="AF506" s="149"/>
      <c r="AG506" s="149"/>
      <c r="AH506" s="149"/>
      <c r="AI506" s="149"/>
      <c r="AJ506" s="149"/>
    </row>
    <row r="507" ht="14.25" customHeight="1">
      <c r="A507" s="149"/>
      <c r="B507" s="177" t="s">
        <v>53</v>
      </c>
      <c r="C507" s="169">
        <v>25.0</v>
      </c>
      <c r="D507" s="169">
        <v>7.0</v>
      </c>
      <c r="E507" s="161">
        <f>HISTORICO!$D507/HISTORICO!$C507</f>
        <v>0.28</v>
      </c>
      <c r="F507" s="149"/>
      <c r="G507" s="149"/>
      <c r="H507" s="149"/>
      <c r="I507" s="149"/>
      <c r="J507" s="149"/>
      <c r="K507" s="150"/>
      <c r="L507" s="149"/>
      <c r="M507" s="149"/>
      <c r="N507" s="187" t="s">
        <v>624</v>
      </c>
      <c r="O507" s="6">
        <f>SUM(HISTORICO!$P507:$T507)</f>
        <v>0</v>
      </c>
      <c r="P507" s="6">
        <f>COUNTIF(REG!$D$2:$D$124,HISTORICO!$N507)</f>
        <v>0</v>
      </c>
      <c r="Q507" s="6">
        <f>COUNTIF(REG!$J$2:$J$124,HISTORICO!$N507)</f>
        <v>0</v>
      </c>
      <c r="R507" s="6">
        <f>COUNTIF(REG!$P$2:$P$124,HISTORICO!$N507)</f>
        <v>0</v>
      </c>
      <c r="S507" s="6">
        <f>COUNTIF(REG!$V$2:$V$124,HISTORICO!$N507)</f>
        <v>0</v>
      </c>
      <c r="T507" s="6">
        <f>COUNTIF(REG!$AB$2:$AB$124,HISTORICO!$N507)</f>
        <v>0</v>
      </c>
      <c r="U507" s="161" t="str">
        <f>HISTORICO!$P507/HISTORICO!$O507</f>
        <v>#DIV/0!</v>
      </c>
      <c r="V507" s="161" t="str">
        <f>HISTORICO!$Q507/HISTORICO!$O507</f>
        <v>#DIV/0!</v>
      </c>
      <c r="W507" s="161" t="str">
        <f>(HISTORICO!$S507+HISTORICO!$T507)/HISTORICO!$O507</f>
        <v>#DIV/0!</v>
      </c>
      <c r="X507" s="6">
        <f>SUMIF(REG!$D$2:$D$124,HISTORICO!$N507,REG!$F$2:$F$124)+SUMIF(REG!$J$2:$J$124,HISTORICO!$N507,REG!$L$2:$L$124)+SUMIF(REG!$P$2:$P$124,HISTORICO!$N507,REG!$R$2:$R$124)+SUMIF(REG!$V$2:$V$124,HISTORICO!$N507,REG!$X$2:$X$124)+SUMIF(REG!$AB$2:$AB$124,HISTORICO!$N507,REG!$AD$2:$AD$124)</f>
        <v>0</v>
      </c>
      <c r="Y507" s="6">
        <f>SUMIF(REG!$D$2:$D$124,HISTORICO!$N507,REG!$G$2:$G$124)+SUMIF(REG!$J$2:$J$124,HISTORICO!$N507,REG!$M$2:$M$124)+SUMIF(REG!$P$2:$P$124,HISTORICO!$N507,REG!$S$2:$S$124)+SUMIF(REG!$V$2:$V$124,HISTORICO!$N507,REG!$Y$2:$Y$124)+SUMIF(REG!$AB$2:$AB$124,HISTORICO!$N507,REG!$AE$2:$AE$124)</f>
        <v>0</v>
      </c>
      <c r="Z507" s="6">
        <f>SUMIF(REG!$D$2:$D$124,HISTORICO!$N507,REG!$H$2:$H$124)+SUMIF(REG!$J$2:$J$124,HISTORICO!$N507,REG!$N$2:$N$124)+SUMIF(REG!$P$2:$P$124,HISTORICO!$N507,REG!$T$2:$T$124)+SUMIF(REG!$V$2:$V$124,HISTORICO!$N507,REG!$Z$2:$Z$124)+SUMIF(REG!$AB$2:$AB$124,HISTORICO!$N507,REG!$AF$2:$AF$124)</f>
        <v>0</v>
      </c>
      <c r="AA507" s="6">
        <f>SUMIF(REG!$D$2:$D$124,HISTORICO!$N507,REG!$I$2:$I$124)+SUMIF(REG!$J$2:$J$124,HISTORICO!$N507,REG!$O$2:$O$124)+SUMIF(REG!$P$2:$P$124,HISTORICO!$N507,REG!$U$2:$U$124)+SUMIF(REG!$V$2:$V$124,HISTORICO!$N507,REG!$AA$2:$AA$124)+SUMIF(REG!$AB$2:$AB$124,HISTORICO!$N507,REG!$AG$2:$AG$124)</f>
        <v>0</v>
      </c>
      <c r="AB507" s="6">
        <f>SUM(HISTORICO!$X507:$AA507)</f>
        <v>0</v>
      </c>
      <c r="AC507" s="188" t="str">
        <f>HISTORICO!$AB507/HISTORICO!$O507</f>
        <v>#DIV/0!</v>
      </c>
      <c r="AD507" s="149"/>
      <c r="AE507" s="149"/>
      <c r="AF507" s="149"/>
      <c r="AG507" s="149"/>
      <c r="AH507" s="149"/>
      <c r="AI507" s="149"/>
      <c r="AJ507" s="149"/>
    </row>
    <row r="508" ht="14.25" customHeight="1">
      <c r="A508" s="149"/>
      <c r="B508" s="177" t="s">
        <v>399</v>
      </c>
      <c r="C508" s="169">
        <v>23.0</v>
      </c>
      <c r="D508" s="169">
        <v>10.0</v>
      </c>
      <c r="E508" s="161">
        <f>HISTORICO!$D508/HISTORICO!$C508</f>
        <v>0.4347826087</v>
      </c>
      <c r="F508" s="149"/>
      <c r="G508" s="149"/>
      <c r="H508" s="149"/>
      <c r="I508" s="149"/>
      <c r="J508" s="149"/>
      <c r="K508" s="150"/>
      <c r="L508" s="149"/>
      <c r="M508" s="149"/>
      <c r="N508" s="187" t="s">
        <v>622</v>
      </c>
      <c r="O508" s="6">
        <f>SUM(HISTORICO!$P508:$T508)</f>
        <v>0</v>
      </c>
      <c r="P508" s="6">
        <f>COUNTIF(REG!$D$2:$D$124,HISTORICO!$N508)</f>
        <v>0</v>
      </c>
      <c r="Q508" s="6">
        <f>COUNTIF(REG!$J$2:$J$124,HISTORICO!$N508)</f>
        <v>0</v>
      </c>
      <c r="R508" s="6">
        <f>COUNTIF(REG!$P$2:$P$124,HISTORICO!$N508)</f>
        <v>0</v>
      </c>
      <c r="S508" s="6">
        <f>COUNTIF(REG!$V$2:$V$124,HISTORICO!$N508)</f>
        <v>0</v>
      </c>
      <c r="T508" s="6">
        <f>COUNTIF(REG!$AB$2:$AB$124,HISTORICO!$N508)</f>
        <v>0</v>
      </c>
      <c r="U508" s="161" t="str">
        <f>HISTORICO!$P508/HISTORICO!$O508</f>
        <v>#DIV/0!</v>
      </c>
      <c r="V508" s="161" t="str">
        <f>HISTORICO!$Q508/HISTORICO!$O508</f>
        <v>#DIV/0!</v>
      </c>
      <c r="W508" s="161" t="str">
        <f>(HISTORICO!$S508+HISTORICO!$T508)/HISTORICO!$O508</f>
        <v>#DIV/0!</v>
      </c>
      <c r="X508" s="6">
        <f>SUMIF(REG!$D$2:$D$124,HISTORICO!$N508,REG!$F$2:$F$124)+SUMIF(REG!$J$2:$J$124,HISTORICO!$N508,REG!$L$2:$L$124)+SUMIF(REG!$P$2:$P$124,HISTORICO!$N508,REG!$R$2:$R$124)+SUMIF(REG!$V$2:$V$124,HISTORICO!$N508,REG!$X$2:$X$124)+SUMIF(REG!$AB$2:$AB$124,HISTORICO!$N508,REG!$AD$2:$AD$124)</f>
        <v>0</v>
      </c>
      <c r="Y508" s="6">
        <f>SUMIF(REG!$D$2:$D$124,HISTORICO!$N508,REG!$G$2:$G$124)+SUMIF(REG!$J$2:$J$124,HISTORICO!$N508,REG!$M$2:$M$124)+SUMIF(REG!$P$2:$P$124,HISTORICO!$N508,REG!$S$2:$S$124)+SUMIF(REG!$V$2:$V$124,HISTORICO!$N508,REG!$Y$2:$Y$124)+SUMIF(REG!$AB$2:$AB$124,HISTORICO!$N508,REG!$AE$2:$AE$124)</f>
        <v>0</v>
      </c>
      <c r="Z508" s="6">
        <f>SUMIF(REG!$D$2:$D$124,HISTORICO!$N508,REG!$H$2:$H$124)+SUMIF(REG!$J$2:$J$124,HISTORICO!$N508,REG!$N$2:$N$124)+SUMIF(REG!$P$2:$P$124,HISTORICO!$N508,REG!$T$2:$T$124)+SUMIF(REG!$V$2:$V$124,HISTORICO!$N508,REG!$Z$2:$Z$124)+SUMIF(REG!$AB$2:$AB$124,HISTORICO!$N508,REG!$AF$2:$AF$124)</f>
        <v>0</v>
      </c>
      <c r="AA508" s="6">
        <f>SUMIF(REG!$D$2:$D$124,HISTORICO!$N508,REG!$I$2:$I$124)+SUMIF(REG!$J$2:$J$124,HISTORICO!$N508,REG!$O$2:$O$124)+SUMIF(REG!$P$2:$P$124,HISTORICO!$N508,REG!$U$2:$U$124)+SUMIF(REG!$V$2:$V$124,HISTORICO!$N508,REG!$AA$2:$AA$124)+SUMIF(REG!$AB$2:$AB$124,HISTORICO!$N508,REG!$AG$2:$AG$124)</f>
        <v>0</v>
      </c>
      <c r="AB508" s="6">
        <f>SUM(HISTORICO!$X508:$AA508)</f>
        <v>0</v>
      </c>
      <c r="AC508" s="188" t="str">
        <f>HISTORICO!$AB508/HISTORICO!$O508</f>
        <v>#DIV/0!</v>
      </c>
      <c r="AD508" s="149"/>
      <c r="AE508" s="149"/>
      <c r="AF508" s="149"/>
      <c r="AG508" s="149"/>
      <c r="AH508" s="149"/>
      <c r="AI508" s="149"/>
      <c r="AJ508" s="149"/>
    </row>
    <row r="509" ht="14.25" customHeight="1">
      <c r="A509" s="149"/>
      <c r="B509" s="177" t="s">
        <v>480</v>
      </c>
      <c r="C509" s="169">
        <v>19.0</v>
      </c>
      <c r="D509" s="169">
        <v>9.0</v>
      </c>
      <c r="E509" s="161">
        <f>HISTORICO!$D509/HISTORICO!$C509</f>
        <v>0.4736842105</v>
      </c>
      <c r="F509" s="149"/>
      <c r="G509" s="149"/>
      <c r="H509" s="149"/>
      <c r="I509" s="149"/>
      <c r="J509" s="149"/>
      <c r="K509" s="150"/>
      <c r="L509" s="149"/>
      <c r="M509" s="149"/>
      <c r="N509" s="187" t="s">
        <v>581</v>
      </c>
      <c r="O509" s="6">
        <f>SUM(HISTORICO!$P509:$T509)</f>
        <v>0</v>
      </c>
      <c r="P509" s="6">
        <f>COUNTIF(REG!$D$2:$D$124,HISTORICO!$N509)</f>
        <v>0</v>
      </c>
      <c r="Q509" s="6">
        <f>COUNTIF(REG!$J$2:$J$124,HISTORICO!$N509)</f>
        <v>0</v>
      </c>
      <c r="R509" s="6">
        <f>COUNTIF(REG!$P$2:$P$124,HISTORICO!$N509)</f>
        <v>0</v>
      </c>
      <c r="S509" s="6">
        <f>COUNTIF(REG!$V$2:$V$124,HISTORICO!$N509)</f>
        <v>0</v>
      </c>
      <c r="T509" s="6">
        <f>COUNTIF(REG!$AB$2:$AB$124,HISTORICO!$N509)</f>
        <v>0</v>
      </c>
      <c r="U509" s="161" t="str">
        <f>HISTORICO!$P509/HISTORICO!$O509</f>
        <v>#DIV/0!</v>
      </c>
      <c r="V509" s="161" t="str">
        <f>HISTORICO!$Q509/HISTORICO!$O509</f>
        <v>#DIV/0!</v>
      </c>
      <c r="W509" s="161" t="str">
        <f>(HISTORICO!$S509+HISTORICO!$T509)/HISTORICO!$O509</f>
        <v>#DIV/0!</v>
      </c>
      <c r="X509" s="6">
        <f>SUMIF(REG!$D$2:$D$124,HISTORICO!$N509,REG!$F$2:$F$124)+SUMIF(REG!$J$2:$J$124,HISTORICO!$N509,REG!$L$2:$L$124)+SUMIF(REG!$P$2:$P$124,HISTORICO!$N509,REG!$R$2:$R$124)+SUMIF(REG!$V$2:$V$124,HISTORICO!$N509,REG!$X$2:$X$124)+SUMIF(REG!$AB$2:$AB$124,HISTORICO!$N509,REG!$AD$2:$AD$124)</f>
        <v>0</v>
      </c>
      <c r="Y509" s="6">
        <f>SUMIF(REG!$D$2:$D$124,HISTORICO!$N509,REG!$G$2:$G$124)+SUMIF(REG!$J$2:$J$124,HISTORICO!$N509,REG!$M$2:$M$124)+SUMIF(REG!$P$2:$P$124,HISTORICO!$N509,REG!$S$2:$S$124)+SUMIF(REG!$V$2:$V$124,HISTORICO!$N509,REG!$Y$2:$Y$124)+SUMIF(REG!$AB$2:$AB$124,HISTORICO!$N509,REG!$AE$2:$AE$124)</f>
        <v>0</v>
      </c>
      <c r="Z509" s="6">
        <f>SUMIF(REG!$D$2:$D$124,HISTORICO!$N509,REG!$H$2:$H$124)+SUMIF(REG!$J$2:$J$124,HISTORICO!$N509,REG!$N$2:$N$124)+SUMIF(REG!$P$2:$P$124,HISTORICO!$N509,REG!$T$2:$T$124)+SUMIF(REG!$V$2:$V$124,HISTORICO!$N509,REG!$Z$2:$Z$124)+SUMIF(REG!$AB$2:$AB$124,HISTORICO!$N509,REG!$AF$2:$AF$124)</f>
        <v>0</v>
      </c>
      <c r="AA509" s="6">
        <f>SUMIF(REG!$D$2:$D$124,HISTORICO!$N509,REG!$I$2:$I$124)+SUMIF(REG!$J$2:$J$124,HISTORICO!$N509,REG!$O$2:$O$124)+SUMIF(REG!$P$2:$P$124,HISTORICO!$N509,REG!$U$2:$U$124)+SUMIF(REG!$V$2:$V$124,HISTORICO!$N509,REG!$AA$2:$AA$124)+SUMIF(REG!$AB$2:$AB$124,HISTORICO!$N509,REG!$AG$2:$AG$124)</f>
        <v>0</v>
      </c>
      <c r="AB509" s="6">
        <f>SUM(HISTORICO!$X509:$AA509)</f>
        <v>0</v>
      </c>
      <c r="AC509" s="188" t="str">
        <f>HISTORICO!$AB509/HISTORICO!$O509</f>
        <v>#DIV/0!</v>
      </c>
      <c r="AD509" s="149"/>
      <c r="AE509" s="149"/>
      <c r="AF509" s="149"/>
      <c r="AG509" s="149"/>
      <c r="AH509" s="149"/>
      <c r="AI509" s="149"/>
      <c r="AJ509" s="149"/>
    </row>
    <row r="510" ht="14.25" customHeight="1">
      <c r="A510" s="149"/>
      <c r="B510" s="177" t="s">
        <v>478</v>
      </c>
      <c r="C510" s="169">
        <v>19.0</v>
      </c>
      <c r="D510" s="169">
        <v>2.0</v>
      </c>
      <c r="E510" s="161">
        <f>HISTORICO!$D510/HISTORICO!$C510</f>
        <v>0.1052631579</v>
      </c>
      <c r="F510" s="149"/>
      <c r="G510" s="149"/>
      <c r="H510" s="149"/>
      <c r="I510" s="149"/>
      <c r="J510" s="149"/>
      <c r="K510" s="150"/>
      <c r="L510" s="149"/>
      <c r="M510" s="149"/>
      <c r="N510" s="187" t="s">
        <v>582</v>
      </c>
      <c r="O510" s="6">
        <f>SUM(HISTORICO!$P510:$T510)</f>
        <v>0</v>
      </c>
      <c r="P510" s="6">
        <f>COUNTIF(REG!$D$2:$D$124,HISTORICO!$N510)</f>
        <v>0</v>
      </c>
      <c r="Q510" s="6">
        <f>COUNTIF(REG!$J$2:$J$124,HISTORICO!$N510)</f>
        <v>0</v>
      </c>
      <c r="R510" s="6">
        <f>COUNTIF(REG!$P$2:$P$124,HISTORICO!$N510)</f>
        <v>0</v>
      </c>
      <c r="S510" s="6">
        <f>COUNTIF(REG!$V$2:$V$124,HISTORICO!$N510)</f>
        <v>0</v>
      </c>
      <c r="T510" s="6">
        <f>COUNTIF(REG!$AB$2:$AB$124,HISTORICO!$N510)</f>
        <v>0</v>
      </c>
      <c r="U510" s="161" t="str">
        <f>HISTORICO!$P510/HISTORICO!$O510</f>
        <v>#DIV/0!</v>
      </c>
      <c r="V510" s="161" t="str">
        <f>HISTORICO!$Q510/HISTORICO!$O510</f>
        <v>#DIV/0!</v>
      </c>
      <c r="W510" s="161" t="str">
        <f>(HISTORICO!$S510+HISTORICO!$T510)/HISTORICO!$O510</f>
        <v>#DIV/0!</v>
      </c>
      <c r="X510" s="6">
        <f>SUMIF(REG!$D$2:$D$124,HISTORICO!$N510,REG!$F$2:$F$124)+SUMIF(REG!$J$2:$J$124,HISTORICO!$N510,REG!$L$2:$L$124)+SUMIF(REG!$P$2:$P$124,HISTORICO!$N510,REG!$R$2:$R$124)+SUMIF(REG!$V$2:$V$124,HISTORICO!$N510,REG!$X$2:$X$124)+SUMIF(REG!$AB$2:$AB$124,HISTORICO!$N510,REG!$AD$2:$AD$124)</f>
        <v>0</v>
      </c>
      <c r="Y510" s="6">
        <f>SUMIF(REG!$D$2:$D$124,HISTORICO!$N510,REG!$G$2:$G$124)+SUMIF(REG!$J$2:$J$124,HISTORICO!$N510,REG!$M$2:$M$124)+SUMIF(REG!$P$2:$P$124,HISTORICO!$N510,REG!$S$2:$S$124)+SUMIF(REG!$V$2:$V$124,HISTORICO!$N510,REG!$Y$2:$Y$124)+SUMIF(REG!$AB$2:$AB$124,HISTORICO!$N510,REG!$AE$2:$AE$124)</f>
        <v>0</v>
      </c>
      <c r="Z510" s="6">
        <f>SUMIF(REG!$D$2:$D$124,HISTORICO!$N510,REG!$H$2:$H$124)+SUMIF(REG!$J$2:$J$124,HISTORICO!$N510,REG!$N$2:$N$124)+SUMIF(REG!$P$2:$P$124,HISTORICO!$N510,REG!$T$2:$T$124)+SUMIF(REG!$V$2:$V$124,HISTORICO!$N510,REG!$Z$2:$Z$124)+SUMIF(REG!$AB$2:$AB$124,HISTORICO!$N510,REG!$AF$2:$AF$124)</f>
        <v>0</v>
      </c>
      <c r="AA510" s="6">
        <f>SUMIF(REG!$D$2:$D$124,HISTORICO!$N510,REG!$I$2:$I$124)+SUMIF(REG!$J$2:$J$124,HISTORICO!$N510,REG!$O$2:$O$124)+SUMIF(REG!$P$2:$P$124,HISTORICO!$N510,REG!$U$2:$U$124)+SUMIF(REG!$V$2:$V$124,HISTORICO!$N510,REG!$AA$2:$AA$124)+SUMIF(REG!$AB$2:$AB$124,HISTORICO!$N510,REG!$AG$2:$AG$124)</f>
        <v>0</v>
      </c>
      <c r="AB510" s="6">
        <f>SUM(HISTORICO!$X510:$AA510)</f>
        <v>0</v>
      </c>
      <c r="AC510" s="188" t="str">
        <f>HISTORICO!$AB510/HISTORICO!$O510</f>
        <v>#DIV/0!</v>
      </c>
      <c r="AD510" s="149"/>
      <c r="AE510" s="149"/>
      <c r="AF510" s="149"/>
      <c r="AG510" s="149"/>
      <c r="AH510" s="149"/>
      <c r="AI510" s="149"/>
      <c r="AJ510" s="149"/>
    </row>
    <row r="511" ht="14.25" customHeight="1">
      <c r="A511" s="149"/>
      <c r="B511" s="177" t="s">
        <v>487</v>
      </c>
      <c r="C511" s="169">
        <v>15.0</v>
      </c>
      <c r="D511" s="169">
        <v>3.0</v>
      </c>
      <c r="E511" s="161">
        <f>HISTORICO!$D511/HISTORICO!$C511</f>
        <v>0.2</v>
      </c>
      <c r="F511" s="149"/>
      <c r="G511" s="149"/>
      <c r="H511" s="149"/>
      <c r="I511" s="149"/>
      <c r="J511" s="149"/>
      <c r="K511" s="150"/>
      <c r="L511" s="149"/>
      <c r="M511" s="149"/>
      <c r="N511" s="187" t="s">
        <v>583</v>
      </c>
      <c r="O511" s="6">
        <f>SUM(HISTORICO!$P511:$T511)</f>
        <v>0</v>
      </c>
      <c r="P511" s="6">
        <f>COUNTIF(REG!$D$2:$D$124,HISTORICO!$N511)</f>
        <v>0</v>
      </c>
      <c r="Q511" s="6">
        <f>COUNTIF(REG!$J$2:$J$124,HISTORICO!$N511)</f>
        <v>0</v>
      </c>
      <c r="R511" s="6">
        <f>COUNTIF(REG!$P$2:$P$124,HISTORICO!$N511)</f>
        <v>0</v>
      </c>
      <c r="S511" s="6">
        <f>COUNTIF(REG!$V$2:$V$124,HISTORICO!$N511)</f>
        <v>0</v>
      </c>
      <c r="T511" s="6">
        <f>COUNTIF(REG!$AB$2:$AB$124,HISTORICO!$N511)</f>
        <v>0</v>
      </c>
      <c r="U511" s="161" t="str">
        <f>HISTORICO!$P511/HISTORICO!$O511</f>
        <v>#DIV/0!</v>
      </c>
      <c r="V511" s="161" t="str">
        <f>HISTORICO!$Q511/HISTORICO!$O511</f>
        <v>#DIV/0!</v>
      </c>
      <c r="W511" s="161" t="str">
        <f>(HISTORICO!$S511+HISTORICO!$T511)/HISTORICO!$O511</f>
        <v>#DIV/0!</v>
      </c>
      <c r="X511" s="6">
        <f>SUMIF(REG!$D$2:$D$124,HISTORICO!$N511,REG!$F$2:$F$124)+SUMIF(REG!$J$2:$J$124,HISTORICO!$N511,REG!$L$2:$L$124)+SUMIF(REG!$P$2:$P$124,HISTORICO!$N511,REG!$R$2:$R$124)+SUMIF(REG!$V$2:$V$124,HISTORICO!$N511,REG!$X$2:$X$124)+SUMIF(REG!$AB$2:$AB$124,HISTORICO!$N511,REG!$AD$2:$AD$124)</f>
        <v>0</v>
      </c>
      <c r="Y511" s="6">
        <f>SUMIF(REG!$D$2:$D$124,HISTORICO!$N511,REG!$G$2:$G$124)+SUMIF(REG!$J$2:$J$124,HISTORICO!$N511,REG!$M$2:$M$124)+SUMIF(REG!$P$2:$P$124,HISTORICO!$N511,REG!$S$2:$S$124)+SUMIF(REG!$V$2:$V$124,HISTORICO!$N511,REG!$Y$2:$Y$124)+SUMIF(REG!$AB$2:$AB$124,HISTORICO!$N511,REG!$AE$2:$AE$124)</f>
        <v>0</v>
      </c>
      <c r="Z511" s="6">
        <f>SUMIF(REG!$D$2:$D$124,HISTORICO!$N511,REG!$H$2:$H$124)+SUMIF(REG!$J$2:$J$124,HISTORICO!$N511,REG!$N$2:$N$124)+SUMIF(REG!$P$2:$P$124,HISTORICO!$N511,REG!$T$2:$T$124)+SUMIF(REG!$V$2:$V$124,HISTORICO!$N511,REG!$Z$2:$Z$124)+SUMIF(REG!$AB$2:$AB$124,HISTORICO!$N511,REG!$AF$2:$AF$124)</f>
        <v>0</v>
      </c>
      <c r="AA511" s="6">
        <f>SUMIF(REG!$D$2:$D$124,HISTORICO!$N511,REG!$I$2:$I$124)+SUMIF(REG!$J$2:$J$124,HISTORICO!$N511,REG!$O$2:$O$124)+SUMIF(REG!$P$2:$P$124,HISTORICO!$N511,REG!$U$2:$U$124)+SUMIF(REG!$V$2:$V$124,HISTORICO!$N511,REG!$AA$2:$AA$124)+SUMIF(REG!$AB$2:$AB$124,HISTORICO!$N511,REG!$AG$2:$AG$124)</f>
        <v>0</v>
      </c>
      <c r="AB511" s="6">
        <f>SUM(HISTORICO!$X511:$AA511)</f>
        <v>0</v>
      </c>
      <c r="AC511" s="188" t="str">
        <f>HISTORICO!$AB511/HISTORICO!$O511</f>
        <v>#DIV/0!</v>
      </c>
      <c r="AD511" s="149"/>
      <c r="AE511" s="149"/>
      <c r="AF511" s="149"/>
      <c r="AG511" s="149"/>
      <c r="AH511" s="149"/>
      <c r="AI511" s="149"/>
      <c r="AJ511" s="149"/>
    </row>
    <row r="512" ht="14.25" customHeight="1">
      <c r="A512" s="149"/>
      <c r="B512" s="177" t="s">
        <v>46</v>
      </c>
      <c r="C512" s="169">
        <v>15.0</v>
      </c>
      <c r="D512" s="169">
        <v>5.0</v>
      </c>
      <c r="E512" s="161">
        <f>HISTORICO!$D512/HISTORICO!$C512</f>
        <v>0.3333333333</v>
      </c>
      <c r="F512" s="149"/>
      <c r="G512" s="149"/>
      <c r="H512" s="149"/>
      <c r="I512" s="149"/>
      <c r="J512" s="149"/>
      <c r="K512" s="150"/>
      <c r="L512" s="149"/>
      <c r="M512" s="149"/>
      <c r="N512" s="187" t="s">
        <v>584</v>
      </c>
      <c r="O512" s="6">
        <f>SUM(HISTORICO!$P512:$T512)</f>
        <v>0</v>
      </c>
      <c r="P512" s="6">
        <f>COUNTIF(REG!$D$2:$D$124,HISTORICO!$N512)</f>
        <v>0</v>
      </c>
      <c r="Q512" s="6">
        <f>COUNTIF(REG!$J$2:$J$124,HISTORICO!$N512)</f>
        <v>0</v>
      </c>
      <c r="R512" s="6">
        <f>COUNTIF(REG!$P$2:$P$124,HISTORICO!$N512)</f>
        <v>0</v>
      </c>
      <c r="S512" s="6">
        <f>COUNTIF(REG!$V$2:$V$124,HISTORICO!$N512)</f>
        <v>0</v>
      </c>
      <c r="T512" s="6">
        <f>COUNTIF(REG!$AB$2:$AB$124,HISTORICO!$N512)</f>
        <v>0</v>
      </c>
      <c r="U512" s="161" t="str">
        <f>HISTORICO!$P512/HISTORICO!$O512</f>
        <v>#DIV/0!</v>
      </c>
      <c r="V512" s="161" t="str">
        <f>HISTORICO!$Q512/HISTORICO!$O512</f>
        <v>#DIV/0!</v>
      </c>
      <c r="W512" s="161" t="str">
        <f>(HISTORICO!$S512+HISTORICO!$T512)/HISTORICO!$O512</f>
        <v>#DIV/0!</v>
      </c>
      <c r="X512" s="6">
        <f>SUMIF(REG!$D$2:$D$124,HISTORICO!$N512,REG!$F$2:$F$124)+SUMIF(REG!$J$2:$J$124,HISTORICO!$N512,REG!$L$2:$L$124)+SUMIF(REG!$P$2:$P$124,HISTORICO!$N512,REG!$R$2:$R$124)+SUMIF(REG!$V$2:$V$124,HISTORICO!$N512,REG!$X$2:$X$124)+SUMIF(REG!$AB$2:$AB$124,HISTORICO!$N512,REG!$AD$2:$AD$124)</f>
        <v>0</v>
      </c>
      <c r="Y512" s="6">
        <f>SUMIF(REG!$D$2:$D$124,HISTORICO!$N512,REG!$G$2:$G$124)+SUMIF(REG!$J$2:$J$124,HISTORICO!$N512,REG!$M$2:$M$124)+SUMIF(REG!$P$2:$P$124,HISTORICO!$N512,REG!$S$2:$S$124)+SUMIF(REG!$V$2:$V$124,HISTORICO!$N512,REG!$Y$2:$Y$124)+SUMIF(REG!$AB$2:$AB$124,HISTORICO!$N512,REG!$AE$2:$AE$124)</f>
        <v>0</v>
      </c>
      <c r="Z512" s="6">
        <f>SUMIF(REG!$D$2:$D$124,HISTORICO!$N512,REG!$H$2:$H$124)+SUMIF(REG!$J$2:$J$124,HISTORICO!$N512,REG!$N$2:$N$124)+SUMIF(REG!$P$2:$P$124,HISTORICO!$N512,REG!$T$2:$T$124)+SUMIF(REG!$V$2:$V$124,HISTORICO!$N512,REG!$Z$2:$Z$124)+SUMIF(REG!$AB$2:$AB$124,HISTORICO!$N512,REG!$AF$2:$AF$124)</f>
        <v>0</v>
      </c>
      <c r="AA512" s="6">
        <f>SUMIF(REG!$D$2:$D$124,HISTORICO!$N512,REG!$I$2:$I$124)+SUMIF(REG!$J$2:$J$124,HISTORICO!$N512,REG!$O$2:$O$124)+SUMIF(REG!$P$2:$P$124,HISTORICO!$N512,REG!$U$2:$U$124)+SUMIF(REG!$V$2:$V$124,HISTORICO!$N512,REG!$AA$2:$AA$124)+SUMIF(REG!$AB$2:$AB$124,HISTORICO!$N512,REG!$AG$2:$AG$124)</f>
        <v>0</v>
      </c>
      <c r="AB512" s="6">
        <f>SUM(HISTORICO!$X512:$AA512)</f>
        <v>0</v>
      </c>
      <c r="AC512" s="188" t="str">
        <f>HISTORICO!$AB512/HISTORICO!$O512</f>
        <v>#DIV/0!</v>
      </c>
      <c r="AD512" s="149"/>
      <c r="AE512" s="149"/>
      <c r="AF512" s="149"/>
      <c r="AG512" s="149"/>
      <c r="AH512" s="149"/>
      <c r="AI512" s="149"/>
      <c r="AJ512" s="149"/>
    </row>
    <row r="513" ht="14.25" customHeight="1">
      <c r="A513" s="149"/>
      <c r="B513" s="177" t="s">
        <v>546</v>
      </c>
      <c r="C513" s="169">
        <v>12.0</v>
      </c>
      <c r="D513" s="169">
        <v>4.0</v>
      </c>
      <c r="E513" s="161">
        <f>HISTORICO!$D513/HISTORICO!$C513</f>
        <v>0.3333333333</v>
      </c>
      <c r="F513" s="149"/>
      <c r="G513" s="149"/>
      <c r="H513" s="149"/>
      <c r="I513" s="149"/>
      <c r="J513" s="149"/>
      <c r="K513" s="150"/>
      <c r="L513" s="149"/>
      <c r="M513" s="149"/>
      <c r="N513" s="187" t="s">
        <v>585</v>
      </c>
      <c r="O513" s="6">
        <f>SUM(HISTORICO!$P513:$T513)</f>
        <v>0</v>
      </c>
      <c r="P513" s="6">
        <f>COUNTIF(REG!$D$2:$D$124,HISTORICO!$N513)</f>
        <v>0</v>
      </c>
      <c r="Q513" s="6">
        <f>COUNTIF(REG!$J$2:$J$124,HISTORICO!$N513)</f>
        <v>0</v>
      </c>
      <c r="R513" s="6">
        <f>COUNTIF(REG!$P$2:$P$124,HISTORICO!$N513)</f>
        <v>0</v>
      </c>
      <c r="S513" s="6">
        <f>COUNTIF(REG!$V$2:$V$124,HISTORICO!$N513)</f>
        <v>0</v>
      </c>
      <c r="T513" s="6">
        <f>COUNTIF(REG!$AB$2:$AB$124,HISTORICO!$N513)</f>
        <v>0</v>
      </c>
      <c r="U513" s="161" t="str">
        <f>HISTORICO!$P513/HISTORICO!$O513</f>
        <v>#DIV/0!</v>
      </c>
      <c r="V513" s="161" t="str">
        <f>HISTORICO!$Q513/HISTORICO!$O513</f>
        <v>#DIV/0!</v>
      </c>
      <c r="W513" s="161" t="str">
        <f>(HISTORICO!$S513+HISTORICO!$T513)/HISTORICO!$O513</f>
        <v>#DIV/0!</v>
      </c>
      <c r="X513" s="6">
        <f>SUMIF(REG!$D$2:$D$124,HISTORICO!$N513,REG!$F$2:$F$124)+SUMIF(REG!$J$2:$J$124,HISTORICO!$N513,REG!$L$2:$L$124)+SUMIF(REG!$P$2:$P$124,HISTORICO!$N513,REG!$R$2:$R$124)+SUMIF(REG!$V$2:$V$124,HISTORICO!$N513,REG!$X$2:$X$124)+SUMIF(REG!$AB$2:$AB$124,HISTORICO!$N513,REG!$AD$2:$AD$124)</f>
        <v>0</v>
      </c>
      <c r="Y513" s="6">
        <f>SUMIF(REG!$D$2:$D$124,HISTORICO!$N513,REG!$G$2:$G$124)+SUMIF(REG!$J$2:$J$124,HISTORICO!$N513,REG!$M$2:$M$124)+SUMIF(REG!$P$2:$P$124,HISTORICO!$N513,REG!$S$2:$S$124)+SUMIF(REG!$V$2:$V$124,HISTORICO!$N513,REG!$Y$2:$Y$124)+SUMIF(REG!$AB$2:$AB$124,HISTORICO!$N513,REG!$AE$2:$AE$124)</f>
        <v>0</v>
      </c>
      <c r="Z513" s="6">
        <f>SUMIF(REG!$D$2:$D$124,HISTORICO!$N513,REG!$H$2:$H$124)+SUMIF(REG!$J$2:$J$124,HISTORICO!$N513,REG!$N$2:$N$124)+SUMIF(REG!$P$2:$P$124,HISTORICO!$N513,REG!$T$2:$T$124)+SUMIF(REG!$V$2:$V$124,HISTORICO!$N513,REG!$Z$2:$Z$124)+SUMIF(REG!$AB$2:$AB$124,HISTORICO!$N513,REG!$AF$2:$AF$124)</f>
        <v>0</v>
      </c>
      <c r="AA513" s="6">
        <f>SUMIF(REG!$D$2:$D$124,HISTORICO!$N513,REG!$I$2:$I$124)+SUMIF(REG!$J$2:$J$124,HISTORICO!$N513,REG!$O$2:$O$124)+SUMIF(REG!$P$2:$P$124,HISTORICO!$N513,REG!$U$2:$U$124)+SUMIF(REG!$V$2:$V$124,HISTORICO!$N513,REG!$AA$2:$AA$124)+SUMIF(REG!$AB$2:$AB$124,HISTORICO!$N513,REG!$AG$2:$AG$124)</f>
        <v>0</v>
      </c>
      <c r="AB513" s="6">
        <f>SUM(HISTORICO!$X513:$AA513)</f>
        <v>0</v>
      </c>
      <c r="AC513" s="188" t="str">
        <f>HISTORICO!$AB513/HISTORICO!$O513</f>
        <v>#DIV/0!</v>
      </c>
      <c r="AD513" s="149"/>
      <c r="AE513" s="149"/>
      <c r="AF513" s="149"/>
      <c r="AG513" s="149"/>
      <c r="AH513" s="149"/>
      <c r="AI513" s="149"/>
      <c r="AJ513" s="149"/>
    </row>
    <row r="514" ht="14.25" customHeight="1">
      <c r="A514" s="149"/>
      <c r="B514" s="177" t="s">
        <v>110</v>
      </c>
      <c r="C514" s="169">
        <v>12.0</v>
      </c>
      <c r="D514" s="169">
        <v>3.0</v>
      </c>
      <c r="E514" s="161">
        <f>HISTORICO!$D514/HISTORICO!$C514</f>
        <v>0.25</v>
      </c>
      <c r="F514" s="149"/>
      <c r="G514" s="149"/>
      <c r="H514" s="149"/>
      <c r="I514" s="149"/>
      <c r="J514" s="149"/>
      <c r="K514" s="150"/>
      <c r="L514" s="149"/>
      <c r="M514" s="149"/>
      <c r="N514" s="187" t="s">
        <v>586</v>
      </c>
      <c r="O514" s="6">
        <f>SUM(HISTORICO!$P514:$T514)</f>
        <v>0</v>
      </c>
      <c r="P514" s="6">
        <f>COUNTIF(REG!$D$2:$D$124,HISTORICO!$N514)</f>
        <v>0</v>
      </c>
      <c r="Q514" s="6">
        <f>COUNTIF(REG!$J$2:$J$124,HISTORICO!$N514)</f>
        <v>0</v>
      </c>
      <c r="R514" s="6">
        <f>COUNTIF(REG!$P$2:$P$124,HISTORICO!$N514)</f>
        <v>0</v>
      </c>
      <c r="S514" s="6">
        <f>COUNTIF(REG!$V$2:$V$124,HISTORICO!$N514)</f>
        <v>0</v>
      </c>
      <c r="T514" s="6">
        <f>COUNTIF(REG!$AB$2:$AB$124,HISTORICO!$N514)</f>
        <v>0</v>
      </c>
      <c r="U514" s="161" t="str">
        <f>HISTORICO!$P514/HISTORICO!$O514</f>
        <v>#DIV/0!</v>
      </c>
      <c r="V514" s="161" t="str">
        <f>HISTORICO!$Q514/HISTORICO!$O514</f>
        <v>#DIV/0!</v>
      </c>
      <c r="W514" s="161" t="str">
        <f>(HISTORICO!$S514+HISTORICO!$T514)/HISTORICO!$O514</f>
        <v>#DIV/0!</v>
      </c>
      <c r="X514" s="6">
        <f>SUMIF(REG!$D$2:$D$124,HISTORICO!$N514,REG!$F$2:$F$124)+SUMIF(REG!$J$2:$J$124,HISTORICO!$N514,REG!$L$2:$L$124)+SUMIF(REG!$P$2:$P$124,HISTORICO!$N514,REG!$R$2:$R$124)+SUMIF(REG!$V$2:$V$124,HISTORICO!$N514,REG!$X$2:$X$124)+SUMIF(REG!$AB$2:$AB$124,HISTORICO!$N514,REG!$AD$2:$AD$124)</f>
        <v>0</v>
      </c>
      <c r="Y514" s="6">
        <f>SUMIF(REG!$D$2:$D$124,HISTORICO!$N514,REG!$G$2:$G$124)+SUMIF(REG!$J$2:$J$124,HISTORICO!$N514,REG!$M$2:$M$124)+SUMIF(REG!$P$2:$P$124,HISTORICO!$N514,REG!$S$2:$S$124)+SUMIF(REG!$V$2:$V$124,HISTORICO!$N514,REG!$Y$2:$Y$124)+SUMIF(REG!$AB$2:$AB$124,HISTORICO!$N514,REG!$AE$2:$AE$124)</f>
        <v>0</v>
      </c>
      <c r="Z514" s="6">
        <f>SUMIF(REG!$D$2:$D$124,HISTORICO!$N514,REG!$H$2:$H$124)+SUMIF(REG!$J$2:$J$124,HISTORICO!$N514,REG!$N$2:$N$124)+SUMIF(REG!$P$2:$P$124,HISTORICO!$N514,REG!$T$2:$T$124)+SUMIF(REG!$V$2:$V$124,HISTORICO!$N514,REG!$Z$2:$Z$124)+SUMIF(REG!$AB$2:$AB$124,HISTORICO!$N514,REG!$AF$2:$AF$124)</f>
        <v>0</v>
      </c>
      <c r="AA514" s="6">
        <f>SUMIF(REG!$D$2:$D$124,HISTORICO!$N514,REG!$I$2:$I$124)+SUMIF(REG!$J$2:$J$124,HISTORICO!$N514,REG!$O$2:$O$124)+SUMIF(REG!$P$2:$P$124,HISTORICO!$N514,REG!$U$2:$U$124)+SUMIF(REG!$V$2:$V$124,HISTORICO!$N514,REG!$AA$2:$AA$124)+SUMIF(REG!$AB$2:$AB$124,HISTORICO!$N514,REG!$AG$2:$AG$124)</f>
        <v>0</v>
      </c>
      <c r="AB514" s="6">
        <f>SUM(HISTORICO!$X514:$AA514)</f>
        <v>0</v>
      </c>
      <c r="AC514" s="188" t="str">
        <f>HISTORICO!$AB514/HISTORICO!$O514</f>
        <v>#DIV/0!</v>
      </c>
      <c r="AD514" s="149"/>
      <c r="AE514" s="149"/>
      <c r="AF514" s="149"/>
      <c r="AG514" s="149"/>
      <c r="AH514" s="149"/>
      <c r="AI514" s="149"/>
      <c r="AJ514" s="149"/>
    </row>
    <row r="515" ht="14.25" customHeight="1">
      <c r="A515" s="149"/>
      <c r="B515" s="177" t="s">
        <v>369</v>
      </c>
      <c r="C515" s="169">
        <v>12.0</v>
      </c>
      <c r="D515" s="169">
        <v>8.0</v>
      </c>
      <c r="E515" s="161">
        <f>HISTORICO!$D515/HISTORICO!$C515</f>
        <v>0.6666666667</v>
      </c>
      <c r="F515" s="149"/>
      <c r="G515" s="149"/>
      <c r="H515" s="149"/>
      <c r="I515" s="149"/>
      <c r="J515" s="149"/>
      <c r="K515" s="150"/>
      <c r="L515" s="149"/>
      <c r="M515" s="149"/>
      <c r="N515" s="187" t="s">
        <v>587</v>
      </c>
      <c r="O515" s="6">
        <f>SUM(HISTORICO!$P515:$T515)</f>
        <v>0</v>
      </c>
      <c r="P515" s="6">
        <f>COUNTIF(REG!$D$2:$D$124,HISTORICO!$N515)</f>
        <v>0</v>
      </c>
      <c r="Q515" s="6">
        <f>COUNTIF(REG!$J$2:$J$124,HISTORICO!$N515)</f>
        <v>0</v>
      </c>
      <c r="R515" s="6">
        <f>COUNTIF(REG!$P$2:$P$124,HISTORICO!$N515)</f>
        <v>0</v>
      </c>
      <c r="S515" s="6">
        <f>COUNTIF(REG!$V$2:$V$124,HISTORICO!$N515)</f>
        <v>0</v>
      </c>
      <c r="T515" s="6">
        <f>COUNTIF(REG!$AB$2:$AB$124,HISTORICO!$N515)</f>
        <v>0</v>
      </c>
      <c r="U515" s="161" t="str">
        <f>HISTORICO!$P515/HISTORICO!$O515</f>
        <v>#DIV/0!</v>
      </c>
      <c r="V515" s="161" t="str">
        <f>HISTORICO!$Q515/HISTORICO!$O515</f>
        <v>#DIV/0!</v>
      </c>
      <c r="W515" s="161" t="str">
        <f>(HISTORICO!$S515+HISTORICO!$T515)/HISTORICO!$O515</f>
        <v>#DIV/0!</v>
      </c>
      <c r="X515" s="6">
        <f>SUMIF(REG!$D$2:$D$124,HISTORICO!$N515,REG!$F$2:$F$124)+SUMIF(REG!$J$2:$J$124,HISTORICO!$N515,REG!$L$2:$L$124)+SUMIF(REG!$P$2:$P$124,HISTORICO!$N515,REG!$R$2:$R$124)+SUMIF(REG!$V$2:$V$124,HISTORICO!$N515,REG!$X$2:$X$124)+SUMIF(REG!$AB$2:$AB$124,HISTORICO!$N515,REG!$AD$2:$AD$124)</f>
        <v>0</v>
      </c>
      <c r="Y515" s="6">
        <f>SUMIF(REG!$D$2:$D$124,HISTORICO!$N515,REG!$G$2:$G$124)+SUMIF(REG!$J$2:$J$124,HISTORICO!$N515,REG!$M$2:$M$124)+SUMIF(REG!$P$2:$P$124,HISTORICO!$N515,REG!$S$2:$S$124)+SUMIF(REG!$V$2:$V$124,HISTORICO!$N515,REG!$Y$2:$Y$124)+SUMIF(REG!$AB$2:$AB$124,HISTORICO!$N515,REG!$AE$2:$AE$124)</f>
        <v>0</v>
      </c>
      <c r="Z515" s="6">
        <f>SUMIF(REG!$D$2:$D$124,HISTORICO!$N515,REG!$H$2:$H$124)+SUMIF(REG!$J$2:$J$124,HISTORICO!$N515,REG!$N$2:$N$124)+SUMIF(REG!$P$2:$P$124,HISTORICO!$N515,REG!$T$2:$T$124)+SUMIF(REG!$V$2:$V$124,HISTORICO!$N515,REG!$Z$2:$Z$124)+SUMIF(REG!$AB$2:$AB$124,HISTORICO!$N515,REG!$AF$2:$AF$124)</f>
        <v>0</v>
      </c>
      <c r="AA515" s="6">
        <f>SUMIF(REG!$D$2:$D$124,HISTORICO!$N515,REG!$I$2:$I$124)+SUMIF(REG!$J$2:$J$124,HISTORICO!$N515,REG!$O$2:$O$124)+SUMIF(REG!$P$2:$P$124,HISTORICO!$N515,REG!$U$2:$U$124)+SUMIF(REG!$V$2:$V$124,HISTORICO!$N515,REG!$AA$2:$AA$124)+SUMIF(REG!$AB$2:$AB$124,HISTORICO!$N515,REG!$AG$2:$AG$124)</f>
        <v>0</v>
      </c>
      <c r="AB515" s="6">
        <f>SUM(HISTORICO!$X515:$AA515)</f>
        <v>0</v>
      </c>
      <c r="AC515" s="188" t="str">
        <f>HISTORICO!$AB515/HISTORICO!$O515</f>
        <v>#DIV/0!</v>
      </c>
      <c r="AD515" s="149"/>
      <c r="AE515" s="149"/>
      <c r="AF515" s="149"/>
      <c r="AG515" s="149"/>
      <c r="AH515" s="149"/>
      <c r="AI515" s="149"/>
      <c r="AJ515" s="149"/>
    </row>
    <row r="516" ht="14.25" customHeight="1">
      <c r="A516" s="149"/>
      <c r="B516" s="177" t="s">
        <v>47</v>
      </c>
      <c r="C516" s="169">
        <v>11.0</v>
      </c>
      <c r="D516" s="169">
        <v>6.0</v>
      </c>
      <c r="E516" s="161">
        <f>HISTORICO!$D516/HISTORICO!$C516</f>
        <v>0.5454545455</v>
      </c>
      <c r="F516" s="149"/>
      <c r="G516" s="149"/>
      <c r="H516" s="149"/>
      <c r="I516" s="149"/>
      <c r="J516" s="149"/>
      <c r="K516" s="150"/>
      <c r="L516" s="149"/>
      <c r="M516" s="149"/>
      <c r="N516" s="187" t="s">
        <v>588</v>
      </c>
      <c r="O516" s="6">
        <f>SUM(HISTORICO!$P516:$T516)</f>
        <v>0</v>
      </c>
      <c r="P516" s="6">
        <f>COUNTIF(REG!$D$2:$D$124,HISTORICO!$N516)</f>
        <v>0</v>
      </c>
      <c r="Q516" s="6">
        <f>COUNTIF(REG!$J$2:$J$124,HISTORICO!$N516)</f>
        <v>0</v>
      </c>
      <c r="R516" s="6">
        <f>COUNTIF(REG!$P$2:$P$124,HISTORICO!$N516)</f>
        <v>0</v>
      </c>
      <c r="S516" s="6">
        <f>COUNTIF(REG!$V$2:$V$124,HISTORICO!$N516)</f>
        <v>0</v>
      </c>
      <c r="T516" s="6">
        <f>COUNTIF(REG!$AB$2:$AB$124,HISTORICO!$N516)</f>
        <v>0</v>
      </c>
      <c r="U516" s="161" t="str">
        <f>HISTORICO!$P516/HISTORICO!$O516</f>
        <v>#DIV/0!</v>
      </c>
      <c r="V516" s="161" t="str">
        <f>HISTORICO!$Q516/HISTORICO!$O516</f>
        <v>#DIV/0!</v>
      </c>
      <c r="W516" s="161" t="str">
        <f>(HISTORICO!$S516+HISTORICO!$T516)/HISTORICO!$O516</f>
        <v>#DIV/0!</v>
      </c>
      <c r="X516" s="6">
        <f>SUMIF(REG!$D$2:$D$124,HISTORICO!$N516,REG!$F$2:$F$124)+SUMIF(REG!$J$2:$J$124,HISTORICO!$N516,REG!$L$2:$L$124)+SUMIF(REG!$P$2:$P$124,HISTORICO!$N516,REG!$R$2:$R$124)+SUMIF(REG!$V$2:$V$124,HISTORICO!$N516,REG!$X$2:$X$124)+SUMIF(REG!$AB$2:$AB$124,HISTORICO!$N516,REG!$AD$2:$AD$124)</f>
        <v>0</v>
      </c>
      <c r="Y516" s="6">
        <f>SUMIF(REG!$D$2:$D$124,HISTORICO!$N516,REG!$G$2:$G$124)+SUMIF(REG!$J$2:$J$124,HISTORICO!$N516,REG!$M$2:$M$124)+SUMIF(REG!$P$2:$P$124,HISTORICO!$N516,REG!$S$2:$S$124)+SUMIF(REG!$V$2:$V$124,HISTORICO!$N516,REG!$Y$2:$Y$124)+SUMIF(REG!$AB$2:$AB$124,HISTORICO!$N516,REG!$AE$2:$AE$124)</f>
        <v>0</v>
      </c>
      <c r="Z516" s="6">
        <f>SUMIF(REG!$D$2:$D$124,HISTORICO!$N516,REG!$H$2:$H$124)+SUMIF(REG!$J$2:$J$124,HISTORICO!$N516,REG!$N$2:$N$124)+SUMIF(REG!$P$2:$P$124,HISTORICO!$N516,REG!$T$2:$T$124)+SUMIF(REG!$V$2:$V$124,HISTORICO!$N516,REG!$Z$2:$Z$124)+SUMIF(REG!$AB$2:$AB$124,HISTORICO!$N516,REG!$AF$2:$AF$124)</f>
        <v>0</v>
      </c>
      <c r="AA516" s="6">
        <f>SUMIF(REG!$D$2:$D$124,HISTORICO!$N516,REG!$I$2:$I$124)+SUMIF(REG!$J$2:$J$124,HISTORICO!$N516,REG!$O$2:$O$124)+SUMIF(REG!$P$2:$P$124,HISTORICO!$N516,REG!$U$2:$U$124)+SUMIF(REG!$V$2:$V$124,HISTORICO!$N516,REG!$AA$2:$AA$124)+SUMIF(REG!$AB$2:$AB$124,HISTORICO!$N516,REG!$AG$2:$AG$124)</f>
        <v>0</v>
      </c>
      <c r="AB516" s="6">
        <f>SUM(HISTORICO!$X516:$AA516)</f>
        <v>0</v>
      </c>
      <c r="AC516" s="188" t="str">
        <f>HISTORICO!$AB516/HISTORICO!$O516</f>
        <v>#DIV/0!</v>
      </c>
      <c r="AD516" s="149"/>
      <c r="AE516" s="149"/>
      <c r="AF516" s="149"/>
      <c r="AG516" s="149"/>
      <c r="AH516" s="149"/>
      <c r="AI516" s="149"/>
      <c r="AJ516" s="149"/>
    </row>
    <row r="517" ht="14.25" customHeight="1">
      <c r="A517" s="149"/>
      <c r="B517" s="177" t="s">
        <v>392</v>
      </c>
      <c r="C517" s="169">
        <v>11.0</v>
      </c>
      <c r="D517" s="169">
        <v>5.0</v>
      </c>
      <c r="E517" s="161">
        <f>HISTORICO!$D517/HISTORICO!$C517</f>
        <v>0.4545454545</v>
      </c>
      <c r="F517" s="149"/>
      <c r="G517" s="149"/>
      <c r="H517" s="149"/>
      <c r="I517" s="149"/>
      <c r="J517" s="149"/>
      <c r="K517" s="150"/>
      <c r="L517" s="149"/>
      <c r="M517" s="149"/>
      <c r="N517" s="187" t="s">
        <v>589</v>
      </c>
      <c r="O517" s="6">
        <f>SUM(HISTORICO!$P517:$T517)</f>
        <v>0</v>
      </c>
      <c r="P517" s="6">
        <f>COUNTIF(REG!$D$2:$D$124,HISTORICO!$N517)</f>
        <v>0</v>
      </c>
      <c r="Q517" s="6">
        <f>COUNTIF(REG!$J$2:$J$124,HISTORICO!$N517)</f>
        <v>0</v>
      </c>
      <c r="R517" s="6">
        <f>COUNTIF(REG!$P$2:$P$124,HISTORICO!$N517)</f>
        <v>0</v>
      </c>
      <c r="S517" s="6">
        <f>COUNTIF(REG!$V$2:$V$124,HISTORICO!$N517)</f>
        <v>0</v>
      </c>
      <c r="T517" s="6">
        <f>COUNTIF(REG!$AB$2:$AB$124,HISTORICO!$N517)</f>
        <v>0</v>
      </c>
      <c r="U517" s="161" t="str">
        <f>HISTORICO!$P517/HISTORICO!$O517</f>
        <v>#DIV/0!</v>
      </c>
      <c r="V517" s="161" t="str">
        <f>HISTORICO!$Q517/HISTORICO!$O517</f>
        <v>#DIV/0!</v>
      </c>
      <c r="W517" s="161" t="str">
        <f>(HISTORICO!$S517+HISTORICO!$T517)/HISTORICO!$O517</f>
        <v>#DIV/0!</v>
      </c>
      <c r="X517" s="6">
        <f>SUMIF(REG!$D$2:$D$124,HISTORICO!$N517,REG!$F$2:$F$124)+SUMIF(REG!$J$2:$J$124,HISTORICO!$N517,REG!$L$2:$L$124)+SUMIF(REG!$P$2:$P$124,HISTORICO!$N517,REG!$R$2:$R$124)+SUMIF(REG!$V$2:$V$124,HISTORICO!$N517,REG!$X$2:$X$124)+SUMIF(REG!$AB$2:$AB$124,HISTORICO!$N517,REG!$AD$2:$AD$124)</f>
        <v>0</v>
      </c>
      <c r="Y517" s="6">
        <f>SUMIF(REG!$D$2:$D$124,HISTORICO!$N517,REG!$G$2:$G$124)+SUMIF(REG!$J$2:$J$124,HISTORICO!$N517,REG!$M$2:$M$124)+SUMIF(REG!$P$2:$P$124,HISTORICO!$N517,REG!$S$2:$S$124)+SUMIF(REG!$V$2:$V$124,HISTORICO!$N517,REG!$Y$2:$Y$124)+SUMIF(REG!$AB$2:$AB$124,HISTORICO!$N517,REG!$AE$2:$AE$124)</f>
        <v>0</v>
      </c>
      <c r="Z517" s="6">
        <f>SUMIF(REG!$D$2:$D$124,HISTORICO!$N517,REG!$H$2:$H$124)+SUMIF(REG!$J$2:$J$124,HISTORICO!$N517,REG!$N$2:$N$124)+SUMIF(REG!$P$2:$P$124,HISTORICO!$N517,REG!$T$2:$T$124)+SUMIF(REG!$V$2:$V$124,HISTORICO!$N517,REG!$Z$2:$Z$124)+SUMIF(REG!$AB$2:$AB$124,HISTORICO!$N517,REG!$AF$2:$AF$124)</f>
        <v>0</v>
      </c>
      <c r="AA517" s="6">
        <f>SUMIF(REG!$D$2:$D$124,HISTORICO!$N517,REG!$I$2:$I$124)+SUMIF(REG!$J$2:$J$124,HISTORICO!$N517,REG!$O$2:$O$124)+SUMIF(REG!$P$2:$P$124,HISTORICO!$N517,REG!$U$2:$U$124)+SUMIF(REG!$V$2:$V$124,HISTORICO!$N517,REG!$AA$2:$AA$124)+SUMIF(REG!$AB$2:$AB$124,HISTORICO!$N517,REG!$AG$2:$AG$124)</f>
        <v>0</v>
      </c>
      <c r="AB517" s="6">
        <f>SUM(HISTORICO!$X517:$AA517)</f>
        <v>0</v>
      </c>
      <c r="AC517" s="188" t="str">
        <f>HISTORICO!$AB517/HISTORICO!$O517</f>
        <v>#DIV/0!</v>
      </c>
      <c r="AD517" s="149"/>
      <c r="AE517" s="149"/>
      <c r="AF517" s="149"/>
      <c r="AG517" s="149"/>
      <c r="AH517" s="149"/>
      <c r="AI517" s="149"/>
      <c r="AJ517" s="149"/>
    </row>
    <row r="518" ht="14.25" customHeight="1">
      <c r="A518" s="149"/>
      <c r="B518" s="177" t="s">
        <v>80</v>
      </c>
      <c r="C518" s="169">
        <v>11.0</v>
      </c>
      <c r="D518" s="169">
        <v>4.0</v>
      </c>
      <c r="E518" s="161">
        <f>HISTORICO!$D518/HISTORICO!$C518</f>
        <v>0.3636363636</v>
      </c>
      <c r="F518" s="149"/>
      <c r="G518" s="149"/>
      <c r="H518" s="149"/>
      <c r="I518" s="149"/>
      <c r="J518" s="149"/>
      <c r="K518" s="150"/>
      <c r="L518" s="149"/>
      <c r="M518" s="149"/>
      <c r="N518" s="187" t="s">
        <v>590</v>
      </c>
      <c r="O518" s="6">
        <f>SUM(HISTORICO!$P518:$T518)</f>
        <v>0</v>
      </c>
      <c r="P518" s="6">
        <f>COUNTIF(REG!$D$2:$D$124,HISTORICO!$N518)</f>
        <v>0</v>
      </c>
      <c r="Q518" s="6">
        <f>COUNTIF(REG!$J$2:$J$124,HISTORICO!$N518)</f>
        <v>0</v>
      </c>
      <c r="R518" s="6">
        <f>COUNTIF(REG!$P$2:$P$124,HISTORICO!$N518)</f>
        <v>0</v>
      </c>
      <c r="S518" s="6">
        <f>COUNTIF(REG!$V$2:$V$124,HISTORICO!$N518)</f>
        <v>0</v>
      </c>
      <c r="T518" s="6">
        <f>COUNTIF(REG!$AB$2:$AB$124,HISTORICO!$N518)</f>
        <v>0</v>
      </c>
      <c r="U518" s="161" t="str">
        <f>HISTORICO!$P518/HISTORICO!$O518</f>
        <v>#DIV/0!</v>
      </c>
      <c r="V518" s="161" t="str">
        <f>HISTORICO!$Q518/HISTORICO!$O518</f>
        <v>#DIV/0!</v>
      </c>
      <c r="W518" s="161" t="str">
        <f>(HISTORICO!$S518+HISTORICO!$T518)/HISTORICO!$O518</f>
        <v>#DIV/0!</v>
      </c>
      <c r="X518" s="6">
        <f>SUMIF(REG!$D$2:$D$124,HISTORICO!$N518,REG!$F$2:$F$124)+SUMIF(REG!$J$2:$J$124,HISTORICO!$N518,REG!$L$2:$L$124)+SUMIF(REG!$P$2:$P$124,HISTORICO!$N518,REG!$R$2:$R$124)+SUMIF(REG!$V$2:$V$124,HISTORICO!$N518,REG!$X$2:$X$124)+SUMIF(REG!$AB$2:$AB$124,HISTORICO!$N518,REG!$AD$2:$AD$124)</f>
        <v>0</v>
      </c>
      <c r="Y518" s="6">
        <f>SUMIF(REG!$D$2:$D$124,HISTORICO!$N518,REG!$G$2:$G$124)+SUMIF(REG!$J$2:$J$124,HISTORICO!$N518,REG!$M$2:$M$124)+SUMIF(REG!$P$2:$P$124,HISTORICO!$N518,REG!$S$2:$S$124)+SUMIF(REG!$V$2:$V$124,HISTORICO!$N518,REG!$Y$2:$Y$124)+SUMIF(REG!$AB$2:$AB$124,HISTORICO!$N518,REG!$AE$2:$AE$124)</f>
        <v>0</v>
      </c>
      <c r="Z518" s="6">
        <f>SUMIF(REG!$D$2:$D$124,HISTORICO!$N518,REG!$H$2:$H$124)+SUMIF(REG!$J$2:$J$124,HISTORICO!$N518,REG!$N$2:$N$124)+SUMIF(REG!$P$2:$P$124,HISTORICO!$N518,REG!$T$2:$T$124)+SUMIF(REG!$V$2:$V$124,HISTORICO!$N518,REG!$Z$2:$Z$124)+SUMIF(REG!$AB$2:$AB$124,HISTORICO!$N518,REG!$AF$2:$AF$124)</f>
        <v>0</v>
      </c>
      <c r="AA518" s="6">
        <f>SUMIF(REG!$D$2:$D$124,HISTORICO!$N518,REG!$I$2:$I$124)+SUMIF(REG!$J$2:$J$124,HISTORICO!$N518,REG!$O$2:$O$124)+SUMIF(REG!$P$2:$P$124,HISTORICO!$N518,REG!$U$2:$U$124)+SUMIF(REG!$V$2:$V$124,HISTORICO!$N518,REG!$AA$2:$AA$124)+SUMIF(REG!$AB$2:$AB$124,HISTORICO!$N518,REG!$AG$2:$AG$124)</f>
        <v>0</v>
      </c>
      <c r="AB518" s="6">
        <f>SUM(HISTORICO!$X518:$AA518)</f>
        <v>0</v>
      </c>
      <c r="AC518" s="188" t="str">
        <f>HISTORICO!$AB518/HISTORICO!$O518</f>
        <v>#DIV/0!</v>
      </c>
      <c r="AD518" s="149"/>
      <c r="AE518" s="149"/>
      <c r="AF518" s="149"/>
      <c r="AG518" s="149"/>
      <c r="AH518" s="149"/>
      <c r="AI518" s="149"/>
      <c r="AJ518" s="149"/>
    </row>
    <row r="519" ht="14.25" customHeight="1">
      <c r="A519" s="149"/>
      <c r="B519" s="177" t="s">
        <v>90</v>
      </c>
      <c r="C519" s="169">
        <v>11.0</v>
      </c>
      <c r="D519" s="169">
        <v>4.0</v>
      </c>
      <c r="E519" s="161">
        <f>HISTORICO!$D519/HISTORICO!$C519</f>
        <v>0.3636363636</v>
      </c>
      <c r="F519" s="149"/>
      <c r="G519" s="149"/>
      <c r="H519" s="149"/>
      <c r="I519" s="149"/>
      <c r="J519" s="149"/>
      <c r="K519" s="150"/>
      <c r="L519" s="149"/>
      <c r="M519" s="149"/>
      <c r="N519" s="187" t="s">
        <v>591</v>
      </c>
      <c r="O519" s="6">
        <f>SUM(HISTORICO!$P519:$T519)</f>
        <v>0</v>
      </c>
      <c r="P519" s="6">
        <f>COUNTIF(REG!$D$2:$D$124,HISTORICO!$N519)</f>
        <v>0</v>
      </c>
      <c r="Q519" s="6">
        <f>COUNTIF(REG!$J$2:$J$124,HISTORICO!$N519)</f>
        <v>0</v>
      </c>
      <c r="R519" s="6">
        <f>COUNTIF(REG!$P$2:$P$124,HISTORICO!$N519)</f>
        <v>0</v>
      </c>
      <c r="S519" s="6">
        <f>COUNTIF(REG!$V$2:$V$124,HISTORICO!$N519)</f>
        <v>0</v>
      </c>
      <c r="T519" s="6">
        <f>COUNTIF(REG!$AB$2:$AB$124,HISTORICO!$N519)</f>
        <v>0</v>
      </c>
      <c r="U519" s="161" t="str">
        <f>HISTORICO!$P519/HISTORICO!$O519</f>
        <v>#DIV/0!</v>
      </c>
      <c r="V519" s="161" t="str">
        <f>HISTORICO!$Q519/HISTORICO!$O519</f>
        <v>#DIV/0!</v>
      </c>
      <c r="W519" s="161" t="str">
        <f>(HISTORICO!$S519+HISTORICO!$T519)/HISTORICO!$O519</f>
        <v>#DIV/0!</v>
      </c>
      <c r="X519" s="6">
        <f>SUMIF(REG!$D$2:$D$124,HISTORICO!$N519,REG!$F$2:$F$124)+SUMIF(REG!$J$2:$J$124,HISTORICO!$N519,REG!$L$2:$L$124)+SUMIF(REG!$P$2:$P$124,HISTORICO!$N519,REG!$R$2:$R$124)+SUMIF(REG!$V$2:$V$124,HISTORICO!$N519,REG!$X$2:$X$124)+SUMIF(REG!$AB$2:$AB$124,HISTORICO!$N519,REG!$AD$2:$AD$124)</f>
        <v>0</v>
      </c>
      <c r="Y519" s="6">
        <f>SUMIF(REG!$D$2:$D$124,HISTORICO!$N519,REG!$G$2:$G$124)+SUMIF(REG!$J$2:$J$124,HISTORICO!$N519,REG!$M$2:$M$124)+SUMIF(REG!$P$2:$P$124,HISTORICO!$N519,REG!$S$2:$S$124)+SUMIF(REG!$V$2:$V$124,HISTORICO!$N519,REG!$Y$2:$Y$124)+SUMIF(REG!$AB$2:$AB$124,HISTORICO!$N519,REG!$AE$2:$AE$124)</f>
        <v>0</v>
      </c>
      <c r="Z519" s="6">
        <f>SUMIF(REG!$D$2:$D$124,HISTORICO!$N519,REG!$H$2:$H$124)+SUMIF(REG!$J$2:$J$124,HISTORICO!$N519,REG!$N$2:$N$124)+SUMIF(REG!$P$2:$P$124,HISTORICO!$N519,REG!$T$2:$T$124)+SUMIF(REG!$V$2:$V$124,HISTORICO!$N519,REG!$Z$2:$Z$124)+SUMIF(REG!$AB$2:$AB$124,HISTORICO!$N519,REG!$AF$2:$AF$124)</f>
        <v>0</v>
      </c>
      <c r="AA519" s="6">
        <f>SUMIF(REG!$D$2:$D$124,HISTORICO!$N519,REG!$I$2:$I$124)+SUMIF(REG!$J$2:$J$124,HISTORICO!$N519,REG!$O$2:$O$124)+SUMIF(REG!$P$2:$P$124,HISTORICO!$N519,REG!$U$2:$U$124)+SUMIF(REG!$V$2:$V$124,HISTORICO!$N519,REG!$AA$2:$AA$124)+SUMIF(REG!$AB$2:$AB$124,HISTORICO!$N519,REG!$AG$2:$AG$124)</f>
        <v>0</v>
      </c>
      <c r="AB519" s="6">
        <f>SUM(HISTORICO!$X519:$AA519)</f>
        <v>0</v>
      </c>
      <c r="AC519" s="188" t="str">
        <f>HISTORICO!$AB519/HISTORICO!$O519</f>
        <v>#DIV/0!</v>
      </c>
      <c r="AD519" s="149"/>
      <c r="AE519" s="149"/>
      <c r="AF519" s="149"/>
      <c r="AG519" s="149"/>
      <c r="AH519" s="149"/>
      <c r="AI519" s="149"/>
      <c r="AJ519" s="149"/>
    </row>
    <row r="520" ht="14.25" customHeight="1">
      <c r="A520" s="149"/>
      <c r="B520" s="177" t="s">
        <v>386</v>
      </c>
      <c r="C520" s="169">
        <v>11.0</v>
      </c>
      <c r="D520" s="169">
        <v>3.0</v>
      </c>
      <c r="E520" s="161">
        <f>HISTORICO!$D520/HISTORICO!$C520</f>
        <v>0.2727272727</v>
      </c>
      <c r="F520" s="149"/>
      <c r="G520" s="149"/>
      <c r="H520" s="149"/>
      <c r="I520" s="149"/>
      <c r="J520" s="149"/>
      <c r="K520" s="150"/>
      <c r="L520" s="149"/>
      <c r="M520" s="149"/>
      <c r="N520" s="187" t="s">
        <v>592</v>
      </c>
      <c r="O520" s="6">
        <f>SUM(HISTORICO!$P520:$T520)</f>
        <v>0</v>
      </c>
      <c r="P520" s="6">
        <f>COUNTIF(REG!$D$2:$D$124,HISTORICO!$N520)</f>
        <v>0</v>
      </c>
      <c r="Q520" s="6">
        <f>COUNTIF(REG!$J$2:$J$124,HISTORICO!$N520)</f>
        <v>0</v>
      </c>
      <c r="R520" s="6">
        <f>COUNTIF(REG!$P$2:$P$124,HISTORICO!$N520)</f>
        <v>0</v>
      </c>
      <c r="S520" s="6">
        <f>COUNTIF(REG!$V$2:$V$124,HISTORICO!$N520)</f>
        <v>0</v>
      </c>
      <c r="T520" s="6">
        <f>COUNTIF(REG!$AB$2:$AB$124,HISTORICO!$N520)</f>
        <v>0</v>
      </c>
      <c r="U520" s="161" t="str">
        <f>HISTORICO!$P520/HISTORICO!$O520</f>
        <v>#DIV/0!</v>
      </c>
      <c r="V520" s="161" t="str">
        <f>HISTORICO!$Q520/HISTORICO!$O520</f>
        <v>#DIV/0!</v>
      </c>
      <c r="W520" s="161" t="str">
        <f>(HISTORICO!$S520+HISTORICO!$T520)/HISTORICO!$O520</f>
        <v>#DIV/0!</v>
      </c>
      <c r="X520" s="6">
        <f>SUMIF(REG!$D$2:$D$124,HISTORICO!$N520,REG!$F$2:$F$124)+SUMIF(REG!$J$2:$J$124,HISTORICO!$N520,REG!$L$2:$L$124)+SUMIF(REG!$P$2:$P$124,HISTORICO!$N520,REG!$R$2:$R$124)+SUMIF(REG!$V$2:$V$124,HISTORICO!$N520,REG!$X$2:$X$124)+SUMIF(REG!$AB$2:$AB$124,HISTORICO!$N520,REG!$AD$2:$AD$124)</f>
        <v>0</v>
      </c>
      <c r="Y520" s="6">
        <f>SUMIF(REG!$D$2:$D$124,HISTORICO!$N520,REG!$G$2:$G$124)+SUMIF(REG!$J$2:$J$124,HISTORICO!$N520,REG!$M$2:$M$124)+SUMIF(REG!$P$2:$P$124,HISTORICO!$N520,REG!$S$2:$S$124)+SUMIF(REG!$V$2:$V$124,HISTORICO!$N520,REG!$Y$2:$Y$124)+SUMIF(REG!$AB$2:$AB$124,HISTORICO!$N520,REG!$AE$2:$AE$124)</f>
        <v>0</v>
      </c>
      <c r="Z520" s="6">
        <f>SUMIF(REG!$D$2:$D$124,HISTORICO!$N520,REG!$H$2:$H$124)+SUMIF(REG!$J$2:$J$124,HISTORICO!$N520,REG!$N$2:$N$124)+SUMIF(REG!$P$2:$P$124,HISTORICO!$N520,REG!$T$2:$T$124)+SUMIF(REG!$V$2:$V$124,HISTORICO!$N520,REG!$Z$2:$Z$124)+SUMIF(REG!$AB$2:$AB$124,HISTORICO!$N520,REG!$AF$2:$AF$124)</f>
        <v>0</v>
      </c>
      <c r="AA520" s="6">
        <f>SUMIF(REG!$D$2:$D$124,HISTORICO!$N520,REG!$I$2:$I$124)+SUMIF(REG!$J$2:$J$124,HISTORICO!$N520,REG!$O$2:$O$124)+SUMIF(REG!$P$2:$P$124,HISTORICO!$N520,REG!$U$2:$U$124)+SUMIF(REG!$V$2:$V$124,HISTORICO!$N520,REG!$AA$2:$AA$124)+SUMIF(REG!$AB$2:$AB$124,HISTORICO!$N520,REG!$AG$2:$AG$124)</f>
        <v>0</v>
      </c>
      <c r="AB520" s="6">
        <f>SUM(HISTORICO!$X520:$AA520)</f>
        <v>0</v>
      </c>
      <c r="AC520" s="188" t="str">
        <f>HISTORICO!$AB520/HISTORICO!$O520</f>
        <v>#DIV/0!</v>
      </c>
      <c r="AD520" s="149"/>
      <c r="AE520" s="149"/>
      <c r="AF520" s="149"/>
      <c r="AG520" s="149"/>
      <c r="AH520" s="149"/>
      <c r="AI520" s="149"/>
      <c r="AJ520" s="149"/>
    </row>
    <row r="521" ht="14.25" customHeight="1">
      <c r="A521" s="149"/>
      <c r="B521" s="177" t="s">
        <v>383</v>
      </c>
      <c r="C521" s="169">
        <v>11.0</v>
      </c>
      <c r="D521" s="169">
        <v>3.0</v>
      </c>
      <c r="E521" s="161">
        <f>HISTORICO!$D521/HISTORICO!$C521</f>
        <v>0.2727272727</v>
      </c>
      <c r="F521" s="149"/>
      <c r="G521" s="149"/>
      <c r="H521" s="149"/>
      <c r="I521" s="149"/>
      <c r="J521" s="149"/>
      <c r="K521" s="150"/>
      <c r="L521" s="149"/>
      <c r="M521" s="149"/>
      <c r="N521" s="187" t="s">
        <v>593</v>
      </c>
      <c r="O521" s="6">
        <f>SUM(HISTORICO!$P521:$T521)</f>
        <v>0</v>
      </c>
      <c r="P521" s="6">
        <f>COUNTIF(REG!$D$2:$D$124,HISTORICO!$N521)</f>
        <v>0</v>
      </c>
      <c r="Q521" s="6">
        <f>COUNTIF(REG!$J$2:$J$124,HISTORICO!$N521)</f>
        <v>0</v>
      </c>
      <c r="R521" s="6">
        <f>COUNTIF(REG!$P$2:$P$124,HISTORICO!$N521)</f>
        <v>0</v>
      </c>
      <c r="S521" s="6">
        <f>COUNTIF(REG!$V$2:$V$124,HISTORICO!$N521)</f>
        <v>0</v>
      </c>
      <c r="T521" s="6">
        <f>COUNTIF(REG!$AB$2:$AB$124,HISTORICO!$N521)</f>
        <v>0</v>
      </c>
      <c r="U521" s="161" t="str">
        <f>HISTORICO!$P521/HISTORICO!$O521</f>
        <v>#DIV/0!</v>
      </c>
      <c r="V521" s="161" t="str">
        <f>HISTORICO!$Q521/HISTORICO!$O521</f>
        <v>#DIV/0!</v>
      </c>
      <c r="W521" s="161" t="str">
        <f>(HISTORICO!$S521+HISTORICO!$T521)/HISTORICO!$O521</f>
        <v>#DIV/0!</v>
      </c>
      <c r="X521" s="6">
        <f>SUMIF(REG!$D$2:$D$124,HISTORICO!$N521,REG!$F$2:$F$124)+SUMIF(REG!$J$2:$J$124,HISTORICO!$N521,REG!$L$2:$L$124)+SUMIF(REG!$P$2:$P$124,HISTORICO!$N521,REG!$R$2:$R$124)+SUMIF(REG!$V$2:$V$124,HISTORICO!$N521,REG!$X$2:$X$124)+SUMIF(REG!$AB$2:$AB$124,HISTORICO!$N521,REG!$AD$2:$AD$124)</f>
        <v>0</v>
      </c>
      <c r="Y521" s="6">
        <f>SUMIF(REG!$D$2:$D$124,HISTORICO!$N521,REG!$G$2:$G$124)+SUMIF(REG!$J$2:$J$124,HISTORICO!$N521,REG!$M$2:$M$124)+SUMIF(REG!$P$2:$P$124,HISTORICO!$N521,REG!$S$2:$S$124)+SUMIF(REG!$V$2:$V$124,HISTORICO!$N521,REG!$Y$2:$Y$124)+SUMIF(REG!$AB$2:$AB$124,HISTORICO!$N521,REG!$AE$2:$AE$124)</f>
        <v>0</v>
      </c>
      <c r="Z521" s="6">
        <f>SUMIF(REG!$D$2:$D$124,HISTORICO!$N521,REG!$H$2:$H$124)+SUMIF(REG!$J$2:$J$124,HISTORICO!$N521,REG!$N$2:$N$124)+SUMIF(REG!$P$2:$P$124,HISTORICO!$N521,REG!$T$2:$T$124)+SUMIF(REG!$V$2:$V$124,HISTORICO!$N521,REG!$Z$2:$Z$124)+SUMIF(REG!$AB$2:$AB$124,HISTORICO!$N521,REG!$AF$2:$AF$124)</f>
        <v>0</v>
      </c>
      <c r="AA521" s="6">
        <f>SUMIF(REG!$D$2:$D$124,HISTORICO!$N521,REG!$I$2:$I$124)+SUMIF(REG!$J$2:$J$124,HISTORICO!$N521,REG!$O$2:$O$124)+SUMIF(REG!$P$2:$P$124,HISTORICO!$N521,REG!$U$2:$U$124)+SUMIF(REG!$V$2:$V$124,HISTORICO!$N521,REG!$AA$2:$AA$124)+SUMIF(REG!$AB$2:$AB$124,HISTORICO!$N521,REG!$AG$2:$AG$124)</f>
        <v>0</v>
      </c>
      <c r="AB521" s="6">
        <f>SUM(HISTORICO!$X521:$AA521)</f>
        <v>0</v>
      </c>
      <c r="AC521" s="188" t="str">
        <f>HISTORICO!$AB521/HISTORICO!$O521</f>
        <v>#DIV/0!</v>
      </c>
      <c r="AD521" s="149"/>
      <c r="AE521" s="149"/>
      <c r="AF521" s="149"/>
      <c r="AG521" s="149"/>
      <c r="AH521" s="149"/>
      <c r="AI521" s="149"/>
      <c r="AJ521" s="149"/>
    </row>
    <row r="522" ht="14.25" customHeight="1">
      <c r="A522" s="149"/>
      <c r="B522" s="177" t="s">
        <v>437</v>
      </c>
      <c r="C522" s="169">
        <v>10.0</v>
      </c>
      <c r="D522" s="169">
        <v>1.0</v>
      </c>
      <c r="E522" s="161">
        <f>HISTORICO!$D522/HISTORICO!$C522</f>
        <v>0.1</v>
      </c>
      <c r="F522" s="149"/>
      <c r="G522" s="149"/>
      <c r="H522" s="149"/>
      <c r="I522" s="149"/>
      <c r="J522" s="149"/>
      <c r="K522" s="150"/>
      <c r="L522" s="149"/>
      <c r="M522" s="149"/>
      <c r="N522" s="187" t="s">
        <v>594</v>
      </c>
      <c r="O522" s="6">
        <f>SUM(HISTORICO!$P522:$T522)</f>
        <v>0</v>
      </c>
      <c r="P522" s="6">
        <f>COUNTIF(REG!$D$2:$D$124,HISTORICO!$N522)</f>
        <v>0</v>
      </c>
      <c r="Q522" s="6">
        <f>COUNTIF(REG!$J$2:$J$124,HISTORICO!$N522)</f>
        <v>0</v>
      </c>
      <c r="R522" s="6">
        <f>COUNTIF(REG!$P$2:$P$124,HISTORICO!$N522)</f>
        <v>0</v>
      </c>
      <c r="S522" s="6">
        <f>COUNTIF(REG!$V$2:$V$124,HISTORICO!$N522)</f>
        <v>0</v>
      </c>
      <c r="T522" s="6">
        <f>COUNTIF(REG!$AB$2:$AB$124,HISTORICO!$N522)</f>
        <v>0</v>
      </c>
      <c r="U522" s="161" t="str">
        <f>HISTORICO!$P522/HISTORICO!$O522</f>
        <v>#DIV/0!</v>
      </c>
      <c r="V522" s="161" t="str">
        <f>HISTORICO!$Q522/HISTORICO!$O522</f>
        <v>#DIV/0!</v>
      </c>
      <c r="W522" s="161" t="str">
        <f>(HISTORICO!$S522+HISTORICO!$T522)/HISTORICO!$O522</f>
        <v>#DIV/0!</v>
      </c>
      <c r="X522" s="6">
        <f>SUMIF(REG!$D$2:$D$124,HISTORICO!$N522,REG!$F$2:$F$124)+SUMIF(REG!$J$2:$J$124,HISTORICO!$N522,REG!$L$2:$L$124)+SUMIF(REG!$P$2:$P$124,HISTORICO!$N522,REG!$R$2:$R$124)+SUMIF(REG!$V$2:$V$124,HISTORICO!$N522,REG!$X$2:$X$124)+SUMIF(REG!$AB$2:$AB$124,HISTORICO!$N522,REG!$AD$2:$AD$124)</f>
        <v>0</v>
      </c>
      <c r="Y522" s="6">
        <f>SUMIF(REG!$D$2:$D$124,HISTORICO!$N522,REG!$G$2:$G$124)+SUMIF(REG!$J$2:$J$124,HISTORICO!$N522,REG!$M$2:$M$124)+SUMIF(REG!$P$2:$P$124,HISTORICO!$N522,REG!$S$2:$S$124)+SUMIF(REG!$V$2:$V$124,HISTORICO!$N522,REG!$Y$2:$Y$124)+SUMIF(REG!$AB$2:$AB$124,HISTORICO!$N522,REG!$AE$2:$AE$124)</f>
        <v>0</v>
      </c>
      <c r="Z522" s="6">
        <f>SUMIF(REG!$D$2:$D$124,HISTORICO!$N522,REG!$H$2:$H$124)+SUMIF(REG!$J$2:$J$124,HISTORICO!$N522,REG!$N$2:$N$124)+SUMIF(REG!$P$2:$P$124,HISTORICO!$N522,REG!$T$2:$T$124)+SUMIF(REG!$V$2:$V$124,HISTORICO!$N522,REG!$Z$2:$Z$124)+SUMIF(REG!$AB$2:$AB$124,HISTORICO!$N522,REG!$AF$2:$AF$124)</f>
        <v>0</v>
      </c>
      <c r="AA522" s="6">
        <f>SUMIF(REG!$D$2:$D$124,HISTORICO!$N522,REG!$I$2:$I$124)+SUMIF(REG!$J$2:$J$124,HISTORICO!$N522,REG!$O$2:$O$124)+SUMIF(REG!$P$2:$P$124,HISTORICO!$N522,REG!$U$2:$U$124)+SUMIF(REG!$V$2:$V$124,HISTORICO!$N522,REG!$AA$2:$AA$124)+SUMIF(REG!$AB$2:$AB$124,HISTORICO!$N522,REG!$AG$2:$AG$124)</f>
        <v>0</v>
      </c>
      <c r="AB522" s="6">
        <f>SUM(HISTORICO!$X522:$AA522)</f>
        <v>0</v>
      </c>
      <c r="AC522" s="188" t="str">
        <f>HISTORICO!$AB522/HISTORICO!$O522</f>
        <v>#DIV/0!</v>
      </c>
      <c r="AD522" s="149"/>
      <c r="AE522" s="149"/>
      <c r="AF522" s="149"/>
      <c r="AG522" s="149"/>
      <c r="AH522" s="149"/>
      <c r="AI522" s="149"/>
      <c r="AJ522" s="149"/>
    </row>
    <row r="523" ht="14.25" customHeight="1">
      <c r="A523" s="149"/>
      <c r="B523" s="177" t="s">
        <v>538</v>
      </c>
      <c r="C523" s="169">
        <v>10.0</v>
      </c>
      <c r="D523" s="169">
        <v>2.0</v>
      </c>
      <c r="E523" s="161">
        <f>HISTORICO!$D523/HISTORICO!$C523</f>
        <v>0.2</v>
      </c>
      <c r="F523" s="149"/>
      <c r="G523" s="149"/>
      <c r="H523" s="149"/>
      <c r="I523" s="149"/>
      <c r="J523" s="149"/>
      <c r="K523" s="150"/>
      <c r="L523" s="149"/>
      <c r="M523" s="149"/>
      <c r="N523" s="187" t="s">
        <v>595</v>
      </c>
      <c r="O523" s="6">
        <f>SUM(HISTORICO!$P523:$T523)</f>
        <v>0</v>
      </c>
      <c r="P523" s="6">
        <f>COUNTIF(REG!$D$2:$D$124,HISTORICO!$N523)</f>
        <v>0</v>
      </c>
      <c r="Q523" s="6">
        <f>COUNTIF(REG!$J$2:$J$124,HISTORICO!$N523)</f>
        <v>0</v>
      </c>
      <c r="R523" s="6">
        <f>COUNTIF(REG!$P$2:$P$124,HISTORICO!$N523)</f>
        <v>0</v>
      </c>
      <c r="S523" s="6">
        <f>COUNTIF(REG!$V$2:$V$124,HISTORICO!$N523)</f>
        <v>0</v>
      </c>
      <c r="T523" s="6">
        <f>COUNTIF(REG!$AB$2:$AB$124,HISTORICO!$N523)</f>
        <v>0</v>
      </c>
      <c r="U523" s="161" t="str">
        <f>HISTORICO!$P523/HISTORICO!$O523</f>
        <v>#DIV/0!</v>
      </c>
      <c r="V523" s="161" t="str">
        <f>HISTORICO!$Q523/HISTORICO!$O523</f>
        <v>#DIV/0!</v>
      </c>
      <c r="W523" s="161" t="str">
        <f>(HISTORICO!$S523+HISTORICO!$T523)/HISTORICO!$O523</f>
        <v>#DIV/0!</v>
      </c>
      <c r="X523" s="6">
        <f>SUMIF(REG!$D$2:$D$124,HISTORICO!$N523,REG!$F$2:$F$124)+SUMIF(REG!$J$2:$J$124,HISTORICO!$N523,REG!$L$2:$L$124)+SUMIF(REG!$P$2:$P$124,HISTORICO!$N523,REG!$R$2:$R$124)+SUMIF(REG!$V$2:$V$124,HISTORICO!$N523,REG!$X$2:$X$124)+SUMIF(REG!$AB$2:$AB$124,HISTORICO!$N523,REG!$AD$2:$AD$124)</f>
        <v>0</v>
      </c>
      <c r="Y523" s="6">
        <f>SUMIF(REG!$D$2:$D$124,HISTORICO!$N523,REG!$G$2:$G$124)+SUMIF(REG!$J$2:$J$124,HISTORICO!$N523,REG!$M$2:$M$124)+SUMIF(REG!$P$2:$P$124,HISTORICO!$N523,REG!$S$2:$S$124)+SUMIF(REG!$V$2:$V$124,HISTORICO!$N523,REG!$Y$2:$Y$124)+SUMIF(REG!$AB$2:$AB$124,HISTORICO!$N523,REG!$AE$2:$AE$124)</f>
        <v>0</v>
      </c>
      <c r="Z523" s="6">
        <f>SUMIF(REG!$D$2:$D$124,HISTORICO!$N523,REG!$H$2:$H$124)+SUMIF(REG!$J$2:$J$124,HISTORICO!$N523,REG!$N$2:$N$124)+SUMIF(REG!$P$2:$P$124,HISTORICO!$N523,REG!$T$2:$T$124)+SUMIF(REG!$V$2:$V$124,HISTORICO!$N523,REG!$Z$2:$Z$124)+SUMIF(REG!$AB$2:$AB$124,HISTORICO!$N523,REG!$AF$2:$AF$124)</f>
        <v>0</v>
      </c>
      <c r="AA523" s="6">
        <f>SUMIF(REG!$D$2:$D$124,HISTORICO!$N523,REG!$I$2:$I$124)+SUMIF(REG!$J$2:$J$124,HISTORICO!$N523,REG!$O$2:$O$124)+SUMIF(REG!$P$2:$P$124,HISTORICO!$N523,REG!$U$2:$U$124)+SUMIF(REG!$V$2:$V$124,HISTORICO!$N523,REG!$AA$2:$AA$124)+SUMIF(REG!$AB$2:$AB$124,HISTORICO!$N523,REG!$AG$2:$AG$124)</f>
        <v>0</v>
      </c>
      <c r="AB523" s="6">
        <f>SUM(HISTORICO!$X523:$AA523)</f>
        <v>0</v>
      </c>
      <c r="AC523" s="188" t="str">
        <f>HISTORICO!$AB523/HISTORICO!$O523</f>
        <v>#DIV/0!</v>
      </c>
      <c r="AD523" s="149"/>
      <c r="AE523" s="149"/>
      <c r="AF523" s="149"/>
      <c r="AG523" s="149"/>
      <c r="AH523" s="149"/>
      <c r="AI523" s="149"/>
      <c r="AJ523" s="149"/>
    </row>
    <row r="524" ht="14.25" customHeight="1">
      <c r="A524" s="149"/>
      <c r="B524" s="177" t="s">
        <v>390</v>
      </c>
      <c r="C524" s="169">
        <v>10.0</v>
      </c>
      <c r="D524" s="169">
        <v>2.0</v>
      </c>
      <c r="E524" s="161">
        <f>HISTORICO!$D524/HISTORICO!$C524</f>
        <v>0.2</v>
      </c>
      <c r="F524" s="149"/>
      <c r="G524" s="149"/>
      <c r="H524" s="149"/>
      <c r="I524" s="149"/>
      <c r="J524" s="149"/>
      <c r="K524" s="150"/>
      <c r="L524" s="149"/>
      <c r="M524" s="149"/>
      <c r="N524" s="187" t="s">
        <v>596</v>
      </c>
      <c r="O524" s="6">
        <f>SUM(HISTORICO!$P524:$T524)</f>
        <v>0</v>
      </c>
      <c r="P524" s="6">
        <f>COUNTIF(REG!$D$2:$D$124,HISTORICO!$N524)</f>
        <v>0</v>
      </c>
      <c r="Q524" s="6">
        <f>COUNTIF(REG!$J$2:$J$124,HISTORICO!$N524)</f>
        <v>0</v>
      </c>
      <c r="R524" s="6">
        <f>COUNTIF(REG!$P$2:$P$124,HISTORICO!$N524)</f>
        <v>0</v>
      </c>
      <c r="S524" s="6">
        <f>COUNTIF(REG!$V$2:$V$124,HISTORICO!$N524)</f>
        <v>0</v>
      </c>
      <c r="T524" s="6">
        <f>COUNTIF(REG!$AB$2:$AB$124,HISTORICO!$N524)</f>
        <v>0</v>
      </c>
      <c r="U524" s="161" t="str">
        <f>HISTORICO!$P524/HISTORICO!$O524</f>
        <v>#DIV/0!</v>
      </c>
      <c r="V524" s="161" t="str">
        <f>HISTORICO!$Q524/HISTORICO!$O524</f>
        <v>#DIV/0!</v>
      </c>
      <c r="W524" s="161" t="str">
        <f>(HISTORICO!$S524+HISTORICO!$T524)/HISTORICO!$O524</f>
        <v>#DIV/0!</v>
      </c>
      <c r="X524" s="6">
        <f>SUMIF(REG!$D$2:$D$124,HISTORICO!$N524,REG!$F$2:$F$124)+SUMIF(REG!$J$2:$J$124,HISTORICO!$N524,REG!$L$2:$L$124)+SUMIF(REG!$P$2:$P$124,HISTORICO!$N524,REG!$R$2:$R$124)+SUMIF(REG!$V$2:$V$124,HISTORICO!$N524,REG!$X$2:$X$124)+SUMIF(REG!$AB$2:$AB$124,HISTORICO!$N524,REG!$AD$2:$AD$124)</f>
        <v>0</v>
      </c>
      <c r="Y524" s="6">
        <f>SUMIF(REG!$D$2:$D$124,HISTORICO!$N524,REG!$G$2:$G$124)+SUMIF(REG!$J$2:$J$124,HISTORICO!$N524,REG!$M$2:$M$124)+SUMIF(REG!$P$2:$P$124,HISTORICO!$N524,REG!$S$2:$S$124)+SUMIF(REG!$V$2:$V$124,HISTORICO!$N524,REG!$Y$2:$Y$124)+SUMIF(REG!$AB$2:$AB$124,HISTORICO!$N524,REG!$AE$2:$AE$124)</f>
        <v>0</v>
      </c>
      <c r="Z524" s="6">
        <f>SUMIF(REG!$D$2:$D$124,HISTORICO!$N524,REG!$H$2:$H$124)+SUMIF(REG!$J$2:$J$124,HISTORICO!$N524,REG!$N$2:$N$124)+SUMIF(REG!$P$2:$P$124,HISTORICO!$N524,REG!$T$2:$T$124)+SUMIF(REG!$V$2:$V$124,HISTORICO!$N524,REG!$Z$2:$Z$124)+SUMIF(REG!$AB$2:$AB$124,HISTORICO!$N524,REG!$AF$2:$AF$124)</f>
        <v>0</v>
      </c>
      <c r="AA524" s="6">
        <f>SUMIF(REG!$D$2:$D$124,HISTORICO!$N524,REG!$I$2:$I$124)+SUMIF(REG!$J$2:$J$124,HISTORICO!$N524,REG!$O$2:$O$124)+SUMIF(REG!$P$2:$P$124,HISTORICO!$N524,REG!$U$2:$U$124)+SUMIF(REG!$V$2:$V$124,HISTORICO!$N524,REG!$AA$2:$AA$124)+SUMIF(REG!$AB$2:$AB$124,HISTORICO!$N524,REG!$AG$2:$AG$124)</f>
        <v>0</v>
      </c>
      <c r="AB524" s="6">
        <f>SUM(HISTORICO!$X524:$AA524)</f>
        <v>0</v>
      </c>
      <c r="AC524" s="188" t="str">
        <f>HISTORICO!$AB524/HISTORICO!$O524</f>
        <v>#DIV/0!</v>
      </c>
      <c r="AD524" s="149"/>
      <c r="AE524" s="149"/>
      <c r="AF524" s="149"/>
      <c r="AG524" s="149"/>
      <c r="AH524" s="149"/>
      <c r="AI524" s="149"/>
      <c r="AJ524" s="149"/>
    </row>
    <row r="525" ht="14.25" customHeight="1">
      <c r="A525" s="149"/>
      <c r="B525" s="177" t="s">
        <v>548</v>
      </c>
      <c r="C525" s="169">
        <v>10.0</v>
      </c>
      <c r="D525" s="169">
        <v>3.0</v>
      </c>
      <c r="E525" s="161">
        <f>HISTORICO!$D525/HISTORICO!$C525</f>
        <v>0.3</v>
      </c>
      <c r="F525" s="149"/>
      <c r="G525" s="149"/>
      <c r="H525" s="149"/>
      <c r="I525" s="149"/>
      <c r="J525" s="149"/>
      <c r="K525" s="150"/>
      <c r="L525" s="149"/>
      <c r="M525" s="149"/>
      <c r="N525" s="187" t="s">
        <v>597</v>
      </c>
      <c r="O525" s="6">
        <f>SUM(HISTORICO!$P525:$T525)</f>
        <v>0</v>
      </c>
      <c r="P525" s="6">
        <f>COUNTIF(REG!$D$2:$D$124,HISTORICO!$N525)</f>
        <v>0</v>
      </c>
      <c r="Q525" s="6">
        <f>COUNTIF(REG!$J$2:$J$124,HISTORICO!$N525)</f>
        <v>0</v>
      </c>
      <c r="R525" s="6">
        <f>COUNTIF(REG!$P$2:$P$124,HISTORICO!$N525)</f>
        <v>0</v>
      </c>
      <c r="S525" s="6">
        <f>COUNTIF(REG!$V$2:$V$124,HISTORICO!$N525)</f>
        <v>0</v>
      </c>
      <c r="T525" s="6">
        <f>COUNTIF(REG!$AB$2:$AB$124,HISTORICO!$N525)</f>
        <v>0</v>
      </c>
      <c r="U525" s="161" t="str">
        <f>HISTORICO!$P525/HISTORICO!$O525</f>
        <v>#DIV/0!</v>
      </c>
      <c r="V525" s="161" t="str">
        <f>HISTORICO!$Q525/HISTORICO!$O525</f>
        <v>#DIV/0!</v>
      </c>
      <c r="W525" s="161" t="str">
        <f>(HISTORICO!$S525+HISTORICO!$T525)/HISTORICO!$O525</f>
        <v>#DIV/0!</v>
      </c>
      <c r="X525" s="6">
        <f>SUMIF(REG!$D$2:$D$124,HISTORICO!$N525,REG!$F$2:$F$124)+SUMIF(REG!$J$2:$J$124,HISTORICO!$N525,REG!$L$2:$L$124)+SUMIF(REG!$P$2:$P$124,HISTORICO!$N525,REG!$R$2:$R$124)+SUMIF(REG!$V$2:$V$124,HISTORICO!$N525,REG!$X$2:$X$124)+SUMIF(REG!$AB$2:$AB$124,HISTORICO!$N525,REG!$AD$2:$AD$124)</f>
        <v>0</v>
      </c>
      <c r="Y525" s="6">
        <f>SUMIF(REG!$D$2:$D$124,HISTORICO!$N525,REG!$G$2:$G$124)+SUMIF(REG!$J$2:$J$124,HISTORICO!$N525,REG!$M$2:$M$124)+SUMIF(REG!$P$2:$P$124,HISTORICO!$N525,REG!$S$2:$S$124)+SUMIF(REG!$V$2:$V$124,HISTORICO!$N525,REG!$Y$2:$Y$124)+SUMIF(REG!$AB$2:$AB$124,HISTORICO!$N525,REG!$AE$2:$AE$124)</f>
        <v>0</v>
      </c>
      <c r="Z525" s="6">
        <f>SUMIF(REG!$D$2:$D$124,HISTORICO!$N525,REG!$H$2:$H$124)+SUMIF(REG!$J$2:$J$124,HISTORICO!$N525,REG!$N$2:$N$124)+SUMIF(REG!$P$2:$P$124,HISTORICO!$N525,REG!$T$2:$T$124)+SUMIF(REG!$V$2:$V$124,HISTORICO!$N525,REG!$Z$2:$Z$124)+SUMIF(REG!$AB$2:$AB$124,HISTORICO!$N525,REG!$AF$2:$AF$124)</f>
        <v>0</v>
      </c>
      <c r="AA525" s="6">
        <f>SUMIF(REG!$D$2:$D$124,HISTORICO!$N525,REG!$I$2:$I$124)+SUMIF(REG!$J$2:$J$124,HISTORICO!$N525,REG!$O$2:$O$124)+SUMIF(REG!$P$2:$P$124,HISTORICO!$N525,REG!$U$2:$U$124)+SUMIF(REG!$V$2:$V$124,HISTORICO!$N525,REG!$AA$2:$AA$124)+SUMIF(REG!$AB$2:$AB$124,HISTORICO!$N525,REG!$AG$2:$AG$124)</f>
        <v>0</v>
      </c>
      <c r="AB525" s="6">
        <f>SUM(HISTORICO!$X525:$AA525)</f>
        <v>0</v>
      </c>
      <c r="AC525" s="188" t="str">
        <f>HISTORICO!$AB525/HISTORICO!$O525</f>
        <v>#DIV/0!</v>
      </c>
      <c r="AD525" s="149"/>
      <c r="AE525" s="149"/>
      <c r="AF525" s="149"/>
      <c r="AG525" s="149"/>
      <c r="AH525" s="149"/>
      <c r="AI525" s="149"/>
      <c r="AJ525" s="149"/>
    </row>
    <row r="526" ht="14.25" customHeight="1">
      <c r="A526" s="149"/>
      <c r="B526" s="177" t="s">
        <v>416</v>
      </c>
      <c r="C526" s="169">
        <v>10.0</v>
      </c>
      <c r="D526" s="169">
        <v>4.0</v>
      </c>
      <c r="E526" s="161">
        <f>HISTORICO!$D526/HISTORICO!$C526</f>
        <v>0.4</v>
      </c>
      <c r="F526" s="149"/>
      <c r="G526" s="149"/>
      <c r="H526" s="149"/>
      <c r="I526" s="149"/>
      <c r="J526" s="149"/>
      <c r="K526" s="150"/>
      <c r="L526" s="149"/>
      <c r="M526" s="149"/>
      <c r="N526" s="187" t="s">
        <v>598</v>
      </c>
      <c r="O526" s="6">
        <f>SUM(HISTORICO!$P526:$T526)</f>
        <v>0</v>
      </c>
      <c r="P526" s="6">
        <f>COUNTIF(REG!$D$2:$D$124,HISTORICO!$N526)</f>
        <v>0</v>
      </c>
      <c r="Q526" s="6">
        <f>COUNTIF(REG!$J$2:$J$124,HISTORICO!$N526)</f>
        <v>0</v>
      </c>
      <c r="R526" s="6">
        <f>COUNTIF(REG!$P$2:$P$124,HISTORICO!$N526)</f>
        <v>0</v>
      </c>
      <c r="S526" s="6">
        <f>COUNTIF(REG!$V$2:$V$124,HISTORICO!$N526)</f>
        <v>0</v>
      </c>
      <c r="T526" s="6">
        <f>COUNTIF(REG!$AB$2:$AB$124,HISTORICO!$N526)</f>
        <v>0</v>
      </c>
      <c r="U526" s="161" t="str">
        <f>HISTORICO!$P526/HISTORICO!$O526</f>
        <v>#DIV/0!</v>
      </c>
      <c r="V526" s="161" t="str">
        <f>HISTORICO!$Q526/HISTORICO!$O526</f>
        <v>#DIV/0!</v>
      </c>
      <c r="W526" s="161" t="str">
        <f>(HISTORICO!$S526+HISTORICO!$T526)/HISTORICO!$O526</f>
        <v>#DIV/0!</v>
      </c>
      <c r="X526" s="6">
        <f>SUMIF(REG!$D$2:$D$124,HISTORICO!$N526,REG!$F$2:$F$124)+SUMIF(REG!$J$2:$J$124,HISTORICO!$N526,REG!$L$2:$L$124)+SUMIF(REG!$P$2:$P$124,HISTORICO!$N526,REG!$R$2:$R$124)+SUMIF(REG!$V$2:$V$124,HISTORICO!$N526,REG!$X$2:$X$124)+SUMIF(REG!$AB$2:$AB$124,HISTORICO!$N526,REG!$AD$2:$AD$124)</f>
        <v>0</v>
      </c>
      <c r="Y526" s="6">
        <f>SUMIF(REG!$D$2:$D$124,HISTORICO!$N526,REG!$G$2:$G$124)+SUMIF(REG!$J$2:$J$124,HISTORICO!$N526,REG!$M$2:$M$124)+SUMIF(REG!$P$2:$P$124,HISTORICO!$N526,REG!$S$2:$S$124)+SUMIF(REG!$V$2:$V$124,HISTORICO!$N526,REG!$Y$2:$Y$124)+SUMIF(REG!$AB$2:$AB$124,HISTORICO!$N526,REG!$AE$2:$AE$124)</f>
        <v>0</v>
      </c>
      <c r="Z526" s="6">
        <f>SUMIF(REG!$D$2:$D$124,HISTORICO!$N526,REG!$H$2:$H$124)+SUMIF(REG!$J$2:$J$124,HISTORICO!$N526,REG!$N$2:$N$124)+SUMIF(REG!$P$2:$P$124,HISTORICO!$N526,REG!$T$2:$T$124)+SUMIF(REG!$V$2:$V$124,HISTORICO!$N526,REG!$Z$2:$Z$124)+SUMIF(REG!$AB$2:$AB$124,HISTORICO!$N526,REG!$AF$2:$AF$124)</f>
        <v>0</v>
      </c>
      <c r="AA526" s="6">
        <f>SUMIF(REG!$D$2:$D$124,HISTORICO!$N526,REG!$I$2:$I$124)+SUMIF(REG!$J$2:$J$124,HISTORICO!$N526,REG!$O$2:$O$124)+SUMIF(REG!$P$2:$P$124,HISTORICO!$N526,REG!$U$2:$U$124)+SUMIF(REG!$V$2:$V$124,HISTORICO!$N526,REG!$AA$2:$AA$124)+SUMIF(REG!$AB$2:$AB$124,HISTORICO!$N526,REG!$AG$2:$AG$124)</f>
        <v>0</v>
      </c>
      <c r="AB526" s="6">
        <f>SUM(HISTORICO!$X526:$AA526)</f>
        <v>0</v>
      </c>
      <c r="AC526" s="188" t="str">
        <f>HISTORICO!$AB526/HISTORICO!$O526</f>
        <v>#DIV/0!</v>
      </c>
      <c r="AD526" s="149"/>
      <c r="AE526" s="149"/>
      <c r="AF526" s="149"/>
      <c r="AG526" s="149"/>
      <c r="AH526" s="149"/>
      <c r="AI526" s="149"/>
      <c r="AJ526" s="149"/>
    </row>
    <row r="527" ht="14.25" customHeight="1">
      <c r="A527" s="149"/>
      <c r="B527" s="177" t="s">
        <v>57</v>
      </c>
      <c r="C527" s="169">
        <v>9.0</v>
      </c>
      <c r="D527" s="169">
        <v>4.0</v>
      </c>
      <c r="E527" s="161">
        <f>HISTORICO!$D527/HISTORICO!$C527</f>
        <v>0.4444444444</v>
      </c>
      <c r="F527" s="149"/>
      <c r="G527" s="149"/>
      <c r="H527" s="149"/>
      <c r="I527" s="149"/>
      <c r="J527" s="149"/>
      <c r="K527" s="150"/>
      <c r="L527" s="149"/>
      <c r="M527" s="149"/>
      <c r="N527" s="187" t="s">
        <v>599</v>
      </c>
      <c r="O527" s="6">
        <f>SUM(HISTORICO!$P527:$T527)</f>
        <v>0</v>
      </c>
      <c r="P527" s="6">
        <f>COUNTIF(REG!$D$2:$D$124,HISTORICO!$N527)</f>
        <v>0</v>
      </c>
      <c r="Q527" s="6">
        <f>COUNTIF(REG!$J$2:$J$124,HISTORICO!$N527)</f>
        <v>0</v>
      </c>
      <c r="R527" s="6">
        <f>COUNTIF(REG!$P$2:$P$124,HISTORICO!$N527)</f>
        <v>0</v>
      </c>
      <c r="S527" s="6">
        <f>COUNTIF(REG!$V$2:$V$124,HISTORICO!$N527)</f>
        <v>0</v>
      </c>
      <c r="T527" s="6">
        <f>COUNTIF(REG!$AB$2:$AB$124,HISTORICO!$N527)</f>
        <v>0</v>
      </c>
      <c r="U527" s="161" t="str">
        <f>HISTORICO!$P527/HISTORICO!$O527</f>
        <v>#DIV/0!</v>
      </c>
      <c r="V527" s="161" t="str">
        <f>HISTORICO!$Q527/HISTORICO!$O527</f>
        <v>#DIV/0!</v>
      </c>
      <c r="W527" s="161" t="str">
        <f>(HISTORICO!$S527+HISTORICO!$T527)/HISTORICO!$O527</f>
        <v>#DIV/0!</v>
      </c>
      <c r="X527" s="6">
        <f>SUMIF(REG!$D$2:$D$124,HISTORICO!$N527,REG!$F$2:$F$124)+SUMIF(REG!$J$2:$J$124,HISTORICO!$N527,REG!$L$2:$L$124)+SUMIF(REG!$P$2:$P$124,HISTORICO!$N527,REG!$R$2:$R$124)+SUMIF(REG!$V$2:$V$124,HISTORICO!$N527,REG!$X$2:$X$124)+SUMIF(REG!$AB$2:$AB$124,HISTORICO!$N527,REG!$AD$2:$AD$124)</f>
        <v>0</v>
      </c>
      <c r="Y527" s="6">
        <f>SUMIF(REG!$D$2:$D$124,HISTORICO!$N527,REG!$G$2:$G$124)+SUMIF(REG!$J$2:$J$124,HISTORICO!$N527,REG!$M$2:$M$124)+SUMIF(REG!$P$2:$P$124,HISTORICO!$N527,REG!$S$2:$S$124)+SUMIF(REG!$V$2:$V$124,HISTORICO!$N527,REG!$Y$2:$Y$124)+SUMIF(REG!$AB$2:$AB$124,HISTORICO!$N527,REG!$AE$2:$AE$124)</f>
        <v>0</v>
      </c>
      <c r="Z527" s="6">
        <f>SUMIF(REG!$D$2:$D$124,HISTORICO!$N527,REG!$H$2:$H$124)+SUMIF(REG!$J$2:$J$124,HISTORICO!$N527,REG!$N$2:$N$124)+SUMIF(REG!$P$2:$P$124,HISTORICO!$N527,REG!$T$2:$T$124)+SUMIF(REG!$V$2:$V$124,HISTORICO!$N527,REG!$Z$2:$Z$124)+SUMIF(REG!$AB$2:$AB$124,HISTORICO!$N527,REG!$AF$2:$AF$124)</f>
        <v>0</v>
      </c>
      <c r="AA527" s="6">
        <f>SUMIF(REG!$D$2:$D$124,HISTORICO!$N527,REG!$I$2:$I$124)+SUMIF(REG!$J$2:$J$124,HISTORICO!$N527,REG!$O$2:$O$124)+SUMIF(REG!$P$2:$P$124,HISTORICO!$N527,REG!$U$2:$U$124)+SUMIF(REG!$V$2:$V$124,HISTORICO!$N527,REG!$AA$2:$AA$124)+SUMIF(REG!$AB$2:$AB$124,HISTORICO!$N527,REG!$AG$2:$AG$124)</f>
        <v>0</v>
      </c>
      <c r="AB527" s="6">
        <f>SUM(HISTORICO!$X527:$AA527)</f>
        <v>0</v>
      </c>
      <c r="AC527" s="188" t="str">
        <f>HISTORICO!$AB527/HISTORICO!$O527</f>
        <v>#DIV/0!</v>
      </c>
      <c r="AD527" s="149"/>
      <c r="AE527" s="149"/>
      <c r="AF527" s="149"/>
      <c r="AG527" s="149"/>
      <c r="AH527" s="149"/>
      <c r="AI527" s="149"/>
      <c r="AJ527" s="149"/>
    </row>
    <row r="528" ht="14.25" customHeight="1">
      <c r="A528" s="149"/>
      <c r="B528" s="177" t="s">
        <v>536</v>
      </c>
      <c r="C528" s="169">
        <v>8.0</v>
      </c>
      <c r="D528" s="169">
        <v>2.0</v>
      </c>
      <c r="E528" s="161">
        <f>HISTORICO!$D528/HISTORICO!$C528</f>
        <v>0.25</v>
      </c>
      <c r="F528" s="149"/>
      <c r="G528" s="149"/>
      <c r="H528" s="149"/>
      <c r="I528" s="149"/>
      <c r="J528" s="149"/>
      <c r="K528" s="150"/>
      <c r="L528" s="149"/>
      <c r="M528" s="149"/>
      <c r="N528" s="187" t="s">
        <v>600</v>
      </c>
      <c r="O528" s="6">
        <f>SUM(HISTORICO!$P528:$T528)</f>
        <v>0</v>
      </c>
      <c r="P528" s="6">
        <f>COUNTIF(REG!$D$2:$D$124,HISTORICO!$N528)</f>
        <v>0</v>
      </c>
      <c r="Q528" s="6">
        <f>COUNTIF(REG!$J$2:$J$124,HISTORICO!$N528)</f>
        <v>0</v>
      </c>
      <c r="R528" s="6">
        <f>COUNTIF(REG!$P$2:$P$124,HISTORICO!$N528)</f>
        <v>0</v>
      </c>
      <c r="S528" s="6">
        <f>COUNTIF(REG!$V$2:$V$124,HISTORICO!$N528)</f>
        <v>0</v>
      </c>
      <c r="T528" s="6">
        <f>COUNTIF(REG!$AB$2:$AB$124,HISTORICO!$N528)</f>
        <v>0</v>
      </c>
      <c r="U528" s="161" t="str">
        <f>HISTORICO!$P528/HISTORICO!$O528</f>
        <v>#DIV/0!</v>
      </c>
      <c r="V528" s="161" t="str">
        <f>HISTORICO!$Q528/HISTORICO!$O528</f>
        <v>#DIV/0!</v>
      </c>
      <c r="W528" s="161" t="str">
        <f>(HISTORICO!$S528+HISTORICO!$T528)/HISTORICO!$O528</f>
        <v>#DIV/0!</v>
      </c>
      <c r="X528" s="6">
        <f>SUMIF(REG!$D$2:$D$124,HISTORICO!$N528,REG!$F$2:$F$124)+SUMIF(REG!$J$2:$J$124,HISTORICO!$N528,REG!$L$2:$L$124)+SUMIF(REG!$P$2:$P$124,HISTORICO!$N528,REG!$R$2:$R$124)+SUMIF(REG!$V$2:$V$124,HISTORICO!$N528,REG!$X$2:$X$124)+SUMIF(REG!$AB$2:$AB$124,HISTORICO!$N528,REG!$AD$2:$AD$124)</f>
        <v>0</v>
      </c>
      <c r="Y528" s="6">
        <f>SUMIF(REG!$D$2:$D$124,HISTORICO!$N528,REG!$G$2:$G$124)+SUMIF(REG!$J$2:$J$124,HISTORICO!$N528,REG!$M$2:$M$124)+SUMIF(REG!$P$2:$P$124,HISTORICO!$N528,REG!$S$2:$S$124)+SUMIF(REG!$V$2:$V$124,HISTORICO!$N528,REG!$Y$2:$Y$124)+SUMIF(REG!$AB$2:$AB$124,HISTORICO!$N528,REG!$AE$2:$AE$124)</f>
        <v>0</v>
      </c>
      <c r="Z528" s="6">
        <f>SUMIF(REG!$D$2:$D$124,HISTORICO!$N528,REG!$H$2:$H$124)+SUMIF(REG!$J$2:$J$124,HISTORICO!$N528,REG!$N$2:$N$124)+SUMIF(REG!$P$2:$P$124,HISTORICO!$N528,REG!$T$2:$T$124)+SUMIF(REG!$V$2:$V$124,HISTORICO!$N528,REG!$Z$2:$Z$124)+SUMIF(REG!$AB$2:$AB$124,HISTORICO!$N528,REG!$AF$2:$AF$124)</f>
        <v>0</v>
      </c>
      <c r="AA528" s="6">
        <f>SUMIF(REG!$D$2:$D$124,HISTORICO!$N528,REG!$I$2:$I$124)+SUMIF(REG!$J$2:$J$124,HISTORICO!$N528,REG!$O$2:$O$124)+SUMIF(REG!$P$2:$P$124,HISTORICO!$N528,REG!$U$2:$U$124)+SUMIF(REG!$V$2:$V$124,HISTORICO!$N528,REG!$AA$2:$AA$124)+SUMIF(REG!$AB$2:$AB$124,HISTORICO!$N528,REG!$AG$2:$AG$124)</f>
        <v>0</v>
      </c>
      <c r="AB528" s="6">
        <f>SUM(HISTORICO!$X528:$AA528)</f>
        <v>0</v>
      </c>
      <c r="AC528" s="188" t="str">
        <f>HISTORICO!$AB528/HISTORICO!$O528</f>
        <v>#DIV/0!</v>
      </c>
      <c r="AD528" s="149"/>
      <c r="AE528" s="149"/>
      <c r="AF528" s="149"/>
      <c r="AG528" s="149"/>
      <c r="AH528" s="149"/>
      <c r="AI528" s="149"/>
      <c r="AJ528" s="149"/>
    </row>
    <row r="529" ht="14.25" customHeight="1">
      <c r="A529" s="149"/>
      <c r="B529" s="177" t="s">
        <v>422</v>
      </c>
      <c r="C529" s="169">
        <v>8.0</v>
      </c>
      <c r="D529" s="169">
        <v>2.0</v>
      </c>
      <c r="E529" s="161">
        <f>HISTORICO!$D529/HISTORICO!$C529</f>
        <v>0.25</v>
      </c>
      <c r="F529" s="149"/>
      <c r="G529" s="149"/>
      <c r="H529" s="149"/>
      <c r="I529" s="149"/>
      <c r="J529" s="149"/>
      <c r="K529" s="150"/>
      <c r="L529" s="149"/>
      <c r="M529" s="149"/>
      <c r="N529" s="187" t="s">
        <v>601</v>
      </c>
      <c r="O529" s="6">
        <f>SUM(HISTORICO!$P529:$T529)</f>
        <v>0</v>
      </c>
      <c r="P529" s="6">
        <f>COUNTIF(REG!$D$2:$D$124,HISTORICO!$N529)</f>
        <v>0</v>
      </c>
      <c r="Q529" s="6">
        <f>COUNTIF(REG!$J$2:$J$124,HISTORICO!$N529)</f>
        <v>0</v>
      </c>
      <c r="R529" s="6">
        <f>COUNTIF(REG!$P$2:$P$124,HISTORICO!$N529)</f>
        <v>0</v>
      </c>
      <c r="S529" s="6">
        <f>COUNTIF(REG!$V$2:$V$124,HISTORICO!$N529)</f>
        <v>0</v>
      </c>
      <c r="T529" s="6">
        <f>COUNTIF(REG!$AB$2:$AB$124,HISTORICO!$N529)</f>
        <v>0</v>
      </c>
      <c r="U529" s="161" t="str">
        <f>HISTORICO!$P529/HISTORICO!$O529</f>
        <v>#DIV/0!</v>
      </c>
      <c r="V529" s="161" t="str">
        <f>HISTORICO!$Q529/HISTORICO!$O529</f>
        <v>#DIV/0!</v>
      </c>
      <c r="W529" s="161" t="str">
        <f>(HISTORICO!$S529+HISTORICO!$T529)/HISTORICO!$O529</f>
        <v>#DIV/0!</v>
      </c>
      <c r="X529" s="6">
        <f>SUMIF(REG!$D$2:$D$124,HISTORICO!$N529,REG!$F$2:$F$124)+SUMIF(REG!$J$2:$J$124,HISTORICO!$N529,REG!$L$2:$L$124)+SUMIF(REG!$P$2:$P$124,HISTORICO!$N529,REG!$R$2:$R$124)+SUMIF(REG!$V$2:$V$124,HISTORICO!$N529,REG!$X$2:$X$124)+SUMIF(REG!$AB$2:$AB$124,HISTORICO!$N529,REG!$AD$2:$AD$124)</f>
        <v>0</v>
      </c>
      <c r="Y529" s="6">
        <f>SUMIF(REG!$D$2:$D$124,HISTORICO!$N529,REG!$G$2:$G$124)+SUMIF(REG!$J$2:$J$124,HISTORICO!$N529,REG!$M$2:$M$124)+SUMIF(REG!$P$2:$P$124,HISTORICO!$N529,REG!$S$2:$S$124)+SUMIF(REG!$V$2:$V$124,HISTORICO!$N529,REG!$Y$2:$Y$124)+SUMIF(REG!$AB$2:$AB$124,HISTORICO!$N529,REG!$AE$2:$AE$124)</f>
        <v>0</v>
      </c>
      <c r="Z529" s="6">
        <f>SUMIF(REG!$D$2:$D$124,HISTORICO!$N529,REG!$H$2:$H$124)+SUMIF(REG!$J$2:$J$124,HISTORICO!$N529,REG!$N$2:$N$124)+SUMIF(REG!$P$2:$P$124,HISTORICO!$N529,REG!$T$2:$T$124)+SUMIF(REG!$V$2:$V$124,HISTORICO!$N529,REG!$Z$2:$Z$124)+SUMIF(REG!$AB$2:$AB$124,HISTORICO!$N529,REG!$AF$2:$AF$124)</f>
        <v>0</v>
      </c>
      <c r="AA529" s="6">
        <f>SUMIF(REG!$D$2:$D$124,HISTORICO!$N529,REG!$I$2:$I$124)+SUMIF(REG!$J$2:$J$124,HISTORICO!$N529,REG!$O$2:$O$124)+SUMIF(REG!$P$2:$P$124,HISTORICO!$N529,REG!$U$2:$U$124)+SUMIF(REG!$V$2:$V$124,HISTORICO!$N529,REG!$AA$2:$AA$124)+SUMIF(REG!$AB$2:$AB$124,HISTORICO!$N529,REG!$AG$2:$AG$124)</f>
        <v>0</v>
      </c>
      <c r="AB529" s="6">
        <f>SUM(HISTORICO!$X529:$AA529)</f>
        <v>0</v>
      </c>
      <c r="AC529" s="188" t="str">
        <f>HISTORICO!$AB529/HISTORICO!$O529</f>
        <v>#DIV/0!</v>
      </c>
      <c r="AD529" s="149"/>
      <c r="AE529" s="149"/>
      <c r="AF529" s="149"/>
      <c r="AG529" s="149"/>
      <c r="AH529" s="149"/>
      <c r="AI529" s="149"/>
      <c r="AJ529" s="149"/>
    </row>
    <row r="530" ht="14.25" customHeight="1">
      <c r="A530" s="149"/>
      <c r="B530" s="177" t="s">
        <v>798</v>
      </c>
      <c r="C530" s="169">
        <v>8.0</v>
      </c>
      <c r="D530" s="169">
        <v>1.0</v>
      </c>
      <c r="E530" s="161">
        <f>HISTORICO!$D530/HISTORICO!$C530</f>
        <v>0.125</v>
      </c>
      <c r="F530" s="149"/>
      <c r="G530" s="149"/>
      <c r="H530" s="149"/>
      <c r="I530" s="149"/>
      <c r="J530" s="149"/>
      <c r="K530" s="150"/>
      <c r="L530" s="149"/>
      <c r="M530" s="149"/>
      <c r="N530" s="187" t="s">
        <v>602</v>
      </c>
      <c r="O530" s="6">
        <f>SUM(HISTORICO!$P530:$T530)</f>
        <v>0</v>
      </c>
      <c r="P530" s="6">
        <f>COUNTIF(REG!$D$2:$D$124,HISTORICO!$N530)</f>
        <v>0</v>
      </c>
      <c r="Q530" s="6">
        <f>COUNTIF(REG!$J$2:$J$124,HISTORICO!$N530)</f>
        <v>0</v>
      </c>
      <c r="R530" s="6">
        <f>COUNTIF(REG!$P$2:$P$124,HISTORICO!$N530)</f>
        <v>0</v>
      </c>
      <c r="S530" s="6">
        <f>COUNTIF(REG!$V$2:$V$124,HISTORICO!$N530)</f>
        <v>0</v>
      </c>
      <c r="T530" s="6">
        <f>COUNTIF(REG!$AB$2:$AB$124,HISTORICO!$N530)</f>
        <v>0</v>
      </c>
      <c r="U530" s="161" t="str">
        <f>HISTORICO!$P530/HISTORICO!$O530</f>
        <v>#DIV/0!</v>
      </c>
      <c r="V530" s="161" t="str">
        <f>HISTORICO!$Q530/HISTORICO!$O530</f>
        <v>#DIV/0!</v>
      </c>
      <c r="W530" s="161" t="str">
        <f>(HISTORICO!$S530+HISTORICO!$T530)/HISTORICO!$O530</f>
        <v>#DIV/0!</v>
      </c>
      <c r="X530" s="6">
        <f>SUMIF(REG!$D$2:$D$124,HISTORICO!$N530,REG!$F$2:$F$124)+SUMIF(REG!$J$2:$J$124,HISTORICO!$N530,REG!$L$2:$L$124)+SUMIF(REG!$P$2:$P$124,HISTORICO!$N530,REG!$R$2:$R$124)+SUMIF(REG!$V$2:$V$124,HISTORICO!$N530,REG!$X$2:$X$124)+SUMIF(REG!$AB$2:$AB$124,HISTORICO!$N530,REG!$AD$2:$AD$124)</f>
        <v>0</v>
      </c>
      <c r="Y530" s="6">
        <f>SUMIF(REG!$D$2:$D$124,HISTORICO!$N530,REG!$G$2:$G$124)+SUMIF(REG!$J$2:$J$124,HISTORICO!$N530,REG!$M$2:$M$124)+SUMIF(REG!$P$2:$P$124,HISTORICO!$N530,REG!$S$2:$S$124)+SUMIF(REG!$V$2:$V$124,HISTORICO!$N530,REG!$Y$2:$Y$124)+SUMIF(REG!$AB$2:$AB$124,HISTORICO!$N530,REG!$AE$2:$AE$124)</f>
        <v>0</v>
      </c>
      <c r="Z530" s="6">
        <f>SUMIF(REG!$D$2:$D$124,HISTORICO!$N530,REG!$H$2:$H$124)+SUMIF(REG!$J$2:$J$124,HISTORICO!$N530,REG!$N$2:$N$124)+SUMIF(REG!$P$2:$P$124,HISTORICO!$N530,REG!$T$2:$T$124)+SUMIF(REG!$V$2:$V$124,HISTORICO!$N530,REG!$Z$2:$Z$124)+SUMIF(REG!$AB$2:$AB$124,HISTORICO!$N530,REG!$AF$2:$AF$124)</f>
        <v>0</v>
      </c>
      <c r="AA530" s="6">
        <f>SUMIF(REG!$D$2:$D$124,HISTORICO!$N530,REG!$I$2:$I$124)+SUMIF(REG!$J$2:$J$124,HISTORICO!$N530,REG!$O$2:$O$124)+SUMIF(REG!$P$2:$P$124,HISTORICO!$N530,REG!$U$2:$U$124)+SUMIF(REG!$V$2:$V$124,HISTORICO!$N530,REG!$AA$2:$AA$124)+SUMIF(REG!$AB$2:$AB$124,HISTORICO!$N530,REG!$AG$2:$AG$124)</f>
        <v>0</v>
      </c>
      <c r="AB530" s="6">
        <f>SUM(HISTORICO!$X530:$AA530)</f>
        <v>0</v>
      </c>
      <c r="AC530" s="188" t="str">
        <f>HISTORICO!$AB530/HISTORICO!$O530</f>
        <v>#DIV/0!</v>
      </c>
      <c r="AD530" s="149"/>
      <c r="AE530" s="149"/>
      <c r="AF530" s="149"/>
      <c r="AG530" s="149"/>
      <c r="AH530" s="149"/>
      <c r="AI530" s="149"/>
      <c r="AJ530" s="149"/>
    </row>
    <row r="531" ht="14.25" customHeight="1">
      <c r="A531" s="149"/>
      <c r="B531" s="177" t="s">
        <v>43</v>
      </c>
      <c r="C531" s="169">
        <v>8.0</v>
      </c>
      <c r="D531" s="169">
        <v>3.0</v>
      </c>
      <c r="E531" s="161">
        <f>HISTORICO!$D531/HISTORICO!$C531</f>
        <v>0.375</v>
      </c>
      <c r="F531" s="149"/>
      <c r="G531" s="149"/>
      <c r="H531" s="149"/>
      <c r="I531" s="149"/>
      <c r="J531" s="149"/>
      <c r="K531" s="150"/>
      <c r="L531" s="149"/>
      <c r="M531" s="149"/>
      <c r="N531" s="187" t="s">
        <v>546</v>
      </c>
      <c r="O531" s="6">
        <f>SUM(HISTORICO!$P531:$T531)</f>
        <v>0</v>
      </c>
      <c r="P531" s="6">
        <f>COUNTIF(REG!$D$2:$D$124,HISTORICO!$N531)</f>
        <v>0</v>
      </c>
      <c r="Q531" s="6">
        <f>COUNTIF(REG!$J$2:$J$124,HISTORICO!$N531)</f>
        <v>0</v>
      </c>
      <c r="R531" s="6">
        <f>COUNTIF(REG!$P$2:$P$124,HISTORICO!$N531)</f>
        <v>0</v>
      </c>
      <c r="S531" s="6">
        <f>COUNTIF(REG!$V$2:$V$124,HISTORICO!$N531)</f>
        <v>0</v>
      </c>
      <c r="T531" s="6">
        <f>COUNTIF(REG!$AB$2:$AB$124,HISTORICO!$N531)</f>
        <v>0</v>
      </c>
      <c r="U531" s="161" t="str">
        <f>HISTORICO!$P531/HISTORICO!$O531</f>
        <v>#DIV/0!</v>
      </c>
      <c r="V531" s="161" t="str">
        <f>HISTORICO!$Q531/HISTORICO!$O531</f>
        <v>#DIV/0!</v>
      </c>
      <c r="W531" s="161" t="str">
        <f>(HISTORICO!$S531+HISTORICO!$T531)/HISTORICO!$O531</f>
        <v>#DIV/0!</v>
      </c>
      <c r="X531" s="6">
        <f>SUMIF(REG!$D$2:$D$124,HISTORICO!$N531,REG!$F$2:$F$124)+SUMIF(REG!$J$2:$J$124,HISTORICO!$N531,REG!$L$2:$L$124)+SUMIF(REG!$P$2:$P$124,HISTORICO!$N531,REG!$R$2:$R$124)+SUMIF(REG!$V$2:$V$124,HISTORICO!$N531,REG!$X$2:$X$124)+SUMIF(REG!$AB$2:$AB$124,HISTORICO!$N531,REG!$AD$2:$AD$124)</f>
        <v>0</v>
      </c>
      <c r="Y531" s="6">
        <f>SUMIF(REG!$D$2:$D$124,HISTORICO!$N531,REG!$G$2:$G$124)+SUMIF(REG!$J$2:$J$124,HISTORICO!$N531,REG!$M$2:$M$124)+SUMIF(REG!$P$2:$P$124,HISTORICO!$N531,REG!$S$2:$S$124)+SUMIF(REG!$V$2:$V$124,HISTORICO!$N531,REG!$Y$2:$Y$124)+SUMIF(REG!$AB$2:$AB$124,HISTORICO!$N531,REG!$AE$2:$AE$124)</f>
        <v>0</v>
      </c>
      <c r="Z531" s="6">
        <f>SUMIF(REG!$D$2:$D$124,HISTORICO!$N531,REG!$H$2:$H$124)+SUMIF(REG!$J$2:$J$124,HISTORICO!$N531,REG!$N$2:$N$124)+SUMIF(REG!$P$2:$P$124,HISTORICO!$N531,REG!$T$2:$T$124)+SUMIF(REG!$V$2:$V$124,HISTORICO!$N531,REG!$Z$2:$Z$124)+SUMIF(REG!$AB$2:$AB$124,HISTORICO!$N531,REG!$AF$2:$AF$124)</f>
        <v>0</v>
      </c>
      <c r="AA531" s="6">
        <f>SUMIF(REG!$D$2:$D$124,HISTORICO!$N531,REG!$I$2:$I$124)+SUMIF(REG!$J$2:$J$124,HISTORICO!$N531,REG!$O$2:$O$124)+SUMIF(REG!$P$2:$P$124,HISTORICO!$N531,REG!$U$2:$U$124)+SUMIF(REG!$V$2:$V$124,HISTORICO!$N531,REG!$AA$2:$AA$124)+SUMIF(REG!$AB$2:$AB$124,HISTORICO!$N531,REG!$AG$2:$AG$124)</f>
        <v>0</v>
      </c>
      <c r="AB531" s="6">
        <f>SUM(HISTORICO!$X531:$AA531)</f>
        <v>0</v>
      </c>
      <c r="AC531" s="188" t="str">
        <f>HISTORICO!$AB531/HISTORICO!$O531</f>
        <v>#DIV/0!</v>
      </c>
      <c r="AD531" s="149"/>
      <c r="AE531" s="149"/>
      <c r="AF531" s="149"/>
      <c r="AG531" s="149"/>
      <c r="AH531" s="149"/>
      <c r="AI531" s="149"/>
      <c r="AJ531" s="149"/>
    </row>
    <row r="532" ht="14.25" customHeight="1">
      <c r="A532" s="149"/>
      <c r="B532" s="177" t="s">
        <v>794</v>
      </c>
      <c r="C532" s="169">
        <v>7.0</v>
      </c>
      <c r="D532" s="169">
        <v>1.0</v>
      </c>
      <c r="E532" s="161">
        <f>HISTORICO!$D532/HISTORICO!$C532</f>
        <v>0.1428571429</v>
      </c>
      <c r="F532" s="149"/>
      <c r="G532" s="149"/>
      <c r="H532" s="149"/>
      <c r="I532" s="149"/>
      <c r="J532" s="149"/>
      <c r="K532" s="150"/>
      <c r="L532" s="149"/>
      <c r="M532" s="149"/>
      <c r="N532" s="187" t="s">
        <v>627</v>
      </c>
      <c r="O532" s="6">
        <f>SUM(HISTORICO!$P532:$T532)</f>
        <v>0</v>
      </c>
      <c r="P532" s="6">
        <f>COUNTIF(REG!$D$2:$D$124,HISTORICO!$N532)</f>
        <v>0</v>
      </c>
      <c r="Q532" s="6">
        <f>COUNTIF(REG!$J$2:$J$124,HISTORICO!$N532)</f>
        <v>0</v>
      </c>
      <c r="R532" s="6">
        <f>COUNTIF(REG!$P$2:$P$124,HISTORICO!$N532)</f>
        <v>0</v>
      </c>
      <c r="S532" s="6">
        <f>COUNTIF(REG!$V$2:$V$124,HISTORICO!$N532)</f>
        <v>0</v>
      </c>
      <c r="T532" s="6">
        <f>COUNTIF(REG!$AB$2:$AB$124,HISTORICO!$N532)</f>
        <v>0</v>
      </c>
      <c r="U532" s="161" t="str">
        <f>HISTORICO!$P532/HISTORICO!$O532</f>
        <v>#DIV/0!</v>
      </c>
      <c r="V532" s="161" t="str">
        <f>HISTORICO!$Q532/HISTORICO!$O532</f>
        <v>#DIV/0!</v>
      </c>
      <c r="W532" s="161" t="str">
        <f>(HISTORICO!$S532+HISTORICO!$T532)/HISTORICO!$O532</f>
        <v>#DIV/0!</v>
      </c>
      <c r="X532" s="6">
        <f>SUMIF(REG!$D$2:$D$124,HISTORICO!$N532,REG!$F$2:$F$124)+SUMIF(REG!$J$2:$J$124,HISTORICO!$N532,REG!$L$2:$L$124)+SUMIF(REG!$P$2:$P$124,HISTORICO!$N532,REG!$R$2:$R$124)+SUMIF(REG!$V$2:$V$124,HISTORICO!$N532,REG!$X$2:$X$124)+SUMIF(REG!$AB$2:$AB$124,HISTORICO!$N532,REG!$AD$2:$AD$124)</f>
        <v>0</v>
      </c>
      <c r="Y532" s="6">
        <f>SUMIF(REG!$D$2:$D$124,HISTORICO!$N532,REG!$G$2:$G$124)+SUMIF(REG!$J$2:$J$124,HISTORICO!$N532,REG!$M$2:$M$124)+SUMIF(REG!$P$2:$P$124,HISTORICO!$N532,REG!$S$2:$S$124)+SUMIF(REG!$V$2:$V$124,HISTORICO!$N532,REG!$Y$2:$Y$124)+SUMIF(REG!$AB$2:$AB$124,HISTORICO!$N532,REG!$AE$2:$AE$124)</f>
        <v>0</v>
      </c>
      <c r="Z532" s="6">
        <f>SUMIF(REG!$D$2:$D$124,HISTORICO!$N532,REG!$H$2:$H$124)+SUMIF(REG!$J$2:$J$124,HISTORICO!$N532,REG!$N$2:$N$124)+SUMIF(REG!$P$2:$P$124,HISTORICO!$N532,REG!$T$2:$T$124)+SUMIF(REG!$V$2:$V$124,HISTORICO!$N532,REG!$Z$2:$Z$124)+SUMIF(REG!$AB$2:$AB$124,HISTORICO!$N532,REG!$AF$2:$AF$124)</f>
        <v>0</v>
      </c>
      <c r="AA532" s="6">
        <f>SUMIF(REG!$D$2:$D$124,HISTORICO!$N532,REG!$I$2:$I$124)+SUMIF(REG!$J$2:$J$124,HISTORICO!$N532,REG!$O$2:$O$124)+SUMIF(REG!$P$2:$P$124,HISTORICO!$N532,REG!$U$2:$U$124)+SUMIF(REG!$V$2:$V$124,HISTORICO!$N532,REG!$AA$2:$AA$124)+SUMIF(REG!$AB$2:$AB$124,HISTORICO!$N532,REG!$AG$2:$AG$124)</f>
        <v>0</v>
      </c>
      <c r="AB532" s="6">
        <f>SUM(HISTORICO!$X532:$AA532)</f>
        <v>0</v>
      </c>
      <c r="AC532" s="188" t="str">
        <f>HISTORICO!$AB532/HISTORICO!$O532</f>
        <v>#DIV/0!</v>
      </c>
      <c r="AD532" s="149"/>
      <c r="AE532" s="149"/>
      <c r="AF532" s="149"/>
      <c r="AG532" s="149"/>
      <c r="AH532" s="149"/>
      <c r="AI532" s="149"/>
      <c r="AJ532" s="149"/>
    </row>
    <row r="533" ht="14.25" customHeight="1">
      <c r="A533" s="149"/>
      <c r="B533" s="177" t="s">
        <v>854</v>
      </c>
      <c r="C533" s="169">
        <v>7.0</v>
      </c>
      <c r="D533" s="169">
        <v>2.0</v>
      </c>
      <c r="E533" s="161">
        <f>HISTORICO!$D533/HISTORICO!$C533</f>
        <v>0.2857142857</v>
      </c>
      <c r="F533" s="149"/>
      <c r="G533" s="149"/>
      <c r="H533" s="149"/>
      <c r="I533" s="149"/>
      <c r="J533" s="149"/>
      <c r="K533" s="150"/>
      <c r="L533" s="149"/>
      <c r="M533" s="149"/>
      <c r="N533" s="187" t="s">
        <v>628</v>
      </c>
      <c r="O533" s="6">
        <f>SUM(HISTORICO!$P533:$T533)</f>
        <v>0</v>
      </c>
      <c r="P533" s="6">
        <f>COUNTIF(REG!$D$2:$D$124,HISTORICO!$N533)</f>
        <v>0</v>
      </c>
      <c r="Q533" s="6">
        <f>COUNTIF(REG!$J$2:$J$124,HISTORICO!$N533)</f>
        <v>0</v>
      </c>
      <c r="R533" s="6">
        <f>COUNTIF(REG!$P$2:$P$124,HISTORICO!$N533)</f>
        <v>0</v>
      </c>
      <c r="S533" s="6">
        <f>COUNTIF(REG!$V$2:$V$124,HISTORICO!$N533)</f>
        <v>0</v>
      </c>
      <c r="T533" s="6">
        <f>COUNTIF(REG!$AB$2:$AB$124,HISTORICO!$N533)</f>
        <v>0</v>
      </c>
      <c r="U533" s="161" t="str">
        <f>HISTORICO!$P533/HISTORICO!$O533</f>
        <v>#DIV/0!</v>
      </c>
      <c r="V533" s="161" t="str">
        <f>HISTORICO!$Q533/HISTORICO!$O533</f>
        <v>#DIV/0!</v>
      </c>
      <c r="W533" s="161" t="str">
        <f>(HISTORICO!$S533+HISTORICO!$T533)/HISTORICO!$O533</f>
        <v>#DIV/0!</v>
      </c>
      <c r="X533" s="6">
        <f>SUMIF(REG!$D$2:$D$124,HISTORICO!$N533,REG!$F$2:$F$124)+SUMIF(REG!$J$2:$J$124,HISTORICO!$N533,REG!$L$2:$L$124)+SUMIF(REG!$P$2:$P$124,HISTORICO!$N533,REG!$R$2:$R$124)+SUMIF(REG!$V$2:$V$124,HISTORICO!$N533,REG!$X$2:$X$124)+SUMIF(REG!$AB$2:$AB$124,HISTORICO!$N533,REG!$AD$2:$AD$124)</f>
        <v>0</v>
      </c>
      <c r="Y533" s="6">
        <f>SUMIF(REG!$D$2:$D$124,HISTORICO!$N533,REG!$G$2:$G$124)+SUMIF(REG!$J$2:$J$124,HISTORICO!$N533,REG!$M$2:$M$124)+SUMIF(REG!$P$2:$P$124,HISTORICO!$N533,REG!$S$2:$S$124)+SUMIF(REG!$V$2:$V$124,HISTORICO!$N533,REG!$Y$2:$Y$124)+SUMIF(REG!$AB$2:$AB$124,HISTORICO!$N533,REG!$AE$2:$AE$124)</f>
        <v>0</v>
      </c>
      <c r="Z533" s="6">
        <f>SUMIF(REG!$D$2:$D$124,HISTORICO!$N533,REG!$H$2:$H$124)+SUMIF(REG!$J$2:$J$124,HISTORICO!$N533,REG!$N$2:$N$124)+SUMIF(REG!$P$2:$P$124,HISTORICO!$N533,REG!$T$2:$T$124)+SUMIF(REG!$V$2:$V$124,HISTORICO!$N533,REG!$Z$2:$Z$124)+SUMIF(REG!$AB$2:$AB$124,HISTORICO!$N533,REG!$AF$2:$AF$124)</f>
        <v>0</v>
      </c>
      <c r="AA533" s="6">
        <f>SUMIF(REG!$D$2:$D$124,HISTORICO!$N533,REG!$I$2:$I$124)+SUMIF(REG!$J$2:$J$124,HISTORICO!$N533,REG!$O$2:$O$124)+SUMIF(REG!$P$2:$P$124,HISTORICO!$N533,REG!$U$2:$U$124)+SUMIF(REG!$V$2:$V$124,HISTORICO!$N533,REG!$AA$2:$AA$124)+SUMIF(REG!$AB$2:$AB$124,HISTORICO!$N533,REG!$AG$2:$AG$124)</f>
        <v>0</v>
      </c>
      <c r="AB533" s="6">
        <f>SUM(HISTORICO!$X533:$AA533)</f>
        <v>0</v>
      </c>
      <c r="AC533" s="188" t="str">
        <f>HISTORICO!$AB533/HISTORICO!$O533</f>
        <v>#DIV/0!</v>
      </c>
      <c r="AD533" s="149"/>
      <c r="AE533" s="149"/>
      <c r="AF533" s="149"/>
      <c r="AG533" s="149"/>
      <c r="AH533" s="149"/>
      <c r="AI533" s="149"/>
      <c r="AJ533" s="149"/>
    </row>
    <row r="534" ht="14.25" customHeight="1">
      <c r="A534" s="149"/>
      <c r="B534" s="177" t="s">
        <v>549</v>
      </c>
      <c r="C534" s="169">
        <v>7.0</v>
      </c>
      <c r="D534" s="169">
        <v>2.0</v>
      </c>
      <c r="E534" s="161">
        <f>HISTORICO!$D534/HISTORICO!$C534</f>
        <v>0.2857142857</v>
      </c>
      <c r="F534" s="149"/>
      <c r="G534" s="149"/>
      <c r="H534" s="149"/>
      <c r="I534" s="149"/>
      <c r="J534" s="149"/>
      <c r="K534" s="150"/>
      <c r="L534" s="149"/>
      <c r="M534" s="149"/>
      <c r="N534" s="187" t="s">
        <v>629</v>
      </c>
      <c r="O534" s="6">
        <f>SUM(HISTORICO!$P534:$T534)</f>
        <v>0</v>
      </c>
      <c r="P534" s="6">
        <f>COUNTIF(REG!$D$2:$D$124,HISTORICO!$N534)</f>
        <v>0</v>
      </c>
      <c r="Q534" s="6">
        <f>COUNTIF(REG!$J$2:$J$124,HISTORICO!$N534)</f>
        <v>0</v>
      </c>
      <c r="R534" s="6">
        <f>COUNTIF(REG!$P$2:$P$124,HISTORICO!$N534)</f>
        <v>0</v>
      </c>
      <c r="S534" s="6">
        <f>COUNTIF(REG!$V$2:$V$124,HISTORICO!$N534)</f>
        <v>0</v>
      </c>
      <c r="T534" s="6">
        <f>COUNTIF(REG!$AB$2:$AB$124,HISTORICO!$N534)</f>
        <v>0</v>
      </c>
      <c r="U534" s="161" t="str">
        <f>HISTORICO!$P534/HISTORICO!$O534</f>
        <v>#DIV/0!</v>
      </c>
      <c r="V534" s="161" t="str">
        <f>HISTORICO!$Q534/HISTORICO!$O534</f>
        <v>#DIV/0!</v>
      </c>
      <c r="W534" s="161" t="str">
        <f>(HISTORICO!$S534+HISTORICO!$T534)/HISTORICO!$O534</f>
        <v>#DIV/0!</v>
      </c>
      <c r="X534" s="6">
        <f>SUMIF(REG!$D$2:$D$124,HISTORICO!$N534,REG!$F$2:$F$124)+SUMIF(REG!$J$2:$J$124,HISTORICO!$N534,REG!$L$2:$L$124)+SUMIF(REG!$P$2:$P$124,HISTORICO!$N534,REG!$R$2:$R$124)+SUMIF(REG!$V$2:$V$124,HISTORICO!$N534,REG!$X$2:$X$124)+SUMIF(REG!$AB$2:$AB$124,HISTORICO!$N534,REG!$AD$2:$AD$124)</f>
        <v>0</v>
      </c>
      <c r="Y534" s="6">
        <f>SUMIF(REG!$D$2:$D$124,HISTORICO!$N534,REG!$G$2:$G$124)+SUMIF(REG!$J$2:$J$124,HISTORICO!$N534,REG!$M$2:$M$124)+SUMIF(REG!$P$2:$P$124,HISTORICO!$N534,REG!$S$2:$S$124)+SUMIF(REG!$V$2:$V$124,HISTORICO!$N534,REG!$Y$2:$Y$124)+SUMIF(REG!$AB$2:$AB$124,HISTORICO!$N534,REG!$AE$2:$AE$124)</f>
        <v>0</v>
      </c>
      <c r="Z534" s="6">
        <f>SUMIF(REG!$D$2:$D$124,HISTORICO!$N534,REG!$H$2:$H$124)+SUMIF(REG!$J$2:$J$124,HISTORICO!$N534,REG!$N$2:$N$124)+SUMIF(REG!$P$2:$P$124,HISTORICO!$N534,REG!$T$2:$T$124)+SUMIF(REG!$V$2:$V$124,HISTORICO!$N534,REG!$Z$2:$Z$124)+SUMIF(REG!$AB$2:$AB$124,HISTORICO!$N534,REG!$AF$2:$AF$124)</f>
        <v>0</v>
      </c>
      <c r="AA534" s="6">
        <f>SUMIF(REG!$D$2:$D$124,HISTORICO!$N534,REG!$I$2:$I$124)+SUMIF(REG!$J$2:$J$124,HISTORICO!$N534,REG!$O$2:$O$124)+SUMIF(REG!$P$2:$P$124,HISTORICO!$N534,REG!$U$2:$U$124)+SUMIF(REG!$V$2:$V$124,HISTORICO!$N534,REG!$AA$2:$AA$124)+SUMIF(REG!$AB$2:$AB$124,HISTORICO!$N534,REG!$AG$2:$AG$124)</f>
        <v>0</v>
      </c>
      <c r="AB534" s="6">
        <f>SUM(HISTORICO!$X534:$AA534)</f>
        <v>0</v>
      </c>
      <c r="AC534" s="188" t="str">
        <f>HISTORICO!$AB534/HISTORICO!$O534</f>
        <v>#DIV/0!</v>
      </c>
      <c r="AD534" s="149"/>
      <c r="AE534" s="149"/>
      <c r="AF534" s="149"/>
      <c r="AG534" s="149"/>
      <c r="AH534" s="149"/>
      <c r="AI534" s="149"/>
      <c r="AJ534" s="149"/>
    </row>
    <row r="535" ht="14.25" customHeight="1">
      <c r="A535" s="149"/>
      <c r="B535" s="177" t="s">
        <v>782</v>
      </c>
      <c r="C535" s="169">
        <v>6.0</v>
      </c>
      <c r="D535" s="169">
        <v>1.0</v>
      </c>
      <c r="E535" s="161">
        <f>HISTORICO!$D535/HISTORICO!$C535</f>
        <v>0.1666666667</v>
      </c>
      <c r="F535" s="149"/>
      <c r="G535" s="149"/>
      <c r="H535" s="149"/>
      <c r="I535" s="149"/>
      <c r="J535" s="149"/>
      <c r="K535" s="150"/>
      <c r="L535" s="149"/>
      <c r="M535" s="149"/>
      <c r="N535" s="187" t="s">
        <v>631</v>
      </c>
      <c r="O535" s="6">
        <f>SUM(HISTORICO!$P535:$T535)</f>
        <v>0</v>
      </c>
      <c r="P535" s="6">
        <f>COUNTIF(REG!$D$2:$D$124,HISTORICO!$N535)</f>
        <v>0</v>
      </c>
      <c r="Q535" s="6">
        <f>COUNTIF(REG!$J$2:$J$124,HISTORICO!$N535)</f>
        <v>0</v>
      </c>
      <c r="R535" s="6">
        <f>COUNTIF(REG!$P$2:$P$124,HISTORICO!$N535)</f>
        <v>0</v>
      </c>
      <c r="S535" s="6">
        <f>COUNTIF(REG!$V$2:$V$124,HISTORICO!$N535)</f>
        <v>0</v>
      </c>
      <c r="T535" s="6">
        <f>COUNTIF(REG!$AB$2:$AB$124,HISTORICO!$N535)</f>
        <v>0</v>
      </c>
      <c r="U535" s="161" t="str">
        <f>HISTORICO!$P535/HISTORICO!$O535</f>
        <v>#DIV/0!</v>
      </c>
      <c r="V535" s="161" t="str">
        <f>HISTORICO!$Q535/HISTORICO!$O535</f>
        <v>#DIV/0!</v>
      </c>
      <c r="W535" s="161" t="str">
        <f>(HISTORICO!$S535+HISTORICO!$T535)/HISTORICO!$O535</f>
        <v>#DIV/0!</v>
      </c>
      <c r="X535" s="6">
        <f>SUMIF(REG!$D$2:$D$124,HISTORICO!$N535,REG!$F$2:$F$124)+SUMIF(REG!$J$2:$J$124,HISTORICO!$N535,REG!$L$2:$L$124)+SUMIF(REG!$P$2:$P$124,HISTORICO!$N535,REG!$R$2:$R$124)+SUMIF(REG!$V$2:$V$124,HISTORICO!$N535,REG!$X$2:$X$124)+SUMIF(REG!$AB$2:$AB$124,HISTORICO!$N535,REG!$AD$2:$AD$124)</f>
        <v>0</v>
      </c>
      <c r="Y535" s="6">
        <f>SUMIF(REG!$D$2:$D$124,HISTORICO!$N535,REG!$G$2:$G$124)+SUMIF(REG!$J$2:$J$124,HISTORICO!$N535,REG!$M$2:$M$124)+SUMIF(REG!$P$2:$P$124,HISTORICO!$N535,REG!$S$2:$S$124)+SUMIF(REG!$V$2:$V$124,HISTORICO!$N535,REG!$Y$2:$Y$124)+SUMIF(REG!$AB$2:$AB$124,HISTORICO!$N535,REG!$AE$2:$AE$124)</f>
        <v>0</v>
      </c>
      <c r="Z535" s="6">
        <f>SUMIF(REG!$D$2:$D$124,HISTORICO!$N535,REG!$H$2:$H$124)+SUMIF(REG!$J$2:$J$124,HISTORICO!$N535,REG!$N$2:$N$124)+SUMIF(REG!$P$2:$P$124,HISTORICO!$N535,REG!$T$2:$T$124)+SUMIF(REG!$V$2:$V$124,HISTORICO!$N535,REG!$Z$2:$Z$124)+SUMIF(REG!$AB$2:$AB$124,HISTORICO!$N535,REG!$AF$2:$AF$124)</f>
        <v>0</v>
      </c>
      <c r="AA535" s="6">
        <f>SUMIF(REG!$D$2:$D$124,HISTORICO!$N535,REG!$I$2:$I$124)+SUMIF(REG!$J$2:$J$124,HISTORICO!$N535,REG!$O$2:$O$124)+SUMIF(REG!$P$2:$P$124,HISTORICO!$N535,REG!$U$2:$U$124)+SUMIF(REG!$V$2:$V$124,HISTORICO!$N535,REG!$AA$2:$AA$124)+SUMIF(REG!$AB$2:$AB$124,HISTORICO!$N535,REG!$AG$2:$AG$124)</f>
        <v>0</v>
      </c>
      <c r="AB535" s="6">
        <f>SUM(HISTORICO!$X535:$AA535)</f>
        <v>0</v>
      </c>
      <c r="AC535" s="188" t="str">
        <f>HISTORICO!$AB535/HISTORICO!$O535</f>
        <v>#DIV/0!</v>
      </c>
      <c r="AD535" s="149"/>
      <c r="AE535" s="149"/>
      <c r="AF535" s="149"/>
      <c r="AG535" s="149"/>
      <c r="AH535" s="149"/>
      <c r="AI535" s="149"/>
      <c r="AJ535" s="149"/>
    </row>
    <row r="536" ht="14.25" customHeight="1">
      <c r="A536" s="149"/>
      <c r="B536" s="177" t="s">
        <v>784</v>
      </c>
      <c r="C536" s="169">
        <v>6.0</v>
      </c>
      <c r="D536" s="169">
        <v>1.0</v>
      </c>
      <c r="E536" s="161">
        <f>HISTORICO!$D536/HISTORICO!$C536</f>
        <v>0.1666666667</v>
      </c>
      <c r="F536" s="149"/>
      <c r="G536" s="149"/>
      <c r="H536" s="149"/>
      <c r="I536" s="149"/>
      <c r="J536" s="149"/>
      <c r="K536" s="150"/>
      <c r="L536" s="149"/>
      <c r="M536" s="149"/>
      <c r="N536" s="187" t="s">
        <v>632</v>
      </c>
      <c r="O536" s="6">
        <f>SUM(HISTORICO!$P536:$T536)</f>
        <v>0</v>
      </c>
      <c r="P536" s="6">
        <f>COUNTIF(REG!$D$2:$D$124,HISTORICO!$N536)</f>
        <v>0</v>
      </c>
      <c r="Q536" s="6">
        <f>COUNTIF(REG!$J$2:$J$124,HISTORICO!$N536)</f>
        <v>0</v>
      </c>
      <c r="R536" s="6">
        <f>COUNTIF(REG!$P$2:$P$124,HISTORICO!$N536)</f>
        <v>0</v>
      </c>
      <c r="S536" s="6">
        <f>COUNTIF(REG!$V$2:$V$124,HISTORICO!$N536)</f>
        <v>0</v>
      </c>
      <c r="T536" s="6">
        <f>COUNTIF(REG!$AB$2:$AB$124,HISTORICO!$N536)</f>
        <v>0</v>
      </c>
      <c r="U536" s="161" t="str">
        <f>HISTORICO!$P536/HISTORICO!$O536</f>
        <v>#DIV/0!</v>
      </c>
      <c r="V536" s="161" t="str">
        <f>HISTORICO!$Q536/HISTORICO!$O536</f>
        <v>#DIV/0!</v>
      </c>
      <c r="W536" s="161" t="str">
        <f>(HISTORICO!$S536+HISTORICO!$T536)/HISTORICO!$O536</f>
        <v>#DIV/0!</v>
      </c>
      <c r="X536" s="6">
        <f>SUMIF(REG!$D$2:$D$124,HISTORICO!$N536,REG!$F$2:$F$124)+SUMIF(REG!$J$2:$J$124,HISTORICO!$N536,REG!$L$2:$L$124)+SUMIF(REG!$P$2:$P$124,HISTORICO!$N536,REG!$R$2:$R$124)+SUMIF(REG!$V$2:$V$124,HISTORICO!$N536,REG!$X$2:$X$124)+SUMIF(REG!$AB$2:$AB$124,HISTORICO!$N536,REG!$AD$2:$AD$124)</f>
        <v>0</v>
      </c>
      <c r="Y536" s="6">
        <f>SUMIF(REG!$D$2:$D$124,HISTORICO!$N536,REG!$G$2:$G$124)+SUMIF(REG!$J$2:$J$124,HISTORICO!$N536,REG!$M$2:$M$124)+SUMIF(REG!$P$2:$P$124,HISTORICO!$N536,REG!$S$2:$S$124)+SUMIF(REG!$V$2:$V$124,HISTORICO!$N536,REG!$Y$2:$Y$124)+SUMIF(REG!$AB$2:$AB$124,HISTORICO!$N536,REG!$AE$2:$AE$124)</f>
        <v>0</v>
      </c>
      <c r="Z536" s="6">
        <f>SUMIF(REG!$D$2:$D$124,HISTORICO!$N536,REG!$H$2:$H$124)+SUMIF(REG!$J$2:$J$124,HISTORICO!$N536,REG!$N$2:$N$124)+SUMIF(REG!$P$2:$P$124,HISTORICO!$N536,REG!$T$2:$T$124)+SUMIF(REG!$V$2:$V$124,HISTORICO!$N536,REG!$Z$2:$Z$124)+SUMIF(REG!$AB$2:$AB$124,HISTORICO!$N536,REG!$AF$2:$AF$124)</f>
        <v>0</v>
      </c>
      <c r="AA536" s="6">
        <f>SUMIF(REG!$D$2:$D$124,HISTORICO!$N536,REG!$I$2:$I$124)+SUMIF(REG!$J$2:$J$124,HISTORICO!$N536,REG!$O$2:$O$124)+SUMIF(REG!$P$2:$P$124,HISTORICO!$N536,REG!$U$2:$U$124)+SUMIF(REG!$V$2:$V$124,HISTORICO!$N536,REG!$AA$2:$AA$124)+SUMIF(REG!$AB$2:$AB$124,HISTORICO!$N536,REG!$AG$2:$AG$124)</f>
        <v>0</v>
      </c>
      <c r="AB536" s="6">
        <f>SUM(HISTORICO!$X536:$AA536)</f>
        <v>0</v>
      </c>
      <c r="AC536" s="188" t="str">
        <f>HISTORICO!$AB536/HISTORICO!$O536</f>
        <v>#DIV/0!</v>
      </c>
      <c r="AD536" s="149"/>
      <c r="AE536" s="149"/>
      <c r="AF536" s="149"/>
      <c r="AG536" s="149"/>
      <c r="AH536" s="149"/>
      <c r="AI536" s="149"/>
      <c r="AJ536" s="149"/>
    </row>
    <row r="537" ht="14.25" customHeight="1">
      <c r="A537" s="149"/>
      <c r="B537" s="177" t="s">
        <v>72</v>
      </c>
      <c r="C537" s="169">
        <v>6.0</v>
      </c>
      <c r="D537" s="169">
        <v>2.0</v>
      </c>
      <c r="E537" s="161">
        <f>HISTORICO!$D537/HISTORICO!$C537</f>
        <v>0.3333333333</v>
      </c>
      <c r="F537" s="149"/>
      <c r="G537" s="149"/>
      <c r="H537" s="149"/>
      <c r="I537" s="149"/>
      <c r="J537" s="149"/>
      <c r="K537" s="150"/>
      <c r="L537" s="149"/>
      <c r="M537" s="149"/>
      <c r="N537" s="187" t="s">
        <v>636</v>
      </c>
      <c r="O537" s="6">
        <f>SUM(HISTORICO!$P537:$T537)</f>
        <v>0</v>
      </c>
      <c r="P537" s="6">
        <f>COUNTIF(REG!$D$2:$D$124,HISTORICO!$N537)</f>
        <v>0</v>
      </c>
      <c r="Q537" s="6">
        <f>COUNTIF(REG!$J$2:$J$124,HISTORICO!$N537)</f>
        <v>0</v>
      </c>
      <c r="R537" s="6">
        <f>COUNTIF(REG!$P$2:$P$124,HISTORICO!$N537)</f>
        <v>0</v>
      </c>
      <c r="S537" s="6">
        <f>COUNTIF(REG!$V$2:$V$124,HISTORICO!$N537)</f>
        <v>0</v>
      </c>
      <c r="T537" s="6">
        <f>COUNTIF(REG!$AB$2:$AB$124,HISTORICO!$N537)</f>
        <v>0</v>
      </c>
      <c r="U537" s="161" t="str">
        <f>HISTORICO!$P537/HISTORICO!$O537</f>
        <v>#DIV/0!</v>
      </c>
      <c r="V537" s="161" t="str">
        <f>HISTORICO!$Q537/HISTORICO!$O537</f>
        <v>#DIV/0!</v>
      </c>
      <c r="W537" s="161" t="str">
        <f>(HISTORICO!$S537+HISTORICO!$T537)/HISTORICO!$O537</f>
        <v>#DIV/0!</v>
      </c>
      <c r="X537" s="6">
        <f>SUMIF(REG!$D$2:$D$124,HISTORICO!$N537,REG!$F$2:$F$124)+SUMIF(REG!$J$2:$J$124,HISTORICO!$N537,REG!$L$2:$L$124)+SUMIF(REG!$P$2:$P$124,HISTORICO!$N537,REG!$R$2:$R$124)+SUMIF(REG!$V$2:$V$124,HISTORICO!$N537,REG!$X$2:$X$124)+SUMIF(REG!$AB$2:$AB$124,HISTORICO!$N537,REG!$AD$2:$AD$124)</f>
        <v>0</v>
      </c>
      <c r="Y537" s="6">
        <f>SUMIF(REG!$D$2:$D$124,HISTORICO!$N537,REG!$G$2:$G$124)+SUMIF(REG!$J$2:$J$124,HISTORICO!$N537,REG!$M$2:$M$124)+SUMIF(REG!$P$2:$P$124,HISTORICO!$N537,REG!$S$2:$S$124)+SUMIF(REG!$V$2:$V$124,HISTORICO!$N537,REG!$Y$2:$Y$124)+SUMIF(REG!$AB$2:$AB$124,HISTORICO!$N537,REG!$AE$2:$AE$124)</f>
        <v>0</v>
      </c>
      <c r="Z537" s="6">
        <f>SUMIF(REG!$D$2:$D$124,HISTORICO!$N537,REG!$H$2:$H$124)+SUMIF(REG!$J$2:$J$124,HISTORICO!$N537,REG!$N$2:$N$124)+SUMIF(REG!$P$2:$P$124,HISTORICO!$N537,REG!$T$2:$T$124)+SUMIF(REG!$V$2:$V$124,HISTORICO!$N537,REG!$Z$2:$Z$124)+SUMIF(REG!$AB$2:$AB$124,HISTORICO!$N537,REG!$AF$2:$AF$124)</f>
        <v>0</v>
      </c>
      <c r="AA537" s="6">
        <f>SUMIF(REG!$D$2:$D$124,HISTORICO!$N537,REG!$I$2:$I$124)+SUMIF(REG!$J$2:$J$124,HISTORICO!$N537,REG!$O$2:$O$124)+SUMIF(REG!$P$2:$P$124,HISTORICO!$N537,REG!$U$2:$U$124)+SUMIF(REG!$V$2:$V$124,HISTORICO!$N537,REG!$AA$2:$AA$124)+SUMIF(REG!$AB$2:$AB$124,HISTORICO!$N537,REG!$AG$2:$AG$124)</f>
        <v>0</v>
      </c>
      <c r="AB537" s="6">
        <f>SUM(HISTORICO!$X537:$AA537)</f>
        <v>0</v>
      </c>
      <c r="AC537" s="188" t="str">
        <f>HISTORICO!$AB537/HISTORICO!$O537</f>
        <v>#DIV/0!</v>
      </c>
      <c r="AD537" s="149"/>
      <c r="AE537" s="149"/>
      <c r="AF537" s="149"/>
      <c r="AG537" s="149"/>
      <c r="AH537" s="149"/>
      <c r="AI537" s="149"/>
      <c r="AJ537" s="149"/>
    </row>
    <row r="538" ht="14.25" customHeight="1">
      <c r="A538" s="149"/>
      <c r="B538" s="177" t="s">
        <v>501</v>
      </c>
      <c r="C538" s="169">
        <v>6.0</v>
      </c>
      <c r="D538" s="169">
        <v>1.0</v>
      </c>
      <c r="E538" s="161">
        <f>HISTORICO!$D538/HISTORICO!$C538</f>
        <v>0.1666666667</v>
      </c>
      <c r="F538" s="149"/>
      <c r="G538" s="149"/>
      <c r="H538" s="149"/>
      <c r="I538" s="149"/>
      <c r="J538" s="149"/>
      <c r="K538" s="150"/>
      <c r="L538" s="149"/>
      <c r="M538" s="149"/>
      <c r="N538" s="187" t="s">
        <v>633</v>
      </c>
      <c r="O538" s="6">
        <f>SUM(HISTORICO!$P538:$T538)</f>
        <v>0</v>
      </c>
      <c r="P538" s="6">
        <f>COUNTIF(REG!$D$2:$D$124,HISTORICO!$N538)</f>
        <v>0</v>
      </c>
      <c r="Q538" s="6">
        <f>COUNTIF(REG!$J$2:$J$124,HISTORICO!$N538)</f>
        <v>0</v>
      </c>
      <c r="R538" s="6">
        <f>COUNTIF(REG!$P$2:$P$124,HISTORICO!$N538)</f>
        <v>0</v>
      </c>
      <c r="S538" s="6">
        <f>COUNTIF(REG!$V$2:$V$124,HISTORICO!$N538)</f>
        <v>0</v>
      </c>
      <c r="T538" s="6">
        <f>COUNTIF(REG!$AB$2:$AB$124,HISTORICO!$N538)</f>
        <v>0</v>
      </c>
      <c r="U538" s="161" t="str">
        <f>HISTORICO!$P538/HISTORICO!$O538</f>
        <v>#DIV/0!</v>
      </c>
      <c r="V538" s="161" t="str">
        <f>HISTORICO!$Q538/HISTORICO!$O538</f>
        <v>#DIV/0!</v>
      </c>
      <c r="W538" s="161" t="str">
        <f>(HISTORICO!$S538+HISTORICO!$T538)/HISTORICO!$O538</f>
        <v>#DIV/0!</v>
      </c>
      <c r="X538" s="6">
        <f>SUMIF(REG!$D$2:$D$124,HISTORICO!$N538,REG!$F$2:$F$124)+SUMIF(REG!$J$2:$J$124,HISTORICO!$N538,REG!$L$2:$L$124)+SUMIF(REG!$P$2:$P$124,HISTORICO!$N538,REG!$R$2:$R$124)+SUMIF(REG!$V$2:$V$124,HISTORICO!$N538,REG!$X$2:$X$124)+SUMIF(REG!$AB$2:$AB$124,HISTORICO!$N538,REG!$AD$2:$AD$124)</f>
        <v>0</v>
      </c>
      <c r="Y538" s="6">
        <f>SUMIF(REG!$D$2:$D$124,HISTORICO!$N538,REG!$G$2:$G$124)+SUMIF(REG!$J$2:$J$124,HISTORICO!$N538,REG!$M$2:$M$124)+SUMIF(REG!$P$2:$P$124,HISTORICO!$N538,REG!$S$2:$S$124)+SUMIF(REG!$V$2:$V$124,HISTORICO!$N538,REG!$Y$2:$Y$124)+SUMIF(REG!$AB$2:$AB$124,HISTORICO!$N538,REG!$AE$2:$AE$124)</f>
        <v>0</v>
      </c>
      <c r="Z538" s="6">
        <f>SUMIF(REG!$D$2:$D$124,HISTORICO!$N538,REG!$H$2:$H$124)+SUMIF(REG!$J$2:$J$124,HISTORICO!$N538,REG!$N$2:$N$124)+SUMIF(REG!$P$2:$P$124,HISTORICO!$N538,REG!$T$2:$T$124)+SUMIF(REG!$V$2:$V$124,HISTORICO!$N538,REG!$Z$2:$Z$124)+SUMIF(REG!$AB$2:$AB$124,HISTORICO!$N538,REG!$AF$2:$AF$124)</f>
        <v>0</v>
      </c>
      <c r="AA538" s="6">
        <f>SUMIF(REG!$D$2:$D$124,HISTORICO!$N538,REG!$I$2:$I$124)+SUMIF(REG!$J$2:$J$124,HISTORICO!$N538,REG!$O$2:$O$124)+SUMIF(REG!$P$2:$P$124,HISTORICO!$N538,REG!$U$2:$U$124)+SUMIF(REG!$V$2:$V$124,HISTORICO!$N538,REG!$AA$2:$AA$124)+SUMIF(REG!$AB$2:$AB$124,HISTORICO!$N538,REG!$AG$2:$AG$124)</f>
        <v>0</v>
      </c>
      <c r="AB538" s="6">
        <f>SUM(HISTORICO!$X538:$AA538)</f>
        <v>0</v>
      </c>
      <c r="AC538" s="188" t="str">
        <f>HISTORICO!$AB538/HISTORICO!$O538</f>
        <v>#DIV/0!</v>
      </c>
      <c r="AD538" s="149"/>
      <c r="AE538" s="149"/>
      <c r="AF538" s="149"/>
      <c r="AG538" s="149"/>
      <c r="AH538" s="149"/>
      <c r="AI538" s="149"/>
      <c r="AJ538" s="149"/>
    </row>
    <row r="539" ht="14.25" customHeight="1">
      <c r="A539" s="149"/>
      <c r="B539" s="177" t="s">
        <v>106</v>
      </c>
      <c r="C539" s="169">
        <v>6.0</v>
      </c>
      <c r="D539" s="169">
        <v>3.0</v>
      </c>
      <c r="E539" s="161">
        <f>HISTORICO!$D539/HISTORICO!$C539</f>
        <v>0.5</v>
      </c>
      <c r="F539" s="149"/>
      <c r="G539" s="149"/>
      <c r="H539" s="149"/>
      <c r="I539" s="149"/>
      <c r="J539" s="149"/>
      <c r="K539" s="150"/>
      <c r="L539" s="149"/>
      <c r="M539" s="149"/>
      <c r="N539" s="187" t="s">
        <v>638</v>
      </c>
      <c r="O539" s="6">
        <f>SUM(HISTORICO!$P539:$T539)</f>
        <v>0</v>
      </c>
      <c r="P539" s="6">
        <f>COUNTIF(REG!$D$2:$D$124,HISTORICO!$N539)</f>
        <v>0</v>
      </c>
      <c r="Q539" s="6">
        <f>COUNTIF(REG!$J$2:$J$124,HISTORICO!$N539)</f>
        <v>0</v>
      </c>
      <c r="R539" s="6">
        <f>COUNTIF(REG!$P$2:$P$124,HISTORICO!$N539)</f>
        <v>0</v>
      </c>
      <c r="S539" s="6">
        <f>COUNTIF(REG!$V$2:$V$124,HISTORICO!$N539)</f>
        <v>0</v>
      </c>
      <c r="T539" s="6">
        <f>COUNTIF(REG!$AB$2:$AB$124,HISTORICO!$N539)</f>
        <v>0</v>
      </c>
      <c r="U539" s="161" t="str">
        <f>HISTORICO!$P539/HISTORICO!$O539</f>
        <v>#DIV/0!</v>
      </c>
      <c r="V539" s="161" t="str">
        <f>HISTORICO!$Q539/HISTORICO!$O539</f>
        <v>#DIV/0!</v>
      </c>
      <c r="W539" s="161" t="str">
        <f>(HISTORICO!$S539+HISTORICO!$T539)/HISTORICO!$O539</f>
        <v>#DIV/0!</v>
      </c>
      <c r="X539" s="6">
        <f>SUMIF(REG!$D$2:$D$124,HISTORICO!$N539,REG!$F$2:$F$124)+SUMIF(REG!$J$2:$J$124,HISTORICO!$N539,REG!$L$2:$L$124)+SUMIF(REG!$P$2:$P$124,HISTORICO!$N539,REG!$R$2:$R$124)+SUMIF(REG!$V$2:$V$124,HISTORICO!$N539,REG!$X$2:$X$124)+SUMIF(REG!$AB$2:$AB$124,HISTORICO!$N539,REG!$AD$2:$AD$124)</f>
        <v>0</v>
      </c>
      <c r="Y539" s="6">
        <f>SUMIF(REG!$D$2:$D$124,HISTORICO!$N539,REG!$G$2:$G$124)+SUMIF(REG!$J$2:$J$124,HISTORICO!$N539,REG!$M$2:$M$124)+SUMIF(REG!$P$2:$P$124,HISTORICO!$N539,REG!$S$2:$S$124)+SUMIF(REG!$V$2:$V$124,HISTORICO!$N539,REG!$Y$2:$Y$124)+SUMIF(REG!$AB$2:$AB$124,HISTORICO!$N539,REG!$AE$2:$AE$124)</f>
        <v>0</v>
      </c>
      <c r="Z539" s="6">
        <f>SUMIF(REG!$D$2:$D$124,HISTORICO!$N539,REG!$H$2:$H$124)+SUMIF(REG!$J$2:$J$124,HISTORICO!$N539,REG!$N$2:$N$124)+SUMIF(REG!$P$2:$P$124,HISTORICO!$N539,REG!$T$2:$T$124)+SUMIF(REG!$V$2:$V$124,HISTORICO!$N539,REG!$Z$2:$Z$124)+SUMIF(REG!$AB$2:$AB$124,HISTORICO!$N539,REG!$AF$2:$AF$124)</f>
        <v>0</v>
      </c>
      <c r="AA539" s="6">
        <f>SUMIF(REG!$D$2:$D$124,HISTORICO!$N539,REG!$I$2:$I$124)+SUMIF(REG!$J$2:$J$124,HISTORICO!$N539,REG!$O$2:$O$124)+SUMIF(REG!$P$2:$P$124,HISTORICO!$N539,REG!$U$2:$U$124)+SUMIF(REG!$V$2:$V$124,HISTORICO!$N539,REG!$AA$2:$AA$124)+SUMIF(REG!$AB$2:$AB$124,HISTORICO!$N539,REG!$AG$2:$AG$124)</f>
        <v>0</v>
      </c>
      <c r="AB539" s="6">
        <f>SUM(HISTORICO!$X539:$AA539)</f>
        <v>0</v>
      </c>
      <c r="AC539" s="188" t="str">
        <f>HISTORICO!$AB539/HISTORICO!$O539</f>
        <v>#DIV/0!</v>
      </c>
      <c r="AD539" s="149"/>
      <c r="AE539" s="149"/>
      <c r="AF539" s="149"/>
      <c r="AG539" s="149"/>
      <c r="AH539" s="149"/>
      <c r="AI539" s="149"/>
      <c r="AJ539" s="149"/>
    </row>
    <row r="540" ht="14.25" customHeight="1">
      <c r="A540" s="149"/>
      <c r="B540" s="177" t="s">
        <v>67</v>
      </c>
      <c r="C540" s="169">
        <v>5.0</v>
      </c>
      <c r="D540" s="169">
        <v>1.0</v>
      </c>
      <c r="E540" s="161">
        <f>HISTORICO!$D540/HISTORICO!$C540</f>
        <v>0.2</v>
      </c>
      <c r="F540" s="149"/>
      <c r="G540" s="149"/>
      <c r="H540" s="149"/>
      <c r="I540" s="149"/>
      <c r="J540" s="149"/>
      <c r="K540" s="150"/>
      <c r="L540" s="149"/>
      <c r="M540" s="149"/>
      <c r="N540" s="187" t="s">
        <v>639</v>
      </c>
      <c r="O540" s="6">
        <f>SUM(HISTORICO!$P540:$T540)</f>
        <v>0</v>
      </c>
      <c r="P540" s="6">
        <f>COUNTIF(REG!$D$2:$D$124,HISTORICO!$N540)</f>
        <v>0</v>
      </c>
      <c r="Q540" s="6">
        <f>COUNTIF(REG!$J$2:$J$124,HISTORICO!$N540)</f>
        <v>0</v>
      </c>
      <c r="R540" s="6">
        <f>COUNTIF(REG!$P$2:$P$124,HISTORICO!$N540)</f>
        <v>0</v>
      </c>
      <c r="S540" s="6">
        <f>COUNTIF(REG!$V$2:$V$124,HISTORICO!$N540)</f>
        <v>0</v>
      </c>
      <c r="T540" s="6">
        <f>COUNTIF(REG!$AB$2:$AB$124,HISTORICO!$N540)</f>
        <v>0</v>
      </c>
      <c r="U540" s="161" t="str">
        <f>HISTORICO!$P540/HISTORICO!$O540</f>
        <v>#DIV/0!</v>
      </c>
      <c r="V540" s="161" t="str">
        <f>HISTORICO!$Q540/HISTORICO!$O540</f>
        <v>#DIV/0!</v>
      </c>
      <c r="W540" s="161" t="str">
        <f>(HISTORICO!$S540+HISTORICO!$T540)/HISTORICO!$O540</f>
        <v>#DIV/0!</v>
      </c>
      <c r="X540" s="6">
        <f>SUMIF(REG!$D$2:$D$124,HISTORICO!$N540,REG!$F$2:$F$124)+SUMIF(REG!$J$2:$J$124,HISTORICO!$N540,REG!$L$2:$L$124)+SUMIF(REG!$P$2:$P$124,HISTORICO!$N540,REG!$R$2:$R$124)+SUMIF(REG!$V$2:$V$124,HISTORICO!$N540,REG!$X$2:$X$124)+SUMIF(REG!$AB$2:$AB$124,HISTORICO!$N540,REG!$AD$2:$AD$124)</f>
        <v>0</v>
      </c>
      <c r="Y540" s="6">
        <f>SUMIF(REG!$D$2:$D$124,HISTORICO!$N540,REG!$G$2:$G$124)+SUMIF(REG!$J$2:$J$124,HISTORICO!$N540,REG!$M$2:$M$124)+SUMIF(REG!$P$2:$P$124,HISTORICO!$N540,REG!$S$2:$S$124)+SUMIF(REG!$V$2:$V$124,HISTORICO!$N540,REG!$Y$2:$Y$124)+SUMIF(REG!$AB$2:$AB$124,HISTORICO!$N540,REG!$AE$2:$AE$124)</f>
        <v>0</v>
      </c>
      <c r="Z540" s="6">
        <f>SUMIF(REG!$D$2:$D$124,HISTORICO!$N540,REG!$H$2:$H$124)+SUMIF(REG!$J$2:$J$124,HISTORICO!$N540,REG!$N$2:$N$124)+SUMIF(REG!$P$2:$P$124,HISTORICO!$N540,REG!$T$2:$T$124)+SUMIF(REG!$V$2:$V$124,HISTORICO!$N540,REG!$Z$2:$Z$124)+SUMIF(REG!$AB$2:$AB$124,HISTORICO!$N540,REG!$AF$2:$AF$124)</f>
        <v>0</v>
      </c>
      <c r="AA540" s="6">
        <f>SUMIF(REG!$D$2:$D$124,HISTORICO!$N540,REG!$I$2:$I$124)+SUMIF(REG!$J$2:$J$124,HISTORICO!$N540,REG!$O$2:$O$124)+SUMIF(REG!$P$2:$P$124,HISTORICO!$N540,REG!$U$2:$U$124)+SUMIF(REG!$V$2:$V$124,HISTORICO!$N540,REG!$AA$2:$AA$124)+SUMIF(REG!$AB$2:$AB$124,HISTORICO!$N540,REG!$AG$2:$AG$124)</f>
        <v>0</v>
      </c>
      <c r="AB540" s="6">
        <f>SUM(HISTORICO!$X540:$AA540)</f>
        <v>0</v>
      </c>
      <c r="AC540" s="188" t="str">
        <f>HISTORICO!$AB540/HISTORICO!$O540</f>
        <v>#DIV/0!</v>
      </c>
      <c r="AD540" s="149"/>
      <c r="AE540" s="149"/>
      <c r="AF540" s="149"/>
      <c r="AG540" s="149"/>
      <c r="AH540" s="149"/>
      <c r="AI540" s="149"/>
      <c r="AJ540" s="149"/>
    </row>
    <row r="541" ht="14.25" customHeight="1">
      <c r="A541" s="149"/>
      <c r="B541" s="177" t="s">
        <v>73</v>
      </c>
      <c r="C541" s="169">
        <v>5.0</v>
      </c>
      <c r="D541" s="169">
        <v>3.0</v>
      </c>
      <c r="E541" s="161">
        <f>HISTORICO!$D541/HISTORICO!$C541</f>
        <v>0.6</v>
      </c>
      <c r="F541" s="149"/>
      <c r="G541" s="149"/>
      <c r="H541" s="149"/>
      <c r="I541" s="149"/>
      <c r="J541" s="149"/>
      <c r="K541" s="150"/>
      <c r="L541" s="149"/>
      <c r="M541" s="149"/>
      <c r="N541" s="187" t="s">
        <v>640</v>
      </c>
      <c r="O541" s="6">
        <f>SUM(HISTORICO!$P541:$T541)</f>
        <v>0</v>
      </c>
      <c r="P541" s="6">
        <f>COUNTIF(REG!$D$2:$D$124,HISTORICO!$N541)</f>
        <v>0</v>
      </c>
      <c r="Q541" s="6">
        <f>COUNTIF(REG!$J$2:$J$124,HISTORICO!$N541)</f>
        <v>0</v>
      </c>
      <c r="R541" s="6">
        <f>COUNTIF(REG!$P$2:$P$124,HISTORICO!$N541)</f>
        <v>0</v>
      </c>
      <c r="S541" s="6">
        <f>COUNTIF(REG!$V$2:$V$124,HISTORICO!$N541)</f>
        <v>0</v>
      </c>
      <c r="T541" s="6">
        <f>COUNTIF(REG!$AB$2:$AB$124,HISTORICO!$N541)</f>
        <v>0</v>
      </c>
      <c r="U541" s="161" t="str">
        <f>HISTORICO!$P541/HISTORICO!$O541</f>
        <v>#DIV/0!</v>
      </c>
      <c r="V541" s="161" t="str">
        <f>HISTORICO!$Q541/HISTORICO!$O541</f>
        <v>#DIV/0!</v>
      </c>
      <c r="W541" s="161" t="str">
        <f>(HISTORICO!$S541+HISTORICO!$T541)/HISTORICO!$O541</f>
        <v>#DIV/0!</v>
      </c>
      <c r="X541" s="6">
        <f>SUMIF(REG!$D$2:$D$124,HISTORICO!$N541,REG!$F$2:$F$124)+SUMIF(REG!$J$2:$J$124,HISTORICO!$N541,REG!$L$2:$L$124)+SUMIF(REG!$P$2:$P$124,HISTORICO!$N541,REG!$R$2:$R$124)+SUMIF(REG!$V$2:$V$124,HISTORICO!$N541,REG!$X$2:$X$124)+SUMIF(REG!$AB$2:$AB$124,HISTORICO!$N541,REG!$AD$2:$AD$124)</f>
        <v>0</v>
      </c>
      <c r="Y541" s="6">
        <f>SUMIF(REG!$D$2:$D$124,HISTORICO!$N541,REG!$G$2:$G$124)+SUMIF(REG!$J$2:$J$124,HISTORICO!$N541,REG!$M$2:$M$124)+SUMIF(REG!$P$2:$P$124,HISTORICO!$N541,REG!$S$2:$S$124)+SUMIF(REG!$V$2:$V$124,HISTORICO!$N541,REG!$Y$2:$Y$124)+SUMIF(REG!$AB$2:$AB$124,HISTORICO!$N541,REG!$AE$2:$AE$124)</f>
        <v>0</v>
      </c>
      <c r="Z541" s="6">
        <f>SUMIF(REG!$D$2:$D$124,HISTORICO!$N541,REG!$H$2:$H$124)+SUMIF(REG!$J$2:$J$124,HISTORICO!$N541,REG!$N$2:$N$124)+SUMIF(REG!$P$2:$P$124,HISTORICO!$N541,REG!$T$2:$T$124)+SUMIF(REG!$V$2:$V$124,HISTORICO!$N541,REG!$Z$2:$Z$124)+SUMIF(REG!$AB$2:$AB$124,HISTORICO!$N541,REG!$AF$2:$AF$124)</f>
        <v>0</v>
      </c>
      <c r="AA541" s="6">
        <f>SUMIF(REG!$D$2:$D$124,HISTORICO!$N541,REG!$I$2:$I$124)+SUMIF(REG!$J$2:$J$124,HISTORICO!$N541,REG!$O$2:$O$124)+SUMIF(REG!$P$2:$P$124,HISTORICO!$N541,REG!$U$2:$U$124)+SUMIF(REG!$V$2:$V$124,HISTORICO!$N541,REG!$AA$2:$AA$124)+SUMIF(REG!$AB$2:$AB$124,HISTORICO!$N541,REG!$AG$2:$AG$124)</f>
        <v>0</v>
      </c>
      <c r="AB541" s="6">
        <f>SUM(HISTORICO!$X541:$AA541)</f>
        <v>0</v>
      </c>
      <c r="AC541" s="188" t="str">
        <f>HISTORICO!$AB541/HISTORICO!$O541</f>
        <v>#DIV/0!</v>
      </c>
      <c r="AD541" s="149"/>
      <c r="AE541" s="149"/>
      <c r="AF541" s="149"/>
      <c r="AG541" s="149"/>
      <c r="AH541" s="149"/>
      <c r="AI541" s="149"/>
      <c r="AJ541" s="149"/>
    </row>
    <row r="542" ht="14.25" customHeight="1">
      <c r="A542" s="149"/>
      <c r="B542" s="177" t="s">
        <v>666</v>
      </c>
      <c r="C542" s="169">
        <v>5.0</v>
      </c>
      <c r="D542" s="169">
        <v>2.0</v>
      </c>
      <c r="E542" s="161">
        <f>HISTORICO!$D542/HISTORICO!$C542</f>
        <v>0.4</v>
      </c>
      <c r="F542" s="149"/>
      <c r="G542" s="149"/>
      <c r="H542" s="149"/>
      <c r="I542" s="149"/>
      <c r="J542" s="149"/>
      <c r="K542" s="150"/>
      <c r="L542" s="149"/>
      <c r="M542" s="149"/>
      <c r="N542" s="187" t="s">
        <v>634</v>
      </c>
      <c r="O542" s="6">
        <f>SUM(HISTORICO!$P542:$T542)</f>
        <v>0</v>
      </c>
      <c r="P542" s="6">
        <f>COUNTIF(REG!$D$2:$D$124,HISTORICO!$N542)</f>
        <v>0</v>
      </c>
      <c r="Q542" s="6">
        <f>COUNTIF(REG!$J$2:$J$124,HISTORICO!$N542)</f>
        <v>0</v>
      </c>
      <c r="R542" s="6">
        <f>COUNTIF(REG!$P$2:$P$124,HISTORICO!$N542)</f>
        <v>0</v>
      </c>
      <c r="S542" s="6">
        <f>COUNTIF(REG!$V$2:$V$124,HISTORICO!$N542)</f>
        <v>0</v>
      </c>
      <c r="T542" s="6">
        <f>COUNTIF(REG!$AB$2:$AB$124,HISTORICO!$N542)</f>
        <v>0</v>
      </c>
      <c r="U542" s="161" t="str">
        <f>HISTORICO!$P542/HISTORICO!$O542</f>
        <v>#DIV/0!</v>
      </c>
      <c r="V542" s="161" t="str">
        <f>HISTORICO!$Q542/HISTORICO!$O542</f>
        <v>#DIV/0!</v>
      </c>
      <c r="W542" s="161" t="str">
        <f>(HISTORICO!$S542+HISTORICO!$T542)/HISTORICO!$O542</f>
        <v>#DIV/0!</v>
      </c>
      <c r="X542" s="6">
        <f>SUMIF(REG!$D$2:$D$124,HISTORICO!$N542,REG!$F$2:$F$124)+SUMIF(REG!$J$2:$J$124,HISTORICO!$N542,REG!$L$2:$L$124)+SUMIF(REG!$P$2:$P$124,HISTORICO!$N542,REG!$R$2:$R$124)+SUMIF(REG!$V$2:$V$124,HISTORICO!$N542,REG!$X$2:$X$124)+SUMIF(REG!$AB$2:$AB$124,HISTORICO!$N542,REG!$AD$2:$AD$124)</f>
        <v>0</v>
      </c>
      <c r="Y542" s="6">
        <f>SUMIF(REG!$D$2:$D$124,HISTORICO!$N542,REG!$G$2:$G$124)+SUMIF(REG!$J$2:$J$124,HISTORICO!$N542,REG!$M$2:$M$124)+SUMIF(REG!$P$2:$P$124,HISTORICO!$N542,REG!$S$2:$S$124)+SUMIF(REG!$V$2:$V$124,HISTORICO!$N542,REG!$Y$2:$Y$124)+SUMIF(REG!$AB$2:$AB$124,HISTORICO!$N542,REG!$AE$2:$AE$124)</f>
        <v>0</v>
      </c>
      <c r="Z542" s="6">
        <f>SUMIF(REG!$D$2:$D$124,HISTORICO!$N542,REG!$H$2:$H$124)+SUMIF(REG!$J$2:$J$124,HISTORICO!$N542,REG!$N$2:$N$124)+SUMIF(REG!$P$2:$P$124,HISTORICO!$N542,REG!$T$2:$T$124)+SUMIF(REG!$V$2:$V$124,HISTORICO!$N542,REG!$Z$2:$Z$124)+SUMIF(REG!$AB$2:$AB$124,HISTORICO!$N542,REG!$AF$2:$AF$124)</f>
        <v>0</v>
      </c>
      <c r="AA542" s="6">
        <f>SUMIF(REG!$D$2:$D$124,HISTORICO!$N542,REG!$I$2:$I$124)+SUMIF(REG!$J$2:$J$124,HISTORICO!$N542,REG!$O$2:$O$124)+SUMIF(REG!$P$2:$P$124,HISTORICO!$N542,REG!$U$2:$U$124)+SUMIF(REG!$V$2:$V$124,HISTORICO!$N542,REG!$AA$2:$AA$124)+SUMIF(REG!$AB$2:$AB$124,HISTORICO!$N542,REG!$AG$2:$AG$124)</f>
        <v>0</v>
      </c>
      <c r="AB542" s="6">
        <f>SUM(HISTORICO!$X542:$AA542)</f>
        <v>0</v>
      </c>
      <c r="AC542" s="188" t="str">
        <f>HISTORICO!$AB542/HISTORICO!$O542</f>
        <v>#DIV/0!</v>
      </c>
      <c r="AD542" s="149"/>
      <c r="AE542" s="149"/>
      <c r="AF542" s="149"/>
      <c r="AG542" s="149"/>
      <c r="AH542" s="149"/>
      <c r="AI542" s="149"/>
      <c r="AJ542" s="149"/>
    </row>
    <row r="543" ht="14.25" customHeight="1">
      <c r="A543" s="149"/>
      <c r="B543" s="177" t="s">
        <v>555</v>
      </c>
      <c r="C543" s="169">
        <v>5.0</v>
      </c>
      <c r="D543" s="169">
        <v>1.0</v>
      </c>
      <c r="E543" s="161">
        <f>HISTORICO!$D543/HISTORICO!$C543</f>
        <v>0.2</v>
      </c>
      <c r="F543" s="149"/>
      <c r="G543" s="149"/>
      <c r="H543" s="149"/>
      <c r="I543" s="149"/>
      <c r="J543" s="149"/>
      <c r="K543" s="150"/>
      <c r="L543" s="149"/>
      <c r="M543" s="149"/>
      <c r="N543" s="187" t="s">
        <v>635</v>
      </c>
      <c r="O543" s="6">
        <f>SUM(HISTORICO!$P543:$T543)</f>
        <v>0</v>
      </c>
      <c r="P543" s="6">
        <f>COUNTIF(REG!$D$2:$D$124,HISTORICO!$N543)</f>
        <v>0</v>
      </c>
      <c r="Q543" s="6">
        <f>COUNTIF(REG!$J$2:$J$124,HISTORICO!$N543)</f>
        <v>0</v>
      </c>
      <c r="R543" s="6">
        <f>COUNTIF(REG!$P$2:$P$124,HISTORICO!$N543)</f>
        <v>0</v>
      </c>
      <c r="S543" s="6">
        <f>COUNTIF(REG!$V$2:$V$124,HISTORICO!$N543)</f>
        <v>0</v>
      </c>
      <c r="T543" s="6">
        <f>COUNTIF(REG!$AB$2:$AB$124,HISTORICO!$N543)</f>
        <v>0</v>
      </c>
      <c r="U543" s="161" t="str">
        <f>HISTORICO!$P543/HISTORICO!$O543</f>
        <v>#DIV/0!</v>
      </c>
      <c r="V543" s="161" t="str">
        <f>HISTORICO!$Q543/HISTORICO!$O543</f>
        <v>#DIV/0!</v>
      </c>
      <c r="W543" s="161" t="str">
        <f>(HISTORICO!$S543+HISTORICO!$T543)/HISTORICO!$O543</f>
        <v>#DIV/0!</v>
      </c>
      <c r="X543" s="6">
        <f>SUMIF(REG!$D$2:$D$124,HISTORICO!$N543,REG!$F$2:$F$124)+SUMIF(REG!$J$2:$J$124,HISTORICO!$N543,REG!$L$2:$L$124)+SUMIF(REG!$P$2:$P$124,HISTORICO!$N543,REG!$R$2:$R$124)+SUMIF(REG!$V$2:$V$124,HISTORICO!$N543,REG!$X$2:$X$124)+SUMIF(REG!$AB$2:$AB$124,HISTORICO!$N543,REG!$AD$2:$AD$124)</f>
        <v>0</v>
      </c>
      <c r="Y543" s="6">
        <f>SUMIF(REG!$D$2:$D$124,HISTORICO!$N543,REG!$G$2:$G$124)+SUMIF(REG!$J$2:$J$124,HISTORICO!$N543,REG!$M$2:$M$124)+SUMIF(REG!$P$2:$P$124,HISTORICO!$N543,REG!$S$2:$S$124)+SUMIF(REG!$V$2:$V$124,HISTORICO!$N543,REG!$Y$2:$Y$124)+SUMIF(REG!$AB$2:$AB$124,HISTORICO!$N543,REG!$AE$2:$AE$124)</f>
        <v>0</v>
      </c>
      <c r="Z543" s="6">
        <f>SUMIF(REG!$D$2:$D$124,HISTORICO!$N543,REG!$H$2:$H$124)+SUMIF(REG!$J$2:$J$124,HISTORICO!$N543,REG!$N$2:$N$124)+SUMIF(REG!$P$2:$P$124,HISTORICO!$N543,REG!$T$2:$T$124)+SUMIF(REG!$V$2:$V$124,HISTORICO!$N543,REG!$Z$2:$Z$124)+SUMIF(REG!$AB$2:$AB$124,HISTORICO!$N543,REG!$AF$2:$AF$124)</f>
        <v>0</v>
      </c>
      <c r="AA543" s="6">
        <f>SUMIF(REG!$D$2:$D$124,HISTORICO!$N543,REG!$I$2:$I$124)+SUMIF(REG!$J$2:$J$124,HISTORICO!$N543,REG!$O$2:$O$124)+SUMIF(REG!$P$2:$P$124,HISTORICO!$N543,REG!$U$2:$U$124)+SUMIF(REG!$V$2:$V$124,HISTORICO!$N543,REG!$AA$2:$AA$124)+SUMIF(REG!$AB$2:$AB$124,HISTORICO!$N543,REG!$AG$2:$AG$124)</f>
        <v>0</v>
      </c>
      <c r="AB543" s="6">
        <f>SUM(HISTORICO!$X543:$AA543)</f>
        <v>0</v>
      </c>
      <c r="AC543" s="188" t="str">
        <f>HISTORICO!$AB543/HISTORICO!$O543</f>
        <v>#DIV/0!</v>
      </c>
      <c r="AD543" s="149"/>
      <c r="AE543" s="149"/>
      <c r="AF543" s="149"/>
      <c r="AG543" s="149"/>
      <c r="AH543" s="149"/>
      <c r="AI543" s="149"/>
      <c r="AJ543" s="149"/>
    </row>
    <row r="544" ht="14.25" customHeight="1">
      <c r="A544" s="149"/>
      <c r="B544" s="177" t="s">
        <v>466</v>
      </c>
      <c r="C544" s="169">
        <v>5.0</v>
      </c>
      <c r="D544" s="169">
        <v>1.0</v>
      </c>
      <c r="E544" s="161">
        <f>HISTORICO!$D544/HISTORICO!$C544</f>
        <v>0.2</v>
      </c>
      <c r="F544" s="149"/>
      <c r="G544" s="149"/>
      <c r="H544" s="149"/>
      <c r="I544" s="149"/>
      <c r="J544" s="149"/>
      <c r="K544" s="150"/>
      <c r="L544" s="149"/>
      <c r="M544" s="149"/>
      <c r="N544" s="187" t="s">
        <v>641</v>
      </c>
      <c r="O544" s="6">
        <f>SUM(HISTORICO!$P544:$T544)</f>
        <v>0</v>
      </c>
      <c r="P544" s="6">
        <f>COUNTIF(REG!$D$2:$D$124,HISTORICO!$N544)</f>
        <v>0</v>
      </c>
      <c r="Q544" s="6">
        <f>COUNTIF(REG!$J$2:$J$124,HISTORICO!$N544)</f>
        <v>0</v>
      </c>
      <c r="R544" s="6">
        <f>COUNTIF(REG!$P$2:$P$124,HISTORICO!$N544)</f>
        <v>0</v>
      </c>
      <c r="S544" s="6">
        <f>COUNTIF(REG!$V$2:$V$124,HISTORICO!$N544)</f>
        <v>0</v>
      </c>
      <c r="T544" s="6">
        <f>COUNTIF(REG!$AB$2:$AB$124,HISTORICO!$N544)</f>
        <v>0</v>
      </c>
      <c r="U544" s="161" t="str">
        <f>HISTORICO!$P544/HISTORICO!$O544</f>
        <v>#DIV/0!</v>
      </c>
      <c r="V544" s="161" t="str">
        <f>HISTORICO!$Q544/HISTORICO!$O544</f>
        <v>#DIV/0!</v>
      </c>
      <c r="W544" s="161" t="str">
        <f>(HISTORICO!$S544+HISTORICO!$T544)/HISTORICO!$O544</f>
        <v>#DIV/0!</v>
      </c>
      <c r="X544" s="6">
        <f>SUMIF(REG!$D$2:$D$124,HISTORICO!$N544,REG!$F$2:$F$124)+SUMIF(REG!$J$2:$J$124,HISTORICO!$N544,REG!$L$2:$L$124)+SUMIF(REG!$P$2:$P$124,HISTORICO!$N544,REG!$R$2:$R$124)+SUMIF(REG!$V$2:$V$124,HISTORICO!$N544,REG!$X$2:$X$124)+SUMIF(REG!$AB$2:$AB$124,HISTORICO!$N544,REG!$AD$2:$AD$124)</f>
        <v>0</v>
      </c>
      <c r="Y544" s="6">
        <f>SUMIF(REG!$D$2:$D$124,HISTORICO!$N544,REG!$G$2:$G$124)+SUMIF(REG!$J$2:$J$124,HISTORICO!$N544,REG!$M$2:$M$124)+SUMIF(REG!$P$2:$P$124,HISTORICO!$N544,REG!$S$2:$S$124)+SUMIF(REG!$V$2:$V$124,HISTORICO!$N544,REG!$Y$2:$Y$124)+SUMIF(REG!$AB$2:$AB$124,HISTORICO!$N544,REG!$AE$2:$AE$124)</f>
        <v>0</v>
      </c>
      <c r="Z544" s="6">
        <f>SUMIF(REG!$D$2:$D$124,HISTORICO!$N544,REG!$H$2:$H$124)+SUMIF(REG!$J$2:$J$124,HISTORICO!$N544,REG!$N$2:$N$124)+SUMIF(REG!$P$2:$P$124,HISTORICO!$N544,REG!$T$2:$T$124)+SUMIF(REG!$V$2:$V$124,HISTORICO!$N544,REG!$Z$2:$Z$124)+SUMIF(REG!$AB$2:$AB$124,HISTORICO!$N544,REG!$AF$2:$AF$124)</f>
        <v>0</v>
      </c>
      <c r="AA544" s="6">
        <f>SUMIF(REG!$D$2:$D$124,HISTORICO!$N544,REG!$I$2:$I$124)+SUMIF(REG!$J$2:$J$124,HISTORICO!$N544,REG!$O$2:$O$124)+SUMIF(REG!$P$2:$P$124,HISTORICO!$N544,REG!$U$2:$U$124)+SUMIF(REG!$V$2:$V$124,HISTORICO!$N544,REG!$AA$2:$AA$124)+SUMIF(REG!$AB$2:$AB$124,HISTORICO!$N544,REG!$AG$2:$AG$124)</f>
        <v>0</v>
      </c>
      <c r="AB544" s="6">
        <f>SUM(HISTORICO!$X544:$AA544)</f>
        <v>0</v>
      </c>
      <c r="AC544" s="188" t="str">
        <f>HISTORICO!$AB544/HISTORICO!$O544</f>
        <v>#DIV/0!</v>
      </c>
      <c r="AD544" s="149"/>
      <c r="AE544" s="149"/>
      <c r="AF544" s="149"/>
      <c r="AG544" s="149"/>
      <c r="AH544" s="149"/>
      <c r="AI544" s="149"/>
      <c r="AJ544" s="149"/>
    </row>
    <row r="545" ht="14.25" customHeight="1">
      <c r="A545" s="149"/>
      <c r="B545" s="177" t="s">
        <v>789</v>
      </c>
      <c r="C545" s="169">
        <v>4.0</v>
      </c>
      <c r="D545" s="169">
        <v>0.0</v>
      </c>
      <c r="E545" s="161">
        <f>HISTORICO!$D545/HISTORICO!$C545</f>
        <v>0</v>
      </c>
      <c r="F545" s="149"/>
      <c r="G545" s="149"/>
      <c r="H545" s="149"/>
      <c r="I545" s="149"/>
      <c r="J545" s="149"/>
      <c r="K545" s="150"/>
      <c r="L545" s="149"/>
      <c r="M545" s="149"/>
      <c r="N545" s="187" t="s">
        <v>660</v>
      </c>
      <c r="O545" s="6">
        <f>SUM(HISTORICO!$P545:$T545)</f>
        <v>0</v>
      </c>
      <c r="P545" s="6">
        <f>COUNTIF(REG!$D$2:$D$124,HISTORICO!$N545)</f>
        <v>0</v>
      </c>
      <c r="Q545" s="6">
        <f>COUNTIF(REG!$J$2:$J$124,HISTORICO!$N545)</f>
        <v>0</v>
      </c>
      <c r="R545" s="6">
        <f>COUNTIF(REG!$P$2:$P$124,HISTORICO!$N545)</f>
        <v>0</v>
      </c>
      <c r="S545" s="6">
        <f>COUNTIF(REG!$V$2:$V$124,HISTORICO!$N545)</f>
        <v>0</v>
      </c>
      <c r="T545" s="6">
        <f>COUNTIF(REG!$AB$2:$AB$124,HISTORICO!$N545)</f>
        <v>0</v>
      </c>
      <c r="U545" s="161" t="str">
        <f>HISTORICO!$P545/HISTORICO!$O545</f>
        <v>#DIV/0!</v>
      </c>
      <c r="V545" s="161" t="str">
        <f>HISTORICO!$Q545/HISTORICO!$O545</f>
        <v>#DIV/0!</v>
      </c>
      <c r="W545" s="161" t="str">
        <f>(HISTORICO!$S545+HISTORICO!$T545)/HISTORICO!$O545</f>
        <v>#DIV/0!</v>
      </c>
      <c r="X545" s="6">
        <f>SUMIF(REG!$D$2:$D$124,HISTORICO!$N545,REG!$F$2:$F$124)+SUMIF(REG!$J$2:$J$124,HISTORICO!$N545,REG!$L$2:$L$124)+SUMIF(REG!$P$2:$P$124,HISTORICO!$N545,REG!$R$2:$R$124)+SUMIF(REG!$V$2:$V$124,HISTORICO!$N545,REG!$X$2:$X$124)+SUMIF(REG!$AB$2:$AB$124,HISTORICO!$N545,REG!$AD$2:$AD$124)</f>
        <v>0</v>
      </c>
      <c r="Y545" s="6">
        <f>SUMIF(REG!$D$2:$D$124,HISTORICO!$N545,REG!$G$2:$G$124)+SUMIF(REG!$J$2:$J$124,HISTORICO!$N545,REG!$M$2:$M$124)+SUMIF(REG!$P$2:$P$124,HISTORICO!$N545,REG!$S$2:$S$124)+SUMIF(REG!$V$2:$V$124,HISTORICO!$N545,REG!$Y$2:$Y$124)+SUMIF(REG!$AB$2:$AB$124,HISTORICO!$N545,REG!$AE$2:$AE$124)</f>
        <v>0</v>
      </c>
      <c r="Z545" s="6">
        <f>SUMIF(REG!$D$2:$D$124,HISTORICO!$N545,REG!$H$2:$H$124)+SUMIF(REG!$J$2:$J$124,HISTORICO!$N545,REG!$N$2:$N$124)+SUMIF(REG!$P$2:$P$124,HISTORICO!$N545,REG!$T$2:$T$124)+SUMIF(REG!$V$2:$V$124,HISTORICO!$N545,REG!$Z$2:$Z$124)+SUMIF(REG!$AB$2:$AB$124,HISTORICO!$N545,REG!$AF$2:$AF$124)</f>
        <v>0</v>
      </c>
      <c r="AA545" s="6">
        <f>SUMIF(REG!$D$2:$D$124,HISTORICO!$N545,REG!$I$2:$I$124)+SUMIF(REG!$J$2:$J$124,HISTORICO!$N545,REG!$O$2:$O$124)+SUMIF(REG!$P$2:$P$124,HISTORICO!$N545,REG!$U$2:$U$124)+SUMIF(REG!$V$2:$V$124,HISTORICO!$N545,REG!$AA$2:$AA$124)+SUMIF(REG!$AB$2:$AB$124,HISTORICO!$N545,REG!$AG$2:$AG$124)</f>
        <v>0</v>
      </c>
      <c r="AB545" s="6">
        <f>SUM(HISTORICO!$X545:$AA545)</f>
        <v>0</v>
      </c>
      <c r="AC545" s="188" t="str">
        <f>HISTORICO!$AB545/HISTORICO!$O545</f>
        <v>#DIV/0!</v>
      </c>
      <c r="AD545" s="149"/>
      <c r="AE545" s="149"/>
      <c r="AF545" s="149"/>
      <c r="AG545" s="149"/>
      <c r="AH545" s="149"/>
      <c r="AI545" s="149"/>
      <c r="AJ545" s="149"/>
    </row>
    <row r="546" ht="14.25" customHeight="1">
      <c r="A546" s="149"/>
      <c r="B546" s="177" t="s">
        <v>450</v>
      </c>
      <c r="C546" s="169">
        <v>4.0</v>
      </c>
      <c r="D546" s="169">
        <v>1.0</v>
      </c>
      <c r="E546" s="161">
        <f>HISTORICO!$D546/HISTORICO!$C546</f>
        <v>0.25</v>
      </c>
      <c r="F546" s="149"/>
      <c r="G546" s="149"/>
      <c r="H546" s="149"/>
      <c r="I546" s="149"/>
      <c r="J546" s="149"/>
      <c r="K546" s="150"/>
      <c r="L546" s="149"/>
      <c r="M546" s="149"/>
      <c r="N546" s="187" t="s">
        <v>661</v>
      </c>
      <c r="O546" s="6">
        <f>SUM(HISTORICO!$P546:$T546)</f>
        <v>0</v>
      </c>
      <c r="P546" s="6">
        <f>COUNTIF(REG!$D$2:$D$124,HISTORICO!$N546)</f>
        <v>0</v>
      </c>
      <c r="Q546" s="6">
        <f>COUNTIF(REG!$J$2:$J$124,HISTORICO!$N546)</f>
        <v>0</v>
      </c>
      <c r="R546" s="6">
        <f>COUNTIF(REG!$P$2:$P$124,HISTORICO!$N546)</f>
        <v>0</v>
      </c>
      <c r="S546" s="6">
        <f>COUNTIF(REG!$V$2:$V$124,HISTORICO!$N546)</f>
        <v>0</v>
      </c>
      <c r="T546" s="6">
        <f>COUNTIF(REG!$AB$2:$AB$124,HISTORICO!$N546)</f>
        <v>0</v>
      </c>
      <c r="U546" s="161" t="str">
        <f>HISTORICO!$P546/HISTORICO!$O546</f>
        <v>#DIV/0!</v>
      </c>
      <c r="V546" s="161" t="str">
        <f>HISTORICO!$Q546/HISTORICO!$O546</f>
        <v>#DIV/0!</v>
      </c>
      <c r="W546" s="161" t="str">
        <f>(HISTORICO!$S546+HISTORICO!$T546)/HISTORICO!$O546</f>
        <v>#DIV/0!</v>
      </c>
      <c r="X546" s="6">
        <f>SUMIF(REG!$D$2:$D$124,HISTORICO!$N546,REG!$F$2:$F$124)+SUMIF(REG!$J$2:$J$124,HISTORICO!$N546,REG!$L$2:$L$124)+SUMIF(REG!$P$2:$P$124,HISTORICO!$N546,REG!$R$2:$R$124)+SUMIF(REG!$V$2:$V$124,HISTORICO!$N546,REG!$X$2:$X$124)+SUMIF(REG!$AB$2:$AB$124,HISTORICO!$N546,REG!$AD$2:$AD$124)</f>
        <v>0</v>
      </c>
      <c r="Y546" s="6">
        <f>SUMIF(REG!$D$2:$D$124,HISTORICO!$N546,REG!$G$2:$G$124)+SUMIF(REG!$J$2:$J$124,HISTORICO!$N546,REG!$M$2:$M$124)+SUMIF(REG!$P$2:$P$124,HISTORICO!$N546,REG!$S$2:$S$124)+SUMIF(REG!$V$2:$V$124,HISTORICO!$N546,REG!$Y$2:$Y$124)+SUMIF(REG!$AB$2:$AB$124,HISTORICO!$N546,REG!$AE$2:$AE$124)</f>
        <v>0</v>
      </c>
      <c r="Z546" s="6">
        <f>SUMIF(REG!$D$2:$D$124,HISTORICO!$N546,REG!$H$2:$H$124)+SUMIF(REG!$J$2:$J$124,HISTORICO!$N546,REG!$N$2:$N$124)+SUMIF(REG!$P$2:$P$124,HISTORICO!$N546,REG!$T$2:$T$124)+SUMIF(REG!$V$2:$V$124,HISTORICO!$N546,REG!$Z$2:$Z$124)+SUMIF(REG!$AB$2:$AB$124,HISTORICO!$N546,REG!$AF$2:$AF$124)</f>
        <v>0</v>
      </c>
      <c r="AA546" s="6">
        <f>SUMIF(REG!$D$2:$D$124,HISTORICO!$N546,REG!$I$2:$I$124)+SUMIF(REG!$J$2:$J$124,HISTORICO!$N546,REG!$O$2:$O$124)+SUMIF(REG!$P$2:$P$124,HISTORICO!$N546,REG!$U$2:$U$124)+SUMIF(REG!$V$2:$V$124,HISTORICO!$N546,REG!$AA$2:$AA$124)+SUMIF(REG!$AB$2:$AB$124,HISTORICO!$N546,REG!$AG$2:$AG$124)</f>
        <v>0</v>
      </c>
      <c r="AB546" s="6">
        <f>SUM(HISTORICO!$X546:$AA546)</f>
        <v>0</v>
      </c>
      <c r="AC546" s="188" t="str">
        <f>HISTORICO!$AB546/HISTORICO!$O546</f>
        <v>#DIV/0!</v>
      </c>
      <c r="AD546" s="149"/>
      <c r="AE546" s="149"/>
      <c r="AF546" s="149"/>
      <c r="AG546" s="149"/>
      <c r="AH546" s="149"/>
      <c r="AI546" s="149"/>
      <c r="AJ546" s="149"/>
    </row>
    <row r="547" ht="14.25" customHeight="1">
      <c r="A547" s="149"/>
      <c r="B547" s="177" t="s">
        <v>634</v>
      </c>
      <c r="C547" s="169">
        <v>4.0</v>
      </c>
      <c r="D547" s="169">
        <v>2.0</v>
      </c>
      <c r="E547" s="161">
        <f>HISTORICO!$D547/HISTORICO!$C547</f>
        <v>0.5</v>
      </c>
      <c r="F547" s="149"/>
      <c r="G547" s="149"/>
      <c r="H547" s="149"/>
      <c r="I547" s="149"/>
      <c r="J547" s="149"/>
      <c r="K547" s="150"/>
      <c r="L547" s="149"/>
      <c r="M547" s="149"/>
      <c r="N547" s="187" t="s">
        <v>662</v>
      </c>
      <c r="O547" s="6">
        <f>SUM(HISTORICO!$P547:$T547)</f>
        <v>0</v>
      </c>
      <c r="P547" s="6">
        <f>COUNTIF(REG!$D$2:$D$124,HISTORICO!$N547)</f>
        <v>0</v>
      </c>
      <c r="Q547" s="6">
        <f>COUNTIF(REG!$J$2:$J$124,HISTORICO!$N547)</f>
        <v>0</v>
      </c>
      <c r="R547" s="6">
        <f>COUNTIF(REG!$P$2:$P$124,HISTORICO!$N547)</f>
        <v>0</v>
      </c>
      <c r="S547" s="6">
        <f>COUNTIF(REG!$V$2:$V$124,HISTORICO!$N547)</f>
        <v>0</v>
      </c>
      <c r="T547" s="6">
        <f>COUNTIF(REG!$AB$2:$AB$124,HISTORICO!$N547)</f>
        <v>0</v>
      </c>
      <c r="U547" s="161" t="str">
        <f>HISTORICO!$P547/HISTORICO!$O547</f>
        <v>#DIV/0!</v>
      </c>
      <c r="V547" s="161" t="str">
        <f>HISTORICO!$Q547/HISTORICO!$O547</f>
        <v>#DIV/0!</v>
      </c>
      <c r="W547" s="161" t="str">
        <f>(HISTORICO!$S547+HISTORICO!$T547)/HISTORICO!$O547</f>
        <v>#DIV/0!</v>
      </c>
      <c r="X547" s="6">
        <f>SUMIF(REG!$D$2:$D$124,HISTORICO!$N547,REG!$F$2:$F$124)+SUMIF(REG!$J$2:$J$124,HISTORICO!$N547,REG!$L$2:$L$124)+SUMIF(REG!$P$2:$P$124,HISTORICO!$N547,REG!$R$2:$R$124)+SUMIF(REG!$V$2:$V$124,HISTORICO!$N547,REG!$X$2:$X$124)+SUMIF(REG!$AB$2:$AB$124,HISTORICO!$N547,REG!$AD$2:$AD$124)</f>
        <v>0</v>
      </c>
      <c r="Y547" s="6">
        <f>SUMIF(REG!$D$2:$D$124,HISTORICO!$N547,REG!$G$2:$G$124)+SUMIF(REG!$J$2:$J$124,HISTORICO!$N547,REG!$M$2:$M$124)+SUMIF(REG!$P$2:$P$124,HISTORICO!$N547,REG!$S$2:$S$124)+SUMIF(REG!$V$2:$V$124,HISTORICO!$N547,REG!$Y$2:$Y$124)+SUMIF(REG!$AB$2:$AB$124,HISTORICO!$N547,REG!$AE$2:$AE$124)</f>
        <v>0</v>
      </c>
      <c r="Z547" s="6">
        <f>SUMIF(REG!$D$2:$D$124,HISTORICO!$N547,REG!$H$2:$H$124)+SUMIF(REG!$J$2:$J$124,HISTORICO!$N547,REG!$N$2:$N$124)+SUMIF(REG!$P$2:$P$124,HISTORICO!$N547,REG!$T$2:$T$124)+SUMIF(REG!$V$2:$V$124,HISTORICO!$N547,REG!$Z$2:$Z$124)+SUMIF(REG!$AB$2:$AB$124,HISTORICO!$N547,REG!$AF$2:$AF$124)</f>
        <v>0</v>
      </c>
      <c r="AA547" s="6">
        <f>SUMIF(REG!$D$2:$D$124,HISTORICO!$N547,REG!$I$2:$I$124)+SUMIF(REG!$J$2:$J$124,HISTORICO!$N547,REG!$O$2:$O$124)+SUMIF(REG!$P$2:$P$124,HISTORICO!$N547,REG!$U$2:$U$124)+SUMIF(REG!$V$2:$V$124,HISTORICO!$N547,REG!$AA$2:$AA$124)+SUMIF(REG!$AB$2:$AB$124,HISTORICO!$N547,REG!$AG$2:$AG$124)</f>
        <v>0</v>
      </c>
      <c r="AB547" s="6">
        <f>SUM(HISTORICO!$X547:$AA547)</f>
        <v>0</v>
      </c>
      <c r="AC547" s="188" t="str">
        <f>HISTORICO!$AB547/HISTORICO!$O547</f>
        <v>#DIV/0!</v>
      </c>
      <c r="AD547" s="149"/>
      <c r="AE547" s="149"/>
      <c r="AF547" s="149"/>
      <c r="AG547" s="149"/>
      <c r="AH547" s="149"/>
      <c r="AI547" s="149"/>
      <c r="AJ547" s="149"/>
    </row>
    <row r="548" ht="14.25" customHeight="1">
      <c r="A548" s="149"/>
      <c r="B548" s="177" t="s">
        <v>759</v>
      </c>
      <c r="C548" s="169">
        <v>4.0</v>
      </c>
      <c r="D548" s="169">
        <v>2.0</v>
      </c>
      <c r="E548" s="161">
        <f>HISTORICO!$D548/HISTORICO!$C548</f>
        <v>0.5</v>
      </c>
      <c r="F548" s="149"/>
      <c r="G548" s="149"/>
      <c r="H548" s="149"/>
      <c r="I548" s="149"/>
      <c r="J548" s="149"/>
      <c r="K548" s="150"/>
      <c r="L548" s="149"/>
      <c r="M548" s="149"/>
      <c r="N548" s="187" t="s">
        <v>663</v>
      </c>
      <c r="O548" s="6">
        <f>SUM(HISTORICO!$P548:$T548)</f>
        <v>0</v>
      </c>
      <c r="P548" s="6">
        <f>COUNTIF(REG!$D$2:$D$124,HISTORICO!$N548)</f>
        <v>0</v>
      </c>
      <c r="Q548" s="6">
        <f>COUNTIF(REG!$J$2:$J$124,HISTORICO!$N548)</f>
        <v>0</v>
      </c>
      <c r="R548" s="6">
        <f>COUNTIF(REG!$P$2:$P$124,HISTORICO!$N548)</f>
        <v>0</v>
      </c>
      <c r="S548" s="6">
        <f>COUNTIF(REG!$V$2:$V$124,HISTORICO!$N548)</f>
        <v>0</v>
      </c>
      <c r="T548" s="6">
        <f>COUNTIF(REG!$AB$2:$AB$124,HISTORICO!$N548)</f>
        <v>0</v>
      </c>
      <c r="U548" s="161" t="str">
        <f>HISTORICO!$P548/HISTORICO!$O548</f>
        <v>#DIV/0!</v>
      </c>
      <c r="V548" s="161" t="str">
        <f>HISTORICO!$Q548/HISTORICO!$O548</f>
        <v>#DIV/0!</v>
      </c>
      <c r="W548" s="161" t="str">
        <f>(HISTORICO!$S548+HISTORICO!$T548)/HISTORICO!$O548</f>
        <v>#DIV/0!</v>
      </c>
      <c r="X548" s="6">
        <f>SUMIF(REG!$D$2:$D$124,HISTORICO!$N548,REG!$F$2:$F$124)+SUMIF(REG!$J$2:$J$124,HISTORICO!$N548,REG!$L$2:$L$124)+SUMIF(REG!$P$2:$P$124,HISTORICO!$N548,REG!$R$2:$R$124)+SUMIF(REG!$V$2:$V$124,HISTORICO!$N548,REG!$X$2:$X$124)+SUMIF(REG!$AB$2:$AB$124,HISTORICO!$N548,REG!$AD$2:$AD$124)</f>
        <v>0</v>
      </c>
      <c r="Y548" s="6">
        <f>SUMIF(REG!$D$2:$D$124,HISTORICO!$N548,REG!$G$2:$G$124)+SUMIF(REG!$J$2:$J$124,HISTORICO!$N548,REG!$M$2:$M$124)+SUMIF(REG!$P$2:$P$124,HISTORICO!$N548,REG!$S$2:$S$124)+SUMIF(REG!$V$2:$V$124,HISTORICO!$N548,REG!$Y$2:$Y$124)+SUMIF(REG!$AB$2:$AB$124,HISTORICO!$N548,REG!$AE$2:$AE$124)</f>
        <v>0</v>
      </c>
      <c r="Z548" s="6">
        <f>SUMIF(REG!$D$2:$D$124,HISTORICO!$N548,REG!$H$2:$H$124)+SUMIF(REG!$J$2:$J$124,HISTORICO!$N548,REG!$N$2:$N$124)+SUMIF(REG!$P$2:$P$124,HISTORICO!$N548,REG!$T$2:$T$124)+SUMIF(REG!$V$2:$V$124,HISTORICO!$N548,REG!$Z$2:$Z$124)+SUMIF(REG!$AB$2:$AB$124,HISTORICO!$N548,REG!$AF$2:$AF$124)</f>
        <v>0</v>
      </c>
      <c r="AA548" s="6">
        <f>SUMIF(REG!$D$2:$D$124,HISTORICO!$N548,REG!$I$2:$I$124)+SUMIF(REG!$J$2:$J$124,HISTORICO!$N548,REG!$O$2:$O$124)+SUMIF(REG!$P$2:$P$124,HISTORICO!$N548,REG!$U$2:$U$124)+SUMIF(REG!$V$2:$V$124,HISTORICO!$N548,REG!$AA$2:$AA$124)+SUMIF(REG!$AB$2:$AB$124,HISTORICO!$N548,REG!$AG$2:$AG$124)</f>
        <v>0</v>
      </c>
      <c r="AB548" s="6">
        <f>SUM(HISTORICO!$X548:$AA548)</f>
        <v>0</v>
      </c>
      <c r="AC548" s="188" t="str">
        <f>HISTORICO!$AB548/HISTORICO!$O548</f>
        <v>#DIV/0!</v>
      </c>
      <c r="AD548" s="149"/>
      <c r="AE548" s="149"/>
      <c r="AF548" s="149"/>
      <c r="AG548" s="149"/>
      <c r="AH548" s="149"/>
      <c r="AI548" s="149"/>
      <c r="AJ548" s="149"/>
    </row>
    <row r="549" ht="14.25" customHeight="1">
      <c r="A549" s="149"/>
      <c r="B549" s="177" t="s">
        <v>673</v>
      </c>
      <c r="C549" s="169">
        <v>3.0</v>
      </c>
      <c r="D549" s="169">
        <v>1.0</v>
      </c>
      <c r="E549" s="161">
        <f>HISTORICO!$D549/HISTORICO!$C549</f>
        <v>0.3333333333</v>
      </c>
      <c r="F549" s="149"/>
      <c r="G549" s="149"/>
      <c r="H549" s="149"/>
      <c r="I549" s="149"/>
      <c r="J549" s="149"/>
      <c r="K549" s="150"/>
      <c r="L549" s="149"/>
      <c r="M549" s="149"/>
      <c r="N549" s="187" t="s">
        <v>664</v>
      </c>
      <c r="O549" s="6">
        <f>SUM(HISTORICO!$P549:$T549)</f>
        <v>0</v>
      </c>
      <c r="P549" s="6">
        <f>COUNTIF(REG!$D$2:$D$124,HISTORICO!$N549)</f>
        <v>0</v>
      </c>
      <c r="Q549" s="6">
        <f>COUNTIF(REG!$J$2:$J$124,HISTORICO!$N549)</f>
        <v>0</v>
      </c>
      <c r="R549" s="6">
        <f>COUNTIF(REG!$P$2:$P$124,HISTORICO!$N549)</f>
        <v>0</v>
      </c>
      <c r="S549" s="6">
        <f>COUNTIF(REG!$V$2:$V$124,HISTORICO!$N549)</f>
        <v>0</v>
      </c>
      <c r="T549" s="6">
        <f>COUNTIF(REG!$AB$2:$AB$124,HISTORICO!$N549)</f>
        <v>0</v>
      </c>
      <c r="U549" s="161" t="str">
        <f>HISTORICO!$P549/HISTORICO!$O549</f>
        <v>#DIV/0!</v>
      </c>
      <c r="V549" s="161" t="str">
        <f>HISTORICO!$Q549/HISTORICO!$O549</f>
        <v>#DIV/0!</v>
      </c>
      <c r="W549" s="161" t="str">
        <f>(HISTORICO!$S549+HISTORICO!$T549)/HISTORICO!$O549</f>
        <v>#DIV/0!</v>
      </c>
      <c r="X549" s="6">
        <f>SUMIF(REG!$D$2:$D$124,HISTORICO!$N549,REG!$F$2:$F$124)+SUMIF(REG!$J$2:$J$124,HISTORICO!$N549,REG!$L$2:$L$124)+SUMIF(REG!$P$2:$P$124,HISTORICO!$N549,REG!$R$2:$R$124)+SUMIF(REG!$V$2:$V$124,HISTORICO!$N549,REG!$X$2:$X$124)+SUMIF(REG!$AB$2:$AB$124,HISTORICO!$N549,REG!$AD$2:$AD$124)</f>
        <v>0</v>
      </c>
      <c r="Y549" s="6">
        <f>SUMIF(REG!$D$2:$D$124,HISTORICO!$N549,REG!$G$2:$G$124)+SUMIF(REG!$J$2:$J$124,HISTORICO!$N549,REG!$M$2:$M$124)+SUMIF(REG!$P$2:$P$124,HISTORICO!$N549,REG!$S$2:$S$124)+SUMIF(REG!$V$2:$V$124,HISTORICO!$N549,REG!$Y$2:$Y$124)+SUMIF(REG!$AB$2:$AB$124,HISTORICO!$N549,REG!$AE$2:$AE$124)</f>
        <v>0</v>
      </c>
      <c r="Z549" s="6">
        <f>SUMIF(REG!$D$2:$D$124,HISTORICO!$N549,REG!$H$2:$H$124)+SUMIF(REG!$J$2:$J$124,HISTORICO!$N549,REG!$N$2:$N$124)+SUMIF(REG!$P$2:$P$124,HISTORICO!$N549,REG!$T$2:$T$124)+SUMIF(REG!$V$2:$V$124,HISTORICO!$N549,REG!$Z$2:$Z$124)+SUMIF(REG!$AB$2:$AB$124,HISTORICO!$N549,REG!$AF$2:$AF$124)</f>
        <v>0</v>
      </c>
      <c r="AA549" s="6">
        <f>SUMIF(REG!$D$2:$D$124,HISTORICO!$N549,REG!$I$2:$I$124)+SUMIF(REG!$J$2:$J$124,HISTORICO!$N549,REG!$O$2:$O$124)+SUMIF(REG!$P$2:$P$124,HISTORICO!$N549,REG!$U$2:$U$124)+SUMIF(REG!$V$2:$V$124,HISTORICO!$N549,REG!$AA$2:$AA$124)+SUMIF(REG!$AB$2:$AB$124,HISTORICO!$N549,REG!$AG$2:$AG$124)</f>
        <v>0</v>
      </c>
      <c r="AB549" s="6">
        <f>SUM(HISTORICO!$X549:$AA549)</f>
        <v>0</v>
      </c>
      <c r="AC549" s="188" t="str">
        <f>HISTORICO!$AB549/HISTORICO!$O549</f>
        <v>#DIV/0!</v>
      </c>
      <c r="AD549" s="149"/>
      <c r="AE549" s="149"/>
      <c r="AF549" s="149"/>
      <c r="AG549" s="149"/>
      <c r="AH549" s="149"/>
      <c r="AI549" s="149"/>
      <c r="AJ549" s="149"/>
    </row>
    <row r="550" ht="14.25" customHeight="1">
      <c r="A550" s="149"/>
      <c r="B550" s="177" t="s">
        <v>700</v>
      </c>
      <c r="C550" s="169">
        <v>3.0</v>
      </c>
      <c r="D550" s="169">
        <v>2.0</v>
      </c>
      <c r="E550" s="161">
        <f>HISTORICO!$D550/HISTORICO!$C550</f>
        <v>0.6666666667</v>
      </c>
      <c r="F550" s="149"/>
      <c r="G550" s="149"/>
      <c r="H550" s="149"/>
      <c r="I550" s="149"/>
      <c r="J550" s="149"/>
      <c r="K550" s="150"/>
      <c r="L550" s="149"/>
      <c r="M550" s="149"/>
      <c r="N550" s="187" t="s">
        <v>665</v>
      </c>
      <c r="O550" s="6">
        <f>SUM(HISTORICO!$P550:$T550)</f>
        <v>0</v>
      </c>
      <c r="P550" s="6">
        <f>COUNTIF(REG!$D$2:$D$124,HISTORICO!$N550)</f>
        <v>0</v>
      </c>
      <c r="Q550" s="6">
        <f>COUNTIF(REG!$J$2:$J$124,HISTORICO!$N550)</f>
        <v>0</v>
      </c>
      <c r="R550" s="6">
        <f>COUNTIF(REG!$P$2:$P$124,HISTORICO!$N550)</f>
        <v>0</v>
      </c>
      <c r="S550" s="6">
        <f>COUNTIF(REG!$V$2:$V$124,HISTORICO!$N550)</f>
        <v>0</v>
      </c>
      <c r="T550" s="6">
        <f>COUNTIF(REG!$AB$2:$AB$124,HISTORICO!$N550)</f>
        <v>0</v>
      </c>
      <c r="U550" s="161" t="str">
        <f>HISTORICO!$P550/HISTORICO!$O550</f>
        <v>#DIV/0!</v>
      </c>
      <c r="V550" s="161" t="str">
        <f>HISTORICO!$Q550/HISTORICO!$O550</f>
        <v>#DIV/0!</v>
      </c>
      <c r="W550" s="161" t="str">
        <f>(HISTORICO!$S550+HISTORICO!$T550)/HISTORICO!$O550</f>
        <v>#DIV/0!</v>
      </c>
      <c r="X550" s="6">
        <f>SUMIF(REG!$D$2:$D$124,HISTORICO!$N550,REG!$F$2:$F$124)+SUMIF(REG!$J$2:$J$124,HISTORICO!$N550,REG!$L$2:$L$124)+SUMIF(REG!$P$2:$P$124,HISTORICO!$N550,REG!$R$2:$R$124)+SUMIF(REG!$V$2:$V$124,HISTORICO!$N550,REG!$X$2:$X$124)+SUMIF(REG!$AB$2:$AB$124,HISTORICO!$N550,REG!$AD$2:$AD$124)</f>
        <v>0</v>
      </c>
      <c r="Y550" s="6">
        <f>SUMIF(REG!$D$2:$D$124,HISTORICO!$N550,REG!$G$2:$G$124)+SUMIF(REG!$J$2:$J$124,HISTORICO!$N550,REG!$M$2:$M$124)+SUMIF(REG!$P$2:$P$124,HISTORICO!$N550,REG!$S$2:$S$124)+SUMIF(REG!$V$2:$V$124,HISTORICO!$N550,REG!$Y$2:$Y$124)+SUMIF(REG!$AB$2:$AB$124,HISTORICO!$N550,REG!$AE$2:$AE$124)</f>
        <v>0</v>
      </c>
      <c r="Z550" s="6">
        <f>SUMIF(REG!$D$2:$D$124,HISTORICO!$N550,REG!$H$2:$H$124)+SUMIF(REG!$J$2:$J$124,HISTORICO!$N550,REG!$N$2:$N$124)+SUMIF(REG!$P$2:$P$124,HISTORICO!$N550,REG!$T$2:$T$124)+SUMIF(REG!$V$2:$V$124,HISTORICO!$N550,REG!$Z$2:$Z$124)+SUMIF(REG!$AB$2:$AB$124,HISTORICO!$N550,REG!$AF$2:$AF$124)</f>
        <v>0</v>
      </c>
      <c r="AA550" s="6">
        <f>SUMIF(REG!$D$2:$D$124,HISTORICO!$N550,REG!$I$2:$I$124)+SUMIF(REG!$J$2:$J$124,HISTORICO!$N550,REG!$O$2:$O$124)+SUMIF(REG!$P$2:$P$124,HISTORICO!$N550,REG!$U$2:$U$124)+SUMIF(REG!$V$2:$V$124,HISTORICO!$N550,REG!$AA$2:$AA$124)+SUMIF(REG!$AB$2:$AB$124,HISTORICO!$N550,REG!$AG$2:$AG$124)</f>
        <v>0</v>
      </c>
      <c r="AB550" s="6">
        <f>SUM(HISTORICO!$X550:$AA550)</f>
        <v>0</v>
      </c>
      <c r="AC550" s="188" t="str">
        <f>HISTORICO!$AB550/HISTORICO!$O550</f>
        <v>#DIV/0!</v>
      </c>
      <c r="AD550" s="149"/>
      <c r="AE550" s="149"/>
      <c r="AF550" s="149"/>
      <c r="AG550" s="149"/>
      <c r="AH550" s="149"/>
      <c r="AI550" s="149"/>
      <c r="AJ550" s="149"/>
    </row>
    <row r="551" ht="14.25" customHeight="1">
      <c r="A551" s="149"/>
      <c r="B551" s="177" t="s">
        <v>651</v>
      </c>
      <c r="C551" s="169">
        <v>3.0</v>
      </c>
      <c r="D551" s="169">
        <v>1.0</v>
      </c>
      <c r="E551" s="161">
        <f>HISTORICO!$D551/HISTORICO!$C551</f>
        <v>0.3333333333</v>
      </c>
      <c r="F551" s="149"/>
      <c r="G551" s="149"/>
      <c r="H551" s="149"/>
      <c r="I551" s="149"/>
      <c r="J551" s="149"/>
      <c r="K551" s="150"/>
      <c r="L551" s="149"/>
      <c r="M551" s="149"/>
      <c r="N551" s="187" t="s">
        <v>666</v>
      </c>
      <c r="O551" s="6">
        <f>SUM(HISTORICO!$P551:$T551)</f>
        <v>0</v>
      </c>
      <c r="P551" s="6">
        <f>COUNTIF(REG!$D$2:$D$124,HISTORICO!$N551)</f>
        <v>0</v>
      </c>
      <c r="Q551" s="6">
        <f>COUNTIF(REG!$J$2:$J$124,HISTORICO!$N551)</f>
        <v>0</v>
      </c>
      <c r="R551" s="6">
        <f>COUNTIF(REG!$P$2:$P$124,HISTORICO!$N551)</f>
        <v>0</v>
      </c>
      <c r="S551" s="6">
        <f>COUNTIF(REG!$V$2:$V$124,HISTORICO!$N551)</f>
        <v>0</v>
      </c>
      <c r="T551" s="6">
        <f>COUNTIF(REG!$AB$2:$AB$124,HISTORICO!$N551)</f>
        <v>0</v>
      </c>
      <c r="U551" s="161" t="str">
        <f>HISTORICO!$P551/HISTORICO!$O551</f>
        <v>#DIV/0!</v>
      </c>
      <c r="V551" s="161" t="str">
        <f>HISTORICO!$Q551/HISTORICO!$O551</f>
        <v>#DIV/0!</v>
      </c>
      <c r="W551" s="161" t="str">
        <f>(HISTORICO!$S551+HISTORICO!$T551)/HISTORICO!$O551</f>
        <v>#DIV/0!</v>
      </c>
      <c r="X551" s="6">
        <f>SUMIF(REG!$D$2:$D$124,HISTORICO!$N551,REG!$F$2:$F$124)+SUMIF(REG!$J$2:$J$124,HISTORICO!$N551,REG!$L$2:$L$124)+SUMIF(REG!$P$2:$P$124,HISTORICO!$N551,REG!$R$2:$R$124)+SUMIF(REG!$V$2:$V$124,HISTORICO!$N551,REG!$X$2:$X$124)+SUMIF(REG!$AB$2:$AB$124,HISTORICO!$N551,REG!$AD$2:$AD$124)</f>
        <v>0</v>
      </c>
      <c r="Y551" s="6">
        <f>SUMIF(REG!$D$2:$D$124,HISTORICO!$N551,REG!$G$2:$G$124)+SUMIF(REG!$J$2:$J$124,HISTORICO!$N551,REG!$M$2:$M$124)+SUMIF(REG!$P$2:$P$124,HISTORICO!$N551,REG!$S$2:$S$124)+SUMIF(REG!$V$2:$V$124,HISTORICO!$N551,REG!$Y$2:$Y$124)+SUMIF(REG!$AB$2:$AB$124,HISTORICO!$N551,REG!$AE$2:$AE$124)</f>
        <v>0</v>
      </c>
      <c r="Z551" s="6">
        <f>SUMIF(REG!$D$2:$D$124,HISTORICO!$N551,REG!$H$2:$H$124)+SUMIF(REG!$J$2:$J$124,HISTORICO!$N551,REG!$N$2:$N$124)+SUMIF(REG!$P$2:$P$124,HISTORICO!$N551,REG!$T$2:$T$124)+SUMIF(REG!$V$2:$V$124,HISTORICO!$N551,REG!$Z$2:$Z$124)+SUMIF(REG!$AB$2:$AB$124,HISTORICO!$N551,REG!$AF$2:$AF$124)</f>
        <v>0</v>
      </c>
      <c r="AA551" s="6">
        <f>SUMIF(REG!$D$2:$D$124,HISTORICO!$N551,REG!$I$2:$I$124)+SUMIF(REG!$J$2:$J$124,HISTORICO!$N551,REG!$O$2:$O$124)+SUMIF(REG!$P$2:$P$124,HISTORICO!$N551,REG!$U$2:$U$124)+SUMIF(REG!$V$2:$V$124,HISTORICO!$N551,REG!$AA$2:$AA$124)+SUMIF(REG!$AB$2:$AB$124,HISTORICO!$N551,REG!$AG$2:$AG$124)</f>
        <v>0</v>
      </c>
      <c r="AB551" s="6">
        <f>SUM(HISTORICO!$X551:$AA551)</f>
        <v>0</v>
      </c>
      <c r="AC551" s="188" t="str">
        <f>HISTORICO!$AB551/HISTORICO!$O551</f>
        <v>#DIV/0!</v>
      </c>
      <c r="AD551" s="149"/>
      <c r="AE551" s="149"/>
      <c r="AF551" s="149"/>
      <c r="AG551" s="149"/>
      <c r="AH551" s="149"/>
      <c r="AI551" s="149"/>
      <c r="AJ551" s="149"/>
    </row>
    <row r="552" ht="14.25" customHeight="1">
      <c r="A552" s="149"/>
      <c r="B552" s="177" t="s">
        <v>436</v>
      </c>
      <c r="C552" s="169">
        <v>2.0</v>
      </c>
      <c r="D552" s="169">
        <v>1.0</v>
      </c>
      <c r="E552" s="161">
        <f>HISTORICO!$D552/HISTORICO!$C552</f>
        <v>0.5</v>
      </c>
      <c r="F552" s="149"/>
      <c r="G552" s="149"/>
      <c r="H552" s="149"/>
      <c r="I552" s="149"/>
      <c r="J552" s="149"/>
      <c r="K552" s="150"/>
      <c r="L552" s="149"/>
      <c r="M552" s="149"/>
      <c r="N552" s="187" t="s">
        <v>667</v>
      </c>
      <c r="O552" s="6">
        <f>SUM(HISTORICO!$P552:$T552)</f>
        <v>0</v>
      </c>
      <c r="P552" s="6">
        <f>COUNTIF(REG!$D$2:$D$124,HISTORICO!$N552)</f>
        <v>0</v>
      </c>
      <c r="Q552" s="6">
        <f>COUNTIF(REG!$J$2:$J$124,HISTORICO!$N552)</f>
        <v>0</v>
      </c>
      <c r="R552" s="6">
        <f>COUNTIF(REG!$P$2:$P$124,HISTORICO!$N552)</f>
        <v>0</v>
      </c>
      <c r="S552" s="6">
        <f>COUNTIF(REG!$V$2:$V$124,HISTORICO!$N552)</f>
        <v>0</v>
      </c>
      <c r="T552" s="6">
        <f>COUNTIF(REG!$AB$2:$AB$124,HISTORICO!$N552)</f>
        <v>0</v>
      </c>
      <c r="U552" s="161" t="str">
        <f>HISTORICO!$P552/HISTORICO!$O552</f>
        <v>#DIV/0!</v>
      </c>
      <c r="V552" s="161" t="str">
        <f>HISTORICO!$Q552/HISTORICO!$O552</f>
        <v>#DIV/0!</v>
      </c>
      <c r="W552" s="161" t="str">
        <f>(HISTORICO!$S552+HISTORICO!$T552)/HISTORICO!$O552</f>
        <v>#DIV/0!</v>
      </c>
      <c r="X552" s="6">
        <f>SUMIF(REG!$D$2:$D$124,HISTORICO!$N552,REG!$F$2:$F$124)+SUMIF(REG!$J$2:$J$124,HISTORICO!$N552,REG!$L$2:$L$124)+SUMIF(REG!$P$2:$P$124,HISTORICO!$N552,REG!$R$2:$R$124)+SUMIF(REG!$V$2:$V$124,HISTORICO!$N552,REG!$X$2:$X$124)+SUMIF(REG!$AB$2:$AB$124,HISTORICO!$N552,REG!$AD$2:$AD$124)</f>
        <v>0</v>
      </c>
      <c r="Y552" s="6">
        <f>SUMIF(REG!$D$2:$D$124,HISTORICO!$N552,REG!$G$2:$G$124)+SUMIF(REG!$J$2:$J$124,HISTORICO!$N552,REG!$M$2:$M$124)+SUMIF(REG!$P$2:$P$124,HISTORICO!$N552,REG!$S$2:$S$124)+SUMIF(REG!$V$2:$V$124,HISTORICO!$N552,REG!$Y$2:$Y$124)+SUMIF(REG!$AB$2:$AB$124,HISTORICO!$N552,REG!$AE$2:$AE$124)</f>
        <v>0</v>
      </c>
      <c r="Z552" s="6">
        <f>SUMIF(REG!$D$2:$D$124,HISTORICO!$N552,REG!$H$2:$H$124)+SUMIF(REG!$J$2:$J$124,HISTORICO!$N552,REG!$N$2:$N$124)+SUMIF(REG!$P$2:$P$124,HISTORICO!$N552,REG!$T$2:$T$124)+SUMIF(REG!$V$2:$V$124,HISTORICO!$N552,REG!$Z$2:$Z$124)+SUMIF(REG!$AB$2:$AB$124,HISTORICO!$N552,REG!$AF$2:$AF$124)</f>
        <v>0</v>
      </c>
      <c r="AA552" s="6">
        <f>SUMIF(REG!$D$2:$D$124,HISTORICO!$N552,REG!$I$2:$I$124)+SUMIF(REG!$J$2:$J$124,HISTORICO!$N552,REG!$O$2:$O$124)+SUMIF(REG!$P$2:$P$124,HISTORICO!$N552,REG!$U$2:$U$124)+SUMIF(REG!$V$2:$V$124,HISTORICO!$N552,REG!$AA$2:$AA$124)+SUMIF(REG!$AB$2:$AB$124,HISTORICO!$N552,REG!$AG$2:$AG$124)</f>
        <v>0</v>
      </c>
      <c r="AB552" s="6">
        <f>SUM(HISTORICO!$X552:$AA552)</f>
        <v>0</v>
      </c>
      <c r="AC552" s="188" t="str">
        <f>HISTORICO!$AB552/HISTORICO!$O552</f>
        <v>#DIV/0!</v>
      </c>
      <c r="AD552" s="149"/>
      <c r="AE552" s="149"/>
      <c r="AF552" s="149"/>
      <c r="AG552" s="149"/>
      <c r="AH552" s="149"/>
      <c r="AI552" s="149"/>
      <c r="AJ552" s="149"/>
    </row>
    <row r="553" ht="14.25" customHeight="1">
      <c r="A553" s="149"/>
      <c r="B553" s="177" t="s">
        <v>691</v>
      </c>
      <c r="C553" s="169">
        <v>2.0</v>
      </c>
      <c r="D553" s="169">
        <v>0.0</v>
      </c>
      <c r="E553" s="161">
        <f>HISTORICO!$D553/HISTORICO!$C553</f>
        <v>0</v>
      </c>
      <c r="F553" s="149"/>
      <c r="G553" s="149"/>
      <c r="H553" s="149"/>
      <c r="I553" s="149"/>
      <c r="J553" s="149"/>
      <c r="K553" s="150"/>
      <c r="L553" s="149"/>
      <c r="M553" s="149"/>
      <c r="N553" s="187" t="s">
        <v>668</v>
      </c>
      <c r="O553" s="6">
        <f>SUM(HISTORICO!$P553:$T553)</f>
        <v>0</v>
      </c>
      <c r="P553" s="6">
        <f>COUNTIF(REG!$D$2:$D$124,HISTORICO!$N553)</f>
        <v>0</v>
      </c>
      <c r="Q553" s="6">
        <f>COUNTIF(REG!$J$2:$J$124,HISTORICO!$N553)</f>
        <v>0</v>
      </c>
      <c r="R553" s="6">
        <f>COUNTIF(REG!$P$2:$P$124,HISTORICO!$N553)</f>
        <v>0</v>
      </c>
      <c r="S553" s="6">
        <f>COUNTIF(REG!$V$2:$V$124,HISTORICO!$N553)</f>
        <v>0</v>
      </c>
      <c r="T553" s="6">
        <f>COUNTIF(REG!$AB$2:$AB$124,HISTORICO!$N553)</f>
        <v>0</v>
      </c>
      <c r="U553" s="161" t="str">
        <f>HISTORICO!$P553/HISTORICO!$O553</f>
        <v>#DIV/0!</v>
      </c>
      <c r="V553" s="161" t="str">
        <f>HISTORICO!$Q553/HISTORICO!$O553</f>
        <v>#DIV/0!</v>
      </c>
      <c r="W553" s="161" t="str">
        <f>(HISTORICO!$S553+HISTORICO!$T553)/HISTORICO!$O553</f>
        <v>#DIV/0!</v>
      </c>
      <c r="X553" s="6">
        <f>SUMIF(REG!$D$2:$D$124,HISTORICO!$N553,REG!$F$2:$F$124)+SUMIF(REG!$J$2:$J$124,HISTORICO!$N553,REG!$L$2:$L$124)+SUMIF(REG!$P$2:$P$124,HISTORICO!$N553,REG!$R$2:$R$124)+SUMIF(REG!$V$2:$V$124,HISTORICO!$N553,REG!$X$2:$X$124)+SUMIF(REG!$AB$2:$AB$124,HISTORICO!$N553,REG!$AD$2:$AD$124)</f>
        <v>0</v>
      </c>
      <c r="Y553" s="6">
        <f>SUMIF(REG!$D$2:$D$124,HISTORICO!$N553,REG!$G$2:$G$124)+SUMIF(REG!$J$2:$J$124,HISTORICO!$N553,REG!$M$2:$M$124)+SUMIF(REG!$P$2:$P$124,HISTORICO!$N553,REG!$S$2:$S$124)+SUMIF(REG!$V$2:$V$124,HISTORICO!$N553,REG!$Y$2:$Y$124)+SUMIF(REG!$AB$2:$AB$124,HISTORICO!$N553,REG!$AE$2:$AE$124)</f>
        <v>0</v>
      </c>
      <c r="Z553" s="6">
        <f>SUMIF(REG!$D$2:$D$124,HISTORICO!$N553,REG!$H$2:$H$124)+SUMIF(REG!$J$2:$J$124,HISTORICO!$N553,REG!$N$2:$N$124)+SUMIF(REG!$P$2:$P$124,HISTORICO!$N553,REG!$T$2:$T$124)+SUMIF(REG!$V$2:$V$124,HISTORICO!$N553,REG!$Z$2:$Z$124)+SUMIF(REG!$AB$2:$AB$124,HISTORICO!$N553,REG!$AF$2:$AF$124)</f>
        <v>0</v>
      </c>
      <c r="AA553" s="6">
        <f>SUMIF(REG!$D$2:$D$124,HISTORICO!$N553,REG!$I$2:$I$124)+SUMIF(REG!$J$2:$J$124,HISTORICO!$N553,REG!$O$2:$O$124)+SUMIF(REG!$P$2:$P$124,HISTORICO!$N553,REG!$U$2:$U$124)+SUMIF(REG!$V$2:$V$124,HISTORICO!$N553,REG!$AA$2:$AA$124)+SUMIF(REG!$AB$2:$AB$124,HISTORICO!$N553,REG!$AG$2:$AG$124)</f>
        <v>0</v>
      </c>
      <c r="AB553" s="6">
        <f>SUM(HISTORICO!$X553:$AA553)</f>
        <v>0</v>
      </c>
      <c r="AC553" s="188" t="str">
        <f>HISTORICO!$AB553/HISTORICO!$O553</f>
        <v>#DIV/0!</v>
      </c>
      <c r="AD553" s="149"/>
      <c r="AE553" s="149"/>
      <c r="AF553" s="149"/>
      <c r="AG553" s="149"/>
      <c r="AH553" s="149"/>
      <c r="AI553" s="149"/>
      <c r="AJ553" s="149"/>
    </row>
    <row r="554" ht="14.25" customHeight="1">
      <c r="A554" s="149"/>
      <c r="B554" s="177" t="s">
        <v>42</v>
      </c>
      <c r="C554" s="169">
        <v>2.0</v>
      </c>
      <c r="D554" s="169">
        <v>0.0</v>
      </c>
      <c r="E554" s="161">
        <f>HISTORICO!$D554/HISTORICO!$C554</f>
        <v>0</v>
      </c>
      <c r="F554" s="149"/>
      <c r="G554" s="149"/>
      <c r="H554" s="149"/>
      <c r="I554" s="149"/>
      <c r="J554" s="149"/>
      <c r="K554" s="150"/>
      <c r="L554" s="149"/>
      <c r="M554" s="149"/>
      <c r="N554" s="187" t="s">
        <v>669</v>
      </c>
      <c r="O554" s="6">
        <f>SUM(HISTORICO!$P554:$T554)</f>
        <v>0</v>
      </c>
      <c r="P554" s="6">
        <f>COUNTIF(REG!$D$2:$D$124,HISTORICO!$N554)</f>
        <v>0</v>
      </c>
      <c r="Q554" s="6">
        <f>COUNTIF(REG!$J$2:$J$124,HISTORICO!$N554)</f>
        <v>0</v>
      </c>
      <c r="R554" s="6">
        <f>COUNTIF(REG!$P$2:$P$124,HISTORICO!$N554)</f>
        <v>0</v>
      </c>
      <c r="S554" s="6">
        <f>COUNTIF(REG!$V$2:$V$124,HISTORICO!$N554)</f>
        <v>0</v>
      </c>
      <c r="T554" s="6">
        <f>COUNTIF(REG!$AB$2:$AB$124,HISTORICO!$N554)</f>
        <v>0</v>
      </c>
      <c r="U554" s="161" t="str">
        <f>HISTORICO!$P554/HISTORICO!$O554</f>
        <v>#DIV/0!</v>
      </c>
      <c r="V554" s="161" t="str">
        <f>HISTORICO!$Q554/HISTORICO!$O554</f>
        <v>#DIV/0!</v>
      </c>
      <c r="W554" s="161" t="str">
        <f>(HISTORICO!$S554+HISTORICO!$T554)/HISTORICO!$O554</f>
        <v>#DIV/0!</v>
      </c>
      <c r="X554" s="6">
        <f>SUMIF(REG!$D$2:$D$124,HISTORICO!$N554,REG!$F$2:$F$124)+SUMIF(REG!$J$2:$J$124,HISTORICO!$N554,REG!$L$2:$L$124)+SUMIF(REG!$P$2:$P$124,HISTORICO!$N554,REG!$R$2:$R$124)+SUMIF(REG!$V$2:$V$124,HISTORICO!$N554,REG!$X$2:$X$124)+SUMIF(REG!$AB$2:$AB$124,HISTORICO!$N554,REG!$AD$2:$AD$124)</f>
        <v>0</v>
      </c>
      <c r="Y554" s="6">
        <f>SUMIF(REG!$D$2:$D$124,HISTORICO!$N554,REG!$G$2:$G$124)+SUMIF(REG!$J$2:$J$124,HISTORICO!$N554,REG!$M$2:$M$124)+SUMIF(REG!$P$2:$P$124,HISTORICO!$N554,REG!$S$2:$S$124)+SUMIF(REG!$V$2:$V$124,HISTORICO!$N554,REG!$Y$2:$Y$124)+SUMIF(REG!$AB$2:$AB$124,HISTORICO!$N554,REG!$AE$2:$AE$124)</f>
        <v>0</v>
      </c>
      <c r="Z554" s="6">
        <f>SUMIF(REG!$D$2:$D$124,HISTORICO!$N554,REG!$H$2:$H$124)+SUMIF(REG!$J$2:$J$124,HISTORICO!$N554,REG!$N$2:$N$124)+SUMIF(REG!$P$2:$P$124,HISTORICO!$N554,REG!$T$2:$T$124)+SUMIF(REG!$V$2:$V$124,HISTORICO!$N554,REG!$Z$2:$Z$124)+SUMIF(REG!$AB$2:$AB$124,HISTORICO!$N554,REG!$AF$2:$AF$124)</f>
        <v>0</v>
      </c>
      <c r="AA554" s="6">
        <f>SUMIF(REG!$D$2:$D$124,HISTORICO!$N554,REG!$I$2:$I$124)+SUMIF(REG!$J$2:$J$124,HISTORICO!$N554,REG!$O$2:$O$124)+SUMIF(REG!$P$2:$P$124,HISTORICO!$N554,REG!$U$2:$U$124)+SUMIF(REG!$V$2:$V$124,HISTORICO!$N554,REG!$AA$2:$AA$124)+SUMIF(REG!$AB$2:$AB$124,HISTORICO!$N554,REG!$AG$2:$AG$124)</f>
        <v>0</v>
      </c>
      <c r="AB554" s="6">
        <f>SUM(HISTORICO!$X554:$AA554)</f>
        <v>0</v>
      </c>
      <c r="AC554" s="188" t="str">
        <f>HISTORICO!$AB554/HISTORICO!$O554</f>
        <v>#DIV/0!</v>
      </c>
      <c r="AD554" s="149"/>
      <c r="AE554" s="149"/>
      <c r="AF554" s="149"/>
      <c r="AG554" s="149"/>
      <c r="AH554" s="149"/>
      <c r="AI554" s="149"/>
      <c r="AJ554" s="149"/>
    </row>
    <row r="555" ht="14.25" customHeight="1">
      <c r="A555" s="149"/>
      <c r="B555" s="177" t="s">
        <v>785</v>
      </c>
      <c r="C555" s="169">
        <v>2.0</v>
      </c>
      <c r="D555" s="169">
        <v>0.0</v>
      </c>
      <c r="E555" s="161">
        <f>HISTORICO!$D555/HISTORICO!$C555</f>
        <v>0</v>
      </c>
      <c r="F555" s="149"/>
      <c r="G555" s="149"/>
      <c r="H555" s="149"/>
      <c r="I555" s="149"/>
      <c r="J555" s="149"/>
      <c r="K555" s="150"/>
      <c r="L555" s="149"/>
      <c r="M555" s="149"/>
      <c r="N555" s="187" t="s">
        <v>671</v>
      </c>
      <c r="O555" s="6">
        <f>SUM(HISTORICO!$P555:$T555)</f>
        <v>0</v>
      </c>
      <c r="P555" s="6">
        <f>COUNTIF(REG!$D$2:$D$124,HISTORICO!$N555)</f>
        <v>0</v>
      </c>
      <c r="Q555" s="6">
        <f>COUNTIF(REG!$J$2:$J$124,HISTORICO!$N555)</f>
        <v>0</v>
      </c>
      <c r="R555" s="6">
        <f>COUNTIF(REG!$P$2:$P$124,HISTORICO!$N555)</f>
        <v>0</v>
      </c>
      <c r="S555" s="6">
        <f>COUNTIF(REG!$V$2:$V$124,HISTORICO!$N555)</f>
        <v>0</v>
      </c>
      <c r="T555" s="6">
        <f>COUNTIF(REG!$AB$2:$AB$124,HISTORICO!$N555)</f>
        <v>0</v>
      </c>
      <c r="U555" s="161" t="str">
        <f>HISTORICO!$P555/HISTORICO!$O555</f>
        <v>#DIV/0!</v>
      </c>
      <c r="V555" s="161" t="str">
        <f>HISTORICO!$Q555/HISTORICO!$O555</f>
        <v>#DIV/0!</v>
      </c>
      <c r="W555" s="161" t="str">
        <f>(HISTORICO!$S555+HISTORICO!$T555)/HISTORICO!$O555</f>
        <v>#DIV/0!</v>
      </c>
      <c r="X555" s="6">
        <f>SUMIF(REG!$D$2:$D$124,HISTORICO!$N555,REG!$F$2:$F$124)+SUMIF(REG!$J$2:$J$124,HISTORICO!$N555,REG!$L$2:$L$124)+SUMIF(REG!$P$2:$P$124,HISTORICO!$N555,REG!$R$2:$R$124)+SUMIF(REG!$V$2:$V$124,HISTORICO!$N555,REG!$X$2:$X$124)+SUMIF(REG!$AB$2:$AB$124,HISTORICO!$N555,REG!$AD$2:$AD$124)</f>
        <v>0</v>
      </c>
      <c r="Y555" s="6">
        <f>SUMIF(REG!$D$2:$D$124,HISTORICO!$N555,REG!$G$2:$G$124)+SUMIF(REG!$J$2:$J$124,HISTORICO!$N555,REG!$M$2:$M$124)+SUMIF(REG!$P$2:$P$124,HISTORICO!$N555,REG!$S$2:$S$124)+SUMIF(REG!$V$2:$V$124,HISTORICO!$N555,REG!$Y$2:$Y$124)+SUMIF(REG!$AB$2:$AB$124,HISTORICO!$N555,REG!$AE$2:$AE$124)</f>
        <v>0</v>
      </c>
      <c r="Z555" s="6">
        <f>SUMIF(REG!$D$2:$D$124,HISTORICO!$N555,REG!$H$2:$H$124)+SUMIF(REG!$J$2:$J$124,HISTORICO!$N555,REG!$N$2:$N$124)+SUMIF(REG!$P$2:$P$124,HISTORICO!$N555,REG!$T$2:$T$124)+SUMIF(REG!$V$2:$V$124,HISTORICO!$N555,REG!$Z$2:$Z$124)+SUMIF(REG!$AB$2:$AB$124,HISTORICO!$N555,REG!$AF$2:$AF$124)</f>
        <v>0</v>
      </c>
      <c r="AA555" s="6">
        <f>SUMIF(REG!$D$2:$D$124,HISTORICO!$N555,REG!$I$2:$I$124)+SUMIF(REG!$J$2:$J$124,HISTORICO!$N555,REG!$O$2:$O$124)+SUMIF(REG!$P$2:$P$124,HISTORICO!$N555,REG!$U$2:$U$124)+SUMIF(REG!$V$2:$V$124,HISTORICO!$N555,REG!$AA$2:$AA$124)+SUMIF(REG!$AB$2:$AB$124,HISTORICO!$N555,REG!$AG$2:$AG$124)</f>
        <v>0</v>
      </c>
      <c r="AB555" s="6">
        <f>SUM(HISTORICO!$X555:$AA555)</f>
        <v>0</v>
      </c>
      <c r="AC555" s="188" t="str">
        <f>HISTORICO!$AB555/HISTORICO!$O555</f>
        <v>#DIV/0!</v>
      </c>
      <c r="AD555" s="149"/>
      <c r="AE555" s="149"/>
      <c r="AF555" s="149"/>
      <c r="AG555" s="149"/>
      <c r="AH555" s="149"/>
      <c r="AI555" s="149"/>
      <c r="AJ555" s="149"/>
    </row>
    <row r="556" ht="14.25" customHeight="1">
      <c r="A556" s="149"/>
      <c r="B556" s="177" t="s">
        <v>631</v>
      </c>
      <c r="C556" s="169">
        <v>2.0</v>
      </c>
      <c r="D556" s="169">
        <v>1.0</v>
      </c>
      <c r="E556" s="161">
        <f>HISTORICO!$D556/HISTORICO!$C556</f>
        <v>0.5</v>
      </c>
      <c r="F556" s="149"/>
      <c r="G556" s="149"/>
      <c r="H556" s="149"/>
      <c r="I556" s="149"/>
      <c r="J556" s="149"/>
      <c r="K556" s="150"/>
      <c r="L556" s="149"/>
      <c r="M556" s="149"/>
      <c r="N556" s="187" t="s">
        <v>672</v>
      </c>
      <c r="O556" s="6">
        <f>SUM(HISTORICO!$P556:$T556)</f>
        <v>0</v>
      </c>
      <c r="P556" s="6">
        <f>COUNTIF(REG!$D$2:$D$124,HISTORICO!$N556)</f>
        <v>0</v>
      </c>
      <c r="Q556" s="6">
        <f>COUNTIF(REG!$J$2:$J$124,HISTORICO!$N556)</f>
        <v>0</v>
      </c>
      <c r="R556" s="6">
        <f>COUNTIF(REG!$P$2:$P$124,HISTORICO!$N556)</f>
        <v>0</v>
      </c>
      <c r="S556" s="6">
        <f>COUNTIF(REG!$V$2:$V$124,HISTORICO!$N556)</f>
        <v>0</v>
      </c>
      <c r="T556" s="6">
        <f>COUNTIF(REG!$AB$2:$AB$124,HISTORICO!$N556)</f>
        <v>0</v>
      </c>
      <c r="U556" s="161" t="str">
        <f>HISTORICO!$P556/HISTORICO!$O556</f>
        <v>#DIV/0!</v>
      </c>
      <c r="V556" s="161" t="str">
        <f>HISTORICO!$Q556/HISTORICO!$O556</f>
        <v>#DIV/0!</v>
      </c>
      <c r="W556" s="161" t="str">
        <f>(HISTORICO!$S556+HISTORICO!$T556)/HISTORICO!$O556</f>
        <v>#DIV/0!</v>
      </c>
      <c r="X556" s="6">
        <f>SUMIF(REG!$D$2:$D$124,HISTORICO!$N556,REG!$F$2:$F$124)+SUMIF(REG!$J$2:$J$124,HISTORICO!$N556,REG!$L$2:$L$124)+SUMIF(REG!$P$2:$P$124,HISTORICO!$N556,REG!$R$2:$R$124)+SUMIF(REG!$V$2:$V$124,HISTORICO!$N556,REG!$X$2:$X$124)+SUMIF(REG!$AB$2:$AB$124,HISTORICO!$N556,REG!$AD$2:$AD$124)</f>
        <v>0</v>
      </c>
      <c r="Y556" s="6">
        <f>SUMIF(REG!$D$2:$D$124,HISTORICO!$N556,REG!$G$2:$G$124)+SUMIF(REG!$J$2:$J$124,HISTORICO!$N556,REG!$M$2:$M$124)+SUMIF(REG!$P$2:$P$124,HISTORICO!$N556,REG!$S$2:$S$124)+SUMIF(REG!$V$2:$V$124,HISTORICO!$N556,REG!$Y$2:$Y$124)+SUMIF(REG!$AB$2:$AB$124,HISTORICO!$N556,REG!$AE$2:$AE$124)</f>
        <v>0</v>
      </c>
      <c r="Z556" s="6">
        <f>SUMIF(REG!$D$2:$D$124,HISTORICO!$N556,REG!$H$2:$H$124)+SUMIF(REG!$J$2:$J$124,HISTORICO!$N556,REG!$N$2:$N$124)+SUMIF(REG!$P$2:$P$124,HISTORICO!$N556,REG!$T$2:$T$124)+SUMIF(REG!$V$2:$V$124,HISTORICO!$N556,REG!$Z$2:$Z$124)+SUMIF(REG!$AB$2:$AB$124,HISTORICO!$N556,REG!$AF$2:$AF$124)</f>
        <v>0</v>
      </c>
      <c r="AA556" s="6">
        <f>SUMIF(REG!$D$2:$D$124,HISTORICO!$N556,REG!$I$2:$I$124)+SUMIF(REG!$J$2:$J$124,HISTORICO!$N556,REG!$O$2:$O$124)+SUMIF(REG!$P$2:$P$124,HISTORICO!$N556,REG!$U$2:$U$124)+SUMIF(REG!$V$2:$V$124,HISTORICO!$N556,REG!$AA$2:$AA$124)+SUMIF(REG!$AB$2:$AB$124,HISTORICO!$N556,REG!$AG$2:$AG$124)</f>
        <v>0</v>
      </c>
      <c r="AB556" s="6">
        <f>SUM(HISTORICO!$X556:$AA556)</f>
        <v>0</v>
      </c>
      <c r="AC556" s="188" t="str">
        <f>HISTORICO!$AB556/HISTORICO!$O556</f>
        <v>#DIV/0!</v>
      </c>
      <c r="AD556" s="149"/>
      <c r="AE556" s="149"/>
      <c r="AF556" s="149"/>
      <c r="AG556" s="149"/>
      <c r="AH556" s="149"/>
      <c r="AI556" s="149"/>
      <c r="AJ556" s="149"/>
    </row>
    <row r="557" ht="14.25" customHeight="1">
      <c r="A557" s="149"/>
      <c r="B557" s="177" t="s">
        <v>601</v>
      </c>
      <c r="C557" s="169">
        <v>2.0</v>
      </c>
      <c r="D557" s="169">
        <v>1.0</v>
      </c>
      <c r="E557" s="161">
        <f>HISTORICO!$D557/HISTORICO!$C557</f>
        <v>0.5</v>
      </c>
      <c r="F557" s="149"/>
      <c r="G557" s="149"/>
      <c r="H557" s="149"/>
      <c r="I557" s="149"/>
      <c r="J557" s="149"/>
      <c r="K557" s="150"/>
      <c r="L557" s="149"/>
      <c r="M557" s="149"/>
      <c r="N557" s="187" t="s">
        <v>673</v>
      </c>
      <c r="O557" s="6">
        <f>SUM(HISTORICO!$P557:$T557)</f>
        <v>0</v>
      </c>
      <c r="P557" s="6">
        <f>COUNTIF(REG!$D$2:$D$124,HISTORICO!$N557)</f>
        <v>0</v>
      </c>
      <c r="Q557" s="6">
        <f>COUNTIF(REG!$J$2:$J$124,HISTORICO!$N557)</f>
        <v>0</v>
      </c>
      <c r="R557" s="6">
        <f>COUNTIF(REG!$P$2:$P$124,HISTORICO!$N557)</f>
        <v>0</v>
      </c>
      <c r="S557" s="6">
        <f>COUNTIF(REG!$V$2:$V$124,HISTORICO!$N557)</f>
        <v>0</v>
      </c>
      <c r="T557" s="6">
        <f>COUNTIF(REG!$AB$2:$AB$124,HISTORICO!$N557)</f>
        <v>0</v>
      </c>
      <c r="U557" s="161" t="str">
        <f>HISTORICO!$P557/HISTORICO!$O557</f>
        <v>#DIV/0!</v>
      </c>
      <c r="V557" s="161" t="str">
        <f>HISTORICO!$Q557/HISTORICO!$O557</f>
        <v>#DIV/0!</v>
      </c>
      <c r="W557" s="161" t="str">
        <f>(HISTORICO!$S557+HISTORICO!$T557)/HISTORICO!$O557</f>
        <v>#DIV/0!</v>
      </c>
      <c r="X557" s="6">
        <f>SUMIF(REG!$D$2:$D$124,HISTORICO!$N557,REG!$F$2:$F$124)+SUMIF(REG!$J$2:$J$124,HISTORICO!$N557,REG!$L$2:$L$124)+SUMIF(REG!$P$2:$P$124,HISTORICO!$N557,REG!$R$2:$R$124)+SUMIF(REG!$V$2:$V$124,HISTORICO!$N557,REG!$X$2:$X$124)+SUMIF(REG!$AB$2:$AB$124,HISTORICO!$N557,REG!$AD$2:$AD$124)</f>
        <v>0</v>
      </c>
      <c r="Y557" s="6">
        <f>SUMIF(REG!$D$2:$D$124,HISTORICO!$N557,REG!$G$2:$G$124)+SUMIF(REG!$J$2:$J$124,HISTORICO!$N557,REG!$M$2:$M$124)+SUMIF(REG!$P$2:$P$124,HISTORICO!$N557,REG!$S$2:$S$124)+SUMIF(REG!$V$2:$V$124,HISTORICO!$N557,REG!$Y$2:$Y$124)+SUMIF(REG!$AB$2:$AB$124,HISTORICO!$N557,REG!$AE$2:$AE$124)</f>
        <v>0</v>
      </c>
      <c r="Z557" s="6">
        <f>SUMIF(REG!$D$2:$D$124,HISTORICO!$N557,REG!$H$2:$H$124)+SUMIF(REG!$J$2:$J$124,HISTORICO!$N557,REG!$N$2:$N$124)+SUMIF(REG!$P$2:$P$124,HISTORICO!$N557,REG!$T$2:$T$124)+SUMIF(REG!$V$2:$V$124,HISTORICO!$N557,REG!$Z$2:$Z$124)+SUMIF(REG!$AB$2:$AB$124,HISTORICO!$N557,REG!$AF$2:$AF$124)</f>
        <v>0</v>
      </c>
      <c r="AA557" s="6">
        <f>SUMIF(REG!$D$2:$D$124,HISTORICO!$N557,REG!$I$2:$I$124)+SUMIF(REG!$J$2:$J$124,HISTORICO!$N557,REG!$O$2:$O$124)+SUMIF(REG!$P$2:$P$124,HISTORICO!$N557,REG!$U$2:$U$124)+SUMIF(REG!$V$2:$V$124,HISTORICO!$N557,REG!$AA$2:$AA$124)+SUMIF(REG!$AB$2:$AB$124,HISTORICO!$N557,REG!$AG$2:$AG$124)</f>
        <v>0</v>
      </c>
      <c r="AB557" s="6">
        <f>SUM(HISTORICO!$X557:$AA557)</f>
        <v>0</v>
      </c>
      <c r="AC557" s="188" t="str">
        <f>HISTORICO!$AB557/HISTORICO!$O557</f>
        <v>#DIV/0!</v>
      </c>
      <c r="AD557" s="149"/>
      <c r="AE557" s="149"/>
      <c r="AF557" s="149"/>
      <c r="AG557" s="149"/>
      <c r="AH557" s="149"/>
      <c r="AI557" s="149"/>
      <c r="AJ557" s="149"/>
    </row>
    <row r="558" ht="14.25" customHeight="1">
      <c r="A558" s="149"/>
      <c r="B558" s="177" t="s">
        <v>708</v>
      </c>
      <c r="C558" s="169">
        <v>2.0</v>
      </c>
      <c r="D558" s="169">
        <v>0.0</v>
      </c>
      <c r="E558" s="161">
        <f>HISTORICO!$D558/HISTORICO!$C558</f>
        <v>0</v>
      </c>
      <c r="F558" s="149"/>
      <c r="G558" s="149"/>
      <c r="H558" s="149"/>
      <c r="I558" s="149"/>
      <c r="J558" s="149"/>
      <c r="K558" s="150"/>
      <c r="L558" s="149"/>
      <c r="M558" s="149"/>
      <c r="N558" s="187" t="s">
        <v>676</v>
      </c>
      <c r="O558" s="6">
        <f>SUM(HISTORICO!$P558:$T558)</f>
        <v>0</v>
      </c>
      <c r="P558" s="6">
        <f>COUNTIF(REG!$D$2:$D$124,HISTORICO!$N558)</f>
        <v>0</v>
      </c>
      <c r="Q558" s="6">
        <f>COUNTIF(REG!$J$2:$J$124,HISTORICO!$N558)</f>
        <v>0</v>
      </c>
      <c r="R558" s="6">
        <f>COUNTIF(REG!$P$2:$P$124,HISTORICO!$N558)</f>
        <v>0</v>
      </c>
      <c r="S558" s="6">
        <f>COUNTIF(REG!$V$2:$V$124,HISTORICO!$N558)</f>
        <v>0</v>
      </c>
      <c r="T558" s="6">
        <f>COUNTIF(REG!$AB$2:$AB$124,HISTORICO!$N558)</f>
        <v>0</v>
      </c>
      <c r="U558" s="161" t="str">
        <f>HISTORICO!$P558/HISTORICO!$O558</f>
        <v>#DIV/0!</v>
      </c>
      <c r="V558" s="161" t="str">
        <f>HISTORICO!$Q558/HISTORICO!$O558</f>
        <v>#DIV/0!</v>
      </c>
      <c r="W558" s="161" t="str">
        <f>(HISTORICO!$S558+HISTORICO!$T558)/HISTORICO!$O558</f>
        <v>#DIV/0!</v>
      </c>
      <c r="X558" s="6">
        <f>SUMIF(REG!$D$2:$D$124,HISTORICO!$N558,REG!$F$2:$F$124)+SUMIF(REG!$J$2:$J$124,HISTORICO!$N558,REG!$L$2:$L$124)+SUMIF(REG!$P$2:$P$124,HISTORICO!$N558,REG!$R$2:$R$124)+SUMIF(REG!$V$2:$V$124,HISTORICO!$N558,REG!$X$2:$X$124)+SUMIF(REG!$AB$2:$AB$124,HISTORICO!$N558,REG!$AD$2:$AD$124)</f>
        <v>0</v>
      </c>
      <c r="Y558" s="6">
        <f>SUMIF(REG!$D$2:$D$124,HISTORICO!$N558,REG!$G$2:$G$124)+SUMIF(REG!$J$2:$J$124,HISTORICO!$N558,REG!$M$2:$M$124)+SUMIF(REG!$P$2:$P$124,HISTORICO!$N558,REG!$S$2:$S$124)+SUMIF(REG!$V$2:$V$124,HISTORICO!$N558,REG!$Y$2:$Y$124)+SUMIF(REG!$AB$2:$AB$124,HISTORICO!$N558,REG!$AE$2:$AE$124)</f>
        <v>0</v>
      </c>
      <c r="Z558" s="6">
        <f>SUMIF(REG!$D$2:$D$124,HISTORICO!$N558,REG!$H$2:$H$124)+SUMIF(REG!$J$2:$J$124,HISTORICO!$N558,REG!$N$2:$N$124)+SUMIF(REG!$P$2:$P$124,HISTORICO!$N558,REG!$T$2:$T$124)+SUMIF(REG!$V$2:$V$124,HISTORICO!$N558,REG!$Z$2:$Z$124)+SUMIF(REG!$AB$2:$AB$124,HISTORICO!$N558,REG!$AF$2:$AF$124)</f>
        <v>0</v>
      </c>
      <c r="AA558" s="6">
        <f>SUMIF(REG!$D$2:$D$124,HISTORICO!$N558,REG!$I$2:$I$124)+SUMIF(REG!$J$2:$J$124,HISTORICO!$N558,REG!$O$2:$O$124)+SUMIF(REG!$P$2:$P$124,HISTORICO!$N558,REG!$U$2:$U$124)+SUMIF(REG!$V$2:$V$124,HISTORICO!$N558,REG!$AA$2:$AA$124)+SUMIF(REG!$AB$2:$AB$124,HISTORICO!$N558,REG!$AG$2:$AG$124)</f>
        <v>0</v>
      </c>
      <c r="AB558" s="6">
        <f>SUM(HISTORICO!$X558:$AA558)</f>
        <v>0</v>
      </c>
      <c r="AC558" s="188" t="str">
        <f>HISTORICO!$AB558/HISTORICO!$O558</f>
        <v>#DIV/0!</v>
      </c>
      <c r="AD558" s="149"/>
      <c r="AE558" s="149"/>
      <c r="AF558" s="149"/>
      <c r="AG558" s="149"/>
      <c r="AH558" s="149"/>
      <c r="AI558" s="149"/>
      <c r="AJ558" s="149"/>
    </row>
    <row r="559" ht="14.25" customHeight="1">
      <c r="A559" s="149"/>
      <c r="B559" s="177" t="s">
        <v>368</v>
      </c>
      <c r="C559" s="169">
        <v>2.0</v>
      </c>
      <c r="D559" s="169">
        <v>2.0</v>
      </c>
      <c r="E559" s="161">
        <f>HISTORICO!$D559/HISTORICO!$C559</f>
        <v>1</v>
      </c>
      <c r="F559" s="149"/>
      <c r="G559" s="149"/>
      <c r="H559" s="149"/>
      <c r="I559" s="149"/>
      <c r="J559" s="149"/>
      <c r="K559" s="150"/>
      <c r="L559" s="149"/>
      <c r="M559" s="149"/>
      <c r="N559" s="187" t="s">
        <v>677</v>
      </c>
      <c r="O559" s="6">
        <f>SUM(HISTORICO!$P559:$T559)</f>
        <v>0</v>
      </c>
      <c r="P559" s="6">
        <f>COUNTIF(REG!$D$2:$D$124,HISTORICO!$N559)</f>
        <v>0</v>
      </c>
      <c r="Q559" s="6">
        <f>COUNTIF(REG!$J$2:$J$124,HISTORICO!$N559)</f>
        <v>0</v>
      </c>
      <c r="R559" s="6">
        <f>COUNTIF(REG!$P$2:$P$124,HISTORICO!$N559)</f>
        <v>0</v>
      </c>
      <c r="S559" s="6">
        <f>COUNTIF(REG!$V$2:$V$124,HISTORICO!$N559)</f>
        <v>0</v>
      </c>
      <c r="T559" s="6">
        <f>COUNTIF(REG!$AB$2:$AB$124,HISTORICO!$N559)</f>
        <v>0</v>
      </c>
      <c r="U559" s="161" t="str">
        <f>HISTORICO!$P559/HISTORICO!$O559</f>
        <v>#DIV/0!</v>
      </c>
      <c r="V559" s="161" t="str">
        <f>HISTORICO!$Q559/HISTORICO!$O559</f>
        <v>#DIV/0!</v>
      </c>
      <c r="W559" s="161" t="str">
        <f>(HISTORICO!$S559+HISTORICO!$T559)/HISTORICO!$O559</f>
        <v>#DIV/0!</v>
      </c>
      <c r="X559" s="6">
        <f>SUMIF(REG!$D$2:$D$124,HISTORICO!$N559,REG!$F$2:$F$124)+SUMIF(REG!$J$2:$J$124,HISTORICO!$N559,REG!$L$2:$L$124)+SUMIF(REG!$P$2:$P$124,HISTORICO!$N559,REG!$R$2:$R$124)+SUMIF(REG!$V$2:$V$124,HISTORICO!$N559,REG!$X$2:$X$124)+SUMIF(REG!$AB$2:$AB$124,HISTORICO!$N559,REG!$AD$2:$AD$124)</f>
        <v>0</v>
      </c>
      <c r="Y559" s="6">
        <f>SUMIF(REG!$D$2:$D$124,HISTORICO!$N559,REG!$G$2:$G$124)+SUMIF(REG!$J$2:$J$124,HISTORICO!$N559,REG!$M$2:$M$124)+SUMIF(REG!$P$2:$P$124,HISTORICO!$N559,REG!$S$2:$S$124)+SUMIF(REG!$V$2:$V$124,HISTORICO!$N559,REG!$Y$2:$Y$124)+SUMIF(REG!$AB$2:$AB$124,HISTORICO!$N559,REG!$AE$2:$AE$124)</f>
        <v>0</v>
      </c>
      <c r="Z559" s="6">
        <f>SUMIF(REG!$D$2:$D$124,HISTORICO!$N559,REG!$H$2:$H$124)+SUMIF(REG!$J$2:$J$124,HISTORICO!$N559,REG!$N$2:$N$124)+SUMIF(REG!$P$2:$P$124,HISTORICO!$N559,REG!$T$2:$T$124)+SUMIF(REG!$V$2:$V$124,HISTORICO!$N559,REG!$Z$2:$Z$124)+SUMIF(REG!$AB$2:$AB$124,HISTORICO!$N559,REG!$AF$2:$AF$124)</f>
        <v>0</v>
      </c>
      <c r="AA559" s="6">
        <f>SUMIF(REG!$D$2:$D$124,HISTORICO!$N559,REG!$I$2:$I$124)+SUMIF(REG!$J$2:$J$124,HISTORICO!$N559,REG!$O$2:$O$124)+SUMIF(REG!$P$2:$P$124,HISTORICO!$N559,REG!$U$2:$U$124)+SUMIF(REG!$V$2:$V$124,HISTORICO!$N559,REG!$AA$2:$AA$124)+SUMIF(REG!$AB$2:$AB$124,HISTORICO!$N559,REG!$AG$2:$AG$124)</f>
        <v>0</v>
      </c>
      <c r="AB559" s="6">
        <f>SUM(HISTORICO!$X559:$AA559)</f>
        <v>0</v>
      </c>
      <c r="AC559" s="188" t="str">
        <f>HISTORICO!$AB559/HISTORICO!$O559</f>
        <v>#DIV/0!</v>
      </c>
      <c r="AD559" s="149"/>
      <c r="AE559" s="149"/>
      <c r="AF559" s="149"/>
      <c r="AG559" s="149"/>
      <c r="AH559" s="149"/>
      <c r="AI559" s="149"/>
      <c r="AJ559" s="149"/>
    </row>
    <row r="560" ht="14.25" customHeight="1">
      <c r="A560" s="149"/>
      <c r="B560" s="177" t="s">
        <v>636</v>
      </c>
      <c r="C560" s="169">
        <v>2.0</v>
      </c>
      <c r="D560" s="169">
        <v>1.0</v>
      </c>
      <c r="E560" s="161">
        <f>HISTORICO!$D560/HISTORICO!$C560</f>
        <v>0.5</v>
      </c>
      <c r="F560" s="149"/>
      <c r="G560" s="149"/>
      <c r="H560" s="149"/>
      <c r="I560" s="149"/>
      <c r="J560" s="149"/>
      <c r="K560" s="150"/>
      <c r="L560" s="149"/>
      <c r="M560" s="149"/>
      <c r="N560" s="187" t="s">
        <v>678</v>
      </c>
      <c r="O560" s="6">
        <f>SUM(HISTORICO!$P560:$T560)</f>
        <v>0</v>
      </c>
      <c r="P560" s="6">
        <f>COUNTIF(REG!$D$2:$D$124,HISTORICO!$N560)</f>
        <v>0</v>
      </c>
      <c r="Q560" s="6">
        <f>COUNTIF(REG!$J$2:$J$124,HISTORICO!$N560)</f>
        <v>0</v>
      </c>
      <c r="R560" s="6">
        <f>COUNTIF(REG!$P$2:$P$124,HISTORICO!$N560)</f>
        <v>0</v>
      </c>
      <c r="S560" s="6">
        <f>COUNTIF(REG!$V$2:$V$124,HISTORICO!$N560)</f>
        <v>0</v>
      </c>
      <c r="T560" s="6">
        <f>COUNTIF(REG!$AB$2:$AB$124,HISTORICO!$N560)</f>
        <v>0</v>
      </c>
      <c r="U560" s="161" t="str">
        <f>HISTORICO!$P560/HISTORICO!$O560</f>
        <v>#DIV/0!</v>
      </c>
      <c r="V560" s="161" t="str">
        <f>HISTORICO!$Q560/HISTORICO!$O560</f>
        <v>#DIV/0!</v>
      </c>
      <c r="W560" s="161" t="str">
        <f>(HISTORICO!$S560+HISTORICO!$T560)/HISTORICO!$O560</f>
        <v>#DIV/0!</v>
      </c>
      <c r="X560" s="6">
        <f>SUMIF(REG!$D$2:$D$124,HISTORICO!$N560,REG!$F$2:$F$124)+SUMIF(REG!$J$2:$J$124,HISTORICO!$N560,REG!$L$2:$L$124)+SUMIF(REG!$P$2:$P$124,HISTORICO!$N560,REG!$R$2:$R$124)+SUMIF(REG!$V$2:$V$124,HISTORICO!$N560,REG!$X$2:$X$124)+SUMIF(REG!$AB$2:$AB$124,HISTORICO!$N560,REG!$AD$2:$AD$124)</f>
        <v>0</v>
      </c>
      <c r="Y560" s="6">
        <f>SUMIF(REG!$D$2:$D$124,HISTORICO!$N560,REG!$G$2:$G$124)+SUMIF(REG!$J$2:$J$124,HISTORICO!$N560,REG!$M$2:$M$124)+SUMIF(REG!$P$2:$P$124,HISTORICO!$N560,REG!$S$2:$S$124)+SUMIF(REG!$V$2:$V$124,HISTORICO!$N560,REG!$Y$2:$Y$124)+SUMIF(REG!$AB$2:$AB$124,HISTORICO!$N560,REG!$AE$2:$AE$124)</f>
        <v>0</v>
      </c>
      <c r="Z560" s="6">
        <f>SUMIF(REG!$D$2:$D$124,HISTORICO!$N560,REG!$H$2:$H$124)+SUMIF(REG!$J$2:$J$124,HISTORICO!$N560,REG!$N$2:$N$124)+SUMIF(REG!$P$2:$P$124,HISTORICO!$N560,REG!$T$2:$T$124)+SUMIF(REG!$V$2:$V$124,HISTORICO!$N560,REG!$Z$2:$Z$124)+SUMIF(REG!$AB$2:$AB$124,HISTORICO!$N560,REG!$AF$2:$AF$124)</f>
        <v>0</v>
      </c>
      <c r="AA560" s="6">
        <f>SUMIF(REG!$D$2:$D$124,HISTORICO!$N560,REG!$I$2:$I$124)+SUMIF(REG!$J$2:$J$124,HISTORICO!$N560,REG!$O$2:$O$124)+SUMIF(REG!$P$2:$P$124,HISTORICO!$N560,REG!$U$2:$U$124)+SUMIF(REG!$V$2:$V$124,HISTORICO!$N560,REG!$AA$2:$AA$124)+SUMIF(REG!$AB$2:$AB$124,HISTORICO!$N560,REG!$AG$2:$AG$124)</f>
        <v>0</v>
      </c>
      <c r="AB560" s="6">
        <f>SUM(HISTORICO!$X560:$AA560)</f>
        <v>0</v>
      </c>
      <c r="AC560" s="188" t="str">
        <f>HISTORICO!$AB560/HISTORICO!$O560</f>
        <v>#DIV/0!</v>
      </c>
      <c r="AD560" s="149"/>
      <c r="AE560" s="149"/>
      <c r="AF560" s="149"/>
      <c r="AG560" s="149"/>
      <c r="AH560" s="149"/>
      <c r="AI560" s="149"/>
      <c r="AJ560" s="149"/>
    </row>
    <row r="561" ht="14.25" customHeight="1">
      <c r="A561" s="149"/>
      <c r="B561" s="177" t="s">
        <v>482</v>
      </c>
      <c r="C561" s="169">
        <v>2.0</v>
      </c>
      <c r="D561" s="169">
        <v>1.0</v>
      </c>
      <c r="E561" s="161">
        <f>HISTORICO!$D561/HISTORICO!$C561</f>
        <v>0.5</v>
      </c>
      <c r="F561" s="149"/>
      <c r="G561" s="149"/>
      <c r="H561" s="149"/>
      <c r="I561" s="149"/>
      <c r="J561" s="149"/>
      <c r="K561" s="150"/>
      <c r="L561" s="149"/>
      <c r="M561" s="149"/>
      <c r="N561" s="187" t="s">
        <v>674</v>
      </c>
      <c r="O561" s="6">
        <f>SUM(HISTORICO!$P561:$T561)</f>
        <v>0</v>
      </c>
      <c r="P561" s="6">
        <f>COUNTIF(REG!$D$2:$D$124,HISTORICO!$N561)</f>
        <v>0</v>
      </c>
      <c r="Q561" s="6">
        <f>COUNTIF(REG!$J$2:$J$124,HISTORICO!$N561)</f>
        <v>0</v>
      </c>
      <c r="R561" s="6">
        <f>COUNTIF(REG!$P$2:$P$124,HISTORICO!$N561)</f>
        <v>0</v>
      </c>
      <c r="S561" s="6">
        <f>COUNTIF(REG!$V$2:$V$124,HISTORICO!$N561)</f>
        <v>0</v>
      </c>
      <c r="T561" s="6">
        <f>COUNTIF(REG!$AB$2:$AB$124,HISTORICO!$N561)</f>
        <v>0</v>
      </c>
      <c r="U561" s="161" t="str">
        <f>HISTORICO!$P561/HISTORICO!$O561</f>
        <v>#DIV/0!</v>
      </c>
      <c r="V561" s="161" t="str">
        <f>HISTORICO!$Q561/HISTORICO!$O561</f>
        <v>#DIV/0!</v>
      </c>
      <c r="W561" s="161" t="str">
        <f>(HISTORICO!$S561+HISTORICO!$T561)/HISTORICO!$O561</f>
        <v>#DIV/0!</v>
      </c>
      <c r="X561" s="6">
        <f>SUMIF(REG!$D$2:$D$124,HISTORICO!$N561,REG!$F$2:$F$124)+SUMIF(REG!$J$2:$J$124,HISTORICO!$N561,REG!$L$2:$L$124)+SUMIF(REG!$P$2:$P$124,HISTORICO!$N561,REG!$R$2:$R$124)+SUMIF(REG!$V$2:$V$124,HISTORICO!$N561,REG!$X$2:$X$124)+SUMIF(REG!$AB$2:$AB$124,HISTORICO!$N561,REG!$AD$2:$AD$124)</f>
        <v>0</v>
      </c>
      <c r="Y561" s="6">
        <f>SUMIF(REG!$D$2:$D$124,HISTORICO!$N561,REG!$G$2:$G$124)+SUMIF(REG!$J$2:$J$124,HISTORICO!$N561,REG!$M$2:$M$124)+SUMIF(REG!$P$2:$P$124,HISTORICO!$N561,REG!$S$2:$S$124)+SUMIF(REG!$V$2:$V$124,HISTORICO!$N561,REG!$Y$2:$Y$124)+SUMIF(REG!$AB$2:$AB$124,HISTORICO!$N561,REG!$AE$2:$AE$124)</f>
        <v>0</v>
      </c>
      <c r="Z561" s="6">
        <f>SUMIF(REG!$D$2:$D$124,HISTORICO!$N561,REG!$H$2:$H$124)+SUMIF(REG!$J$2:$J$124,HISTORICO!$N561,REG!$N$2:$N$124)+SUMIF(REG!$P$2:$P$124,HISTORICO!$N561,REG!$T$2:$T$124)+SUMIF(REG!$V$2:$V$124,HISTORICO!$N561,REG!$Z$2:$Z$124)+SUMIF(REG!$AB$2:$AB$124,HISTORICO!$N561,REG!$AF$2:$AF$124)</f>
        <v>0</v>
      </c>
      <c r="AA561" s="6">
        <f>SUMIF(REG!$D$2:$D$124,HISTORICO!$N561,REG!$I$2:$I$124)+SUMIF(REG!$J$2:$J$124,HISTORICO!$N561,REG!$O$2:$O$124)+SUMIF(REG!$P$2:$P$124,HISTORICO!$N561,REG!$U$2:$U$124)+SUMIF(REG!$V$2:$V$124,HISTORICO!$N561,REG!$AA$2:$AA$124)+SUMIF(REG!$AB$2:$AB$124,HISTORICO!$N561,REG!$AG$2:$AG$124)</f>
        <v>0</v>
      </c>
      <c r="AB561" s="6">
        <f>SUM(HISTORICO!$X561:$AA561)</f>
        <v>0</v>
      </c>
      <c r="AC561" s="188" t="str">
        <f>HISTORICO!$AB561/HISTORICO!$O561</f>
        <v>#DIV/0!</v>
      </c>
      <c r="AD561" s="149"/>
      <c r="AE561" s="149"/>
      <c r="AF561" s="149"/>
      <c r="AG561" s="149"/>
      <c r="AH561" s="149"/>
      <c r="AI561" s="149"/>
      <c r="AJ561" s="149"/>
    </row>
    <row r="562" ht="14.25" customHeight="1">
      <c r="A562" s="149"/>
      <c r="B562" s="177" t="s">
        <v>721</v>
      </c>
      <c r="C562" s="169">
        <v>2.0</v>
      </c>
      <c r="D562" s="169">
        <v>1.0</v>
      </c>
      <c r="E562" s="161">
        <f>HISTORICO!$D562/HISTORICO!$C562</f>
        <v>0.5</v>
      </c>
      <c r="F562" s="149"/>
      <c r="G562" s="149"/>
      <c r="H562" s="149"/>
      <c r="I562" s="149"/>
      <c r="J562" s="149"/>
      <c r="K562" s="150"/>
      <c r="L562" s="149"/>
      <c r="M562" s="149"/>
      <c r="N562" s="187" t="s">
        <v>675</v>
      </c>
      <c r="O562" s="6">
        <f>SUM(HISTORICO!$P562:$T562)</f>
        <v>0</v>
      </c>
      <c r="P562" s="6">
        <f>COUNTIF(REG!$D$2:$D$124,HISTORICO!$N562)</f>
        <v>0</v>
      </c>
      <c r="Q562" s="6">
        <f>COUNTIF(REG!$J$2:$J$124,HISTORICO!$N562)</f>
        <v>0</v>
      </c>
      <c r="R562" s="6">
        <f>COUNTIF(REG!$P$2:$P$124,HISTORICO!$N562)</f>
        <v>0</v>
      </c>
      <c r="S562" s="6">
        <f>COUNTIF(REG!$V$2:$V$124,HISTORICO!$N562)</f>
        <v>0</v>
      </c>
      <c r="T562" s="6">
        <f>COUNTIF(REG!$AB$2:$AB$124,HISTORICO!$N562)</f>
        <v>0</v>
      </c>
      <c r="U562" s="161" t="str">
        <f>HISTORICO!$P562/HISTORICO!$O562</f>
        <v>#DIV/0!</v>
      </c>
      <c r="V562" s="161" t="str">
        <f>HISTORICO!$Q562/HISTORICO!$O562</f>
        <v>#DIV/0!</v>
      </c>
      <c r="W562" s="161" t="str">
        <f>(HISTORICO!$S562+HISTORICO!$T562)/HISTORICO!$O562</f>
        <v>#DIV/0!</v>
      </c>
      <c r="X562" s="6">
        <f>SUMIF(REG!$D$2:$D$124,HISTORICO!$N562,REG!$F$2:$F$124)+SUMIF(REG!$J$2:$J$124,HISTORICO!$N562,REG!$L$2:$L$124)+SUMIF(REG!$P$2:$P$124,HISTORICO!$N562,REG!$R$2:$R$124)+SUMIF(REG!$V$2:$V$124,HISTORICO!$N562,REG!$X$2:$X$124)+SUMIF(REG!$AB$2:$AB$124,HISTORICO!$N562,REG!$AD$2:$AD$124)</f>
        <v>0</v>
      </c>
      <c r="Y562" s="6">
        <f>SUMIF(REG!$D$2:$D$124,HISTORICO!$N562,REG!$G$2:$G$124)+SUMIF(REG!$J$2:$J$124,HISTORICO!$N562,REG!$M$2:$M$124)+SUMIF(REG!$P$2:$P$124,HISTORICO!$N562,REG!$S$2:$S$124)+SUMIF(REG!$V$2:$V$124,HISTORICO!$N562,REG!$Y$2:$Y$124)+SUMIF(REG!$AB$2:$AB$124,HISTORICO!$N562,REG!$AE$2:$AE$124)</f>
        <v>0</v>
      </c>
      <c r="Z562" s="6">
        <f>SUMIF(REG!$D$2:$D$124,HISTORICO!$N562,REG!$H$2:$H$124)+SUMIF(REG!$J$2:$J$124,HISTORICO!$N562,REG!$N$2:$N$124)+SUMIF(REG!$P$2:$P$124,HISTORICO!$N562,REG!$T$2:$T$124)+SUMIF(REG!$V$2:$V$124,HISTORICO!$N562,REG!$Z$2:$Z$124)+SUMIF(REG!$AB$2:$AB$124,HISTORICO!$N562,REG!$AF$2:$AF$124)</f>
        <v>0</v>
      </c>
      <c r="AA562" s="6">
        <f>SUMIF(REG!$D$2:$D$124,HISTORICO!$N562,REG!$I$2:$I$124)+SUMIF(REG!$J$2:$J$124,HISTORICO!$N562,REG!$O$2:$O$124)+SUMIF(REG!$P$2:$P$124,HISTORICO!$N562,REG!$U$2:$U$124)+SUMIF(REG!$V$2:$V$124,HISTORICO!$N562,REG!$AA$2:$AA$124)+SUMIF(REG!$AB$2:$AB$124,HISTORICO!$N562,REG!$AG$2:$AG$124)</f>
        <v>0</v>
      </c>
      <c r="AB562" s="6">
        <f>SUM(HISTORICO!$X562:$AA562)</f>
        <v>0</v>
      </c>
      <c r="AC562" s="188" t="str">
        <f>HISTORICO!$AB562/HISTORICO!$O562</f>
        <v>#DIV/0!</v>
      </c>
      <c r="AD562" s="149"/>
      <c r="AE562" s="149"/>
      <c r="AF562" s="149"/>
      <c r="AG562" s="149"/>
      <c r="AH562" s="149"/>
      <c r="AI562" s="149"/>
      <c r="AJ562" s="149"/>
    </row>
    <row r="563" ht="14.25" customHeight="1">
      <c r="A563" s="149"/>
      <c r="B563" s="177" t="s">
        <v>444</v>
      </c>
      <c r="C563" s="169">
        <v>2.0</v>
      </c>
      <c r="D563" s="169">
        <v>1.0</v>
      </c>
      <c r="E563" s="161">
        <f>HISTORICO!$D563/HISTORICO!$C563</f>
        <v>0.5</v>
      </c>
      <c r="F563" s="149"/>
      <c r="G563" s="149"/>
      <c r="H563" s="149"/>
      <c r="I563" s="149"/>
      <c r="J563" s="149"/>
      <c r="K563" s="150"/>
      <c r="L563" s="149"/>
      <c r="M563" s="149"/>
      <c r="N563" s="187" t="s">
        <v>538</v>
      </c>
      <c r="O563" s="6">
        <f>SUM(HISTORICO!$P563:$T563)</f>
        <v>0</v>
      </c>
      <c r="P563" s="6">
        <f>COUNTIF(REG!$D$2:$D$124,HISTORICO!$N563)</f>
        <v>0</v>
      </c>
      <c r="Q563" s="6">
        <f>COUNTIF(REG!$J$2:$J$124,HISTORICO!$N563)</f>
        <v>0</v>
      </c>
      <c r="R563" s="6">
        <f>COUNTIF(REG!$P$2:$P$124,HISTORICO!$N563)</f>
        <v>0</v>
      </c>
      <c r="S563" s="6">
        <f>COUNTIF(REG!$V$2:$V$124,HISTORICO!$N563)</f>
        <v>0</v>
      </c>
      <c r="T563" s="6">
        <f>COUNTIF(REG!$AB$2:$AB$124,HISTORICO!$N563)</f>
        <v>0</v>
      </c>
      <c r="U563" s="161" t="str">
        <f>HISTORICO!$P563/HISTORICO!$O563</f>
        <v>#DIV/0!</v>
      </c>
      <c r="V563" s="161" t="str">
        <f>HISTORICO!$Q563/HISTORICO!$O563</f>
        <v>#DIV/0!</v>
      </c>
      <c r="W563" s="161" t="str">
        <f>(HISTORICO!$S563+HISTORICO!$T563)/HISTORICO!$O563</f>
        <v>#DIV/0!</v>
      </c>
      <c r="X563" s="6">
        <f>SUMIF(REG!$D$2:$D$124,HISTORICO!$N563,REG!$F$2:$F$124)+SUMIF(REG!$J$2:$J$124,HISTORICO!$N563,REG!$L$2:$L$124)+SUMIF(REG!$P$2:$P$124,HISTORICO!$N563,REG!$R$2:$R$124)+SUMIF(REG!$V$2:$V$124,HISTORICO!$N563,REG!$X$2:$X$124)+SUMIF(REG!$AB$2:$AB$124,HISTORICO!$N563,REG!$AD$2:$AD$124)</f>
        <v>0</v>
      </c>
      <c r="Y563" s="6">
        <f>SUMIF(REG!$D$2:$D$124,HISTORICO!$N563,REG!$G$2:$G$124)+SUMIF(REG!$J$2:$J$124,HISTORICO!$N563,REG!$M$2:$M$124)+SUMIF(REG!$P$2:$P$124,HISTORICO!$N563,REG!$S$2:$S$124)+SUMIF(REG!$V$2:$V$124,HISTORICO!$N563,REG!$Y$2:$Y$124)+SUMIF(REG!$AB$2:$AB$124,HISTORICO!$N563,REG!$AE$2:$AE$124)</f>
        <v>0</v>
      </c>
      <c r="Z563" s="6">
        <f>SUMIF(REG!$D$2:$D$124,HISTORICO!$N563,REG!$H$2:$H$124)+SUMIF(REG!$J$2:$J$124,HISTORICO!$N563,REG!$N$2:$N$124)+SUMIF(REG!$P$2:$P$124,HISTORICO!$N563,REG!$T$2:$T$124)+SUMIF(REG!$V$2:$V$124,HISTORICO!$N563,REG!$Z$2:$Z$124)+SUMIF(REG!$AB$2:$AB$124,HISTORICO!$N563,REG!$AF$2:$AF$124)</f>
        <v>0</v>
      </c>
      <c r="AA563" s="6">
        <f>SUMIF(REG!$D$2:$D$124,HISTORICO!$N563,REG!$I$2:$I$124)+SUMIF(REG!$J$2:$J$124,HISTORICO!$N563,REG!$O$2:$O$124)+SUMIF(REG!$P$2:$P$124,HISTORICO!$N563,REG!$U$2:$U$124)+SUMIF(REG!$V$2:$V$124,HISTORICO!$N563,REG!$AA$2:$AA$124)+SUMIF(REG!$AB$2:$AB$124,HISTORICO!$N563,REG!$AG$2:$AG$124)</f>
        <v>0</v>
      </c>
      <c r="AB563" s="6">
        <f>SUM(HISTORICO!$X563:$AA563)</f>
        <v>0</v>
      </c>
      <c r="AC563" s="188" t="str">
        <f>HISTORICO!$AB563/HISTORICO!$O563</f>
        <v>#DIV/0!</v>
      </c>
      <c r="AD563" s="149"/>
      <c r="AE563" s="149"/>
      <c r="AF563" s="149"/>
      <c r="AG563" s="149"/>
      <c r="AH563" s="149"/>
      <c r="AI563" s="149"/>
      <c r="AJ563" s="149"/>
    </row>
    <row r="564" ht="14.25" customHeight="1">
      <c r="A564" s="149"/>
      <c r="B564" s="177" t="s">
        <v>585</v>
      </c>
      <c r="C564" s="169">
        <v>2.0</v>
      </c>
      <c r="D564" s="169">
        <v>1.0</v>
      </c>
      <c r="E564" s="161">
        <f>HISTORICO!$D564/HISTORICO!$C564</f>
        <v>0.5</v>
      </c>
      <c r="F564" s="149"/>
      <c r="G564" s="149"/>
      <c r="H564" s="149"/>
      <c r="I564" s="149"/>
      <c r="J564" s="149"/>
      <c r="K564" s="150"/>
      <c r="L564" s="149"/>
      <c r="M564" s="149"/>
      <c r="N564" s="187" t="s">
        <v>680</v>
      </c>
      <c r="O564" s="6">
        <f>SUM(HISTORICO!$P564:$T564)</f>
        <v>0</v>
      </c>
      <c r="P564" s="6">
        <f>COUNTIF(REG!$D$2:$D$124,HISTORICO!$N564)</f>
        <v>0</v>
      </c>
      <c r="Q564" s="6">
        <f>COUNTIF(REG!$J$2:$J$124,HISTORICO!$N564)</f>
        <v>0</v>
      </c>
      <c r="R564" s="6">
        <f>COUNTIF(REG!$P$2:$P$124,HISTORICO!$N564)</f>
        <v>0</v>
      </c>
      <c r="S564" s="6">
        <f>COUNTIF(REG!$V$2:$V$124,HISTORICO!$N564)</f>
        <v>0</v>
      </c>
      <c r="T564" s="6">
        <f>COUNTIF(REG!$AB$2:$AB$124,HISTORICO!$N564)</f>
        <v>0</v>
      </c>
      <c r="U564" s="161" t="str">
        <f>HISTORICO!$P564/HISTORICO!$O564</f>
        <v>#DIV/0!</v>
      </c>
      <c r="V564" s="161" t="str">
        <f>HISTORICO!$Q564/HISTORICO!$O564</f>
        <v>#DIV/0!</v>
      </c>
      <c r="W564" s="161" t="str">
        <f>(HISTORICO!$S564+HISTORICO!$T564)/HISTORICO!$O564</f>
        <v>#DIV/0!</v>
      </c>
      <c r="X564" s="6">
        <f>SUMIF(REG!$D$2:$D$124,HISTORICO!$N564,REG!$F$2:$F$124)+SUMIF(REG!$J$2:$J$124,HISTORICO!$N564,REG!$L$2:$L$124)+SUMIF(REG!$P$2:$P$124,HISTORICO!$N564,REG!$R$2:$R$124)+SUMIF(REG!$V$2:$V$124,HISTORICO!$N564,REG!$X$2:$X$124)+SUMIF(REG!$AB$2:$AB$124,HISTORICO!$N564,REG!$AD$2:$AD$124)</f>
        <v>0</v>
      </c>
      <c r="Y564" s="6">
        <f>SUMIF(REG!$D$2:$D$124,HISTORICO!$N564,REG!$G$2:$G$124)+SUMIF(REG!$J$2:$J$124,HISTORICO!$N564,REG!$M$2:$M$124)+SUMIF(REG!$P$2:$P$124,HISTORICO!$N564,REG!$S$2:$S$124)+SUMIF(REG!$V$2:$V$124,HISTORICO!$N564,REG!$Y$2:$Y$124)+SUMIF(REG!$AB$2:$AB$124,HISTORICO!$N564,REG!$AE$2:$AE$124)</f>
        <v>0</v>
      </c>
      <c r="Z564" s="6">
        <f>SUMIF(REG!$D$2:$D$124,HISTORICO!$N564,REG!$H$2:$H$124)+SUMIF(REG!$J$2:$J$124,HISTORICO!$N564,REG!$N$2:$N$124)+SUMIF(REG!$P$2:$P$124,HISTORICO!$N564,REG!$T$2:$T$124)+SUMIF(REG!$V$2:$V$124,HISTORICO!$N564,REG!$Z$2:$Z$124)+SUMIF(REG!$AB$2:$AB$124,HISTORICO!$N564,REG!$AF$2:$AF$124)</f>
        <v>0</v>
      </c>
      <c r="AA564" s="6">
        <f>SUMIF(REG!$D$2:$D$124,HISTORICO!$N564,REG!$I$2:$I$124)+SUMIF(REG!$J$2:$J$124,HISTORICO!$N564,REG!$O$2:$O$124)+SUMIF(REG!$P$2:$P$124,HISTORICO!$N564,REG!$U$2:$U$124)+SUMIF(REG!$V$2:$V$124,HISTORICO!$N564,REG!$AA$2:$AA$124)+SUMIF(REG!$AB$2:$AB$124,HISTORICO!$N564,REG!$AG$2:$AG$124)</f>
        <v>0</v>
      </c>
      <c r="AB564" s="6">
        <f>SUM(HISTORICO!$X564:$AA564)</f>
        <v>0</v>
      </c>
      <c r="AC564" s="188" t="str">
        <f>HISTORICO!$AB564/HISTORICO!$O564</f>
        <v>#DIV/0!</v>
      </c>
      <c r="AD564" s="149"/>
      <c r="AE564" s="149"/>
      <c r="AF564" s="149"/>
      <c r="AG564" s="149"/>
      <c r="AH564" s="149"/>
      <c r="AI564" s="149"/>
      <c r="AJ564" s="149"/>
    </row>
    <row r="565" ht="14.25" customHeight="1">
      <c r="A565" s="149"/>
      <c r="B565" s="177" t="s">
        <v>807</v>
      </c>
      <c r="C565" s="169">
        <v>2.0</v>
      </c>
      <c r="D565" s="169">
        <v>0.0</v>
      </c>
      <c r="E565" s="161">
        <f>HISTORICO!$D565/HISTORICO!$C565</f>
        <v>0</v>
      </c>
      <c r="F565" s="149"/>
      <c r="G565" s="149"/>
      <c r="H565" s="149"/>
      <c r="I565" s="149"/>
      <c r="J565" s="149"/>
      <c r="K565" s="150"/>
      <c r="L565" s="149"/>
      <c r="M565" s="149"/>
      <c r="N565" s="187" t="s">
        <v>681</v>
      </c>
      <c r="O565" s="6">
        <f>SUM(HISTORICO!$P565:$T565)</f>
        <v>0</v>
      </c>
      <c r="P565" s="6">
        <f>COUNTIF(REG!$D$2:$D$124,HISTORICO!$N565)</f>
        <v>0</v>
      </c>
      <c r="Q565" s="6">
        <f>COUNTIF(REG!$J$2:$J$124,HISTORICO!$N565)</f>
        <v>0</v>
      </c>
      <c r="R565" s="6">
        <f>COUNTIF(REG!$P$2:$P$124,HISTORICO!$N565)</f>
        <v>0</v>
      </c>
      <c r="S565" s="6">
        <f>COUNTIF(REG!$V$2:$V$124,HISTORICO!$N565)</f>
        <v>0</v>
      </c>
      <c r="T565" s="6">
        <f>COUNTIF(REG!$AB$2:$AB$124,HISTORICO!$N565)</f>
        <v>0</v>
      </c>
      <c r="U565" s="161" t="str">
        <f>HISTORICO!$P565/HISTORICO!$O565</f>
        <v>#DIV/0!</v>
      </c>
      <c r="V565" s="161" t="str">
        <f>HISTORICO!$Q565/HISTORICO!$O565</f>
        <v>#DIV/0!</v>
      </c>
      <c r="W565" s="161" t="str">
        <f>(HISTORICO!$S565+HISTORICO!$T565)/HISTORICO!$O565</f>
        <v>#DIV/0!</v>
      </c>
      <c r="X565" s="6">
        <f>SUMIF(REG!$D$2:$D$124,HISTORICO!$N565,REG!$F$2:$F$124)+SUMIF(REG!$J$2:$J$124,HISTORICO!$N565,REG!$L$2:$L$124)+SUMIF(REG!$P$2:$P$124,HISTORICO!$N565,REG!$R$2:$R$124)+SUMIF(REG!$V$2:$V$124,HISTORICO!$N565,REG!$X$2:$X$124)+SUMIF(REG!$AB$2:$AB$124,HISTORICO!$N565,REG!$AD$2:$AD$124)</f>
        <v>0</v>
      </c>
      <c r="Y565" s="6">
        <f>SUMIF(REG!$D$2:$D$124,HISTORICO!$N565,REG!$G$2:$G$124)+SUMIF(REG!$J$2:$J$124,HISTORICO!$N565,REG!$M$2:$M$124)+SUMIF(REG!$P$2:$P$124,HISTORICO!$N565,REG!$S$2:$S$124)+SUMIF(REG!$V$2:$V$124,HISTORICO!$N565,REG!$Y$2:$Y$124)+SUMIF(REG!$AB$2:$AB$124,HISTORICO!$N565,REG!$AE$2:$AE$124)</f>
        <v>0</v>
      </c>
      <c r="Z565" s="6">
        <f>SUMIF(REG!$D$2:$D$124,HISTORICO!$N565,REG!$H$2:$H$124)+SUMIF(REG!$J$2:$J$124,HISTORICO!$N565,REG!$N$2:$N$124)+SUMIF(REG!$P$2:$P$124,HISTORICO!$N565,REG!$T$2:$T$124)+SUMIF(REG!$V$2:$V$124,HISTORICO!$N565,REG!$Z$2:$Z$124)+SUMIF(REG!$AB$2:$AB$124,HISTORICO!$N565,REG!$AF$2:$AF$124)</f>
        <v>0</v>
      </c>
      <c r="AA565" s="6">
        <f>SUMIF(REG!$D$2:$D$124,HISTORICO!$N565,REG!$I$2:$I$124)+SUMIF(REG!$J$2:$J$124,HISTORICO!$N565,REG!$O$2:$O$124)+SUMIF(REG!$P$2:$P$124,HISTORICO!$N565,REG!$U$2:$U$124)+SUMIF(REG!$V$2:$V$124,HISTORICO!$N565,REG!$AA$2:$AA$124)+SUMIF(REG!$AB$2:$AB$124,HISTORICO!$N565,REG!$AG$2:$AG$124)</f>
        <v>0</v>
      </c>
      <c r="AB565" s="6">
        <f>SUM(HISTORICO!$X565:$AA565)</f>
        <v>0</v>
      </c>
      <c r="AC565" s="188" t="str">
        <f>HISTORICO!$AB565/HISTORICO!$O565</f>
        <v>#DIV/0!</v>
      </c>
      <c r="AD565" s="149"/>
      <c r="AE565" s="149"/>
      <c r="AF565" s="149"/>
      <c r="AG565" s="149"/>
      <c r="AH565" s="149"/>
      <c r="AI565" s="149"/>
      <c r="AJ565" s="149"/>
    </row>
    <row r="566" ht="14.25" customHeight="1">
      <c r="A566" s="149"/>
      <c r="B566" s="177" t="s">
        <v>608</v>
      </c>
      <c r="C566" s="169">
        <v>2.0</v>
      </c>
      <c r="D566" s="169">
        <v>2.0</v>
      </c>
      <c r="E566" s="161">
        <f>HISTORICO!$D566/HISTORICO!$C566</f>
        <v>1</v>
      </c>
      <c r="F566" s="149"/>
      <c r="G566" s="149"/>
      <c r="H566" s="149"/>
      <c r="I566" s="149"/>
      <c r="J566" s="149"/>
      <c r="K566" s="150"/>
      <c r="L566" s="149"/>
      <c r="M566" s="149"/>
      <c r="N566" s="187" t="s">
        <v>682</v>
      </c>
      <c r="O566" s="6">
        <f>SUM(HISTORICO!$P566:$T566)</f>
        <v>0</v>
      </c>
      <c r="P566" s="6">
        <f>COUNTIF(REG!$D$2:$D$124,HISTORICO!$N566)</f>
        <v>0</v>
      </c>
      <c r="Q566" s="6">
        <f>COUNTIF(REG!$J$2:$J$124,HISTORICO!$N566)</f>
        <v>0</v>
      </c>
      <c r="R566" s="6">
        <f>COUNTIF(REG!$P$2:$P$124,HISTORICO!$N566)</f>
        <v>0</v>
      </c>
      <c r="S566" s="6">
        <f>COUNTIF(REG!$V$2:$V$124,HISTORICO!$N566)</f>
        <v>0</v>
      </c>
      <c r="T566" s="6">
        <f>COUNTIF(REG!$AB$2:$AB$124,HISTORICO!$N566)</f>
        <v>0</v>
      </c>
      <c r="U566" s="161" t="str">
        <f>HISTORICO!$P566/HISTORICO!$O566</f>
        <v>#DIV/0!</v>
      </c>
      <c r="V566" s="161" t="str">
        <f>HISTORICO!$Q566/HISTORICO!$O566</f>
        <v>#DIV/0!</v>
      </c>
      <c r="W566" s="161" t="str">
        <f>(HISTORICO!$S566+HISTORICO!$T566)/HISTORICO!$O566</f>
        <v>#DIV/0!</v>
      </c>
      <c r="X566" s="6">
        <f>SUMIF(REG!$D$2:$D$124,HISTORICO!$N566,REG!$F$2:$F$124)+SUMIF(REG!$J$2:$J$124,HISTORICO!$N566,REG!$L$2:$L$124)+SUMIF(REG!$P$2:$P$124,HISTORICO!$N566,REG!$R$2:$R$124)+SUMIF(REG!$V$2:$V$124,HISTORICO!$N566,REG!$X$2:$X$124)+SUMIF(REG!$AB$2:$AB$124,HISTORICO!$N566,REG!$AD$2:$AD$124)</f>
        <v>0</v>
      </c>
      <c r="Y566" s="6">
        <f>SUMIF(REG!$D$2:$D$124,HISTORICO!$N566,REG!$G$2:$G$124)+SUMIF(REG!$J$2:$J$124,HISTORICO!$N566,REG!$M$2:$M$124)+SUMIF(REG!$P$2:$P$124,HISTORICO!$N566,REG!$S$2:$S$124)+SUMIF(REG!$V$2:$V$124,HISTORICO!$N566,REG!$Y$2:$Y$124)+SUMIF(REG!$AB$2:$AB$124,HISTORICO!$N566,REG!$AE$2:$AE$124)</f>
        <v>0</v>
      </c>
      <c r="Z566" s="6">
        <f>SUMIF(REG!$D$2:$D$124,HISTORICO!$N566,REG!$H$2:$H$124)+SUMIF(REG!$J$2:$J$124,HISTORICO!$N566,REG!$N$2:$N$124)+SUMIF(REG!$P$2:$P$124,HISTORICO!$N566,REG!$T$2:$T$124)+SUMIF(REG!$V$2:$V$124,HISTORICO!$N566,REG!$Z$2:$Z$124)+SUMIF(REG!$AB$2:$AB$124,HISTORICO!$N566,REG!$AF$2:$AF$124)</f>
        <v>0</v>
      </c>
      <c r="AA566" s="6">
        <f>SUMIF(REG!$D$2:$D$124,HISTORICO!$N566,REG!$I$2:$I$124)+SUMIF(REG!$J$2:$J$124,HISTORICO!$N566,REG!$O$2:$O$124)+SUMIF(REG!$P$2:$P$124,HISTORICO!$N566,REG!$U$2:$U$124)+SUMIF(REG!$V$2:$V$124,HISTORICO!$N566,REG!$AA$2:$AA$124)+SUMIF(REG!$AB$2:$AB$124,HISTORICO!$N566,REG!$AG$2:$AG$124)</f>
        <v>0</v>
      </c>
      <c r="AB566" s="6">
        <f>SUM(HISTORICO!$X566:$AA566)</f>
        <v>0</v>
      </c>
      <c r="AC566" s="188" t="str">
        <f>HISTORICO!$AB566/HISTORICO!$O566</f>
        <v>#DIV/0!</v>
      </c>
      <c r="AD566" s="149"/>
      <c r="AE566" s="149"/>
      <c r="AF566" s="149"/>
      <c r="AG566" s="149"/>
      <c r="AH566" s="149"/>
      <c r="AI566" s="149"/>
      <c r="AJ566" s="149"/>
    </row>
    <row r="567" ht="14.25" customHeight="1">
      <c r="A567" s="149"/>
      <c r="B567" s="177" t="s">
        <v>600</v>
      </c>
      <c r="C567" s="169">
        <v>1.0</v>
      </c>
      <c r="D567" s="169">
        <v>0.0</v>
      </c>
      <c r="E567" s="161">
        <f>HISTORICO!$D567/HISTORICO!$C567</f>
        <v>0</v>
      </c>
      <c r="F567" s="149"/>
      <c r="G567" s="149"/>
      <c r="H567" s="149"/>
      <c r="I567" s="149"/>
      <c r="J567" s="149"/>
      <c r="K567" s="150"/>
      <c r="L567" s="149"/>
      <c r="M567" s="149"/>
      <c r="N567" s="187" t="s">
        <v>683</v>
      </c>
      <c r="O567" s="6">
        <f>SUM(HISTORICO!$P567:$T567)</f>
        <v>0</v>
      </c>
      <c r="P567" s="6">
        <f>COUNTIF(REG!$D$2:$D$124,HISTORICO!$N567)</f>
        <v>0</v>
      </c>
      <c r="Q567" s="6">
        <f>COUNTIF(REG!$J$2:$J$124,HISTORICO!$N567)</f>
        <v>0</v>
      </c>
      <c r="R567" s="6">
        <f>COUNTIF(REG!$P$2:$P$124,HISTORICO!$N567)</f>
        <v>0</v>
      </c>
      <c r="S567" s="6">
        <f>COUNTIF(REG!$V$2:$V$124,HISTORICO!$N567)</f>
        <v>0</v>
      </c>
      <c r="T567" s="6">
        <f>COUNTIF(REG!$AB$2:$AB$124,HISTORICO!$N567)</f>
        <v>0</v>
      </c>
      <c r="U567" s="161" t="str">
        <f>HISTORICO!$P567/HISTORICO!$O567</f>
        <v>#DIV/0!</v>
      </c>
      <c r="V567" s="161" t="str">
        <f>HISTORICO!$Q567/HISTORICO!$O567</f>
        <v>#DIV/0!</v>
      </c>
      <c r="W567" s="161" t="str">
        <f>(HISTORICO!$S567+HISTORICO!$T567)/HISTORICO!$O567</f>
        <v>#DIV/0!</v>
      </c>
      <c r="X567" s="6">
        <f>SUMIF(REG!$D$2:$D$124,HISTORICO!$N567,REG!$F$2:$F$124)+SUMIF(REG!$J$2:$J$124,HISTORICO!$N567,REG!$L$2:$L$124)+SUMIF(REG!$P$2:$P$124,HISTORICO!$N567,REG!$R$2:$R$124)+SUMIF(REG!$V$2:$V$124,HISTORICO!$N567,REG!$X$2:$X$124)+SUMIF(REG!$AB$2:$AB$124,HISTORICO!$N567,REG!$AD$2:$AD$124)</f>
        <v>0</v>
      </c>
      <c r="Y567" s="6">
        <f>SUMIF(REG!$D$2:$D$124,HISTORICO!$N567,REG!$G$2:$G$124)+SUMIF(REG!$J$2:$J$124,HISTORICO!$N567,REG!$M$2:$M$124)+SUMIF(REG!$P$2:$P$124,HISTORICO!$N567,REG!$S$2:$S$124)+SUMIF(REG!$V$2:$V$124,HISTORICO!$N567,REG!$Y$2:$Y$124)+SUMIF(REG!$AB$2:$AB$124,HISTORICO!$N567,REG!$AE$2:$AE$124)</f>
        <v>0</v>
      </c>
      <c r="Z567" s="6">
        <f>SUMIF(REG!$D$2:$D$124,HISTORICO!$N567,REG!$H$2:$H$124)+SUMIF(REG!$J$2:$J$124,HISTORICO!$N567,REG!$N$2:$N$124)+SUMIF(REG!$P$2:$P$124,HISTORICO!$N567,REG!$T$2:$T$124)+SUMIF(REG!$V$2:$V$124,HISTORICO!$N567,REG!$Z$2:$Z$124)+SUMIF(REG!$AB$2:$AB$124,HISTORICO!$N567,REG!$AF$2:$AF$124)</f>
        <v>0</v>
      </c>
      <c r="AA567" s="6">
        <f>SUMIF(REG!$D$2:$D$124,HISTORICO!$N567,REG!$I$2:$I$124)+SUMIF(REG!$J$2:$J$124,HISTORICO!$N567,REG!$O$2:$O$124)+SUMIF(REG!$P$2:$P$124,HISTORICO!$N567,REG!$U$2:$U$124)+SUMIF(REG!$V$2:$V$124,HISTORICO!$N567,REG!$AA$2:$AA$124)+SUMIF(REG!$AB$2:$AB$124,HISTORICO!$N567,REG!$AG$2:$AG$124)</f>
        <v>0</v>
      </c>
      <c r="AB567" s="6">
        <f>SUM(HISTORICO!$X567:$AA567)</f>
        <v>0</v>
      </c>
      <c r="AC567" s="188" t="str">
        <f>HISTORICO!$AB567/HISTORICO!$O567</f>
        <v>#DIV/0!</v>
      </c>
      <c r="AD567" s="149"/>
      <c r="AE567" s="149"/>
      <c r="AF567" s="149"/>
      <c r="AG567" s="149"/>
      <c r="AH567" s="149"/>
      <c r="AI567" s="149"/>
      <c r="AJ567" s="149"/>
    </row>
    <row r="568" ht="14.25" customHeight="1">
      <c r="A568" s="149"/>
      <c r="B568" s="177" t="s">
        <v>641</v>
      </c>
      <c r="C568" s="169">
        <v>1.0</v>
      </c>
      <c r="D568" s="169">
        <v>0.0</v>
      </c>
      <c r="E568" s="161">
        <f>HISTORICO!$D568/HISTORICO!$C568</f>
        <v>0</v>
      </c>
      <c r="F568" s="149"/>
      <c r="G568" s="149"/>
      <c r="H568" s="149"/>
      <c r="I568" s="149"/>
      <c r="J568" s="149"/>
      <c r="K568" s="150"/>
      <c r="L568" s="149"/>
      <c r="M568" s="149"/>
      <c r="N568" s="187" t="s">
        <v>548</v>
      </c>
      <c r="O568" s="6">
        <f>SUM(HISTORICO!$P568:$T568)</f>
        <v>0</v>
      </c>
      <c r="P568" s="6">
        <f>COUNTIF(REG!$D$2:$D$124,HISTORICO!$N568)</f>
        <v>0</v>
      </c>
      <c r="Q568" s="6">
        <f>COUNTIF(REG!$J$2:$J$124,HISTORICO!$N568)</f>
        <v>0</v>
      </c>
      <c r="R568" s="6">
        <f>COUNTIF(REG!$P$2:$P$124,HISTORICO!$N568)</f>
        <v>0</v>
      </c>
      <c r="S568" s="6">
        <f>COUNTIF(REG!$V$2:$V$124,HISTORICO!$N568)</f>
        <v>0</v>
      </c>
      <c r="T568" s="6">
        <f>COUNTIF(REG!$AB$2:$AB$124,HISTORICO!$N568)</f>
        <v>0</v>
      </c>
      <c r="U568" s="161" t="str">
        <f>HISTORICO!$P568/HISTORICO!$O568</f>
        <v>#DIV/0!</v>
      </c>
      <c r="V568" s="161" t="str">
        <f>HISTORICO!$Q568/HISTORICO!$O568</f>
        <v>#DIV/0!</v>
      </c>
      <c r="W568" s="161" t="str">
        <f>(HISTORICO!$S568+HISTORICO!$T568)/HISTORICO!$O568</f>
        <v>#DIV/0!</v>
      </c>
      <c r="X568" s="6">
        <f>SUMIF(REG!$D$2:$D$124,HISTORICO!$N568,REG!$F$2:$F$124)+SUMIF(REG!$J$2:$J$124,HISTORICO!$N568,REG!$L$2:$L$124)+SUMIF(REG!$P$2:$P$124,HISTORICO!$N568,REG!$R$2:$R$124)+SUMIF(REG!$V$2:$V$124,HISTORICO!$N568,REG!$X$2:$X$124)+SUMIF(REG!$AB$2:$AB$124,HISTORICO!$N568,REG!$AD$2:$AD$124)</f>
        <v>0</v>
      </c>
      <c r="Y568" s="6">
        <f>SUMIF(REG!$D$2:$D$124,HISTORICO!$N568,REG!$G$2:$G$124)+SUMIF(REG!$J$2:$J$124,HISTORICO!$N568,REG!$M$2:$M$124)+SUMIF(REG!$P$2:$P$124,HISTORICO!$N568,REG!$S$2:$S$124)+SUMIF(REG!$V$2:$V$124,HISTORICO!$N568,REG!$Y$2:$Y$124)+SUMIF(REG!$AB$2:$AB$124,HISTORICO!$N568,REG!$AE$2:$AE$124)</f>
        <v>0</v>
      </c>
      <c r="Z568" s="6">
        <f>SUMIF(REG!$D$2:$D$124,HISTORICO!$N568,REG!$H$2:$H$124)+SUMIF(REG!$J$2:$J$124,HISTORICO!$N568,REG!$N$2:$N$124)+SUMIF(REG!$P$2:$P$124,HISTORICO!$N568,REG!$T$2:$T$124)+SUMIF(REG!$V$2:$V$124,HISTORICO!$N568,REG!$Z$2:$Z$124)+SUMIF(REG!$AB$2:$AB$124,HISTORICO!$N568,REG!$AF$2:$AF$124)</f>
        <v>0</v>
      </c>
      <c r="AA568" s="6">
        <f>SUMIF(REG!$D$2:$D$124,HISTORICO!$N568,REG!$I$2:$I$124)+SUMIF(REG!$J$2:$J$124,HISTORICO!$N568,REG!$O$2:$O$124)+SUMIF(REG!$P$2:$P$124,HISTORICO!$N568,REG!$U$2:$U$124)+SUMIF(REG!$V$2:$V$124,HISTORICO!$N568,REG!$AA$2:$AA$124)+SUMIF(REG!$AB$2:$AB$124,HISTORICO!$N568,REG!$AG$2:$AG$124)</f>
        <v>0</v>
      </c>
      <c r="AB568" s="6">
        <f>SUM(HISTORICO!$X568:$AA568)</f>
        <v>0</v>
      </c>
      <c r="AC568" s="188" t="str">
        <f>HISTORICO!$AB568/HISTORICO!$O568</f>
        <v>#DIV/0!</v>
      </c>
      <c r="AD568" s="149"/>
      <c r="AE568" s="149"/>
      <c r="AF568" s="149"/>
      <c r="AG568" s="149"/>
      <c r="AH568" s="149"/>
      <c r="AI568" s="149"/>
      <c r="AJ568" s="149"/>
    </row>
    <row r="569" ht="14.25" customHeight="1">
      <c r="A569" s="149"/>
      <c r="B569" s="177" t="s">
        <v>381</v>
      </c>
      <c r="C569" s="169">
        <v>1.0</v>
      </c>
      <c r="D569" s="169">
        <v>0.0</v>
      </c>
      <c r="E569" s="161">
        <f>HISTORICO!$D569/HISTORICO!$C569</f>
        <v>0</v>
      </c>
      <c r="F569" s="149"/>
      <c r="G569" s="149"/>
      <c r="H569" s="149"/>
      <c r="I569" s="149"/>
      <c r="J569" s="149"/>
      <c r="K569" s="150"/>
      <c r="L569" s="149"/>
      <c r="M569" s="149"/>
      <c r="N569" s="187" t="s">
        <v>685</v>
      </c>
      <c r="O569" s="6">
        <f>SUM(HISTORICO!$P569:$T569)</f>
        <v>0</v>
      </c>
      <c r="P569" s="6">
        <f>COUNTIF(REG!$D$2:$D$124,HISTORICO!$N569)</f>
        <v>0</v>
      </c>
      <c r="Q569" s="6">
        <f>COUNTIF(REG!$J$2:$J$124,HISTORICO!$N569)</f>
        <v>0</v>
      </c>
      <c r="R569" s="6">
        <f>COUNTIF(REG!$P$2:$P$124,HISTORICO!$N569)</f>
        <v>0</v>
      </c>
      <c r="S569" s="6">
        <f>COUNTIF(REG!$V$2:$V$124,HISTORICO!$N569)</f>
        <v>0</v>
      </c>
      <c r="T569" s="6">
        <f>COUNTIF(REG!$AB$2:$AB$124,HISTORICO!$N569)</f>
        <v>0</v>
      </c>
      <c r="U569" s="161" t="str">
        <f>HISTORICO!$P569/HISTORICO!$O569</f>
        <v>#DIV/0!</v>
      </c>
      <c r="V569" s="161" t="str">
        <f>HISTORICO!$Q569/HISTORICO!$O569</f>
        <v>#DIV/0!</v>
      </c>
      <c r="W569" s="161" t="str">
        <f>(HISTORICO!$S569+HISTORICO!$T569)/HISTORICO!$O569</f>
        <v>#DIV/0!</v>
      </c>
      <c r="X569" s="6">
        <f>SUMIF(REG!$D$2:$D$124,HISTORICO!$N569,REG!$F$2:$F$124)+SUMIF(REG!$J$2:$J$124,HISTORICO!$N569,REG!$L$2:$L$124)+SUMIF(REG!$P$2:$P$124,HISTORICO!$N569,REG!$R$2:$R$124)+SUMIF(REG!$V$2:$V$124,HISTORICO!$N569,REG!$X$2:$X$124)+SUMIF(REG!$AB$2:$AB$124,HISTORICO!$N569,REG!$AD$2:$AD$124)</f>
        <v>0</v>
      </c>
      <c r="Y569" s="6">
        <f>SUMIF(REG!$D$2:$D$124,HISTORICO!$N569,REG!$G$2:$G$124)+SUMIF(REG!$J$2:$J$124,HISTORICO!$N569,REG!$M$2:$M$124)+SUMIF(REG!$P$2:$P$124,HISTORICO!$N569,REG!$S$2:$S$124)+SUMIF(REG!$V$2:$V$124,HISTORICO!$N569,REG!$Y$2:$Y$124)+SUMIF(REG!$AB$2:$AB$124,HISTORICO!$N569,REG!$AE$2:$AE$124)</f>
        <v>0</v>
      </c>
      <c r="Z569" s="6">
        <f>SUMIF(REG!$D$2:$D$124,HISTORICO!$N569,REG!$H$2:$H$124)+SUMIF(REG!$J$2:$J$124,HISTORICO!$N569,REG!$N$2:$N$124)+SUMIF(REG!$P$2:$P$124,HISTORICO!$N569,REG!$T$2:$T$124)+SUMIF(REG!$V$2:$V$124,HISTORICO!$N569,REG!$Z$2:$Z$124)+SUMIF(REG!$AB$2:$AB$124,HISTORICO!$N569,REG!$AF$2:$AF$124)</f>
        <v>0</v>
      </c>
      <c r="AA569" s="6">
        <f>SUMIF(REG!$D$2:$D$124,HISTORICO!$N569,REG!$I$2:$I$124)+SUMIF(REG!$J$2:$J$124,HISTORICO!$N569,REG!$O$2:$O$124)+SUMIF(REG!$P$2:$P$124,HISTORICO!$N569,REG!$U$2:$U$124)+SUMIF(REG!$V$2:$V$124,HISTORICO!$N569,REG!$AA$2:$AA$124)+SUMIF(REG!$AB$2:$AB$124,HISTORICO!$N569,REG!$AG$2:$AG$124)</f>
        <v>0</v>
      </c>
      <c r="AB569" s="6">
        <f>SUM(HISTORICO!$X569:$AA569)</f>
        <v>0</v>
      </c>
      <c r="AC569" s="188" t="str">
        <f>HISTORICO!$AB569/HISTORICO!$O569</f>
        <v>#DIV/0!</v>
      </c>
      <c r="AD569" s="149"/>
      <c r="AE569" s="149"/>
      <c r="AF569" s="149"/>
      <c r="AG569" s="149"/>
      <c r="AH569" s="149"/>
      <c r="AI569" s="149"/>
      <c r="AJ569" s="149"/>
    </row>
    <row r="570" ht="14.25" customHeight="1">
      <c r="A570" s="149"/>
      <c r="B570" s="177" t="s">
        <v>813</v>
      </c>
      <c r="C570" s="169">
        <v>1.0</v>
      </c>
      <c r="D570" s="169">
        <v>0.0</v>
      </c>
      <c r="E570" s="161">
        <f>HISTORICO!$D570/HISTORICO!$C570</f>
        <v>0</v>
      </c>
      <c r="F570" s="149"/>
      <c r="G570" s="149"/>
      <c r="H570" s="149"/>
      <c r="I570" s="149"/>
      <c r="J570" s="149"/>
      <c r="K570" s="150"/>
      <c r="L570" s="149"/>
      <c r="M570" s="149"/>
      <c r="N570" s="187" t="s">
        <v>642</v>
      </c>
      <c r="O570" s="6">
        <f>SUM(HISTORICO!$P570:$T570)</f>
        <v>0</v>
      </c>
      <c r="P570" s="6">
        <f>COUNTIF(REG!$D$2:$D$124,HISTORICO!$N570)</f>
        <v>0</v>
      </c>
      <c r="Q570" s="6">
        <f>COUNTIF(REG!$J$2:$J$124,HISTORICO!$N570)</f>
        <v>0</v>
      </c>
      <c r="R570" s="6">
        <f>COUNTIF(REG!$P$2:$P$124,HISTORICO!$N570)</f>
        <v>0</v>
      </c>
      <c r="S570" s="6">
        <f>COUNTIF(REG!$V$2:$V$124,HISTORICO!$N570)</f>
        <v>0</v>
      </c>
      <c r="T570" s="6">
        <f>COUNTIF(REG!$AB$2:$AB$124,HISTORICO!$N570)</f>
        <v>0</v>
      </c>
      <c r="U570" s="161" t="str">
        <f>HISTORICO!$P570/HISTORICO!$O570</f>
        <v>#DIV/0!</v>
      </c>
      <c r="V570" s="161" t="str">
        <f>HISTORICO!$Q570/HISTORICO!$O570</f>
        <v>#DIV/0!</v>
      </c>
      <c r="W570" s="161" t="str">
        <f>(HISTORICO!$S570+HISTORICO!$T570)/HISTORICO!$O570</f>
        <v>#DIV/0!</v>
      </c>
      <c r="X570" s="6">
        <f>SUMIF(REG!$D$2:$D$124,HISTORICO!$N570,REG!$F$2:$F$124)+SUMIF(REG!$J$2:$J$124,HISTORICO!$N570,REG!$L$2:$L$124)+SUMIF(REG!$P$2:$P$124,HISTORICO!$N570,REG!$R$2:$R$124)+SUMIF(REG!$V$2:$V$124,HISTORICO!$N570,REG!$X$2:$X$124)+SUMIF(REG!$AB$2:$AB$124,HISTORICO!$N570,REG!$AD$2:$AD$124)</f>
        <v>0</v>
      </c>
      <c r="Y570" s="6">
        <f>SUMIF(REG!$D$2:$D$124,HISTORICO!$N570,REG!$G$2:$G$124)+SUMIF(REG!$J$2:$J$124,HISTORICO!$N570,REG!$M$2:$M$124)+SUMIF(REG!$P$2:$P$124,HISTORICO!$N570,REG!$S$2:$S$124)+SUMIF(REG!$V$2:$V$124,HISTORICO!$N570,REG!$Y$2:$Y$124)+SUMIF(REG!$AB$2:$AB$124,HISTORICO!$N570,REG!$AE$2:$AE$124)</f>
        <v>0</v>
      </c>
      <c r="Z570" s="6">
        <f>SUMIF(REG!$D$2:$D$124,HISTORICO!$N570,REG!$H$2:$H$124)+SUMIF(REG!$J$2:$J$124,HISTORICO!$N570,REG!$N$2:$N$124)+SUMIF(REG!$P$2:$P$124,HISTORICO!$N570,REG!$T$2:$T$124)+SUMIF(REG!$V$2:$V$124,HISTORICO!$N570,REG!$Z$2:$Z$124)+SUMIF(REG!$AB$2:$AB$124,HISTORICO!$N570,REG!$AF$2:$AF$124)</f>
        <v>0</v>
      </c>
      <c r="AA570" s="6">
        <f>SUMIF(REG!$D$2:$D$124,HISTORICO!$N570,REG!$I$2:$I$124)+SUMIF(REG!$J$2:$J$124,HISTORICO!$N570,REG!$O$2:$O$124)+SUMIF(REG!$P$2:$P$124,HISTORICO!$N570,REG!$U$2:$U$124)+SUMIF(REG!$V$2:$V$124,HISTORICO!$N570,REG!$AA$2:$AA$124)+SUMIF(REG!$AB$2:$AB$124,HISTORICO!$N570,REG!$AG$2:$AG$124)</f>
        <v>0</v>
      </c>
      <c r="AB570" s="6">
        <f>SUM(HISTORICO!$X570:$AA570)</f>
        <v>0</v>
      </c>
      <c r="AC570" s="188" t="str">
        <f>HISTORICO!$AB570/HISTORICO!$O570</f>
        <v>#DIV/0!</v>
      </c>
      <c r="AD570" s="149"/>
      <c r="AE570" s="149"/>
      <c r="AF570" s="149"/>
      <c r="AG570" s="149"/>
      <c r="AH570" s="149"/>
      <c r="AI570" s="149"/>
      <c r="AJ570" s="149"/>
    </row>
    <row r="571" ht="14.25" customHeight="1">
      <c r="A571" s="149"/>
      <c r="B571" s="177" t="s">
        <v>535</v>
      </c>
      <c r="C571" s="169">
        <v>1.0</v>
      </c>
      <c r="D571" s="169">
        <v>0.0</v>
      </c>
      <c r="E571" s="161">
        <f>HISTORICO!$D571/HISTORICO!$C571</f>
        <v>0</v>
      </c>
      <c r="F571" s="149"/>
      <c r="G571" s="149"/>
      <c r="H571" s="149"/>
      <c r="I571" s="149"/>
      <c r="J571" s="149"/>
      <c r="K571" s="150"/>
      <c r="L571" s="149"/>
      <c r="M571" s="149"/>
      <c r="N571" s="187" t="s">
        <v>603</v>
      </c>
      <c r="O571" s="6">
        <f>SUM(HISTORICO!$P571:$T571)</f>
        <v>0</v>
      </c>
      <c r="P571" s="6">
        <f>COUNTIF(REG!$D$2:$D$124,HISTORICO!$N571)</f>
        <v>0</v>
      </c>
      <c r="Q571" s="6">
        <f>COUNTIF(REG!$J$2:$J$124,HISTORICO!$N571)</f>
        <v>0</v>
      </c>
      <c r="R571" s="6">
        <f>COUNTIF(REG!$P$2:$P$124,HISTORICO!$N571)</f>
        <v>0</v>
      </c>
      <c r="S571" s="6">
        <f>COUNTIF(REG!$V$2:$V$124,HISTORICO!$N571)</f>
        <v>0</v>
      </c>
      <c r="T571" s="6">
        <f>COUNTIF(REG!$AB$2:$AB$124,HISTORICO!$N571)</f>
        <v>0</v>
      </c>
      <c r="U571" s="161" t="str">
        <f>HISTORICO!$P571/HISTORICO!$O571</f>
        <v>#DIV/0!</v>
      </c>
      <c r="V571" s="161" t="str">
        <f>HISTORICO!$Q571/HISTORICO!$O571</f>
        <v>#DIV/0!</v>
      </c>
      <c r="W571" s="161" t="str">
        <f>(HISTORICO!$S571+HISTORICO!$T571)/HISTORICO!$O571</f>
        <v>#DIV/0!</v>
      </c>
      <c r="X571" s="6">
        <f>SUMIF(REG!$D$2:$D$124,HISTORICO!$N571,REG!$F$2:$F$124)+SUMIF(REG!$J$2:$J$124,HISTORICO!$N571,REG!$L$2:$L$124)+SUMIF(REG!$P$2:$P$124,HISTORICO!$N571,REG!$R$2:$R$124)+SUMIF(REG!$V$2:$V$124,HISTORICO!$N571,REG!$X$2:$X$124)+SUMIF(REG!$AB$2:$AB$124,HISTORICO!$N571,REG!$AD$2:$AD$124)</f>
        <v>0</v>
      </c>
      <c r="Y571" s="6">
        <f>SUMIF(REG!$D$2:$D$124,HISTORICO!$N571,REG!$G$2:$G$124)+SUMIF(REG!$J$2:$J$124,HISTORICO!$N571,REG!$M$2:$M$124)+SUMIF(REG!$P$2:$P$124,HISTORICO!$N571,REG!$S$2:$S$124)+SUMIF(REG!$V$2:$V$124,HISTORICO!$N571,REG!$Y$2:$Y$124)+SUMIF(REG!$AB$2:$AB$124,HISTORICO!$N571,REG!$AE$2:$AE$124)</f>
        <v>0</v>
      </c>
      <c r="Z571" s="6">
        <f>SUMIF(REG!$D$2:$D$124,HISTORICO!$N571,REG!$H$2:$H$124)+SUMIF(REG!$J$2:$J$124,HISTORICO!$N571,REG!$N$2:$N$124)+SUMIF(REG!$P$2:$P$124,HISTORICO!$N571,REG!$T$2:$T$124)+SUMIF(REG!$V$2:$V$124,HISTORICO!$N571,REG!$Z$2:$Z$124)+SUMIF(REG!$AB$2:$AB$124,HISTORICO!$N571,REG!$AF$2:$AF$124)</f>
        <v>0</v>
      </c>
      <c r="AA571" s="6">
        <f>SUMIF(REG!$D$2:$D$124,HISTORICO!$N571,REG!$I$2:$I$124)+SUMIF(REG!$J$2:$J$124,HISTORICO!$N571,REG!$O$2:$O$124)+SUMIF(REG!$P$2:$P$124,HISTORICO!$N571,REG!$U$2:$U$124)+SUMIF(REG!$V$2:$V$124,HISTORICO!$N571,REG!$AA$2:$AA$124)+SUMIF(REG!$AB$2:$AB$124,HISTORICO!$N571,REG!$AG$2:$AG$124)</f>
        <v>0</v>
      </c>
      <c r="AB571" s="6">
        <f>SUM(HISTORICO!$X571:$AA571)</f>
        <v>0</v>
      </c>
      <c r="AC571" s="188" t="str">
        <f>HISTORICO!$AB571/HISTORICO!$O571</f>
        <v>#DIV/0!</v>
      </c>
      <c r="AD571" s="149"/>
      <c r="AE571" s="149"/>
      <c r="AF571" s="149"/>
      <c r="AG571" s="149"/>
      <c r="AH571" s="149"/>
      <c r="AI571" s="149"/>
      <c r="AJ571" s="149"/>
    </row>
    <row r="572" ht="14.25" customHeight="1">
      <c r="A572" s="149"/>
      <c r="B572" s="177" t="s">
        <v>675</v>
      </c>
      <c r="C572" s="169">
        <v>1.0</v>
      </c>
      <c r="D572" s="169">
        <v>0.0</v>
      </c>
      <c r="E572" s="161">
        <f>HISTORICO!$D572/HISTORICO!$C572</f>
        <v>0</v>
      </c>
      <c r="F572" s="149"/>
      <c r="G572" s="149"/>
      <c r="H572" s="149"/>
      <c r="I572" s="149"/>
      <c r="J572" s="149"/>
      <c r="K572" s="150"/>
      <c r="L572" s="149"/>
      <c r="M572" s="149"/>
      <c r="N572" s="187" t="s">
        <v>689</v>
      </c>
      <c r="O572" s="6">
        <f>SUM(HISTORICO!$P572:$T572)</f>
        <v>0</v>
      </c>
      <c r="P572" s="6">
        <f>COUNTIF(REG!$D$2:$D$124,HISTORICO!$N572)</f>
        <v>0</v>
      </c>
      <c r="Q572" s="6">
        <f>COUNTIF(REG!$J$2:$J$124,HISTORICO!$N572)</f>
        <v>0</v>
      </c>
      <c r="R572" s="6">
        <f>COUNTIF(REG!$P$2:$P$124,HISTORICO!$N572)</f>
        <v>0</v>
      </c>
      <c r="S572" s="6">
        <f>COUNTIF(REG!$V$2:$V$124,HISTORICO!$N572)</f>
        <v>0</v>
      </c>
      <c r="T572" s="6">
        <f>COUNTIF(REG!$AB$2:$AB$124,HISTORICO!$N572)</f>
        <v>0</v>
      </c>
      <c r="U572" s="161" t="str">
        <f>HISTORICO!$P572/HISTORICO!$O572</f>
        <v>#DIV/0!</v>
      </c>
      <c r="V572" s="161" t="str">
        <f>HISTORICO!$Q572/HISTORICO!$O572</f>
        <v>#DIV/0!</v>
      </c>
      <c r="W572" s="161" t="str">
        <f>(HISTORICO!$S572+HISTORICO!$T572)/HISTORICO!$O572</f>
        <v>#DIV/0!</v>
      </c>
      <c r="X572" s="6">
        <f>SUMIF(REG!$D$2:$D$124,HISTORICO!$N572,REG!$F$2:$F$124)+SUMIF(REG!$J$2:$J$124,HISTORICO!$N572,REG!$L$2:$L$124)+SUMIF(REG!$P$2:$P$124,HISTORICO!$N572,REG!$R$2:$R$124)+SUMIF(REG!$V$2:$V$124,HISTORICO!$N572,REG!$X$2:$X$124)+SUMIF(REG!$AB$2:$AB$124,HISTORICO!$N572,REG!$AD$2:$AD$124)</f>
        <v>0</v>
      </c>
      <c r="Y572" s="6">
        <f>SUMIF(REG!$D$2:$D$124,HISTORICO!$N572,REG!$G$2:$G$124)+SUMIF(REG!$J$2:$J$124,HISTORICO!$N572,REG!$M$2:$M$124)+SUMIF(REG!$P$2:$P$124,HISTORICO!$N572,REG!$S$2:$S$124)+SUMIF(REG!$V$2:$V$124,HISTORICO!$N572,REG!$Y$2:$Y$124)+SUMIF(REG!$AB$2:$AB$124,HISTORICO!$N572,REG!$AE$2:$AE$124)</f>
        <v>0</v>
      </c>
      <c r="Z572" s="6">
        <f>SUMIF(REG!$D$2:$D$124,HISTORICO!$N572,REG!$H$2:$H$124)+SUMIF(REG!$J$2:$J$124,HISTORICO!$N572,REG!$N$2:$N$124)+SUMIF(REG!$P$2:$P$124,HISTORICO!$N572,REG!$T$2:$T$124)+SUMIF(REG!$V$2:$V$124,HISTORICO!$N572,REG!$Z$2:$Z$124)+SUMIF(REG!$AB$2:$AB$124,HISTORICO!$N572,REG!$AF$2:$AF$124)</f>
        <v>0</v>
      </c>
      <c r="AA572" s="6">
        <f>SUMIF(REG!$D$2:$D$124,HISTORICO!$N572,REG!$I$2:$I$124)+SUMIF(REG!$J$2:$J$124,HISTORICO!$N572,REG!$O$2:$O$124)+SUMIF(REG!$P$2:$P$124,HISTORICO!$N572,REG!$U$2:$U$124)+SUMIF(REG!$V$2:$V$124,HISTORICO!$N572,REG!$AA$2:$AA$124)+SUMIF(REG!$AB$2:$AB$124,HISTORICO!$N572,REG!$AG$2:$AG$124)</f>
        <v>0</v>
      </c>
      <c r="AB572" s="6">
        <f>SUM(HISTORICO!$X572:$AA572)</f>
        <v>0</v>
      </c>
      <c r="AC572" s="188" t="str">
        <f>HISTORICO!$AB572/HISTORICO!$O572</f>
        <v>#DIV/0!</v>
      </c>
      <c r="AD572" s="149"/>
      <c r="AE572" s="149"/>
      <c r="AF572" s="149"/>
      <c r="AG572" s="149"/>
      <c r="AH572" s="149"/>
      <c r="AI572" s="149"/>
      <c r="AJ572" s="149"/>
    </row>
    <row r="573" ht="14.25" customHeight="1">
      <c r="A573" s="149"/>
      <c r="B573" s="177" t="s">
        <v>628</v>
      </c>
      <c r="C573" s="169">
        <v>1.0</v>
      </c>
      <c r="D573" s="169">
        <v>0.0</v>
      </c>
      <c r="E573" s="161">
        <f>HISTORICO!$D573/HISTORICO!$C573</f>
        <v>0</v>
      </c>
      <c r="F573" s="149"/>
      <c r="G573" s="149"/>
      <c r="H573" s="149"/>
      <c r="I573" s="149"/>
      <c r="J573" s="149"/>
      <c r="K573" s="150"/>
      <c r="L573" s="149"/>
      <c r="M573" s="149"/>
      <c r="N573" s="187" t="s">
        <v>690</v>
      </c>
      <c r="O573" s="6">
        <f>SUM(HISTORICO!$P573:$T573)</f>
        <v>0</v>
      </c>
      <c r="P573" s="6">
        <f>COUNTIF(REG!$D$2:$D$124,HISTORICO!$N573)</f>
        <v>0</v>
      </c>
      <c r="Q573" s="6">
        <f>COUNTIF(REG!$J$2:$J$124,HISTORICO!$N573)</f>
        <v>0</v>
      </c>
      <c r="R573" s="6">
        <f>COUNTIF(REG!$P$2:$P$124,HISTORICO!$N573)</f>
        <v>0</v>
      </c>
      <c r="S573" s="6">
        <f>COUNTIF(REG!$V$2:$V$124,HISTORICO!$N573)</f>
        <v>0</v>
      </c>
      <c r="T573" s="6">
        <f>COUNTIF(REG!$AB$2:$AB$124,HISTORICO!$N573)</f>
        <v>0</v>
      </c>
      <c r="U573" s="161" t="str">
        <f>HISTORICO!$P573/HISTORICO!$O573</f>
        <v>#DIV/0!</v>
      </c>
      <c r="V573" s="161" t="str">
        <f>HISTORICO!$Q573/HISTORICO!$O573</f>
        <v>#DIV/0!</v>
      </c>
      <c r="W573" s="161" t="str">
        <f>(HISTORICO!$S573+HISTORICO!$T573)/HISTORICO!$O573</f>
        <v>#DIV/0!</v>
      </c>
      <c r="X573" s="6">
        <f>SUMIF(REG!$D$2:$D$124,HISTORICO!$N573,REG!$F$2:$F$124)+SUMIF(REG!$J$2:$J$124,HISTORICO!$N573,REG!$L$2:$L$124)+SUMIF(REG!$P$2:$P$124,HISTORICO!$N573,REG!$R$2:$R$124)+SUMIF(REG!$V$2:$V$124,HISTORICO!$N573,REG!$X$2:$X$124)+SUMIF(REG!$AB$2:$AB$124,HISTORICO!$N573,REG!$AD$2:$AD$124)</f>
        <v>0</v>
      </c>
      <c r="Y573" s="6">
        <f>SUMIF(REG!$D$2:$D$124,HISTORICO!$N573,REG!$G$2:$G$124)+SUMIF(REG!$J$2:$J$124,HISTORICO!$N573,REG!$M$2:$M$124)+SUMIF(REG!$P$2:$P$124,HISTORICO!$N573,REG!$S$2:$S$124)+SUMIF(REG!$V$2:$V$124,HISTORICO!$N573,REG!$Y$2:$Y$124)+SUMIF(REG!$AB$2:$AB$124,HISTORICO!$N573,REG!$AE$2:$AE$124)</f>
        <v>0</v>
      </c>
      <c r="Z573" s="6">
        <f>SUMIF(REG!$D$2:$D$124,HISTORICO!$N573,REG!$H$2:$H$124)+SUMIF(REG!$J$2:$J$124,HISTORICO!$N573,REG!$N$2:$N$124)+SUMIF(REG!$P$2:$P$124,HISTORICO!$N573,REG!$T$2:$T$124)+SUMIF(REG!$V$2:$V$124,HISTORICO!$N573,REG!$Z$2:$Z$124)+SUMIF(REG!$AB$2:$AB$124,HISTORICO!$N573,REG!$AF$2:$AF$124)</f>
        <v>0</v>
      </c>
      <c r="AA573" s="6">
        <f>SUMIF(REG!$D$2:$D$124,HISTORICO!$N573,REG!$I$2:$I$124)+SUMIF(REG!$J$2:$J$124,HISTORICO!$N573,REG!$O$2:$O$124)+SUMIF(REG!$P$2:$P$124,HISTORICO!$N573,REG!$U$2:$U$124)+SUMIF(REG!$V$2:$V$124,HISTORICO!$N573,REG!$AA$2:$AA$124)+SUMIF(REG!$AB$2:$AB$124,HISTORICO!$N573,REG!$AG$2:$AG$124)</f>
        <v>0</v>
      </c>
      <c r="AB573" s="6">
        <f>SUM(HISTORICO!$X573:$AA573)</f>
        <v>0</v>
      </c>
      <c r="AC573" s="188" t="str">
        <f>HISTORICO!$AB573/HISTORICO!$O573</f>
        <v>#DIV/0!</v>
      </c>
      <c r="AD573" s="149"/>
      <c r="AE573" s="149"/>
      <c r="AF573" s="149"/>
      <c r="AG573" s="149"/>
      <c r="AH573" s="149"/>
      <c r="AI573" s="149"/>
      <c r="AJ573" s="149"/>
    </row>
    <row r="574" ht="14.25" customHeight="1">
      <c r="A574" s="149"/>
      <c r="B574" s="177" t="s">
        <v>727</v>
      </c>
      <c r="C574" s="169">
        <v>1.0</v>
      </c>
      <c r="D574" s="169">
        <v>0.0</v>
      </c>
      <c r="E574" s="161">
        <f>HISTORICO!$D574/HISTORICO!$C574</f>
        <v>0</v>
      </c>
      <c r="F574" s="149"/>
      <c r="G574" s="149"/>
      <c r="H574" s="149"/>
      <c r="I574" s="149"/>
      <c r="J574" s="149"/>
      <c r="K574" s="150"/>
      <c r="L574" s="149"/>
      <c r="M574" s="149"/>
      <c r="N574" s="187" t="s">
        <v>643</v>
      </c>
      <c r="O574" s="6">
        <f>SUM(HISTORICO!$P574:$T574)</f>
        <v>0</v>
      </c>
      <c r="P574" s="6">
        <f>COUNTIF(REG!$D$2:$D$124,HISTORICO!$N574)</f>
        <v>0</v>
      </c>
      <c r="Q574" s="6">
        <f>COUNTIF(REG!$J$2:$J$124,HISTORICO!$N574)</f>
        <v>0</v>
      </c>
      <c r="R574" s="6">
        <f>COUNTIF(REG!$P$2:$P$124,HISTORICO!$N574)</f>
        <v>0</v>
      </c>
      <c r="S574" s="6">
        <f>COUNTIF(REG!$V$2:$V$124,HISTORICO!$N574)</f>
        <v>0</v>
      </c>
      <c r="T574" s="6">
        <f>COUNTIF(REG!$AB$2:$AB$124,HISTORICO!$N574)</f>
        <v>0</v>
      </c>
      <c r="U574" s="161" t="str">
        <f>HISTORICO!$P574/HISTORICO!$O574</f>
        <v>#DIV/0!</v>
      </c>
      <c r="V574" s="161" t="str">
        <f>HISTORICO!$Q574/HISTORICO!$O574</f>
        <v>#DIV/0!</v>
      </c>
      <c r="W574" s="161" t="str">
        <f>(HISTORICO!$S574+HISTORICO!$T574)/HISTORICO!$O574</f>
        <v>#DIV/0!</v>
      </c>
      <c r="X574" s="6">
        <f>SUMIF(REG!$D$2:$D$124,HISTORICO!$N574,REG!$F$2:$F$124)+SUMIF(REG!$J$2:$J$124,HISTORICO!$N574,REG!$L$2:$L$124)+SUMIF(REG!$P$2:$P$124,HISTORICO!$N574,REG!$R$2:$R$124)+SUMIF(REG!$V$2:$V$124,HISTORICO!$N574,REG!$X$2:$X$124)+SUMIF(REG!$AB$2:$AB$124,HISTORICO!$N574,REG!$AD$2:$AD$124)</f>
        <v>0</v>
      </c>
      <c r="Y574" s="6">
        <f>SUMIF(REG!$D$2:$D$124,HISTORICO!$N574,REG!$G$2:$G$124)+SUMIF(REG!$J$2:$J$124,HISTORICO!$N574,REG!$M$2:$M$124)+SUMIF(REG!$P$2:$P$124,HISTORICO!$N574,REG!$S$2:$S$124)+SUMIF(REG!$V$2:$V$124,HISTORICO!$N574,REG!$Y$2:$Y$124)+SUMIF(REG!$AB$2:$AB$124,HISTORICO!$N574,REG!$AE$2:$AE$124)</f>
        <v>0</v>
      </c>
      <c r="Z574" s="6">
        <f>SUMIF(REG!$D$2:$D$124,HISTORICO!$N574,REG!$H$2:$H$124)+SUMIF(REG!$J$2:$J$124,HISTORICO!$N574,REG!$N$2:$N$124)+SUMIF(REG!$P$2:$P$124,HISTORICO!$N574,REG!$T$2:$T$124)+SUMIF(REG!$V$2:$V$124,HISTORICO!$N574,REG!$Z$2:$Z$124)+SUMIF(REG!$AB$2:$AB$124,HISTORICO!$N574,REG!$AF$2:$AF$124)</f>
        <v>0</v>
      </c>
      <c r="AA574" s="6">
        <f>SUMIF(REG!$D$2:$D$124,HISTORICO!$N574,REG!$I$2:$I$124)+SUMIF(REG!$J$2:$J$124,HISTORICO!$N574,REG!$O$2:$O$124)+SUMIF(REG!$P$2:$P$124,HISTORICO!$N574,REG!$U$2:$U$124)+SUMIF(REG!$V$2:$V$124,HISTORICO!$N574,REG!$AA$2:$AA$124)+SUMIF(REG!$AB$2:$AB$124,HISTORICO!$N574,REG!$AG$2:$AG$124)</f>
        <v>0</v>
      </c>
      <c r="AB574" s="6">
        <f>SUM(HISTORICO!$X574:$AA574)</f>
        <v>0</v>
      </c>
      <c r="AC574" s="188" t="str">
        <f>HISTORICO!$AB574/HISTORICO!$O574</f>
        <v>#DIV/0!</v>
      </c>
      <c r="AD574" s="149"/>
      <c r="AE574" s="149"/>
      <c r="AF574" s="149"/>
      <c r="AG574" s="149"/>
      <c r="AH574" s="149"/>
      <c r="AI574" s="149"/>
      <c r="AJ574" s="149"/>
    </row>
    <row r="575" ht="14.25" customHeight="1">
      <c r="A575" s="149"/>
      <c r="B575" s="177" t="s">
        <v>621</v>
      </c>
      <c r="C575" s="169">
        <v>1.0</v>
      </c>
      <c r="D575" s="169">
        <v>0.0</v>
      </c>
      <c r="E575" s="161">
        <f>HISTORICO!$D575/HISTORICO!$C575</f>
        <v>0</v>
      </c>
      <c r="F575" s="149"/>
      <c r="G575" s="149"/>
      <c r="H575" s="149"/>
      <c r="I575" s="149"/>
      <c r="J575" s="149"/>
      <c r="K575" s="150"/>
      <c r="L575" s="149"/>
      <c r="M575" s="149"/>
      <c r="N575" s="187" t="s">
        <v>691</v>
      </c>
      <c r="O575" s="6">
        <f>SUM(HISTORICO!$P575:$T575)</f>
        <v>0</v>
      </c>
      <c r="P575" s="6">
        <f>COUNTIF(REG!$D$2:$D$124,HISTORICO!$N575)</f>
        <v>0</v>
      </c>
      <c r="Q575" s="6">
        <f>COUNTIF(REG!$J$2:$J$124,HISTORICO!$N575)</f>
        <v>0</v>
      </c>
      <c r="R575" s="6">
        <f>COUNTIF(REG!$P$2:$P$124,HISTORICO!$N575)</f>
        <v>0</v>
      </c>
      <c r="S575" s="6">
        <f>COUNTIF(REG!$V$2:$V$124,HISTORICO!$N575)</f>
        <v>0</v>
      </c>
      <c r="T575" s="6">
        <f>COUNTIF(REG!$AB$2:$AB$124,HISTORICO!$N575)</f>
        <v>0</v>
      </c>
      <c r="U575" s="161" t="str">
        <f>HISTORICO!$P575/HISTORICO!$O575</f>
        <v>#DIV/0!</v>
      </c>
      <c r="V575" s="161" t="str">
        <f>HISTORICO!$Q575/HISTORICO!$O575</f>
        <v>#DIV/0!</v>
      </c>
      <c r="W575" s="161" t="str">
        <f>(HISTORICO!$S575+HISTORICO!$T575)/HISTORICO!$O575</f>
        <v>#DIV/0!</v>
      </c>
      <c r="X575" s="6">
        <f>SUMIF(REG!$D$2:$D$124,HISTORICO!$N575,REG!$F$2:$F$124)+SUMIF(REG!$J$2:$J$124,HISTORICO!$N575,REG!$L$2:$L$124)+SUMIF(REG!$P$2:$P$124,HISTORICO!$N575,REG!$R$2:$R$124)+SUMIF(REG!$V$2:$V$124,HISTORICO!$N575,REG!$X$2:$X$124)+SUMIF(REG!$AB$2:$AB$124,HISTORICO!$N575,REG!$AD$2:$AD$124)</f>
        <v>0</v>
      </c>
      <c r="Y575" s="6">
        <f>SUMIF(REG!$D$2:$D$124,HISTORICO!$N575,REG!$G$2:$G$124)+SUMIF(REG!$J$2:$J$124,HISTORICO!$N575,REG!$M$2:$M$124)+SUMIF(REG!$P$2:$P$124,HISTORICO!$N575,REG!$S$2:$S$124)+SUMIF(REG!$V$2:$V$124,HISTORICO!$N575,REG!$Y$2:$Y$124)+SUMIF(REG!$AB$2:$AB$124,HISTORICO!$N575,REG!$AE$2:$AE$124)</f>
        <v>0</v>
      </c>
      <c r="Z575" s="6">
        <f>SUMIF(REG!$D$2:$D$124,HISTORICO!$N575,REG!$H$2:$H$124)+SUMIF(REG!$J$2:$J$124,HISTORICO!$N575,REG!$N$2:$N$124)+SUMIF(REG!$P$2:$P$124,HISTORICO!$N575,REG!$T$2:$T$124)+SUMIF(REG!$V$2:$V$124,HISTORICO!$N575,REG!$Z$2:$Z$124)+SUMIF(REG!$AB$2:$AB$124,HISTORICO!$N575,REG!$AF$2:$AF$124)</f>
        <v>0</v>
      </c>
      <c r="AA575" s="6">
        <f>SUMIF(REG!$D$2:$D$124,HISTORICO!$N575,REG!$I$2:$I$124)+SUMIF(REG!$J$2:$J$124,HISTORICO!$N575,REG!$O$2:$O$124)+SUMIF(REG!$P$2:$P$124,HISTORICO!$N575,REG!$U$2:$U$124)+SUMIF(REG!$V$2:$V$124,HISTORICO!$N575,REG!$AA$2:$AA$124)+SUMIF(REG!$AB$2:$AB$124,HISTORICO!$N575,REG!$AG$2:$AG$124)</f>
        <v>0</v>
      </c>
      <c r="AB575" s="6">
        <f>SUM(HISTORICO!$X575:$AA575)</f>
        <v>0</v>
      </c>
      <c r="AC575" s="188" t="str">
        <f>HISTORICO!$AB575/HISTORICO!$O575</f>
        <v>#DIV/0!</v>
      </c>
      <c r="AD575" s="149"/>
      <c r="AE575" s="149"/>
      <c r="AF575" s="149"/>
      <c r="AG575" s="149"/>
      <c r="AH575" s="149"/>
      <c r="AI575" s="149"/>
      <c r="AJ575" s="149"/>
    </row>
    <row r="576" ht="14.25" customHeight="1">
      <c r="A576" s="149"/>
      <c r="B576" s="177" t="s">
        <v>573</v>
      </c>
      <c r="C576" s="169">
        <v>1.0</v>
      </c>
      <c r="D576" s="169">
        <v>1.0</v>
      </c>
      <c r="E576" s="161">
        <f>HISTORICO!$D576/HISTORICO!$C576</f>
        <v>1</v>
      </c>
      <c r="F576" s="149"/>
      <c r="G576" s="149"/>
      <c r="H576" s="149"/>
      <c r="I576" s="149"/>
      <c r="J576" s="149"/>
      <c r="K576" s="150"/>
      <c r="L576" s="149"/>
      <c r="M576" s="149"/>
      <c r="N576" s="187" t="s">
        <v>692</v>
      </c>
      <c r="O576" s="6">
        <f>SUM(HISTORICO!$P576:$T576)</f>
        <v>0</v>
      </c>
      <c r="P576" s="6">
        <f>COUNTIF(REG!$D$2:$D$124,HISTORICO!$N576)</f>
        <v>0</v>
      </c>
      <c r="Q576" s="6">
        <f>COUNTIF(REG!$J$2:$J$124,HISTORICO!$N576)</f>
        <v>0</v>
      </c>
      <c r="R576" s="6">
        <f>COUNTIF(REG!$P$2:$P$124,HISTORICO!$N576)</f>
        <v>0</v>
      </c>
      <c r="S576" s="6">
        <f>COUNTIF(REG!$V$2:$V$124,HISTORICO!$N576)</f>
        <v>0</v>
      </c>
      <c r="T576" s="6">
        <f>COUNTIF(REG!$AB$2:$AB$124,HISTORICO!$N576)</f>
        <v>0</v>
      </c>
      <c r="U576" s="161" t="str">
        <f>HISTORICO!$P576/HISTORICO!$O576</f>
        <v>#DIV/0!</v>
      </c>
      <c r="V576" s="161" t="str">
        <f>HISTORICO!$Q576/HISTORICO!$O576</f>
        <v>#DIV/0!</v>
      </c>
      <c r="W576" s="161" t="str">
        <f>(HISTORICO!$S576+HISTORICO!$T576)/HISTORICO!$O576</f>
        <v>#DIV/0!</v>
      </c>
      <c r="X576" s="6">
        <f>SUMIF(REG!$D$2:$D$124,HISTORICO!$N576,REG!$F$2:$F$124)+SUMIF(REG!$J$2:$J$124,HISTORICO!$N576,REG!$L$2:$L$124)+SUMIF(REG!$P$2:$P$124,HISTORICO!$N576,REG!$R$2:$R$124)+SUMIF(REG!$V$2:$V$124,HISTORICO!$N576,REG!$X$2:$X$124)+SUMIF(REG!$AB$2:$AB$124,HISTORICO!$N576,REG!$AD$2:$AD$124)</f>
        <v>0</v>
      </c>
      <c r="Y576" s="6">
        <f>SUMIF(REG!$D$2:$D$124,HISTORICO!$N576,REG!$G$2:$G$124)+SUMIF(REG!$J$2:$J$124,HISTORICO!$N576,REG!$M$2:$M$124)+SUMIF(REG!$P$2:$P$124,HISTORICO!$N576,REG!$S$2:$S$124)+SUMIF(REG!$V$2:$V$124,HISTORICO!$N576,REG!$Y$2:$Y$124)+SUMIF(REG!$AB$2:$AB$124,HISTORICO!$N576,REG!$AE$2:$AE$124)</f>
        <v>0</v>
      </c>
      <c r="Z576" s="6">
        <f>SUMIF(REG!$D$2:$D$124,HISTORICO!$N576,REG!$H$2:$H$124)+SUMIF(REG!$J$2:$J$124,HISTORICO!$N576,REG!$N$2:$N$124)+SUMIF(REG!$P$2:$P$124,HISTORICO!$N576,REG!$T$2:$T$124)+SUMIF(REG!$V$2:$V$124,HISTORICO!$N576,REG!$Z$2:$Z$124)+SUMIF(REG!$AB$2:$AB$124,HISTORICO!$N576,REG!$AF$2:$AF$124)</f>
        <v>0</v>
      </c>
      <c r="AA576" s="6">
        <f>SUMIF(REG!$D$2:$D$124,HISTORICO!$N576,REG!$I$2:$I$124)+SUMIF(REG!$J$2:$J$124,HISTORICO!$N576,REG!$O$2:$O$124)+SUMIF(REG!$P$2:$P$124,HISTORICO!$N576,REG!$U$2:$U$124)+SUMIF(REG!$V$2:$V$124,HISTORICO!$N576,REG!$AA$2:$AA$124)+SUMIF(REG!$AB$2:$AB$124,HISTORICO!$N576,REG!$AG$2:$AG$124)</f>
        <v>0</v>
      </c>
      <c r="AB576" s="6">
        <f>SUM(HISTORICO!$X576:$AA576)</f>
        <v>0</v>
      </c>
      <c r="AC576" s="188" t="str">
        <f>HISTORICO!$AB576/HISTORICO!$O576</f>
        <v>#DIV/0!</v>
      </c>
      <c r="AD576" s="149"/>
      <c r="AE576" s="149"/>
      <c r="AF576" s="149"/>
      <c r="AG576" s="149"/>
      <c r="AH576" s="149"/>
      <c r="AI576" s="149"/>
      <c r="AJ576" s="149"/>
    </row>
    <row r="577" ht="14.25" customHeight="1">
      <c r="A577" s="149"/>
      <c r="B577" s="177" t="s">
        <v>689</v>
      </c>
      <c r="C577" s="169">
        <v>1.0</v>
      </c>
      <c r="D577" s="169">
        <v>1.0</v>
      </c>
      <c r="E577" s="161">
        <f>HISTORICO!$D577/HISTORICO!$C577</f>
        <v>1</v>
      </c>
      <c r="F577" s="149"/>
      <c r="G577" s="149"/>
      <c r="H577" s="149"/>
      <c r="I577" s="149"/>
      <c r="J577" s="149"/>
      <c r="K577" s="150"/>
      <c r="L577" s="149"/>
      <c r="M577" s="149"/>
      <c r="N577" s="187" t="s">
        <v>549</v>
      </c>
      <c r="O577" s="6">
        <f>SUM(HISTORICO!$P577:$T577)</f>
        <v>0</v>
      </c>
      <c r="P577" s="6">
        <f>COUNTIF(REG!$D$2:$D$124,HISTORICO!$N577)</f>
        <v>0</v>
      </c>
      <c r="Q577" s="6">
        <f>COUNTIF(REG!$J$2:$J$124,HISTORICO!$N577)</f>
        <v>0</v>
      </c>
      <c r="R577" s="6">
        <f>COUNTIF(REG!$P$2:$P$124,HISTORICO!$N577)</f>
        <v>0</v>
      </c>
      <c r="S577" s="6">
        <f>COUNTIF(REG!$V$2:$V$124,HISTORICO!$N577)</f>
        <v>0</v>
      </c>
      <c r="T577" s="6">
        <f>COUNTIF(REG!$AB$2:$AB$124,HISTORICO!$N577)</f>
        <v>0</v>
      </c>
      <c r="U577" s="161" t="str">
        <f>HISTORICO!$P577/HISTORICO!$O577</f>
        <v>#DIV/0!</v>
      </c>
      <c r="V577" s="161" t="str">
        <f>HISTORICO!$Q577/HISTORICO!$O577</f>
        <v>#DIV/0!</v>
      </c>
      <c r="W577" s="161" t="str">
        <f>(HISTORICO!$S577+HISTORICO!$T577)/HISTORICO!$O577</f>
        <v>#DIV/0!</v>
      </c>
      <c r="X577" s="6">
        <f>SUMIF(REG!$D$2:$D$124,HISTORICO!$N577,REG!$F$2:$F$124)+SUMIF(REG!$J$2:$J$124,HISTORICO!$N577,REG!$L$2:$L$124)+SUMIF(REG!$P$2:$P$124,HISTORICO!$N577,REG!$R$2:$R$124)+SUMIF(REG!$V$2:$V$124,HISTORICO!$N577,REG!$X$2:$X$124)+SUMIF(REG!$AB$2:$AB$124,HISTORICO!$N577,REG!$AD$2:$AD$124)</f>
        <v>0</v>
      </c>
      <c r="Y577" s="6">
        <f>SUMIF(REG!$D$2:$D$124,HISTORICO!$N577,REG!$G$2:$G$124)+SUMIF(REG!$J$2:$J$124,HISTORICO!$N577,REG!$M$2:$M$124)+SUMIF(REG!$P$2:$P$124,HISTORICO!$N577,REG!$S$2:$S$124)+SUMIF(REG!$V$2:$V$124,HISTORICO!$N577,REG!$Y$2:$Y$124)+SUMIF(REG!$AB$2:$AB$124,HISTORICO!$N577,REG!$AE$2:$AE$124)</f>
        <v>0</v>
      </c>
      <c r="Z577" s="6">
        <f>SUMIF(REG!$D$2:$D$124,HISTORICO!$N577,REG!$H$2:$H$124)+SUMIF(REG!$J$2:$J$124,HISTORICO!$N577,REG!$N$2:$N$124)+SUMIF(REG!$P$2:$P$124,HISTORICO!$N577,REG!$T$2:$T$124)+SUMIF(REG!$V$2:$V$124,HISTORICO!$N577,REG!$Z$2:$Z$124)+SUMIF(REG!$AB$2:$AB$124,HISTORICO!$N577,REG!$AF$2:$AF$124)</f>
        <v>0</v>
      </c>
      <c r="AA577" s="6">
        <f>SUMIF(REG!$D$2:$D$124,HISTORICO!$N577,REG!$I$2:$I$124)+SUMIF(REG!$J$2:$J$124,HISTORICO!$N577,REG!$O$2:$O$124)+SUMIF(REG!$P$2:$P$124,HISTORICO!$N577,REG!$U$2:$U$124)+SUMIF(REG!$V$2:$V$124,HISTORICO!$N577,REG!$AA$2:$AA$124)+SUMIF(REG!$AB$2:$AB$124,HISTORICO!$N577,REG!$AG$2:$AG$124)</f>
        <v>0</v>
      </c>
      <c r="AB577" s="6">
        <f>SUM(HISTORICO!$X577:$AA577)</f>
        <v>0</v>
      </c>
      <c r="AC577" s="188" t="str">
        <f>HISTORICO!$AB577/HISTORICO!$O577</f>
        <v>#DIV/0!</v>
      </c>
      <c r="AD577" s="149"/>
      <c r="AE577" s="149"/>
      <c r="AF577" s="149"/>
      <c r="AG577" s="149"/>
      <c r="AH577" s="149"/>
      <c r="AI577" s="149"/>
      <c r="AJ577" s="149"/>
    </row>
    <row r="578" ht="14.25" customHeight="1">
      <c r="A578" s="149"/>
      <c r="B578" s="177" t="s">
        <v>730</v>
      </c>
      <c r="C578" s="169">
        <v>1.0</v>
      </c>
      <c r="D578" s="169">
        <v>0.0</v>
      </c>
      <c r="E578" s="161">
        <f>HISTORICO!$D578/HISTORICO!$C578</f>
        <v>0</v>
      </c>
      <c r="F578" s="149"/>
      <c r="G578" s="149"/>
      <c r="H578" s="149"/>
      <c r="I578" s="149"/>
      <c r="J578" s="149"/>
      <c r="K578" s="150"/>
      <c r="L578" s="149"/>
      <c r="M578" s="149"/>
      <c r="N578" s="187" t="s">
        <v>693</v>
      </c>
      <c r="O578" s="6">
        <f>SUM(HISTORICO!$P578:$T578)</f>
        <v>0</v>
      </c>
      <c r="P578" s="6">
        <f>COUNTIF(REG!$D$2:$D$124,HISTORICO!$N578)</f>
        <v>0</v>
      </c>
      <c r="Q578" s="6">
        <f>COUNTIF(REG!$J$2:$J$124,HISTORICO!$N578)</f>
        <v>0</v>
      </c>
      <c r="R578" s="6">
        <f>COUNTIF(REG!$P$2:$P$124,HISTORICO!$N578)</f>
        <v>0</v>
      </c>
      <c r="S578" s="6">
        <f>COUNTIF(REG!$V$2:$V$124,HISTORICO!$N578)</f>
        <v>0</v>
      </c>
      <c r="T578" s="6">
        <f>COUNTIF(REG!$AB$2:$AB$124,HISTORICO!$N578)</f>
        <v>0</v>
      </c>
      <c r="U578" s="161" t="str">
        <f>HISTORICO!$P578/HISTORICO!$O578</f>
        <v>#DIV/0!</v>
      </c>
      <c r="V578" s="161" t="str">
        <f>HISTORICO!$Q578/HISTORICO!$O578</f>
        <v>#DIV/0!</v>
      </c>
      <c r="W578" s="161" t="str">
        <f>(HISTORICO!$S578+HISTORICO!$T578)/HISTORICO!$O578</f>
        <v>#DIV/0!</v>
      </c>
      <c r="X578" s="6">
        <f>SUMIF(REG!$D$2:$D$124,HISTORICO!$N578,REG!$F$2:$F$124)+SUMIF(REG!$J$2:$J$124,HISTORICO!$N578,REG!$L$2:$L$124)+SUMIF(REG!$P$2:$P$124,HISTORICO!$N578,REG!$R$2:$R$124)+SUMIF(REG!$V$2:$V$124,HISTORICO!$N578,REG!$X$2:$X$124)+SUMIF(REG!$AB$2:$AB$124,HISTORICO!$N578,REG!$AD$2:$AD$124)</f>
        <v>0</v>
      </c>
      <c r="Y578" s="6">
        <f>SUMIF(REG!$D$2:$D$124,HISTORICO!$N578,REG!$G$2:$G$124)+SUMIF(REG!$J$2:$J$124,HISTORICO!$N578,REG!$M$2:$M$124)+SUMIF(REG!$P$2:$P$124,HISTORICO!$N578,REG!$S$2:$S$124)+SUMIF(REG!$V$2:$V$124,HISTORICO!$N578,REG!$Y$2:$Y$124)+SUMIF(REG!$AB$2:$AB$124,HISTORICO!$N578,REG!$AE$2:$AE$124)</f>
        <v>0</v>
      </c>
      <c r="Z578" s="6">
        <f>SUMIF(REG!$D$2:$D$124,HISTORICO!$N578,REG!$H$2:$H$124)+SUMIF(REG!$J$2:$J$124,HISTORICO!$N578,REG!$N$2:$N$124)+SUMIF(REG!$P$2:$P$124,HISTORICO!$N578,REG!$T$2:$T$124)+SUMIF(REG!$V$2:$V$124,HISTORICO!$N578,REG!$Z$2:$Z$124)+SUMIF(REG!$AB$2:$AB$124,HISTORICO!$N578,REG!$AF$2:$AF$124)</f>
        <v>0</v>
      </c>
      <c r="AA578" s="6">
        <f>SUMIF(REG!$D$2:$D$124,HISTORICO!$N578,REG!$I$2:$I$124)+SUMIF(REG!$J$2:$J$124,HISTORICO!$N578,REG!$O$2:$O$124)+SUMIF(REG!$P$2:$P$124,HISTORICO!$N578,REG!$U$2:$U$124)+SUMIF(REG!$V$2:$V$124,HISTORICO!$N578,REG!$AA$2:$AA$124)+SUMIF(REG!$AB$2:$AB$124,HISTORICO!$N578,REG!$AG$2:$AG$124)</f>
        <v>0</v>
      </c>
      <c r="AB578" s="6">
        <f>SUM(HISTORICO!$X578:$AA578)</f>
        <v>0</v>
      </c>
      <c r="AC578" s="188" t="str">
        <f>HISTORICO!$AB578/HISTORICO!$O578</f>
        <v>#DIV/0!</v>
      </c>
      <c r="AD578" s="149"/>
      <c r="AE578" s="149"/>
      <c r="AF578" s="149"/>
      <c r="AG578" s="149"/>
      <c r="AH578" s="149"/>
      <c r="AI578" s="149"/>
      <c r="AJ578" s="149"/>
    </row>
    <row r="579" ht="14.25" customHeight="1">
      <c r="A579" s="149"/>
      <c r="B579" s="177" t="s">
        <v>668</v>
      </c>
      <c r="C579" s="169">
        <v>1.0</v>
      </c>
      <c r="D579" s="169">
        <v>0.0</v>
      </c>
      <c r="E579" s="161">
        <f>HISTORICO!$D579/HISTORICO!$C579</f>
        <v>0</v>
      </c>
      <c r="F579" s="149"/>
      <c r="G579" s="149"/>
      <c r="H579" s="149"/>
      <c r="I579" s="149"/>
      <c r="J579" s="149"/>
      <c r="K579" s="150"/>
      <c r="L579" s="149"/>
      <c r="M579" s="149"/>
      <c r="N579" s="187" t="s">
        <v>694</v>
      </c>
      <c r="O579" s="6">
        <f>SUM(HISTORICO!$P579:$T579)</f>
        <v>0</v>
      </c>
      <c r="P579" s="6">
        <f>COUNTIF(REG!$D$2:$D$124,HISTORICO!$N579)</f>
        <v>0</v>
      </c>
      <c r="Q579" s="6">
        <f>COUNTIF(REG!$J$2:$J$124,HISTORICO!$N579)</f>
        <v>0</v>
      </c>
      <c r="R579" s="6">
        <f>COUNTIF(REG!$P$2:$P$124,HISTORICO!$N579)</f>
        <v>0</v>
      </c>
      <c r="S579" s="6">
        <f>COUNTIF(REG!$V$2:$V$124,HISTORICO!$N579)</f>
        <v>0</v>
      </c>
      <c r="T579" s="6">
        <f>COUNTIF(REG!$AB$2:$AB$124,HISTORICO!$N579)</f>
        <v>0</v>
      </c>
      <c r="U579" s="161" t="str">
        <f>HISTORICO!$P579/HISTORICO!$O579</f>
        <v>#DIV/0!</v>
      </c>
      <c r="V579" s="161" t="str">
        <f>HISTORICO!$Q579/HISTORICO!$O579</f>
        <v>#DIV/0!</v>
      </c>
      <c r="W579" s="161" t="str">
        <f>(HISTORICO!$S579+HISTORICO!$T579)/HISTORICO!$O579</f>
        <v>#DIV/0!</v>
      </c>
      <c r="X579" s="6">
        <f>SUMIF(REG!$D$2:$D$124,HISTORICO!$N579,REG!$F$2:$F$124)+SUMIF(REG!$J$2:$J$124,HISTORICO!$N579,REG!$L$2:$L$124)+SUMIF(REG!$P$2:$P$124,HISTORICO!$N579,REG!$R$2:$R$124)+SUMIF(REG!$V$2:$V$124,HISTORICO!$N579,REG!$X$2:$X$124)+SUMIF(REG!$AB$2:$AB$124,HISTORICO!$N579,REG!$AD$2:$AD$124)</f>
        <v>0</v>
      </c>
      <c r="Y579" s="6">
        <f>SUMIF(REG!$D$2:$D$124,HISTORICO!$N579,REG!$G$2:$G$124)+SUMIF(REG!$J$2:$J$124,HISTORICO!$N579,REG!$M$2:$M$124)+SUMIF(REG!$P$2:$P$124,HISTORICO!$N579,REG!$S$2:$S$124)+SUMIF(REG!$V$2:$V$124,HISTORICO!$N579,REG!$Y$2:$Y$124)+SUMIF(REG!$AB$2:$AB$124,HISTORICO!$N579,REG!$AE$2:$AE$124)</f>
        <v>0</v>
      </c>
      <c r="Z579" s="6">
        <f>SUMIF(REG!$D$2:$D$124,HISTORICO!$N579,REG!$H$2:$H$124)+SUMIF(REG!$J$2:$J$124,HISTORICO!$N579,REG!$N$2:$N$124)+SUMIF(REG!$P$2:$P$124,HISTORICO!$N579,REG!$T$2:$T$124)+SUMIF(REG!$V$2:$V$124,HISTORICO!$N579,REG!$Z$2:$Z$124)+SUMIF(REG!$AB$2:$AB$124,HISTORICO!$N579,REG!$AF$2:$AF$124)</f>
        <v>0</v>
      </c>
      <c r="AA579" s="6">
        <f>SUMIF(REG!$D$2:$D$124,HISTORICO!$N579,REG!$I$2:$I$124)+SUMIF(REG!$J$2:$J$124,HISTORICO!$N579,REG!$O$2:$O$124)+SUMIF(REG!$P$2:$P$124,HISTORICO!$N579,REG!$U$2:$U$124)+SUMIF(REG!$V$2:$V$124,HISTORICO!$N579,REG!$AA$2:$AA$124)+SUMIF(REG!$AB$2:$AB$124,HISTORICO!$N579,REG!$AG$2:$AG$124)</f>
        <v>0</v>
      </c>
      <c r="AB579" s="6">
        <f>SUM(HISTORICO!$X579:$AA579)</f>
        <v>0</v>
      </c>
      <c r="AC579" s="188" t="str">
        <f>HISTORICO!$AB579/HISTORICO!$O579</f>
        <v>#DIV/0!</v>
      </c>
      <c r="AD579" s="149"/>
      <c r="AE579" s="149"/>
      <c r="AF579" s="149"/>
      <c r="AG579" s="149"/>
      <c r="AH579" s="149"/>
      <c r="AI579" s="149"/>
      <c r="AJ579" s="149"/>
    </row>
    <row r="580" ht="14.25" customHeight="1">
      <c r="A580" s="149"/>
      <c r="B580" s="177" t="s">
        <v>550</v>
      </c>
      <c r="C580" s="169">
        <v>1.0</v>
      </c>
      <c r="D580" s="169">
        <v>0.0</v>
      </c>
      <c r="E580" s="161">
        <f>HISTORICO!$D580/HISTORICO!$C580</f>
        <v>0</v>
      </c>
      <c r="F580" s="149"/>
      <c r="G580" s="149"/>
      <c r="H580" s="149"/>
      <c r="I580" s="149"/>
      <c r="J580" s="149"/>
      <c r="K580" s="150"/>
      <c r="L580" s="149"/>
      <c r="M580" s="149"/>
      <c r="N580" s="187" t="s">
        <v>695</v>
      </c>
      <c r="O580" s="6">
        <f>SUM(HISTORICO!$P580:$T580)</f>
        <v>0</v>
      </c>
      <c r="P580" s="6">
        <f>COUNTIF(REG!$D$2:$D$124,HISTORICO!$N580)</f>
        <v>0</v>
      </c>
      <c r="Q580" s="6">
        <f>COUNTIF(REG!$J$2:$J$124,HISTORICO!$N580)</f>
        <v>0</v>
      </c>
      <c r="R580" s="6">
        <f>COUNTIF(REG!$P$2:$P$124,HISTORICO!$N580)</f>
        <v>0</v>
      </c>
      <c r="S580" s="6">
        <f>COUNTIF(REG!$V$2:$V$124,HISTORICO!$N580)</f>
        <v>0</v>
      </c>
      <c r="T580" s="6">
        <f>COUNTIF(REG!$AB$2:$AB$124,HISTORICO!$N580)</f>
        <v>0</v>
      </c>
      <c r="U580" s="161" t="str">
        <f>HISTORICO!$P580/HISTORICO!$O580</f>
        <v>#DIV/0!</v>
      </c>
      <c r="V580" s="161" t="str">
        <f>HISTORICO!$Q580/HISTORICO!$O580</f>
        <v>#DIV/0!</v>
      </c>
      <c r="W580" s="161" t="str">
        <f>(HISTORICO!$S580+HISTORICO!$T580)/HISTORICO!$O580</f>
        <v>#DIV/0!</v>
      </c>
      <c r="X580" s="6">
        <f>SUMIF(REG!$D$2:$D$124,HISTORICO!$N580,REG!$F$2:$F$124)+SUMIF(REG!$J$2:$J$124,HISTORICO!$N580,REG!$L$2:$L$124)+SUMIF(REG!$P$2:$P$124,HISTORICO!$N580,REG!$R$2:$R$124)+SUMIF(REG!$V$2:$V$124,HISTORICO!$N580,REG!$X$2:$X$124)+SUMIF(REG!$AB$2:$AB$124,HISTORICO!$N580,REG!$AD$2:$AD$124)</f>
        <v>0</v>
      </c>
      <c r="Y580" s="6">
        <f>SUMIF(REG!$D$2:$D$124,HISTORICO!$N580,REG!$G$2:$G$124)+SUMIF(REG!$J$2:$J$124,HISTORICO!$N580,REG!$M$2:$M$124)+SUMIF(REG!$P$2:$P$124,HISTORICO!$N580,REG!$S$2:$S$124)+SUMIF(REG!$V$2:$V$124,HISTORICO!$N580,REG!$Y$2:$Y$124)+SUMIF(REG!$AB$2:$AB$124,HISTORICO!$N580,REG!$AE$2:$AE$124)</f>
        <v>0</v>
      </c>
      <c r="Z580" s="6">
        <f>SUMIF(REG!$D$2:$D$124,HISTORICO!$N580,REG!$H$2:$H$124)+SUMIF(REG!$J$2:$J$124,HISTORICO!$N580,REG!$N$2:$N$124)+SUMIF(REG!$P$2:$P$124,HISTORICO!$N580,REG!$T$2:$T$124)+SUMIF(REG!$V$2:$V$124,HISTORICO!$N580,REG!$Z$2:$Z$124)+SUMIF(REG!$AB$2:$AB$124,HISTORICO!$N580,REG!$AF$2:$AF$124)</f>
        <v>0</v>
      </c>
      <c r="AA580" s="6">
        <f>SUMIF(REG!$D$2:$D$124,HISTORICO!$N580,REG!$I$2:$I$124)+SUMIF(REG!$J$2:$J$124,HISTORICO!$N580,REG!$O$2:$O$124)+SUMIF(REG!$P$2:$P$124,HISTORICO!$N580,REG!$U$2:$U$124)+SUMIF(REG!$V$2:$V$124,HISTORICO!$N580,REG!$AA$2:$AA$124)+SUMIF(REG!$AB$2:$AB$124,HISTORICO!$N580,REG!$AG$2:$AG$124)</f>
        <v>0</v>
      </c>
      <c r="AB580" s="6">
        <f>SUM(HISTORICO!$X580:$AA580)</f>
        <v>0</v>
      </c>
      <c r="AC580" s="188" t="str">
        <f>HISTORICO!$AB580/HISTORICO!$O580</f>
        <v>#DIV/0!</v>
      </c>
      <c r="AD580" s="149"/>
      <c r="AE580" s="149"/>
      <c r="AF580" s="149"/>
      <c r="AG580" s="149"/>
      <c r="AH580" s="149"/>
      <c r="AI580" s="149"/>
      <c r="AJ580" s="149"/>
    </row>
    <row r="581" ht="14.25" customHeight="1">
      <c r="A581" s="149"/>
      <c r="B581" s="177" t="s">
        <v>810</v>
      </c>
      <c r="C581" s="169">
        <v>1.0</v>
      </c>
      <c r="D581" s="169">
        <v>0.0</v>
      </c>
      <c r="E581" s="161">
        <f>HISTORICO!$D581/HISTORICO!$C581</f>
        <v>0</v>
      </c>
      <c r="F581" s="149"/>
      <c r="G581" s="149"/>
      <c r="H581" s="149"/>
      <c r="I581" s="149"/>
      <c r="J581" s="149"/>
      <c r="K581" s="150"/>
      <c r="L581" s="149"/>
      <c r="M581" s="149"/>
      <c r="N581" s="187" t="s">
        <v>696</v>
      </c>
      <c r="O581" s="6">
        <f>SUM(HISTORICO!$P581:$T581)</f>
        <v>0</v>
      </c>
      <c r="P581" s="6">
        <f>COUNTIF(REG!$D$2:$D$124,HISTORICO!$N581)</f>
        <v>0</v>
      </c>
      <c r="Q581" s="6">
        <f>COUNTIF(REG!$J$2:$J$124,HISTORICO!$N581)</f>
        <v>0</v>
      </c>
      <c r="R581" s="6">
        <f>COUNTIF(REG!$P$2:$P$124,HISTORICO!$N581)</f>
        <v>0</v>
      </c>
      <c r="S581" s="6">
        <f>COUNTIF(REG!$V$2:$V$124,HISTORICO!$N581)</f>
        <v>0</v>
      </c>
      <c r="T581" s="6">
        <f>COUNTIF(REG!$AB$2:$AB$124,HISTORICO!$N581)</f>
        <v>0</v>
      </c>
      <c r="U581" s="161" t="str">
        <f>HISTORICO!$P581/HISTORICO!$O581</f>
        <v>#DIV/0!</v>
      </c>
      <c r="V581" s="161" t="str">
        <f>HISTORICO!$Q581/HISTORICO!$O581</f>
        <v>#DIV/0!</v>
      </c>
      <c r="W581" s="161" t="str">
        <f>(HISTORICO!$S581+HISTORICO!$T581)/HISTORICO!$O581</f>
        <v>#DIV/0!</v>
      </c>
      <c r="X581" s="6">
        <f>SUMIF(REG!$D$2:$D$124,HISTORICO!$N581,REG!$F$2:$F$124)+SUMIF(REG!$J$2:$J$124,HISTORICO!$N581,REG!$L$2:$L$124)+SUMIF(REG!$P$2:$P$124,HISTORICO!$N581,REG!$R$2:$R$124)+SUMIF(REG!$V$2:$V$124,HISTORICO!$N581,REG!$X$2:$X$124)+SUMIF(REG!$AB$2:$AB$124,HISTORICO!$N581,REG!$AD$2:$AD$124)</f>
        <v>0</v>
      </c>
      <c r="Y581" s="6">
        <f>SUMIF(REG!$D$2:$D$124,HISTORICO!$N581,REG!$G$2:$G$124)+SUMIF(REG!$J$2:$J$124,HISTORICO!$N581,REG!$M$2:$M$124)+SUMIF(REG!$P$2:$P$124,HISTORICO!$N581,REG!$S$2:$S$124)+SUMIF(REG!$V$2:$V$124,HISTORICO!$N581,REG!$Y$2:$Y$124)+SUMIF(REG!$AB$2:$AB$124,HISTORICO!$N581,REG!$AE$2:$AE$124)</f>
        <v>0</v>
      </c>
      <c r="Z581" s="6">
        <f>SUMIF(REG!$D$2:$D$124,HISTORICO!$N581,REG!$H$2:$H$124)+SUMIF(REG!$J$2:$J$124,HISTORICO!$N581,REG!$N$2:$N$124)+SUMIF(REG!$P$2:$P$124,HISTORICO!$N581,REG!$T$2:$T$124)+SUMIF(REG!$V$2:$V$124,HISTORICO!$N581,REG!$Z$2:$Z$124)+SUMIF(REG!$AB$2:$AB$124,HISTORICO!$N581,REG!$AF$2:$AF$124)</f>
        <v>0</v>
      </c>
      <c r="AA581" s="6">
        <f>SUMIF(REG!$D$2:$D$124,HISTORICO!$N581,REG!$I$2:$I$124)+SUMIF(REG!$J$2:$J$124,HISTORICO!$N581,REG!$O$2:$O$124)+SUMIF(REG!$P$2:$P$124,HISTORICO!$N581,REG!$U$2:$U$124)+SUMIF(REG!$V$2:$V$124,HISTORICO!$N581,REG!$AA$2:$AA$124)+SUMIF(REG!$AB$2:$AB$124,HISTORICO!$N581,REG!$AG$2:$AG$124)</f>
        <v>0</v>
      </c>
      <c r="AB581" s="6">
        <f>SUM(HISTORICO!$X581:$AA581)</f>
        <v>0</v>
      </c>
      <c r="AC581" s="188" t="str">
        <f>HISTORICO!$AB581/HISTORICO!$O581</f>
        <v>#DIV/0!</v>
      </c>
      <c r="AD581" s="149"/>
      <c r="AE581" s="149"/>
      <c r="AF581" s="149"/>
      <c r="AG581" s="149"/>
      <c r="AH581" s="149"/>
      <c r="AI581" s="149"/>
      <c r="AJ581" s="149"/>
    </row>
    <row r="582" ht="14.25" customHeight="1">
      <c r="A582" s="149"/>
      <c r="B582" s="177" t="s">
        <v>660</v>
      </c>
      <c r="C582" s="169">
        <v>1.0</v>
      </c>
      <c r="D582" s="169">
        <v>0.0</v>
      </c>
      <c r="E582" s="161">
        <f>HISTORICO!$D582/HISTORICO!$C582</f>
        <v>0</v>
      </c>
      <c r="F582" s="149"/>
      <c r="G582" s="149"/>
      <c r="H582" s="149"/>
      <c r="I582" s="149"/>
      <c r="J582" s="149"/>
      <c r="K582" s="150"/>
      <c r="L582" s="149"/>
      <c r="M582" s="149"/>
      <c r="N582" s="187" t="s">
        <v>697</v>
      </c>
      <c r="O582" s="6">
        <f>SUM(HISTORICO!$P582:$T582)</f>
        <v>0</v>
      </c>
      <c r="P582" s="6">
        <f>COUNTIF(REG!$D$2:$D$124,HISTORICO!$N582)</f>
        <v>0</v>
      </c>
      <c r="Q582" s="6">
        <f>COUNTIF(REG!$J$2:$J$124,HISTORICO!$N582)</f>
        <v>0</v>
      </c>
      <c r="R582" s="6">
        <f>COUNTIF(REG!$P$2:$P$124,HISTORICO!$N582)</f>
        <v>0</v>
      </c>
      <c r="S582" s="6">
        <f>COUNTIF(REG!$V$2:$V$124,HISTORICO!$N582)</f>
        <v>0</v>
      </c>
      <c r="T582" s="6">
        <f>COUNTIF(REG!$AB$2:$AB$124,HISTORICO!$N582)</f>
        <v>0</v>
      </c>
      <c r="U582" s="161" t="str">
        <f>HISTORICO!$P582/HISTORICO!$O582</f>
        <v>#DIV/0!</v>
      </c>
      <c r="V582" s="161" t="str">
        <f>HISTORICO!$Q582/HISTORICO!$O582</f>
        <v>#DIV/0!</v>
      </c>
      <c r="W582" s="161" t="str">
        <f>(HISTORICO!$S582+HISTORICO!$T582)/HISTORICO!$O582</f>
        <v>#DIV/0!</v>
      </c>
      <c r="X582" s="6">
        <f>SUMIF(REG!$D$2:$D$124,HISTORICO!$N582,REG!$F$2:$F$124)+SUMIF(REG!$J$2:$J$124,HISTORICO!$N582,REG!$L$2:$L$124)+SUMIF(REG!$P$2:$P$124,HISTORICO!$N582,REG!$R$2:$R$124)+SUMIF(REG!$V$2:$V$124,HISTORICO!$N582,REG!$X$2:$X$124)+SUMIF(REG!$AB$2:$AB$124,HISTORICO!$N582,REG!$AD$2:$AD$124)</f>
        <v>0</v>
      </c>
      <c r="Y582" s="6">
        <f>SUMIF(REG!$D$2:$D$124,HISTORICO!$N582,REG!$G$2:$G$124)+SUMIF(REG!$J$2:$J$124,HISTORICO!$N582,REG!$M$2:$M$124)+SUMIF(REG!$P$2:$P$124,HISTORICO!$N582,REG!$S$2:$S$124)+SUMIF(REG!$V$2:$V$124,HISTORICO!$N582,REG!$Y$2:$Y$124)+SUMIF(REG!$AB$2:$AB$124,HISTORICO!$N582,REG!$AE$2:$AE$124)</f>
        <v>0</v>
      </c>
      <c r="Z582" s="6">
        <f>SUMIF(REG!$D$2:$D$124,HISTORICO!$N582,REG!$H$2:$H$124)+SUMIF(REG!$J$2:$J$124,HISTORICO!$N582,REG!$N$2:$N$124)+SUMIF(REG!$P$2:$P$124,HISTORICO!$N582,REG!$T$2:$T$124)+SUMIF(REG!$V$2:$V$124,HISTORICO!$N582,REG!$Z$2:$Z$124)+SUMIF(REG!$AB$2:$AB$124,HISTORICO!$N582,REG!$AF$2:$AF$124)</f>
        <v>0</v>
      </c>
      <c r="AA582" s="6">
        <f>SUMIF(REG!$D$2:$D$124,HISTORICO!$N582,REG!$I$2:$I$124)+SUMIF(REG!$J$2:$J$124,HISTORICO!$N582,REG!$O$2:$O$124)+SUMIF(REG!$P$2:$P$124,HISTORICO!$N582,REG!$U$2:$U$124)+SUMIF(REG!$V$2:$V$124,HISTORICO!$N582,REG!$AA$2:$AA$124)+SUMIF(REG!$AB$2:$AB$124,HISTORICO!$N582,REG!$AG$2:$AG$124)</f>
        <v>0</v>
      </c>
      <c r="AB582" s="6">
        <f>SUM(HISTORICO!$X582:$AA582)</f>
        <v>0</v>
      </c>
      <c r="AC582" s="188" t="str">
        <f>HISTORICO!$AB582/HISTORICO!$O582</f>
        <v>#DIV/0!</v>
      </c>
      <c r="AD582" s="149"/>
      <c r="AE582" s="149"/>
      <c r="AF582" s="149"/>
      <c r="AG582" s="149"/>
      <c r="AH582" s="149"/>
      <c r="AI582" s="149"/>
      <c r="AJ582" s="149"/>
    </row>
    <row r="583" ht="14.25" customHeight="1">
      <c r="A583" s="149"/>
      <c r="B583" s="177" t="s">
        <v>570</v>
      </c>
      <c r="C583" s="169">
        <v>1.0</v>
      </c>
      <c r="D583" s="169">
        <v>1.0</v>
      </c>
      <c r="E583" s="161">
        <f>HISTORICO!$D583/HISTORICO!$C583</f>
        <v>1</v>
      </c>
      <c r="F583" s="149"/>
      <c r="G583" s="149"/>
      <c r="H583" s="149"/>
      <c r="I583" s="149"/>
      <c r="J583" s="149"/>
      <c r="K583" s="150"/>
      <c r="L583" s="149"/>
      <c r="M583" s="149"/>
      <c r="N583" s="187" t="s">
        <v>698</v>
      </c>
      <c r="O583" s="6">
        <f>SUM(HISTORICO!$P583:$T583)</f>
        <v>0</v>
      </c>
      <c r="P583" s="6">
        <f>COUNTIF(REG!$D$2:$D$124,HISTORICO!$N583)</f>
        <v>0</v>
      </c>
      <c r="Q583" s="6">
        <f>COUNTIF(REG!$J$2:$J$124,HISTORICO!$N583)</f>
        <v>0</v>
      </c>
      <c r="R583" s="6">
        <f>COUNTIF(REG!$P$2:$P$124,HISTORICO!$N583)</f>
        <v>0</v>
      </c>
      <c r="S583" s="6">
        <f>COUNTIF(REG!$V$2:$V$124,HISTORICO!$N583)</f>
        <v>0</v>
      </c>
      <c r="T583" s="6">
        <f>COUNTIF(REG!$AB$2:$AB$124,HISTORICO!$N583)</f>
        <v>0</v>
      </c>
      <c r="U583" s="161" t="str">
        <f>HISTORICO!$P583/HISTORICO!$O583</f>
        <v>#DIV/0!</v>
      </c>
      <c r="V583" s="161" t="str">
        <f>HISTORICO!$Q583/HISTORICO!$O583</f>
        <v>#DIV/0!</v>
      </c>
      <c r="W583" s="161" t="str">
        <f>(HISTORICO!$S583+HISTORICO!$T583)/HISTORICO!$O583</f>
        <v>#DIV/0!</v>
      </c>
      <c r="X583" s="6">
        <f>SUMIF(REG!$D$2:$D$124,HISTORICO!$N583,REG!$F$2:$F$124)+SUMIF(REG!$J$2:$J$124,HISTORICO!$N583,REG!$L$2:$L$124)+SUMIF(REG!$P$2:$P$124,HISTORICO!$N583,REG!$R$2:$R$124)+SUMIF(REG!$V$2:$V$124,HISTORICO!$N583,REG!$X$2:$X$124)+SUMIF(REG!$AB$2:$AB$124,HISTORICO!$N583,REG!$AD$2:$AD$124)</f>
        <v>0</v>
      </c>
      <c r="Y583" s="6">
        <f>SUMIF(REG!$D$2:$D$124,HISTORICO!$N583,REG!$G$2:$G$124)+SUMIF(REG!$J$2:$J$124,HISTORICO!$N583,REG!$M$2:$M$124)+SUMIF(REG!$P$2:$P$124,HISTORICO!$N583,REG!$S$2:$S$124)+SUMIF(REG!$V$2:$V$124,HISTORICO!$N583,REG!$Y$2:$Y$124)+SUMIF(REG!$AB$2:$AB$124,HISTORICO!$N583,REG!$AE$2:$AE$124)</f>
        <v>0</v>
      </c>
      <c r="Z583" s="6">
        <f>SUMIF(REG!$D$2:$D$124,HISTORICO!$N583,REG!$H$2:$H$124)+SUMIF(REG!$J$2:$J$124,HISTORICO!$N583,REG!$N$2:$N$124)+SUMIF(REG!$P$2:$P$124,HISTORICO!$N583,REG!$T$2:$T$124)+SUMIF(REG!$V$2:$V$124,HISTORICO!$N583,REG!$Z$2:$Z$124)+SUMIF(REG!$AB$2:$AB$124,HISTORICO!$N583,REG!$AF$2:$AF$124)</f>
        <v>0</v>
      </c>
      <c r="AA583" s="6">
        <f>SUMIF(REG!$D$2:$D$124,HISTORICO!$N583,REG!$I$2:$I$124)+SUMIF(REG!$J$2:$J$124,HISTORICO!$N583,REG!$O$2:$O$124)+SUMIF(REG!$P$2:$P$124,HISTORICO!$N583,REG!$U$2:$U$124)+SUMIF(REG!$V$2:$V$124,HISTORICO!$N583,REG!$AA$2:$AA$124)+SUMIF(REG!$AB$2:$AB$124,HISTORICO!$N583,REG!$AG$2:$AG$124)</f>
        <v>0</v>
      </c>
      <c r="AB583" s="6">
        <f>SUM(HISTORICO!$X583:$AA583)</f>
        <v>0</v>
      </c>
      <c r="AC583" s="188" t="str">
        <f>HISTORICO!$AB583/HISTORICO!$O583</f>
        <v>#DIV/0!</v>
      </c>
      <c r="AD583" s="149"/>
      <c r="AE583" s="149"/>
      <c r="AF583" s="149"/>
      <c r="AG583" s="149"/>
      <c r="AH583" s="149"/>
      <c r="AI583" s="149"/>
      <c r="AJ583" s="149"/>
    </row>
    <row r="584" ht="14.25" customHeight="1">
      <c r="A584" s="149"/>
      <c r="B584" s="177" t="s">
        <v>56</v>
      </c>
      <c r="C584" s="169">
        <v>1.0</v>
      </c>
      <c r="D584" s="169">
        <v>0.0</v>
      </c>
      <c r="E584" s="161">
        <f>HISTORICO!$D584/HISTORICO!$C584</f>
        <v>0</v>
      </c>
      <c r="F584" s="149"/>
      <c r="G584" s="149"/>
      <c r="H584" s="149"/>
      <c r="I584" s="149"/>
      <c r="J584" s="149"/>
      <c r="K584" s="150"/>
      <c r="L584" s="149"/>
      <c r="M584" s="149"/>
      <c r="N584" s="187" t="s">
        <v>699</v>
      </c>
      <c r="O584" s="6">
        <f>SUM(HISTORICO!$P584:$T584)</f>
        <v>0</v>
      </c>
      <c r="P584" s="6">
        <f>COUNTIF(REG!$D$2:$D$124,HISTORICO!$N584)</f>
        <v>0</v>
      </c>
      <c r="Q584" s="6">
        <f>COUNTIF(REG!$J$2:$J$124,HISTORICO!$N584)</f>
        <v>0</v>
      </c>
      <c r="R584" s="6">
        <f>COUNTIF(REG!$P$2:$P$124,HISTORICO!$N584)</f>
        <v>0</v>
      </c>
      <c r="S584" s="6">
        <f>COUNTIF(REG!$V$2:$V$124,HISTORICO!$N584)</f>
        <v>0</v>
      </c>
      <c r="T584" s="6">
        <f>COUNTIF(REG!$AB$2:$AB$124,HISTORICO!$N584)</f>
        <v>0</v>
      </c>
      <c r="U584" s="161" t="str">
        <f>HISTORICO!$P584/HISTORICO!$O584</f>
        <v>#DIV/0!</v>
      </c>
      <c r="V584" s="161" t="str">
        <f>HISTORICO!$Q584/HISTORICO!$O584</f>
        <v>#DIV/0!</v>
      </c>
      <c r="W584" s="161" t="str">
        <f>(HISTORICO!$S584+HISTORICO!$T584)/HISTORICO!$O584</f>
        <v>#DIV/0!</v>
      </c>
      <c r="X584" s="6">
        <f>SUMIF(REG!$D$2:$D$124,HISTORICO!$N584,REG!$F$2:$F$124)+SUMIF(REG!$J$2:$J$124,HISTORICO!$N584,REG!$L$2:$L$124)+SUMIF(REG!$P$2:$P$124,HISTORICO!$N584,REG!$R$2:$R$124)+SUMIF(REG!$V$2:$V$124,HISTORICO!$N584,REG!$X$2:$X$124)+SUMIF(REG!$AB$2:$AB$124,HISTORICO!$N584,REG!$AD$2:$AD$124)</f>
        <v>0</v>
      </c>
      <c r="Y584" s="6">
        <f>SUMIF(REG!$D$2:$D$124,HISTORICO!$N584,REG!$G$2:$G$124)+SUMIF(REG!$J$2:$J$124,HISTORICO!$N584,REG!$M$2:$M$124)+SUMIF(REG!$P$2:$P$124,HISTORICO!$N584,REG!$S$2:$S$124)+SUMIF(REG!$V$2:$V$124,HISTORICO!$N584,REG!$Y$2:$Y$124)+SUMIF(REG!$AB$2:$AB$124,HISTORICO!$N584,REG!$AE$2:$AE$124)</f>
        <v>0</v>
      </c>
      <c r="Z584" s="6">
        <f>SUMIF(REG!$D$2:$D$124,HISTORICO!$N584,REG!$H$2:$H$124)+SUMIF(REG!$J$2:$J$124,HISTORICO!$N584,REG!$N$2:$N$124)+SUMIF(REG!$P$2:$P$124,HISTORICO!$N584,REG!$T$2:$T$124)+SUMIF(REG!$V$2:$V$124,HISTORICO!$N584,REG!$Z$2:$Z$124)+SUMIF(REG!$AB$2:$AB$124,HISTORICO!$N584,REG!$AF$2:$AF$124)</f>
        <v>0</v>
      </c>
      <c r="AA584" s="6">
        <f>SUMIF(REG!$D$2:$D$124,HISTORICO!$N584,REG!$I$2:$I$124)+SUMIF(REG!$J$2:$J$124,HISTORICO!$N584,REG!$O$2:$O$124)+SUMIF(REG!$P$2:$P$124,HISTORICO!$N584,REG!$U$2:$U$124)+SUMIF(REG!$V$2:$V$124,HISTORICO!$N584,REG!$AA$2:$AA$124)+SUMIF(REG!$AB$2:$AB$124,HISTORICO!$N584,REG!$AG$2:$AG$124)</f>
        <v>0</v>
      </c>
      <c r="AB584" s="6">
        <f>SUM(HISTORICO!$X584:$AA584)</f>
        <v>0</v>
      </c>
      <c r="AC584" s="188" t="str">
        <f>HISTORICO!$AB584/HISTORICO!$O584</f>
        <v>#DIV/0!</v>
      </c>
      <c r="AD584" s="149"/>
      <c r="AE584" s="149"/>
      <c r="AF584" s="149"/>
      <c r="AG584" s="149"/>
      <c r="AH584" s="149"/>
      <c r="AI584" s="149"/>
      <c r="AJ584" s="149"/>
    </row>
    <row r="585" ht="14.25" customHeight="1">
      <c r="A585" s="149"/>
      <c r="B585" s="177" t="s">
        <v>552</v>
      </c>
      <c r="C585" s="169">
        <v>1.0</v>
      </c>
      <c r="D585" s="169">
        <v>0.0</v>
      </c>
      <c r="E585" s="161">
        <f>HISTORICO!$D585/HISTORICO!$C585</f>
        <v>0</v>
      </c>
      <c r="F585" s="149"/>
      <c r="G585" s="149"/>
      <c r="H585" s="149"/>
      <c r="I585" s="149"/>
      <c r="J585" s="149"/>
      <c r="K585" s="150"/>
      <c r="L585" s="149"/>
      <c r="M585" s="149"/>
      <c r="N585" s="187" t="s">
        <v>701</v>
      </c>
      <c r="O585" s="6">
        <f>SUM(HISTORICO!$P585:$T585)</f>
        <v>0</v>
      </c>
      <c r="P585" s="6">
        <f>COUNTIF(REG!$D$2:$D$124,HISTORICO!$N585)</f>
        <v>0</v>
      </c>
      <c r="Q585" s="6">
        <f>COUNTIF(REG!$J$2:$J$124,HISTORICO!$N585)</f>
        <v>0</v>
      </c>
      <c r="R585" s="6">
        <f>COUNTIF(REG!$P$2:$P$124,HISTORICO!$N585)</f>
        <v>0</v>
      </c>
      <c r="S585" s="6">
        <f>COUNTIF(REG!$V$2:$V$124,HISTORICO!$N585)</f>
        <v>0</v>
      </c>
      <c r="T585" s="6">
        <f>COUNTIF(REG!$AB$2:$AB$124,HISTORICO!$N585)</f>
        <v>0</v>
      </c>
      <c r="U585" s="161" t="str">
        <f>HISTORICO!$P585/HISTORICO!$O585</f>
        <v>#DIV/0!</v>
      </c>
      <c r="V585" s="161" t="str">
        <f>HISTORICO!$Q585/HISTORICO!$O585</f>
        <v>#DIV/0!</v>
      </c>
      <c r="W585" s="161" t="str">
        <f>(HISTORICO!$S585+HISTORICO!$T585)/HISTORICO!$O585</f>
        <v>#DIV/0!</v>
      </c>
      <c r="X585" s="6">
        <f>SUMIF(REG!$D$2:$D$124,HISTORICO!$N585,REG!$F$2:$F$124)+SUMIF(REG!$J$2:$J$124,HISTORICO!$N585,REG!$L$2:$L$124)+SUMIF(REG!$P$2:$P$124,HISTORICO!$N585,REG!$R$2:$R$124)+SUMIF(REG!$V$2:$V$124,HISTORICO!$N585,REG!$X$2:$X$124)+SUMIF(REG!$AB$2:$AB$124,HISTORICO!$N585,REG!$AD$2:$AD$124)</f>
        <v>0</v>
      </c>
      <c r="Y585" s="6">
        <f>SUMIF(REG!$D$2:$D$124,HISTORICO!$N585,REG!$G$2:$G$124)+SUMIF(REG!$J$2:$J$124,HISTORICO!$N585,REG!$M$2:$M$124)+SUMIF(REG!$P$2:$P$124,HISTORICO!$N585,REG!$S$2:$S$124)+SUMIF(REG!$V$2:$V$124,HISTORICO!$N585,REG!$Y$2:$Y$124)+SUMIF(REG!$AB$2:$AB$124,HISTORICO!$N585,REG!$AE$2:$AE$124)</f>
        <v>0</v>
      </c>
      <c r="Z585" s="6">
        <f>SUMIF(REG!$D$2:$D$124,HISTORICO!$N585,REG!$H$2:$H$124)+SUMIF(REG!$J$2:$J$124,HISTORICO!$N585,REG!$N$2:$N$124)+SUMIF(REG!$P$2:$P$124,HISTORICO!$N585,REG!$T$2:$T$124)+SUMIF(REG!$V$2:$V$124,HISTORICO!$N585,REG!$Z$2:$Z$124)+SUMIF(REG!$AB$2:$AB$124,HISTORICO!$N585,REG!$AF$2:$AF$124)</f>
        <v>0</v>
      </c>
      <c r="AA585" s="6">
        <f>SUMIF(REG!$D$2:$D$124,HISTORICO!$N585,REG!$I$2:$I$124)+SUMIF(REG!$J$2:$J$124,HISTORICO!$N585,REG!$O$2:$O$124)+SUMIF(REG!$P$2:$P$124,HISTORICO!$N585,REG!$U$2:$U$124)+SUMIF(REG!$V$2:$V$124,HISTORICO!$N585,REG!$AA$2:$AA$124)+SUMIF(REG!$AB$2:$AB$124,HISTORICO!$N585,REG!$AG$2:$AG$124)</f>
        <v>0</v>
      </c>
      <c r="AB585" s="6">
        <f>SUM(HISTORICO!$X585:$AA585)</f>
        <v>0</v>
      </c>
      <c r="AC585" s="188" t="str">
        <f>HISTORICO!$AB585/HISTORICO!$O585</f>
        <v>#DIV/0!</v>
      </c>
      <c r="AD585" s="149"/>
      <c r="AE585" s="149"/>
      <c r="AF585" s="149"/>
      <c r="AG585" s="149"/>
      <c r="AH585" s="149"/>
      <c r="AI585" s="149"/>
      <c r="AJ585" s="149"/>
    </row>
    <row r="586" ht="14.25" customHeight="1">
      <c r="A586" s="149"/>
      <c r="B586" s="177" t="s">
        <v>366</v>
      </c>
      <c r="C586" s="169">
        <v>1.0</v>
      </c>
      <c r="D586" s="169">
        <v>1.0</v>
      </c>
      <c r="E586" s="161">
        <f>HISTORICO!$D586/HISTORICO!$C586</f>
        <v>1</v>
      </c>
      <c r="F586" s="149"/>
      <c r="G586" s="149"/>
      <c r="H586" s="149"/>
      <c r="I586" s="149"/>
      <c r="J586" s="149"/>
      <c r="K586" s="150"/>
      <c r="L586" s="149"/>
      <c r="M586" s="149"/>
      <c r="N586" s="187" t="s">
        <v>702</v>
      </c>
      <c r="O586" s="6">
        <f>SUM(HISTORICO!$P586:$T586)</f>
        <v>0</v>
      </c>
      <c r="P586" s="6">
        <f>COUNTIF(REG!$D$2:$D$124,HISTORICO!$N586)</f>
        <v>0</v>
      </c>
      <c r="Q586" s="6">
        <f>COUNTIF(REG!$J$2:$J$124,HISTORICO!$N586)</f>
        <v>0</v>
      </c>
      <c r="R586" s="6">
        <f>COUNTIF(REG!$P$2:$P$124,HISTORICO!$N586)</f>
        <v>0</v>
      </c>
      <c r="S586" s="6">
        <f>COUNTIF(REG!$V$2:$V$124,HISTORICO!$N586)</f>
        <v>0</v>
      </c>
      <c r="T586" s="6">
        <f>COUNTIF(REG!$AB$2:$AB$124,HISTORICO!$N586)</f>
        <v>0</v>
      </c>
      <c r="U586" s="161" t="str">
        <f>HISTORICO!$P586/HISTORICO!$O586</f>
        <v>#DIV/0!</v>
      </c>
      <c r="V586" s="161" t="str">
        <f>HISTORICO!$Q586/HISTORICO!$O586</f>
        <v>#DIV/0!</v>
      </c>
      <c r="W586" s="161" t="str">
        <f>(HISTORICO!$S586+HISTORICO!$T586)/HISTORICO!$O586</f>
        <v>#DIV/0!</v>
      </c>
      <c r="X586" s="6">
        <f>SUMIF(REG!$D$2:$D$124,HISTORICO!$N586,REG!$F$2:$F$124)+SUMIF(REG!$J$2:$J$124,HISTORICO!$N586,REG!$L$2:$L$124)+SUMIF(REG!$P$2:$P$124,HISTORICO!$N586,REG!$R$2:$R$124)+SUMIF(REG!$V$2:$V$124,HISTORICO!$N586,REG!$X$2:$X$124)+SUMIF(REG!$AB$2:$AB$124,HISTORICO!$N586,REG!$AD$2:$AD$124)</f>
        <v>0</v>
      </c>
      <c r="Y586" s="6">
        <f>SUMIF(REG!$D$2:$D$124,HISTORICO!$N586,REG!$G$2:$G$124)+SUMIF(REG!$J$2:$J$124,HISTORICO!$N586,REG!$M$2:$M$124)+SUMIF(REG!$P$2:$P$124,HISTORICO!$N586,REG!$S$2:$S$124)+SUMIF(REG!$V$2:$V$124,HISTORICO!$N586,REG!$Y$2:$Y$124)+SUMIF(REG!$AB$2:$AB$124,HISTORICO!$N586,REG!$AE$2:$AE$124)</f>
        <v>0</v>
      </c>
      <c r="Z586" s="6">
        <f>SUMIF(REG!$D$2:$D$124,HISTORICO!$N586,REG!$H$2:$H$124)+SUMIF(REG!$J$2:$J$124,HISTORICO!$N586,REG!$N$2:$N$124)+SUMIF(REG!$P$2:$P$124,HISTORICO!$N586,REG!$T$2:$T$124)+SUMIF(REG!$V$2:$V$124,HISTORICO!$N586,REG!$Z$2:$Z$124)+SUMIF(REG!$AB$2:$AB$124,HISTORICO!$N586,REG!$AF$2:$AF$124)</f>
        <v>0</v>
      </c>
      <c r="AA586" s="6">
        <f>SUMIF(REG!$D$2:$D$124,HISTORICO!$N586,REG!$I$2:$I$124)+SUMIF(REG!$J$2:$J$124,HISTORICO!$N586,REG!$O$2:$O$124)+SUMIF(REG!$P$2:$P$124,HISTORICO!$N586,REG!$U$2:$U$124)+SUMIF(REG!$V$2:$V$124,HISTORICO!$N586,REG!$AA$2:$AA$124)+SUMIF(REG!$AB$2:$AB$124,HISTORICO!$N586,REG!$AG$2:$AG$124)</f>
        <v>0</v>
      </c>
      <c r="AB586" s="6">
        <f>SUM(HISTORICO!$X586:$AA586)</f>
        <v>0</v>
      </c>
      <c r="AC586" s="188" t="str">
        <f>HISTORICO!$AB586/HISTORICO!$O586</f>
        <v>#DIV/0!</v>
      </c>
      <c r="AD586" s="149"/>
      <c r="AE586" s="149"/>
      <c r="AF586" s="149"/>
      <c r="AG586" s="149"/>
      <c r="AH586" s="149"/>
      <c r="AI586" s="149"/>
      <c r="AJ586" s="149"/>
    </row>
    <row r="587" ht="14.25" customHeight="1">
      <c r="A587" s="149"/>
      <c r="B587" s="177" t="s">
        <v>775</v>
      </c>
      <c r="C587" s="169">
        <v>1.0</v>
      </c>
      <c r="D587" s="169">
        <v>0.0</v>
      </c>
      <c r="E587" s="161">
        <f>HISTORICO!$D587/HISTORICO!$C587</f>
        <v>0</v>
      </c>
      <c r="F587" s="149"/>
      <c r="G587" s="149"/>
      <c r="H587" s="149"/>
      <c r="I587" s="149"/>
      <c r="J587" s="149"/>
      <c r="K587" s="150"/>
      <c r="L587" s="149"/>
      <c r="M587" s="149"/>
      <c r="N587" s="187" t="s">
        <v>703</v>
      </c>
      <c r="O587" s="6">
        <f>SUM(HISTORICO!$P587:$T587)</f>
        <v>0</v>
      </c>
      <c r="P587" s="6">
        <f>COUNTIF(REG!$D$2:$D$124,HISTORICO!$N587)</f>
        <v>0</v>
      </c>
      <c r="Q587" s="6">
        <f>COUNTIF(REG!$J$2:$J$124,HISTORICO!$N587)</f>
        <v>0</v>
      </c>
      <c r="R587" s="6">
        <f>COUNTIF(REG!$P$2:$P$124,HISTORICO!$N587)</f>
        <v>0</v>
      </c>
      <c r="S587" s="6">
        <f>COUNTIF(REG!$V$2:$V$124,HISTORICO!$N587)</f>
        <v>0</v>
      </c>
      <c r="T587" s="6">
        <f>COUNTIF(REG!$AB$2:$AB$124,HISTORICO!$N587)</f>
        <v>0</v>
      </c>
      <c r="U587" s="161" t="str">
        <f>HISTORICO!$P587/HISTORICO!$O587</f>
        <v>#DIV/0!</v>
      </c>
      <c r="V587" s="161" t="str">
        <f>HISTORICO!$Q587/HISTORICO!$O587</f>
        <v>#DIV/0!</v>
      </c>
      <c r="W587" s="161" t="str">
        <f>(HISTORICO!$S587+HISTORICO!$T587)/HISTORICO!$O587</f>
        <v>#DIV/0!</v>
      </c>
      <c r="X587" s="6">
        <f>SUMIF(REG!$D$2:$D$124,HISTORICO!$N587,REG!$F$2:$F$124)+SUMIF(REG!$J$2:$J$124,HISTORICO!$N587,REG!$L$2:$L$124)+SUMIF(REG!$P$2:$P$124,HISTORICO!$N587,REG!$R$2:$R$124)+SUMIF(REG!$V$2:$V$124,HISTORICO!$N587,REG!$X$2:$X$124)+SUMIF(REG!$AB$2:$AB$124,HISTORICO!$N587,REG!$AD$2:$AD$124)</f>
        <v>0</v>
      </c>
      <c r="Y587" s="6">
        <f>SUMIF(REG!$D$2:$D$124,HISTORICO!$N587,REG!$G$2:$G$124)+SUMIF(REG!$J$2:$J$124,HISTORICO!$N587,REG!$M$2:$M$124)+SUMIF(REG!$P$2:$P$124,HISTORICO!$N587,REG!$S$2:$S$124)+SUMIF(REG!$V$2:$V$124,HISTORICO!$N587,REG!$Y$2:$Y$124)+SUMIF(REG!$AB$2:$AB$124,HISTORICO!$N587,REG!$AE$2:$AE$124)</f>
        <v>0</v>
      </c>
      <c r="Z587" s="6">
        <f>SUMIF(REG!$D$2:$D$124,HISTORICO!$N587,REG!$H$2:$H$124)+SUMIF(REG!$J$2:$J$124,HISTORICO!$N587,REG!$N$2:$N$124)+SUMIF(REG!$P$2:$P$124,HISTORICO!$N587,REG!$T$2:$T$124)+SUMIF(REG!$V$2:$V$124,HISTORICO!$N587,REG!$Z$2:$Z$124)+SUMIF(REG!$AB$2:$AB$124,HISTORICO!$N587,REG!$AF$2:$AF$124)</f>
        <v>0</v>
      </c>
      <c r="AA587" s="6">
        <f>SUMIF(REG!$D$2:$D$124,HISTORICO!$N587,REG!$I$2:$I$124)+SUMIF(REG!$J$2:$J$124,HISTORICO!$N587,REG!$O$2:$O$124)+SUMIF(REG!$P$2:$P$124,HISTORICO!$N587,REG!$U$2:$U$124)+SUMIF(REG!$V$2:$V$124,HISTORICO!$N587,REG!$AA$2:$AA$124)+SUMIF(REG!$AB$2:$AB$124,HISTORICO!$N587,REG!$AG$2:$AG$124)</f>
        <v>0</v>
      </c>
      <c r="AB587" s="6">
        <f>SUM(HISTORICO!$X587:$AA587)</f>
        <v>0</v>
      </c>
      <c r="AC587" s="188" t="str">
        <f>HISTORICO!$AB587/HISTORICO!$O587</f>
        <v>#DIV/0!</v>
      </c>
      <c r="AD587" s="149"/>
      <c r="AE587" s="149"/>
      <c r="AF587" s="149"/>
      <c r="AG587" s="149"/>
      <c r="AH587" s="149"/>
      <c r="AI587" s="149"/>
      <c r="AJ587" s="149"/>
    </row>
    <row r="588" ht="14.25" customHeight="1">
      <c r="A588" s="149"/>
      <c r="B588" s="177" t="s">
        <v>70</v>
      </c>
      <c r="C588" s="169">
        <v>1.0</v>
      </c>
      <c r="D588" s="169">
        <v>0.0</v>
      </c>
      <c r="E588" s="161">
        <f>HISTORICO!$D588/HISTORICO!$C588</f>
        <v>0</v>
      </c>
      <c r="F588" s="149"/>
      <c r="G588" s="149"/>
      <c r="H588" s="149"/>
      <c r="I588" s="149"/>
      <c r="J588" s="149"/>
      <c r="K588" s="150"/>
      <c r="L588" s="149"/>
      <c r="M588" s="149"/>
      <c r="N588" s="187" t="s">
        <v>704</v>
      </c>
      <c r="O588" s="6">
        <f>SUM(HISTORICO!$P588:$T588)</f>
        <v>0</v>
      </c>
      <c r="P588" s="6">
        <f>COUNTIF(REG!$D$2:$D$124,HISTORICO!$N588)</f>
        <v>0</v>
      </c>
      <c r="Q588" s="6">
        <f>COUNTIF(REG!$J$2:$J$124,HISTORICO!$N588)</f>
        <v>0</v>
      </c>
      <c r="R588" s="6">
        <f>COUNTIF(REG!$P$2:$P$124,HISTORICO!$N588)</f>
        <v>0</v>
      </c>
      <c r="S588" s="6">
        <f>COUNTIF(REG!$V$2:$V$124,HISTORICO!$N588)</f>
        <v>0</v>
      </c>
      <c r="T588" s="6">
        <f>COUNTIF(REG!$AB$2:$AB$124,HISTORICO!$N588)</f>
        <v>0</v>
      </c>
      <c r="U588" s="161" t="str">
        <f>HISTORICO!$P588/HISTORICO!$O588</f>
        <v>#DIV/0!</v>
      </c>
      <c r="V588" s="161" t="str">
        <f>HISTORICO!$Q588/HISTORICO!$O588</f>
        <v>#DIV/0!</v>
      </c>
      <c r="W588" s="161" t="str">
        <f>(HISTORICO!$S588+HISTORICO!$T588)/HISTORICO!$O588</f>
        <v>#DIV/0!</v>
      </c>
      <c r="X588" s="6">
        <f>SUMIF(REG!$D$2:$D$124,HISTORICO!$N588,REG!$F$2:$F$124)+SUMIF(REG!$J$2:$J$124,HISTORICO!$N588,REG!$L$2:$L$124)+SUMIF(REG!$P$2:$P$124,HISTORICO!$N588,REG!$R$2:$R$124)+SUMIF(REG!$V$2:$V$124,HISTORICO!$N588,REG!$X$2:$X$124)+SUMIF(REG!$AB$2:$AB$124,HISTORICO!$N588,REG!$AD$2:$AD$124)</f>
        <v>0</v>
      </c>
      <c r="Y588" s="6">
        <f>SUMIF(REG!$D$2:$D$124,HISTORICO!$N588,REG!$G$2:$G$124)+SUMIF(REG!$J$2:$J$124,HISTORICO!$N588,REG!$M$2:$M$124)+SUMIF(REG!$P$2:$P$124,HISTORICO!$N588,REG!$S$2:$S$124)+SUMIF(REG!$V$2:$V$124,HISTORICO!$N588,REG!$Y$2:$Y$124)+SUMIF(REG!$AB$2:$AB$124,HISTORICO!$N588,REG!$AE$2:$AE$124)</f>
        <v>0</v>
      </c>
      <c r="Z588" s="6">
        <f>SUMIF(REG!$D$2:$D$124,HISTORICO!$N588,REG!$H$2:$H$124)+SUMIF(REG!$J$2:$J$124,HISTORICO!$N588,REG!$N$2:$N$124)+SUMIF(REG!$P$2:$P$124,HISTORICO!$N588,REG!$T$2:$T$124)+SUMIF(REG!$V$2:$V$124,HISTORICO!$N588,REG!$Z$2:$Z$124)+SUMIF(REG!$AB$2:$AB$124,HISTORICO!$N588,REG!$AF$2:$AF$124)</f>
        <v>0</v>
      </c>
      <c r="AA588" s="6">
        <f>SUMIF(REG!$D$2:$D$124,HISTORICO!$N588,REG!$I$2:$I$124)+SUMIF(REG!$J$2:$J$124,HISTORICO!$N588,REG!$O$2:$O$124)+SUMIF(REG!$P$2:$P$124,HISTORICO!$N588,REG!$U$2:$U$124)+SUMIF(REG!$V$2:$V$124,HISTORICO!$N588,REG!$AA$2:$AA$124)+SUMIF(REG!$AB$2:$AB$124,HISTORICO!$N588,REG!$AG$2:$AG$124)</f>
        <v>0</v>
      </c>
      <c r="AB588" s="6">
        <f>SUM(HISTORICO!$X588:$AA588)</f>
        <v>0</v>
      </c>
      <c r="AC588" s="188" t="str">
        <f>HISTORICO!$AB588/HISTORICO!$O588</f>
        <v>#DIV/0!</v>
      </c>
      <c r="AD588" s="149"/>
      <c r="AE588" s="149"/>
      <c r="AF588" s="149"/>
      <c r="AG588" s="149"/>
      <c r="AH588" s="149"/>
      <c r="AI588" s="149"/>
      <c r="AJ588" s="149"/>
    </row>
    <row r="589" ht="14.25" customHeight="1">
      <c r="A589" s="149"/>
      <c r="B589" s="177" t="s">
        <v>553</v>
      </c>
      <c r="C589" s="169">
        <v>1.0</v>
      </c>
      <c r="D589" s="169">
        <v>1.0</v>
      </c>
      <c r="E589" s="161">
        <f>HISTORICO!$D589/HISTORICO!$C589</f>
        <v>1</v>
      </c>
      <c r="F589" s="149"/>
      <c r="G589" s="149"/>
      <c r="H589" s="149"/>
      <c r="I589" s="149"/>
      <c r="J589" s="149"/>
      <c r="K589" s="150"/>
      <c r="L589" s="149"/>
      <c r="M589" s="149"/>
      <c r="N589" s="187" t="s">
        <v>705</v>
      </c>
      <c r="O589" s="6">
        <f>SUM(HISTORICO!$P589:$T589)</f>
        <v>0</v>
      </c>
      <c r="P589" s="6">
        <f>COUNTIF(REG!$D$2:$D$124,HISTORICO!$N589)</f>
        <v>0</v>
      </c>
      <c r="Q589" s="6">
        <f>COUNTIF(REG!$J$2:$J$124,HISTORICO!$N589)</f>
        <v>0</v>
      </c>
      <c r="R589" s="6">
        <f>COUNTIF(REG!$P$2:$P$124,HISTORICO!$N589)</f>
        <v>0</v>
      </c>
      <c r="S589" s="6">
        <f>COUNTIF(REG!$V$2:$V$124,HISTORICO!$N589)</f>
        <v>0</v>
      </c>
      <c r="T589" s="6">
        <f>COUNTIF(REG!$AB$2:$AB$124,HISTORICO!$N589)</f>
        <v>0</v>
      </c>
      <c r="U589" s="161" t="str">
        <f>HISTORICO!$P589/HISTORICO!$O589</f>
        <v>#DIV/0!</v>
      </c>
      <c r="V589" s="161" t="str">
        <f>HISTORICO!$Q589/HISTORICO!$O589</f>
        <v>#DIV/0!</v>
      </c>
      <c r="W589" s="161" t="str">
        <f>(HISTORICO!$S589+HISTORICO!$T589)/HISTORICO!$O589</f>
        <v>#DIV/0!</v>
      </c>
      <c r="X589" s="6">
        <f>SUMIF(REG!$D$2:$D$124,HISTORICO!$N589,REG!$F$2:$F$124)+SUMIF(REG!$J$2:$J$124,HISTORICO!$N589,REG!$L$2:$L$124)+SUMIF(REG!$P$2:$P$124,HISTORICO!$N589,REG!$R$2:$R$124)+SUMIF(REG!$V$2:$V$124,HISTORICO!$N589,REG!$X$2:$X$124)+SUMIF(REG!$AB$2:$AB$124,HISTORICO!$N589,REG!$AD$2:$AD$124)</f>
        <v>0</v>
      </c>
      <c r="Y589" s="6">
        <f>SUMIF(REG!$D$2:$D$124,HISTORICO!$N589,REG!$G$2:$G$124)+SUMIF(REG!$J$2:$J$124,HISTORICO!$N589,REG!$M$2:$M$124)+SUMIF(REG!$P$2:$P$124,HISTORICO!$N589,REG!$S$2:$S$124)+SUMIF(REG!$V$2:$V$124,HISTORICO!$N589,REG!$Y$2:$Y$124)+SUMIF(REG!$AB$2:$AB$124,HISTORICO!$N589,REG!$AE$2:$AE$124)</f>
        <v>0</v>
      </c>
      <c r="Z589" s="6">
        <f>SUMIF(REG!$D$2:$D$124,HISTORICO!$N589,REG!$H$2:$H$124)+SUMIF(REG!$J$2:$J$124,HISTORICO!$N589,REG!$N$2:$N$124)+SUMIF(REG!$P$2:$P$124,HISTORICO!$N589,REG!$T$2:$T$124)+SUMIF(REG!$V$2:$V$124,HISTORICO!$N589,REG!$Z$2:$Z$124)+SUMIF(REG!$AB$2:$AB$124,HISTORICO!$N589,REG!$AF$2:$AF$124)</f>
        <v>0</v>
      </c>
      <c r="AA589" s="6">
        <f>SUMIF(REG!$D$2:$D$124,HISTORICO!$N589,REG!$I$2:$I$124)+SUMIF(REG!$J$2:$J$124,HISTORICO!$N589,REG!$O$2:$O$124)+SUMIF(REG!$P$2:$P$124,HISTORICO!$N589,REG!$U$2:$U$124)+SUMIF(REG!$V$2:$V$124,HISTORICO!$N589,REG!$AA$2:$AA$124)+SUMIF(REG!$AB$2:$AB$124,HISTORICO!$N589,REG!$AG$2:$AG$124)</f>
        <v>0</v>
      </c>
      <c r="AB589" s="6">
        <f>SUM(HISTORICO!$X589:$AA589)</f>
        <v>0</v>
      </c>
      <c r="AC589" s="188" t="str">
        <f>HISTORICO!$AB589/HISTORICO!$O589</f>
        <v>#DIV/0!</v>
      </c>
      <c r="AD589" s="149"/>
      <c r="AE589" s="149"/>
      <c r="AF589" s="149"/>
      <c r="AG589" s="149"/>
      <c r="AH589" s="149"/>
      <c r="AI589" s="149"/>
      <c r="AJ589" s="149"/>
    </row>
    <row r="590" ht="14.25" customHeight="1">
      <c r="A590" s="149"/>
      <c r="F590" s="149"/>
      <c r="G590" s="149"/>
      <c r="H590" s="149"/>
      <c r="I590" s="149"/>
      <c r="J590" s="149"/>
      <c r="K590" s="150"/>
      <c r="L590" s="149"/>
      <c r="M590" s="149"/>
      <c r="N590" s="187" t="s">
        <v>706</v>
      </c>
      <c r="O590" s="6">
        <f>SUM(HISTORICO!$P590:$T590)</f>
        <v>0</v>
      </c>
      <c r="P590" s="6">
        <f>COUNTIF(REG!$D$2:$D$124,HISTORICO!$N590)</f>
        <v>0</v>
      </c>
      <c r="Q590" s="6">
        <f>COUNTIF(REG!$J$2:$J$124,HISTORICO!$N590)</f>
        <v>0</v>
      </c>
      <c r="R590" s="6">
        <f>COUNTIF(REG!$P$2:$P$124,HISTORICO!$N590)</f>
        <v>0</v>
      </c>
      <c r="S590" s="6">
        <f>COUNTIF(REG!$V$2:$V$124,HISTORICO!$N590)</f>
        <v>0</v>
      </c>
      <c r="T590" s="6">
        <f>COUNTIF(REG!$AB$2:$AB$124,HISTORICO!$N590)</f>
        <v>0</v>
      </c>
      <c r="U590" s="161" t="str">
        <f>HISTORICO!$P590/HISTORICO!$O590</f>
        <v>#DIV/0!</v>
      </c>
      <c r="V590" s="161" t="str">
        <f>HISTORICO!$Q590/HISTORICO!$O590</f>
        <v>#DIV/0!</v>
      </c>
      <c r="W590" s="161" t="str">
        <f>(HISTORICO!$S590+HISTORICO!$T590)/HISTORICO!$O590</f>
        <v>#DIV/0!</v>
      </c>
      <c r="X590" s="6">
        <f>SUMIF(REG!$D$2:$D$124,HISTORICO!$N590,REG!$F$2:$F$124)+SUMIF(REG!$J$2:$J$124,HISTORICO!$N590,REG!$L$2:$L$124)+SUMIF(REG!$P$2:$P$124,HISTORICO!$N590,REG!$R$2:$R$124)+SUMIF(REG!$V$2:$V$124,HISTORICO!$N590,REG!$X$2:$X$124)+SUMIF(REG!$AB$2:$AB$124,HISTORICO!$N590,REG!$AD$2:$AD$124)</f>
        <v>0</v>
      </c>
      <c r="Y590" s="6">
        <f>SUMIF(REG!$D$2:$D$124,HISTORICO!$N590,REG!$G$2:$G$124)+SUMIF(REG!$J$2:$J$124,HISTORICO!$N590,REG!$M$2:$M$124)+SUMIF(REG!$P$2:$P$124,HISTORICO!$N590,REG!$S$2:$S$124)+SUMIF(REG!$V$2:$V$124,HISTORICO!$N590,REG!$Y$2:$Y$124)+SUMIF(REG!$AB$2:$AB$124,HISTORICO!$N590,REG!$AE$2:$AE$124)</f>
        <v>0</v>
      </c>
      <c r="Z590" s="6">
        <f>SUMIF(REG!$D$2:$D$124,HISTORICO!$N590,REG!$H$2:$H$124)+SUMIF(REG!$J$2:$J$124,HISTORICO!$N590,REG!$N$2:$N$124)+SUMIF(REG!$P$2:$P$124,HISTORICO!$N590,REG!$T$2:$T$124)+SUMIF(REG!$V$2:$V$124,HISTORICO!$N590,REG!$Z$2:$Z$124)+SUMIF(REG!$AB$2:$AB$124,HISTORICO!$N590,REG!$AF$2:$AF$124)</f>
        <v>0</v>
      </c>
      <c r="AA590" s="6">
        <f>SUMIF(REG!$D$2:$D$124,HISTORICO!$N590,REG!$I$2:$I$124)+SUMIF(REG!$J$2:$J$124,HISTORICO!$N590,REG!$O$2:$O$124)+SUMIF(REG!$P$2:$P$124,HISTORICO!$N590,REG!$U$2:$U$124)+SUMIF(REG!$V$2:$V$124,HISTORICO!$N590,REG!$AA$2:$AA$124)+SUMIF(REG!$AB$2:$AB$124,HISTORICO!$N590,REG!$AG$2:$AG$124)</f>
        <v>0</v>
      </c>
      <c r="AB590" s="6">
        <f>SUM(HISTORICO!$X590:$AA590)</f>
        <v>0</v>
      </c>
      <c r="AC590" s="188" t="str">
        <f>HISTORICO!$AB590/HISTORICO!$O590</f>
        <v>#DIV/0!</v>
      </c>
      <c r="AD590" s="149"/>
      <c r="AE590" s="149"/>
      <c r="AF590" s="149"/>
      <c r="AG590" s="149"/>
      <c r="AH590" s="149"/>
      <c r="AI590" s="149"/>
      <c r="AJ590" s="149"/>
    </row>
    <row r="591" ht="14.25" customHeight="1">
      <c r="A591" s="149"/>
      <c r="F591" s="149"/>
      <c r="G591" s="149"/>
      <c r="H591" s="149"/>
      <c r="I591" s="149"/>
      <c r="J591" s="149"/>
      <c r="K591" s="150"/>
      <c r="L591" s="149"/>
      <c r="M591" s="149"/>
      <c r="N591" s="187" t="s">
        <v>707</v>
      </c>
      <c r="O591" s="6">
        <f>SUM(HISTORICO!$P591:$T591)</f>
        <v>0</v>
      </c>
      <c r="P591" s="6">
        <f>COUNTIF(REG!$D$2:$D$124,HISTORICO!$N591)</f>
        <v>0</v>
      </c>
      <c r="Q591" s="6">
        <f>COUNTIF(REG!$J$2:$J$124,HISTORICO!$N591)</f>
        <v>0</v>
      </c>
      <c r="R591" s="6">
        <f>COUNTIF(REG!$P$2:$P$124,HISTORICO!$N591)</f>
        <v>0</v>
      </c>
      <c r="S591" s="6">
        <f>COUNTIF(REG!$V$2:$V$124,HISTORICO!$N591)</f>
        <v>0</v>
      </c>
      <c r="T591" s="6">
        <f>COUNTIF(REG!$AB$2:$AB$124,HISTORICO!$N591)</f>
        <v>0</v>
      </c>
      <c r="U591" s="161" t="str">
        <f>HISTORICO!$P591/HISTORICO!$O591</f>
        <v>#DIV/0!</v>
      </c>
      <c r="V591" s="161" t="str">
        <f>HISTORICO!$Q591/HISTORICO!$O591</f>
        <v>#DIV/0!</v>
      </c>
      <c r="W591" s="161" t="str">
        <f>(HISTORICO!$S591+HISTORICO!$T591)/HISTORICO!$O591</f>
        <v>#DIV/0!</v>
      </c>
      <c r="X591" s="6">
        <f>SUMIF(REG!$D$2:$D$124,HISTORICO!$N591,REG!$F$2:$F$124)+SUMIF(REG!$J$2:$J$124,HISTORICO!$N591,REG!$L$2:$L$124)+SUMIF(REG!$P$2:$P$124,HISTORICO!$N591,REG!$R$2:$R$124)+SUMIF(REG!$V$2:$V$124,HISTORICO!$N591,REG!$X$2:$X$124)+SUMIF(REG!$AB$2:$AB$124,HISTORICO!$N591,REG!$AD$2:$AD$124)</f>
        <v>0</v>
      </c>
      <c r="Y591" s="6">
        <f>SUMIF(REG!$D$2:$D$124,HISTORICO!$N591,REG!$G$2:$G$124)+SUMIF(REG!$J$2:$J$124,HISTORICO!$N591,REG!$M$2:$M$124)+SUMIF(REG!$P$2:$P$124,HISTORICO!$N591,REG!$S$2:$S$124)+SUMIF(REG!$V$2:$V$124,HISTORICO!$N591,REG!$Y$2:$Y$124)+SUMIF(REG!$AB$2:$AB$124,HISTORICO!$N591,REG!$AE$2:$AE$124)</f>
        <v>0</v>
      </c>
      <c r="Z591" s="6">
        <f>SUMIF(REG!$D$2:$D$124,HISTORICO!$N591,REG!$H$2:$H$124)+SUMIF(REG!$J$2:$J$124,HISTORICO!$N591,REG!$N$2:$N$124)+SUMIF(REG!$P$2:$P$124,HISTORICO!$N591,REG!$T$2:$T$124)+SUMIF(REG!$V$2:$V$124,HISTORICO!$N591,REG!$Z$2:$Z$124)+SUMIF(REG!$AB$2:$AB$124,HISTORICO!$N591,REG!$AF$2:$AF$124)</f>
        <v>0</v>
      </c>
      <c r="AA591" s="6">
        <f>SUMIF(REG!$D$2:$D$124,HISTORICO!$N591,REG!$I$2:$I$124)+SUMIF(REG!$J$2:$J$124,HISTORICO!$N591,REG!$O$2:$O$124)+SUMIF(REG!$P$2:$P$124,HISTORICO!$N591,REG!$U$2:$U$124)+SUMIF(REG!$V$2:$V$124,HISTORICO!$N591,REG!$AA$2:$AA$124)+SUMIF(REG!$AB$2:$AB$124,HISTORICO!$N591,REG!$AG$2:$AG$124)</f>
        <v>0</v>
      </c>
      <c r="AB591" s="6">
        <f>SUM(HISTORICO!$X591:$AA591)</f>
        <v>0</v>
      </c>
      <c r="AC591" s="188" t="str">
        <f>HISTORICO!$AB591/HISTORICO!$O591</f>
        <v>#DIV/0!</v>
      </c>
      <c r="AD591" s="149"/>
      <c r="AE591" s="149"/>
      <c r="AF591" s="149"/>
      <c r="AG591" s="149"/>
      <c r="AH591" s="149"/>
      <c r="AI591" s="149"/>
      <c r="AJ591" s="149"/>
    </row>
    <row r="592" ht="14.25" customHeight="1">
      <c r="A592" s="149"/>
      <c r="F592" s="149"/>
      <c r="G592" s="149"/>
      <c r="H592" s="149"/>
      <c r="I592" s="149"/>
      <c r="J592" s="149"/>
      <c r="K592" s="150"/>
      <c r="L592" s="149"/>
      <c r="M592" s="149"/>
      <c r="N592" s="187" t="s">
        <v>708</v>
      </c>
      <c r="O592" s="6">
        <f>SUM(HISTORICO!$P592:$T592)</f>
        <v>0</v>
      </c>
      <c r="P592" s="6">
        <f>COUNTIF(REG!$D$2:$D$124,HISTORICO!$N592)</f>
        <v>0</v>
      </c>
      <c r="Q592" s="6">
        <f>COUNTIF(REG!$J$2:$J$124,HISTORICO!$N592)</f>
        <v>0</v>
      </c>
      <c r="R592" s="6">
        <f>COUNTIF(REG!$P$2:$P$124,HISTORICO!$N592)</f>
        <v>0</v>
      </c>
      <c r="S592" s="6">
        <f>COUNTIF(REG!$V$2:$V$124,HISTORICO!$N592)</f>
        <v>0</v>
      </c>
      <c r="T592" s="6">
        <f>COUNTIF(REG!$AB$2:$AB$124,HISTORICO!$N592)</f>
        <v>0</v>
      </c>
      <c r="U592" s="161" t="str">
        <f>HISTORICO!$P592/HISTORICO!$O592</f>
        <v>#DIV/0!</v>
      </c>
      <c r="V592" s="161" t="str">
        <f>HISTORICO!$Q592/HISTORICO!$O592</f>
        <v>#DIV/0!</v>
      </c>
      <c r="W592" s="161" t="str">
        <f>(HISTORICO!$S592+HISTORICO!$T592)/HISTORICO!$O592</f>
        <v>#DIV/0!</v>
      </c>
      <c r="X592" s="6">
        <f>SUMIF(REG!$D$2:$D$124,HISTORICO!$N592,REG!$F$2:$F$124)+SUMIF(REG!$J$2:$J$124,HISTORICO!$N592,REG!$L$2:$L$124)+SUMIF(REG!$P$2:$P$124,HISTORICO!$N592,REG!$R$2:$R$124)+SUMIF(REG!$V$2:$V$124,HISTORICO!$N592,REG!$X$2:$X$124)+SUMIF(REG!$AB$2:$AB$124,HISTORICO!$N592,REG!$AD$2:$AD$124)</f>
        <v>0</v>
      </c>
      <c r="Y592" s="6">
        <f>SUMIF(REG!$D$2:$D$124,HISTORICO!$N592,REG!$G$2:$G$124)+SUMIF(REG!$J$2:$J$124,HISTORICO!$N592,REG!$M$2:$M$124)+SUMIF(REG!$P$2:$P$124,HISTORICO!$N592,REG!$S$2:$S$124)+SUMIF(REG!$V$2:$V$124,HISTORICO!$N592,REG!$Y$2:$Y$124)+SUMIF(REG!$AB$2:$AB$124,HISTORICO!$N592,REG!$AE$2:$AE$124)</f>
        <v>0</v>
      </c>
      <c r="Z592" s="6">
        <f>SUMIF(REG!$D$2:$D$124,HISTORICO!$N592,REG!$H$2:$H$124)+SUMIF(REG!$J$2:$J$124,HISTORICO!$N592,REG!$N$2:$N$124)+SUMIF(REG!$P$2:$P$124,HISTORICO!$N592,REG!$T$2:$T$124)+SUMIF(REG!$V$2:$V$124,HISTORICO!$N592,REG!$Z$2:$Z$124)+SUMIF(REG!$AB$2:$AB$124,HISTORICO!$N592,REG!$AF$2:$AF$124)</f>
        <v>0</v>
      </c>
      <c r="AA592" s="6">
        <f>SUMIF(REG!$D$2:$D$124,HISTORICO!$N592,REG!$I$2:$I$124)+SUMIF(REG!$J$2:$J$124,HISTORICO!$N592,REG!$O$2:$O$124)+SUMIF(REG!$P$2:$P$124,HISTORICO!$N592,REG!$U$2:$U$124)+SUMIF(REG!$V$2:$V$124,HISTORICO!$N592,REG!$AA$2:$AA$124)+SUMIF(REG!$AB$2:$AB$124,HISTORICO!$N592,REG!$AG$2:$AG$124)</f>
        <v>0</v>
      </c>
      <c r="AB592" s="6">
        <f>SUM(HISTORICO!$X592:$AA592)</f>
        <v>0</v>
      </c>
      <c r="AC592" s="188" t="str">
        <f>HISTORICO!$AB592/HISTORICO!$O592</f>
        <v>#DIV/0!</v>
      </c>
      <c r="AD592" s="149"/>
      <c r="AE592" s="149"/>
      <c r="AF592" s="149"/>
      <c r="AG592" s="149"/>
      <c r="AH592" s="149"/>
      <c r="AI592" s="149"/>
      <c r="AJ592" s="149"/>
    </row>
    <row r="593" ht="14.25" customHeight="1">
      <c r="A593" s="149"/>
      <c r="F593" s="149"/>
      <c r="G593" s="149"/>
      <c r="H593" s="149"/>
      <c r="I593" s="149"/>
      <c r="J593" s="149"/>
      <c r="K593" s="150"/>
      <c r="L593" s="149"/>
      <c r="M593" s="149"/>
      <c r="N593" s="187" t="s">
        <v>721</v>
      </c>
      <c r="O593" s="6">
        <f>SUM(HISTORICO!$P593:$T593)</f>
        <v>0</v>
      </c>
      <c r="P593" s="6">
        <f>COUNTIF(REG!$D$2:$D$124,HISTORICO!$N593)</f>
        <v>0</v>
      </c>
      <c r="Q593" s="6">
        <f>COUNTIF(REG!$J$2:$J$124,HISTORICO!$N593)</f>
        <v>0</v>
      </c>
      <c r="R593" s="6">
        <f>COUNTIF(REG!$P$2:$P$124,HISTORICO!$N593)</f>
        <v>0</v>
      </c>
      <c r="S593" s="6">
        <f>COUNTIF(REG!$V$2:$V$124,HISTORICO!$N593)</f>
        <v>0</v>
      </c>
      <c r="T593" s="6">
        <f>COUNTIF(REG!$AB$2:$AB$124,HISTORICO!$N593)</f>
        <v>0</v>
      </c>
      <c r="U593" s="161" t="str">
        <f>HISTORICO!$P593/HISTORICO!$O593</f>
        <v>#DIV/0!</v>
      </c>
      <c r="V593" s="161" t="str">
        <f>HISTORICO!$Q593/HISTORICO!$O593</f>
        <v>#DIV/0!</v>
      </c>
      <c r="W593" s="161" t="str">
        <f>(HISTORICO!$S593+HISTORICO!$T593)/HISTORICO!$O593</f>
        <v>#DIV/0!</v>
      </c>
      <c r="X593" s="6">
        <f>SUMIF(REG!$D$2:$D$124,HISTORICO!$N593,REG!$F$2:$F$124)+SUMIF(REG!$J$2:$J$124,HISTORICO!$N593,REG!$L$2:$L$124)+SUMIF(REG!$P$2:$P$124,HISTORICO!$N593,REG!$R$2:$R$124)+SUMIF(REG!$V$2:$V$124,HISTORICO!$N593,REG!$X$2:$X$124)+SUMIF(REG!$AB$2:$AB$124,HISTORICO!$N593,REG!$AD$2:$AD$124)</f>
        <v>0</v>
      </c>
      <c r="Y593" s="6">
        <f>SUMIF(REG!$D$2:$D$124,HISTORICO!$N593,REG!$G$2:$G$124)+SUMIF(REG!$J$2:$J$124,HISTORICO!$N593,REG!$M$2:$M$124)+SUMIF(REG!$P$2:$P$124,HISTORICO!$N593,REG!$S$2:$S$124)+SUMIF(REG!$V$2:$V$124,HISTORICO!$N593,REG!$Y$2:$Y$124)+SUMIF(REG!$AB$2:$AB$124,HISTORICO!$N593,REG!$AE$2:$AE$124)</f>
        <v>0</v>
      </c>
      <c r="Z593" s="6">
        <f>SUMIF(REG!$D$2:$D$124,HISTORICO!$N593,REG!$H$2:$H$124)+SUMIF(REG!$J$2:$J$124,HISTORICO!$N593,REG!$N$2:$N$124)+SUMIF(REG!$P$2:$P$124,HISTORICO!$N593,REG!$T$2:$T$124)+SUMIF(REG!$V$2:$V$124,HISTORICO!$N593,REG!$Z$2:$Z$124)+SUMIF(REG!$AB$2:$AB$124,HISTORICO!$N593,REG!$AF$2:$AF$124)</f>
        <v>0</v>
      </c>
      <c r="AA593" s="6">
        <f>SUMIF(REG!$D$2:$D$124,HISTORICO!$N593,REG!$I$2:$I$124)+SUMIF(REG!$J$2:$J$124,HISTORICO!$N593,REG!$O$2:$O$124)+SUMIF(REG!$P$2:$P$124,HISTORICO!$N593,REG!$U$2:$U$124)+SUMIF(REG!$V$2:$V$124,HISTORICO!$N593,REG!$AA$2:$AA$124)+SUMIF(REG!$AB$2:$AB$124,HISTORICO!$N593,REG!$AG$2:$AG$124)</f>
        <v>0</v>
      </c>
      <c r="AB593" s="6">
        <f>SUM(HISTORICO!$X593:$AA593)</f>
        <v>0</v>
      </c>
      <c r="AC593" s="188" t="str">
        <f>HISTORICO!$AB593/HISTORICO!$O593</f>
        <v>#DIV/0!</v>
      </c>
      <c r="AD593" s="149"/>
      <c r="AE593" s="149"/>
      <c r="AF593" s="149"/>
      <c r="AG593" s="149"/>
      <c r="AH593" s="149"/>
      <c r="AI593" s="149"/>
      <c r="AJ593" s="149"/>
    </row>
    <row r="594" ht="14.25" customHeight="1">
      <c r="A594" s="149"/>
      <c r="F594" s="149"/>
      <c r="G594" s="149"/>
      <c r="H594" s="149"/>
      <c r="I594" s="149"/>
      <c r="J594" s="149"/>
      <c r="K594" s="150"/>
      <c r="L594" s="149"/>
      <c r="M594" s="149"/>
      <c r="N594" s="187" t="s">
        <v>644</v>
      </c>
      <c r="O594" s="6">
        <f>SUM(HISTORICO!$P594:$T594)</f>
        <v>0</v>
      </c>
      <c r="P594" s="6">
        <f>COUNTIF(REG!$D$2:$D$124,HISTORICO!$N594)</f>
        <v>0</v>
      </c>
      <c r="Q594" s="6">
        <f>COUNTIF(REG!$J$2:$J$124,HISTORICO!$N594)</f>
        <v>0</v>
      </c>
      <c r="R594" s="6">
        <f>COUNTIF(REG!$P$2:$P$124,HISTORICO!$N594)</f>
        <v>0</v>
      </c>
      <c r="S594" s="6">
        <f>COUNTIF(REG!$V$2:$V$124,HISTORICO!$N594)</f>
        <v>0</v>
      </c>
      <c r="T594" s="6">
        <f>COUNTIF(REG!$AB$2:$AB$124,HISTORICO!$N594)</f>
        <v>0</v>
      </c>
      <c r="U594" s="161" t="str">
        <f>HISTORICO!$P594/HISTORICO!$O594</f>
        <v>#DIV/0!</v>
      </c>
      <c r="V594" s="161" t="str">
        <f>HISTORICO!$Q594/HISTORICO!$O594</f>
        <v>#DIV/0!</v>
      </c>
      <c r="W594" s="161" t="str">
        <f>(HISTORICO!$S594+HISTORICO!$T594)/HISTORICO!$O594</f>
        <v>#DIV/0!</v>
      </c>
      <c r="X594" s="6">
        <f>SUMIF(REG!$D$2:$D$124,HISTORICO!$N594,REG!$F$2:$F$124)+SUMIF(REG!$J$2:$J$124,HISTORICO!$N594,REG!$L$2:$L$124)+SUMIF(REG!$P$2:$P$124,HISTORICO!$N594,REG!$R$2:$R$124)+SUMIF(REG!$V$2:$V$124,HISTORICO!$N594,REG!$X$2:$X$124)+SUMIF(REG!$AB$2:$AB$124,HISTORICO!$N594,REG!$AD$2:$AD$124)</f>
        <v>0</v>
      </c>
      <c r="Y594" s="6">
        <f>SUMIF(REG!$D$2:$D$124,HISTORICO!$N594,REG!$G$2:$G$124)+SUMIF(REG!$J$2:$J$124,HISTORICO!$N594,REG!$M$2:$M$124)+SUMIF(REG!$P$2:$P$124,HISTORICO!$N594,REG!$S$2:$S$124)+SUMIF(REG!$V$2:$V$124,HISTORICO!$N594,REG!$Y$2:$Y$124)+SUMIF(REG!$AB$2:$AB$124,HISTORICO!$N594,REG!$AE$2:$AE$124)</f>
        <v>0</v>
      </c>
      <c r="Z594" s="6">
        <f>SUMIF(REG!$D$2:$D$124,HISTORICO!$N594,REG!$H$2:$H$124)+SUMIF(REG!$J$2:$J$124,HISTORICO!$N594,REG!$N$2:$N$124)+SUMIF(REG!$P$2:$P$124,HISTORICO!$N594,REG!$T$2:$T$124)+SUMIF(REG!$V$2:$V$124,HISTORICO!$N594,REG!$Z$2:$Z$124)+SUMIF(REG!$AB$2:$AB$124,HISTORICO!$N594,REG!$AF$2:$AF$124)</f>
        <v>0</v>
      </c>
      <c r="AA594" s="6">
        <f>SUMIF(REG!$D$2:$D$124,HISTORICO!$N594,REG!$I$2:$I$124)+SUMIF(REG!$J$2:$J$124,HISTORICO!$N594,REG!$O$2:$O$124)+SUMIF(REG!$P$2:$P$124,HISTORICO!$N594,REG!$U$2:$U$124)+SUMIF(REG!$V$2:$V$124,HISTORICO!$N594,REG!$AA$2:$AA$124)+SUMIF(REG!$AB$2:$AB$124,HISTORICO!$N594,REG!$AG$2:$AG$124)</f>
        <v>0</v>
      </c>
      <c r="AB594" s="6">
        <f>SUM(HISTORICO!$X594:$AA594)</f>
        <v>0</v>
      </c>
      <c r="AC594" s="188" t="str">
        <f>HISTORICO!$AB594/HISTORICO!$O594</f>
        <v>#DIV/0!</v>
      </c>
      <c r="AD594" s="149"/>
      <c r="AE594" s="149"/>
      <c r="AF594" s="149"/>
      <c r="AG594" s="149"/>
      <c r="AH594" s="149"/>
      <c r="AI594" s="149"/>
      <c r="AJ594" s="149"/>
    </row>
    <row r="595" ht="14.25" customHeight="1">
      <c r="A595" s="149"/>
      <c r="F595" s="149"/>
      <c r="G595" s="149"/>
      <c r="H595" s="149"/>
      <c r="I595" s="149"/>
      <c r="J595" s="149"/>
      <c r="K595" s="150"/>
      <c r="L595" s="149"/>
      <c r="M595" s="149"/>
      <c r="N595" s="187" t="s">
        <v>645</v>
      </c>
      <c r="O595" s="6">
        <f>SUM(HISTORICO!$P595:$T595)</f>
        <v>0</v>
      </c>
      <c r="P595" s="6">
        <f>COUNTIF(REG!$D$2:$D$124,HISTORICO!$N595)</f>
        <v>0</v>
      </c>
      <c r="Q595" s="6">
        <f>COUNTIF(REG!$J$2:$J$124,HISTORICO!$N595)</f>
        <v>0</v>
      </c>
      <c r="R595" s="6">
        <f>COUNTIF(REG!$P$2:$P$124,HISTORICO!$N595)</f>
        <v>0</v>
      </c>
      <c r="S595" s="6">
        <f>COUNTIF(REG!$V$2:$V$124,HISTORICO!$N595)</f>
        <v>0</v>
      </c>
      <c r="T595" s="6">
        <f>COUNTIF(REG!$AB$2:$AB$124,HISTORICO!$N595)</f>
        <v>0</v>
      </c>
      <c r="U595" s="161" t="str">
        <f>HISTORICO!$P595/HISTORICO!$O595</f>
        <v>#DIV/0!</v>
      </c>
      <c r="V595" s="161" t="str">
        <f>HISTORICO!$Q595/HISTORICO!$O595</f>
        <v>#DIV/0!</v>
      </c>
      <c r="W595" s="161" t="str">
        <f>(HISTORICO!$S595+HISTORICO!$T595)/HISTORICO!$O595</f>
        <v>#DIV/0!</v>
      </c>
      <c r="X595" s="6">
        <f>SUMIF(REG!$D$2:$D$124,HISTORICO!$N595,REG!$F$2:$F$124)+SUMIF(REG!$J$2:$J$124,HISTORICO!$N595,REG!$L$2:$L$124)+SUMIF(REG!$P$2:$P$124,HISTORICO!$N595,REG!$R$2:$R$124)+SUMIF(REG!$V$2:$V$124,HISTORICO!$N595,REG!$X$2:$X$124)+SUMIF(REG!$AB$2:$AB$124,HISTORICO!$N595,REG!$AD$2:$AD$124)</f>
        <v>0</v>
      </c>
      <c r="Y595" s="6">
        <f>SUMIF(REG!$D$2:$D$124,HISTORICO!$N595,REG!$G$2:$G$124)+SUMIF(REG!$J$2:$J$124,HISTORICO!$N595,REG!$M$2:$M$124)+SUMIF(REG!$P$2:$P$124,HISTORICO!$N595,REG!$S$2:$S$124)+SUMIF(REG!$V$2:$V$124,HISTORICO!$N595,REG!$Y$2:$Y$124)+SUMIF(REG!$AB$2:$AB$124,HISTORICO!$N595,REG!$AE$2:$AE$124)</f>
        <v>0</v>
      </c>
      <c r="Z595" s="6">
        <f>SUMIF(REG!$D$2:$D$124,HISTORICO!$N595,REG!$H$2:$H$124)+SUMIF(REG!$J$2:$J$124,HISTORICO!$N595,REG!$N$2:$N$124)+SUMIF(REG!$P$2:$P$124,HISTORICO!$N595,REG!$T$2:$T$124)+SUMIF(REG!$V$2:$V$124,HISTORICO!$N595,REG!$Z$2:$Z$124)+SUMIF(REG!$AB$2:$AB$124,HISTORICO!$N595,REG!$AF$2:$AF$124)</f>
        <v>0</v>
      </c>
      <c r="AA595" s="6">
        <f>SUMIF(REG!$D$2:$D$124,HISTORICO!$N595,REG!$I$2:$I$124)+SUMIF(REG!$J$2:$J$124,HISTORICO!$N595,REG!$O$2:$O$124)+SUMIF(REG!$P$2:$P$124,HISTORICO!$N595,REG!$U$2:$U$124)+SUMIF(REG!$V$2:$V$124,HISTORICO!$N595,REG!$AA$2:$AA$124)+SUMIF(REG!$AB$2:$AB$124,HISTORICO!$N595,REG!$AG$2:$AG$124)</f>
        <v>0</v>
      </c>
      <c r="AB595" s="6">
        <f>SUM(HISTORICO!$X595:$AA595)</f>
        <v>0</v>
      </c>
      <c r="AC595" s="188" t="str">
        <f>HISTORICO!$AB595/HISTORICO!$O595</f>
        <v>#DIV/0!</v>
      </c>
      <c r="AD595" s="149"/>
      <c r="AE595" s="149"/>
      <c r="AF595" s="149"/>
      <c r="AG595" s="149"/>
      <c r="AH595" s="149"/>
      <c r="AI595" s="149"/>
      <c r="AJ595" s="149"/>
    </row>
    <row r="596" ht="14.25" customHeight="1">
      <c r="A596" s="149"/>
      <c r="F596" s="149"/>
      <c r="G596" s="149"/>
      <c r="H596" s="149"/>
      <c r="I596" s="149"/>
      <c r="J596" s="149"/>
      <c r="K596" s="150"/>
      <c r="L596" s="149"/>
      <c r="M596" s="149"/>
      <c r="N596" s="187" t="s">
        <v>646</v>
      </c>
      <c r="O596" s="6">
        <f>SUM(HISTORICO!$P596:$T596)</f>
        <v>0</v>
      </c>
      <c r="P596" s="6">
        <f>COUNTIF(REG!$D$2:$D$124,HISTORICO!$N596)</f>
        <v>0</v>
      </c>
      <c r="Q596" s="6">
        <f>COUNTIF(REG!$J$2:$J$124,HISTORICO!$N596)</f>
        <v>0</v>
      </c>
      <c r="R596" s="6">
        <f>COUNTIF(REG!$P$2:$P$124,HISTORICO!$N596)</f>
        <v>0</v>
      </c>
      <c r="S596" s="6">
        <f>COUNTIF(REG!$V$2:$V$124,HISTORICO!$N596)</f>
        <v>0</v>
      </c>
      <c r="T596" s="6">
        <f>COUNTIF(REG!$AB$2:$AB$124,HISTORICO!$N596)</f>
        <v>0</v>
      </c>
      <c r="U596" s="161" t="str">
        <f>HISTORICO!$P596/HISTORICO!$O596</f>
        <v>#DIV/0!</v>
      </c>
      <c r="V596" s="161" t="str">
        <f>HISTORICO!$Q596/HISTORICO!$O596</f>
        <v>#DIV/0!</v>
      </c>
      <c r="W596" s="161" t="str">
        <f>(HISTORICO!$S596+HISTORICO!$T596)/HISTORICO!$O596</f>
        <v>#DIV/0!</v>
      </c>
      <c r="X596" s="6">
        <f>SUMIF(REG!$D$2:$D$124,HISTORICO!$N596,REG!$F$2:$F$124)+SUMIF(REG!$J$2:$J$124,HISTORICO!$N596,REG!$L$2:$L$124)+SUMIF(REG!$P$2:$P$124,HISTORICO!$N596,REG!$R$2:$R$124)+SUMIF(REG!$V$2:$V$124,HISTORICO!$N596,REG!$X$2:$X$124)+SUMIF(REG!$AB$2:$AB$124,HISTORICO!$N596,REG!$AD$2:$AD$124)</f>
        <v>0</v>
      </c>
      <c r="Y596" s="6">
        <f>SUMIF(REG!$D$2:$D$124,HISTORICO!$N596,REG!$G$2:$G$124)+SUMIF(REG!$J$2:$J$124,HISTORICO!$N596,REG!$M$2:$M$124)+SUMIF(REG!$P$2:$P$124,HISTORICO!$N596,REG!$S$2:$S$124)+SUMIF(REG!$V$2:$V$124,HISTORICO!$N596,REG!$Y$2:$Y$124)+SUMIF(REG!$AB$2:$AB$124,HISTORICO!$N596,REG!$AE$2:$AE$124)</f>
        <v>0</v>
      </c>
      <c r="Z596" s="6">
        <f>SUMIF(REG!$D$2:$D$124,HISTORICO!$N596,REG!$H$2:$H$124)+SUMIF(REG!$J$2:$J$124,HISTORICO!$N596,REG!$N$2:$N$124)+SUMIF(REG!$P$2:$P$124,HISTORICO!$N596,REG!$T$2:$T$124)+SUMIF(REG!$V$2:$V$124,HISTORICO!$N596,REG!$Z$2:$Z$124)+SUMIF(REG!$AB$2:$AB$124,HISTORICO!$N596,REG!$AF$2:$AF$124)</f>
        <v>0</v>
      </c>
      <c r="AA596" s="6">
        <f>SUMIF(REG!$D$2:$D$124,HISTORICO!$N596,REG!$I$2:$I$124)+SUMIF(REG!$J$2:$J$124,HISTORICO!$N596,REG!$O$2:$O$124)+SUMIF(REG!$P$2:$P$124,HISTORICO!$N596,REG!$U$2:$U$124)+SUMIF(REG!$V$2:$V$124,HISTORICO!$N596,REG!$AA$2:$AA$124)+SUMIF(REG!$AB$2:$AB$124,HISTORICO!$N596,REG!$AG$2:$AG$124)</f>
        <v>0</v>
      </c>
      <c r="AB596" s="6">
        <f>SUM(HISTORICO!$X596:$AA596)</f>
        <v>0</v>
      </c>
      <c r="AC596" s="188" t="str">
        <f>HISTORICO!$AB596/HISTORICO!$O596</f>
        <v>#DIV/0!</v>
      </c>
      <c r="AD596" s="149"/>
      <c r="AE596" s="149"/>
      <c r="AF596" s="149"/>
      <c r="AG596" s="149"/>
      <c r="AH596" s="149"/>
      <c r="AI596" s="149"/>
      <c r="AJ596" s="149"/>
    </row>
    <row r="597" ht="14.25" customHeight="1">
      <c r="A597" s="149"/>
      <c r="F597" s="149"/>
      <c r="G597" s="149"/>
      <c r="H597" s="149"/>
      <c r="I597" s="149"/>
      <c r="J597" s="149"/>
      <c r="K597" s="150"/>
      <c r="L597" s="149"/>
      <c r="M597" s="149"/>
      <c r="N597" s="187" t="s">
        <v>647</v>
      </c>
      <c r="O597" s="6">
        <f>SUM(HISTORICO!$P597:$T597)</f>
        <v>0</v>
      </c>
      <c r="P597" s="6">
        <f>COUNTIF(REG!$D$2:$D$124,HISTORICO!$N597)</f>
        <v>0</v>
      </c>
      <c r="Q597" s="6">
        <f>COUNTIF(REG!$J$2:$J$124,HISTORICO!$N597)</f>
        <v>0</v>
      </c>
      <c r="R597" s="6">
        <f>COUNTIF(REG!$P$2:$P$124,HISTORICO!$N597)</f>
        <v>0</v>
      </c>
      <c r="S597" s="6">
        <f>COUNTIF(REG!$V$2:$V$124,HISTORICO!$N597)</f>
        <v>0</v>
      </c>
      <c r="T597" s="6">
        <f>COUNTIF(REG!$AB$2:$AB$124,HISTORICO!$N597)</f>
        <v>0</v>
      </c>
      <c r="U597" s="161" t="str">
        <f>HISTORICO!$P597/HISTORICO!$O597</f>
        <v>#DIV/0!</v>
      </c>
      <c r="V597" s="161" t="str">
        <f>HISTORICO!$Q597/HISTORICO!$O597</f>
        <v>#DIV/0!</v>
      </c>
      <c r="W597" s="161" t="str">
        <f>(HISTORICO!$S597+HISTORICO!$T597)/HISTORICO!$O597</f>
        <v>#DIV/0!</v>
      </c>
      <c r="X597" s="6">
        <f>SUMIF(REG!$D$2:$D$124,HISTORICO!$N597,REG!$F$2:$F$124)+SUMIF(REG!$J$2:$J$124,HISTORICO!$N597,REG!$L$2:$L$124)+SUMIF(REG!$P$2:$P$124,HISTORICO!$N597,REG!$R$2:$R$124)+SUMIF(REG!$V$2:$V$124,HISTORICO!$N597,REG!$X$2:$X$124)+SUMIF(REG!$AB$2:$AB$124,HISTORICO!$N597,REG!$AD$2:$AD$124)</f>
        <v>0</v>
      </c>
      <c r="Y597" s="6">
        <f>SUMIF(REG!$D$2:$D$124,HISTORICO!$N597,REG!$G$2:$G$124)+SUMIF(REG!$J$2:$J$124,HISTORICO!$N597,REG!$M$2:$M$124)+SUMIF(REG!$P$2:$P$124,HISTORICO!$N597,REG!$S$2:$S$124)+SUMIF(REG!$V$2:$V$124,HISTORICO!$N597,REG!$Y$2:$Y$124)+SUMIF(REG!$AB$2:$AB$124,HISTORICO!$N597,REG!$AE$2:$AE$124)</f>
        <v>0</v>
      </c>
      <c r="Z597" s="6">
        <f>SUMIF(REG!$D$2:$D$124,HISTORICO!$N597,REG!$H$2:$H$124)+SUMIF(REG!$J$2:$J$124,HISTORICO!$N597,REG!$N$2:$N$124)+SUMIF(REG!$P$2:$P$124,HISTORICO!$N597,REG!$T$2:$T$124)+SUMIF(REG!$V$2:$V$124,HISTORICO!$N597,REG!$Z$2:$Z$124)+SUMIF(REG!$AB$2:$AB$124,HISTORICO!$N597,REG!$AF$2:$AF$124)</f>
        <v>0</v>
      </c>
      <c r="AA597" s="6">
        <f>SUMIF(REG!$D$2:$D$124,HISTORICO!$N597,REG!$I$2:$I$124)+SUMIF(REG!$J$2:$J$124,HISTORICO!$N597,REG!$O$2:$O$124)+SUMIF(REG!$P$2:$P$124,HISTORICO!$N597,REG!$U$2:$U$124)+SUMIF(REG!$V$2:$V$124,HISTORICO!$N597,REG!$AA$2:$AA$124)+SUMIF(REG!$AB$2:$AB$124,HISTORICO!$N597,REG!$AG$2:$AG$124)</f>
        <v>0</v>
      </c>
      <c r="AB597" s="6">
        <f>SUM(HISTORICO!$X597:$AA597)</f>
        <v>0</v>
      </c>
      <c r="AC597" s="188" t="str">
        <f>HISTORICO!$AB597/HISTORICO!$O597</f>
        <v>#DIV/0!</v>
      </c>
      <c r="AD597" s="149"/>
      <c r="AE597" s="149"/>
      <c r="AF597" s="149"/>
      <c r="AG597" s="149"/>
      <c r="AH597" s="149"/>
      <c r="AI597" s="149"/>
      <c r="AJ597" s="149"/>
    </row>
    <row r="598" ht="14.25" customHeight="1">
      <c r="A598" s="149"/>
      <c r="F598" s="149"/>
      <c r="G598" s="149"/>
      <c r="H598" s="149"/>
      <c r="I598" s="149"/>
      <c r="J598" s="149"/>
      <c r="K598" s="150"/>
      <c r="L598" s="149"/>
      <c r="M598" s="149"/>
      <c r="N598" s="187" t="s">
        <v>648</v>
      </c>
      <c r="O598" s="6">
        <f>SUM(HISTORICO!$P598:$T598)</f>
        <v>0</v>
      </c>
      <c r="P598" s="6">
        <f>COUNTIF(REG!$D$2:$D$124,HISTORICO!$N598)</f>
        <v>0</v>
      </c>
      <c r="Q598" s="6">
        <f>COUNTIF(REG!$J$2:$J$124,HISTORICO!$N598)</f>
        <v>0</v>
      </c>
      <c r="R598" s="6">
        <f>COUNTIF(REG!$P$2:$P$124,HISTORICO!$N598)</f>
        <v>0</v>
      </c>
      <c r="S598" s="6">
        <f>COUNTIF(REG!$V$2:$V$124,HISTORICO!$N598)</f>
        <v>0</v>
      </c>
      <c r="T598" s="6">
        <f>COUNTIF(REG!$AB$2:$AB$124,HISTORICO!$N598)</f>
        <v>0</v>
      </c>
      <c r="U598" s="161" t="str">
        <f>HISTORICO!$P598/HISTORICO!$O598</f>
        <v>#DIV/0!</v>
      </c>
      <c r="V598" s="161" t="str">
        <f>HISTORICO!$Q598/HISTORICO!$O598</f>
        <v>#DIV/0!</v>
      </c>
      <c r="W598" s="161" t="str">
        <f>(HISTORICO!$S598+HISTORICO!$T598)/HISTORICO!$O598</f>
        <v>#DIV/0!</v>
      </c>
      <c r="X598" s="6">
        <f>SUMIF(REG!$D$2:$D$124,HISTORICO!$N598,REG!$F$2:$F$124)+SUMIF(REG!$J$2:$J$124,HISTORICO!$N598,REG!$L$2:$L$124)+SUMIF(REG!$P$2:$P$124,HISTORICO!$N598,REG!$R$2:$R$124)+SUMIF(REG!$V$2:$V$124,HISTORICO!$N598,REG!$X$2:$X$124)+SUMIF(REG!$AB$2:$AB$124,HISTORICO!$N598,REG!$AD$2:$AD$124)</f>
        <v>0</v>
      </c>
      <c r="Y598" s="6">
        <f>SUMIF(REG!$D$2:$D$124,HISTORICO!$N598,REG!$G$2:$G$124)+SUMIF(REG!$J$2:$J$124,HISTORICO!$N598,REG!$M$2:$M$124)+SUMIF(REG!$P$2:$P$124,HISTORICO!$N598,REG!$S$2:$S$124)+SUMIF(REG!$V$2:$V$124,HISTORICO!$N598,REG!$Y$2:$Y$124)+SUMIF(REG!$AB$2:$AB$124,HISTORICO!$N598,REG!$AE$2:$AE$124)</f>
        <v>0</v>
      </c>
      <c r="Z598" s="6">
        <f>SUMIF(REG!$D$2:$D$124,HISTORICO!$N598,REG!$H$2:$H$124)+SUMIF(REG!$J$2:$J$124,HISTORICO!$N598,REG!$N$2:$N$124)+SUMIF(REG!$P$2:$P$124,HISTORICO!$N598,REG!$T$2:$T$124)+SUMIF(REG!$V$2:$V$124,HISTORICO!$N598,REG!$Z$2:$Z$124)+SUMIF(REG!$AB$2:$AB$124,HISTORICO!$N598,REG!$AF$2:$AF$124)</f>
        <v>0</v>
      </c>
      <c r="AA598" s="6">
        <f>SUMIF(REG!$D$2:$D$124,HISTORICO!$N598,REG!$I$2:$I$124)+SUMIF(REG!$J$2:$J$124,HISTORICO!$N598,REG!$O$2:$O$124)+SUMIF(REG!$P$2:$P$124,HISTORICO!$N598,REG!$U$2:$U$124)+SUMIF(REG!$V$2:$V$124,HISTORICO!$N598,REG!$AA$2:$AA$124)+SUMIF(REG!$AB$2:$AB$124,HISTORICO!$N598,REG!$AG$2:$AG$124)</f>
        <v>0</v>
      </c>
      <c r="AB598" s="6">
        <f>SUM(HISTORICO!$X598:$AA598)</f>
        <v>0</v>
      </c>
      <c r="AC598" s="188" t="str">
        <f>HISTORICO!$AB598/HISTORICO!$O598</f>
        <v>#DIV/0!</v>
      </c>
      <c r="AD598" s="149"/>
      <c r="AE598" s="149"/>
      <c r="AF598" s="149"/>
      <c r="AG598" s="149"/>
      <c r="AH598" s="149"/>
      <c r="AI598" s="149"/>
      <c r="AJ598" s="149"/>
    </row>
    <row r="599" ht="14.25" customHeight="1">
      <c r="A599" s="149"/>
      <c r="F599" s="149"/>
      <c r="G599" s="149"/>
      <c r="H599" s="149"/>
      <c r="I599" s="149"/>
      <c r="J599" s="149"/>
      <c r="K599" s="150"/>
      <c r="L599" s="149"/>
      <c r="M599" s="149"/>
      <c r="N599" s="187" t="s">
        <v>649</v>
      </c>
      <c r="O599" s="6">
        <f>SUM(HISTORICO!$P599:$T599)</f>
        <v>0</v>
      </c>
      <c r="P599" s="6">
        <f>COUNTIF(REG!$D$2:$D$124,HISTORICO!$N599)</f>
        <v>0</v>
      </c>
      <c r="Q599" s="6">
        <f>COUNTIF(REG!$J$2:$J$124,HISTORICO!$N599)</f>
        <v>0</v>
      </c>
      <c r="R599" s="6">
        <f>COUNTIF(REG!$P$2:$P$124,HISTORICO!$N599)</f>
        <v>0</v>
      </c>
      <c r="S599" s="6">
        <f>COUNTIF(REG!$V$2:$V$124,HISTORICO!$N599)</f>
        <v>0</v>
      </c>
      <c r="T599" s="6">
        <f>COUNTIF(REG!$AB$2:$AB$124,HISTORICO!$N599)</f>
        <v>0</v>
      </c>
      <c r="U599" s="161" t="str">
        <f>HISTORICO!$P599/HISTORICO!$O599</f>
        <v>#DIV/0!</v>
      </c>
      <c r="V599" s="161" t="str">
        <f>HISTORICO!$Q599/HISTORICO!$O599</f>
        <v>#DIV/0!</v>
      </c>
      <c r="W599" s="161" t="str">
        <f>(HISTORICO!$S599+HISTORICO!$T599)/HISTORICO!$O599</f>
        <v>#DIV/0!</v>
      </c>
      <c r="X599" s="6">
        <f>SUMIF(REG!$D$2:$D$124,HISTORICO!$N599,REG!$F$2:$F$124)+SUMIF(REG!$J$2:$J$124,HISTORICO!$N599,REG!$L$2:$L$124)+SUMIF(REG!$P$2:$P$124,HISTORICO!$N599,REG!$R$2:$R$124)+SUMIF(REG!$V$2:$V$124,HISTORICO!$N599,REG!$X$2:$X$124)+SUMIF(REG!$AB$2:$AB$124,HISTORICO!$N599,REG!$AD$2:$AD$124)</f>
        <v>0</v>
      </c>
      <c r="Y599" s="6">
        <f>SUMIF(REG!$D$2:$D$124,HISTORICO!$N599,REG!$G$2:$G$124)+SUMIF(REG!$J$2:$J$124,HISTORICO!$N599,REG!$M$2:$M$124)+SUMIF(REG!$P$2:$P$124,HISTORICO!$N599,REG!$S$2:$S$124)+SUMIF(REG!$V$2:$V$124,HISTORICO!$N599,REG!$Y$2:$Y$124)+SUMIF(REG!$AB$2:$AB$124,HISTORICO!$N599,REG!$AE$2:$AE$124)</f>
        <v>0</v>
      </c>
      <c r="Z599" s="6">
        <f>SUMIF(REG!$D$2:$D$124,HISTORICO!$N599,REG!$H$2:$H$124)+SUMIF(REG!$J$2:$J$124,HISTORICO!$N599,REG!$N$2:$N$124)+SUMIF(REG!$P$2:$P$124,HISTORICO!$N599,REG!$T$2:$T$124)+SUMIF(REG!$V$2:$V$124,HISTORICO!$N599,REG!$Z$2:$Z$124)+SUMIF(REG!$AB$2:$AB$124,HISTORICO!$N599,REG!$AF$2:$AF$124)</f>
        <v>0</v>
      </c>
      <c r="AA599" s="6">
        <f>SUMIF(REG!$D$2:$D$124,HISTORICO!$N599,REG!$I$2:$I$124)+SUMIF(REG!$J$2:$J$124,HISTORICO!$N599,REG!$O$2:$O$124)+SUMIF(REG!$P$2:$P$124,HISTORICO!$N599,REG!$U$2:$U$124)+SUMIF(REG!$V$2:$V$124,HISTORICO!$N599,REG!$AA$2:$AA$124)+SUMIF(REG!$AB$2:$AB$124,HISTORICO!$N599,REG!$AG$2:$AG$124)</f>
        <v>0</v>
      </c>
      <c r="AB599" s="6">
        <f>SUM(HISTORICO!$X599:$AA599)</f>
        <v>0</v>
      </c>
      <c r="AC599" s="188" t="str">
        <f>HISTORICO!$AB599/HISTORICO!$O599</f>
        <v>#DIV/0!</v>
      </c>
      <c r="AD599" s="149"/>
      <c r="AE599" s="149"/>
      <c r="AF599" s="149"/>
      <c r="AG599" s="149"/>
      <c r="AH599" s="149"/>
      <c r="AI599" s="149"/>
      <c r="AJ599" s="149"/>
    </row>
    <row r="600" ht="14.25" customHeight="1">
      <c r="A600" s="149"/>
      <c r="F600" s="149"/>
      <c r="G600" s="149"/>
      <c r="H600" s="149"/>
      <c r="I600" s="149"/>
      <c r="J600" s="149"/>
      <c r="K600" s="150"/>
      <c r="L600" s="149"/>
      <c r="M600" s="149"/>
      <c r="N600" s="187" t="s">
        <v>650</v>
      </c>
      <c r="O600" s="6">
        <f>SUM(HISTORICO!$P600:$T600)</f>
        <v>0</v>
      </c>
      <c r="P600" s="6">
        <f>COUNTIF(REG!$D$2:$D$124,HISTORICO!$N600)</f>
        <v>0</v>
      </c>
      <c r="Q600" s="6">
        <f>COUNTIF(REG!$J$2:$J$124,HISTORICO!$N600)</f>
        <v>0</v>
      </c>
      <c r="R600" s="6">
        <f>COUNTIF(REG!$P$2:$P$124,HISTORICO!$N600)</f>
        <v>0</v>
      </c>
      <c r="S600" s="6">
        <f>COUNTIF(REG!$V$2:$V$124,HISTORICO!$N600)</f>
        <v>0</v>
      </c>
      <c r="T600" s="6">
        <f>COUNTIF(REG!$AB$2:$AB$124,HISTORICO!$N600)</f>
        <v>0</v>
      </c>
      <c r="U600" s="161" t="str">
        <f>HISTORICO!$P600/HISTORICO!$O600</f>
        <v>#DIV/0!</v>
      </c>
      <c r="V600" s="161" t="str">
        <f>HISTORICO!$Q600/HISTORICO!$O600</f>
        <v>#DIV/0!</v>
      </c>
      <c r="W600" s="161" t="str">
        <f>(HISTORICO!$S600+HISTORICO!$T600)/HISTORICO!$O600</f>
        <v>#DIV/0!</v>
      </c>
      <c r="X600" s="6">
        <f>SUMIF(REG!$D$2:$D$124,HISTORICO!$N600,REG!$F$2:$F$124)+SUMIF(REG!$J$2:$J$124,HISTORICO!$N600,REG!$L$2:$L$124)+SUMIF(REG!$P$2:$P$124,HISTORICO!$N600,REG!$R$2:$R$124)+SUMIF(REG!$V$2:$V$124,HISTORICO!$N600,REG!$X$2:$X$124)+SUMIF(REG!$AB$2:$AB$124,HISTORICO!$N600,REG!$AD$2:$AD$124)</f>
        <v>0</v>
      </c>
      <c r="Y600" s="6">
        <f>SUMIF(REG!$D$2:$D$124,HISTORICO!$N600,REG!$G$2:$G$124)+SUMIF(REG!$J$2:$J$124,HISTORICO!$N600,REG!$M$2:$M$124)+SUMIF(REG!$P$2:$P$124,HISTORICO!$N600,REG!$S$2:$S$124)+SUMIF(REG!$V$2:$V$124,HISTORICO!$N600,REG!$Y$2:$Y$124)+SUMIF(REG!$AB$2:$AB$124,HISTORICO!$N600,REG!$AE$2:$AE$124)</f>
        <v>0</v>
      </c>
      <c r="Z600" s="6">
        <f>SUMIF(REG!$D$2:$D$124,HISTORICO!$N600,REG!$H$2:$H$124)+SUMIF(REG!$J$2:$J$124,HISTORICO!$N600,REG!$N$2:$N$124)+SUMIF(REG!$P$2:$P$124,HISTORICO!$N600,REG!$T$2:$T$124)+SUMIF(REG!$V$2:$V$124,HISTORICO!$N600,REG!$Z$2:$Z$124)+SUMIF(REG!$AB$2:$AB$124,HISTORICO!$N600,REG!$AF$2:$AF$124)</f>
        <v>0</v>
      </c>
      <c r="AA600" s="6">
        <f>SUMIF(REG!$D$2:$D$124,HISTORICO!$N600,REG!$I$2:$I$124)+SUMIF(REG!$J$2:$J$124,HISTORICO!$N600,REG!$O$2:$O$124)+SUMIF(REG!$P$2:$P$124,HISTORICO!$N600,REG!$U$2:$U$124)+SUMIF(REG!$V$2:$V$124,HISTORICO!$N600,REG!$AA$2:$AA$124)+SUMIF(REG!$AB$2:$AB$124,HISTORICO!$N600,REG!$AG$2:$AG$124)</f>
        <v>0</v>
      </c>
      <c r="AB600" s="6">
        <f>SUM(HISTORICO!$X600:$AA600)</f>
        <v>0</v>
      </c>
      <c r="AC600" s="188" t="str">
        <f>HISTORICO!$AB600/HISTORICO!$O600</f>
        <v>#DIV/0!</v>
      </c>
      <c r="AD600" s="149"/>
      <c r="AE600" s="149"/>
      <c r="AF600" s="149"/>
      <c r="AG600" s="149"/>
      <c r="AH600" s="149"/>
      <c r="AI600" s="149"/>
      <c r="AJ600" s="149"/>
    </row>
    <row r="601" ht="14.25" customHeight="1">
      <c r="A601" s="149"/>
      <c r="F601" s="149"/>
      <c r="G601" s="149"/>
      <c r="H601" s="149"/>
      <c r="I601" s="149"/>
      <c r="J601" s="149"/>
      <c r="K601" s="150"/>
      <c r="L601" s="149"/>
      <c r="M601" s="149"/>
      <c r="N601" s="187" t="s">
        <v>651</v>
      </c>
      <c r="O601" s="6">
        <f>SUM(HISTORICO!$P601:$T601)</f>
        <v>0</v>
      </c>
      <c r="P601" s="6">
        <f>COUNTIF(REG!$D$2:$D$124,HISTORICO!$N601)</f>
        <v>0</v>
      </c>
      <c r="Q601" s="6">
        <f>COUNTIF(REG!$J$2:$J$124,HISTORICO!$N601)</f>
        <v>0</v>
      </c>
      <c r="R601" s="6">
        <f>COUNTIF(REG!$P$2:$P$124,HISTORICO!$N601)</f>
        <v>0</v>
      </c>
      <c r="S601" s="6">
        <f>COUNTIF(REG!$V$2:$V$124,HISTORICO!$N601)</f>
        <v>0</v>
      </c>
      <c r="T601" s="6">
        <f>COUNTIF(REG!$AB$2:$AB$124,HISTORICO!$N601)</f>
        <v>0</v>
      </c>
      <c r="U601" s="161" t="str">
        <f>HISTORICO!$P601/HISTORICO!$O601</f>
        <v>#DIV/0!</v>
      </c>
      <c r="V601" s="161" t="str">
        <f>HISTORICO!$Q601/HISTORICO!$O601</f>
        <v>#DIV/0!</v>
      </c>
      <c r="W601" s="161" t="str">
        <f>(HISTORICO!$S601+HISTORICO!$T601)/HISTORICO!$O601</f>
        <v>#DIV/0!</v>
      </c>
      <c r="X601" s="6">
        <f>SUMIF(REG!$D$2:$D$124,HISTORICO!$N601,REG!$F$2:$F$124)+SUMIF(REG!$J$2:$J$124,HISTORICO!$N601,REG!$L$2:$L$124)+SUMIF(REG!$P$2:$P$124,HISTORICO!$N601,REG!$R$2:$R$124)+SUMIF(REG!$V$2:$V$124,HISTORICO!$N601,REG!$X$2:$X$124)+SUMIF(REG!$AB$2:$AB$124,HISTORICO!$N601,REG!$AD$2:$AD$124)</f>
        <v>0</v>
      </c>
      <c r="Y601" s="6">
        <f>SUMIF(REG!$D$2:$D$124,HISTORICO!$N601,REG!$G$2:$G$124)+SUMIF(REG!$J$2:$J$124,HISTORICO!$N601,REG!$M$2:$M$124)+SUMIF(REG!$P$2:$P$124,HISTORICO!$N601,REG!$S$2:$S$124)+SUMIF(REG!$V$2:$V$124,HISTORICO!$N601,REG!$Y$2:$Y$124)+SUMIF(REG!$AB$2:$AB$124,HISTORICO!$N601,REG!$AE$2:$AE$124)</f>
        <v>0</v>
      </c>
      <c r="Z601" s="6">
        <f>SUMIF(REG!$D$2:$D$124,HISTORICO!$N601,REG!$H$2:$H$124)+SUMIF(REG!$J$2:$J$124,HISTORICO!$N601,REG!$N$2:$N$124)+SUMIF(REG!$P$2:$P$124,HISTORICO!$N601,REG!$T$2:$T$124)+SUMIF(REG!$V$2:$V$124,HISTORICO!$N601,REG!$Z$2:$Z$124)+SUMIF(REG!$AB$2:$AB$124,HISTORICO!$N601,REG!$AF$2:$AF$124)</f>
        <v>0</v>
      </c>
      <c r="AA601" s="6">
        <f>SUMIF(REG!$D$2:$D$124,HISTORICO!$N601,REG!$I$2:$I$124)+SUMIF(REG!$J$2:$J$124,HISTORICO!$N601,REG!$O$2:$O$124)+SUMIF(REG!$P$2:$P$124,HISTORICO!$N601,REG!$U$2:$U$124)+SUMIF(REG!$V$2:$V$124,HISTORICO!$N601,REG!$AA$2:$AA$124)+SUMIF(REG!$AB$2:$AB$124,HISTORICO!$N601,REG!$AG$2:$AG$124)</f>
        <v>0</v>
      </c>
      <c r="AB601" s="6">
        <f>SUM(HISTORICO!$X601:$AA601)</f>
        <v>0</v>
      </c>
      <c r="AC601" s="188" t="str">
        <f>HISTORICO!$AB601/HISTORICO!$O601</f>
        <v>#DIV/0!</v>
      </c>
      <c r="AD601" s="149"/>
      <c r="AE601" s="149"/>
      <c r="AF601" s="149"/>
      <c r="AG601" s="149"/>
      <c r="AH601" s="149"/>
      <c r="AI601" s="149"/>
      <c r="AJ601" s="149"/>
    </row>
    <row r="602" ht="14.25" customHeight="1">
      <c r="A602" s="149"/>
      <c r="F602" s="149"/>
      <c r="G602" s="149"/>
      <c r="H602" s="149"/>
      <c r="I602" s="149"/>
      <c r="J602" s="149"/>
      <c r="K602" s="150"/>
      <c r="L602" s="149"/>
      <c r="M602" s="149"/>
      <c r="N602" s="187" t="s">
        <v>652</v>
      </c>
      <c r="O602" s="6">
        <f>SUM(HISTORICO!$P602:$T602)</f>
        <v>0</v>
      </c>
      <c r="P602" s="6">
        <f>COUNTIF(REG!$D$2:$D$124,HISTORICO!$N602)</f>
        <v>0</v>
      </c>
      <c r="Q602" s="6">
        <f>COUNTIF(REG!$J$2:$J$124,HISTORICO!$N602)</f>
        <v>0</v>
      </c>
      <c r="R602" s="6">
        <f>COUNTIF(REG!$P$2:$P$124,HISTORICO!$N602)</f>
        <v>0</v>
      </c>
      <c r="S602" s="6">
        <f>COUNTIF(REG!$V$2:$V$124,HISTORICO!$N602)</f>
        <v>0</v>
      </c>
      <c r="T602" s="6">
        <f>COUNTIF(REG!$AB$2:$AB$124,HISTORICO!$N602)</f>
        <v>0</v>
      </c>
      <c r="U602" s="161" t="str">
        <f>HISTORICO!$P602/HISTORICO!$O602</f>
        <v>#DIV/0!</v>
      </c>
      <c r="V602" s="161" t="str">
        <f>HISTORICO!$Q602/HISTORICO!$O602</f>
        <v>#DIV/0!</v>
      </c>
      <c r="W602" s="161" t="str">
        <f>(HISTORICO!$S602+HISTORICO!$T602)/HISTORICO!$O602</f>
        <v>#DIV/0!</v>
      </c>
      <c r="X602" s="6">
        <f>SUMIF(REG!$D$2:$D$124,HISTORICO!$N602,REG!$F$2:$F$124)+SUMIF(REG!$J$2:$J$124,HISTORICO!$N602,REG!$L$2:$L$124)+SUMIF(REG!$P$2:$P$124,HISTORICO!$N602,REG!$R$2:$R$124)+SUMIF(REG!$V$2:$V$124,HISTORICO!$N602,REG!$X$2:$X$124)+SUMIF(REG!$AB$2:$AB$124,HISTORICO!$N602,REG!$AD$2:$AD$124)</f>
        <v>0</v>
      </c>
      <c r="Y602" s="6">
        <f>SUMIF(REG!$D$2:$D$124,HISTORICO!$N602,REG!$G$2:$G$124)+SUMIF(REG!$J$2:$J$124,HISTORICO!$N602,REG!$M$2:$M$124)+SUMIF(REG!$P$2:$P$124,HISTORICO!$N602,REG!$S$2:$S$124)+SUMIF(REG!$V$2:$V$124,HISTORICO!$N602,REG!$Y$2:$Y$124)+SUMIF(REG!$AB$2:$AB$124,HISTORICO!$N602,REG!$AE$2:$AE$124)</f>
        <v>0</v>
      </c>
      <c r="Z602" s="6">
        <f>SUMIF(REG!$D$2:$D$124,HISTORICO!$N602,REG!$H$2:$H$124)+SUMIF(REG!$J$2:$J$124,HISTORICO!$N602,REG!$N$2:$N$124)+SUMIF(REG!$P$2:$P$124,HISTORICO!$N602,REG!$T$2:$T$124)+SUMIF(REG!$V$2:$V$124,HISTORICO!$N602,REG!$Z$2:$Z$124)+SUMIF(REG!$AB$2:$AB$124,HISTORICO!$N602,REG!$AF$2:$AF$124)</f>
        <v>0</v>
      </c>
      <c r="AA602" s="6">
        <f>SUMIF(REG!$D$2:$D$124,HISTORICO!$N602,REG!$I$2:$I$124)+SUMIF(REG!$J$2:$J$124,HISTORICO!$N602,REG!$O$2:$O$124)+SUMIF(REG!$P$2:$P$124,HISTORICO!$N602,REG!$U$2:$U$124)+SUMIF(REG!$V$2:$V$124,HISTORICO!$N602,REG!$AA$2:$AA$124)+SUMIF(REG!$AB$2:$AB$124,HISTORICO!$N602,REG!$AG$2:$AG$124)</f>
        <v>0</v>
      </c>
      <c r="AB602" s="6">
        <f>SUM(HISTORICO!$X602:$AA602)</f>
        <v>0</v>
      </c>
      <c r="AC602" s="188" t="str">
        <f>HISTORICO!$AB602/HISTORICO!$O602</f>
        <v>#DIV/0!</v>
      </c>
      <c r="AD602" s="149"/>
      <c r="AE602" s="149"/>
      <c r="AF602" s="149"/>
      <c r="AG602" s="149"/>
      <c r="AH602" s="149"/>
      <c r="AI602" s="149"/>
      <c r="AJ602" s="149"/>
    </row>
    <row r="603" ht="14.25" customHeight="1">
      <c r="A603" s="149"/>
      <c r="F603" s="149"/>
      <c r="G603" s="149"/>
      <c r="H603" s="149"/>
      <c r="I603" s="149"/>
      <c r="J603" s="149"/>
      <c r="K603" s="150"/>
      <c r="L603" s="149"/>
      <c r="M603" s="149"/>
      <c r="N603" s="187" t="s">
        <v>653</v>
      </c>
      <c r="O603" s="6">
        <f>SUM(HISTORICO!$P603:$T603)</f>
        <v>0</v>
      </c>
      <c r="P603" s="6">
        <f>COUNTIF(REG!$D$2:$D$124,HISTORICO!$N603)</f>
        <v>0</v>
      </c>
      <c r="Q603" s="6">
        <f>COUNTIF(REG!$J$2:$J$124,HISTORICO!$N603)</f>
        <v>0</v>
      </c>
      <c r="R603" s="6">
        <f>COUNTIF(REG!$P$2:$P$124,HISTORICO!$N603)</f>
        <v>0</v>
      </c>
      <c r="S603" s="6">
        <f>COUNTIF(REG!$V$2:$V$124,HISTORICO!$N603)</f>
        <v>0</v>
      </c>
      <c r="T603" s="6">
        <f>COUNTIF(REG!$AB$2:$AB$124,HISTORICO!$N603)</f>
        <v>0</v>
      </c>
      <c r="U603" s="161" t="str">
        <f>HISTORICO!$P603/HISTORICO!$O603</f>
        <v>#DIV/0!</v>
      </c>
      <c r="V603" s="161" t="str">
        <f>HISTORICO!$Q603/HISTORICO!$O603</f>
        <v>#DIV/0!</v>
      </c>
      <c r="W603" s="161" t="str">
        <f>(HISTORICO!$S603+HISTORICO!$T603)/HISTORICO!$O603</f>
        <v>#DIV/0!</v>
      </c>
      <c r="X603" s="6">
        <f>SUMIF(REG!$D$2:$D$124,HISTORICO!$N603,REG!$F$2:$F$124)+SUMIF(REG!$J$2:$J$124,HISTORICO!$N603,REG!$L$2:$L$124)+SUMIF(REG!$P$2:$P$124,HISTORICO!$N603,REG!$R$2:$R$124)+SUMIF(REG!$V$2:$V$124,HISTORICO!$N603,REG!$X$2:$X$124)+SUMIF(REG!$AB$2:$AB$124,HISTORICO!$N603,REG!$AD$2:$AD$124)</f>
        <v>0</v>
      </c>
      <c r="Y603" s="6">
        <f>SUMIF(REG!$D$2:$D$124,HISTORICO!$N603,REG!$G$2:$G$124)+SUMIF(REG!$J$2:$J$124,HISTORICO!$N603,REG!$M$2:$M$124)+SUMIF(REG!$P$2:$P$124,HISTORICO!$N603,REG!$S$2:$S$124)+SUMIF(REG!$V$2:$V$124,HISTORICO!$N603,REG!$Y$2:$Y$124)+SUMIF(REG!$AB$2:$AB$124,HISTORICO!$N603,REG!$AE$2:$AE$124)</f>
        <v>0</v>
      </c>
      <c r="Z603" s="6">
        <f>SUMIF(REG!$D$2:$D$124,HISTORICO!$N603,REG!$H$2:$H$124)+SUMIF(REG!$J$2:$J$124,HISTORICO!$N603,REG!$N$2:$N$124)+SUMIF(REG!$P$2:$P$124,HISTORICO!$N603,REG!$T$2:$T$124)+SUMIF(REG!$V$2:$V$124,HISTORICO!$N603,REG!$Z$2:$Z$124)+SUMIF(REG!$AB$2:$AB$124,HISTORICO!$N603,REG!$AF$2:$AF$124)</f>
        <v>0</v>
      </c>
      <c r="AA603" s="6">
        <f>SUMIF(REG!$D$2:$D$124,HISTORICO!$N603,REG!$I$2:$I$124)+SUMIF(REG!$J$2:$J$124,HISTORICO!$N603,REG!$O$2:$O$124)+SUMIF(REG!$P$2:$P$124,HISTORICO!$N603,REG!$U$2:$U$124)+SUMIF(REG!$V$2:$V$124,HISTORICO!$N603,REG!$AA$2:$AA$124)+SUMIF(REG!$AB$2:$AB$124,HISTORICO!$N603,REG!$AG$2:$AG$124)</f>
        <v>0</v>
      </c>
      <c r="AB603" s="6">
        <f>SUM(HISTORICO!$X603:$AA603)</f>
        <v>0</v>
      </c>
      <c r="AC603" s="188" t="str">
        <f>HISTORICO!$AB603/HISTORICO!$O603</f>
        <v>#DIV/0!</v>
      </c>
      <c r="AD603" s="149"/>
      <c r="AE603" s="149"/>
      <c r="AF603" s="149"/>
      <c r="AG603" s="149"/>
      <c r="AH603" s="149"/>
      <c r="AI603" s="149"/>
      <c r="AJ603" s="149"/>
    </row>
    <row r="604" ht="14.25" customHeight="1">
      <c r="A604" s="149"/>
      <c r="F604" s="149"/>
      <c r="G604" s="149"/>
      <c r="H604" s="149"/>
      <c r="I604" s="149"/>
      <c r="J604" s="149"/>
      <c r="K604" s="150"/>
      <c r="L604" s="149"/>
      <c r="M604" s="149"/>
      <c r="N604" s="187" t="s">
        <v>654</v>
      </c>
      <c r="O604" s="6">
        <f>SUM(HISTORICO!$P604:$T604)</f>
        <v>0</v>
      </c>
      <c r="P604" s="6">
        <f>COUNTIF(REG!$D$2:$D$124,HISTORICO!$N604)</f>
        <v>0</v>
      </c>
      <c r="Q604" s="6">
        <f>COUNTIF(REG!$J$2:$J$124,HISTORICO!$N604)</f>
        <v>0</v>
      </c>
      <c r="R604" s="6">
        <f>COUNTIF(REG!$P$2:$P$124,HISTORICO!$N604)</f>
        <v>0</v>
      </c>
      <c r="S604" s="6">
        <f>COUNTIF(REG!$V$2:$V$124,HISTORICO!$N604)</f>
        <v>0</v>
      </c>
      <c r="T604" s="6">
        <f>COUNTIF(REG!$AB$2:$AB$124,HISTORICO!$N604)</f>
        <v>0</v>
      </c>
      <c r="U604" s="161" t="str">
        <f>HISTORICO!$P604/HISTORICO!$O604</f>
        <v>#DIV/0!</v>
      </c>
      <c r="V604" s="161" t="str">
        <f>HISTORICO!$Q604/HISTORICO!$O604</f>
        <v>#DIV/0!</v>
      </c>
      <c r="W604" s="161" t="str">
        <f>(HISTORICO!$S604+HISTORICO!$T604)/HISTORICO!$O604</f>
        <v>#DIV/0!</v>
      </c>
      <c r="X604" s="6">
        <f>SUMIF(REG!$D$2:$D$124,HISTORICO!$N604,REG!$F$2:$F$124)+SUMIF(REG!$J$2:$J$124,HISTORICO!$N604,REG!$L$2:$L$124)+SUMIF(REG!$P$2:$P$124,HISTORICO!$N604,REG!$R$2:$R$124)+SUMIF(REG!$V$2:$V$124,HISTORICO!$N604,REG!$X$2:$X$124)+SUMIF(REG!$AB$2:$AB$124,HISTORICO!$N604,REG!$AD$2:$AD$124)</f>
        <v>0</v>
      </c>
      <c r="Y604" s="6">
        <f>SUMIF(REG!$D$2:$D$124,HISTORICO!$N604,REG!$G$2:$G$124)+SUMIF(REG!$J$2:$J$124,HISTORICO!$N604,REG!$M$2:$M$124)+SUMIF(REG!$P$2:$P$124,HISTORICO!$N604,REG!$S$2:$S$124)+SUMIF(REG!$V$2:$V$124,HISTORICO!$N604,REG!$Y$2:$Y$124)+SUMIF(REG!$AB$2:$AB$124,HISTORICO!$N604,REG!$AE$2:$AE$124)</f>
        <v>0</v>
      </c>
      <c r="Z604" s="6">
        <f>SUMIF(REG!$D$2:$D$124,HISTORICO!$N604,REG!$H$2:$H$124)+SUMIF(REG!$J$2:$J$124,HISTORICO!$N604,REG!$N$2:$N$124)+SUMIF(REG!$P$2:$P$124,HISTORICO!$N604,REG!$T$2:$T$124)+SUMIF(REG!$V$2:$V$124,HISTORICO!$N604,REG!$Z$2:$Z$124)+SUMIF(REG!$AB$2:$AB$124,HISTORICO!$N604,REG!$AF$2:$AF$124)</f>
        <v>0</v>
      </c>
      <c r="AA604" s="6">
        <f>SUMIF(REG!$D$2:$D$124,HISTORICO!$N604,REG!$I$2:$I$124)+SUMIF(REG!$J$2:$J$124,HISTORICO!$N604,REG!$O$2:$O$124)+SUMIF(REG!$P$2:$P$124,HISTORICO!$N604,REG!$U$2:$U$124)+SUMIF(REG!$V$2:$V$124,HISTORICO!$N604,REG!$AA$2:$AA$124)+SUMIF(REG!$AB$2:$AB$124,HISTORICO!$N604,REG!$AG$2:$AG$124)</f>
        <v>0</v>
      </c>
      <c r="AB604" s="6">
        <f>SUM(HISTORICO!$X604:$AA604)</f>
        <v>0</v>
      </c>
      <c r="AC604" s="188" t="str">
        <f>HISTORICO!$AB604/HISTORICO!$O604</f>
        <v>#DIV/0!</v>
      </c>
      <c r="AD604" s="149"/>
      <c r="AE604" s="149"/>
      <c r="AF604" s="149"/>
      <c r="AG604" s="149"/>
      <c r="AH604" s="149"/>
      <c r="AI604" s="149"/>
      <c r="AJ604" s="149"/>
    </row>
    <row r="605" ht="14.25" customHeight="1">
      <c r="A605" s="149"/>
      <c r="F605" s="149"/>
      <c r="G605" s="149"/>
      <c r="H605" s="149"/>
      <c r="I605" s="149"/>
      <c r="J605" s="149"/>
      <c r="K605" s="150"/>
      <c r="L605" s="149"/>
      <c r="M605" s="149"/>
      <c r="N605" s="187" t="s">
        <v>34</v>
      </c>
      <c r="O605" s="6">
        <f>SUM(HISTORICO!$P605:$T605)</f>
        <v>6</v>
      </c>
      <c r="P605" s="6">
        <f>COUNTIF(REG!$D$2:$D$124,HISTORICO!$N605)</f>
        <v>0</v>
      </c>
      <c r="Q605" s="6">
        <f>COUNTIF(REG!$J$2:$J$124,HISTORICO!$N605)</f>
        <v>5</v>
      </c>
      <c r="R605" s="6">
        <f>COUNTIF(REG!$P$2:$P$124,HISTORICO!$N605)</f>
        <v>1</v>
      </c>
      <c r="S605" s="6">
        <f>COUNTIF(REG!$V$2:$V$124,HISTORICO!$N605)</f>
        <v>0</v>
      </c>
      <c r="T605" s="6">
        <f>COUNTIF(REG!$AB$2:$AB$124,HISTORICO!$N605)</f>
        <v>0</v>
      </c>
      <c r="U605" s="161">
        <f>HISTORICO!$P605/HISTORICO!$O605</f>
        <v>0</v>
      </c>
      <c r="V605" s="161">
        <f>HISTORICO!$Q605/HISTORICO!$O605</f>
        <v>0.8333333333</v>
      </c>
      <c r="W605" s="161">
        <f>(HISTORICO!$S605+HISTORICO!$T605)/HISTORICO!$O605</f>
        <v>0</v>
      </c>
      <c r="X605" s="6">
        <f>SUMIF(REG!$D$2:$D$124,HISTORICO!$N605,REG!$F$2:$F$124)+SUMIF(REG!$J$2:$J$124,HISTORICO!$N605,REG!$L$2:$L$124)+SUMIF(REG!$P$2:$P$124,HISTORICO!$N605,REG!$R$2:$R$124)+SUMIF(REG!$V$2:$V$124,HISTORICO!$N605,REG!$X$2:$X$124)+SUMIF(REG!$AB$2:$AB$124,HISTORICO!$N605,REG!$AD$2:$AD$124)</f>
        <v>0</v>
      </c>
      <c r="Y605" s="6">
        <f>SUMIF(REG!$D$2:$D$124,HISTORICO!$N605,REG!$G$2:$G$124)+SUMIF(REG!$J$2:$J$124,HISTORICO!$N605,REG!$M$2:$M$124)+SUMIF(REG!$P$2:$P$124,HISTORICO!$N605,REG!$S$2:$S$124)+SUMIF(REG!$V$2:$V$124,HISTORICO!$N605,REG!$Y$2:$Y$124)+SUMIF(REG!$AB$2:$AB$124,HISTORICO!$N605,REG!$AE$2:$AE$124)</f>
        <v>0</v>
      </c>
      <c r="Z605" s="6">
        <f>SUMIF(REG!$D$2:$D$124,HISTORICO!$N605,REG!$H$2:$H$124)+SUMIF(REG!$J$2:$J$124,HISTORICO!$N605,REG!$N$2:$N$124)+SUMIF(REG!$P$2:$P$124,HISTORICO!$N605,REG!$T$2:$T$124)+SUMIF(REG!$V$2:$V$124,HISTORICO!$N605,REG!$Z$2:$Z$124)+SUMIF(REG!$AB$2:$AB$124,HISTORICO!$N605,REG!$AF$2:$AF$124)</f>
        <v>0</v>
      </c>
      <c r="AA605" s="6">
        <f>SUMIF(REG!$D$2:$D$124,HISTORICO!$N605,REG!$I$2:$I$124)+SUMIF(REG!$J$2:$J$124,HISTORICO!$N605,REG!$O$2:$O$124)+SUMIF(REG!$P$2:$P$124,HISTORICO!$N605,REG!$U$2:$U$124)+SUMIF(REG!$V$2:$V$124,HISTORICO!$N605,REG!$AA$2:$AA$124)+SUMIF(REG!$AB$2:$AB$124,HISTORICO!$N605,REG!$AG$2:$AG$124)</f>
        <v>0</v>
      </c>
      <c r="AB605" s="6">
        <f>SUM(HISTORICO!$X605:$AA605)</f>
        <v>0</v>
      </c>
      <c r="AC605" s="188">
        <f>HISTORICO!$AB605/HISTORICO!$O605</f>
        <v>0</v>
      </c>
      <c r="AD605" s="149"/>
      <c r="AE605" s="149"/>
      <c r="AF605" s="149"/>
      <c r="AG605" s="149"/>
      <c r="AH605" s="149"/>
      <c r="AI605" s="149"/>
      <c r="AJ605" s="149"/>
    </row>
    <row r="606" ht="14.25" customHeight="1">
      <c r="A606" s="149"/>
      <c r="F606" s="149"/>
      <c r="G606" s="149"/>
      <c r="H606" s="149"/>
      <c r="I606" s="149"/>
      <c r="J606" s="149"/>
      <c r="K606" s="150"/>
      <c r="L606" s="149"/>
      <c r="M606" s="149"/>
      <c r="N606" s="187" t="s">
        <v>655</v>
      </c>
      <c r="O606" s="6">
        <f>SUM(HISTORICO!$P606:$T606)</f>
        <v>0</v>
      </c>
      <c r="P606" s="6">
        <f>COUNTIF(REG!$D$2:$D$124,HISTORICO!$N606)</f>
        <v>0</v>
      </c>
      <c r="Q606" s="6">
        <f>COUNTIF(REG!$J$2:$J$124,HISTORICO!$N606)</f>
        <v>0</v>
      </c>
      <c r="R606" s="6">
        <f>COUNTIF(REG!$P$2:$P$124,HISTORICO!$N606)</f>
        <v>0</v>
      </c>
      <c r="S606" s="6">
        <f>COUNTIF(REG!$V$2:$V$124,HISTORICO!$N606)</f>
        <v>0</v>
      </c>
      <c r="T606" s="6">
        <f>COUNTIF(REG!$AB$2:$AB$124,HISTORICO!$N606)</f>
        <v>0</v>
      </c>
      <c r="U606" s="161" t="str">
        <f>HISTORICO!$P606/HISTORICO!$O606</f>
        <v>#DIV/0!</v>
      </c>
      <c r="V606" s="161" t="str">
        <f>HISTORICO!$Q606/HISTORICO!$O606</f>
        <v>#DIV/0!</v>
      </c>
      <c r="W606" s="161" t="str">
        <f>(HISTORICO!$S606+HISTORICO!$T606)/HISTORICO!$O606</f>
        <v>#DIV/0!</v>
      </c>
      <c r="X606" s="6">
        <f>SUMIF(REG!$D$2:$D$124,HISTORICO!$N606,REG!$F$2:$F$124)+SUMIF(REG!$J$2:$J$124,HISTORICO!$N606,REG!$L$2:$L$124)+SUMIF(REG!$P$2:$P$124,HISTORICO!$N606,REG!$R$2:$R$124)+SUMIF(REG!$V$2:$V$124,HISTORICO!$N606,REG!$X$2:$X$124)+SUMIF(REG!$AB$2:$AB$124,HISTORICO!$N606,REG!$AD$2:$AD$124)</f>
        <v>0</v>
      </c>
      <c r="Y606" s="6">
        <f>SUMIF(REG!$D$2:$D$124,HISTORICO!$N606,REG!$G$2:$G$124)+SUMIF(REG!$J$2:$J$124,HISTORICO!$N606,REG!$M$2:$M$124)+SUMIF(REG!$P$2:$P$124,HISTORICO!$N606,REG!$S$2:$S$124)+SUMIF(REG!$V$2:$V$124,HISTORICO!$N606,REG!$Y$2:$Y$124)+SUMIF(REG!$AB$2:$AB$124,HISTORICO!$N606,REG!$AE$2:$AE$124)</f>
        <v>0</v>
      </c>
      <c r="Z606" s="6">
        <f>SUMIF(REG!$D$2:$D$124,HISTORICO!$N606,REG!$H$2:$H$124)+SUMIF(REG!$J$2:$J$124,HISTORICO!$N606,REG!$N$2:$N$124)+SUMIF(REG!$P$2:$P$124,HISTORICO!$N606,REG!$T$2:$T$124)+SUMIF(REG!$V$2:$V$124,HISTORICO!$N606,REG!$Z$2:$Z$124)+SUMIF(REG!$AB$2:$AB$124,HISTORICO!$N606,REG!$AF$2:$AF$124)</f>
        <v>0</v>
      </c>
      <c r="AA606" s="6">
        <f>SUMIF(REG!$D$2:$D$124,HISTORICO!$N606,REG!$I$2:$I$124)+SUMIF(REG!$J$2:$J$124,HISTORICO!$N606,REG!$O$2:$O$124)+SUMIF(REG!$P$2:$P$124,HISTORICO!$N606,REG!$U$2:$U$124)+SUMIF(REG!$V$2:$V$124,HISTORICO!$N606,REG!$AA$2:$AA$124)+SUMIF(REG!$AB$2:$AB$124,HISTORICO!$N606,REG!$AG$2:$AG$124)</f>
        <v>0</v>
      </c>
      <c r="AB606" s="6">
        <f>SUM(HISTORICO!$X606:$AA606)</f>
        <v>0</v>
      </c>
      <c r="AC606" s="188" t="str">
        <f>HISTORICO!$AB606/HISTORICO!$O606</f>
        <v>#DIV/0!</v>
      </c>
      <c r="AD606" s="149"/>
      <c r="AE606" s="149"/>
      <c r="AF606" s="149"/>
      <c r="AG606" s="149"/>
      <c r="AH606" s="149"/>
      <c r="AI606" s="149"/>
      <c r="AJ606" s="149"/>
    </row>
    <row r="607" ht="14.25" customHeight="1">
      <c r="A607" s="149"/>
      <c r="F607" s="149"/>
      <c r="G607" s="149"/>
      <c r="H607" s="149"/>
      <c r="I607" s="149"/>
      <c r="J607" s="149"/>
      <c r="K607" s="150"/>
      <c r="L607" s="149"/>
      <c r="M607" s="149"/>
      <c r="N607" s="187" t="s">
        <v>656</v>
      </c>
      <c r="O607" s="6">
        <f>SUM(HISTORICO!$P607:$T607)</f>
        <v>0</v>
      </c>
      <c r="P607" s="6">
        <f>COUNTIF(REG!$D$2:$D$124,HISTORICO!$N607)</f>
        <v>0</v>
      </c>
      <c r="Q607" s="6">
        <f>COUNTIF(REG!$J$2:$J$124,HISTORICO!$N607)</f>
        <v>0</v>
      </c>
      <c r="R607" s="6">
        <f>COUNTIF(REG!$P$2:$P$124,HISTORICO!$N607)</f>
        <v>0</v>
      </c>
      <c r="S607" s="6">
        <f>COUNTIF(REG!$V$2:$V$124,HISTORICO!$N607)</f>
        <v>0</v>
      </c>
      <c r="T607" s="6">
        <f>COUNTIF(REG!$AB$2:$AB$124,HISTORICO!$N607)</f>
        <v>0</v>
      </c>
      <c r="U607" s="161" t="str">
        <f>HISTORICO!$P607/HISTORICO!$O607</f>
        <v>#DIV/0!</v>
      </c>
      <c r="V607" s="161" t="str">
        <f>HISTORICO!$Q607/HISTORICO!$O607</f>
        <v>#DIV/0!</v>
      </c>
      <c r="W607" s="161" t="str">
        <f>(HISTORICO!$S607+HISTORICO!$T607)/HISTORICO!$O607</f>
        <v>#DIV/0!</v>
      </c>
      <c r="X607" s="6">
        <f>SUMIF(REG!$D$2:$D$124,HISTORICO!$N607,REG!$F$2:$F$124)+SUMIF(REG!$J$2:$J$124,HISTORICO!$N607,REG!$L$2:$L$124)+SUMIF(REG!$P$2:$P$124,HISTORICO!$N607,REG!$R$2:$R$124)+SUMIF(REG!$V$2:$V$124,HISTORICO!$N607,REG!$X$2:$X$124)+SUMIF(REG!$AB$2:$AB$124,HISTORICO!$N607,REG!$AD$2:$AD$124)</f>
        <v>0</v>
      </c>
      <c r="Y607" s="6">
        <f>SUMIF(REG!$D$2:$D$124,HISTORICO!$N607,REG!$G$2:$G$124)+SUMIF(REG!$J$2:$J$124,HISTORICO!$N607,REG!$M$2:$M$124)+SUMIF(REG!$P$2:$P$124,HISTORICO!$N607,REG!$S$2:$S$124)+SUMIF(REG!$V$2:$V$124,HISTORICO!$N607,REG!$Y$2:$Y$124)+SUMIF(REG!$AB$2:$AB$124,HISTORICO!$N607,REG!$AE$2:$AE$124)</f>
        <v>0</v>
      </c>
      <c r="Z607" s="6">
        <f>SUMIF(REG!$D$2:$D$124,HISTORICO!$N607,REG!$H$2:$H$124)+SUMIF(REG!$J$2:$J$124,HISTORICO!$N607,REG!$N$2:$N$124)+SUMIF(REG!$P$2:$P$124,HISTORICO!$N607,REG!$T$2:$T$124)+SUMIF(REG!$V$2:$V$124,HISTORICO!$N607,REG!$Z$2:$Z$124)+SUMIF(REG!$AB$2:$AB$124,HISTORICO!$N607,REG!$AF$2:$AF$124)</f>
        <v>0</v>
      </c>
      <c r="AA607" s="6">
        <f>SUMIF(REG!$D$2:$D$124,HISTORICO!$N607,REG!$I$2:$I$124)+SUMIF(REG!$J$2:$J$124,HISTORICO!$N607,REG!$O$2:$O$124)+SUMIF(REG!$P$2:$P$124,HISTORICO!$N607,REG!$U$2:$U$124)+SUMIF(REG!$V$2:$V$124,HISTORICO!$N607,REG!$AA$2:$AA$124)+SUMIF(REG!$AB$2:$AB$124,HISTORICO!$N607,REG!$AG$2:$AG$124)</f>
        <v>0</v>
      </c>
      <c r="AB607" s="6">
        <f>SUM(HISTORICO!$X607:$AA607)</f>
        <v>0</v>
      </c>
      <c r="AC607" s="188" t="str">
        <f>HISTORICO!$AB607/HISTORICO!$O607</f>
        <v>#DIV/0!</v>
      </c>
      <c r="AD607" s="149"/>
      <c r="AE607" s="149"/>
      <c r="AF607" s="149"/>
      <c r="AG607" s="149"/>
      <c r="AH607" s="149"/>
      <c r="AI607" s="149"/>
      <c r="AJ607" s="149"/>
    </row>
    <row r="608" ht="14.25" customHeight="1">
      <c r="A608" s="149"/>
      <c r="F608" s="149"/>
      <c r="G608" s="149"/>
      <c r="H608" s="149"/>
      <c r="I608" s="149"/>
      <c r="J608" s="149"/>
      <c r="K608" s="150"/>
      <c r="L608" s="149"/>
      <c r="M608" s="149"/>
      <c r="N608" s="187" t="s">
        <v>616</v>
      </c>
      <c r="O608" s="6">
        <f>SUM(HISTORICO!$P608:$T608)</f>
        <v>0</v>
      </c>
      <c r="P608" s="6">
        <f>COUNTIF(REG!$D$2:$D$124,HISTORICO!$N608)</f>
        <v>0</v>
      </c>
      <c r="Q608" s="6">
        <f>COUNTIF(REG!$J$2:$J$124,HISTORICO!$N608)</f>
        <v>0</v>
      </c>
      <c r="R608" s="6">
        <f>COUNTIF(REG!$P$2:$P$124,HISTORICO!$N608)</f>
        <v>0</v>
      </c>
      <c r="S608" s="6">
        <f>COUNTIF(REG!$V$2:$V$124,HISTORICO!$N608)</f>
        <v>0</v>
      </c>
      <c r="T608" s="6">
        <f>COUNTIF(REG!$AB$2:$AB$124,HISTORICO!$N608)</f>
        <v>0</v>
      </c>
      <c r="U608" s="161" t="str">
        <f>HISTORICO!$P608/HISTORICO!$O608</f>
        <v>#DIV/0!</v>
      </c>
      <c r="V608" s="161" t="str">
        <f>HISTORICO!$Q608/HISTORICO!$O608</f>
        <v>#DIV/0!</v>
      </c>
      <c r="W608" s="161" t="str">
        <f>(HISTORICO!$S608+HISTORICO!$T608)/HISTORICO!$O608</f>
        <v>#DIV/0!</v>
      </c>
      <c r="X608" s="6">
        <f>SUMIF(REG!$D$2:$D$124,HISTORICO!$N608,REG!$F$2:$F$124)+SUMIF(REG!$J$2:$J$124,HISTORICO!$N608,REG!$L$2:$L$124)+SUMIF(REG!$P$2:$P$124,HISTORICO!$N608,REG!$R$2:$R$124)+SUMIF(REG!$V$2:$V$124,HISTORICO!$N608,REG!$X$2:$X$124)+SUMIF(REG!$AB$2:$AB$124,HISTORICO!$N608,REG!$AD$2:$AD$124)</f>
        <v>0</v>
      </c>
      <c r="Y608" s="6">
        <f>SUMIF(REG!$D$2:$D$124,HISTORICO!$N608,REG!$G$2:$G$124)+SUMIF(REG!$J$2:$J$124,HISTORICO!$N608,REG!$M$2:$M$124)+SUMIF(REG!$P$2:$P$124,HISTORICO!$N608,REG!$S$2:$S$124)+SUMIF(REG!$V$2:$V$124,HISTORICO!$N608,REG!$Y$2:$Y$124)+SUMIF(REG!$AB$2:$AB$124,HISTORICO!$N608,REG!$AE$2:$AE$124)</f>
        <v>0</v>
      </c>
      <c r="Z608" s="6">
        <f>SUMIF(REG!$D$2:$D$124,HISTORICO!$N608,REG!$H$2:$H$124)+SUMIF(REG!$J$2:$J$124,HISTORICO!$N608,REG!$N$2:$N$124)+SUMIF(REG!$P$2:$P$124,HISTORICO!$N608,REG!$T$2:$T$124)+SUMIF(REG!$V$2:$V$124,HISTORICO!$N608,REG!$Z$2:$Z$124)+SUMIF(REG!$AB$2:$AB$124,HISTORICO!$N608,REG!$AF$2:$AF$124)</f>
        <v>0</v>
      </c>
      <c r="AA608" s="6">
        <f>SUMIF(REG!$D$2:$D$124,HISTORICO!$N608,REG!$I$2:$I$124)+SUMIF(REG!$J$2:$J$124,HISTORICO!$N608,REG!$O$2:$O$124)+SUMIF(REG!$P$2:$P$124,HISTORICO!$N608,REG!$U$2:$U$124)+SUMIF(REG!$V$2:$V$124,HISTORICO!$N608,REG!$AA$2:$AA$124)+SUMIF(REG!$AB$2:$AB$124,HISTORICO!$N608,REG!$AG$2:$AG$124)</f>
        <v>0</v>
      </c>
      <c r="AB608" s="6">
        <f>SUM(HISTORICO!$X608:$AA608)</f>
        <v>0</v>
      </c>
      <c r="AC608" s="188" t="str">
        <f>HISTORICO!$AB608/HISTORICO!$O608</f>
        <v>#DIV/0!</v>
      </c>
      <c r="AD608" s="149"/>
      <c r="AE608" s="149"/>
      <c r="AF608" s="149"/>
      <c r="AG608" s="149"/>
      <c r="AH608" s="149"/>
      <c r="AI608" s="149"/>
      <c r="AJ608" s="149"/>
    </row>
    <row r="609" ht="14.25" customHeight="1">
      <c r="A609" s="149"/>
      <c r="F609" s="149"/>
      <c r="G609" s="149"/>
      <c r="H609" s="149"/>
      <c r="I609" s="149"/>
      <c r="J609" s="149"/>
      <c r="K609" s="150"/>
      <c r="L609" s="149"/>
      <c r="M609" s="149"/>
      <c r="N609" s="187" t="s">
        <v>657</v>
      </c>
      <c r="O609" s="6">
        <f>SUM(HISTORICO!$P609:$T609)</f>
        <v>0</v>
      </c>
      <c r="P609" s="6">
        <f>COUNTIF(REG!$D$2:$D$124,HISTORICO!$N609)</f>
        <v>0</v>
      </c>
      <c r="Q609" s="6">
        <f>COUNTIF(REG!$J$2:$J$124,HISTORICO!$N609)</f>
        <v>0</v>
      </c>
      <c r="R609" s="6">
        <f>COUNTIF(REG!$P$2:$P$124,HISTORICO!$N609)</f>
        <v>0</v>
      </c>
      <c r="S609" s="6">
        <f>COUNTIF(REG!$V$2:$V$124,HISTORICO!$N609)</f>
        <v>0</v>
      </c>
      <c r="T609" s="6">
        <f>COUNTIF(REG!$AB$2:$AB$124,HISTORICO!$N609)</f>
        <v>0</v>
      </c>
      <c r="U609" s="161" t="str">
        <f>HISTORICO!$P609/HISTORICO!$O609</f>
        <v>#DIV/0!</v>
      </c>
      <c r="V609" s="161" t="str">
        <f>HISTORICO!$Q609/HISTORICO!$O609</f>
        <v>#DIV/0!</v>
      </c>
      <c r="W609" s="161" t="str">
        <f>(HISTORICO!$S609+HISTORICO!$T609)/HISTORICO!$O609</f>
        <v>#DIV/0!</v>
      </c>
      <c r="X609" s="6">
        <f>SUMIF(REG!$D$2:$D$124,HISTORICO!$N609,REG!$F$2:$F$124)+SUMIF(REG!$J$2:$J$124,HISTORICO!$N609,REG!$L$2:$L$124)+SUMIF(REG!$P$2:$P$124,HISTORICO!$N609,REG!$R$2:$R$124)+SUMIF(REG!$V$2:$V$124,HISTORICO!$N609,REG!$X$2:$X$124)+SUMIF(REG!$AB$2:$AB$124,HISTORICO!$N609,REG!$AD$2:$AD$124)</f>
        <v>0</v>
      </c>
      <c r="Y609" s="6">
        <f>SUMIF(REG!$D$2:$D$124,HISTORICO!$N609,REG!$G$2:$G$124)+SUMIF(REG!$J$2:$J$124,HISTORICO!$N609,REG!$M$2:$M$124)+SUMIF(REG!$P$2:$P$124,HISTORICO!$N609,REG!$S$2:$S$124)+SUMIF(REG!$V$2:$V$124,HISTORICO!$N609,REG!$Y$2:$Y$124)+SUMIF(REG!$AB$2:$AB$124,HISTORICO!$N609,REG!$AE$2:$AE$124)</f>
        <v>0</v>
      </c>
      <c r="Z609" s="6">
        <f>SUMIF(REG!$D$2:$D$124,HISTORICO!$N609,REG!$H$2:$H$124)+SUMIF(REG!$J$2:$J$124,HISTORICO!$N609,REG!$N$2:$N$124)+SUMIF(REG!$P$2:$P$124,HISTORICO!$N609,REG!$T$2:$T$124)+SUMIF(REG!$V$2:$V$124,HISTORICO!$N609,REG!$Z$2:$Z$124)+SUMIF(REG!$AB$2:$AB$124,HISTORICO!$N609,REG!$AF$2:$AF$124)</f>
        <v>0</v>
      </c>
      <c r="AA609" s="6">
        <f>SUMIF(REG!$D$2:$D$124,HISTORICO!$N609,REG!$I$2:$I$124)+SUMIF(REG!$J$2:$J$124,HISTORICO!$N609,REG!$O$2:$O$124)+SUMIF(REG!$P$2:$P$124,HISTORICO!$N609,REG!$U$2:$U$124)+SUMIF(REG!$V$2:$V$124,HISTORICO!$N609,REG!$AA$2:$AA$124)+SUMIF(REG!$AB$2:$AB$124,HISTORICO!$N609,REG!$AG$2:$AG$124)</f>
        <v>0</v>
      </c>
      <c r="AB609" s="6">
        <f>SUM(HISTORICO!$X609:$AA609)</f>
        <v>0</v>
      </c>
      <c r="AC609" s="188" t="str">
        <f>HISTORICO!$AB609/HISTORICO!$O609</f>
        <v>#DIV/0!</v>
      </c>
      <c r="AD609" s="149"/>
      <c r="AE609" s="149"/>
      <c r="AF609" s="149"/>
      <c r="AG609" s="149"/>
      <c r="AH609" s="149"/>
      <c r="AI609" s="149"/>
      <c r="AJ609" s="149"/>
    </row>
    <row r="610" ht="14.25" customHeight="1">
      <c r="A610" s="149"/>
      <c r="F610" s="149"/>
      <c r="G610" s="149"/>
      <c r="H610" s="149"/>
      <c r="I610" s="149"/>
      <c r="J610" s="149"/>
      <c r="K610" s="150"/>
      <c r="L610" s="149"/>
      <c r="M610" s="149"/>
      <c r="N610" s="187" t="s">
        <v>658</v>
      </c>
      <c r="O610" s="6">
        <f>SUM(HISTORICO!$P610:$T610)</f>
        <v>0</v>
      </c>
      <c r="P610" s="6">
        <f>COUNTIF(REG!$D$2:$D$124,HISTORICO!$N610)</f>
        <v>0</v>
      </c>
      <c r="Q610" s="6">
        <f>COUNTIF(REG!$J$2:$J$124,HISTORICO!$N610)</f>
        <v>0</v>
      </c>
      <c r="R610" s="6">
        <f>COUNTIF(REG!$P$2:$P$124,HISTORICO!$N610)</f>
        <v>0</v>
      </c>
      <c r="S610" s="6">
        <f>COUNTIF(REG!$V$2:$V$124,HISTORICO!$N610)</f>
        <v>0</v>
      </c>
      <c r="T610" s="6">
        <f>COUNTIF(REG!$AB$2:$AB$124,HISTORICO!$N610)</f>
        <v>0</v>
      </c>
      <c r="U610" s="161" t="str">
        <f>HISTORICO!$P610/HISTORICO!$O610</f>
        <v>#DIV/0!</v>
      </c>
      <c r="V610" s="161" t="str">
        <f>HISTORICO!$Q610/HISTORICO!$O610</f>
        <v>#DIV/0!</v>
      </c>
      <c r="W610" s="161" t="str">
        <f>(HISTORICO!$S610+HISTORICO!$T610)/HISTORICO!$O610</f>
        <v>#DIV/0!</v>
      </c>
      <c r="X610" s="6">
        <f>SUMIF(REG!$D$2:$D$124,HISTORICO!$N610,REG!$F$2:$F$124)+SUMIF(REG!$J$2:$J$124,HISTORICO!$N610,REG!$L$2:$L$124)+SUMIF(REG!$P$2:$P$124,HISTORICO!$N610,REG!$R$2:$R$124)+SUMIF(REG!$V$2:$V$124,HISTORICO!$N610,REG!$X$2:$X$124)+SUMIF(REG!$AB$2:$AB$124,HISTORICO!$N610,REG!$AD$2:$AD$124)</f>
        <v>0</v>
      </c>
      <c r="Y610" s="6">
        <f>SUMIF(REG!$D$2:$D$124,HISTORICO!$N610,REG!$G$2:$G$124)+SUMIF(REG!$J$2:$J$124,HISTORICO!$N610,REG!$M$2:$M$124)+SUMIF(REG!$P$2:$P$124,HISTORICO!$N610,REG!$S$2:$S$124)+SUMIF(REG!$V$2:$V$124,HISTORICO!$N610,REG!$Y$2:$Y$124)+SUMIF(REG!$AB$2:$AB$124,HISTORICO!$N610,REG!$AE$2:$AE$124)</f>
        <v>0</v>
      </c>
      <c r="Z610" s="6">
        <f>SUMIF(REG!$D$2:$D$124,HISTORICO!$N610,REG!$H$2:$H$124)+SUMIF(REG!$J$2:$J$124,HISTORICO!$N610,REG!$N$2:$N$124)+SUMIF(REG!$P$2:$P$124,HISTORICO!$N610,REG!$T$2:$T$124)+SUMIF(REG!$V$2:$V$124,HISTORICO!$N610,REG!$Z$2:$Z$124)+SUMIF(REG!$AB$2:$AB$124,HISTORICO!$N610,REG!$AF$2:$AF$124)</f>
        <v>0</v>
      </c>
      <c r="AA610" s="6">
        <f>SUMIF(REG!$D$2:$D$124,HISTORICO!$N610,REG!$I$2:$I$124)+SUMIF(REG!$J$2:$J$124,HISTORICO!$N610,REG!$O$2:$O$124)+SUMIF(REG!$P$2:$P$124,HISTORICO!$N610,REG!$U$2:$U$124)+SUMIF(REG!$V$2:$V$124,HISTORICO!$N610,REG!$AA$2:$AA$124)+SUMIF(REG!$AB$2:$AB$124,HISTORICO!$N610,REG!$AG$2:$AG$124)</f>
        <v>0</v>
      </c>
      <c r="AB610" s="6">
        <f>SUM(HISTORICO!$X610:$AA610)</f>
        <v>0</v>
      </c>
      <c r="AC610" s="188" t="str">
        <f>HISTORICO!$AB610/HISTORICO!$O610</f>
        <v>#DIV/0!</v>
      </c>
      <c r="AD610" s="149"/>
      <c r="AE610" s="149"/>
      <c r="AF610" s="149"/>
      <c r="AG610" s="149"/>
      <c r="AH610" s="149"/>
      <c r="AI610" s="149"/>
      <c r="AJ610" s="149"/>
    </row>
    <row r="611" ht="14.25" customHeight="1">
      <c r="A611" s="149"/>
      <c r="F611" s="149"/>
      <c r="G611" s="149"/>
      <c r="H611" s="149"/>
      <c r="I611" s="149"/>
      <c r="J611" s="149"/>
      <c r="K611" s="150"/>
      <c r="L611" s="149"/>
      <c r="M611" s="149"/>
      <c r="N611" s="187" t="s">
        <v>618</v>
      </c>
      <c r="O611" s="6">
        <f>SUM(HISTORICO!$P611:$T611)</f>
        <v>0</v>
      </c>
      <c r="P611" s="6">
        <f>COUNTIF(REG!$D$2:$D$124,HISTORICO!$N611)</f>
        <v>0</v>
      </c>
      <c r="Q611" s="6">
        <f>COUNTIF(REG!$J$2:$J$124,HISTORICO!$N611)</f>
        <v>0</v>
      </c>
      <c r="R611" s="6">
        <f>COUNTIF(REG!$P$2:$P$124,HISTORICO!$N611)</f>
        <v>0</v>
      </c>
      <c r="S611" s="6">
        <f>COUNTIF(REG!$V$2:$V$124,HISTORICO!$N611)</f>
        <v>0</v>
      </c>
      <c r="T611" s="6">
        <f>COUNTIF(REG!$AB$2:$AB$124,HISTORICO!$N611)</f>
        <v>0</v>
      </c>
      <c r="U611" s="161" t="str">
        <f>HISTORICO!$P611/HISTORICO!$O611</f>
        <v>#DIV/0!</v>
      </c>
      <c r="V611" s="161" t="str">
        <f>HISTORICO!$Q611/HISTORICO!$O611</f>
        <v>#DIV/0!</v>
      </c>
      <c r="W611" s="161" t="str">
        <f>(HISTORICO!$S611+HISTORICO!$T611)/HISTORICO!$O611</f>
        <v>#DIV/0!</v>
      </c>
      <c r="X611" s="6">
        <f>SUMIF(REG!$D$2:$D$124,HISTORICO!$N611,REG!$F$2:$F$124)+SUMIF(REG!$J$2:$J$124,HISTORICO!$N611,REG!$L$2:$L$124)+SUMIF(REG!$P$2:$P$124,HISTORICO!$N611,REG!$R$2:$R$124)+SUMIF(REG!$V$2:$V$124,HISTORICO!$N611,REG!$X$2:$X$124)+SUMIF(REG!$AB$2:$AB$124,HISTORICO!$N611,REG!$AD$2:$AD$124)</f>
        <v>0</v>
      </c>
      <c r="Y611" s="6">
        <f>SUMIF(REG!$D$2:$D$124,HISTORICO!$N611,REG!$G$2:$G$124)+SUMIF(REG!$J$2:$J$124,HISTORICO!$N611,REG!$M$2:$M$124)+SUMIF(REG!$P$2:$P$124,HISTORICO!$N611,REG!$S$2:$S$124)+SUMIF(REG!$V$2:$V$124,HISTORICO!$N611,REG!$Y$2:$Y$124)+SUMIF(REG!$AB$2:$AB$124,HISTORICO!$N611,REG!$AE$2:$AE$124)</f>
        <v>0</v>
      </c>
      <c r="Z611" s="6">
        <f>SUMIF(REG!$D$2:$D$124,HISTORICO!$N611,REG!$H$2:$H$124)+SUMIF(REG!$J$2:$J$124,HISTORICO!$N611,REG!$N$2:$N$124)+SUMIF(REG!$P$2:$P$124,HISTORICO!$N611,REG!$T$2:$T$124)+SUMIF(REG!$V$2:$V$124,HISTORICO!$N611,REG!$Z$2:$Z$124)+SUMIF(REG!$AB$2:$AB$124,HISTORICO!$N611,REG!$AF$2:$AF$124)</f>
        <v>0</v>
      </c>
      <c r="AA611" s="6">
        <f>SUMIF(REG!$D$2:$D$124,HISTORICO!$N611,REG!$I$2:$I$124)+SUMIF(REG!$J$2:$J$124,HISTORICO!$N611,REG!$O$2:$O$124)+SUMIF(REG!$P$2:$P$124,HISTORICO!$N611,REG!$U$2:$U$124)+SUMIF(REG!$V$2:$V$124,HISTORICO!$N611,REG!$AA$2:$AA$124)+SUMIF(REG!$AB$2:$AB$124,HISTORICO!$N611,REG!$AG$2:$AG$124)</f>
        <v>0</v>
      </c>
      <c r="AB611" s="6">
        <f>SUM(HISTORICO!$X611:$AA611)</f>
        <v>0</v>
      </c>
      <c r="AC611" s="188" t="str">
        <f>HISTORICO!$AB611/HISTORICO!$O611</f>
        <v>#DIV/0!</v>
      </c>
      <c r="AD611" s="149"/>
      <c r="AE611" s="149"/>
      <c r="AF611" s="149"/>
      <c r="AG611" s="149"/>
      <c r="AH611" s="149"/>
      <c r="AI611" s="149"/>
      <c r="AJ611" s="149"/>
    </row>
    <row r="612" ht="14.25" customHeight="1">
      <c r="A612" s="149"/>
      <c r="F612" s="149"/>
      <c r="G612" s="149"/>
      <c r="H612" s="149"/>
      <c r="I612" s="149"/>
      <c r="J612" s="149"/>
      <c r="K612" s="150"/>
      <c r="L612" s="149"/>
      <c r="M612" s="149"/>
      <c r="N612" s="187" t="s">
        <v>700</v>
      </c>
      <c r="O612" s="6">
        <f>SUM(HISTORICO!$P612:$T612)</f>
        <v>0</v>
      </c>
      <c r="P612" s="6">
        <f>COUNTIF(REG!$D$2:$D$124,HISTORICO!$N612)</f>
        <v>0</v>
      </c>
      <c r="Q612" s="6">
        <f>COUNTIF(REG!$J$2:$J$124,HISTORICO!$N612)</f>
        <v>0</v>
      </c>
      <c r="R612" s="6">
        <f>COUNTIF(REG!$P$2:$P$124,HISTORICO!$N612)</f>
        <v>0</v>
      </c>
      <c r="S612" s="6">
        <f>COUNTIF(REG!$V$2:$V$124,HISTORICO!$N612)</f>
        <v>0</v>
      </c>
      <c r="T612" s="6">
        <f>COUNTIF(REG!$AB$2:$AB$124,HISTORICO!$N612)</f>
        <v>0</v>
      </c>
      <c r="U612" s="161" t="str">
        <f>HISTORICO!$P612/HISTORICO!$O612</f>
        <v>#DIV/0!</v>
      </c>
      <c r="V612" s="161" t="str">
        <f>HISTORICO!$Q612/HISTORICO!$O612</f>
        <v>#DIV/0!</v>
      </c>
      <c r="W612" s="161" t="str">
        <f>(HISTORICO!$S612+HISTORICO!$T612)/HISTORICO!$O612</f>
        <v>#DIV/0!</v>
      </c>
      <c r="X612" s="6">
        <f>SUMIF(REG!$D$2:$D$124,HISTORICO!$N612,REG!$F$2:$F$124)+SUMIF(REG!$J$2:$J$124,HISTORICO!$N612,REG!$L$2:$L$124)+SUMIF(REG!$P$2:$P$124,HISTORICO!$N612,REG!$R$2:$R$124)+SUMIF(REG!$V$2:$V$124,HISTORICO!$N612,REG!$X$2:$X$124)+SUMIF(REG!$AB$2:$AB$124,HISTORICO!$N612,REG!$AD$2:$AD$124)</f>
        <v>0</v>
      </c>
      <c r="Y612" s="6">
        <f>SUMIF(REG!$D$2:$D$124,HISTORICO!$N612,REG!$G$2:$G$124)+SUMIF(REG!$J$2:$J$124,HISTORICO!$N612,REG!$M$2:$M$124)+SUMIF(REG!$P$2:$P$124,HISTORICO!$N612,REG!$S$2:$S$124)+SUMIF(REG!$V$2:$V$124,HISTORICO!$N612,REG!$Y$2:$Y$124)+SUMIF(REG!$AB$2:$AB$124,HISTORICO!$N612,REG!$AE$2:$AE$124)</f>
        <v>0</v>
      </c>
      <c r="Z612" s="6">
        <f>SUMIF(REG!$D$2:$D$124,HISTORICO!$N612,REG!$H$2:$H$124)+SUMIF(REG!$J$2:$J$124,HISTORICO!$N612,REG!$N$2:$N$124)+SUMIF(REG!$P$2:$P$124,HISTORICO!$N612,REG!$T$2:$T$124)+SUMIF(REG!$V$2:$V$124,HISTORICO!$N612,REG!$Z$2:$Z$124)+SUMIF(REG!$AB$2:$AB$124,HISTORICO!$N612,REG!$AF$2:$AF$124)</f>
        <v>0</v>
      </c>
      <c r="AA612" s="6">
        <f>SUMIF(REG!$D$2:$D$124,HISTORICO!$N612,REG!$I$2:$I$124)+SUMIF(REG!$J$2:$J$124,HISTORICO!$N612,REG!$O$2:$O$124)+SUMIF(REG!$P$2:$P$124,HISTORICO!$N612,REG!$U$2:$U$124)+SUMIF(REG!$V$2:$V$124,HISTORICO!$N612,REG!$AA$2:$AA$124)+SUMIF(REG!$AB$2:$AB$124,HISTORICO!$N612,REG!$AG$2:$AG$124)</f>
        <v>0</v>
      </c>
      <c r="AB612" s="6">
        <f>SUM(HISTORICO!$X612:$AA612)</f>
        <v>0</v>
      </c>
      <c r="AC612" s="188" t="str">
        <f>HISTORICO!$AB612/HISTORICO!$O612</f>
        <v>#DIV/0!</v>
      </c>
      <c r="AD612" s="149"/>
      <c r="AE612" s="149"/>
      <c r="AF612" s="149"/>
      <c r="AG612" s="149"/>
      <c r="AH612" s="149"/>
      <c r="AI612" s="149"/>
      <c r="AJ612" s="149"/>
    </row>
    <row r="613" ht="14.25" customHeight="1">
      <c r="A613" s="149"/>
      <c r="F613" s="149"/>
      <c r="G613" s="149"/>
      <c r="H613" s="149"/>
      <c r="I613" s="149"/>
      <c r="J613" s="149"/>
      <c r="K613" s="150"/>
      <c r="L613" s="149"/>
      <c r="M613" s="149"/>
      <c r="N613" s="187" t="s">
        <v>722</v>
      </c>
      <c r="O613" s="6">
        <f>SUM(HISTORICO!$P613:$T613)</f>
        <v>0</v>
      </c>
      <c r="P613" s="6">
        <f>COUNTIF(REG!$D$2:$D$124,HISTORICO!$N613)</f>
        <v>0</v>
      </c>
      <c r="Q613" s="6">
        <f>COUNTIF(REG!$J$2:$J$124,HISTORICO!$N613)</f>
        <v>0</v>
      </c>
      <c r="R613" s="6">
        <f>COUNTIF(REG!$P$2:$P$124,HISTORICO!$N613)</f>
        <v>0</v>
      </c>
      <c r="S613" s="6">
        <f>COUNTIF(REG!$V$2:$V$124,HISTORICO!$N613)</f>
        <v>0</v>
      </c>
      <c r="T613" s="6">
        <f>COUNTIF(REG!$AB$2:$AB$124,HISTORICO!$N613)</f>
        <v>0</v>
      </c>
      <c r="U613" s="161" t="str">
        <f>HISTORICO!$P613/HISTORICO!$O613</f>
        <v>#DIV/0!</v>
      </c>
      <c r="V613" s="161" t="str">
        <f>HISTORICO!$Q613/HISTORICO!$O613</f>
        <v>#DIV/0!</v>
      </c>
      <c r="W613" s="161" t="str">
        <f>(HISTORICO!$S613+HISTORICO!$T613)/HISTORICO!$O613</f>
        <v>#DIV/0!</v>
      </c>
      <c r="X613" s="6">
        <f>SUMIF(REG!$D$2:$D$124,HISTORICO!$N613,REG!$F$2:$F$124)+SUMIF(REG!$J$2:$J$124,HISTORICO!$N613,REG!$L$2:$L$124)+SUMIF(REG!$P$2:$P$124,HISTORICO!$N613,REG!$R$2:$R$124)+SUMIF(REG!$V$2:$V$124,HISTORICO!$N613,REG!$X$2:$X$124)+SUMIF(REG!$AB$2:$AB$124,HISTORICO!$N613,REG!$AD$2:$AD$124)</f>
        <v>0</v>
      </c>
      <c r="Y613" s="6">
        <f>SUMIF(REG!$D$2:$D$124,HISTORICO!$N613,REG!$G$2:$G$124)+SUMIF(REG!$J$2:$J$124,HISTORICO!$N613,REG!$M$2:$M$124)+SUMIF(REG!$P$2:$P$124,HISTORICO!$N613,REG!$S$2:$S$124)+SUMIF(REG!$V$2:$V$124,HISTORICO!$N613,REG!$Y$2:$Y$124)+SUMIF(REG!$AB$2:$AB$124,HISTORICO!$N613,REG!$AE$2:$AE$124)</f>
        <v>0</v>
      </c>
      <c r="Z613" s="6">
        <f>SUMIF(REG!$D$2:$D$124,HISTORICO!$N613,REG!$H$2:$H$124)+SUMIF(REG!$J$2:$J$124,HISTORICO!$N613,REG!$N$2:$N$124)+SUMIF(REG!$P$2:$P$124,HISTORICO!$N613,REG!$T$2:$T$124)+SUMIF(REG!$V$2:$V$124,HISTORICO!$N613,REG!$Z$2:$Z$124)+SUMIF(REG!$AB$2:$AB$124,HISTORICO!$N613,REG!$AF$2:$AF$124)</f>
        <v>0</v>
      </c>
      <c r="AA613" s="6">
        <f>SUMIF(REG!$D$2:$D$124,HISTORICO!$N613,REG!$I$2:$I$124)+SUMIF(REG!$J$2:$J$124,HISTORICO!$N613,REG!$O$2:$O$124)+SUMIF(REG!$P$2:$P$124,HISTORICO!$N613,REG!$U$2:$U$124)+SUMIF(REG!$V$2:$V$124,HISTORICO!$N613,REG!$AA$2:$AA$124)+SUMIF(REG!$AB$2:$AB$124,HISTORICO!$N613,REG!$AG$2:$AG$124)</f>
        <v>0</v>
      </c>
      <c r="AB613" s="6">
        <f>SUM(HISTORICO!$X613:$AA613)</f>
        <v>0</v>
      </c>
      <c r="AC613" s="188" t="str">
        <f>HISTORICO!$AB613/HISTORICO!$O613</f>
        <v>#DIV/0!</v>
      </c>
      <c r="AD613" s="149"/>
      <c r="AE613" s="149"/>
      <c r="AF613" s="149"/>
      <c r="AG613" s="149"/>
      <c r="AH613" s="149"/>
      <c r="AI613" s="149"/>
      <c r="AJ613" s="149"/>
    </row>
    <row r="614" ht="14.25" customHeight="1">
      <c r="A614" s="149"/>
      <c r="F614" s="149"/>
      <c r="G614" s="149"/>
      <c r="H614" s="149"/>
      <c r="I614" s="149"/>
      <c r="J614" s="149"/>
      <c r="K614" s="150"/>
      <c r="L614" s="149"/>
      <c r="M614" s="149"/>
      <c r="N614" s="187" t="s">
        <v>723</v>
      </c>
      <c r="O614" s="6">
        <f>SUM(HISTORICO!$P614:$T614)</f>
        <v>0</v>
      </c>
      <c r="P614" s="6">
        <f>COUNTIF(REG!$D$2:$D$124,HISTORICO!$N614)</f>
        <v>0</v>
      </c>
      <c r="Q614" s="6">
        <f>COUNTIF(REG!$J$2:$J$124,HISTORICO!$N614)</f>
        <v>0</v>
      </c>
      <c r="R614" s="6">
        <f>COUNTIF(REG!$P$2:$P$124,HISTORICO!$N614)</f>
        <v>0</v>
      </c>
      <c r="S614" s="6">
        <f>COUNTIF(REG!$V$2:$V$124,HISTORICO!$N614)</f>
        <v>0</v>
      </c>
      <c r="T614" s="6">
        <f>COUNTIF(REG!$AB$2:$AB$124,HISTORICO!$N614)</f>
        <v>0</v>
      </c>
      <c r="U614" s="161" t="str">
        <f>HISTORICO!$P614/HISTORICO!$O614</f>
        <v>#DIV/0!</v>
      </c>
      <c r="V614" s="161" t="str">
        <f>HISTORICO!$Q614/HISTORICO!$O614</f>
        <v>#DIV/0!</v>
      </c>
      <c r="W614" s="161" t="str">
        <f>(HISTORICO!$S614+HISTORICO!$T614)/HISTORICO!$O614</f>
        <v>#DIV/0!</v>
      </c>
      <c r="X614" s="6">
        <f>SUMIF(REG!$D$2:$D$124,HISTORICO!$N614,REG!$F$2:$F$124)+SUMIF(REG!$J$2:$J$124,HISTORICO!$N614,REG!$L$2:$L$124)+SUMIF(REG!$P$2:$P$124,HISTORICO!$N614,REG!$R$2:$R$124)+SUMIF(REG!$V$2:$V$124,HISTORICO!$N614,REG!$X$2:$X$124)+SUMIF(REG!$AB$2:$AB$124,HISTORICO!$N614,REG!$AD$2:$AD$124)</f>
        <v>0</v>
      </c>
      <c r="Y614" s="6">
        <f>SUMIF(REG!$D$2:$D$124,HISTORICO!$N614,REG!$G$2:$G$124)+SUMIF(REG!$J$2:$J$124,HISTORICO!$N614,REG!$M$2:$M$124)+SUMIF(REG!$P$2:$P$124,HISTORICO!$N614,REG!$S$2:$S$124)+SUMIF(REG!$V$2:$V$124,HISTORICO!$N614,REG!$Y$2:$Y$124)+SUMIF(REG!$AB$2:$AB$124,HISTORICO!$N614,REG!$AE$2:$AE$124)</f>
        <v>0</v>
      </c>
      <c r="Z614" s="6">
        <f>SUMIF(REG!$D$2:$D$124,HISTORICO!$N614,REG!$H$2:$H$124)+SUMIF(REG!$J$2:$J$124,HISTORICO!$N614,REG!$N$2:$N$124)+SUMIF(REG!$P$2:$P$124,HISTORICO!$N614,REG!$T$2:$T$124)+SUMIF(REG!$V$2:$V$124,HISTORICO!$N614,REG!$Z$2:$Z$124)+SUMIF(REG!$AB$2:$AB$124,HISTORICO!$N614,REG!$AF$2:$AF$124)</f>
        <v>0</v>
      </c>
      <c r="AA614" s="6">
        <f>SUMIF(REG!$D$2:$D$124,HISTORICO!$N614,REG!$I$2:$I$124)+SUMIF(REG!$J$2:$J$124,HISTORICO!$N614,REG!$O$2:$O$124)+SUMIF(REG!$P$2:$P$124,HISTORICO!$N614,REG!$U$2:$U$124)+SUMIF(REG!$V$2:$V$124,HISTORICO!$N614,REG!$AA$2:$AA$124)+SUMIF(REG!$AB$2:$AB$124,HISTORICO!$N614,REG!$AG$2:$AG$124)</f>
        <v>0</v>
      </c>
      <c r="AB614" s="6">
        <f>SUM(HISTORICO!$X614:$AA614)</f>
        <v>0</v>
      </c>
      <c r="AC614" s="188" t="str">
        <f>HISTORICO!$AB614/HISTORICO!$O614</f>
        <v>#DIV/0!</v>
      </c>
      <c r="AD614" s="149"/>
      <c r="AE614" s="149"/>
      <c r="AF614" s="149"/>
      <c r="AG614" s="149"/>
      <c r="AH614" s="149"/>
      <c r="AI614" s="149"/>
      <c r="AJ614" s="149"/>
    </row>
    <row r="615" ht="14.25" customHeight="1">
      <c r="A615" s="149"/>
      <c r="F615" s="149"/>
      <c r="G615" s="149"/>
      <c r="H615" s="149"/>
      <c r="I615" s="149"/>
      <c r="J615" s="149"/>
      <c r="K615" s="150"/>
      <c r="L615" s="149"/>
      <c r="M615" s="149"/>
      <c r="N615" s="187" t="s">
        <v>724</v>
      </c>
      <c r="O615" s="6">
        <f>SUM(HISTORICO!$P615:$T615)</f>
        <v>0</v>
      </c>
      <c r="P615" s="6">
        <f>COUNTIF(REG!$D$2:$D$124,HISTORICO!$N615)</f>
        <v>0</v>
      </c>
      <c r="Q615" s="6">
        <f>COUNTIF(REG!$J$2:$J$124,HISTORICO!$N615)</f>
        <v>0</v>
      </c>
      <c r="R615" s="6">
        <f>COUNTIF(REG!$P$2:$P$124,HISTORICO!$N615)</f>
        <v>0</v>
      </c>
      <c r="S615" s="6">
        <f>COUNTIF(REG!$V$2:$V$124,HISTORICO!$N615)</f>
        <v>0</v>
      </c>
      <c r="T615" s="6">
        <f>COUNTIF(REG!$AB$2:$AB$124,HISTORICO!$N615)</f>
        <v>0</v>
      </c>
      <c r="U615" s="161" t="str">
        <f>HISTORICO!$P615/HISTORICO!$O615</f>
        <v>#DIV/0!</v>
      </c>
      <c r="V615" s="161" t="str">
        <f>HISTORICO!$Q615/HISTORICO!$O615</f>
        <v>#DIV/0!</v>
      </c>
      <c r="W615" s="161" t="str">
        <f>(HISTORICO!$S615+HISTORICO!$T615)/HISTORICO!$O615</f>
        <v>#DIV/0!</v>
      </c>
      <c r="X615" s="6">
        <f>SUMIF(REG!$D$2:$D$124,HISTORICO!$N615,REG!$F$2:$F$124)+SUMIF(REG!$J$2:$J$124,HISTORICO!$N615,REG!$L$2:$L$124)+SUMIF(REG!$P$2:$P$124,HISTORICO!$N615,REG!$R$2:$R$124)+SUMIF(REG!$V$2:$V$124,HISTORICO!$N615,REG!$X$2:$X$124)+SUMIF(REG!$AB$2:$AB$124,HISTORICO!$N615,REG!$AD$2:$AD$124)</f>
        <v>0</v>
      </c>
      <c r="Y615" s="6">
        <f>SUMIF(REG!$D$2:$D$124,HISTORICO!$N615,REG!$G$2:$G$124)+SUMIF(REG!$J$2:$J$124,HISTORICO!$N615,REG!$M$2:$M$124)+SUMIF(REG!$P$2:$P$124,HISTORICO!$N615,REG!$S$2:$S$124)+SUMIF(REG!$V$2:$V$124,HISTORICO!$N615,REG!$Y$2:$Y$124)+SUMIF(REG!$AB$2:$AB$124,HISTORICO!$N615,REG!$AE$2:$AE$124)</f>
        <v>0</v>
      </c>
      <c r="Z615" s="6">
        <f>SUMIF(REG!$D$2:$D$124,HISTORICO!$N615,REG!$H$2:$H$124)+SUMIF(REG!$J$2:$J$124,HISTORICO!$N615,REG!$N$2:$N$124)+SUMIF(REG!$P$2:$P$124,HISTORICO!$N615,REG!$T$2:$T$124)+SUMIF(REG!$V$2:$V$124,HISTORICO!$N615,REG!$Z$2:$Z$124)+SUMIF(REG!$AB$2:$AB$124,HISTORICO!$N615,REG!$AF$2:$AF$124)</f>
        <v>0</v>
      </c>
      <c r="AA615" s="6">
        <f>SUMIF(REG!$D$2:$D$124,HISTORICO!$N615,REG!$I$2:$I$124)+SUMIF(REG!$J$2:$J$124,HISTORICO!$N615,REG!$O$2:$O$124)+SUMIF(REG!$P$2:$P$124,HISTORICO!$N615,REG!$U$2:$U$124)+SUMIF(REG!$V$2:$V$124,HISTORICO!$N615,REG!$AA$2:$AA$124)+SUMIF(REG!$AB$2:$AB$124,HISTORICO!$N615,REG!$AG$2:$AG$124)</f>
        <v>0</v>
      </c>
      <c r="AB615" s="6">
        <f>SUM(HISTORICO!$X615:$AA615)</f>
        <v>0</v>
      </c>
      <c r="AC615" s="188" t="str">
        <f>HISTORICO!$AB615/HISTORICO!$O615</f>
        <v>#DIV/0!</v>
      </c>
      <c r="AD615" s="149"/>
      <c r="AE615" s="149"/>
      <c r="AF615" s="149"/>
      <c r="AG615" s="149"/>
      <c r="AH615" s="149"/>
      <c r="AI615" s="149"/>
      <c r="AJ615" s="149"/>
    </row>
    <row r="616" ht="14.25" customHeight="1">
      <c r="A616" s="149"/>
      <c r="F616" s="149"/>
      <c r="G616" s="149"/>
      <c r="H616" s="149"/>
      <c r="I616" s="149"/>
      <c r="J616" s="149"/>
      <c r="K616" s="150"/>
      <c r="L616" s="149"/>
      <c r="M616" s="149"/>
      <c r="N616" s="187" t="s">
        <v>725</v>
      </c>
      <c r="O616" s="6">
        <f>SUM(HISTORICO!$P616:$T616)</f>
        <v>0</v>
      </c>
      <c r="P616" s="6">
        <f>COUNTIF(REG!$D$2:$D$124,HISTORICO!$N616)</f>
        <v>0</v>
      </c>
      <c r="Q616" s="6">
        <f>COUNTIF(REG!$J$2:$J$124,HISTORICO!$N616)</f>
        <v>0</v>
      </c>
      <c r="R616" s="6">
        <f>COUNTIF(REG!$P$2:$P$124,HISTORICO!$N616)</f>
        <v>0</v>
      </c>
      <c r="S616" s="6">
        <f>COUNTIF(REG!$V$2:$V$124,HISTORICO!$N616)</f>
        <v>0</v>
      </c>
      <c r="T616" s="6">
        <f>COUNTIF(REG!$AB$2:$AB$124,HISTORICO!$N616)</f>
        <v>0</v>
      </c>
      <c r="U616" s="161" t="str">
        <f>HISTORICO!$P616/HISTORICO!$O616</f>
        <v>#DIV/0!</v>
      </c>
      <c r="V616" s="161" t="str">
        <f>HISTORICO!$Q616/HISTORICO!$O616</f>
        <v>#DIV/0!</v>
      </c>
      <c r="W616" s="161" t="str">
        <f>(HISTORICO!$S616+HISTORICO!$T616)/HISTORICO!$O616</f>
        <v>#DIV/0!</v>
      </c>
      <c r="X616" s="6">
        <f>SUMIF(REG!$D$2:$D$124,HISTORICO!$N616,REG!$F$2:$F$124)+SUMIF(REG!$J$2:$J$124,HISTORICO!$N616,REG!$L$2:$L$124)+SUMIF(REG!$P$2:$P$124,HISTORICO!$N616,REG!$R$2:$R$124)+SUMIF(REG!$V$2:$V$124,HISTORICO!$N616,REG!$X$2:$X$124)+SUMIF(REG!$AB$2:$AB$124,HISTORICO!$N616,REG!$AD$2:$AD$124)</f>
        <v>0</v>
      </c>
      <c r="Y616" s="6">
        <f>SUMIF(REG!$D$2:$D$124,HISTORICO!$N616,REG!$G$2:$G$124)+SUMIF(REG!$J$2:$J$124,HISTORICO!$N616,REG!$M$2:$M$124)+SUMIF(REG!$P$2:$P$124,HISTORICO!$N616,REG!$S$2:$S$124)+SUMIF(REG!$V$2:$V$124,HISTORICO!$N616,REG!$Y$2:$Y$124)+SUMIF(REG!$AB$2:$AB$124,HISTORICO!$N616,REG!$AE$2:$AE$124)</f>
        <v>0</v>
      </c>
      <c r="Z616" s="6">
        <f>SUMIF(REG!$D$2:$D$124,HISTORICO!$N616,REG!$H$2:$H$124)+SUMIF(REG!$J$2:$J$124,HISTORICO!$N616,REG!$N$2:$N$124)+SUMIF(REG!$P$2:$P$124,HISTORICO!$N616,REG!$T$2:$T$124)+SUMIF(REG!$V$2:$V$124,HISTORICO!$N616,REG!$Z$2:$Z$124)+SUMIF(REG!$AB$2:$AB$124,HISTORICO!$N616,REG!$AF$2:$AF$124)</f>
        <v>0</v>
      </c>
      <c r="AA616" s="6">
        <f>SUMIF(REG!$D$2:$D$124,HISTORICO!$N616,REG!$I$2:$I$124)+SUMIF(REG!$J$2:$J$124,HISTORICO!$N616,REG!$O$2:$O$124)+SUMIF(REG!$P$2:$P$124,HISTORICO!$N616,REG!$U$2:$U$124)+SUMIF(REG!$V$2:$V$124,HISTORICO!$N616,REG!$AA$2:$AA$124)+SUMIF(REG!$AB$2:$AB$124,HISTORICO!$N616,REG!$AG$2:$AG$124)</f>
        <v>0</v>
      </c>
      <c r="AB616" s="6">
        <f>SUM(HISTORICO!$X616:$AA616)</f>
        <v>0</v>
      </c>
      <c r="AC616" s="188" t="str">
        <f>HISTORICO!$AB616/HISTORICO!$O616</f>
        <v>#DIV/0!</v>
      </c>
      <c r="AD616" s="149"/>
      <c r="AE616" s="149"/>
      <c r="AF616" s="149"/>
      <c r="AG616" s="149"/>
      <c r="AH616" s="149"/>
      <c r="AI616" s="149"/>
      <c r="AJ616" s="149"/>
    </row>
    <row r="617" ht="14.25" customHeight="1">
      <c r="A617" s="149"/>
      <c r="F617" s="149"/>
      <c r="G617" s="149"/>
      <c r="H617" s="149"/>
      <c r="I617" s="149"/>
      <c r="J617" s="149"/>
      <c r="K617" s="150"/>
      <c r="L617" s="149"/>
      <c r="M617" s="149"/>
      <c r="N617" s="187" t="s">
        <v>726</v>
      </c>
      <c r="O617" s="6">
        <f>SUM(HISTORICO!$P617:$T617)</f>
        <v>0</v>
      </c>
      <c r="P617" s="6">
        <f>COUNTIF(REG!$D$2:$D$124,HISTORICO!$N617)</f>
        <v>0</v>
      </c>
      <c r="Q617" s="6">
        <f>COUNTIF(REG!$J$2:$J$124,HISTORICO!$N617)</f>
        <v>0</v>
      </c>
      <c r="R617" s="6">
        <f>COUNTIF(REG!$P$2:$P$124,HISTORICO!$N617)</f>
        <v>0</v>
      </c>
      <c r="S617" s="6">
        <f>COUNTIF(REG!$V$2:$V$124,HISTORICO!$N617)</f>
        <v>0</v>
      </c>
      <c r="T617" s="6">
        <f>COUNTIF(REG!$AB$2:$AB$124,HISTORICO!$N617)</f>
        <v>0</v>
      </c>
      <c r="U617" s="161" t="str">
        <f>HISTORICO!$P617/HISTORICO!$O617</f>
        <v>#DIV/0!</v>
      </c>
      <c r="V617" s="161" t="str">
        <f>HISTORICO!$Q617/HISTORICO!$O617</f>
        <v>#DIV/0!</v>
      </c>
      <c r="W617" s="161" t="str">
        <f>(HISTORICO!$S617+HISTORICO!$T617)/HISTORICO!$O617</f>
        <v>#DIV/0!</v>
      </c>
      <c r="X617" s="6">
        <f>SUMIF(REG!$D$2:$D$124,HISTORICO!$N617,REG!$F$2:$F$124)+SUMIF(REG!$J$2:$J$124,HISTORICO!$N617,REG!$L$2:$L$124)+SUMIF(REG!$P$2:$P$124,HISTORICO!$N617,REG!$R$2:$R$124)+SUMIF(REG!$V$2:$V$124,HISTORICO!$N617,REG!$X$2:$X$124)+SUMIF(REG!$AB$2:$AB$124,HISTORICO!$N617,REG!$AD$2:$AD$124)</f>
        <v>0</v>
      </c>
      <c r="Y617" s="6">
        <f>SUMIF(REG!$D$2:$D$124,HISTORICO!$N617,REG!$G$2:$G$124)+SUMIF(REG!$J$2:$J$124,HISTORICO!$N617,REG!$M$2:$M$124)+SUMIF(REG!$P$2:$P$124,HISTORICO!$N617,REG!$S$2:$S$124)+SUMIF(REG!$V$2:$V$124,HISTORICO!$N617,REG!$Y$2:$Y$124)+SUMIF(REG!$AB$2:$AB$124,HISTORICO!$N617,REG!$AE$2:$AE$124)</f>
        <v>0</v>
      </c>
      <c r="Z617" s="6">
        <f>SUMIF(REG!$D$2:$D$124,HISTORICO!$N617,REG!$H$2:$H$124)+SUMIF(REG!$J$2:$J$124,HISTORICO!$N617,REG!$N$2:$N$124)+SUMIF(REG!$P$2:$P$124,HISTORICO!$N617,REG!$T$2:$T$124)+SUMIF(REG!$V$2:$V$124,HISTORICO!$N617,REG!$Z$2:$Z$124)+SUMIF(REG!$AB$2:$AB$124,HISTORICO!$N617,REG!$AF$2:$AF$124)</f>
        <v>0</v>
      </c>
      <c r="AA617" s="6">
        <f>SUMIF(REG!$D$2:$D$124,HISTORICO!$N617,REG!$I$2:$I$124)+SUMIF(REG!$J$2:$J$124,HISTORICO!$N617,REG!$O$2:$O$124)+SUMIF(REG!$P$2:$P$124,HISTORICO!$N617,REG!$U$2:$U$124)+SUMIF(REG!$V$2:$V$124,HISTORICO!$N617,REG!$AA$2:$AA$124)+SUMIF(REG!$AB$2:$AB$124,HISTORICO!$N617,REG!$AG$2:$AG$124)</f>
        <v>0</v>
      </c>
      <c r="AB617" s="6">
        <f>SUM(HISTORICO!$X617:$AA617)</f>
        <v>0</v>
      </c>
      <c r="AC617" s="188" t="str">
        <f>HISTORICO!$AB617/HISTORICO!$O617</f>
        <v>#DIV/0!</v>
      </c>
      <c r="AD617" s="149"/>
      <c r="AE617" s="149"/>
      <c r="AF617" s="149"/>
      <c r="AG617" s="149"/>
      <c r="AH617" s="149"/>
      <c r="AI617" s="149"/>
      <c r="AJ617" s="149"/>
    </row>
    <row r="618" ht="14.25" customHeight="1">
      <c r="A618" s="149"/>
      <c r="F618" s="149"/>
      <c r="G618" s="149"/>
      <c r="H618" s="149"/>
      <c r="I618" s="149"/>
      <c r="J618" s="149"/>
      <c r="K618" s="150"/>
      <c r="L618" s="149"/>
      <c r="M618" s="149"/>
      <c r="N618" s="187" t="s">
        <v>623</v>
      </c>
      <c r="O618" s="6">
        <f>SUM(HISTORICO!$P618:$T618)</f>
        <v>0</v>
      </c>
      <c r="P618" s="6">
        <f>COUNTIF(REG!$D$2:$D$124,HISTORICO!$N618)</f>
        <v>0</v>
      </c>
      <c r="Q618" s="6">
        <f>COUNTIF(REG!$J$2:$J$124,HISTORICO!$N618)</f>
        <v>0</v>
      </c>
      <c r="R618" s="6">
        <f>COUNTIF(REG!$P$2:$P$124,HISTORICO!$N618)</f>
        <v>0</v>
      </c>
      <c r="S618" s="6">
        <f>COUNTIF(REG!$V$2:$V$124,HISTORICO!$N618)</f>
        <v>0</v>
      </c>
      <c r="T618" s="6">
        <f>COUNTIF(REG!$AB$2:$AB$124,HISTORICO!$N618)</f>
        <v>0</v>
      </c>
      <c r="U618" s="161" t="str">
        <f>HISTORICO!$P618/HISTORICO!$O618</f>
        <v>#DIV/0!</v>
      </c>
      <c r="V618" s="161" t="str">
        <f>HISTORICO!$Q618/HISTORICO!$O618</f>
        <v>#DIV/0!</v>
      </c>
      <c r="W618" s="161" t="str">
        <f>(HISTORICO!$S618+HISTORICO!$T618)/HISTORICO!$O618</f>
        <v>#DIV/0!</v>
      </c>
      <c r="X618" s="6">
        <f>SUMIF(REG!$D$2:$D$124,HISTORICO!$N618,REG!$F$2:$F$124)+SUMIF(REG!$J$2:$J$124,HISTORICO!$N618,REG!$L$2:$L$124)+SUMIF(REG!$P$2:$P$124,HISTORICO!$N618,REG!$R$2:$R$124)+SUMIF(REG!$V$2:$V$124,HISTORICO!$N618,REG!$X$2:$X$124)+SUMIF(REG!$AB$2:$AB$124,HISTORICO!$N618,REG!$AD$2:$AD$124)</f>
        <v>0</v>
      </c>
      <c r="Y618" s="6">
        <f>SUMIF(REG!$D$2:$D$124,HISTORICO!$N618,REG!$G$2:$G$124)+SUMIF(REG!$J$2:$J$124,HISTORICO!$N618,REG!$M$2:$M$124)+SUMIF(REG!$P$2:$P$124,HISTORICO!$N618,REG!$S$2:$S$124)+SUMIF(REG!$V$2:$V$124,HISTORICO!$N618,REG!$Y$2:$Y$124)+SUMIF(REG!$AB$2:$AB$124,HISTORICO!$N618,REG!$AE$2:$AE$124)</f>
        <v>0</v>
      </c>
      <c r="Z618" s="6">
        <f>SUMIF(REG!$D$2:$D$124,HISTORICO!$N618,REG!$H$2:$H$124)+SUMIF(REG!$J$2:$J$124,HISTORICO!$N618,REG!$N$2:$N$124)+SUMIF(REG!$P$2:$P$124,HISTORICO!$N618,REG!$T$2:$T$124)+SUMIF(REG!$V$2:$V$124,HISTORICO!$N618,REG!$Z$2:$Z$124)+SUMIF(REG!$AB$2:$AB$124,HISTORICO!$N618,REG!$AF$2:$AF$124)</f>
        <v>0</v>
      </c>
      <c r="AA618" s="6">
        <f>SUMIF(REG!$D$2:$D$124,HISTORICO!$N618,REG!$I$2:$I$124)+SUMIF(REG!$J$2:$J$124,HISTORICO!$N618,REG!$O$2:$O$124)+SUMIF(REG!$P$2:$P$124,HISTORICO!$N618,REG!$U$2:$U$124)+SUMIF(REG!$V$2:$V$124,HISTORICO!$N618,REG!$AA$2:$AA$124)+SUMIF(REG!$AB$2:$AB$124,HISTORICO!$N618,REG!$AG$2:$AG$124)</f>
        <v>0</v>
      </c>
      <c r="AB618" s="6">
        <f>SUM(HISTORICO!$X618:$AA618)</f>
        <v>0</v>
      </c>
      <c r="AC618" s="188" t="str">
        <f>HISTORICO!$AB618/HISTORICO!$O618</f>
        <v>#DIV/0!</v>
      </c>
      <c r="AD618" s="149"/>
      <c r="AE618" s="149"/>
      <c r="AF618" s="149"/>
      <c r="AG618" s="149"/>
      <c r="AH618" s="149"/>
      <c r="AI618" s="149"/>
      <c r="AJ618" s="149"/>
    </row>
    <row r="619" ht="14.25" customHeight="1">
      <c r="A619" s="149"/>
      <c r="F619" s="149"/>
      <c r="G619" s="149"/>
      <c r="H619" s="149"/>
      <c r="I619" s="149"/>
      <c r="J619" s="149"/>
      <c r="K619" s="150"/>
      <c r="L619" s="149"/>
      <c r="M619" s="149"/>
      <c r="N619" s="187" t="s">
        <v>727</v>
      </c>
      <c r="O619" s="6">
        <f>SUM(HISTORICO!$P619:$T619)</f>
        <v>0</v>
      </c>
      <c r="P619" s="6">
        <f>COUNTIF(REG!$D$2:$D$124,HISTORICO!$N619)</f>
        <v>0</v>
      </c>
      <c r="Q619" s="6">
        <f>COUNTIF(REG!$J$2:$J$124,HISTORICO!$N619)</f>
        <v>0</v>
      </c>
      <c r="R619" s="6">
        <f>COUNTIF(REG!$P$2:$P$124,HISTORICO!$N619)</f>
        <v>0</v>
      </c>
      <c r="S619" s="6">
        <f>COUNTIF(REG!$V$2:$V$124,HISTORICO!$N619)</f>
        <v>0</v>
      </c>
      <c r="T619" s="6">
        <f>COUNTIF(REG!$AB$2:$AB$124,HISTORICO!$N619)</f>
        <v>0</v>
      </c>
      <c r="U619" s="161" t="str">
        <f>HISTORICO!$P619/HISTORICO!$O619</f>
        <v>#DIV/0!</v>
      </c>
      <c r="V619" s="161" t="str">
        <f>HISTORICO!$Q619/HISTORICO!$O619</f>
        <v>#DIV/0!</v>
      </c>
      <c r="W619" s="161" t="str">
        <f>(HISTORICO!$S619+HISTORICO!$T619)/HISTORICO!$O619</f>
        <v>#DIV/0!</v>
      </c>
      <c r="X619" s="6">
        <f>SUMIF(REG!$D$2:$D$124,HISTORICO!$N619,REG!$F$2:$F$124)+SUMIF(REG!$J$2:$J$124,HISTORICO!$N619,REG!$L$2:$L$124)+SUMIF(REG!$P$2:$P$124,HISTORICO!$N619,REG!$R$2:$R$124)+SUMIF(REG!$V$2:$V$124,HISTORICO!$N619,REG!$X$2:$X$124)+SUMIF(REG!$AB$2:$AB$124,HISTORICO!$N619,REG!$AD$2:$AD$124)</f>
        <v>0</v>
      </c>
      <c r="Y619" s="6">
        <f>SUMIF(REG!$D$2:$D$124,HISTORICO!$N619,REG!$G$2:$G$124)+SUMIF(REG!$J$2:$J$124,HISTORICO!$N619,REG!$M$2:$M$124)+SUMIF(REG!$P$2:$P$124,HISTORICO!$N619,REG!$S$2:$S$124)+SUMIF(REG!$V$2:$V$124,HISTORICO!$N619,REG!$Y$2:$Y$124)+SUMIF(REG!$AB$2:$AB$124,HISTORICO!$N619,REG!$AE$2:$AE$124)</f>
        <v>0</v>
      </c>
      <c r="Z619" s="6">
        <f>SUMIF(REG!$D$2:$D$124,HISTORICO!$N619,REG!$H$2:$H$124)+SUMIF(REG!$J$2:$J$124,HISTORICO!$N619,REG!$N$2:$N$124)+SUMIF(REG!$P$2:$P$124,HISTORICO!$N619,REG!$T$2:$T$124)+SUMIF(REG!$V$2:$V$124,HISTORICO!$N619,REG!$Z$2:$Z$124)+SUMIF(REG!$AB$2:$AB$124,HISTORICO!$N619,REG!$AF$2:$AF$124)</f>
        <v>0</v>
      </c>
      <c r="AA619" s="6">
        <f>SUMIF(REG!$D$2:$D$124,HISTORICO!$N619,REG!$I$2:$I$124)+SUMIF(REG!$J$2:$J$124,HISTORICO!$N619,REG!$O$2:$O$124)+SUMIF(REG!$P$2:$P$124,HISTORICO!$N619,REG!$U$2:$U$124)+SUMIF(REG!$V$2:$V$124,HISTORICO!$N619,REG!$AA$2:$AA$124)+SUMIF(REG!$AB$2:$AB$124,HISTORICO!$N619,REG!$AG$2:$AG$124)</f>
        <v>0</v>
      </c>
      <c r="AB619" s="6">
        <f>SUM(HISTORICO!$X619:$AA619)</f>
        <v>0</v>
      </c>
      <c r="AC619" s="188" t="str">
        <f>HISTORICO!$AB619/HISTORICO!$O619</f>
        <v>#DIV/0!</v>
      </c>
      <c r="AD619" s="149"/>
      <c r="AE619" s="149"/>
      <c r="AF619" s="149"/>
      <c r="AG619" s="149"/>
      <c r="AH619" s="149"/>
      <c r="AI619" s="149"/>
      <c r="AJ619" s="149"/>
    </row>
    <row r="620" ht="14.25" customHeight="1">
      <c r="A620" s="149"/>
      <c r="F620" s="149"/>
      <c r="G620" s="149"/>
      <c r="H620" s="149"/>
      <c r="I620" s="149"/>
      <c r="J620" s="149"/>
      <c r="K620" s="150"/>
      <c r="L620" s="149"/>
      <c r="M620" s="149"/>
      <c r="N620" s="187" t="s">
        <v>728</v>
      </c>
      <c r="O620" s="6">
        <f>SUM(HISTORICO!$P620:$T620)</f>
        <v>0</v>
      </c>
      <c r="P620" s="6">
        <f>COUNTIF(REG!$D$2:$D$124,HISTORICO!$N620)</f>
        <v>0</v>
      </c>
      <c r="Q620" s="6">
        <f>COUNTIF(REG!$J$2:$J$124,HISTORICO!$N620)</f>
        <v>0</v>
      </c>
      <c r="R620" s="6">
        <f>COUNTIF(REG!$P$2:$P$124,HISTORICO!$N620)</f>
        <v>0</v>
      </c>
      <c r="S620" s="6">
        <f>COUNTIF(REG!$V$2:$V$124,HISTORICO!$N620)</f>
        <v>0</v>
      </c>
      <c r="T620" s="6">
        <f>COUNTIF(REG!$AB$2:$AB$124,HISTORICO!$N620)</f>
        <v>0</v>
      </c>
      <c r="U620" s="161" t="str">
        <f>HISTORICO!$P620/HISTORICO!$O620</f>
        <v>#DIV/0!</v>
      </c>
      <c r="V620" s="161" t="str">
        <f>HISTORICO!$Q620/HISTORICO!$O620</f>
        <v>#DIV/0!</v>
      </c>
      <c r="W620" s="161" t="str">
        <f>(HISTORICO!$S620+HISTORICO!$T620)/HISTORICO!$O620</f>
        <v>#DIV/0!</v>
      </c>
      <c r="X620" s="6">
        <f>SUMIF(REG!$D$2:$D$124,HISTORICO!$N620,REG!$F$2:$F$124)+SUMIF(REG!$J$2:$J$124,HISTORICO!$N620,REG!$L$2:$L$124)+SUMIF(REG!$P$2:$P$124,HISTORICO!$N620,REG!$R$2:$R$124)+SUMIF(REG!$V$2:$V$124,HISTORICO!$N620,REG!$X$2:$X$124)+SUMIF(REG!$AB$2:$AB$124,HISTORICO!$N620,REG!$AD$2:$AD$124)</f>
        <v>0</v>
      </c>
      <c r="Y620" s="6">
        <f>SUMIF(REG!$D$2:$D$124,HISTORICO!$N620,REG!$G$2:$G$124)+SUMIF(REG!$J$2:$J$124,HISTORICO!$N620,REG!$M$2:$M$124)+SUMIF(REG!$P$2:$P$124,HISTORICO!$N620,REG!$S$2:$S$124)+SUMIF(REG!$V$2:$V$124,HISTORICO!$N620,REG!$Y$2:$Y$124)+SUMIF(REG!$AB$2:$AB$124,HISTORICO!$N620,REG!$AE$2:$AE$124)</f>
        <v>0</v>
      </c>
      <c r="Z620" s="6">
        <f>SUMIF(REG!$D$2:$D$124,HISTORICO!$N620,REG!$H$2:$H$124)+SUMIF(REG!$J$2:$J$124,HISTORICO!$N620,REG!$N$2:$N$124)+SUMIF(REG!$P$2:$P$124,HISTORICO!$N620,REG!$T$2:$T$124)+SUMIF(REG!$V$2:$V$124,HISTORICO!$N620,REG!$Z$2:$Z$124)+SUMIF(REG!$AB$2:$AB$124,HISTORICO!$N620,REG!$AF$2:$AF$124)</f>
        <v>0</v>
      </c>
      <c r="AA620" s="6">
        <f>SUMIF(REG!$D$2:$D$124,HISTORICO!$N620,REG!$I$2:$I$124)+SUMIF(REG!$J$2:$J$124,HISTORICO!$N620,REG!$O$2:$O$124)+SUMIF(REG!$P$2:$P$124,HISTORICO!$N620,REG!$U$2:$U$124)+SUMIF(REG!$V$2:$V$124,HISTORICO!$N620,REG!$AA$2:$AA$124)+SUMIF(REG!$AB$2:$AB$124,HISTORICO!$N620,REG!$AG$2:$AG$124)</f>
        <v>0</v>
      </c>
      <c r="AB620" s="6">
        <f>SUM(HISTORICO!$X620:$AA620)</f>
        <v>0</v>
      </c>
      <c r="AC620" s="188" t="str">
        <f>HISTORICO!$AB620/HISTORICO!$O620</f>
        <v>#DIV/0!</v>
      </c>
      <c r="AD620" s="149"/>
      <c r="AE620" s="149"/>
      <c r="AF620" s="149"/>
      <c r="AG620" s="149"/>
      <c r="AH620" s="149"/>
      <c r="AI620" s="149"/>
      <c r="AJ620" s="149"/>
    </row>
    <row r="621" ht="14.25" customHeight="1">
      <c r="A621" s="149"/>
      <c r="F621" s="149"/>
      <c r="G621" s="149"/>
      <c r="H621" s="149"/>
      <c r="I621" s="149"/>
      <c r="J621" s="149"/>
      <c r="K621" s="150"/>
      <c r="L621" s="149"/>
      <c r="M621" s="149"/>
      <c r="N621" s="187" t="s">
        <v>729</v>
      </c>
      <c r="O621" s="6">
        <f>SUM(HISTORICO!$P621:$T621)</f>
        <v>0</v>
      </c>
      <c r="P621" s="6">
        <f>COUNTIF(REG!$D$2:$D$124,HISTORICO!$N621)</f>
        <v>0</v>
      </c>
      <c r="Q621" s="6">
        <f>COUNTIF(REG!$J$2:$J$124,HISTORICO!$N621)</f>
        <v>0</v>
      </c>
      <c r="R621" s="6">
        <f>COUNTIF(REG!$P$2:$P$124,HISTORICO!$N621)</f>
        <v>0</v>
      </c>
      <c r="S621" s="6">
        <f>COUNTIF(REG!$V$2:$V$124,HISTORICO!$N621)</f>
        <v>0</v>
      </c>
      <c r="T621" s="6">
        <f>COUNTIF(REG!$AB$2:$AB$124,HISTORICO!$N621)</f>
        <v>0</v>
      </c>
      <c r="U621" s="161" t="str">
        <f>HISTORICO!$P621/HISTORICO!$O621</f>
        <v>#DIV/0!</v>
      </c>
      <c r="V621" s="161" t="str">
        <f>HISTORICO!$Q621/HISTORICO!$O621</f>
        <v>#DIV/0!</v>
      </c>
      <c r="W621" s="161" t="str">
        <f>(HISTORICO!$S621+HISTORICO!$T621)/HISTORICO!$O621</f>
        <v>#DIV/0!</v>
      </c>
      <c r="X621" s="6">
        <f>SUMIF(REG!$D$2:$D$124,HISTORICO!$N621,REG!$F$2:$F$124)+SUMIF(REG!$J$2:$J$124,HISTORICO!$N621,REG!$L$2:$L$124)+SUMIF(REG!$P$2:$P$124,HISTORICO!$N621,REG!$R$2:$R$124)+SUMIF(REG!$V$2:$V$124,HISTORICO!$N621,REG!$X$2:$X$124)+SUMIF(REG!$AB$2:$AB$124,HISTORICO!$N621,REG!$AD$2:$AD$124)</f>
        <v>0</v>
      </c>
      <c r="Y621" s="6">
        <f>SUMIF(REG!$D$2:$D$124,HISTORICO!$N621,REG!$G$2:$G$124)+SUMIF(REG!$J$2:$J$124,HISTORICO!$N621,REG!$M$2:$M$124)+SUMIF(REG!$P$2:$P$124,HISTORICO!$N621,REG!$S$2:$S$124)+SUMIF(REG!$V$2:$V$124,HISTORICO!$N621,REG!$Y$2:$Y$124)+SUMIF(REG!$AB$2:$AB$124,HISTORICO!$N621,REG!$AE$2:$AE$124)</f>
        <v>0</v>
      </c>
      <c r="Z621" s="6">
        <f>SUMIF(REG!$D$2:$D$124,HISTORICO!$N621,REG!$H$2:$H$124)+SUMIF(REG!$J$2:$J$124,HISTORICO!$N621,REG!$N$2:$N$124)+SUMIF(REG!$P$2:$P$124,HISTORICO!$N621,REG!$T$2:$T$124)+SUMIF(REG!$V$2:$V$124,HISTORICO!$N621,REG!$Z$2:$Z$124)+SUMIF(REG!$AB$2:$AB$124,HISTORICO!$N621,REG!$AF$2:$AF$124)</f>
        <v>0</v>
      </c>
      <c r="AA621" s="6">
        <f>SUMIF(REG!$D$2:$D$124,HISTORICO!$N621,REG!$I$2:$I$124)+SUMIF(REG!$J$2:$J$124,HISTORICO!$N621,REG!$O$2:$O$124)+SUMIF(REG!$P$2:$P$124,HISTORICO!$N621,REG!$U$2:$U$124)+SUMIF(REG!$V$2:$V$124,HISTORICO!$N621,REG!$AA$2:$AA$124)+SUMIF(REG!$AB$2:$AB$124,HISTORICO!$N621,REG!$AG$2:$AG$124)</f>
        <v>0</v>
      </c>
      <c r="AB621" s="6">
        <f>SUM(HISTORICO!$X621:$AA621)</f>
        <v>0</v>
      </c>
      <c r="AC621" s="188" t="str">
        <f>HISTORICO!$AB621/HISTORICO!$O621</f>
        <v>#DIV/0!</v>
      </c>
      <c r="AD621" s="149"/>
      <c r="AE621" s="149"/>
      <c r="AF621" s="149"/>
      <c r="AG621" s="149"/>
      <c r="AH621" s="149"/>
      <c r="AI621" s="149"/>
      <c r="AJ621" s="149"/>
    </row>
    <row r="622" ht="14.25" customHeight="1">
      <c r="A622" s="149"/>
      <c r="F622" s="149"/>
      <c r="G622" s="149"/>
      <c r="H622" s="149"/>
      <c r="I622" s="149"/>
      <c r="J622" s="149"/>
      <c r="K622" s="150"/>
      <c r="L622" s="149"/>
      <c r="M622" s="149"/>
      <c r="N622" s="187" t="s">
        <v>733</v>
      </c>
      <c r="O622" s="6">
        <f>SUM(HISTORICO!$P622:$T622)</f>
        <v>0</v>
      </c>
      <c r="P622" s="6">
        <f>COUNTIF(REG!$D$2:$D$124,HISTORICO!$N622)</f>
        <v>0</v>
      </c>
      <c r="Q622" s="6">
        <f>COUNTIF(REG!$J$2:$J$124,HISTORICO!$N622)</f>
        <v>0</v>
      </c>
      <c r="R622" s="6">
        <f>COUNTIF(REG!$P$2:$P$124,HISTORICO!$N622)</f>
        <v>0</v>
      </c>
      <c r="S622" s="6">
        <f>COUNTIF(REG!$V$2:$V$124,HISTORICO!$N622)</f>
        <v>0</v>
      </c>
      <c r="T622" s="6">
        <f>COUNTIF(REG!$AB$2:$AB$124,HISTORICO!$N622)</f>
        <v>0</v>
      </c>
      <c r="U622" s="161" t="str">
        <f>HISTORICO!$P622/HISTORICO!$O622</f>
        <v>#DIV/0!</v>
      </c>
      <c r="V622" s="161" t="str">
        <f>HISTORICO!$Q622/HISTORICO!$O622</f>
        <v>#DIV/0!</v>
      </c>
      <c r="W622" s="161" t="str">
        <f>(HISTORICO!$S622+HISTORICO!$T622)/HISTORICO!$O622</f>
        <v>#DIV/0!</v>
      </c>
      <c r="X622" s="6">
        <f>SUMIF(REG!$D$2:$D$124,HISTORICO!$N622,REG!$F$2:$F$124)+SUMIF(REG!$J$2:$J$124,HISTORICO!$N622,REG!$L$2:$L$124)+SUMIF(REG!$P$2:$P$124,HISTORICO!$N622,REG!$R$2:$R$124)+SUMIF(REG!$V$2:$V$124,HISTORICO!$N622,REG!$X$2:$X$124)+SUMIF(REG!$AB$2:$AB$124,HISTORICO!$N622,REG!$AD$2:$AD$124)</f>
        <v>0</v>
      </c>
      <c r="Y622" s="6">
        <f>SUMIF(REG!$D$2:$D$124,HISTORICO!$N622,REG!$G$2:$G$124)+SUMIF(REG!$J$2:$J$124,HISTORICO!$N622,REG!$M$2:$M$124)+SUMIF(REG!$P$2:$P$124,HISTORICO!$N622,REG!$S$2:$S$124)+SUMIF(REG!$V$2:$V$124,HISTORICO!$N622,REG!$Y$2:$Y$124)+SUMIF(REG!$AB$2:$AB$124,HISTORICO!$N622,REG!$AE$2:$AE$124)</f>
        <v>0</v>
      </c>
      <c r="Z622" s="6">
        <f>SUMIF(REG!$D$2:$D$124,HISTORICO!$N622,REG!$H$2:$H$124)+SUMIF(REG!$J$2:$J$124,HISTORICO!$N622,REG!$N$2:$N$124)+SUMIF(REG!$P$2:$P$124,HISTORICO!$N622,REG!$T$2:$T$124)+SUMIF(REG!$V$2:$V$124,HISTORICO!$N622,REG!$Z$2:$Z$124)+SUMIF(REG!$AB$2:$AB$124,HISTORICO!$N622,REG!$AF$2:$AF$124)</f>
        <v>0</v>
      </c>
      <c r="AA622" s="6">
        <f>SUMIF(REG!$D$2:$D$124,HISTORICO!$N622,REG!$I$2:$I$124)+SUMIF(REG!$J$2:$J$124,HISTORICO!$N622,REG!$O$2:$O$124)+SUMIF(REG!$P$2:$P$124,HISTORICO!$N622,REG!$U$2:$U$124)+SUMIF(REG!$V$2:$V$124,HISTORICO!$N622,REG!$AA$2:$AA$124)+SUMIF(REG!$AB$2:$AB$124,HISTORICO!$N622,REG!$AG$2:$AG$124)</f>
        <v>0</v>
      </c>
      <c r="AB622" s="6">
        <f>SUM(HISTORICO!$X622:$AA622)</f>
        <v>0</v>
      </c>
      <c r="AC622" s="188" t="str">
        <f>HISTORICO!$AB622/HISTORICO!$O622</f>
        <v>#DIV/0!</v>
      </c>
      <c r="AD622" s="149"/>
      <c r="AE622" s="149"/>
      <c r="AF622" s="149"/>
      <c r="AG622" s="149"/>
      <c r="AH622" s="149"/>
      <c r="AI622" s="149"/>
      <c r="AJ622" s="149"/>
    </row>
    <row r="623" ht="14.25" customHeight="1">
      <c r="A623" s="149"/>
      <c r="F623" s="149"/>
      <c r="G623" s="149"/>
      <c r="H623" s="149"/>
      <c r="I623" s="149"/>
      <c r="J623" s="149"/>
      <c r="K623" s="150"/>
      <c r="L623" s="149"/>
      <c r="M623" s="149"/>
      <c r="N623" s="187" t="s">
        <v>734</v>
      </c>
      <c r="O623" s="6">
        <f>SUM(HISTORICO!$P623:$T623)</f>
        <v>0</v>
      </c>
      <c r="P623" s="6">
        <f>COUNTIF(REG!$D$2:$D$124,HISTORICO!$N623)</f>
        <v>0</v>
      </c>
      <c r="Q623" s="6">
        <f>COUNTIF(REG!$J$2:$J$124,HISTORICO!$N623)</f>
        <v>0</v>
      </c>
      <c r="R623" s="6">
        <f>COUNTIF(REG!$P$2:$P$124,HISTORICO!$N623)</f>
        <v>0</v>
      </c>
      <c r="S623" s="6">
        <f>COUNTIF(REG!$V$2:$V$124,HISTORICO!$N623)</f>
        <v>0</v>
      </c>
      <c r="T623" s="6">
        <f>COUNTIF(REG!$AB$2:$AB$124,HISTORICO!$N623)</f>
        <v>0</v>
      </c>
      <c r="U623" s="161" t="str">
        <f>HISTORICO!$P623/HISTORICO!$O623</f>
        <v>#DIV/0!</v>
      </c>
      <c r="V623" s="161" t="str">
        <f>HISTORICO!$Q623/HISTORICO!$O623</f>
        <v>#DIV/0!</v>
      </c>
      <c r="W623" s="161" t="str">
        <f>(HISTORICO!$S623+HISTORICO!$T623)/HISTORICO!$O623</f>
        <v>#DIV/0!</v>
      </c>
      <c r="X623" s="6">
        <f>SUMIF(REG!$D$2:$D$124,HISTORICO!$N623,REG!$F$2:$F$124)+SUMIF(REG!$J$2:$J$124,HISTORICO!$N623,REG!$L$2:$L$124)+SUMIF(REG!$P$2:$P$124,HISTORICO!$N623,REG!$R$2:$R$124)+SUMIF(REG!$V$2:$V$124,HISTORICO!$N623,REG!$X$2:$X$124)+SUMIF(REG!$AB$2:$AB$124,HISTORICO!$N623,REG!$AD$2:$AD$124)</f>
        <v>0</v>
      </c>
      <c r="Y623" s="6">
        <f>SUMIF(REG!$D$2:$D$124,HISTORICO!$N623,REG!$G$2:$G$124)+SUMIF(REG!$J$2:$J$124,HISTORICO!$N623,REG!$M$2:$M$124)+SUMIF(REG!$P$2:$P$124,HISTORICO!$N623,REG!$S$2:$S$124)+SUMIF(REG!$V$2:$V$124,HISTORICO!$N623,REG!$Y$2:$Y$124)+SUMIF(REG!$AB$2:$AB$124,HISTORICO!$N623,REG!$AE$2:$AE$124)</f>
        <v>0</v>
      </c>
      <c r="Z623" s="6">
        <f>SUMIF(REG!$D$2:$D$124,HISTORICO!$N623,REG!$H$2:$H$124)+SUMIF(REG!$J$2:$J$124,HISTORICO!$N623,REG!$N$2:$N$124)+SUMIF(REG!$P$2:$P$124,HISTORICO!$N623,REG!$T$2:$T$124)+SUMIF(REG!$V$2:$V$124,HISTORICO!$N623,REG!$Z$2:$Z$124)+SUMIF(REG!$AB$2:$AB$124,HISTORICO!$N623,REG!$AF$2:$AF$124)</f>
        <v>0</v>
      </c>
      <c r="AA623" s="6">
        <f>SUMIF(REG!$D$2:$D$124,HISTORICO!$N623,REG!$I$2:$I$124)+SUMIF(REG!$J$2:$J$124,HISTORICO!$N623,REG!$O$2:$O$124)+SUMIF(REG!$P$2:$P$124,HISTORICO!$N623,REG!$U$2:$U$124)+SUMIF(REG!$V$2:$V$124,HISTORICO!$N623,REG!$AA$2:$AA$124)+SUMIF(REG!$AB$2:$AB$124,HISTORICO!$N623,REG!$AG$2:$AG$124)</f>
        <v>0</v>
      </c>
      <c r="AB623" s="6">
        <f>SUM(HISTORICO!$X623:$AA623)</f>
        <v>0</v>
      </c>
      <c r="AC623" s="188" t="str">
        <f>HISTORICO!$AB623/HISTORICO!$O623</f>
        <v>#DIV/0!</v>
      </c>
      <c r="AD623" s="149"/>
      <c r="AE623" s="149"/>
      <c r="AF623" s="149"/>
      <c r="AG623" s="149"/>
      <c r="AH623" s="149"/>
      <c r="AI623" s="149"/>
      <c r="AJ623" s="149"/>
    </row>
    <row r="624" ht="14.25" customHeight="1">
      <c r="A624" s="149"/>
      <c r="F624" s="149"/>
      <c r="G624" s="149"/>
      <c r="H624" s="149"/>
      <c r="I624" s="149"/>
      <c r="J624" s="149"/>
      <c r="K624" s="150"/>
      <c r="L624" s="149"/>
      <c r="M624" s="149"/>
      <c r="N624" s="187" t="s">
        <v>730</v>
      </c>
      <c r="O624" s="6">
        <f>SUM(HISTORICO!$P624:$T624)</f>
        <v>0</v>
      </c>
      <c r="P624" s="6">
        <f>COUNTIF(REG!$D$2:$D$124,HISTORICO!$N624)</f>
        <v>0</v>
      </c>
      <c r="Q624" s="6">
        <f>COUNTIF(REG!$J$2:$J$124,HISTORICO!$N624)</f>
        <v>0</v>
      </c>
      <c r="R624" s="6">
        <f>COUNTIF(REG!$P$2:$P$124,HISTORICO!$N624)</f>
        <v>0</v>
      </c>
      <c r="S624" s="6">
        <f>COUNTIF(REG!$V$2:$V$124,HISTORICO!$N624)</f>
        <v>0</v>
      </c>
      <c r="T624" s="6">
        <f>COUNTIF(REG!$AB$2:$AB$124,HISTORICO!$N624)</f>
        <v>0</v>
      </c>
      <c r="U624" s="161" t="str">
        <f>HISTORICO!$P624/HISTORICO!$O624</f>
        <v>#DIV/0!</v>
      </c>
      <c r="V624" s="161" t="str">
        <f>HISTORICO!$Q624/HISTORICO!$O624</f>
        <v>#DIV/0!</v>
      </c>
      <c r="W624" s="161" t="str">
        <f>(HISTORICO!$S624+HISTORICO!$T624)/HISTORICO!$O624</f>
        <v>#DIV/0!</v>
      </c>
      <c r="X624" s="6">
        <f>SUMIF(REG!$D$2:$D$124,HISTORICO!$N624,REG!$F$2:$F$124)+SUMIF(REG!$J$2:$J$124,HISTORICO!$N624,REG!$L$2:$L$124)+SUMIF(REG!$P$2:$P$124,HISTORICO!$N624,REG!$R$2:$R$124)+SUMIF(REG!$V$2:$V$124,HISTORICO!$N624,REG!$X$2:$X$124)+SUMIF(REG!$AB$2:$AB$124,HISTORICO!$N624,REG!$AD$2:$AD$124)</f>
        <v>0</v>
      </c>
      <c r="Y624" s="6">
        <f>SUMIF(REG!$D$2:$D$124,HISTORICO!$N624,REG!$G$2:$G$124)+SUMIF(REG!$J$2:$J$124,HISTORICO!$N624,REG!$M$2:$M$124)+SUMIF(REG!$P$2:$P$124,HISTORICO!$N624,REG!$S$2:$S$124)+SUMIF(REG!$V$2:$V$124,HISTORICO!$N624,REG!$Y$2:$Y$124)+SUMIF(REG!$AB$2:$AB$124,HISTORICO!$N624,REG!$AE$2:$AE$124)</f>
        <v>0</v>
      </c>
      <c r="Z624" s="6">
        <f>SUMIF(REG!$D$2:$D$124,HISTORICO!$N624,REG!$H$2:$H$124)+SUMIF(REG!$J$2:$J$124,HISTORICO!$N624,REG!$N$2:$N$124)+SUMIF(REG!$P$2:$P$124,HISTORICO!$N624,REG!$T$2:$T$124)+SUMIF(REG!$V$2:$V$124,HISTORICO!$N624,REG!$Z$2:$Z$124)+SUMIF(REG!$AB$2:$AB$124,HISTORICO!$N624,REG!$AF$2:$AF$124)</f>
        <v>0</v>
      </c>
      <c r="AA624" s="6">
        <f>SUMIF(REG!$D$2:$D$124,HISTORICO!$N624,REG!$I$2:$I$124)+SUMIF(REG!$J$2:$J$124,HISTORICO!$N624,REG!$O$2:$O$124)+SUMIF(REG!$P$2:$P$124,HISTORICO!$N624,REG!$U$2:$U$124)+SUMIF(REG!$V$2:$V$124,HISTORICO!$N624,REG!$AA$2:$AA$124)+SUMIF(REG!$AB$2:$AB$124,HISTORICO!$N624,REG!$AG$2:$AG$124)</f>
        <v>0</v>
      </c>
      <c r="AB624" s="6">
        <f>SUM(HISTORICO!$X624:$AA624)</f>
        <v>0</v>
      </c>
      <c r="AC624" s="188" t="str">
        <f>HISTORICO!$AB624/HISTORICO!$O624</f>
        <v>#DIV/0!</v>
      </c>
      <c r="AD624" s="149"/>
      <c r="AE624" s="149"/>
      <c r="AF624" s="149"/>
      <c r="AG624" s="149"/>
      <c r="AH624" s="149"/>
      <c r="AI624" s="149"/>
      <c r="AJ624" s="149"/>
    </row>
    <row r="625" ht="14.25" customHeight="1">
      <c r="A625" s="149"/>
      <c r="F625" s="149"/>
      <c r="G625" s="149"/>
      <c r="H625" s="149"/>
      <c r="I625" s="149"/>
      <c r="J625" s="149"/>
      <c r="K625" s="150"/>
      <c r="L625" s="149"/>
      <c r="M625" s="149"/>
      <c r="N625" s="187" t="s">
        <v>735</v>
      </c>
      <c r="O625" s="6">
        <f>SUM(HISTORICO!$P625:$T625)</f>
        <v>0</v>
      </c>
      <c r="P625" s="6">
        <f>COUNTIF(REG!$D$2:$D$124,HISTORICO!$N625)</f>
        <v>0</v>
      </c>
      <c r="Q625" s="6">
        <f>COUNTIF(REG!$J$2:$J$124,HISTORICO!$N625)</f>
        <v>0</v>
      </c>
      <c r="R625" s="6">
        <f>COUNTIF(REG!$P$2:$P$124,HISTORICO!$N625)</f>
        <v>0</v>
      </c>
      <c r="S625" s="6">
        <f>COUNTIF(REG!$V$2:$V$124,HISTORICO!$N625)</f>
        <v>0</v>
      </c>
      <c r="T625" s="6">
        <f>COUNTIF(REG!$AB$2:$AB$124,HISTORICO!$N625)</f>
        <v>0</v>
      </c>
      <c r="U625" s="161" t="str">
        <f>HISTORICO!$P625/HISTORICO!$O625</f>
        <v>#DIV/0!</v>
      </c>
      <c r="V625" s="161" t="str">
        <f>HISTORICO!$Q625/HISTORICO!$O625</f>
        <v>#DIV/0!</v>
      </c>
      <c r="W625" s="161" t="str">
        <f>(HISTORICO!$S625+HISTORICO!$T625)/HISTORICO!$O625</f>
        <v>#DIV/0!</v>
      </c>
      <c r="X625" s="6">
        <f>SUMIF(REG!$D$2:$D$124,HISTORICO!$N625,REG!$F$2:$F$124)+SUMIF(REG!$J$2:$J$124,HISTORICO!$N625,REG!$L$2:$L$124)+SUMIF(REG!$P$2:$P$124,HISTORICO!$N625,REG!$R$2:$R$124)+SUMIF(REG!$V$2:$V$124,HISTORICO!$N625,REG!$X$2:$X$124)+SUMIF(REG!$AB$2:$AB$124,HISTORICO!$N625,REG!$AD$2:$AD$124)</f>
        <v>0</v>
      </c>
      <c r="Y625" s="6">
        <f>SUMIF(REG!$D$2:$D$124,HISTORICO!$N625,REG!$G$2:$G$124)+SUMIF(REG!$J$2:$J$124,HISTORICO!$N625,REG!$M$2:$M$124)+SUMIF(REG!$P$2:$P$124,HISTORICO!$N625,REG!$S$2:$S$124)+SUMIF(REG!$V$2:$V$124,HISTORICO!$N625,REG!$Y$2:$Y$124)+SUMIF(REG!$AB$2:$AB$124,HISTORICO!$N625,REG!$AE$2:$AE$124)</f>
        <v>0</v>
      </c>
      <c r="Z625" s="6">
        <f>SUMIF(REG!$D$2:$D$124,HISTORICO!$N625,REG!$H$2:$H$124)+SUMIF(REG!$J$2:$J$124,HISTORICO!$N625,REG!$N$2:$N$124)+SUMIF(REG!$P$2:$P$124,HISTORICO!$N625,REG!$T$2:$T$124)+SUMIF(REG!$V$2:$V$124,HISTORICO!$N625,REG!$Z$2:$Z$124)+SUMIF(REG!$AB$2:$AB$124,HISTORICO!$N625,REG!$AF$2:$AF$124)</f>
        <v>0</v>
      </c>
      <c r="AA625" s="6">
        <f>SUMIF(REG!$D$2:$D$124,HISTORICO!$N625,REG!$I$2:$I$124)+SUMIF(REG!$J$2:$J$124,HISTORICO!$N625,REG!$O$2:$O$124)+SUMIF(REG!$P$2:$P$124,HISTORICO!$N625,REG!$U$2:$U$124)+SUMIF(REG!$V$2:$V$124,HISTORICO!$N625,REG!$AA$2:$AA$124)+SUMIF(REG!$AB$2:$AB$124,HISTORICO!$N625,REG!$AG$2:$AG$124)</f>
        <v>0</v>
      </c>
      <c r="AB625" s="6">
        <f>SUM(HISTORICO!$X625:$AA625)</f>
        <v>0</v>
      </c>
      <c r="AC625" s="188" t="str">
        <f>HISTORICO!$AB625/HISTORICO!$O625</f>
        <v>#DIV/0!</v>
      </c>
      <c r="AD625" s="149"/>
      <c r="AE625" s="149"/>
      <c r="AF625" s="149"/>
      <c r="AG625" s="149"/>
      <c r="AH625" s="149"/>
      <c r="AI625" s="149"/>
      <c r="AJ625" s="149"/>
    </row>
    <row r="626" ht="14.25" customHeight="1">
      <c r="A626" s="149"/>
      <c r="B626" s="149"/>
      <c r="C626" s="149"/>
      <c r="D626" s="149"/>
      <c r="E626" s="150"/>
      <c r="F626" s="149"/>
      <c r="G626" s="149"/>
      <c r="H626" s="149"/>
      <c r="I626" s="149"/>
      <c r="J626" s="149"/>
      <c r="K626" s="150"/>
      <c r="L626" s="149"/>
      <c r="M626" s="149"/>
      <c r="N626" s="187" t="s">
        <v>737</v>
      </c>
      <c r="O626" s="6">
        <f>SUM(HISTORICO!$P626:$T626)</f>
        <v>0</v>
      </c>
      <c r="P626" s="6">
        <f>COUNTIF(REG!$D$2:$D$124,HISTORICO!$N626)</f>
        <v>0</v>
      </c>
      <c r="Q626" s="6">
        <f>COUNTIF(REG!$J$2:$J$124,HISTORICO!$N626)</f>
        <v>0</v>
      </c>
      <c r="R626" s="6">
        <f>COUNTIF(REG!$P$2:$P$124,HISTORICO!$N626)</f>
        <v>0</v>
      </c>
      <c r="S626" s="6">
        <f>COUNTIF(REG!$V$2:$V$124,HISTORICO!$N626)</f>
        <v>0</v>
      </c>
      <c r="T626" s="6">
        <f>COUNTIF(REG!$AB$2:$AB$124,HISTORICO!$N626)</f>
        <v>0</v>
      </c>
      <c r="U626" s="161" t="str">
        <f>HISTORICO!$P626/HISTORICO!$O626</f>
        <v>#DIV/0!</v>
      </c>
      <c r="V626" s="161" t="str">
        <f>HISTORICO!$Q626/HISTORICO!$O626</f>
        <v>#DIV/0!</v>
      </c>
      <c r="W626" s="161" t="str">
        <f>(HISTORICO!$S626+HISTORICO!$T626)/HISTORICO!$O626</f>
        <v>#DIV/0!</v>
      </c>
      <c r="X626" s="6">
        <f>SUMIF(REG!$D$2:$D$124,HISTORICO!$N626,REG!$F$2:$F$124)+SUMIF(REG!$J$2:$J$124,HISTORICO!$N626,REG!$L$2:$L$124)+SUMIF(REG!$P$2:$P$124,HISTORICO!$N626,REG!$R$2:$R$124)+SUMIF(REG!$V$2:$V$124,HISTORICO!$N626,REG!$X$2:$X$124)+SUMIF(REG!$AB$2:$AB$124,HISTORICO!$N626,REG!$AD$2:$AD$124)</f>
        <v>0</v>
      </c>
      <c r="Y626" s="6">
        <f>SUMIF(REG!$D$2:$D$124,HISTORICO!$N626,REG!$G$2:$G$124)+SUMIF(REG!$J$2:$J$124,HISTORICO!$N626,REG!$M$2:$M$124)+SUMIF(REG!$P$2:$P$124,HISTORICO!$N626,REG!$S$2:$S$124)+SUMIF(REG!$V$2:$V$124,HISTORICO!$N626,REG!$Y$2:$Y$124)+SUMIF(REG!$AB$2:$AB$124,HISTORICO!$N626,REG!$AE$2:$AE$124)</f>
        <v>0</v>
      </c>
      <c r="Z626" s="6">
        <f>SUMIF(REG!$D$2:$D$124,HISTORICO!$N626,REG!$H$2:$H$124)+SUMIF(REG!$J$2:$J$124,HISTORICO!$N626,REG!$N$2:$N$124)+SUMIF(REG!$P$2:$P$124,HISTORICO!$N626,REG!$T$2:$T$124)+SUMIF(REG!$V$2:$V$124,HISTORICO!$N626,REG!$Z$2:$Z$124)+SUMIF(REG!$AB$2:$AB$124,HISTORICO!$N626,REG!$AF$2:$AF$124)</f>
        <v>0</v>
      </c>
      <c r="AA626" s="6">
        <f>SUMIF(REG!$D$2:$D$124,HISTORICO!$N626,REG!$I$2:$I$124)+SUMIF(REG!$J$2:$J$124,HISTORICO!$N626,REG!$O$2:$O$124)+SUMIF(REG!$P$2:$P$124,HISTORICO!$N626,REG!$U$2:$U$124)+SUMIF(REG!$V$2:$V$124,HISTORICO!$N626,REG!$AA$2:$AA$124)+SUMIF(REG!$AB$2:$AB$124,HISTORICO!$N626,REG!$AG$2:$AG$124)</f>
        <v>0</v>
      </c>
      <c r="AB626" s="6">
        <f>SUM(HISTORICO!$X626:$AA626)</f>
        <v>0</v>
      </c>
      <c r="AC626" s="188" t="str">
        <f>HISTORICO!$AB626/HISTORICO!$O626</f>
        <v>#DIV/0!</v>
      </c>
      <c r="AD626" s="149"/>
      <c r="AE626" s="149"/>
      <c r="AF626" s="149"/>
      <c r="AG626" s="149"/>
      <c r="AH626" s="149"/>
      <c r="AI626" s="149"/>
      <c r="AJ626" s="149"/>
    </row>
    <row r="627" ht="14.25" customHeight="1">
      <c r="A627" s="149"/>
      <c r="B627" s="149"/>
      <c r="C627" s="149"/>
      <c r="D627" s="149"/>
      <c r="E627" s="150"/>
      <c r="F627" s="149"/>
      <c r="G627" s="149"/>
      <c r="H627" s="149"/>
      <c r="I627" s="149"/>
      <c r="J627" s="149"/>
      <c r="K627" s="150"/>
      <c r="L627" s="149"/>
      <c r="M627" s="149"/>
      <c r="N627" s="187" t="s">
        <v>731</v>
      </c>
      <c r="O627" s="6">
        <f>SUM(HISTORICO!$P627:$T627)</f>
        <v>0</v>
      </c>
      <c r="P627" s="6">
        <f>COUNTIF(REG!$D$2:$D$124,HISTORICO!$N627)</f>
        <v>0</v>
      </c>
      <c r="Q627" s="6">
        <f>COUNTIF(REG!$J$2:$J$124,HISTORICO!$N627)</f>
        <v>0</v>
      </c>
      <c r="R627" s="6">
        <f>COUNTIF(REG!$P$2:$P$124,HISTORICO!$N627)</f>
        <v>0</v>
      </c>
      <c r="S627" s="6">
        <f>COUNTIF(REG!$V$2:$V$124,HISTORICO!$N627)</f>
        <v>0</v>
      </c>
      <c r="T627" s="6">
        <f>COUNTIF(REG!$AB$2:$AB$124,HISTORICO!$N627)</f>
        <v>0</v>
      </c>
      <c r="U627" s="161" t="str">
        <f>HISTORICO!$P627/HISTORICO!$O627</f>
        <v>#DIV/0!</v>
      </c>
      <c r="V627" s="161" t="str">
        <f>HISTORICO!$Q627/HISTORICO!$O627</f>
        <v>#DIV/0!</v>
      </c>
      <c r="W627" s="161" t="str">
        <f>(HISTORICO!$S627+HISTORICO!$T627)/HISTORICO!$O627</f>
        <v>#DIV/0!</v>
      </c>
      <c r="X627" s="6">
        <f>SUMIF(REG!$D$2:$D$124,HISTORICO!$N627,REG!$F$2:$F$124)+SUMIF(REG!$J$2:$J$124,HISTORICO!$N627,REG!$L$2:$L$124)+SUMIF(REG!$P$2:$P$124,HISTORICO!$N627,REG!$R$2:$R$124)+SUMIF(REG!$V$2:$V$124,HISTORICO!$N627,REG!$X$2:$X$124)+SUMIF(REG!$AB$2:$AB$124,HISTORICO!$N627,REG!$AD$2:$AD$124)</f>
        <v>0</v>
      </c>
      <c r="Y627" s="6">
        <f>SUMIF(REG!$D$2:$D$124,HISTORICO!$N627,REG!$G$2:$G$124)+SUMIF(REG!$J$2:$J$124,HISTORICO!$N627,REG!$M$2:$M$124)+SUMIF(REG!$P$2:$P$124,HISTORICO!$N627,REG!$S$2:$S$124)+SUMIF(REG!$V$2:$V$124,HISTORICO!$N627,REG!$Y$2:$Y$124)+SUMIF(REG!$AB$2:$AB$124,HISTORICO!$N627,REG!$AE$2:$AE$124)</f>
        <v>0</v>
      </c>
      <c r="Z627" s="6">
        <f>SUMIF(REG!$D$2:$D$124,HISTORICO!$N627,REG!$H$2:$H$124)+SUMIF(REG!$J$2:$J$124,HISTORICO!$N627,REG!$N$2:$N$124)+SUMIF(REG!$P$2:$P$124,HISTORICO!$N627,REG!$T$2:$T$124)+SUMIF(REG!$V$2:$V$124,HISTORICO!$N627,REG!$Z$2:$Z$124)+SUMIF(REG!$AB$2:$AB$124,HISTORICO!$N627,REG!$AF$2:$AF$124)</f>
        <v>0</v>
      </c>
      <c r="AA627" s="6">
        <f>SUMIF(REG!$D$2:$D$124,HISTORICO!$N627,REG!$I$2:$I$124)+SUMIF(REG!$J$2:$J$124,HISTORICO!$N627,REG!$O$2:$O$124)+SUMIF(REG!$P$2:$P$124,HISTORICO!$N627,REG!$U$2:$U$124)+SUMIF(REG!$V$2:$V$124,HISTORICO!$N627,REG!$AA$2:$AA$124)+SUMIF(REG!$AB$2:$AB$124,HISTORICO!$N627,REG!$AG$2:$AG$124)</f>
        <v>0</v>
      </c>
      <c r="AB627" s="6">
        <f>SUM(HISTORICO!$X627:$AA627)</f>
        <v>0</v>
      </c>
      <c r="AC627" s="188" t="str">
        <f>HISTORICO!$AB627/HISTORICO!$O627</f>
        <v>#DIV/0!</v>
      </c>
      <c r="AD627" s="149"/>
      <c r="AE627" s="149"/>
      <c r="AF627" s="149"/>
      <c r="AG627" s="149"/>
      <c r="AH627" s="149"/>
      <c r="AI627" s="149"/>
      <c r="AJ627" s="149"/>
    </row>
    <row r="628" ht="14.25" customHeight="1">
      <c r="A628" s="149"/>
      <c r="B628" s="149"/>
      <c r="C628" s="149"/>
      <c r="D628" s="149"/>
      <c r="E628" s="150"/>
      <c r="F628" s="149"/>
      <c r="G628" s="149"/>
      <c r="H628" s="149"/>
      <c r="I628" s="149"/>
      <c r="J628" s="149"/>
      <c r="K628" s="150"/>
      <c r="L628" s="149"/>
      <c r="M628" s="149"/>
      <c r="N628" s="187" t="s">
        <v>732</v>
      </c>
      <c r="O628" s="6">
        <f>SUM(HISTORICO!$P628:$T628)</f>
        <v>0</v>
      </c>
      <c r="P628" s="6">
        <f>COUNTIF(REG!$D$2:$D$124,HISTORICO!$N628)</f>
        <v>0</v>
      </c>
      <c r="Q628" s="6">
        <f>COUNTIF(REG!$J$2:$J$124,HISTORICO!$N628)</f>
        <v>0</v>
      </c>
      <c r="R628" s="6">
        <f>COUNTIF(REG!$P$2:$P$124,HISTORICO!$N628)</f>
        <v>0</v>
      </c>
      <c r="S628" s="6">
        <f>COUNTIF(REG!$V$2:$V$124,HISTORICO!$N628)</f>
        <v>0</v>
      </c>
      <c r="T628" s="6">
        <f>COUNTIF(REG!$AB$2:$AB$124,HISTORICO!$N628)</f>
        <v>0</v>
      </c>
      <c r="U628" s="161" t="str">
        <f>HISTORICO!$P628/HISTORICO!$O628</f>
        <v>#DIV/0!</v>
      </c>
      <c r="V628" s="161" t="str">
        <f>HISTORICO!$Q628/HISTORICO!$O628</f>
        <v>#DIV/0!</v>
      </c>
      <c r="W628" s="161" t="str">
        <f>(HISTORICO!$S628+HISTORICO!$T628)/HISTORICO!$O628</f>
        <v>#DIV/0!</v>
      </c>
      <c r="X628" s="6">
        <f>SUMIF(REG!$D$2:$D$124,HISTORICO!$N628,REG!$F$2:$F$124)+SUMIF(REG!$J$2:$J$124,HISTORICO!$N628,REG!$L$2:$L$124)+SUMIF(REG!$P$2:$P$124,HISTORICO!$N628,REG!$R$2:$R$124)+SUMIF(REG!$V$2:$V$124,HISTORICO!$N628,REG!$X$2:$X$124)+SUMIF(REG!$AB$2:$AB$124,HISTORICO!$N628,REG!$AD$2:$AD$124)</f>
        <v>0</v>
      </c>
      <c r="Y628" s="6">
        <f>SUMIF(REG!$D$2:$D$124,HISTORICO!$N628,REG!$G$2:$G$124)+SUMIF(REG!$J$2:$J$124,HISTORICO!$N628,REG!$M$2:$M$124)+SUMIF(REG!$P$2:$P$124,HISTORICO!$N628,REG!$S$2:$S$124)+SUMIF(REG!$V$2:$V$124,HISTORICO!$N628,REG!$Y$2:$Y$124)+SUMIF(REG!$AB$2:$AB$124,HISTORICO!$N628,REG!$AE$2:$AE$124)</f>
        <v>0</v>
      </c>
      <c r="Z628" s="6">
        <f>SUMIF(REG!$D$2:$D$124,HISTORICO!$N628,REG!$H$2:$H$124)+SUMIF(REG!$J$2:$J$124,HISTORICO!$N628,REG!$N$2:$N$124)+SUMIF(REG!$P$2:$P$124,HISTORICO!$N628,REG!$T$2:$T$124)+SUMIF(REG!$V$2:$V$124,HISTORICO!$N628,REG!$Z$2:$Z$124)+SUMIF(REG!$AB$2:$AB$124,HISTORICO!$N628,REG!$AF$2:$AF$124)</f>
        <v>0</v>
      </c>
      <c r="AA628" s="6">
        <f>SUMIF(REG!$D$2:$D$124,HISTORICO!$N628,REG!$I$2:$I$124)+SUMIF(REG!$J$2:$J$124,HISTORICO!$N628,REG!$O$2:$O$124)+SUMIF(REG!$P$2:$P$124,HISTORICO!$N628,REG!$U$2:$U$124)+SUMIF(REG!$V$2:$V$124,HISTORICO!$N628,REG!$AA$2:$AA$124)+SUMIF(REG!$AB$2:$AB$124,HISTORICO!$N628,REG!$AG$2:$AG$124)</f>
        <v>0</v>
      </c>
      <c r="AB628" s="6">
        <f>SUM(HISTORICO!$X628:$AA628)</f>
        <v>0</v>
      </c>
      <c r="AC628" s="188" t="str">
        <f>HISTORICO!$AB628/HISTORICO!$O628</f>
        <v>#DIV/0!</v>
      </c>
      <c r="AD628" s="149"/>
      <c r="AE628" s="149"/>
      <c r="AF628" s="149"/>
      <c r="AG628" s="149"/>
      <c r="AH628" s="149"/>
      <c r="AI628" s="149"/>
      <c r="AJ628" s="149"/>
    </row>
    <row r="629" ht="14.25" customHeight="1">
      <c r="A629" s="149"/>
      <c r="B629" s="149"/>
      <c r="C629" s="149"/>
      <c r="D629" s="149"/>
      <c r="E629" s="150"/>
      <c r="F629" s="149"/>
      <c r="G629" s="149"/>
      <c r="H629" s="149"/>
      <c r="I629" s="149"/>
      <c r="J629" s="149"/>
      <c r="K629" s="150"/>
      <c r="L629" s="149"/>
      <c r="M629" s="149"/>
      <c r="N629" s="187" t="s">
        <v>738</v>
      </c>
      <c r="O629" s="6">
        <f>SUM(HISTORICO!$P629:$T629)</f>
        <v>0</v>
      </c>
      <c r="P629" s="6">
        <f>COUNTIF(REG!$D$2:$D$124,HISTORICO!$N629)</f>
        <v>0</v>
      </c>
      <c r="Q629" s="6">
        <f>COUNTIF(REG!$J$2:$J$124,HISTORICO!$N629)</f>
        <v>0</v>
      </c>
      <c r="R629" s="6">
        <f>COUNTIF(REG!$P$2:$P$124,HISTORICO!$N629)</f>
        <v>0</v>
      </c>
      <c r="S629" s="6">
        <f>COUNTIF(REG!$V$2:$V$124,HISTORICO!$N629)</f>
        <v>0</v>
      </c>
      <c r="T629" s="6">
        <f>COUNTIF(REG!$AB$2:$AB$124,HISTORICO!$N629)</f>
        <v>0</v>
      </c>
      <c r="U629" s="161" t="str">
        <f>HISTORICO!$P629/HISTORICO!$O629</f>
        <v>#DIV/0!</v>
      </c>
      <c r="V629" s="161" t="str">
        <f>HISTORICO!$Q629/HISTORICO!$O629</f>
        <v>#DIV/0!</v>
      </c>
      <c r="W629" s="161" t="str">
        <f>(HISTORICO!$S629+HISTORICO!$T629)/HISTORICO!$O629</f>
        <v>#DIV/0!</v>
      </c>
      <c r="X629" s="6">
        <f>SUMIF(REG!$D$2:$D$124,HISTORICO!$N629,REG!$F$2:$F$124)+SUMIF(REG!$J$2:$J$124,HISTORICO!$N629,REG!$L$2:$L$124)+SUMIF(REG!$P$2:$P$124,HISTORICO!$N629,REG!$R$2:$R$124)+SUMIF(REG!$V$2:$V$124,HISTORICO!$N629,REG!$X$2:$X$124)+SUMIF(REG!$AB$2:$AB$124,HISTORICO!$N629,REG!$AD$2:$AD$124)</f>
        <v>0</v>
      </c>
      <c r="Y629" s="6">
        <f>SUMIF(REG!$D$2:$D$124,HISTORICO!$N629,REG!$G$2:$G$124)+SUMIF(REG!$J$2:$J$124,HISTORICO!$N629,REG!$M$2:$M$124)+SUMIF(REG!$P$2:$P$124,HISTORICO!$N629,REG!$S$2:$S$124)+SUMIF(REG!$V$2:$V$124,HISTORICO!$N629,REG!$Y$2:$Y$124)+SUMIF(REG!$AB$2:$AB$124,HISTORICO!$N629,REG!$AE$2:$AE$124)</f>
        <v>0</v>
      </c>
      <c r="Z629" s="6">
        <f>SUMIF(REG!$D$2:$D$124,HISTORICO!$N629,REG!$H$2:$H$124)+SUMIF(REG!$J$2:$J$124,HISTORICO!$N629,REG!$N$2:$N$124)+SUMIF(REG!$P$2:$P$124,HISTORICO!$N629,REG!$T$2:$T$124)+SUMIF(REG!$V$2:$V$124,HISTORICO!$N629,REG!$Z$2:$Z$124)+SUMIF(REG!$AB$2:$AB$124,HISTORICO!$N629,REG!$AF$2:$AF$124)</f>
        <v>0</v>
      </c>
      <c r="AA629" s="6">
        <f>SUMIF(REG!$D$2:$D$124,HISTORICO!$N629,REG!$I$2:$I$124)+SUMIF(REG!$J$2:$J$124,HISTORICO!$N629,REG!$O$2:$O$124)+SUMIF(REG!$P$2:$P$124,HISTORICO!$N629,REG!$U$2:$U$124)+SUMIF(REG!$V$2:$V$124,HISTORICO!$N629,REG!$AA$2:$AA$124)+SUMIF(REG!$AB$2:$AB$124,HISTORICO!$N629,REG!$AG$2:$AG$124)</f>
        <v>0</v>
      </c>
      <c r="AB629" s="6">
        <f>SUM(HISTORICO!$X629:$AA629)</f>
        <v>0</v>
      </c>
      <c r="AC629" s="188" t="str">
        <f>HISTORICO!$AB629/HISTORICO!$O629</f>
        <v>#DIV/0!</v>
      </c>
      <c r="AD629" s="149"/>
      <c r="AE629" s="149"/>
      <c r="AF629" s="149"/>
      <c r="AG629" s="149"/>
      <c r="AH629" s="149"/>
      <c r="AI629" s="149"/>
      <c r="AJ629" s="149"/>
    </row>
    <row r="630" ht="14.25" customHeight="1">
      <c r="A630" s="149"/>
      <c r="B630" s="149"/>
      <c r="C630" s="149"/>
      <c r="D630" s="149"/>
      <c r="E630" s="150"/>
      <c r="F630" s="149"/>
      <c r="G630" s="149"/>
      <c r="H630" s="149"/>
      <c r="I630" s="149"/>
      <c r="J630" s="149"/>
      <c r="K630" s="150"/>
      <c r="L630" s="149"/>
      <c r="M630" s="149"/>
      <c r="N630" s="187" t="s">
        <v>739</v>
      </c>
      <c r="O630" s="6">
        <f>SUM(HISTORICO!$P630:$T630)</f>
        <v>0</v>
      </c>
      <c r="P630" s="6">
        <f>COUNTIF(REG!$D$2:$D$124,HISTORICO!$N630)</f>
        <v>0</v>
      </c>
      <c r="Q630" s="6">
        <f>COUNTIF(REG!$J$2:$J$124,HISTORICO!$N630)</f>
        <v>0</v>
      </c>
      <c r="R630" s="6">
        <f>COUNTIF(REG!$P$2:$P$124,HISTORICO!$N630)</f>
        <v>0</v>
      </c>
      <c r="S630" s="6">
        <f>COUNTIF(REG!$V$2:$V$124,HISTORICO!$N630)</f>
        <v>0</v>
      </c>
      <c r="T630" s="6">
        <f>COUNTIF(REG!$AB$2:$AB$124,HISTORICO!$N630)</f>
        <v>0</v>
      </c>
      <c r="U630" s="161" t="str">
        <f>HISTORICO!$P630/HISTORICO!$O630</f>
        <v>#DIV/0!</v>
      </c>
      <c r="V630" s="161" t="str">
        <f>HISTORICO!$Q630/HISTORICO!$O630</f>
        <v>#DIV/0!</v>
      </c>
      <c r="W630" s="161" t="str">
        <f>(HISTORICO!$S630+HISTORICO!$T630)/HISTORICO!$O630</f>
        <v>#DIV/0!</v>
      </c>
      <c r="X630" s="6">
        <f>SUMIF(REG!$D$2:$D$124,HISTORICO!$N630,REG!$F$2:$F$124)+SUMIF(REG!$J$2:$J$124,HISTORICO!$N630,REG!$L$2:$L$124)+SUMIF(REG!$P$2:$P$124,HISTORICO!$N630,REG!$R$2:$R$124)+SUMIF(REG!$V$2:$V$124,HISTORICO!$N630,REG!$X$2:$X$124)+SUMIF(REG!$AB$2:$AB$124,HISTORICO!$N630,REG!$AD$2:$AD$124)</f>
        <v>0</v>
      </c>
      <c r="Y630" s="6">
        <f>SUMIF(REG!$D$2:$D$124,HISTORICO!$N630,REG!$G$2:$G$124)+SUMIF(REG!$J$2:$J$124,HISTORICO!$N630,REG!$M$2:$M$124)+SUMIF(REG!$P$2:$P$124,HISTORICO!$N630,REG!$S$2:$S$124)+SUMIF(REG!$V$2:$V$124,HISTORICO!$N630,REG!$Y$2:$Y$124)+SUMIF(REG!$AB$2:$AB$124,HISTORICO!$N630,REG!$AE$2:$AE$124)</f>
        <v>0</v>
      </c>
      <c r="Z630" s="6">
        <f>SUMIF(REG!$D$2:$D$124,HISTORICO!$N630,REG!$H$2:$H$124)+SUMIF(REG!$J$2:$J$124,HISTORICO!$N630,REG!$N$2:$N$124)+SUMIF(REG!$P$2:$P$124,HISTORICO!$N630,REG!$T$2:$T$124)+SUMIF(REG!$V$2:$V$124,HISTORICO!$N630,REG!$Z$2:$Z$124)+SUMIF(REG!$AB$2:$AB$124,HISTORICO!$N630,REG!$AF$2:$AF$124)</f>
        <v>0</v>
      </c>
      <c r="AA630" s="6">
        <f>SUMIF(REG!$D$2:$D$124,HISTORICO!$N630,REG!$I$2:$I$124)+SUMIF(REG!$J$2:$J$124,HISTORICO!$N630,REG!$O$2:$O$124)+SUMIF(REG!$P$2:$P$124,HISTORICO!$N630,REG!$U$2:$U$124)+SUMIF(REG!$V$2:$V$124,HISTORICO!$N630,REG!$AA$2:$AA$124)+SUMIF(REG!$AB$2:$AB$124,HISTORICO!$N630,REG!$AG$2:$AG$124)</f>
        <v>0</v>
      </c>
      <c r="AB630" s="6">
        <f>SUM(HISTORICO!$X630:$AA630)</f>
        <v>0</v>
      </c>
      <c r="AC630" s="188" t="str">
        <f>HISTORICO!$AB630/HISTORICO!$O630</f>
        <v>#DIV/0!</v>
      </c>
      <c r="AD630" s="149"/>
      <c r="AE630" s="149"/>
      <c r="AF630" s="149"/>
      <c r="AG630" s="149"/>
      <c r="AH630" s="149"/>
      <c r="AI630" s="149"/>
      <c r="AJ630" s="149"/>
    </row>
    <row r="631" ht="14.25" customHeight="1">
      <c r="A631" s="149"/>
      <c r="B631" s="149"/>
      <c r="C631" s="149"/>
      <c r="D631" s="149"/>
      <c r="E631" s="150"/>
      <c r="F631" s="149"/>
      <c r="G631" s="149"/>
      <c r="H631" s="149"/>
      <c r="I631" s="149"/>
      <c r="J631" s="149"/>
      <c r="K631" s="150"/>
      <c r="L631" s="149"/>
      <c r="M631" s="149"/>
      <c r="N631" s="187" t="s">
        <v>625</v>
      </c>
      <c r="O631" s="6">
        <f>SUM(HISTORICO!$P631:$T631)</f>
        <v>0</v>
      </c>
      <c r="P631" s="6">
        <f>COUNTIF(REG!$D$2:$D$124,HISTORICO!$N631)</f>
        <v>0</v>
      </c>
      <c r="Q631" s="6">
        <f>COUNTIF(REG!$J$2:$J$124,HISTORICO!$N631)</f>
        <v>0</v>
      </c>
      <c r="R631" s="6">
        <f>COUNTIF(REG!$P$2:$P$124,HISTORICO!$N631)</f>
        <v>0</v>
      </c>
      <c r="S631" s="6">
        <f>COUNTIF(REG!$V$2:$V$124,HISTORICO!$N631)</f>
        <v>0</v>
      </c>
      <c r="T631" s="6">
        <f>COUNTIF(REG!$AB$2:$AB$124,HISTORICO!$N631)</f>
        <v>0</v>
      </c>
      <c r="U631" s="161" t="str">
        <f>HISTORICO!$P631/HISTORICO!$O631</f>
        <v>#DIV/0!</v>
      </c>
      <c r="V631" s="161" t="str">
        <f>HISTORICO!$Q631/HISTORICO!$O631</f>
        <v>#DIV/0!</v>
      </c>
      <c r="W631" s="161" t="str">
        <f>(HISTORICO!$S631+HISTORICO!$T631)/HISTORICO!$O631</f>
        <v>#DIV/0!</v>
      </c>
      <c r="X631" s="6">
        <f>SUMIF(REG!$D$2:$D$124,HISTORICO!$N631,REG!$F$2:$F$124)+SUMIF(REG!$J$2:$J$124,HISTORICO!$N631,REG!$L$2:$L$124)+SUMIF(REG!$P$2:$P$124,HISTORICO!$N631,REG!$R$2:$R$124)+SUMIF(REG!$V$2:$V$124,HISTORICO!$N631,REG!$X$2:$X$124)+SUMIF(REG!$AB$2:$AB$124,HISTORICO!$N631,REG!$AD$2:$AD$124)</f>
        <v>0</v>
      </c>
      <c r="Y631" s="6">
        <f>SUMIF(REG!$D$2:$D$124,HISTORICO!$N631,REG!$G$2:$G$124)+SUMIF(REG!$J$2:$J$124,HISTORICO!$N631,REG!$M$2:$M$124)+SUMIF(REG!$P$2:$P$124,HISTORICO!$N631,REG!$S$2:$S$124)+SUMIF(REG!$V$2:$V$124,HISTORICO!$N631,REG!$Y$2:$Y$124)+SUMIF(REG!$AB$2:$AB$124,HISTORICO!$N631,REG!$AE$2:$AE$124)</f>
        <v>0</v>
      </c>
      <c r="Z631" s="6">
        <f>SUMIF(REG!$D$2:$D$124,HISTORICO!$N631,REG!$H$2:$H$124)+SUMIF(REG!$J$2:$J$124,HISTORICO!$N631,REG!$N$2:$N$124)+SUMIF(REG!$P$2:$P$124,HISTORICO!$N631,REG!$T$2:$T$124)+SUMIF(REG!$V$2:$V$124,HISTORICO!$N631,REG!$Z$2:$Z$124)+SUMIF(REG!$AB$2:$AB$124,HISTORICO!$N631,REG!$AF$2:$AF$124)</f>
        <v>0</v>
      </c>
      <c r="AA631" s="6">
        <f>SUMIF(REG!$D$2:$D$124,HISTORICO!$N631,REG!$I$2:$I$124)+SUMIF(REG!$J$2:$J$124,HISTORICO!$N631,REG!$O$2:$O$124)+SUMIF(REG!$P$2:$P$124,HISTORICO!$N631,REG!$U$2:$U$124)+SUMIF(REG!$V$2:$V$124,HISTORICO!$N631,REG!$AA$2:$AA$124)+SUMIF(REG!$AB$2:$AB$124,HISTORICO!$N631,REG!$AG$2:$AG$124)</f>
        <v>0</v>
      </c>
      <c r="AB631" s="6">
        <f>SUM(HISTORICO!$X631:$AA631)</f>
        <v>0</v>
      </c>
      <c r="AC631" s="188" t="str">
        <f>HISTORICO!$AB631/HISTORICO!$O631</f>
        <v>#DIV/0!</v>
      </c>
      <c r="AD631" s="149"/>
      <c r="AE631" s="149"/>
      <c r="AF631" s="149"/>
      <c r="AG631" s="149"/>
      <c r="AH631" s="149"/>
      <c r="AI631" s="149"/>
      <c r="AJ631" s="149"/>
    </row>
    <row r="632" ht="14.25" customHeight="1">
      <c r="A632" s="149"/>
      <c r="B632" s="149"/>
      <c r="C632" s="149"/>
      <c r="D632" s="149"/>
      <c r="E632" s="150"/>
      <c r="F632" s="149"/>
      <c r="G632" s="149"/>
      <c r="H632" s="149"/>
      <c r="I632" s="149"/>
      <c r="J632" s="149"/>
      <c r="K632" s="150"/>
      <c r="L632" s="149"/>
      <c r="M632" s="149"/>
      <c r="N632" s="187" t="s">
        <v>740</v>
      </c>
      <c r="O632" s="6">
        <f>SUM(HISTORICO!$P632:$T632)</f>
        <v>0</v>
      </c>
      <c r="P632" s="6">
        <f>COUNTIF(REG!$D$2:$D$124,HISTORICO!$N632)</f>
        <v>0</v>
      </c>
      <c r="Q632" s="6">
        <f>COUNTIF(REG!$J$2:$J$124,HISTORICO!$N632)</f>
        <v>0</v>
      </c>
      <c r="R632" s="6">
        <f>COUNTIF(REG!$P$2:$P$124,HISTORICO!$N632)</f>
        <v>0</v>
      </c>
      <c r="S632" s="6">
        <f>COUNTIF(REG!$V$2:$V$124,HISTORICO!$N632)</f>
        <v>0</v>
      </c>
      <c r="T632" s="6">
        <f>COUNTIF(REG!$AB$2:$AB$124,HISTORICO!$N632)</f>
        <v>0</v>
      </c>
      <c r="U632" s="161" t="str">
        <f>HISTORICO!$P632/HISTORICO!$O632</f>
        <v>#DIV/0!</v>
      </c>
      <c r="V632" s="161" t="str">
        <f>HISTORICO!$Q632/HISTORICO!$O632</f>
        <v>#DIV/0!</v>
      </c>
      <c r="W632" s="161" t="str">
        <f>(HISTORICO!$S632+HISTORICO!$T632)/HISTORICO!$O632</f>
        <v>#DIV/0!</v>
      </c>
      <c r="X632" s="6">
        <f>SUMIF(REG!$D$2:$D$124,HISTORICO!$N632,REG!$F$2:$F$124)+SUMIF(REG!$J$2:$J$124,HISTORICO!$N632,REG!$L$2:$L$124)+SUMIF(REG!$P$2:$P$124,HISTORICO!$N632,REG!$R$2:$R$124)+SUMIF(REG!$V$2:$V$124,HISTORICO!$N632,REG!$X$2:$X$124)+SUMIF(REG!$AB$2:$AB$124,HISTORICO!$N632,REG!$AD$2:$AD$124)</f>
        <v>0</v>
      </c>
      <c r="Y632" s="6">
        <f>SUMIF(REG!$D$2:$D$124,HISTORICO!$N632,REG!$G$2:$G$124)+SUMIF(REG!$J$2:$J$124,HISTORICO!$N632,REG!$M$2:$M$124)+SUMIF(REG!$P$2:$P$124,HISTORICO!$N632,REG!$S$2:$S$124)+SUMIF(REG!$V$2:$V$124,HISTORICO!$N632,REG!$Y$2:$Y$124)+SUMIF(REG!$AB$2:$AB$124,HISTORICO!$N632,REG!$AE$2:$AE$124)</f>
        <v>0</v>
      </c>
      <c r="Z632" s="6">
        <f>SUMIF(REG!$D$2:$D$124,HISTORICO!$N632,REG!$H$2:$H$124)+SUMIF(REG!$J$2:$J$124,HISTORICO!$N632,REG!$N$2:$N$124)+SUMIF(REG!$P$2:$P$124,HISTORICO!$N632,REG!$T$2:$T$124)+SUMIF(REG!$V$2:$V$124,HISTORICO!$N632,REG!$Z$2:$Z$124)+SUMIF(REG!$AB$2:$AB$124,HISTORICO!$N632,REG!$AF$2:$AF$124)</f>
        <v>0</v>
      </c>
      <c r="AA632" s="6">
        <f>SUMIF(REG!$D$2:$D$124,HISTORICO!$N632,REG!$I$2:$I$124)+SUMIF(REG!$J$2:$J$124,HISTORICO!$N632,REG!$O$2:$O$124)+SUMIF(REG!$P$2:$P$124,HISTORICO!$N632,REG!$U$2:$U$124)+SUMIF(REG!$V$2:$V$124,HISTORICO!$N632,REG!$AA$2:$AA$124)+SUMIF(REG!$AB$2:$AB$124,HISTORICO!$N632,REG!$AG$2:$AG$124)</f>
        <v>0</v>
      </c>
      <c r="AB632" s="6">
        <f>SUM(HISTORICO!$X632:$AA632)</f>
        <v>0</v>
      </c>
      <c r="AC632" s="188" t="str">
        <f>HISTORICO!$AB632/HISTORICO!$O632</f>
        <v>#DIV/0!</v>
      </c>
      <c r="AD632" s="149"/>
      <c r="AE632" s="149"/>
      <c r="AF632" s="149"/>
      <c r="AG632" s="149"/>
      <c r="AH632" s="149"/>
      <c r="AI632" s="149"/>
      <c r="AJ632" s="149"/>
    </row>
    <row r="633" ht="14.25" customHeight="1">
      <c r="A633" s="149"/>
      <c r="B633" s="149"/>
      <c r="C633" s="149"/>
      <c r="D633" s="149"/>
      <c r="E633" s="150"/>
      <c r="F633" s="149"/>
      <c r="G633" s="149"/>
      <c r="H633" s="149"/>
      <c r="I633" s="149"/>
      <c r="J633" s="149"/>
      <c r="K633" s="150"/>
      <c r="L633" s="149"/>
      <c r="M633" s="149"/>
      <c r="N633" s="187" t="s">
        <v>626</v>
      </c>
      <c r="O633" s="6">
        <f>SUM(HISTORICO!$P633:$T633)</f>
        <v>0</v>
      </c>
      <c r="P633" s="6">
        <f>COUNTIF(REG!$D$2:$D$124,HISTORICO!$N633)</f>
        <v>0</v>
      </c>
      <c r="Q633" s="6">
        <f>COUNTIF(REG!$J$2:$J$124,HISTORICO!$N633)</f>
        <v>0</v>
      </c>
      <c r="R633" s="6">
        <f>COUNTIF(REG!$P$2:$P$124,HISTORICO!$N633)</f>
        <v>0</v>
      </c>
      <c r="S633" s="6">
        <f>COUNTIF(REG!$V$2:$V$124,HISTORICO!$N633)</f>
        <v>0</v>
      </c>
      <c r="T633" s="6">
        <f>COUNTIF(REG!$AB$2:$AB$124,HISTORICO!$N633)</f>
        <v>0</v>
      </c>
      <c r="U633" s="161" t="str">
        <f>HISTORICO!$P633/HISTORICO!$O633</f>
        <v>#DIV/0!</v>
      </c>
      <c r="V633" s="161" t="str">
        <f>HISTORICO!$Q633/HISTORICO!$O633</f>
        <v>#DIV/0!</v>
      </c>
      <c r="W633" s="161" t="str">
        <f>(HISTORICO!$S633+HISTORICO!$T633)/HISTORICO!$O633</f>
        <v>#DIV/0!</v>
      </c>
      <c r="X633" s="6">
        <f>SUMIF(REG!$D$2:$D$124,HISTORICO!$N633,REG!$F$2:$F$124)+SUMIF(REG!$J$2:$J$124,HISTORICO!$N633,REG!$L$2:$L$124)+SUMIF(REG!$P$2:$P$124,HISTORICO!$N633,REG!$R$2:$R$124)+SUMIF(REG!$V$2:$V$124,HISTORICO!$N633,REG!$X$2:$X$124)+SUMIF(REG!$AB$2:$AB$124,HISTORICO!$N633,REG!$AD$2:$AD$124)</f>
        <v>0</v>
      </c>
      <c r="Y633" s="6">
        <f>SUMIF(REG!$D$2:$D$124,HISTORICO!$N633,REG!$G$2:$G$124)+SUMIF(REG!$J$2:$J$124,HISTORICO!$N633,REG!$M$2:$M$124)+SUMIF(REG!$P$2:$P$124,HISTORICO!$N633,REG!$S$2:$S$124)+SUMIF(REG!$V$2:$V$124,HISTORICO!$N633,REG!$Y$2:$Y$124)+SUMIF(REG!$AB$2:$AB$124,HISTORICO!$N633,REG!$AE$2:$AE$124)</f>
        <v>0</v>
      </c>
      <c r="Z633" s="6">
        <f>SUMIF(REG!$D$2:$D$124,HISTORICO!$N633,REG!$H$2:$H$124)+SUMIF(REG!$J$2:$J$124,HISTORICO!$N633,REG!$N$2:$N$124)+SUMIF(REG!$P$2:$P$124,HISTORICO!$N633,REG!$T$2:$T$124)+SUMIF(REG!$V$2:$V$124,HISTORICO!$N633,REG!$Z$2:$Z$124)+SUMIF(REG!$AB$2:$AB$124,HISTORICO!$N633,REG!$AF$2:$AF$124)</f>
        <v>0</v>
      </c>
      <c r="AA633" s="6">
        <f>SUMIF(REG!$D$2:$D$124,HISTORICO!$N633,REG!$I$2:$I$124)+SUMIF(REG!$J$2:$J$124,HISTORICO!$N633,REG!$O$2:$O$124)+SUMIF(REG!$P$2:$P$124,HISTORICO!$N633,REG!$U$2:$U$124)+SUMIF(REG!$V$2:$V$124,HISTORICO!$N633,REG!$AA$2:$AA$124)+SUMIF(REG!$AB$2:$AB$124,HISTORICO!$N633,REG!$AG$2:$AG$124)</f>
        <v>0</v>
      </c>
      <c r="AB633" s="6">
        <f>SUM(HISTORICO!$X633:$AA633)</f>
        <v>0</v>
      </c>
      <c r="AC633" s="188" t="str">
        <f>HISTORICO!$AB633/HISTORICO!$O633</f>
        <v>#DIV/0!</v>
      </c>
      <c r="AD633" s="149"/>
      <c r="AE633" s="149"/>
      <c r="AF633" s="149"/>
      <c r="AG633" s="149"/>
      <c r="AH633" s="149"/>
      <c r="AI633" s="149"/>
      <c r="AJ633" s="149"/>
    </row>
    <row r="634" ht="14.25" customHeight="1">
      <c r="A634" s="149"/>
      <c r="B634" s="149"/>
      <c r="C634" s="149"/>
      <c r="D634" s="149"/>
      <c r="E634" s="150"/>
      <c r="F634" s="149"/>
      <c r="G634" s="149"/>
      <c r="H634" s="149"/>
      <c r="I634" s="149"/>
      <c r="J634" s="149"/>
      <c r="K634" s="150"/>
      <c r="L634" s="149"/>
      <c r="M634" s="149"/>
      <c r="N634" s="187" t="s">
        <v>741</v>
      </c>
      <c r="O634" s="6">
        <f>SUM(HISTORICO!$P634:$T634)</f>
        <v>0</v>
      </c>
      <c r="P634" s="6">
        <f>COUNTIF(REG!$D$2:$D$124,HISTORICO!$N634)</f>
        <v>0</v>
      </c>
      <c r="Q634" s="6">
        <f>COUNTIF(REG!$J$2:$J$124,HISTORICO!$N634)</f>
        <v>0</v>
      </c>
      <c r="R634" s="6">
        <f>COUNTIF(REG!$P$2:$P$124,HISTORICO!$N634)</f>
        <v>0</v>
      </c>
      <c r="S634" s="6">
        <f>COUNTIF(REG!$V$2:$V$124,HISTORICO!$N634)</f>
        <v>0</v>
      </c>
      <c r="T634" s="6">
        <f>COUNTIF(REG!$AB$2:$AB$124,HISTORICO!$N634)</f>
        <v>0</v>
      </c>
      <c r="U634" s="161" t="str">
        <f>HISTORICO!$P634/HISTORICO!$O634</f>
        <v>#DIV/0!</v>
      </c>
      <c r="V634" s="161" t="str">
        <f>HISTORICO!$Q634/HISTORICO!$O634</f>
        <v>#DIV/0!</v>
      </c>
      <c r="W634" s="161" t="str">
        <f>(HISTORICO!$S634+HISTORICO!$T634)/HISTORICO!$O634</f>
        <v>#DIV/0!</v>
      </c>
      <c r="X634" s="6">
        <f>SUMIF(REG!$D$2:$D$124,HISTORICO!$N634,REG!$F$2:$F$124)+SUMIF(REG!$J$2:$J$124,HISTORICO!$N634,REG!$L$2:$L$124)+SUMIF(REG!$P$2:$P$124,HISTORICO!$N634,REG!$R$2:$R$124)+SUMIF(REG!$V$2:$V$124,HISTORICO!$N634,REG!$X$2:$X$124)+SUMIF(REG!$AB$2:$AB$124,HISTORICO!$N634,REG!$AD$2:$AD$124)</f>
        <v>0</v>
      </c>
      <c r="Y634" s="6">
        <f>SUMIF(REG!$D$2:$D$124,HISTORICO!$N634,REG!$G$2:$G$124)+SUMIF(REG!$J$2:$J$124,HISTORICO!$N634,REG!$M$2:$M$124)+SUMIF(REG!$P$2:$P$124,HISTORICO!$N634,REG!$S$2:$S$124)+SUMIF(REG!$V$2:$V$124,HISTORICO!$N634,REG!$Y$2:$Y$124)+SUMIF(REG!$AB$2:$AB$124,HISTORICO!$N634,REG!$AE$2:$AE$124)</f>
        <v>0</v>
      </c>
      <c r="Z634" s="6">
        <f>SUMIF(REG!$D$2:$D$124,HISTORICO!$N634,REG!$H$2:$H$124)+SUMIF(REG!$J$2:$J$124,HISTORICO!$N634,REG!$N$2:$N$124)+SUMIF(REG!$P$2:$P$124,HISTORICO!$N634,REG!$T$2:$T$124)+SUMIF(REG!$V$2:$V$124,HISTORICO!$N634,REG!$Z$2:$Z$124)+SUMIF(REG!$AB$2:$AB$124,HISTORICO!$N634,REG!$AF$2:$AF$124)</f>
        <v>0</v>
      </c>
      <c r="AA634" s="6">
        <f>SUMIF(REG!$D$2:$D$124,HISTORICO!$N634,REG!$I$2:$I$124)+SUMIF(REG!$J$2:$J$124,HISTORICO!$N634,REG!$O$2:$O$124)+SUMIF(REG!$P$2:$P$124,HISTORICO!$N634,REG!$U$2:$U$124)+SUMIF(REG!$V$2:$V$124,HISTORICO!$N634,REG!$AA$2:$AA$124)+SUMIF(REG!$AB$2:$AB$124,HISTORICO!$N634,REG!$AG$2:$AG$124)</f>
        <v>0</v>
      </c>
      <c r="AB634" s="6">
        <f>SUM(HISTORICO!$X634:$AA634)</f>
        <v>0</v>
      </c>
      <c r="AC634" s="188" t="str">
        <f>HISTORICO!$AB634/HISTORICO!$O634</f>
        <v>#DIV/0!</v>
      </c>
      <c r="AD634" s="149"/>
      <c r="AE634" s="149"/>
      <c r="AF634" s="149"/>
      <c r="AG634" s="149"/>
      <c r="AH634" s="149"/>
      <c r="AI634" s="149"/>
      <c r="AJ634" s="149"/>
    </row>
    <row r="635" ht="14.25" customHeight="1">
      <c r="A635" s="149"/>
      <c r="B635" s="149"/>
      <c r="C635" s="149"/>
      <c r="D635" s="149"/>
      <c r="E635" s="150"/>
      <c r="F635" s="149"/>
      <c r="G635" s="149"/>
      <c r="H635" s="149"/>
      <c r="I635" s="149"/>
      <c r="J635" s="149"/>
      <c r="K635" s="150"/>
      <c r="L635" s="149"/>
      <c r="M635" s="149"/>
      <c r="N635" s="187" t="s">
        <v>742</v>
      </c>
      <c r="O635" s="6">
        <f>SUM(HISTORICO!$P635:$T635)</f>
        <v>0</v>
      </c>
      <c r="P635" s="6">
        <f>COUNTIF(REG!$D$2:$D$124,HISTORICO!$N635)</f>
        <v>0</v>
      </c>
      <c r="Q635" s="6">
        <f>COUNTIF(REG!$J$2:$J$124,HISTORICO!$N635)</f>
        <v>0</v>
      </c>
      <c r="R635" s="6">
        <f>COUNTIF(REG!$P$2:$P$124,HISTORICO!$N635)</f>
        <v>0</v>
      </c>
      <c r="S635" s="6">
        <f>COUNTIF(REG!$V$2:$V$124,HISTORICO!$N635)</f>
        <v>0</v>
      </c>
      <c r="T635" s="6">
        <f>COUNTIF(REG!$AB$2:$AB$124,HISTORICO!$N635)</f>
        <v>0</v>
      </c>
      <c r="U635" s="161" t="str">
        <f>HISTORICO!$P635/HISTORICO!$O635</f>
        <v>#DIV/0!</v>
      </c>
      <c r="V635" s="161" t="str">
        <f>HISTORICO!$Q635/HISTORICO!$O635</f>
        <v>#DIV/0!</v>
      </c>
      <c r="W635" s="161" t="str">
        <f>(HISTORICO!$S635+HISTORICO!$T635)/HISTORICO!$O635</f>
        <v>#DIV/0!</v>
      </c>
      <c r="X635" s="6">
        <f>SUMIF(REG!$D$2:$D$124,HISTORICO!$N635,REG!$F$2:$F$124)+SUMIF(REG!$J$2:$J$124,HISTORICO!$N635,REG!$L$2:$L$124)+SUMIF(REG!$P$2:$P$124,HISTORICO!$N635,REG!$R$2:$R$124)+SUMIF(REG!$V$2:$V$124,HISTORICO!$N635,REG!$X$2:$X$124)+SUMIF(REG!$AB$2:$AB$124,HISTORICO!$N635,REG!$AD$2:$AD$124)</f>
        <v>0</v>
      </c>
      <c r="Y635" s="6">
        <f>SUMIF(REG!$D$2:$D$124,HISTORICO!$N635,REG!$G$2:$G$124)+SUMIF(REG!$J$2:$J$124,HISTORICO!$N635,REG!$M$2:$M$124)+SUMIF(REG!$P$2:$P$124,HISTORICO!$N635,REG!$S$2:$S$124)+SUMIF(REG!$V$2:$V$124,HISTORICO!$N635,REG!$Y$2:$Y$124)+SUMIF(REG!$AB$2:$AB$124,HISTORICO!$N635,REG!$AE$2:$AE$124)</f>
        <v>0</v>
      </c>
      <c r="Z635" s="6">
        <f>SUMIF(REG!$D$2:$D$124,HISTORICO!$N635,REG!$H$2:$H$124)+SUMIF(REG!$J$2:$J$124,HISTORICO!$N635,REG!$N$2:$N$124)+SUMIF(REG!$P$2:$P$124,HISTORICO!$N635,REG!$T$2:$T$124)+SUMIF(REG!$V$2:$V$124,HISTORICO!$N635,REG!$Z$2:$Z$124)+SUMIF(REG!$AB$2:$AB$124,HISTORICO!$N635,REG!$AF$2:$AF$124)</f>
        <v>0</v>
      </c>
      <c r="AA635" s="6">
        <f>SUMIF(REG!$D$2:$D$124,HISTORICO!$N635,REG!$I$2:$I$124)+SUMIF(REG!$J$2:$J$124,HISTORICO!$N635,REG!$O$2:$O$124)+SUMIF(REG!$P$2:$P$124,HISTORICO!$N635,REG!$U$2:$U$124)+SUMIF(REG!$V$2:$V$124,HISTORICO!$N635,REG!$AA$2:$AA$124)+SUMIF(REG!$AB$2:$AB$124,HISTORICO!$N635,REG!$AG$2:$AG$124)</f>
        <v>0</v>
      </c>
      <c r="AB635" s="6">
        <f>SUM(HISTORICO!$X635:$AA635)</f>
        <v>0</v>
      </c>
      <c r="AC635" s="188" t="str">
        <f>HISTORICO!$AB635/HISTORICO!$O635</f>
        <v>#DIV/0!</v>
      </c>
      <c r="AD635" s="149"/>
      <c r="AE635" s="149"/>
      <c r="AF635" s="149"/>
      <c r="AG635" s="149"/>
      <c r="AH635" s="149"/>
      <c r="AI635" s="149"/>
      <c r="AJ635" s="149"/>
    </row>
    <row r="636" ht="14.25" customHeight="1">
      <c r="A636" s="149"/>
      <c r="B636" s="149"/>
      <c r="C636" s="149"/>
      <c r="D636" s="149"/>
      <c r="E636" s="150"/>
      <c r="F636" s="149"/>
      <c r="G636" s="149"/>
      <c r="H636" s="149"/>
      <c r="I636" s="149"/>
      <c r="J636" s="149"/>
      <c r="K636" s="150"/>
      <c r="L636" s="149"/>
      <c r="M636" s="149"/>
      <c r="N636" s="187" t="s">
        <v>604</v>
      </c>
      <c r="O636" s="6">
        <f>SUM(HISTORICO!$P636:$T636)</f>
        <v>0</v>
      </c>
      <c r="P636" s="6">
        <f>COUNTIF(REG!$D$2:$D$124,HISTORICO!$N636)</f>
        <v>0</v>
      </c>
      <c r="Q636" s="6">
        <f>COUNTIF(REG!$J$2:$J$124,HISTORICO!$N636)</f>
        <v>0</v>
      </c>
      <c r="R636" s="6">
        <f>COUNTIF(REG!$P$2:$P$124,HISTORICO!$N636)</f>
        <v>0</v>
      </c>
      <c r="S636" s="6">
        <f>COUNTIF(REG!$V$2:$V$124,HISTORICO!$N636)</f>
        <v>0</v>
      </c>
      <c r="T636" s="6">
        <f>COUNTIF(REG!$AB$2:$AB$124,HISTORICO!$N636)</f>
        <v>0</v>
      </c>
      <c r="U636" s="161" t="str">
        <f>HISTORICO!$P636/HISTORICO!$O636</f>
        <v>#DIV/0!</v>
      </c>
      <c r="V636" s="161" t="str">
        <f>HISTORICO!$Q636/HISTORICO!$O636</f>
        <v>#DIV/0!</v>
      </c>
      <c r="W636" s="161" t="str">
        <f>(HISTORICO!$S636+HISTORICO!$T636)/HISTORICO!$O636</f>
        <v>#DIV/0!</v>
      </c>
      <c r="X636" s="6">
        <f>SUMIF(REG!$D$2:$D$124,HISTORICO!$N636,REG!$F$2:$F$124)+SUMIF(REG!$J$2:$J$124,HISTORICO!$N636,REG!$L$2:$L$124)+SUMIF(REG!$P$2:$P$124,HISTORICO!$N636,REG!$R$2:$R$124)+SUMIF(REG!$V$2:$V$124,HISTORICO!$N636,REG!$X$2:$X$124)+SUMIF(REG!$AB$2:$AB$124,HISTORICO!$N636,REG!$AD$2:$AD$124)</f>
        <v>0</v>
      </c>
      <c r="Y636" s="6">
        <f>SUMIF(REG!$D$2:$D$124,HISTORICO!$N636,REG!$G$2:$G$124)+SUMIF(REG!$J$2:$J$124,HISTORICO!$N636,REG!$M$2:$M$124)+SUMIF(REG!$P$2:$P$124,HISTORICO!$N636,REG!$S$2:$S$124)+SUMIF(REG!$V$2:$V$124,HISTORICO!$N636,REG!$Y$2:$Y$124)+SUMIF(REG!$AB$2:$AB$124,HISTORICO!$N636,REG!$AE$2:$AE$124)</f>
        <v>0</v>
      </c>
      <c r="Z636" s="6">
        <f>SUMIF(REG!$D$2:$D$124,HISTORICO!$N636,REG!$H$2:$H$124)+SUMIF(REG!$J$2:$J$124,HISTORICO!$N636,REG!$N$2:$N$124)+SUMIF(REG!$P$2:$P$124,HISTORICO!$N636,REG!$T$2:$T$124)+SUMIF(REG!$V$2:$V$124,HISTORICO!$N636,REG!$Z$2:$Z$124)+SUMIF(REG!$AB$2:$AB$124,HISTORICO!$N636,REG!$AF$2:$AF$124)</f>
        <v>0</v>
      </c>
      <c r="AA636" s="6">
        <f>SUMIF(REG!$D$2:$D$124,HISTORICO!$N636,REG!$I$2:$I$124)+SUMIF(REG!$J$2:$J$124,HISTORICO!$N636,REG!$O$2:$O$124)+SUMIF(REG!$P$2:$P$124,HISTORICO!$N636,REG!$U$2:$U$124)+SUMIF(REG!$V$2:$V$124,HISTORICO!$N636,REG!$AA$2:$AA$124)+SUMIF(REG!$AB$2:$AB$124,HISTORICO!$N636,REG!$AG$2:$AG$124)</f>
        <v>0</v>
      </c>
      <c r="AB636" s="6">
        <f>SUM(HISTORICO!$X636:$AA636)</f>
        <v>0</v>
      </c>
      <c r="AC636" s="188" t="str">
        <f>HISTORICO!$AB636/HISTORICO!$O636</f>
        <v>#DIV/0!</v>
      </c>
      <c r="AD636" s="149"/>
      <c r="AE636" s="149"/>
      <c r="AF636" s="149"/>
      <c r="AG636" s="149"/>
      <c r="AH636" s="149"/>
      <c r="AI636" s="149"/>
      <c r="AJ636" s="149"/>
    </row>
    <row r="637" ht="14.25" customHeight="1">
      <c r="A637" s="149"/>
      <c r="B637" s="149"/>
      <c r="C637" s="149"/>
      <c r="D637" s="149"/>
      <c r="E637" s="150"/>
      <c r="F637" s="149"/>
      <c r="G637" s="149"/>
      <c r="H637" s="149"/>
      <c r="I637" s="149"/>
      <c r="J637" s="149"/>
      <c r="K637" s="150"/>
      <c r="L637" s="149"/>
      <c r="M637" s="149"/>
      <c r="N637" s="187" t="s">
        <v>743</v>
      </c>
      <c r="O637" s="6">
        <f>SUM(HISTORICO!$P637:$T637)</f>
        <v>0</v>
      </c>
      <c r="P637" s="6">
        <f>COUNTIF(REG!$D$2:$D$124,HISTORICO!$N637)</f>
        <v>0</v>
      </c>
      <c r="Q637" s="6">
        <f>COUNTIF(REG!$J$2:$J$124,HISTORICO!$N637)</f>
        <v>0</v>
      </c>
      <c r="R637" s="6">
        <f>COUNTIF(REG!$P$2:$P$124,HISTORICO!$N637)</f>
        <v>0</v>
      </c>
      <c r="S637" s="6">
        <f>COUNTIF(REG!$V$2:$V$124,HISTORICO!$N637)</f>
        <v>0</v>
      </c>
      <c r="T637" s="6">
        <f>COUNTIF(REG!$AB$2:$AB$124,HISTORICO!$N637)</f>
        <v>0</v>
      </c>
      <c r="U637" s="161" t="str">
        <f>HISTORICO!$P637/HISTORICO!$O637</f>
        <v>#DIV/0!</v>
      </c>
      <c r="V637" s="161" t="str">
        <f>HISTORICO!$Q637/HISTORICO!$O637</f>
        <v>#DIV/0!</v>
      </c>
      <c r="W637" s="161" t="str">
        <f>(HISTORICO!$S637+HISTORICO!$T637)/HISTORICO!$O637</f>
        <v>#DIV/0!</v>
      </c>
      <c r="X637" s="6">
        <f>SUMIF(REG!$D$2:$D$124,HISTORICO!$N637,REG!$F$2:$F$124)+SUMIF(REG!$J$2:$J$124,HISTORICO!$N637,REG!$L$2:$L$124)+SUMIF(REG!$P$2:$P$124,HISTORICO!$N637,REG!$R$2:$R$124)+SUMIF(REG!$V$2:$V$124,HISTORICO!$N637,REG!$X$2:$X$124)+SUMIF(REG!$AB$2:$AB$124,HISTORICO!$N637,REG!$AD$2:$AD$124)</f>
        <v>0</v>
      </c>
      <c r="Y637" s="6">
        <f>SUMIF(REG!$D$2:$D$124,HISTORICO!$N637,REG!$G$2:$G$124)+SUMIF(REG!$J$2:$J$124,HISTORICO!$N637,REG!$M$2:$M$124)+SUMIF(REG!$P$2:$P$124,HISTORICO!$N637,REG!$S$2:$S$124)+SUMIF(REG!$V$2:$V$124,HISTORICO!$N637,REG!$Y$2:$Y$124)+SUMIF(REG!$AB$2:$AB$124,HISTORICO!$N637,REG!$AE$2:$AE$124)</f>
        <v>0</v>
      </c>
      <c r="Z637" s="6">
        <f>SUMIF(REG!$D$2:$D$124,HISTORICO!$N637,REG!$H$2:$H$124)+SUMIF(REG!$J$2:$J$124,HISTORICO!$N637,REG!$N$2:$N$124)+SUMIF(REG!$P$2:$P$124,HISTORICO!$N637,REG!$T$2:$T$124)+SUMIF(REG!$V$2:$V$124,HISTORICO!$N637,REG!$Z$2:$Z$124)+SUMIF(REG!$AB$2:$AB$124,HISTORICO!$N637,REG!$AF$2:$AF$124)</f>
        <v>0</v>
      </c>
      <c r="AA637" s="6">
        <f>SUMIF(REG!$D$2:$D$124,HISTORICO!$N637,REG!$I$2:$I$124)+SUMIF(REG!$J$2:$J$124,HISTORICO!$N637,REG!$O$2:$O$124)+SUMIF(REG!$P$2:$P$124,HISTORICO!$N637,REG!$U$2:$U$124)+SUMIF(REG!$V$2:$V$124,HISTORICO!$N637,REG!$AA$2:$AA$124)+SUMIF(REG!$AB$2:$AB$124,HISTORICO!$N637,REG!$AG$2:$AG$124)</f>
        <v>0</v>
      </c>
      <c r="AB637" s="6">
        <f>SUM(HISTORICO!$X637:$AA637)</f>
        <v>0</v>
      </c>
      <c r="AC637" s="188" t="str">
        <f>HISTORICO!$AB637/HISTORICO!$O637</f>
        <v>#DIV/0!</v>
      </c>
      <c r="AD637" s="149"/>
      <c r="AE637" s="149"/>
      <c r="AF637" s="149"/>
      <c r="AG637" s="149"/>
      <c r="AH637" s="149"/>
      <c r="AI637" s="149"/>
      <c r="AJ637" s="149"/>
    </row>
    <row r="638" ht="14.25" customHeight="1">
      <c r="A638" s="149"/>
      <c r="B638" s="149"/>
      <c r="C638" s="149"/>
      <c r="D638" s="149"/>
      <c r="E638" s="150"/>
      <c r="F638" s="149"/>
      <c r="G638" s="149"/>
      <c r="H638" s="149"/>
      <c r="I638" s="149"/>
      <c r="J638" s="149"/>
      <c r="K638" s="150"/>
      <c r="L638" s="149"/>
      <c r="M638" s="149"/>
      <c r="N638" s="187" t="s">
        <v>745</v>
      </c>
      <c r="O638" s="6">
        <f>SUM(HISTORICO!$P638:$T638)</f>
        <v>0</v>
      </c>
      <c r="P638" s="6">
        <f>COUNTIF(REG!$D$2:$D$124,HISTORICO!$N638)</f>
        <v>0</v>
      </c>
      <c r="Q638" s="6">
        <f>COUNTIF(REG!$J$2:$J$124,HISTORICO!$N638)</f>
        <v>0</v>
      </c>
      <c r="R638" s="6">
        <f>COUNTIF(REG!$P$2:$P$124,HISTORICO!$N638)</f>
        <v>0</v>
      </c>
      <c r="S638" s="6">
        <f>COUNTIF(REG!$V$2:$V$124,HISTORICO!$N638)</f>
        <v>0</v>
      </c>
      <c r="T638" s="6">
        <f>COUNTIF(REG!$AB$2:$AB$124,HISTORICO!$N638)</f>
        <v>0</v>
      </c>
      <c r="U638" s="161" t="str">
        <f>HISTORICO!$P638/HISTORICO!$O638</f>
        <v>#DIV/0!</v>
      </c>
      <c r="V638" s="161" t="str">
        <f>HISTORICO!$Q638/HISTORICO!$O638</f>
        <v>#DIV/0!</v>
      </c>
      <c r="W638" s="161" t="str">
        <f>(HISTORICO!$S638+HISTORICO!$T638)/HISTORICO!$O638</f>
        <v>#DIV/0!</v>
      </c>
      <c r="X638" s="6">
        <f>SUMIF(REG!$D$2:$D$124,HISTORICO!$N638,REG!$F$2:$F$124)+SUMIF(REG!$J$2:$J$124,HISTORICO!$N638,REG!$L$2:$L$124)+SUMIF(REG!$P$2:$P$124,HISTORICO!$N638,REG!$R$2:$R$124)+SUMIF(REG!$V$2:$V$124,HISTORICO!$N638,REG!$X$2:$X$124)+SUMIF(REG!$AB$2:$AB$124,HISTORICO!$N638,REG!$AD$2:$AD$124)</f>
        <v>0</v>
      </c>
      <c r="Y638" s="6">
        <f>SUMIF(REG!$D$2:$D$124,HISTORICO!$N638,REG!$G$2:$G$124)+SUMIF(REG!$J$2:$J$124,HISTORICO!$N638,REG!$M$2:$M$124)+SUMIF(REG!$P$2:$P$124,HISTORICO!$N638,REG!$S$2:$S$124)+SUMIF(REG!$V$2:$V$124,HISTORICO!$N638,REG!$Y$2:$Y$124)+SUMIF(REG!$AB$2:$AB$124,HISTORICO!$N638,REG!$AE$2:$AE$124)</f>
        <v>0</v>
      </c>
      <c r="Z638" s="6">
        <f>SUMIF(REG!$D$2:$D$124,HISTORICO!$N638,REG!$H$2:$H$124)+SUMIF(REG!$J$2:$J$124,HISTORICO!$N638,REG!$N$2:$N$124)+SUMIF(REG!$P$2:$P$124,HISTORICO!$N638,REG!$T$2:$T$124)+SUMIF(REG!$V$2:$V$124,HISTORICO!$N638,REG!$Z$2:$Z$124)+SUMIF(REG!$AB$2:$AB$124,HISTORICO!$N638,REG!$AF$2:$AF$124)</f>
        <v>0</v>
      </c>
      <c r="AA638" s="6">
        <f>SUMIF(REG!$D$2:$D$124,HISTORICO!$N638,REG!$I$2:$I$124)+SUMIF(REG!$J$2:$J$124,HISTORICO!$N638,REG!$O$2:$O$124)+SUMIF(REG!$P$2:$P$124,HISTORICO!$N638,REG!$U$2:$U$124)+SUMIF(REG!$V$2:$V$124,HISTORICO!$N638,REG!$AA$2:$AA$124)+SUMIF(REG!$AB$2:$AB$124,HISTORICO!$N638,REG!$AG$2:$AG$124)</f>
        <v>0</v>
      </c>
      <c r="AB638" s="6">
        <f>SUM(HISTORICO!$X638:$AA638)</f>
        <v>0</v>
      </c>
      <c r="AC638" s="188" t="str">
        <f>HISTORICO!$AB638/HISTORICO!$O638</f>
        <v>#DIV/0!</v>
      </c>
      <c r="AD638" s="149"/>
      <c r="AE638" s="149"/>
      <c r="AF638" s="149"/>
      <c r="AG638" s="149"/>
      <c r="AH638" s="149"/>
      <c r="AI638" s="149"/>
      <c r="AJ638" s="149"/>
    </row>
    <row r="639" ht="14.25" customHeight="1">
      <c r="A639" s="149"/>
      <c r="B639" s="149"/>
      <c r="C639" s="149"/>
      <c r="D639" s="149"/>
      <c r="E639" s="150"/>
      <c r="F639" s="149"/>
      <c r="G639" s="149"/>
      <c r="H639" s="149"/>
      <c r="I639" s="149"/>
      <c r="J639" s="149"/>
      <c r="K639" s="150"/>
      <c r="L639" s="149"/>
      <c r="M639" s="149"/>
      <c r="N639" s="187" t="s">
        <v>709</v>
      </c>
      <c r="O639" s="6">
        <f>SUM(HISTORICO!$P639:$T639)</f>
        <v>0</v>
      </c>
      <c r="P639" s="6">
        <f>COUNTIF(REG!$D$2:$D$124,HISTORICO!$N639)</f>
        <v>0</v>
      </c>
      <c r="Q639" s="6">
        <f>COUNTIF(REG!$J$2:$J$124,HISTORICO!$N639)</f>
        <v>0</v>
      </c>
      <c r="R639" s="6">
        <f>COUNTIF(REG!$P$2:$P$124,HISTORICO!$N639)</f>
        <v>0</v>
      </c>
      <c r="S639" s="6">
        <f>COUNTIF(REG!$V$2:$V$124,HISTORICO!$N639)</f>
        <v>0</v>
      </c>
      <c r="T639" s="6">
        <f>COUNTIF(REG!$AB$2:$AB$124,HISTORICO!$N639)</f>
        <v>0</v>
      </c>
      <c r="U639" s="161" t="str">
        <f>HISTORICO!$P639/HISTORICO!$O639</f>
        <v>#DIV/0!</v>
      </c>
      <c r="V639" s="161" t="str">
        <f>HISTORICO!$Q639/HISTORICO!$O639</f>
        <v>#DIV/0!</v>
      </c>
      <c r="W639" s="161" t="str">
        <f>(HISTORICO!$S639+HISTORICO!$T639)/HISTORICO!$O639</f>
        <v>#DIV/0!</v>
      </c>
      <c r="X639" s="6">
        <f>SUMIF(REG!$D$2:$D$124,HISTORICO!$N639,REG!$F$2:$F$124)+SUMIF(REG!$J$2:$J$124,HISTORICO!$N639,REG!$L$2:$L$124)+SUMIF(REG!$P$2:$P$124,HISTORICO!$N639,REG!$R$2:$R$124)+SUMIF(REG!$V$2:$V$124,HISTORICO!$N639,REG!$X$2:$X$124)+SUMIF(REG!$AB$2:$AB$124,HISTORICO!$N639,REG!$AD$2:$AD$124)</f>
        <v>0</v>
      </c>
      <c r="Y639" s="6">
        <f>SUMIF(REG!$D$2:$D$124,HISTORICO!$N639,REG!$G$2:$G$124)+SUMIF(REG!$J$2:$J$124,HISTORICO!$N639,REG!$M$2:$M$124)+SUMIF(REG!$P$2:$P$124,HISTORICO!$N639,REG!$S$2:$S$124)+SUMIF(REG!$V$2:$V$124,HISTORICO!$N639,REG!$Y$2:$Y$124)+SUMIF(REG!$AB$2:$AB$124,HISTORICO!$N639,REG!$AE$2:$AE$124)</f>
        <v>0</v>
      </c>
      <c r="Z639" s="6">
        <f>SUMIF(REG!$D$2:$D$124,HISTORICO!$N639,REG!$H$2:$H$124)+SUMIF(REG!$J$2:$J$124,HISTORICO!$N639,REG!$N$2:$N$124)+SUMIF(REG!$P$2:$P$124,HISTORICO!$N639,REG!$T$2:$T$124)+SUMIF(REG!$V$2:$V$124,HISTORICO!$N639,REG!$Z$2:$Z$124)+SUMIF(REG!$AB$2:$AB$124,HISTORICO!$N639,REG!$AF$2:$AF$124)</f>
        <v>0</v>
      </c>
      <c r="AA639" s="6">
        <f>SUMIF(REG!$D$2:$D$124,HISTORICO!$N639,REG!$I$2:$I$124)+SUMIF(REG!$J$2:$J$124,HISTORICO!$N639,REG!$O$2:$O$124)+SUMIF(REG!$P$2:$P$124,HISTORICO!$N639,REG!$U$2:$U$124)+SUMIF(REG!$V$2:$V$124,HISTORICO!$N639,REG!$AA$2:$AA$124)+SUMIF(REG!$AB$2:$AB$124,HISTORICO!$N639,REG!$AG$2:$AG$124)</f>
        <v>0</v>
      </c>
      <c r="AB639" s="6">
        <f>SUM(HISTORICO!$X639:$AA639)</f>
        <v>0</v>
      </c>
      <c r="AC639" s="188" t="str">
        <f>HISTORICO!$AB639/HISTORICO!$O639</f>
        <v>#DIV/0!</v>
      </c>
      <c r="AD639" s="149"/>
      <c r="AE639" s="149"/>
      <c r="AF639" s="149"/>
      <c r="AG639" s="149"/>
      <c r="AH639" s="149"/>
      <c r="AI639" s="149"/>
      <c r="AJ639" s="149"/>
    </row>
    <row r="640" ht="14.25" customHeight="1">
      <c r="A640" s="149"/>
      <c r="B640" s="149"/>
      <c r="C640" s="149"/>
      <c r="D640" s="149"/>
      <c r="E640" s="150"/>
      <c r="F640" s="149"/>
      <c r="G640" s="149"/>
      <c r="H640" s="149"/>
      <c r="I640" s="149"/>
      <c r="J640" s="149"/>
      <c r="K640" s="150"/>
      <c r="L640" s="149"/>
      <c r="M640" s="149"/>
      <c r="N640" s="187" t="s">
        <v>744</v>
      </c>
      <c r="O640" s="6">
        <f>SUM(HISTORICO!$P640:$T640)</f>
        <v>0</v>
      </c>
      <c r="P640" s="6">
        <f>COUNTIF(REG!$D$2:$D$124,HISTORICO!$N640)</f>
        <v>0</v>
      </c>
      <c r="Q640" s="6">
        <f>COUNTIF(REG!$J$2:$J$124,HISTORICO!$N640)</f>
        <v>0</v>
      </c>
      <c r="R640" s="6">
        <f>COUNTIF(REG!$P$2:$P$124,HISTORICO!$N640)</f>
        <v>0</v>
      </c>
      <c r="S640" s="6">
        <f>COUNTIF(REG!$V$2:$V$124,HISTORICO!$N640)</f>
        <v>0</v>
      </c>
      <c r="T640" s="6">
        <f>COUNTIF(REG!$AB$2:$AB$124,HISTORICO!$N640)</f>
        <v>0</v>
      </c>
      <c r="U640" s="161" t="str">
        <f>HISTORICO!$P640/HISTORICO!$O640</f>
        <v>#DIV/0!</v>
      </c>
      <c r="V640" s="161" t="str">
        <f>HISTORICO!$Q640/HISTORICO!$O640</f>
        <v>#DIV/0!</v>
      </c>
      <c r="W640" s="161" t="str">
        <f>(HISTORICO!$S640+HISTORICO!$T640)/HISTORICO!$O640</f>
        <v>#DIV/0!</v>
      </c>
      <c r="X640" s="6">
        <f>SUMIF(REG!$D$2:$D$124,HISTORICO!$N640,REG!$F$2:$F$124)+SUMIF(REG!$J$2:$J$124,HISTORICO!$N640,REG!$L$2:$L$124)+SUMIF(REG!$P$2:$P$124,HISTORICO!$N640,REG!$R$2:$R$124)+SUMIF(REG!$V$2:$V$124,HISTORICO!$N640,REG!$X$2:$X$124)+SUMIF(REG!$AB$2:$AB$124,HISTORICO!$N640,REG!$AD$2:$AD$124)</f>
        <v>0</v>
      </c>
      <c r="Y640" s="6">
        <f>SUMIF(REG!$D$2:$D$124,HISTORICO!$N640,REG!$G$2:$G$124)+SUMIF(REG!$J$2:$J$124,HISTORICO!$N640,REG!$M$2:$M$124)+SUMIF(REG!$P$2:$P$124,HISTORICO!$N640,REG!$S$2:$S$124)+SUMIF(REG!$V$2:$V$124,HISTORICO!$N640,REG!$Y$2:$Y$124)+SUMIF(REG!$AB$2:$AB$124,HISTORICO!$N640,REG!$AE$2:$AE$124)</f>
        <v>0</v>
      </c>
      <c r="Z640" s="6">
        <f>SUMIF(REG!$D$2:$D$124,HISTORICO!$N640,REG!$H$2:$H$124)+SUMIF(REG!$J$2:$J$124,HISTORICO!$N640,REG!$N$2:$N$124)+SUMIF(REG!$P$2:$P$124,HISTORICO!$N640,REG!$T$2:$T$124)+SUMIF(REG!$V$2:$V$124,HISTORICO!$N640,REG!$Z$2:$Z$124)+SUMIF(REG!$AB$2:$AB$124,HISTORICO!$N640,REG!$AF$2:$AF$124)</f>
        <v>0</v>
      </c>
      <c r="AA640" s="6">
        <f>SUMIF(REG!$D$2:$D$124,HISTORICO!$N640,REG!$I$2:$I$124)+SUMIF(REG!$J$2:$J$124,HISTORICO!$N640,REG!$O$2:$O$124)+SUMIF(REG!$P$2:$P$124,HISTORICO!$N640,REG!$U$2:$U$124)+SUMIF(REG!$V$2:$V$124,HISTORICO!$N640,REG!$AA$2:$AA$124)+SUMIF(REG!$AB$2:$AB$124,HISTORICO!$N640,REG!$AG$2:$AG$124)</f>
        <v>0</v>
      </c>
      <c r="AB640" s="6">
        <f>SUM(HISTORICO!$X640:$AA640)</f>
        <v>0</v>
      </c>
      <c r="AC640" s="188" t="str">
        <f>HISTORICO!$AB640/HISTORICO!$O640</f>
        <v>#DIV/0!</v>
      </c>
      <c r="AD640" s="149"/>
      <c r="AE640" s="149"/>
      <c r="AF640" s="149"/>
      <c r="AG640" s="149"/>
      <c r="AH640" s="149"/>
      <c r="AI640" s="149"/>
      <c r="AJ640" s="149"/>
    </row>
    <row r="641" ht="14.25" customHeight="1">
      <c r="A641" s="149"/>
      <c r="B641" s="149"/>
      <c r="C641" s="149"/>
      <c r="D641" s="149"/>
      <c r="E641" s="150"/>
      <c r="F641" s="149"/>
      <c r="G641" s="149"/>
      <c r="H641" s="149"/>
      <c r="I641" s="149"/>
      <c r="J641" s="149"/>
      <c r="K641" s="150"/>
      <c r="L641" s="149"/>
      <c r="M641" s="149"/>
      <c r="N641" s="187" t="s">
        <v>750</v>
      </c>
      <c r="O641" s="6">
        <f>SUM(HISTORICO!$P641:$T641)</f>
        <v>0</v>
      </c>
      <c r="P641" s="6">
        <f>COUNTIF(REG!$D$2:$D$124,HISTORICO!$N641)</f>
        <v>0</v>
      </c>
      <c r="Q641" s="6">
        <f>COUNTIF(REG!$J$2:$J$124,HISTORICO!$N641)</f>
        <v>0</v>
      </c>
      <c r="R641" s="6">
        <f>COUNTIF(REG!$P$2:$P$124,HISTORICO!$N641)</f>
        <v>0</v>
      </c>
      <c r="S641" s="6">
        <f>COUNTIF(REG!$V$2:$V$124,HISTORICO!$N641)</f>
        <v>0</v>
      </c>
      <c r="T641" s="6">
        <f>COUNTIF(REG!$AB$2:$AB$124,HISTORICO!$N641)</f>
        <v>0</v>
      </c>
      <c r="U641" s="161" t="str">
        <f>HISTORICO!$P641/HISTORICO!$O641</f>
        <v>#DIV/0!</v>
      </c>
      <c r="V641" s="161" t="str">
        <f>HISTORICO!$Q641/HISTORICO!$O641</f>
        <v>#DIV/0!</v>
      </c>
      <c r="W641" s="161" t="str">
        <f>(HISTORICO!$S641+HISTORICO!$T641)/HISTORICO!$O641</f>
        <v>#DIV/0!</v>
      </c>
      <c r="X641" s="6">
        <f>SUMIF(REG!$D$2:$D$124,HISTORICO!$N641,REG!$F$2:$F$124)+SUMIF(REG!$J$2:$J$124,HISTORICO!$N641,REG!$L$2:$L$124)+SUMIF(REG!$P$2:$P$124,HISTORICO!$N641,REG!$R$2:$R$124)+SUMIF(REG!$V$2:$V$124,HISTORICO!$N641,REG!$X$2:$X$124)+SUMIF(REG!$AB$2:$AB$124,HISTORICO!$N641,REG!$AD$2:$AD$124)</f>
        <v>0</v>
      </c>
      <c r="Y641" s="6">
        <f>SUMIF(REG!$D$2:$D$124,HISTORICO!$N641,REG!$G$2:$G$124)+SUMIF(REG!$J$2:$J$124,HISTORICO!$N641,REG!$M$2:$M$124)+SUMIF(REG!$P$2:$P$124,HISTORICO!$N641,REG!$S$2:$S$124)+SUMIF(REG!$V$2:$V$124,HISTORICO!$N641,REG!$Y$2:$Y$124)+SUMIF(REG!$AB$2:$AB$124,HISTORICO!$N641,REG!$AE$2:$AE$124)</f>
        <v>0</v>
      </c>
      <c r="Z641" s="6">
        <f>SUMIF(REG!$D$2:$D$124,HISTORICO!$N641,REG!$H$2:$H$124)+SUMIF(REG!$J$2:$J$124,HISTORICO!$N641,REG!$N$2:$N$124)+SUMIF(REG!$P$2:$P$124,HISTORICO!$N641,REG!$T$2:$T$124)+SUMIF(REG!$V$2:$V$124,HISTORICO!$N641,REG!$Z$2:$Z$124)+SUMIF(REG!$AB$2:$AB$124,HISTORICO!$N641,REG!$AF$2:$AF$124)</f>
        <v>0</v>
      </c>
      <c r="AA641" s="6">
        <f>SUMIF(REG!$D$2:$D$124,HISTORICO!$N641,REG!$I$2:$I$124)+SUMIF(REG!$J$2:$J$124,HISTORICO!$N641,REG!$O$2:$O$124)+SUMIF(REG!$P$2:$P$124,HISTORICO!$N641,REG!$U$2:$U$124)+SUMIF(REG!$V$2:$V$124,HISTORICO!$N641,REG!$AA$2:$AA$124)+SUMIF(REG!$AB$2:$AB$124,HISTORICO!$N641,REG!$AG$2:$AG$124)</f>
        <v>0</v>
      </c>
      <c r="AB641" s="6">
        <f>SUM(HISTORICO!$X641:$AA641)</f>
        <v>0</v>
      </c>
      <c r="AC641" s="188" t="str">
        <f>HISTORICO!$AB641/HISTORICO!$O641</f>
        <v>#DIV/0!</v>
      </c>
      <c r="AD641" s="149"/>
      <c r="AE641" s="149"/>
      <c r="AF641" s="149"/>
      <c r="AG641" s="149"/>
      <c r="AH641" s="149"/>
      <c r="AI641" s="149"/>
      <c r="AJ641" s="149"/>
    </row>
    <row r="642" ht="14.25" customHeight="1">
      <c r="A642" s="149"/>
      <c r="B642" s="149"/>
      <c r="C642" s="149"/>
      <c r="D642" s="149"/>
      <c r="E642" s="150"/>
      <c r="F642" s="149"/>
      <c r="G642" s="149"/>
      <c r="H642" s="149"/>
      <c r="I642" s="149"/>
      <c r="J642" s="149"/>
      <c r="K642" s="150"/>
      <c r="L642" s="149"/>
      <c r="M642" s="149"/>
      <c r="N642" s="187" t="s">
        <v>605</v>
      </c>
      <c r="O642" s="6">
        <f>SUM(HISTORICO!$P642:$T642)</f>
        <v>0</v>
      </c>
      <c r="P642" s="6">
        <f>COUNTIF(REG!$D$2:$D$124,HISTORICO!$N642)</f>
        <v>0</v>
      </c>
      <c r="Q642" s="6">
        <f>COUNTIF(REG!$J$2:$J$124,HISTORICO!$N642)</f>
        <v>0</v>
      </c>
      <c r="R642" s="6">
        <f>COUNTIF(REG!$P$2:$P$124,HISTORICO!$N642)</f>
        <v>0</v>
      </c>
      <c r="S642" s="6">
        <f>COUNTIF(REG!$V$2:$V$124,HISTORICO!$N642)</f>
        <v>0</v>
      </c>
      <c r="T642" s="6">
        <f>COUNTIF(REG!$AB$2:$AB$124,HISTORICO!$N642)</f>
        <v>0</v>
      </c>
      <c r="U642" s="161" t="str">
        <f>HISTORICO!$P642/HISTORICO!$O642</f>
        <v>#DIV/0!</v>
      </c>
      <c r="V642" s="161" t="str">
        <f>HISTORICO!$Q642/HISTORICO!$O642</f>
        <v>#DIV/0!</v>
      </c>
      <c r="W642" s="161" t="str">
        <f>(HISTORICO!$S642+HISTORICO!$T642)/HISTORICO!$O642</f>
        <v>#DIV/0!</v>
      </c>
      <c r="X642" s="6">
        <f>SUMIF(REG!$D$2:$D$124,HISTORICO!$N642,REG!$F$2:$F$124)+SUMIF(REG!$J$2:$J$124,HISTORICO!$N642,REG!$L$2:$L$124)+SUMIF(REG!$P$2:$P$124,HISTORICO!$N642,REG!$R$2:$R$124)+SUMIF(REG!$V$2:$V$124,HISTORICO!$N642,REG!$X$2:$X$124)+SUMIF(REG!$AB$2:$AB$124,HISTORICO!$N642,REG!$AD$2:$AD$124)</f>
        <v>0</v>
      </c>
      <c r="Y642" s="6">
        <f>SUMIF(REG!$D$2:$D$124,HISTORICO!$N642,REG!$G$2:$G$124)+SUMIF(REG!$J$2:$J$124,HISTORICO!$N642,REG!$M$2:$M$124)+SUMIF(REG!$P$2:$P$124,HISTORICO!$N642,REG!$S$2:$S$124)+SUMIF(REG!$V$2:$V$124,HISTORICO!$N642,REG!$Y$2:$Y$124)+SUMIF(REG!$AB$2:$AB$124,HISTORICO!$N642,REG!$AE$2:$AE$124)</f>
        <v>0</v>
      </c>
      <c r="Z642" s="6">
        <f>SUMIF(REG!$D$2:$D$124,HISTORICO!$N642,REG!$H$2:$H$124)+SUMIF(REG!$J$2:$J$124,HISTORICO!$N642,REG!$N$2:$N$124)+SUMIF(REG!$P$2:$P$124,HISTORICO!$N642,REG!$T$2:$T$124)+SUMIF(REG!$V$2:$V$124,HISTORICO!$N642,REG!$Z$2:$Z$124)+SUMIF(REG!$AB$2:$AB$124,HISTORICO!$N642,REG!$AF$2:$AF$124)</f>
        <v>0</v>
      </c>
      <c r="AA642" s="6">
        <f>SUMIF(REG!$D$2:$D$124,HISTORICO!$N642,REG!$I$2:$I$124)+SUMIF(REG!$J$2:$J$124,HISTORICO!$N642,REG!$O$2:$O$124)+SUMIF(REG!$P$2:$P$124,HISTORICO!$N642,REG!$U$2:$U$124)+SUMIF(REG!$V$2:$V$124,HISTORICO!$N642,REG!$AA$2:$AA$124)+SUMIF(REG!$AB$2:$AB$124,HISTORICO!$N642,REG!$AG$2:$AG$124)</f>
        <v>0</v>
      </c>
      <c r="AB642" s="6">
        <f>SUM(HISTORICO!$X642:$AA642)</f>
        <v>0</v>
      </c>
      <c r="AC642" s="188" t="str">
        <f>HISTORICO!$AB642/HISTORICO!$O642</f>
        <v>#DIV/0!</v>
      </c>
      <c r="AD642" s="149"/>
      <c r="AE642" s="149"/>
      <c r="AF642" s="149"/>
      <c r="AG642" s="149"/>
      <c r="AH642" s="149"/>
      <c r="AI642" s="149"/>
      <c r="AJ642" s="149"/>
    </row>
    <row r="643" ht="14.25" customHeight="1">
      <c r="A643" s="149"/>
      <c r="B643" s="149"/>
      <c r="C643" s="149"/>
      <c r="D643" s="149"/>
      <c r="E643" s="150"/>
      <c r="F643" s="149"/>
      <c r="G643" s="149"/>
      <c r="H643" s="149"/>
      <c r="I643" s="149"/>
      <c r="J643" s="149"/>
      <c r="K643" s="150"/>
      <c r="L643" s="149"/>
      <c r="M643" s="149"/>
      <c r="N643" s="187" t="s">
        <v>746</v>
      </c>
      <c r="O643" s="6">
        <f>SUM(HISTORICO!$P643:$T643)</f>
        <v>0</v>
      </c>
      <c r="P643" s="6">
        <f>COUNTIF(REG!$D$2:$D$124,HISTORICO!$N643)</f>
        <v>0</v>
      </c>
      <c r="Q643" s="6">
        <f>COUNTIF(REG!$J$2:$J$124,HISTORICO!$N643)</f>
        <v>0</v>
      </c>
      <c r="R643" s="6">
        <f>COUNTIF(REG!$P$2:$P$124,HISTORICO!$N643)</f>
        <v>0</v>
      </c>
      <c r="S643" s="6">
        <f>COUNTIF(REG!$V$2:$V$124,HISTORICO!$N643)</f>
        <v>0</v>
      </c>
      <c r="T643" s="6">
        <f>COUNTIF(REG!$AB$2:$AB$124,HISTORICO!$N643)</f>
        <v>0</v>
      </c>
      <c r="U643" s="161" t="str">
        <f>HISTORICO!$P643/HISTORICO!$O643</f>
        <v>#DIV/0!</v>
      </c>
      <c r="V643" s="161" t="str">
        <f>HISTORICO!$Q643/HISTORICO!$O643</f>
        <v>#DIV/0!</v>
      </c>
      <c r="W643" s="161" t="str">
        <f>(HISTORICO!$S643+HISTORICO!$T643)/HISTORICO!$O643</f>
        <v>#DIV/0!</v>
      </c>
      <c r="X643" s="6">
        <f>SUMIF(REG!$D$2:$D$124,HISTORICO!$N643,REG!$F$2:$F$124)+SUMIF(REG!$J$2:$J$124,HISTORICO!$N643,REG!$L$2:$L$124)+SUMIF(REG!$P$2:$P$124,HISTORICO!$N643,REG!$R$2:$R$124)+SUMIF(REG!$V$2:$V$124,HISTORICO!$N643,REG!$X$2:$X$124)+SUMIF(REG!$AB$2:$AB$124,HISTORICO!$N643,REG!$AD$2:$AD$124)</f>
        <v>0</v>
      </c>
      <c r="Y643" s="6">
        <f>SUMIF(REG!$D$2:$D$124,HISTORICO!$N643,REG!$G$2:$G$124)+SUMIF(REG!$J$2:$J$124,HISTORICO!$N643,REG!$M$2:$M$124)+SUMIF(REG!$P$2:$P$124,HISTORICO!$N643,REG!$S$2:$S$124)+SUMIF(REG!$V$2:$V$124,HISTORICO!$N643,REG!$Y$2:$Y$124)+SUMIF(REG!$AB$2:$AB$124,HISTORICO!$N643,REG!$AE$2:$AE$124)</f>
        <v>0</v>
      </c>
      <c r="Z643" s="6">
        <f>SUMIF(REG!$D$2:$D$124,HISTORICO!$N643,REG!$H$2:$H$124)+SUMIF(REG!$J$2:$J$124,HISTORICO!$N643,REG!$N$2:$N$124)+SUMIF(REG!$P$2:$P$124,HISTORICO!$N643,REG!$T$2:$T$124)+SUMIF(REG!$V$2:$V$124,HISTORICO!$N643,REG!$Z$2:$Z$124)+SUMIF(REG!$AB$2:$AB$124,HISTORICO!$N643,REG!$AF$2:$AF$124)</f>
        <v>0</v>
      </c>
      <c r="AA643" s="6">
        <f>SUMIF(REG!$D$2:$D$124,HISTORICO!$N643,REG!$I$2:$I$124)+SUMIF(REG!$J$2:$J$124,HISTORICO!$N643,REG!$O$2:$O$124)+SUMIF(REG!$P$2:$P$124,HISTORICO!$N643,REG!$U$2:$U$124)+SUMIF(REG!$V$2:$V$124,HISTORICO!$N643,REG!$AA$2:$AA$124)+SUMIF(REG!$AB$2:$AB$124,HISTORICO!$N643,REG!$AG$2:$AG$124)</f>
        <v>0</v>
      </c>
      <c r="AB643" s="6">
        <f>SUM(HISTORICO!$X643:$AA643)</f>
        <v>0</v>
      </c>
      <c r="AC643" s="188" t="str">
        <f>HISTORICO!$AB643/HISTORICO!$O643</f>
        <v>#DIV/0!</v>
      </c>
      <c r="AD643" s="149"/>
      <c r="AE643" s="149"/>
      <c r="AF643" s="149"/>
      <c r="AG643" s="149"/>
      <c r="AH643" s="149"/>
      <c r="AI643" s="149"/>
      <c r="AJ643" s="149"/>
    </row>
    <row r="644" ht="14.25" customHeight="1">
      <c r="A644" s="149"/>
      <c r="B644" s="149"/>
      <c r="C644" s="149"/>
      <c r="D644" s="149"/>
      <c r="E644" s="150"/>
      <c r="F644" s="149"/>
      <c r="G644" s="149"/>
      <c r="H644" s="149"/>
      <c r="I644" s="149"/>
      <c r="J644" s="149"/>
      <c r="K644" s="150"/>
      <c r="L644" s="149"/>
      <c r="M644" s="149"/>
      <c r="N644" s="187" t="s">
        <v>747</v>
      </c>
      <c r="O644" s="6">
        <f>SUM(HISTORICO!$P644:$T644)</f>
        <v>0</v>
      </c>
      <c r="P644" s="6">
        <f>COUNTIF(REG!$D$2:$D$124,HISTORICO!$N644)</f>
        <v>0</v>
      </c>
      <c r="Q644" s="6">
        <f>COUNTIF(REG!$J$2:$J$124,HISTORICO!$N644)</f>
        <v>0</v>
      </c>
      <c r="R644" s="6">
        <f>COUNTIF(REG!$P$2:$P$124,HISTORICO!$N644)</f>
        <v>0</v>
      </c>
      <c r="S644" s="6">
        <f>COUNTIF(REG!$V$2:$V$124,HISTORICO!$N644)</f>
        <v>0</v>
      </c>
      <c r="T644" s="6">
        <f>COUNTIF(REG!$AB$2:$AB$124,HISTORICO!$N644)</f>
        <v>0</v>
      </c>
      <c r="U644" s="161" t="str">
        <f>HISTORICO!$P644/HISTORICO!$O644</f>
        <v>#DIV/0!</v>
      </c>
      <c r="V644" s="161" t="str">
        <f>HISTORICO!$Q644/HISTORICO!$O644</f>
        <v>#DIV/0!</v>
      </c>
      <c r="W644" s="161" t="str">
        <f>(HISTORICO!$S644+HISTORICO!$T644)/HISTORICO!$O644</f>
        <v>#DIV/0!</v>
      </c>
      <c r="X644" s="6">
        <f>SUMIF(REG!$D$2:$D$124,HISTORICO!$N644,REG!$F$2:$F$124)+SUMIF(REG!$J$2:$J$124,HISTORICO!$N644,REG!$L$2:$L$124)+SUMIF(REG!$P$2:$P$124,HISTORICO!$N644,REG!$R$2:$R$124)+SUMIF(REG!$V$2:$V$124,HISTORICO!$N644,REG!$X$2:$X$124)+SUMIF(REG!$AB$2:$AB$124,HISTORICO!$N644,REG!$AD$2:$AD$124)</f>
        <v>0</v>
      </c>
      <c r="Y644" s="6">
        <f>SUMIF(REG!$D$2:$D$124,HISTORICO!$N644,REG!$G$2:$G$124)+SUMIF(REG!$J$2:$J$124,HISTORICO!$N644,REG!$M$2:$M$124)+SUMIF(REG!$P$2:$P$124,HISTORICO!$N644,REG!$S$2:$S$124)+SUMIF(REG!$V$2:$V$124,HISTORICO!$N644,REG!$Y$2:$Y$124)+SUMIF(REG!$AB$2:$AB$124,HISTORICO!$N644,REG!$AE$2:$AE$124)</f>
        <v>0</v>
      </c>
      <c r="Z644" s="6">
        <f>SUMIF(REG!$D$2:$D$124,HISTORICO!$N644,REG!$H$2:$H$124)+SUMIF(REG!$J$2:$J$124,HISTORICO!$N644,REG!$N$2:$N$124)+SUMIF(REG!$P$2:$P$124,HISTORICO!$N644,REG!$T$2:$T$124)+SUMIF(REG!$V$2:$V$124,HISTORICO!$N644,REG!$Z$2:$Z$124)+SUMIF(REG!$AB$2:$AB$124,HISTORICO!$N644,REG!$AF$2:$AF$124)</f>
        <v>0</v>
      </c>
      <c r="AA644" s="6">
        <f>SUMIF(REG!$D$2:$D$124,HISTORICO!$N644,REG!$I$2:$I$124)+SUMIF(REG!$J$2:$J$124,HISTORICO!$N644,REG!$O$2:$O$124)+SUMIF(REG!$P$2:$P$124,HISTORICO!$N644,REG!$U$2:$U$124)+SUMIF(REG!$V$2:$V$124,HISTORICO!$N644,REG!$AA$2:$AA$124)+SUMIF(REG!$AB$2:$AB$124,HISTORICO!$N644,REG!$AG$2:$AG$124)</f>
        <v>0</v>
      </c>
      <c r="AB644" s="6">
        <f>SUM(HISTORICO!$X644:$AA644)</f>
        <v>0</v>
      </c>
      <c r="AC644" s="188" t="str">
        <f>HISTORICO!$AB644/HISTORICO!$O644</f>
        <v>#DIV/0!</v>
      </c>
      <c r="AD644" s="149"/>
      <c r="AE644" s="149"/>
      <c r="AF644" s="149"/>
      <c r="AG644" s="149"/>
      <c r="AH644" s="149"/>
      <c r="AI644" s="149"/>
      <c r="AJ644" s="149"/>
    </row>
    <row r="645" ht="14.25" customHeight="1">
      <c r="A645" s="149"/>
      <c r="B645" s="149"/>
      <c r="C645" s="149"/>
      <c r="D645" s="149"/>
      <c r="E645" s="150"/>
      <c r="F645" s="149"/>
      <c r="G645" s="149"/>
      <c r="H645" s="149"/>
      <c r="I645" s="149"/>
      <c r="J645" s="149"/>
      <c r="K645" s="150"/>
      <c r="L645" s="149"/>
      <c r="M645" s="149"/>
      <c r="N645" s="187" t="s">
        <v>748</v>
      </c>
      <c r="O645" s="6">
        <f>SUM(HISTORICO!$P645:$T645)</f>
        <v>0</v>
      </c>
      <c r="P645" s="6">
        <f>COUNTIF(REG!$D$2:$D$124,HISTORICO!$N645)</f>
        <v>0</v>
      </c>
      <c r="Q645" s="6">
        <f>COUNTIF(REG!$J$2:$J$124,HISTORICO!$N645)</f>
        <v>0</v>
      </c>
      <c r="R645" s="6">
        <f>COUNTIF(REG!$P$2:$P$124,HISTORICO!$N645)</f>
        <v>0</v>
      </c>
      <c r="S645" s="6">
        <f>COUNTIF(REG!$V$2:$V$124,HISTORICO!$N645)</f>
        <v>0</v>
      </c>
      <c r="T645" s="6">
        <f>COUNTIF(REG!$AB$2:$AB$124,HISTORICO!$N645)</f>
        <v>0</v>
      </c>
      <c r="U645" s="161" t="str">
        <f>HISTORICO!$P645/HISTORICO!$O645</f>
        <v>#DIV/0!</v>
      </c>
      <c r="V645" s="161" t="str">
        <f>HISTORICO!$Q645/HISTORICO!$O645</f>
        <v>#DIV/0!</v>
      </c>
      <c r="W645" s="161" t="str">
        <f>(HISTORICO!$S645+HISTORICO!$T645)/HISTORICO!$O645</f>
        <v>#DIV/0!</v>
      </c>
      <c r="X645" s="6">
        <f>SUMIF(REG!$D$2:$D$124,HISTORICO!$N645,REG!$F$2:$F$124)+SUMIF(REG!$J$2:$J$124,HISTORICO!$N645,REG!$L$2:$L$124)+SUMIF(REG!$P$2:$P$124,HISTORICO!$N645,REG!$R$2:$R$124)+SUMIF(REG!$V$2:$V$124,HISTORICO!$N645,REG!$X$2:$X$124)+SUMIF(REG!$AB$2:$AB$124,HISTORICO!$N645,REG!$AD$2:$AD$124)</f>
        <v>0</v>
      </c>
      <c r="Y645" s="6">
        <f>SUMIF(REG!$D$2:$D$124,HISTORICO!$N645,REG!$G$2:$G$124)+SUMIF(REG!$J$2:$J$124,HISTORICO!$N645,REG!$M$2:$M$124)+SUMIF(REG!$P$2:$P$124,HISTORICO!$N645,REG!$S$2:$S$124)+SUMIF(REG!$V$2:$V$124,HISTORICO!$N645,REG!$Y$2:$Y$124)+SUMIF(REG!$AB$2:$AB$124,HISTORICO!$N645,REG!$AE$2:$AE$124)</f>
        <v>0</v>
      </c>
      <c r="Z645" s="6">
        <f>SUMIF(REG!$D$2:$D$124,HISTORICO!$N645,REG!$H$2:$H$124)+SUMIF(REG!$J$2:$J$124,HISTORICO!$N645,REG!$N$2:$N$124)+SUMIF(REG!$P$2:$P$124,HISTORICO!$N645,REG!$T$2:$T$124)+SUMIF(REG!$V$2:$V$124,HISTORICO!$N645,REG!$Z$2:$Z$124)+SUMIF(REG!$AB$2:$AB$124,HISTORICO!$N645,REG!$AF$2:$AF$124)</f>
        <v>0</v>
      </c>
      <c r="AA645" s="6">
        <f>SUMIF(REG!$D$2:$D$124,HISTORICO!$N645,REG!$I$2:$I$124)+SUMIF(REG!$J$2:$J$124,HISTORICO!$N645,REG!$O$2:$O$124)+SUMIF(REG!$P$2:$P$124,HISTORICO!$N645,REG!$U$2:$U$124)+SUMIF(REG!$V$2:$V$124,HISTORICO!$N645,REG!$AA$2:$AA$124)+SUMIF(REG!$AB$2:$AB$124,HISTORICO!$N645,REG!$AG$2:$AG$124)</f>
        <v>0</v>
      </c>
      <c r="AB645" s="6">
        <f>SUM(HISTORICO!$X645:$AA645)</f>
        <v>0</v>
      </c>
      <c r="AC645" s="188" t="str">
        <f>HISTORICO!$AB645/HISTORICO!$O645</f>
        <v>#DIV/0!</v>
      </c>
      <c r="AD645" s="149"/>
      <c r="AE645" s="149"/>
      <c r="AF645" s="149"/>
      <c r="AG645" s="149"/>
      <c r="AH645" s="149"/>
      <c r="AI645" s="149"/>
      <c r="AJ645" s="149"/>
    </row>
    <row r="646" ht="14.25" customHeight="1">
      <c r="A646" s="149"/>
      <c r="B646" s="149"/>
      <c r="C646" s="149"/>
      <c r="D646" s="149"/>
      <c r="E646" s="150"/>
      <c r="F646" s="149"/>
      <c r="G646" s="149"/>
      <c r="H646" s="149"/>
      <c r="I646" s="149"/>
      <c r="J646" s="149"/>
      <c r="K646" s="150"/>
      <c r="L646" s="149"/>
      <c r="M646" s="149"/>
      <c r="N646" s="187" t="s">
        <v>749</v>
      </c>
      <c r="O646" s="6">
        <f>SUM(HISTORICO!$P646:$T646)</f>
        <v>0</v>
      </c>
      <c r="P646" s="6">
        <f>COUNTIF(REG!$D$2:$D$124,HISTORICO!$N646)</f>
        <v>0</v>
      </c>
      <c r="Q646" s="6">
        <f>COUNTIF(REG!$J$2:$J$124,HISTORICO!$N646)</f>
        <v>0</v>
      </c>
      <c r="R646" s="6">
        <f>COUNTIF(REG!$P$2:$P$124,HISTORICO!$N646)</f>
        <v>0</v>
      </c>
      <c r="S646" s="6">
        <f>COUNTIF(REG!$V$2:$V$124,HISTORICO!$N646)</f>
        <v>0</v>
      </c>
      <c r="T646" s="6">
        <f>COUNTIF(REG!$AB$2:$AB$124,HISTORICO!$N646)</f>
        <v>0</v>
      </c>
      <c r="U646" s="161" t="str">
        <f>HISTORICO!$P646/HISTORICO!$O646</f>
        <v>#DIV/0!</v>
      </c>
      <c r="V646" s="161" t="str">
        <f>HISTORICO!$Q646/HISTORICO!$O646</f>
        <v>#DIV/0!</v>
      </c>
      <c r="W646" s="161" t="str">
        <f>(HISTORICO!$S646+HISTORICO!$T646)/HISTORICO!$O646</f>
        <v>#DIV/0!</v>
      </c>
      <c r="X646" s="6">
        <f>SUMIF(REG!$D$2:$D$124,HISTORICO!$N646,REG!$F$2:$F$124)+SUMIF(REG!$J$2:$J$124,HISTORICO!$N646,REG!$L$2:$L$124)+SUMIF(REG!$P$2:$P$124,HISTORICO!$N646,REG!$R$2:$R$124)+SUMIF(REG!$V$2:$V$124,HISTORICO!$N646,REG!$X$2:$X$124)+SUMIF(REG!$AB$2:$AB$124,HISTORICO!$N646,REG!$AD$2:$AD$124)</f>
        <v>0</v>
      </c>
      <c r="Y646" s="6">
        <f>SUMIF(REG!$D$2:$D$124,HISTORICO!$N646,REG!$G$2:$G$124)+SUMIF(REG!$J$2:$J$124,HISTORICO!$N646,REG!$M$2:$M$124)+SUMIF(REG!$P$2:$P$124,HISTORICO!$N646,REG!$S$2:$S$124)+SUMIF(REG!$V$2:$V$124,HISTORICO!$N646,REG!$Y$2:$Y$124)+SUMIF(REG!$AB$2:$AB$124,HISTORICO!$N646,REG!$AE$2:$AE$124)</f>
        <v>0</v>
      </c>
      <c r="Z646" s="6">
        <f>SUMIF(REG!$D$2:$D$124,HISTORICO!$N646,REG!$H$2:$H$124)+SUMIF(REG!$J$2:$J$124,HISTORICO!$N646,REG!$N$2:$N$124)+SUMIF(REG!$P$2:$P$124,HISTORICO!$N646,REG!$T$2:$T$124)+SUMIF(REG!$V$2:$V$124,HISTORICO!$N646,REG!$Z$2:$Z$124)+SUMIF(REG!$AB$2:$AB$124,HISTORICO!$N646,REG!$AF$2:$AF$124)</f>
        <v>0</v>
      </c>
      <c r="AA646" s="6">
        <f>SUMIF(REG!$D$2:$D$124,HISTORICO!$N646,REG!$I$2:$I$124)+SUMIF(REG!$J$2:$J$124,HISTORICO!$N646,REG!$O$2:$O$124)+SUMIF(REG!$P$2:$P$124,HISTORICO!$N646,REG!$U$2:$U$124)+SUMIF(REG!$V$2:$V$124,HISTORICO!$N646,REG!$AA$2:$AA$124)+SUMIF(REG!$AB$2:$AB$124,HISTORICO!$N646,REG!$AG$2:$AG$124)</f>
        <v>0</v>
      </c>
      <c r="AB646" s="6">
        <f>SUM(HISTORICO!$X646:$AA646)</f>
        <v>0</v>
      </c>
      <c r="AC646" s="188" t="str">
        <f>HISTORICO!$AB646/HISTORICO!$O646</f>
        <v>#DIV/0!</v>
      </c>
      <c r="AD646" s="149"/>
      <c r="AE646" s="149"/>
      <c r="AF646" s="149"/>
      <c r="AG646" s="149"/>
      <c r="AH646" s="149"/>
      <c r="AI646" s="149"/>
      <c r="AJ646" s="149"/>
    </row>
    <row r="647" ht="14.25" customHeight="1">
      <c r="A647" s="149"/>
      <c r="B647" s="149"/>
      <c r="C647" s="149"/>
      <c r="D647" s="149"/>
      <c r="E647" s="150"/>
      <c r="F647" s="149"/>
      <c r="G647" s="149"/>
      <c r="H647" s="149"/>
      <c r="I647" s="149"/>
      <c r="J647" s="149"/>
      <c r="K647" s="150"/>
      <c r="L647" s="149"/>
      <c r="M647" s="149"/>
      <c r="N647" s="187" t="s">
        <v>620</v>
      </c>
      <c r="O647" s="6">
        <f>SUM(HISTORICO!$P647:$T647)</f>
        <v>0</v>
      </c>
      <c r="P647" s="6">
        <f>COUNTIF(REG!$D$2:$D$124,HISTORICO!$N647)</f>
        <v>0</v>
      </c>
      <c r="Q647" s="6">
        <f>COUNTIF(REG!$J$2:$J$124,HISTORICO!$N647)</f>
        <v>0</v>
      </c>
      <c r="R647" s="6">
        <f>COUNTIF(REG!$P$2:$P$124,HISTORICO!$N647)</f>
        <v>0</v>
      </c>
      <c r="S647" s="6">
        <f>COUNTIF(REG!$V$2:$V$124,HISTORICO!$N647)</f>
        <v>0</v>
      </c>
      <c r="T647" s="6">
        <f>COUNTIF(REG!$AB$2:$AB$124,HISTORICO!$N647)</f>
        <v>0</v>
      </c>
      <c r="U647" s="161" t="str">
        <f>HISTORICO!$P647/HISTORICO!$O647</f>
        <v>#DIV/0!</v>
      </c>
      <c r="V647" s="161" t="str">
        <f>HISTORICO!$Q647/HISTORICO!$O647</f>
        <v>#DIV/0!</v>
      </c>
      <c r="W647" s="161" t="str">
        <f>(HISTORICO!$S647+HISTORICO!$T647)/HISTORICO!$O647</f>
        <v>#DIV/0!</v>
      </c>
      <c r="X647" s="6">
        <f>SUMIF(REG!$D$2:$D$124,HISTORICO!$N647,REG!$F$2:$F$124)+SUMIF(REG!$J$2:$J$124,HISTORICO!$N647,REG!$L$2:$L$124)+SUMIF(REG!$P$2:$P$124,HISTORICO!$N647,REG!$R$2:$R$124)+SUMIF(REG!$V$2:$V$124,HISTORICO!$N647,REG!$X$2:$X$124)+SUMIF(REG!$AB$2:$AB$124,HISTORICO!$N647,REG!$AD$2:$AD$124)</f>
        <v>0</v>
      </c>
      <c r="Y647" s="6">
        <f>SUMIF(REG!$D$2:$D$124,HISTORICO!$N647,REG!$G$2:$G$124)+SUMIF(REG!$J$2:$J$124,HISTORICO!$N647,REG!$M$2:$M$124)+SUMIF(REG!$P$2:$P$124,HISTORICO!$N647,REG!$S$2:$S$124)+SUMIF(REG!$V$2:$V$124,HISTORICO!$N647,REG!$Y$2:$Y$124)+SUMIF(REG!$AB$2:$AB$124,HISTORICO!$N647,REG!$AE$2:$AE$124)</f>
        <v>0</v>
      </c>
      <c r="Z647" s="6">
        <f>SUMIF(REG!$D$2:$D$124,HISTORICO!$N647,REG!$H$2:$H$124)+SUMIF(REG!$J$2:$J$124,HISTORICO!$N647,REG!$N$2:$N$124)+SUMIF(REG!$P$2:$P$124,HISTORICO!$N647,REG!$T$2:$T$124)+SUMIF(REG!$V$2:$V$124,HISTORICO!$N647,REG!$Z$2:$Z$124)+SUMIF(REG!$AB$2:$AB$124,HISTORICO!$N647,REG!$AF$2:$AF$124)</f>
        <v>0</v>
      </c>
      <c r="AA647" s="6">
        <f>SUMIF(REG!$D$2:$D$124,HISTORICO!$N647,REG!$I$2:$I$124)+SUMIF(REG!$J$2:$J$124,HISTORICO!$N647,REG!$O$2:$O$124)+SUMIF(REG!$P$2:$P$124,HISTORICO!$N647,REG!$U$2:$U$124)+SUMIF(REG!$V$2:$V$124,HISTORICO!$N647,REG!$AA$2:$AA$124)+SUMIF(REG!$AB$2:$AB$124,HISTORICO!$N647,REG!$AG$2:$AG$124)</f>
        <v>0</v>
      </c>
      <c r="AB647" s="6">
        <f>SUM(HISTORICO!$X647:$AA647)</f>
        <v>0</v>
      </c>
      <c r="AC647" s="188" t="str">
        <f>HISTORICO!$AB647/HISTORICO!$O647</f>
        <v>#DIV/0!</v>
      </c>
      <c r="AD647" s="149"/>
      <c r="AE647" s="149"/>
      <c r="AF647" s="149"/>
      <c r="AG647" s="149"/>
      <c r="AH647" s="149"/>
      <c r="AI647" s="149"/>
      <c r="AJ647" s="149"/>
    </row>
    <row r="648" ht="14.25" customHeight="1">
      <c r="A648" s="149"/>
      <c r="B648" s="149"/>
      <c r="C648" s="149"/>
      <c r="D648" s="149"/>
      <c r="E648" s="150"/>
      <c r="F648" s="149"/>
      <c r="G648" s="149"/>
      <c r="H648" s="149"/>
      <c r="I648" s="149"/>
      <c r="J648" s="149"/>
      <c r="K648" s="150"/>
      <c r="L648" s="149"/>
      <c r="M648" s="149"/>
      <c r="N648" s="187" t="s">
        <v>710</v>
      </c>
      <c r="O648" s="6">
        <f>SUM(HISTORICO!$P648:$T648)</f>
        <v>0</v>
      </c>
      <c r="P648" s="6">
        <f>COUNTIF(REG!$D$2:$D$124,HISTORICO!$N648)</f>
        <v>0</v>
      </c>
      <c r="Q648" s="6">
        <f>COUNTIF(REG!$J$2:$J$124,HISTORICO!$N648)</f>
        <v>0</v>
      </c>
      <c r="R648" s="6">
        <f>COUNTIF(REG!$P$2:$P$124,HISTORICO!$N648)</f>
        <v>0</v>
      </c>
      <c r="S648" s="6">
        <f>COUNTIF(REG!$V$2:$V$124,HISTORICO!$N648)</f>
        <v>0</v>
      </c>
      <c r="T648" s="6">
        <f>COUNTIF(REG!$AB$2:$AB$124,HISTORICO!$N648)</f>
        <v>0</v>
      </c>
      <c r="U648" s="161" t="str">
        <f>HISTORICO!$P648/HISTORICO!$O648</f>
        <v>#DIV/0!</v>
      </c>
      <c r="V648" s="161" t="str">
        <f>HISTORICO!$Q648/HISTORICO!$O648</f>
        <v>#DIV/0!</v>
      </c>
      <c r="W648" s="161" t="str">
        <f>(HISTORICO!$S648+HISTORICO!$T648)/HISTORICO!$O648</f>
        <v>#DIV/0!</v>
      </c>
      <c r="X648" s="6">
        <f>SUMIF(REG!$D$2:$D$124,HISTORICO!$N648,REG!$F$2:$F$124)+SUMIF(REG!$J$2:$J$124,HISTORICO!$N648,REG!$L$2:$L$124)+SUMIF(REG!$P$2:$P$124,HISTORICO!$N648,REG!$R$2:$R$124)+SUMIF(REG!$V$2:$V$124,HISTORICO!$N648,REG!$X$2:$X$124)+SUMIF(REG!$AB$2:$AB$124,HISTORICO!$N648,REG!$AD$2:$AD$124)</f>
        <v>0</v>
      </c>
      <c r="Y648" s="6">
        <f>SUMIF(REG!$D$2:$D$124,HISTORICO!$N648,REG!$G$2:$G$124)+SUMIF(REG!$J$2:$J$124,HISTORICO!$N648,REG!$M$2:$M$124)+SUMIF(REG!$P$2:$P$124,HISTORICO!$N648,REG!$S$2:$S$124)+SUMIF(REG!$V$2:$V$124,HISTORICO!$N648,REG!$Y$2:$Y$124)+SUMIF(REG!$AB$2:$AB$124,HISTORICO!$N648,REG!$AE$2:$AE$124)</f>
        <v>0</v>
      </c>
      <c r="Z648" s="6">
        <f>SUMIF(REG!$D$2:$D$124,HISTORICO!$N648,REG!$H$2:$H$124)+SUMIF(REG!$J$2:$J$124,HISTORICO!$N648,REG!$N$2:$N$124)+SUMIF(REG!$P$2:$P$124,HISTORICO!$N648,REG!$T$2:$T$124)+SUMIF(REG!$V$2:$V$124,HISTORICO!$N648,REG!$Z$2:$Z$124)+SUMIF(REG!$AB$2:$AB$124,HISTORICO!$N648,REG!$AF$2:$AF$124)</f>
        <v>0</v>
      </c>
      <c r="AA648" s="6">
        <f>SUMIF(REG!$D$2:$D$124,HISTORICO!$N648,REG!$I$2:$I$124)+SUMIF(REG!$J$2:$J$124,HISTORICO!$N648,REG!$O$2:$O$124)+SUMIF(REG!$P$2:$P$124,HISTORICO!$N648,REG!$U$2:$U$124)+SUMIF(REG!$V$2:$V$124,HISTORICO!$N648,REG!$AA$2:$AA$124)+SUMIF(REG!$AB$2:$AB$124,HISTORICO!$N648,REG!$AG$2:$AG$124)</f>
        <v>0</v>
      </c>
      <c r="AB648" s="6">
        <f>SUM(HISTORICO!$X648:$AA648)</f>
        <v>0</v>
      </c>
      <c r="AC648" s="188" t="str">
        <f>HISTORICO!$AB648/HISTORICO!$O648</f>
        <v>#DIV/0!</v>
      </c>
      <c r="AD648" s="149"/>
      <c r="AE648" s="149"/>
      <c r="AF648" s="149"/>
      <c r="AG648" s="149"/>
      <c r="AH648" s="149"/>
      <c r="AI648" s="149"/>
      <c r="AJ648" s="149"/>
    </row>
    <row r="649" ht="14.25" customHeight="1">
      <c r="A649" s="149"/>
      <c r="B649" s="149"/>
      <c r="C649" s="149"/>
      <c r="D649" s="149"/>
      <c r="E649" s="150"/>
      <c r="F649" s="149"/>
      <c r="G649" s="149"/>
      <c r="H649" s="149"/>
      <c r="I649" s="149"/>
      <c r="J649" s="149"/>
      <c r="K649" s="150"/>
      <c r="L649" s="149"/>
      <c r="M649" s="149"/>
      <c r="N649" s="187" t="s">
        <v>711</v>
      </c>
      <c r="O649" s="6">
        <f>SUM(HISTORICO!$P649:$T649)</f>
        <v>0</v>
      </c>
      <c r="P649" s="6">
        <f>COUNTIF(REG!$D$2:$D$124,HISTORICO!$N649)</f>
        <v>0</v>
      </c>
      <c r="Q649" s="6">
        <f>COUNTIF(REG!$J$2:$J$124,HISTORICO!$N649)</f>
        <v>0</v>
      </c>
      <c r="R649" s="6">
        <f>COUNTIF(REG!$P$2:$P$124,HISTORICO!$N649)</f>
        <v>0</v>
      </c>
      <c r="S649" s="6">
        <f>COUNTIF(REG!$V$2:$V$124,HISTORICO!$N649)</f>
        <v>0</v>
      </c>
      <c r="T649" s="6">
        <f>COUNTIF(REG!$AB$2:$AB$124,HISTORICO!$N649)</f>
        <v>0</v>
      </c>
      <c r="U649" s="161" t="str">
        <f>HISTORICO!$P649/HISTORICO!$O649</f>
        <v>#DIV/0!</v>
      </c>
      <c r="V649" s="161" t="str">
        <f>HISTORICO!$Q649/HISTORICO!$O649</f>
        <v>#DIV/0!</v>
      </c>
      <c r="W649" s="161" t="str">
        <f>(HISTORICO!$S649+HISTORICO!$T649)/HISTORICO!$O649</f>
        <v>#DIV/0!</v>
      </c>
      <c r="X649" s="6">
        <f>SUMIF(REG!$D$2:$D$124,HISTORICO!$N649,REG!$F$2:$F$124)+SUMIF(REG!$J$2:$J$124,HISTORICO!$N649,REG!$L$2:$L$124)+SUMIF(REG!$P$2:$P$124,HISTORICO!$N649,REG!$R$2:$R$124)+SUMIF(REG!$V$2:$V$124,HISTORICO!$N649,REG!$X$2:$X$124)+SUMIF(REG!$AB$2:$AB$124,HISTORICO!$N649,REG!$AD$2:$AD$124)</f>
        <v>0</v>
      </c>
      <c r="Y649" s="6">
        <f>SUMIF(REG!$D$2:$D$124,HISTORICO!$N649,REG!$G$2:$G$124)+SUMIF(REG!$J$2:$J$124,HISTORICO!$N649,REG!$M$2:$M$124)+SUMIF(REG!$P$2:$P$124,HISTORICO!$N649,REG!$S$2:$S$124)+SUMIF(REG!$V$2:$V$124,HISTORICO!$N649,REG!$Y$2:$Y$124)+SUMIF(REG!$AB$2:$AB$124,HISTORICO!$N649,REG!$AE$2:$AE$124)</f>
        <v>0</v>
      </c>
      <c r="Z649" s="6">
        <f>SUMIF(REG!$D$2:$D$124,HISTORICO!$N649,REG!$H$2:$H$124)+SUMIF(REG!$J$2:$J$124,HISTORICO!$N649,REG!$N$2:$N$124)+SUMIF(REG!$P$2:$P$124,HISTORICO!$N649,REG!$T$2:$T$124)+SUMIF(REG!$V$2:$V$124,HISTORICO!$N649,REG!$Z$2:$Z$124)+SUMIF(REG!$AB$2:$AB$124,HISTORICO!$N649,REG!$AF$2:$AF$124)</f>
        <v>0</v>
      </c>
      <c r="AA649" s="6">
        <f>SUMIF(REG!$D$2:$D$124,HISTORICO!$N649,REG!$I$2:$I$124)+SUMIF(REG!$J$2:$J$124,HISTORICO!$N649,REG!$O$2:$O$124)+SUMIF(REG!$P$2:$P$124,HISTORICO!$N649,REG!$U$2:$U$124)+SUMIF(REG!$V$2:$V$124,HISTORICO!$N649,REG!$AA$2:$AA$124)+SUMIF(REG!$AB$2:$AB$124,HISTORICO!$N649,REG!$AG$2:$AG$124)</f>
        <v>0</v>
      </c>
      <c r="AB649" s="6">
        <f>SUM(HISTORICO!$X649:$AA649)</f>
        <v>0</v>
      </c>
      <c r="AC649" s="188" t="str">
        <f>HISTORICO!$AB649/HISTORICO!$O649</f>
        <v>#DIV/0!</v>
      </c>
      <c r="AD649" s="149"/>
      <c r="AE649" s="149"/>
      <c r="AF649" s="149"/>
      <c r="AG649" s="149"/>
      <c r="AH649" s="149"/>
      <c r="AI649" s="149"/>
      <c r="AJ649" s="149"/>
    </row>
    <row r="650" ht="14.25" customHeight="1">
      <c r="A650" s="149"/>
      <c r="B650" s="149"/>
      <c r="C650" s="149"/>
      <c r="D650" s="149"/>
      <c r="E650" s="150"/>
      <c r="F650" s="149"/>
      <c r="G650" s="149"/>
      <c r="H650" s="149"/>
      <c r="I650" s="149"/>
      <c r="J650" s="149"/>
      <c r="K650" s="150"/>
      <c r="L650" s="149"/>
      <c r="M650" s="149"/>
      <c r="N650" s="187" t="s">
        <v>712</v>
      </c>
      <c r="O650" s="6">
        <f>SUM(HISTORICO!$P650:$T650)</f>
        <v>0</v>
      </c>
      <c r="P650" s="6">
        <f>COUNTIF(REG!$D$2:$D$124,HISTORICO!$N650)</f>
        <v>0</v>
      </c>
      <c r="Q650" s="6">
        <f>COUNTIF(REG!$J$2:$J$124,HISTORICO!$N650)</f>
        <v>0</v>
      </c>
      <c r="R650" s="6">
        <f>COUNTIF(REG!$P$2:$P$124,HISTORICO!$N650)</f>
        <v>0</v>
      </c>
      <c r="S650" s="6">
        <f>COUNTIF(REG!$V$2:$V$124,HISTORICO!$N650)</f>
        <v>0</v>
      </c>
      <c r="T650" s="6">
        <f>COUNTIF(REG!$AB$2:$AB$124,HISTORICO!$N650)</f>
        <v>0</v>
      </c>
      <c r="U650" s="161" t="str">
        <f>HISTORICO!$P650/HISTORICO!$O650</f>
        <v>#DIV/0!</v>
      </c>
      <c r="V650" s="161" t="str">
        <f>HISTORICO!$Q650/HISTORICO!$O650</f>
        <v>#DIV/0!</v>
      </c>
      <c r="W650" s="161" t="str">
        <f>(HISTORICO!$S650+HISTORICO!$T650)/HISTORICO!$O650</f>
        <v>#DIV/0!</v>
      </c>
      <c r="X650" s="6">
        <f>SUMIF(REG!$D$2:$D$124,HISTORICO!$N650,REG!$F$2:$F$124)+SUMIF(REG!$J$2:$J$124,HISTORICO!$N650,REG!$L$2:$L$124)+SUMIF(REG!$P$2:$P$124,HISTORICO!$N650,REG!$R$2:$R$124)+SUMIF(REG!$V$2:$V$124,HISTORICO!$N650,REG!$X$2:$X$124)+SUMIF(REG!$AB$2:$AB$124,HISTORICO!$N650,REG!$AD$2:$AD$124)</f>
        <v>0</v>
      </c>
      <c r="Y650" s="6">
        <f>SUMIF(REG!$D$2:$D$124,HISTORICO!$N650,REG!$G$2:$G$124)+SUMIF(REG!$J$2:$J$124,HISTORICO!$N650,REG!$M$2:$M$124)+SUMIF(REG!$P$2:$P$124,HISTORICO!$N650,REG!$S$2:$S$124)+SUMIF(REG!$V$2:$V$124,HISTORICO!$N650,REG!$Y$2:$Y$124)+SUMIF(REG!$AB$2:$AB$124,HISTORICO!$N650,REG!$AE$2:$AE$124)</f>
        <v>0</v>
      </c>
      <c r="Z650" s="6">
        <f>SUMIF(REG!$D$2:$D$124,HISTORICO!$N650,REG!$H$2:$H$124)+SUMIF(REG!$J$2:$J$124,HISTORICO!$N650,REG!$N$2:$N$124)+SUMIF(REG!$P$2:$P$124,HISTORICO!$N650,REG!$T$2:$T$124)+SUMIF(REG!$V$2:$V$124,HISTORICO!$N650,REG!$Z$2:$Z$124)+SUMIF(REG!$AB$2:$AB$124,HISTORICO!$N650,REG!$AF$2:$AF$124)</f>
        <v>0</v>
      </c>
      <c r="AA650" s="6">
        <f>SUMIF(REG!$D$2:$D$124,HISTORICO!$N650,REG!$I$2:$I$124)+SUMIF(REG!$J$2:$J$124,HISTORICO!$N650,REG!$O$2:$O$124)+SUMIF(REG!$P$2:$P$124,HISTORICO!$N650,REG!$U$2:$U$124)+SUMIF(REG!$V$2:$V$124,HISTORICO!$N650,REG!$AA$2:$AA$124)+SUMIF(REG!$AB$2:$AB$124,HISTORICO!$N650,REG!$AG$2:$AG$124)</f>
        <v>0</v>
      </c>
      <c r="AB650" s="6">
        <f>SUM(HISTORICO!$X650:$AA650)</f>
        <v>0</v>
      </c>
      <c r="AC650" s="188" t="str">
        <f>HISTORICO!$AB650/HISTORICO!$O650</f>
        <v>#DIV/0!</v>
      </c>
      <c r="AD650" s="149"/>
      <c r="AE650" s="149"/>
      <c r="AF650" s="149"/>
      <c r="AG650" s="149"/>
      <c r="AH650" s="149"/>
      <c r="AI650" s="149"/>
      <c r="AJ650" s="149"/>
    </row>
    <row r="651" ht="14.25" customHeight="1">
      <c r="A651" s="149"/>
      <c r="B651" s="149"/>
      <c r="C651" s="149"/>
      <c r="D651" s="149"/>
      <c r="E651" s="150"/>
      <c r="F651" s="149"/>
      <c r="G651" s="149"/>
      <c r="H651" s="149"/>
      <c r="I651" s="149"/>
      <c r="J651" s="149"/>
      <c r="K651" s="150"/>
      <c r="L651" s="149"/>
      <c r="M651" s="149"/>
      <c r="N651" s="187" t="s">
        <v>713</v>
      </c>
      <c r="O651" s="6">
        <f>SUM(HISTORICO!$P651:$T651)</f>
        <v>0</v>
      </c>
      <c r="P651" s="6">
        <f>COUNTIF(REG!$D$2:$D$124,HISTORICO!$N651)</f>
        <v>0</v>
      </c>
      <c r="Q651" s="6">
        <f>COUNTIF(REG!$J$2:$J$124,HISTORICO!$N651)</f>
        <v>0</v>
      </c>
      <c r="R651" s="6">
        <f>COUNTIF(REG!$P$2:$P$124,HISTORICO!$N651)</f>
        <v>0</v>
      </c>
      <c r="S651" s="6">
        <f>COUNTIF(REG!$V$2:$V$124,HISTORICO!$N651)</f>
        <v>0</v>
      </c>
      <c r="T651" s="6">
        <f>COUNTIF(REG!$AB$2:$AB$124,HISTORICO!$N651)</f>
        <v>0</v>
      </c>
      <c r="U651" s="161" t="str">
        <f>HISTORICO!$P651/HISTORICO!$O651</f>
        <v>#DIV/0!</v>
      </c>
      <c r="V651" s="161" t="str">
        <f>HISTORICO!$Q651/HISTORICO!$O651</f>
        <v>#DIV/0!</v>
      </c>
      <c r="W651" s="161" t="str">
        <f>(HISTORICO!$S651+HISTORICO!$T651)/HISTORICO!$O651</f>
        <v>#DIV/0!</v>
      </c>
      <c r="X651" s="6">
        <f>SUMIF(REG!$D$2:$D$124,HISTORICO!$N651,REG!$F$2:$F$124)+SUMIF(REG!$J$2:$J$124,HISTORICO!$N651,REG!$L$2:$L$124)+SUMIF(REG!$P$2:$P$124,HISTORICO!$N651,REG!$R$2:$R$124)+SUMIF(REG!$V$2:$V$124,HISTORICO!$N651,REG!$X$2:$X$124)+SUMIF(REG!$AB$2:$AB$124,HISTORICO!$N651,REG!$AD$2:$AD$124)</f>
        <v>0</v>
      </c>
      <c r="Y651" s="6">
        <f>SUMIF(REG!$D$2:$D$124,HISTORICO!$N651,REG!$G$2:$G$124)+SUMIF(REG!$J$2:$J$124,HISTORICO!$N651,REG!$M$2:$M$124)+SUMIF(REG!$P$2:$P$124,HISTORICO!$N651,REG!$S$2:$S$124)+SUMIF(REG!$V$2:$V$124,HISTORICO!$N651,REG!$Y$2:$Y$124)+SUMIF(REG!$AB$2:$AB$124,HISTORICO!$N651,REG!$AE$2:$AE$124)</f>
        <v>0</v>
      </c>
      <c r="Z651" s="6">
        <f>SUMIF(REG!$D$2:$D$124,HISTORICO!$N651,REG!$H$2:$H$124)+SUMIF(REG!$J$2:$J$124,HISTORICO!$N651,REG!$N$2:$N$124)+SUMIF(REG!$P$2:$P$124,HISTORICO!$N651,REG!$T$2:$T$124)+SUMIF(REG!$V$2:$V$124,HISTORICO!$N651,REG!$Z$2:$Z$124)+SUMIF(REG!$AB$2:$AB$124,HISTORICO!$N651,REG!$AF$2:$AF$124)</f>
        <v>0</v>
      </c>
      <c r="AA651" s="6">
        <f>SUMIF(REG!$D$2:$D$124,HISTORICO!$N651,REG!$I$2:$I$124)+SUMIF(REG!$J$2:$J$124,HISTORICO!$N651,REG!$O$2:$O$124)+SUMIF(REG!$P$2:$P$124,HISTORICO!$N651,REG!$U$2:$U$124)+SUMIF(REG!$V$2:$V$124,HISTORICO!$N651,REG!$AA$2:$AA$124)+SUMIF(REG!$AB$2:$AB$124,HISTORICO!$N651,REG!$AG$2:$AG$124)</f>
        <v>0</v>
      </c>
      <c r="AB651" s="6">
        <f>SUM(HISTORICO!$X651:$AA651)</f>
        <v>0</v>
      </c>
      <c r="AC651" s="188" t="str">
        <f>HISTORICO!$AB651/HISTORICO!$O651</f>
        <v>#DIV/0!</v>
      </c>
      <c r="AD651" s="149"/>
      <c r="AE651" s="149"/>
      <c r="AF651" s="149"/>
      <c r="AG651" s="149"/>
      <c r="AH651" s="149"/>
      <c r="AI651" s="149"/>
      <c r="AJ651" s="149"/>
    </row>
    <row r="652" ht="14.25" customHeight="1">
      <c r="A652" s="149"/>
      <c r="B652" s="149"/>
      <c r="C652" s="149"/>
      <c r="D652" s="149"/>
      <c r="E652" s="150"/>
      <c r="F652" s="149"/>
      <c r="G652" s="149"/>
      <c r="H652" s="149"/>
      <c r="I652" s="149"/>
      <c r="J652" s="149"/>
      <c r="K652" s="150"/>
      <c r="L652" s="149"/>
      <c r="M652" s="149"/>
      <c r="N652" s="187" t="s">
        <v>714</v>
      </c>
      <c r="O652" s="6">
        <f>SUM(HISTORICO!$P652:$T652)</f>
        <v>0</v>
      </c>
      <c r="P652" s="6">
        <f>COUNTIF(REG!$D$2:$D$124,HISTORICO!$N652)</f>
        <v>0</v>
      </c>
      <c r="Q652" s="6">
        <f>COUNTIF(REG!$J$2:$J$124,HISTORICO!$N652)</f>
        <v>0</v>
      </c>
      <c r="R652" s="6">
        <f>COUNTIF(REG!$P$2:$P$124,HISTORICO!$N652)</f>
        <v>0</v>
      </c>
      <c r="S652" s="6">
        <f>COUNTIF(REG!$V$2:$V$124,HISTORICO!$N652)</f>
        <v>0</v>
      </c>
      <c r="T652" s="6">
        <f>COUNTIF(REG!$AB$2:$AB$124,HISTORICO!$N652)</f>
        <v>0</v>
      </c>
      <c r="U652" s="161" t="str">
        <f>HISTORICO!$P652/HISTORICO!$O652</f>
        <v>#DIV/0!</v>
      </c>
      <c r="V652" s="161" t="str">
        <f>HISTORICO!$Q652/HISTORICO!$O652</f>
        <v>#DIV/0!</v>
      </c>
      <c r="W652" s="161" t="str">
        <f>(HISTORICO!$S652+HISTORICO!$T652)/HISTORICO!$O652</f>
        <v>#DIV/0!</v>
      </c>
      <c r="X652" s="6">
        <f>SUMIF(REG!$D$2:$D$124,HISTORICO!$N652,REG!$F$2:$F$124)+SUMIF(REG!$J$2:$J$124,HISTORICO!$N652,REG!$L$2:$L$124)+SUMIF(REG!$P$2:$P$124,HISTORICO!$N652,REG!$R$2:$R$124)+SUMIF(REG!$V$2:$V$124,HISTORICO!$N652,REG!$X$2:$X$124)+SUMIF(REG!$AB$2:$AB$124,HISTORICO!$N652,REG!$AD$2:$AD$124)</f>
        <v>0</v>
      </c>
      <c r="Y652" s="6">
        <f>SUMIF(REG!$D$2:$D$124,HISTORICO!$N652,REG!$G$2:$G$124)+SUMIF(REG!$J$2:$J$124,HISTORICO!$N652,REG!$M$2:$M$124)+SUMIF(REG!$P$2:$P$124,HISTORICO!$N652,REG!$S$2:$S$124)+SUMIF(REG!$V$2:$V$124,HISTORICO!$N652,REG!$Y$2:$Y$124)+SUMIF(REG!$AB$2:$AB$124,HISTORICO!$N652,REG!$AE$2:$AE$124)</f>
        <v>0</v>
      </c>
      <c r="Z652" s="6">
        <f>SUMIF(REG!$D$2:$D$124,HISTORICO!$N652,REG!$H$2:$H$124)+SUMIF(REG!$J$2:$J$124,HISTORICO!$N652,REG!$N$2:$N$124)+SUMIF(REG!$P$2:$P$124,HISTORICO!$N652,REG!$T$2:$T$124)+SUMIF(REG!$V$2:$V$124,HISTORICO!$N652,REG!$Z$2:$Z$124)+SUMIF(REG!$AB$2:$AB$124,HISTORICO!$N652,REG!$AF$2:$AF$124)</f>
        <v>0</v>
      </c>
      <c r="AA652" s="6">
        <f>SUMIF(REG!$D$2:$D$124,HISTORICO!$N652,REG!$I$2:$I$124)+SUMIF(REG!$J$2:$J$124,HISTORICO!$N652,REG!$O$2:$O$124)+SUMIF(REG!$P$2:$P$124,HISTORICO!$N652,REG!$U$2:$U$124)+SUMIF(REG!$V$2:$V$124,HISTORICO!$N652,REG!$AA$2:$AA$124)+SUMIF(REG!$AB$2:$AB$124,HISTORICO!$N652,REG!$AG$2:$AG$124)</f>
        <v>0</v>
      </c>
      <c r="AB652" s="6">
        <f>SUM(HISTORICO!$X652:$AA652)</f>
        <v>0</v>
      </c>
      <c r="AC652" s="188" t="str">
        <f>HISTORICO!$AB652/HISTORICO!$O652</f>
        <v>#DIV/0!</v>
      </c>
      <c r="AD652" s="149"/>
      <c r="AE652" s="149"/>
      <c r="AF652" s="149"/>
      <c r="AG652" s="149"/>
      <c r="AH652" s="149"/>
      <c r="AI652" s="149"/>
      <c r="AJ652" s="149"/>
    </row>
    <row r="653" ht="14.25" customHeight="1">
      <c r="A653" s="149"/>
      <c r="B653" s="149"/>
      <c r="C653" s="149"/>
      <c r="D653" s="149"/>
      <c r="E653" s="150"/>
      <c r="F653" s="149"/>
      <c r="G653" s="149"/>
      <c r="H653" s="149"/>
      <c r="I653" s="149"/>
      <c r="J653" s="149"/>
      <c r="K653" s="150"/>
      <c r="L653" s="149"/>
      <c r="M653" s="149"/>
      <c r="N653" s="187" t="s">
        <v>715</v>
      </c>
      <c r="O653" s="6">
        <f>SUM(HISTORICO!$P653:$T653)</f>
        <v>0</v>
      </c>
      <c r="P653" s="6">
        <f>COUNTIF(REG!$D$2:$D$124,HISTORICO!$N653)</f>
        <v>0</v>
      </c>
      <c r="Q653" s="6">
        <f>COUNTIF(REG!$J$2:$J$124,HISTORICO!$N653)</f>
        <v>0</v>
      </c>
      <c r="R653" s="6">
        <f>COUNTIF(REG!$P$2:$P$124,HISTORICO!$N653)</f>
        <v>0</v>
      </c>
      <c r="S653" s="6">
        <f>COUNTIF(REG!$V$2:$V$124,HISTORICO!$N653)</f>
        <v>0</v>
      </c>
      <c r="T653" s="6">
        <f>COUNTIF(REG!$AB$2:$AB$124,HISTORICO!$N653)</f>
        <v>0</v>
      </c>
      <c r="U653" s="161" t="str">
        <f>HISTORICO!$P653/HISTORICO!$O653</f>
        <v>#DIV/0!</v>
      </c>
      <c r="V653" s="161" t="str">
        <f>HISTORICO!$Q653/HISTORICO!$O653</f>
        <v>#DIV/0!</v>
      </c>
      <c r="W653" s="161" t="str">
        <f>(HISTORICO!$S653+HISTORICO!$T653)/HISTORICO!$O653</f>
        <v>#DIV/0!</v>
      </c>
      <c r="X653" s="6">
        <f>SUMIF(REG!$D$2:$D$124,HISTORICO!$N653,REG!$F$2:$F$124)+SUMIF(REG!$J$2:$J$124,HISTORICO!$N653,REG!$L$2:$L$124)+SUMIF(REG!$P$2:$P$124,HISTORICO!$N653,REG!$R$2:$R$124)+SUMIF(REG!$V$2:$V$124,HISTORICO!$N653,REG!$X$2:$X$124)+SUMIF(REG!$AB$2:$AB$124,HISTORICO!$N653,REG!$AD$2:$AD$124)</f>
        <v>0</v>
      </c>
      <c r="Y653" s="6">
        <f>SUMIF(REG!$D$2:$D$124,HISTORICO!$N653,REG!$G$2:$G$124)+SUMIF(REG!$J$2:$J$124,HISTORICO!$N653,REG!$M$2:$M$124)+SUMIF(REG!$P$2:$P$124,HISTORICO!$N653,REG!$S$2:$S$124)+SUMIF(REG!$V$2:$V$124,HISTORICO!$N653,REG!$Y$2:$Y$124)+SUMIF(REG!$AB$2:$AB$124,HISTORICO!$N653,REG!$AE$2:$AE$124)</f>
        <v>0</v>
      </c>
      <c r="Z653" s="6">
        <f>SUMIF(REG!$D$2:$D$124,HISTORICO!$N653,REG!$H$2:$H$124)+SUMIF(REG!$J$2:$J$124,HISTORICO!$N653,REG!$N$2:$N$124)+SUMIF(REG!$P$2:$P$124,HISTORICO!$N653,REG!$T$2:$T$124)+SUMIF(REG!$V$2:$V$124,HISTORICO!$N653,REG!$Z$2:$Z$124)+SUMIF(REG!$AB$2:$AB$124,HISTORICO!$N653,REG!$AF$2:$AF$124)</f>
        <v>0</v>
      </c>
      <c r="AA653" s="6">
        <f>SUMIF(REG!$D$2:$D$124,HISTORICO!$N653,REG!$I$2:$I$124)+SUMIF(REG!$J$2:$J$124,HISTORICO!$N653,REG!$O$2:$O$124)+SUMIF(REG!$P$2:$P$124,HISTORICO!$N653,REG!$U$2:$U$124)+SUMIF(REG!$V$2:$V$124,HISTORICO!$N653,REG!$AA$2:$AA$124)+SUMIF(REG!$AB$2:$AB$124,HISTORICO!$N653,REG!$AG$2:$AG$124)</f>
        <v>0</v>
      </c>
      <c r="AB653" s="6">
        <f>SUM(HISTORICO!$X653:$AA653)</f>
        <v>0</v>
      </c>
      <c r="AC653" s="188" t="str">
        <f>HISTORICO!$AB653/HISTORICO!$O653</f>
        <v>#DIV/0!</v>
      </c>
      <c r="AD653" s="149"/>
      <c r="AE653" s="149"/>
      <c r="AF653" s="149"/>
      <c r="AG653" s="149"/>
      <c r="AH653" s="149"/>
      <c r="AI653" s="149"/>
      <c r="AJ653" s="149"/>
    </row>
    <row r="654" ht="14.25" customHeight="1">
      <c r="A654" s="149"/>
      <c r="B654" s="149"/>
      <c r="C654" s="149"/>
      <c r="D654" s="149"/>
      <c r="E654" s="150"/>
      <c r="F654" s="149"/>
      <c r="G654" s="149"/>
      <c r="H654" s="149"/>
      <c r="I654" s="149"/>
      <c r="J654" s="149"/>
      <c r="K654" s="150"/>
      <c r="L654" s="149"/>
      <c r="M654" s="149"/>
      <c r="N654" s="187" t="s">
        <v>716</v>
      </c>
      <c r="O654" s="6">
        <f>SUM(HISTORICO!$P654:$T654)</f>
        <v>0</v>
      </c>
      <c r="P654" s="6">
        <f>COUNTIF(REG!$D$2:$D$124,HISTORICO!$N654)</f>
        <v>0</v>
      </c>
      <c r="Q654" s="6">
        <f>COUNTIF(REG!$J$2:$J$124,HISTORICO!$N654)</f>
        <v>0</v>
      </c>
      <c r="R654" s="6">
        <f>COUNTIF(REG!$P$2:$P$124,HISTORICO!$N654)</f>
        <v>0</v>
      </c>
      <c r="S654" s="6">
        <f>COUNTIF(REG!$V$2:$V$124,HISTORICO!$N654)</f>
        <v>0</v>
      </c>
      <c r="T654" s="6">
        <f>COUNTIF(REG!$AB$2:$AB$124,HISTORICO!$N654)</f>
        <v>0</v>
      </c>
      <c r="U654" s="161" t="str">
        <f>HISTORICO!$P654/HISTORICO!$O654</f>
        <v>#DIV/0!</v>
      </c>
      <c r="V654" s="161" t="str">
        <f>HISTORICO!$Q654/HISTORICO!$O654</f>
        <v>#DIV/0!</v>
      </c>
      <c r="W654" s="161" t="str">
        <f>(HISTORICO!$S654+HISTORICO!$T654)/HISTORICO!$O654</f>
        <v>#DIV/0!</v>
      </c>
      <c r="X654" s="6">
        <f>SUMIF(REG!$D$2:$D$124,HISTORICO!$N654,REG!$F$2:$F$124)+SUMIF(REG!$J$2:$J$124,HISTORICO!$N654,REG!$L$2:$L$124)+SUMIF(REG!$P$2:$P$124,HISTORICO!$N654,REG!$R$2:$R$124)+SUMIF(REG!$V$2:$V$124,HISTORICO!$N654,REG!$X$2:$X$124)+SUMIF(REG!$AB$2:$AB$124,HISTORICO!$N654,REG!$AD$2:$AD$124)</f>
        <v>0</v>
      </c>
      <c r="Y654" s="6">
        <f>SUMIF(REG!$D$2:$D$124,HISTORICO!$N654,REG!$G$2:$G$124)+SUMIF(REG!$J$2:$J$124,HISTORICO!$N654,REG!$M$2:$M$124)+SUMIF(REG!$P$2:$P$124,HISTORICO!$N654,REG!$S$2:$S$124)+SUMIF(REG!$V$2:$V$124,HISTORICO!$N654,REG!$Y$2:$Y$124)+SUMIF(REG!$AB$2:$AB$124,HISTORICO!$N654,REG!$AE$2:$AE$124)</f>
        <v>0</v>
      </c>
      <c r="Z654" s="6">
        <f>SUMIF(REG!$D$2:$D$124,HISTORICO!$N654,REG!$H$2:$H$124)+SUMIF(REG!$J$2:$J$124,HISTORICO!$N654,REG!$N$2:$N$124)+SUMIF(REG!$P$2:$P$124,HISTORICO!$N654,REG!$T$2:$T$124)+SUMIF(REG!$V$2:$V$124,HISTORICO!$N654,REG!$Z$2:$Z$124)+SUMIF(REG!$AB$2:$AB$124,HISTORICO!$N654,REG!$AF$2:$AF$124)</f>
        <v>0</v>
      </c>
      <c r="AA654" s="6">
        <f>SUMIF(REG!$D$2:$D$124,HISTORICO!$N654,REG!$I$2:$I$124)+SUMIF(REG!$J$2:$J$124,HISTORICO!$N654,REG!$O$2:$O$124)+SUMIF(REG!$P$2:$P$124,HISTORICO!$N654,REG!$U$2:$U$124)+SUMIF(REG!$V$2:$V$124,HISTORICO!$N654,REG!$AA$2:$AA$124)+SUMIF(REG!$AB$2:$AB$124,HISTORICO!$N654,REG!$AG$2:$AG$124)</f>
        <v>0</v>
      </c>
      <c r="AB654" s="6">
        <f>SUM(HISTORICO!$X654:$AA654)</f>
        <v>0</v>
      </c>
      <c r="AC654" s="188" t="str">
        <f>HISTORICO!$AB654/HISTORICO!$O654</f>
        <v>#DIV/0!</v>
      </c>
      <c r="AD654" s="149"/>
      <c r="AE654" s="149"/>
      <c r="AF654" s="149"/>
      <c r="AG654" s="149"/>
      <c r="AH654" s="149"/>
      <c r="AI654" s="149"/>
      <c r="AJ654" s="149"/>
    </row>
    <row r="655" ht="14.25" customHeight="1">
      <c r="A655" s="149"/>
      <c r="B655" s="149"/>
      <c r="C655" s="149"/>
      <c r="D655" s="149"/>
      <c r="E655" s="150"/>
      <c r="F655" s="149"/>
      <c r="G655" s="149"/>
      <c r="H655" s="149"/>
      <c r="I655" s="149"/>
      <c r="J655" s="149"/>
      <c r="K655" s="150"/>
      <c r="L655" s="149"/>
      <c r="M655" s="149"/>
      <c r="N655" s="187" t="s">
        <v>717</v>
      </c>
      <c r="O655" s="6">
        <f>SUM(HISTORICO!$P655:$T655)</f>
        <v>0</v>
      </c>
      <c r="P655" s="6">
        <f>COUNTIF(REG!$D$2:$D$124,HISTORICO!$N655)</f>
        <v>0</v>
      </c>
      <c r="Q655" s="6">
        <f>COUNTIF(REG!$J$2:$J$124,HISTORICO!$N655)</f>
        <v>0</v>
      </c>
      <c r="R655" s="6">
        <f>COUNTIF(REG!$P$2:$P$124,HISTORICO!$N655)</f>
        <v>0</v>
      </c>
      <c r="S655" s="6">
        <f>COUNTIF(REG!$V$2:$V$124,HISTORICO!$N655)</f>
        <v>0</v>
      </c>
      <c r="T655" s="6">
        <f>COUNTIF(REG!$AB$2:$AB$124,HISTORICO!$N655)</f>
        <v>0</v>
      </c>
      <c r="U655" s="161" t="str">
        <f>HISTORICO!$P655/HISTORICO!$O655</f>
        <v>#DIV/0!</v>
      </c>
      <c r="V655" s="161" t="str">
        <f>HISTORICO!$Q655/HISTORICO!$O655</f>
        <v>#DIV/0!</v>
      </c>
      <c r="W655" s="161" t="str">
        <f>(HISTORICO!$S655+HISTORICO!$T655)/HISTORICO!$O655</f>
        <v>#DIV/0!</v>
      </c>
      <c r="X655" s="6">
        <f>SUMIF(REG!$D$2:$D$124,HISTORICO!$N655,REG!$F$2:$F$124)+SUMIF(REG!$J$2:$J$124,HISTORICO!$N655,REG!$L$2:$L$124)+SUMIF(REG!$P$2:$P$124,HISTORICO!$N655,REG!$R$2:$R$124)+SUMIF(REG!$V$2:$V$124,HISTORICO!$N655,REG!$X$2:$X$124)+SUMIF(REG!$AB$2:$AB$124,HISTORICO!$N655,REG!$AD$2:$AD$124)</f>
        <v>0</v>
      </c>
      <c r="Y655" s="6">
        <f>SUMIF(REG!$D$2:$D$124,HISTORICO!$N655,REG!$G$2:$G$124)+SUMIF(REG!$J$2:$J$124,HISTORICO!$N655,REG!$M$2:$M$124)+SUMIF(REG!$P$2:$P$124,HISTORICO!$N655,REG!$S$2:$S$124)+SUMIF(REG!$V$2:$V$124,HISTORICO!$N655,REG!$Y$2:$Y$124)+SUMIF(REG!$AB$2:$AB$124,HISTORICO!$N655,REG!$AE$2:$AE$124)</f>
        <v>0</v>
      </c>
      <c r="Z655" s="6">
        <f>SUMIF(REG!$D$2:$D$124,HISTORICO!$N655,REG!$H$2:$H$124)+SUMIF(REG!$J$2:$J$124,HISTORICO!$N655,REG!$N$2:$N$124)+SUMIF(REG!$P$2:$P$124,HISTORICO!$N655,REG!$T$2:$T$124)+SUMIF(REG!$V$2:$V$124,HISTORICO!$N655,REG!$Z$2:$Z$124)+SUMIF(REG!$AB$2:$AB$124,HISTORICO!$N655,REG!$AF$2:$AF$124)</f>
        <v>0</v>
      </c>
      <c r="AA655" s="6">
        <f>SUMIF(REG!$D$2:$D$124,HISTORICO!$N655,REG!$I$2:$I$124)+SUMIF(REG!$J$2:$J$124,HISTORICO!$N655,REG!$O$2:$O$124)+SUMIF(REG!$P$2:$P$124,HISTORICO!$N655,REG!$U$2:$U$124)+SUMIF(REG!$V$2:$V$124,HISTORICO!$N655,REG!$AA$2:$AA$124)+SUMIF(REG!$AB$2:$AB$124,HISTORICO!$N655,REG!$AG$2:$AG$124)</f>
        <v>0</v>
      </c>
      <c r="AB655" s="6">
        <f>SUM(HISTORICO!$X655:$AA655)</f>
        <v>0</v>
      </c>
      <c r="AC655" s="188" t="str">
        <f>HISTORICO!$AB655/HISTORICO!$O655</f>
        <v>#DIV/0!</v>
      </c>
      <c r="AD655" s="149"/>
      <c r="AE655" s="149"/>
      <c r="AF655" s="149"/>
      <c r="AG655" s="149"/>
      <c r="AH655" s="149"/>
      <c r="AI655" s="149"/>
      <c r="AJ655" s="149"/>
    </row>
    <row r="656" ht="14.25" customHeight="1">
      <c r="A656" s="149"/>
      <c r="B656" s="149"/>
      <c r="C656" s="149"/>
      <c r="D656" s="149"/>
      <c r="E656" s="150"/>
      <c r="F656" s="149"/>
      <c r="G656" s="149"/>
      <c r="H656" s="149"/>
      <c r="I656" s="149"/>
      <c r="J656" s="149"/>
      <c r="K656" s="150"/>
      <c r="L656" s="149"/>
      <c r="M656" s="149"/>
      <c r="N656" s="187" t="s">
        <v>718</v>
      </c>
      <c r="O656" s="6">
        <f>SUM(HISTORICO!$P656:$T656)</f>
        <v>0</v>
      </c>
      <c r="P656" s="6">
        <f>COUNTIF(REG!$D$2:$D$124,HISTORICO!$N656)</f>
        <v>0</v>
      </c>
      <c r="Q656" s="6">
        <f>COUNTIF(REG!$J$2:$J$124,HISTORICO!$N656)</f>
        <v>0</v>
      </c>
      <c r="R656" s="6">
        <f>COUNTIF(REG!$P$2:$P$124,HISTORICO!$N656)</f>
        <v>0</v>
      </c>
      <c r="S656" s="6">
        <f>COUNTIF(REG!$V$2:$V$124,HISTORICO!$N656)</f>
        <v>0</v>
      </c>
      <c r="T656" s="6">
        <f>COUNTIF(REG!$AB$2:$AB$124,HISTORICO!$N656)</f>
        <v>0</v>
      </c>
      <c r="U656" s="161" t="str">
        <f>HISTORICO!$P656/HISTORICO!$O656</f>
        <v>#DIV/0!</v>
      </c>
      <c r="V656" s="161" t="str">
        <f>HISTORICO!$Q656/HISTORICO!$O656</f>
        <v>#DIV/0!</v>
      </c>
      <c r="W656" s="161" t="str">
        <f>(HISTORICO!$S656+HISTORICO!$T656)/HISTORICO!$O656</f>
        <v>#DIV/0!</v>
      </c>
      <c r="X656" s="6">
        <f>SUMIF(REG!$D$2:$D$124,HISTORICO!$N656,REG!$F$2:$F$124)+SUMIF(REG!$J$2:$J$124,HISTORICO!$N656,REG!$L$2:$L$124)+SUMIF(REG!$P$2:$P$124,HISTORICO!$N656,REG!$R$2:$R$124)+SUMIF(REG!$V$2:$V$124,HISTORICO!$N656,REG!$X$2:$X$124)+SUMIF(REG!$AB$2:$AB$124,HISTORICO!$N656,REG!$AD$2:$AD$124)</f>
        <v>0</v>
      </c>
      <c r="Y656" s="6">
        <f>SUMIF(REG!$D$2:$D$124,HISTORICO!$N656,REG!$G$2:$G$124)+SUMIF(REG!$J$2:$J$124,HISTORICO!$N656,REG!$M$2:$M$124)+SUMIF(REG!$P$2:$P$124,HISTORICO!$N656,REG!$S$2:$S$124)+SUMIF(REG!$V$2:$V$124,HISTORICO!$N656,REG!$Y$2:$Y$124)+SUMIF(REG!$AB$2:$AB$124,HISTORICO!$N656,REG!$AE$2:$AE$124)</f>
        <v>0</v>
      </c>
      <c r="Z656" s="6">
        <f>SUMIF(REG!$D$2:$D$124,HISTORICO!$N656,REG!$H$2:$H$124)+SUMIF(REG!$J$2:$J$124,HISTORICO!$N656,REG!$N$2:$N$124)+SUMIF(REG!$P$2:$P$124,HISTORICO!$N656,REG!$T$2:$T$124)+SUMIF(REG!$V$2:$V$124,HISTORICO!$N656,REG!$Z$2:$Z$124)+SUMIF(REG!$AB$2:$AB$124,HISTORICO!$N656,REG!$AF$2:$AF$124)</f>
        <v>0</v>
      </c>
      <c r="AA656" s="6">
        <f>SUMIF(REG!$D$2:$D$124,HISTORICO!$N656,REG!$I$2:$I$124)+SUMIF(REG!$J$2:$J$124,HISTORICO!$N656,REG!$O$2:$O$124)+SUMIF(REG!$P$2:$P$124,HISTORICO!$N656,REG!$U$2:$U$124)+SUMIF(REG!$V$2:$V$124,HISTORICO!$N656,REG!$AA$2:$AA$124)+SUMIF(REG!$AB$2:$AB$124,HISTORICO!$N656,REG!$AG$2:$AG$124)</f>
        <v>0</v>
      </c>
      <c r="AB656" s="6">
        <f>SUM(HISTORICO!$X656:$AA656)</f>
        <v>0</v>
      </c>
      <c r="AC656" s="188" t="str">
        <f>HISTORICO!$AB656/HISTORICO!$O656</f>
        <v>#DIV/0!</v>
      </c>
      <c r="AD656" s="149"/>
      <c r="AE656" s="149"/>
      <c r="AF656" s="149"/>
      <c r="AG656" s="149"/>
      <c r="AH656" s="149"/>
      <c r="AI656" s="149"/>
      <c r="AJ656" s="149"/>
    </row>
    <row r="657" ht="14.25" customHeight="1">
      <c r="A657" s="149"/>
      <c r="B657" s="149"/>
      <c r="C657" s="149"/>
      <c r="D657" s="149"/>
      <c r="E657" s="150"/>
      <c r="F657" s="149"/>
      <c r="G657" s="149"/>
      <c r="H657" s="149"/>
      <c r="I657" s="149"/>
      <c r="J657" s="149"/>
      <c r="K657" s="150"/>
      <c r="L657" s="149"/>
      <c r="M657" s="149"/>
      <c r="N657" s="187" t="s">
        <v>719</v>
      </c>
      <c r="O657" s="6">
        <f>SUM(HISTORICO!$P657:$T657)</f>
        <v>0</v>
      </c>
      <c r="P657" s="6">
        <f>COUNTIF(REG!$D$2:$D$124,HISTORICO!$N657)</f>
        <v>0</v>
      </c>
      <c r="Q657" s="6">
        <f>COUNTIF(REG!$J$2:$J$124,HISTORICO!$N657)</f>
        <v>0</v>
      </c>
      <c r="R657" s="6">
        <f>COUNTIF(REG!$P$2:$P$124,HISTORICO!$N657)</f>
        <v>0</v>
      </c>
      <c r="S657" s="6">
        <f>COUNTIF(REG!$V$2:$V$124,HISTORICO!$N657)</f>
        <v>0</v>
      </c>
      <c r="T657" s="6">
        <f>COUNTIF(REG!$AB$2:$AB$124,HISTORICO!$N657)</f>
        <v>0</v>
      </c>
      <c r="U657" s="161" t="str">
        <f>HISTORICO!$P657/HISTORICO!$O657</f>
        <v>#DIV/0!</v>
      </c>
      <c r="V657" s="161" t="str">
        <f>HISTORICO!$Q657/HISTORICO!$O657</f>
        <v>#DIV/0!</v>
      </c>
      <c r="W657" s="161" t="str">
        <f>(HISTORICO!$S657+HISTORICO!$T657)/HISTORICO!$O657</f>
        <v>#DIV/0!</v>
      </c>
      <c r="X657" s="6">
        <f>SUMIF(REG!$D$2:$D$124,HISTORICO!$N657,REG!$F$2:$F$124)+SUMIF(REG!$J$2:$J$124,HISTORICO!$N657,REG!$L$2:$L$124)+SUMIF(REG!$P$2:$P$124,HISTORICO!$N657,REG!$R$2:$R$124)+SUMIF(REG!$V$2:$V$124,HISTORICO!$N657,REG!$X$2:$X$124)+SUMIF(REG!$AB$2:$AB$124,HISTORICO!$N657,REG!$AD$2:$AD$124)</f>
        <v>0</v>
      </c>
      <c r="Y657" s="6">
        <f>SUMIF(REG!$D$2:$D$124,HISTORICO!$N657,REG!$G$2:$G$124)+SUMIF(REG!$J$2:$J$124,HISTORICO!$N657,REG!$M$2:$M$124)+SUMIF(REG!$P$2:$P$124,HISTORICO!$N657,REG!$S$2:$S$124)+SUMIF(REG!$V$2:$V$124,HISTORICO!$N657,REG!$Y$2:$Y$124)+SUMIF(REG!$AB$2:$AB$124,HISTORICO!$N657,REG!$AE$2:$AE$124)</f>
        <v>0</v>
      </c>
      <c r="Z657" s="6">
        <f>SUMIF(REG!$D$2:$D$124,HISTORICO!$N657,REG!$H$2:$H$124)+SUMIF(REG!$J$2:$J$124,HISTORICO!$N657,REG!$N$2:$N$124)+SUMIF(REG!$P$2:$P$124,HISTORICO!$N657,REG!$T$2:$T$124)+SUMIF(REG!$V$2:$V$124,HISTORICO!$N657,REG!$Z$2:$Z$124)+SUMIF(REG!$AB$2:$AB$124,HISTORICO!$N657,REG!$AF$2:$AF$124)</f>
        <v>0</v>
      </c>
      <c r="AA657" s="6">
        <f>SUMIF(REG!$D$2:$D$124,HISTORICO!$N657,REG!$I$2:$I$124)+SUMIF(REG!$J$2:$J$124,HISTORICO!$N657,REG!$O$2:$O$124)+SUMIF(REG!$P$2:$P$124,HISTORICO!$N657,REG!$U$2:$U$124)+SUMIF(REG!$V$2:$V$124,HISTORICO!$N657,REG!$AA$2:$AA$124)+SUMIF(REG!$AB$2:$AB$124,HISTORICO!$N657,REG!$AG$2:$AG$124)</f>
        <v>0</v>
      </c>
      <c r="AB657" s="6">
        <f>SUM(HISTORICO!$X657:$AA657)</f>
        <v>0</v>
      </c>
      <c r="AC657" s="188" t="str">
        <f>HISTORICO!$AB657/HISTORICO!$O657</f>
        <v>#DIV/0!</v>
      </c>
      <c r="AD657" s="149"/>
      <c r="AE657" s="149"/>
      <c r="AF657" s="149"/>
      <c r="AG657" s="149"/>
      <c r="AH657" s="149"/>
      <c r="AI657" s="149"/>
      <c r="AJ657" s="149"/>
    </row>
    <row r="658" ht="14.25" customHeight="1">
      <c r="A658" s="149"/>
      <c r="B658" s="149"/>
      <c r="C658" s="149"/>
      <c r="D658" s="149"/>
      <c r="E658" s="150"/>
      <c r="F658" s="149"/>
      <c r="G658" s="149"/>
      <c r="H658" s="149"/>
      <c r="I658" s="149"/>
      <c r="J658" s="149"/>
      <c r="K658" s="150"/>
      <c r="L658" s="149"/>
      <c r="M658" s="149"/>
      <c r="N658" s="187" t="s">
        <v>630</v>
      </c>
      <c r="O658" s="6">
        <f>SUM(HISTORICO!$P658:$T658)</f>
        <v>0</v>
      </c>
      <c r="P658" s="6">
        <f>COUNTIF(REG!$D$2:$D$124,HISTORICO!$N658)</f>
        <v>0</v>
      </c>
      <c r="Q658" s="6">
        <f>COUNTIF(REG!$J$2:$J$124,HISTORICO!$N658)</f>
        <v>0</v>
      </c>
      <c r="R658" s="6">
        <f>COUNTIF(REG!$P$2:$P$124,HISTORICO!$N658)</f>
        <v>0</v>
      </c>
      <c r="S658" s="6">
        <f>COUNTIF(REG!$V$2:$V$124,HISTORICO!$N658)</f>
        <v>0</v>
      </c>
      <c r="T658" s="6">
        <f>COUNTIF(REG!$AB$2:$AB$124,HISTORICO!$N658)</f>
        <v>0</v>
      </c>
      <c r="U658" s="161" t="str">
        <f>HISTORICO!$P658/HISTORICO!$O658</f>
        <v>#DIV/0!</v>
      </c>
      <c r="V658" s="161" t="str">
        <f>HISTORICO!$Q658/HISTORICO!$O658</f>
        <v>#DIV/0!</v>
      </c>
      <c r="W658" s="161" t="str">
        <f>(HISTORICO!$S658+HISTORICO!$T658)/HISTORICO!$O658</f>
        <v>#DIV/0!</v>
      </c>
      <c r="X658" s="6">
        <f>SUMIF(REG!$D$2:$D$124,HISTORICO!$N658,REG!$F$2:$F$124)+SUMIF(REG!$J$2:$J$124,HISTORICO!$N658,REG!$L$2:$L$124)+SUMIF(REG!$P$2:$P$124,HISTORICO!$N658,REG!$R$2:$R$124)+SUMIF(REG!$V$2:$V$124,HISTORICO!$N658,REG!$X$2:$X$124)+SUMIF(REG!$AB$2:$AB$124,HISTORICO!$N658,REG!$AD$2:$AD$124)</f>
        <v>0</v>
      </c>
      <c r="Y658" s="6">
        <f>SUMIF(REG!$D$2:$D$124,HISTORICO!$N658,REG!$G$2:$G$124)+SUMIF(REG!$J$2:$J$124,HISTORICO!$N658,REG!$M$2:$M$124)+SUMIF(REG!$P$2:$P$124,HISTORICO!$N658,REG!$S$2:$S$124)+SUMIF(REG!$V$2:$V$124,HISTORICO!$N658,REG!$Y$2:$Y$124)+SUMIF(REG!$AB$2:$AB$124,HISTORICO!$N658,REG!$AE$2:$AE$124)</f>
        <v>0</v>
      </c>
      <c r="Z658" s="6">
        <f>SUMIF(REG!$D$2:$D$124,HISTORICO!$N658,REG!$H$2:$H$124)+SUMIF(REG!$J$2:$J$124,HISTORICO!$N658,REG!$N$2:$N$124)+SUMIF(REG!$P$2:$P$124,HISTORICO!$N658,REG!$T$2:$T$124)+SUMIF(REG!$V$2:$V$124,HISTORICO!$N658,REG!$Z$2:$Z$124)+SUMIF(REG!$AB$2:$AB$124,HISTORICO!$N658,REG!$AF$2:$AF$124)</f>
        <v>0</v>
      </c>
      <c r="AA658" s="6">
        <f>SUMIF(REG!$D$2:$D$124,HISTORICO!$N658,REG!$I$2:$I$124)+SUMIF(REG!$J$2:$J$124,HISTORICO!$N658,REG!$O$2:$O$124)+SUMIF(REG!$P$2:$P$124,HISTORICO!$N658,REG!$U$2:$U$124)+SUMIF(REG!$V$2:$V$124,HISTORICO!$N658,REG!$AA$2:$AA$124)+SUMIF(REG!$AB$2:$AB$124,HISTORICO!$N658,REG!$AG$2:$AG$124)</f>
        <v>0</v>
      </c>
      <c r="AB658" s="6">
        <f>SUM(HISTORICO!$X658:$AA658)</f>
        <v>0</v>
      </c>
      <c r="AC658" s="188" t="str">
        <f>HISTORICO!$AB658/HISTORICO!$O658</f>
        <v>#DIV/0!</v>
      </c>
      <c r="AD658" s="149"/>
      <c r="AE658" s="149"/>
      <c r="AF658" s="149"/>
      <c r="AG658" s="149"/>
      <c r="AH658" s="149"/>
      <c r="AI658" s="149"/>
      <c r="AJ658" s="149"/>
    </row>
    <row r="659" ht="14.25" customHeight="1">
      <c r="A659" s="149"/>
      <c r="B659" s="149"/>
      <c r="C659" s="149"/>
      <c r="D659" s="149"/>
      <c r="E659" s="150"/>
      <c r="F659" s="149"/>
      <c r="G659" s="149"/>
      <c r="H659" s="149"/>
      <c r="I659" s="149"/>
      <c r="J659" s="149"/>
      <c r="K659" s="150"/>
      <c r="L659" s="149"/>
      <c r="M659" s="149"/>
      <c r="N659" s="187" t="s">
        <v>720</v>
      </c>
      <c r="O659" s="6">
        <f>SUM(HISTORICO!$P659:$T659)</f>
        <v>0</v>
      </c>
      <c r="P659" s="6">
        <f>COUNTIF(REG!$D$2:$D$124,HISTORICO!$N659)</f>
        <v>0</v>
      </c>
      <c r="Q659" s="6">
        <f>COUNTIF(REG!$J$2:$J$124,HISTORICO!$N659)</f>
        <v>0</v>
      </c>
      <c r="R659" s="6">
        <f>COUNTIF(REG!$P$2:$P$124,HISTORICO!$N659)</f>
        <v>0</v>
      </c>
      <c r="S659" s="6">
        <f>COUNTIF(REG!$V$2:$V$124,HISTORICO!$N659)</f>
        <v>0</v>
      </c>
      <c r="T659" s="6">
        <f>COUNTIF(REG!$AB$2:$AB$124,HISTORICO!$N659)</f>
        <v>0</v>
      </c>
      <c r="U659" s="161" t="str">
        <f>HISTORICO!$P659/HISTORICO!$O659</f>
        <v>#DIV/0!</v>
      </c>
      <c r="V659" s="161" t="str">
        <f>HISTORICO!$Q659/HISTORICO!$O659</f>
        <v>#DIV/0!</v>
      </c>
      <c r="W659" s="161" t="str">
        <f>(HISTORICO!$S659+HISTORICO!$T659)/HISTORICO!$O659</f>
        <v>#DIV/0!</v>
      </c>
      <c r="X659" s="6">
        <f>SUMIF(REG!$D$2:$D$124,HISTORICO!$N659,REG!$F$2:$F$124)+SUMIF(REG!$J$2:$J$124,HISTORICO!$N659,REG!$L$2:$L$124)+SUMIF(REG!$P$2:$P$124,HISTORICO!$N659,REG!$R$2:$R$124)+SUMIF(REG!$V$2:$V$124,HISTORICO!$N659,REG!$X$2:$X$124)+SUMIF(REG!$AB$2:$AB$124,HISTORICO!$N659,REG!$AD$2:$AD$124)</f>
        <v>0</v>
      </c>
      <c r="Y659" s="6">
        <f>SUMIF(REG!$D$2:$D$124,HISTORICO!$N659,REG!$G$2:$G$124)+SUMIF(REG!$J$2:$J$124,HISTORICO!$N659,REG!$M$2:$M$124)+SUMIF(REG!$P$2:$P$124,HISTORICO!$N659,REG!$S$2:$S$124)+SUMIF(REG!$V$2:$V$124,HISTORICO!$N659,REG!$Y$2:$Y$124)+SUMIF(REG!$AB$2:$AB$124,HISTORICO!$N659,REG!$AE$2:$AE$124)</f>
        <v>0</v>
      </c>
      <c r="Z659" s="6">
        <f>SUMIF(REG!$D$2:$D$124,HISTORICO!$N659,REG!$H$2:$H$124)+SUMIF(REG!$J$2:$J$124,HISTORICO!$N659,REG!$N$2:$N$124)+SUMIF(REG!$P$2:$P$124,HISTORICO!$N659,REG!$T$2:$T$124)+SUMIF(REG!$V$2:$V$124,HISTORICO!$N659,REG!$Z$2:$Z$124)+SUMIF(REG!$AB$2:$AB$124,HISTORICO!$N659,REG!$AF$2:$AF$124)</f>
        <v>0</v>
      </c>
      <c r="AA659" s="6">
        <f>SUMIF(REG!$D$2:$D$124,HISTORICO!$N659,REG!$I$2:$I$124)+SUMIF(REG!$J$2:$J$124,HISTORICO!$N659,REG!$O$2:$O$124)+SUMIF(REG!$P$2:$P$124,HISTORICO!$N659,REG!$U$2:$U$124)+SUMIF(REG!$V$2:$V$124,HISTORICO!$N659,REG!$AA$2:$AA$124)+SUMIF(REG!$AB$2:$AB$124,HISTORICO!$N659,REG!$AG$2:$AG$124)</f>
        <v>0</v>
      </c>
      <c r="AB659" s="6">
        <f>SUM(HISTORICO!$X659:$AA659)</f>
        <v>0</v>
      </c>
      <c r="AC659" s="188" t="str">
        <f>HISTORICO!$AB659/HISTORICO!$O659</f>
        <v>#DIV/0!</v>
      </c>
      <c r="AD659" s="149"/>
      <c r="AE659" s="149"/>
      <c r="AF659" s="149"/>
      <c r="AG659" s="149"/>
      <c r="AH659" s="149"/>
      <c r="AI659" s="149"/>
      <c r="AJ659" s="149"/>
    </row>
    <row r="660" ht="14.25" customHeight="1">
      <c r="A660" s="149"/>
      <c r="B660" s="149"/>
      <c r="C660" s="149"/>
      <c r="D660" s="149"/>
      <c r="E660" s="150"/>
      <c r="F660" s="149"/>
      <c r="G660" s="149"/>
      <c r="H660" s="149"/>
      <c r="I660" s="149"/>
      <c r="J660" s="149"/>
      <c r="K660" s="150"/>
      <c r="L660" s="149"/>
      <c r="M660" s="149"/>
      <c r="N660" s="187" t="s">
        <v>637</v>
      </c>
      <c r="O660" s="6">
        <f>SUM(HISTORICO!$P660:$T660)</f>
        <v>0</v>
      </c>
      <c r="P660" s="6">
        <f>COUNTIF(REG!$D$2:$D$124,HISTORICO!$N660)</f>
        <v>0</v>
      </c>
      <c r="Q660" s="6">
        <f>COUNTIF(REG!$J$2:$J$124,HISTORICO!$N660)</f>
        <v>0</v>
      </c>
      <c r="R660" s="6">
        <f>COUNTIF(REG!$P$2:$P$124,HISTORICO!$N660)</f>
        <v>0</v>
      </c>
      <c r="S660" s="6">
        <f>COUNTIF(REG!$V$2:$V$124,HISTORICO!$N660)</f>
        <v>0</v>
      </c>
      <c r="T660" s="6">
        <f>COUNTIF(REG!$AB$2:$AB$124,HISTORICO!$N660)</f>
        <v>0</v>
      </c>
      <c r="U660" s="161" t="str">
        <f>HISTORICO!$P660/HISTORICO!$O660</f>
        <v>#DIV/0!</v>
      </c>
      <c r="V660" s="161" t="str">
        <f>HISTORICO!$Q660/HISTORICO!$O660</f>
        <v>#DIV/0!</v>
      </c>
      <c r="W660" s="161" t="str">
        <f>(HISTORICO!$S660+HISTORICO!$T660)/HISTORICO!$O660</f>
        <v>#DIV/0!</v>
      </c>
      <c r="X660" s="6">
        <f>SUMIF(REG!$D$2:$D$124,HISTORICO!$N660,REG!$F$2:$F$124)+SUMIF(REG!$J$2:$J$124,HISTORICO!$N660,REG!$L$2:$L$124)+SUMIF(REG!$P$2:$P$124,HISTORICO!$N660,REG!$R$2:$R$124)+SUMIF(REG!$V$2:$V$124,HISTORICO!$N660,REG!$X$2:$X$124)+SUMIF(REG!$AB$2:$AB$124,HISTORICO!$N660,REG!$AD$2:$AD$124)</f>
        <v>0</v>
      </c>
      <c r="Y660" s="6">
        <f>SUMIF(REG!$D$2:$D$124,HISTORICO!$N660,REG!$G$2:$G$124)+SUMIF(REG!$J$2:$J$124,HISTORICO!$N660,REG!$M$2:$M$124)+SUMIF(REG!$P$2:$P$124,HISTORICO!$N660,REG!$S$2:$S$124)+SUMIF(REG!$V$2:$V$124,HISTORICO!$N660,REG!$Y$2:$Y$124)+SUMIF(REG!$AB$2:$AB$124,HISTORICO!$N660,REG!$AE$2:$AE$124)</f>
        <v>0</v>
      </c>
      <c r="Z660" s="6">
        <f>SUMIF(REG!$D$2:$D$124,HISTORICO!$N660,REG!$H$2:$H$124)+SUMIF(REG!$J$2:$J$124,HISTORICO!$N660,REG!$N$2:$N$124)+SUMIF(REG!$P$2:$P$124,HISTORICO!$N660,REG!$T$2:$T$124)+SUMIF(REG!$V$2:$V$124,HISTORICO!$N660,REG!$Z$2:$Z$124)+SUMIF(REG!$AB$2:$AB$124,HISTORICO!$N660,REG!$AF$2:$AF$124)</f>
        <v>0</v>
      </c>
      <c r="AA660" s="6">
        <f>SUMIF(REG!$D$2:$D$124,HISTORICO!$N660,REG!$I$2:$I$124)+SUMIF(REG!$J$2:$J$124,HISTORICO!$N660,REG!$O$2:$O$124)+SUMIF(REG!$P$2:$P$124,HISTORICO!$N660,REG!$U$2:$U$124)+SUMIF(REG!$V$2:$V$124,HISTORICO!$N660,REG!$AA$2:$AA$124)+SUMIF(REG!$AB$2:$AB$124,HISTORICO!$N660,REG!$AG$2:$AG$124)</f>
        <v>0</v>
      </c>
      <c r="AB660" s="6">
        <f>SUM(HISTORICO!$X660:$AA660)</f>
        <v>0</v>
      </c>
      <c r="AC660" s="188" t="str">
        <f>HISTORICO!$AB660/HISTORICO!$O660</f>
        <v>#DIV/0!</v>
      </c>
      <c r="AD660" s="149"/>
      <c r="AE660" s="149"/>
      <c r="AF660" s="149"/>
      <c r="AG660" s="149"/>
      <c r="AH660" s="149"/>
      <c r="AI660" s="149"/>
      <c r="AJ660" s="149"/>
    </row>
    <row r="661" ht="14.25" customHeight="1">
      <c r="A661" s="149"/>
      <c r="B661" s="149"/>
      <c r="C661" s="149"/>
      <c r="D661" s="149"/>
      <c r="E661" s="150"/>
      <c r="F661" s="149"/>
      <c r="G661" s="149"/>
      <c r="H661" s="149"/>
      <c r="I661" s="149"/>
      <c r="J661" s="149"/>
      <c r="K661" s="150"/>
      <c r="L661" s="149"/>
      <c r="M661" s="149"/>
      <c r="N661" s="187" t="s">
        <v>753</v>
      </c>
      <c r="O661" s="6">
        <f>SUM(HISTORICO!$P661:$T661)</f>
        <v>0</v>
      </c>
      <c r="P661" s="6">
        <f>COUNTIF(REG!$D$2:$D$124,HISTORICO!$N661)</f>
        <v>0</v>
      </c>
      <c r="Q661" s="6">
        <f>COUNTIF(REG!$J$2:$J$124,HISTORICO!$N661)</f>
        <v>0</v>
      </c>
      <c r="R661" s="6">
        <f>COUNTIF(REG!$P$2:$P$124,HISTORICO!$N661)</f>
        <v>0</v>
      </c>
      <c r="S661" s="6">
        <f>COUNTIF(REG!$V$2:$V$124,HISTORICO!$N661)</f>
        <v>0</v>
      </c>
      <c r="T661" s="6">
        <f>COUNTIF(REG!$AB$2:$AB$124,HISTORICO!$N661)</f>
        <v>0</v>
      </c>
      <c r="U661" s="161" t="str">
        <f>HISTORICO!$P661/HISTORICO!$O661</f>
        <v>#DIV/0!</v>
      </c>
      <c r="V661" s="161" t="str">
        <f>HISTORICO!$Q661/HISTORICO!$O661</f>
        <v>#DIV/0!</v>
      </c>
      <c r="W661" s="161" t="str">
        <f>(HISTORICO!$S661+HISTORICO!$T661)/HISTORICO!$O661</f>
        <v>#DIV/0!</v>
      </c>
      <c r="X661" s="6">
        <f>SUMIF(REG!$D$2:$D$124,HISTORICO!$N661,REG!$F$2:$F$124)+SUMIF(REG!$J$2:$J$124,HISTORICO!$N661,REG!$L$2:$L$124)+SUMIF(REG!$P$2:$P$124,HISTORICO!$N661,REG!$R$2:$R$124)+SUMIF(REG!$V$2:$V$124,HISTORICO!$N661,REG!$X$2:$X$124)+SUMIF(REG!$AB$2:$AB$124,HISTORICO!$N661,REG!$AD$2:$AD$124)</f>
        <v>0</v>
      </c>
      <c r="Y661" s="6">
        <f>SUMIF(REG!$D$2:$D$124,HISTORICO!$N661,REG!$G$2:$G$124)+SUMIF(REG!$J$2:$J$124,HISTORICO!$N661,REG!$M$2:$M$124)+SUMIF(REG!$P$2:$P$124,HISTORICO!$N661,REG!$S$2:$S$124)+SUMIF(REG!$V$2:$V$124,HISTORICO!$N661,REG!$Y$2:$Y$124)+SUMIF(REG!$AB$2:$AB$124,HISTORICO!$N661,REG!$AE$2:$AE$124)</f>
        <v>0</v>
      </c>
      <c r="Z661" s="6">
        <f>SUMIF(REG!$D$2:$D$124,HISTORICO!$N661,REG!$H$2:$H$124)+SUMIF(REG!$J$2:$J$124,HISTORICO!$N661,REG!$N$2:$N$124)+SUMIF(REG!$P$2:$P$124,HISTORICO!$N661,REG!$T$2:$T$124)+SUMIF(REG!$V$2:$V$124,HISTORICO!$N661,REG!$Z$2:$Z$124)+SUMIF(REG!$AB$2:$AB$124,HISTORICO!$N661,REG!$AF$2:$AF$124)</f>
        <v>0</v>
      </c>
      <c r="AA661" s="6">
        <f>SUMIF(REG!$D$2:$D$124,HISTORICO!$N661,REG!$I$2:$I$124)+SUMIF(REG!$J$2:$J$124,HISTORICO!$N661,REG!$O$2:$O$124)+SUMIF(REG!$P$2:$P$124,HISTORICO!$N661,REG!$U$2:$U$124)+SUMIF(REG!$V$2:$V$124,HISTORICO!$N661,REG!$AA$2:$AA$124)+SUMIF(REG!$AB$2:$AB$124,HISTORICO!$N661,REG!$AG$2:$AG$124)</f>
        <v>0</v>
      </c>
      <c r="AB661" s="6">
        <f>SUM(HISTORICO!$X661:$AA661)</f>
        <v>0</v>
      </c>
      <c r="AC661" s="188" t="str">
        <f>HISTORICO!$AB661/HISTORICO!$O661</f>
        <v>#DIV/0!</v>
      </c>
      <c r="AD661" s="149"/>
      <c r="AE661" s="149"/>
      <c r="AF661" s="149"/>
      <c r="AG661" s="149"/>
      <c r="AH661" s="149"/>
      <c r="AI661" s="149"/>
      <c r="AJ661" s="149"/>
    </row>
    <row r="662" ht="14.25" customHeight="1">
      <c r="A662" s="149"/>
      <c r="B662" s="149"/>
      <c r="C662" s="149"/>
      <c r="D662" s="149"/>
      <c r="E662" s="150"/>
      <c r="F662" s="149"/>
      <c r="G662" s="149"/>
      <c r="H662" s="149"/>
      <c r="I662" s="149"/>
      <c r="J662" s="149"/>
      <c r="K662" s="150"/>
      <c r="L662" s="149"/>
      <c r="M662" s="149"/>
      <c r="N662" s="187" t="s">
        <v>754</v>
      </c>
      <c r="O662" s="6">
        <f>SUM(HISTORICO!$P662:$T662)</f>
        <v>0</v>
      </c>
      <c r="P662" s="6">
        <f>COUNTIF(REG!$D$2:$D$124,HISTORICO!$N662)</f>
        <v>0</v>
      </c>
      <c r="Q662" s="6">
        <f>COUNTIF(REG!$J$2:$J$124,HISTORICO!$N662)</f>
        <v>0</v>
      </c>
      <c r="R662" s="6">
        <f>COUNTIF(REG!$P$2:$P$124,HISTORICO!$N662)</f>
        <v>0</v>
      </c>
      <c r="S662" s="6">
        <f>COUNTIF(REG!$V$2:$V$124,HISTORICO!$N662)</f>
        <v>0</v>
      </c>
      <c r="T662" s="6">
        <f>COUNTIF(REG!$AB$2:$AB$124,HISTORICO!$N662)</f>
        <v>0</v>
      </c>
      <c r="U662" s="161" t="str">
        <f>HISTORICO!$P662/HISTORICO!$O662</f>
        <v>#DIV/0!</v>
      </c>
      <c r="V662" s="161" t="str">
        <f>HISTORICO!$Q662/HISTORICO!$O662</f>
        <v>#DIV/0!</v>
      </c>
      <c r="W662" s="161" t="str">
        <f>(HISTORICO!$S662+HISTORICO!$T662)/HISTORICO!$O662</f>
        <v>#DIV/0!</v>
      </c>
      <c r="X662" s="6">
        <f>SUMIF(REG!$D$2:$D$124,HISTORICO!$N662,REG!$F$2:$F$124)+SUMIF(REG!$J$2:$J$124,HISTORICO!$N662,REG!$L$2:$L$124)+SUMIF(REG!$P$2:$P$124,HISTORICO!$N662,REG!$R$2:$R$124)+SUMIF(REG!$V$2:$V$124,HISTORICO!$N662,REG!$X$2:$X$124)+SUMIF(REG!$AB$2:$AB$124,HISTORICO!$N662,REG!$AD$2:$AD$124)</f>
        <v>0</v>
      </c>
      <c r="Y662" s="6">
        <f>SUMIF(REG!$D$2:$D$124,HISTORICO!$N662,REG!$G$2:$G$124)+SUMIF(REG!$J$2:$J$124,HISTORICO!$N662,REG!$M$2:$M$124)+SUMIF(REG!$P$2:$P$124,HISTORICO!$N662,REG!$S$2:$S$124)+SUMIF(REG!$V$2:$V$124,HISTORICO!$N662,REG!$Y$2:$Y$124)+SUMIF(REG!$AB$2:$AB$124,HISTORICO!$N662,REG!$AE$2:$AE$124)</f>
        <v>0</v>
      </c>
      <c r="Z662" s="6">
        <f>SUMIF(REG!$D$2:$D$124,HISTORICO!$N662,REG!$H$2:$H$124)+SUMIF(REG!$J$2:$J$124,HISTORICO!$N662,REG!$N$2:$N$124)+SUMIF(REG!$P$2:$P$124,HISTORICO!$N662,REG!$T$2:$T$124)+SUMIF(REG!$V$2:$V$124,HISTORICO!$N662,REG!$Z$2:$Z$124)+SUMIF(REG!$AB$2:$AB$124,HISTORICO!$N662,REG!$AF$2:$AF$124)</f>
        <v>0</v>
      </c>
      <c r="AA662" s="6">
        <f>SUMIF(REG!$D$2:$D$124,HISTORICO!$N662,REG!$I$2:$I$124)+SUMIF(REG!$J$2:$J$124,HISTORICO!$N662,REG!$O$2:$O$124)+SUMIF(REG!$P$2:$P$124,HISTORICO!$N662,REG!$U$2:$U$124)+SUMIF(REG!$V$2:$V$124,HISTORICO!$N662,REG!$AA$2:$AA$124)+SUMIF(REG!$AB$2:$AB$124,HISTORICO!$N662,REG!$AG$2:$AG$124)</f>
        <v>0</v>
      </c>
      <c r="AB662" s="6">
        <f>SUM(HISTORICO!$X662:$AA662)</f>
        <v>0</v>
      </c>
      <c r="AC662" s="188" t="str">
        <f>HISTORICO!$AB662/HISTORICO!$O662</f>
        <v>#DIV/0!</v>
      </c>
      <c r="AD662" s="149"/>
      <c r="AE662" s="149"/>
      <c r="AF662" s="149"/>
      <c r="AG662" s="149"/>
      <c r="AH662" s="149"/>
      <c r="AI662" s="149"/>
      <c r="AJ662" s="149"/>
    </row>
    <row r="663" ht="14.25" customHeight="1">
      <c r="A663" s="149"/>
      <c r="B663" s="149"/>
      <c r="C663" s="149"/>
      <c r="D663" s="149"/>
      <c r="E663" s="150"/>
      <c r="F663" s="149"/>
      <c r="G663" s="149"/>
      <c r="H663" s="149"/>
      <c r="I663" s="149"/>
      <c r="J663" s="149"/>
      <c r="K663" s="150"/>
      <c r="L663" s="149"/>
      <c r="M663" s="149"/>
      <c r="N663" s="187" t="s">
        <v>688</v>
      </c>
      <c r="O663" s="6">
        <f>SUM(HISTORICO!$P663:$T663)</f>
        <v>0</v>
      </c>
      <c r="P663" s="6">
        <f>COUNTIF(REG!$D$2:$D$124,HISTORICO!$N663)</f>
        <v>0</v>
      </c>
      <c r="Q663" s="6">
        <f>COUNTIF(REG!$J$2:$J$124,HISTORICO!$N663)</f>
        <v>0</v>
      </c>
      <c r="R663" s="6">
        <f>COUNTIF(REG!$P$2:$P$124,HISTORICO!$N663)</f>
        <v>0</v>
      </c>
      <c r="S663" s="6">
        <f>COUNTIF(REG!$V$2:$V$124,HISTORICO!$N663)</f>
        <v>0</v>
      </c>
      <c r="T663" s="6">
        <f>COUNTIF(REG!$AB$2:$AB$124,HISTORICO!$N663)</f>
        <v>0</v>
      </c>
      <c r="U663" s="161" t="str">
        <f>HISTORICO!$P663/HISTORICO!$O663</f>
        <v>#DIV/0!</v>
      </c>
      <c r="V663" s="161" t="str">
        <f>HISTORICO!$Q663/HISTORICO!$O663</f>
        <v>#DIV/0!</v>
      </c>
      <c r="W663" s="161" t="str">
        <f>(HISTORICO!$S663+HISTORICO!$T663)/HISTORICO!$O663</f>
        <v>#DIV/0!</v>
      </c>
      <c r="X663" s="6">
        <f>SUMIF(REG!$D$2:$D$124,HISTORICO!$N663,REG!$F$2:$F$124)+SUMIF(REG!$J$2:$J$124,HISTORICO!$N663,REG!$L$2:$L$124)+SUMIF(REG!$P$2:$P$124,HISTORICO!$N663,REG!$R$2:$R$124)+SUMIF(REG!$V$2:$V$124,HISTORICO!$N663,REG!$X$2:$X$124)+SUMIF(REG!$AB$2:$AB$124,HISTORICO!$N663,REG!$AD$2:$AD$124)</f>
        <v>0</v>
      </c>
      <c r="Y663" s="6">
        <f>SUMIF(REG!$D$2:$D$124,HISTORICO!$N663,REG!$G$2:$G$124)+SUMIF(REG!$J$2:$J$124,HISTORICO!$N663,REG!$M$2:$M$124)+SUMIF(REG!$P$2:$P$124,HISTORICO!$N663,REG!$S$2:$S$124)+SUMIF(REG!$V$2:$V$124,HISTORICO!$N663,REG!$Y$2:$Y$124)+SUMIF(REG!$AB$2:$AB$124,HISTORICO!$N663,REG!$AE$2:$AE$124)</f>
        <v>0</v>
      </c>
      <c r="Z663" s="6">
        <f>SUMIF(REG!$D$2:$D$124,HISTORICO!$N663,REG!$H$2:$H$124)+SUMIF(REG!$J$2:$J$124,HISTORICO!$N663,REG!$N$2:$N$124)+SUMIF(REG!$P$2:$P$124,HISTORICO!$N663,REG!$T$2:$T$124)+SUMIF(REG!$V$2:$V$124,HISTORICO!$N663,REG!$Z$2:$Z$124)+SUMIF(REG!$AB$2:$AB$124,HISTORICO!$N663,REG!$AF$2:$AF$124)</f>
        <v>0</v>
      </c>
      <c r="AA663" s="6">
        <f>SUMIF(REG!$D$2:$D$124,HISTORICO!$N663,REG!$I$2:$I$124)+SUMIF(REG!$J$2:$J$124,HISTORICO!$N663,REG!$O$2:$O$124)+SUMIF(REG!$P$2:$P$124,HISTORICO!$N663,REG!$U$2:$U$124)+SUMIF(REG!$V$2:$V$124,HISTORICO!$N663,REG!$AA$2:$AA$124)+SUMIF(REG!$AB$2:$AB$124,HISTORICO!$N663,REG!$AG$2:$AG$124)</f>
        <v>0</v>
      </c>
      <c r="AB663" s="6">
        <f>SUM(HISTORICO!$X663:$AA663)</f>
        <v>0</v>
      </c>
      <c r="AC663" s="188" t="str">
        <f>HISTORICO!$AB663/HISTORICO!$O663</f>
        <v>#DIV/0!</v>
      </c>
      <c r="AD663" s="149"/>
      <c r="AE663" s="149"/>
      <c r="AF663" s="149"/>
      <c r="AG663" s="149"/>
      <c r="AH663" s="149"/>
      <c r="AI663" s="149"/>
      <c r="AJ663" s="149"/>
    </row>
    <row r="664" ht="14.25" customHeight="1">
      <c r="A664" s="149"/>
      <c r="B664" s="149"/>
      <c r="C664" s="149"/>
      <c r="D664" s="149"/>
      <c r="E664" s="150"/>
      <c r="F664" s="149"/>
      <c r="G664" s="149"/>
      <c r="H664" s="149"/>
      <c r="I664" s="149"/>
      <c r="J664" s="149"/>
      <c r="K664" s="150"/>
      <c r="L664" s="149"/>
      <c r="M664" s="149"/>
      <c r="N664" s="187" t="s">
        <v>755</v>
      </c>
      <c r="O664" s="6">
        <f>SUM(HISTORICO!$P664:$T664)</f>
        <v>0</v>
      </c>
      <c r="P664" s="6">
        <f>COUNTIF(REG!$D$2:$D$124,HISTORICO!$N664)</f>
        <v>0</v>
      </c>
      <c r="Q664" s="6">
        <f>COUNTIF(REG!$J$2:$J$124,HISTORICO!$N664)</f>
        <v>0</v>
      </c>
      <c r="R664" s="6">
        <f>COUNTIF(REG!$P$2:$P$124,HISTORICO!$N664)</f>
        <v>0</v>
      </c>
      <c r="S664" s="6">
        <f>COUNTIF(REG!$V$2:$V$124,HISTORICO!$N664)</f>
        <v>0</v>
      </c>
      <c r="T664" s="6">
        <f>COUNTIF(REG!$AB$2:$AB$124,HISTORICO!$N664)</f>
        <v>0</v>
      </c>
      <c r="U664" s="161" t="str">
        <f>HISTORICO!$P664/HISTORICO!$O664</f>
        <v>#DIV/0!</v>
      </c>
      <c r="V664" s="161" t="str">
        <f>HISTORICO!$Q664/HISTORICO!$O664</f>
        <v>#DIV/0!</v>
      </c>
      <c r="W664" s="161" t="str">
        <f>(HISTORICO!$S664+HISTORICO!$T664)/HISTORICO!$O664</f>
        <v>#DIV/0!</v>
      </c>
      <c r="X664" s="6">
        <f>SUMIF(REG!$D$2:$D$124,HISTORICO!$N664,REG!$F$2:$F$124)+SUMIF(REG!$J$2:$J$124,HISTORICO!$N664,REG!$L$2:$L$124)+SUMIF(REG!$P$2:$P$124,HISTORICO!$N664,REG!$R$2:$R$124)+SUMIF(REG!$V$2:$V$124,HISTORICO!$N664,REG!$X$2:$X$124)+SUMIF(REG!$AB$2:$AB$124,HISTORICO!$N664,REG!$AD$2:$AD$124)</f>
        <v>0</v>
      </c>
      <c r="Y664" s="6">
        <f>SUMIF(REG!$D$2:$D$124,HISTORICO!$N664,REG!$G$2:$G$124)+SUMIF(REG!$J$2:$J$124,HISTORICO!$N664,REG!$M$2:$M$124)+SUMIF(REG!$P$2:$P$124,HISTORICO!$N664,REG!$S$2:$S$124)+SUMIF(REG!$V$2:$V$124,HISTORICO!$N664,REG!$Y$2:$Y$124)+SUMIF(REG!$AB$2:$AB$124,HISTORICO!$N664,REG!$AE$2:$AE$124)</f>
        <v>0</v>
      </c>
      <c r="Z664" s="6">
        <f>SUMIF(REG!$D$2:$D$124,HISTORICO!$N664,REG!$H$2:$H$124)+SUMIF(REG!$J$2:$J$124,HISTORICO!$N664,REG!$N$2:$N$124)+SUMIF(REG!$P$2:$P$124,HISTORICO!$N664,REG!$T$2:$T$124)+SUMIF(REG!$V$2:$V$124,HISTORICO!$N664,REG!$Z$2:$Z$124)+SUMIF(REG!$AB$2:$AB$124,HISTORICO!$N664,REG!$AF$2:$AF$124)</f>
        <v>0</v>
      </c>
      <c r="AA664" s="6">
        <f>SUMIF(REG!$D$2:$D$124,HISTORICO!$N664,REG!$I$2:$I$124)+SUMIF(REG!$J$2:$J$124,HISTORICO!$N664,REG!$O$2:$O$124)+SUMIF(REG!$P$2:$P$124,HISTORICO!$N664,REG!$U$2:$U$124)+SUMIF(REG!$V$2:$V$124,HISTORICO!$N664,REG!$AA$2:$AA$124)+SUMIF(REG!$AB$2:$AB$124,HISTORICO!$N664,REG!$AG$2:$AG$124)</f>
        <v>0</v>
      </c>
      <c r="AB664" s="6">
        <f>SUM(HISTORICO!$X664:$AA664)</f>
        <v>0</v>
      </c>
      <c r="AC664" s="188" t="str">
        <f>HISTORICO!$AB664/HISTORICO!$O664</f>
        <v>#DIV/0!</v>
      </c>
      <c r="AD664" s="149"/>
      <c r="AE664" s="149"/>
      <c r="AF664" s="149"/>
      <c r="AG664" s="149"/>
      <c r="AH664" s="149"/>
      <c r="AI664" s="149"/>
      <c r="AJ664" s="149"/>
    </row>
    <row r="665" ht="14.25" customHeight="1">
      <c r="A665" s="149"/>
      <c r="B665" s="149"/>
      <c r="C665" s="149"/>
      <c r="D665" s="149"/>
      <c r="E665" s="150"/>
      <c r="F665" s="149"/>
      <c r="G665" s="149"/>
      <c r="H665" s="149"/>
      <c r="I665" s="149"/>
      <c r="J665" s="149"/>
      <c r="K665" s="150"/>
      <c r="L665" s="149"/>
      <c r="M665" s="149"/>
      <c r="N665" s="187" t="s">
        <v>756</v>
      </c>
      <c r="O665" s="6">
        <f>SUM(HISTORICO!$P665:$T665)</f>
        <v>0</v>
      </c>
      <c r="P665" s="6">
        <f>COUNTIF(REG!$D$2:$D$124,HISTORICO!$N665)</f>
        <v>0</v>
      </c>
      <c r="Q665" s="6">
        <f>COUNTIF(REG!$J$2:$J$124,HISTORICO!$N665)</f>
        <v>0</v>
      </c>
      <c r="R665" s="6">
        <f>COUNTIF(REG!$P$2:$P$124,HISTORICO!$N665)</f>
        <v>0</v>
      </c>
      <c r="S665" s="6">
        <f>COUNTIF(REG!$V$2:$V$124,HISTORICO!$N665)</f>
        <v>0</v>
      </c>
      <c r="T665" s="6">
        <f>COUNTIF(REG!$AB$2:$AB$124,HISTORICO!$N665)</f>
        <v>0</v>
      </c>
      <c r="U665" s="161" t="str">
        <f>HISTORICO!$P665/HISTORICO!$O665</f>
        <v>#DIV/0!</v>
      </c>
      <c r="V665" s="161" t="str">
        <f>HISTORICO!$Q665/HISTORICO!$O665</f>
        <v>#DIV/0!</v>
      </c>
      <c r="W665" s="161" t="str">
        <f>(HISTORICO!$S665+HISTORICO!$T665)/HISTORICO!$O665</f>
        <v>#DIV/0!</v>
      </c>
      <c r="X665" s="6">
        <f>SUMIF(REG!$D$2:$D$124,HISTORICO!$N665,REG!$F$2:$F$124)+SUMIF(REG!$J$2:$J$124,HISTORICO!$N665,REG!$L$2:$L$124)+SUMIF(REG!$P$2:$P$124,HISTORICO!$N665,REG!$R$2:$R$124)+SUMIF(REG!$V$2:$V$124,HISTORICO!$N665,REG!$X$2:$X$124)+SUMIF(REG!$AB$2:$AB$124,HISTORICO!$N665,REG!$AD$2:$AD$124)</f>
        <v>0</v>
      </c>
      <c r="Y665" s="6">
        <f>SUMIF(REG!$D$2:$D$124,HISTORICO!$N665,REG!$G$2:$G$124)+SUMIF(REG!$J$2:$J$124,HISTORICO!$N665,REG!$M$2:$M$124)+SUMIF(REG!$P$2:$P$124,HISTORICO!$N665,REG!$S$2:$S$124)+SUMIF(REG!$V$2:$V$124,HISTORICO!$N665,REG!$Y$2:$Y$124)+SUMIF(REG!$AB$2:$AB$124,HISTORICO!$N665,REG!$AE$2:$AE$124)</f>
        <v>0</v>
      </c>
      <c r="Z665" s="6">
        <f>SUMIF(REG!$D$2:$D$124,HISTORICO!$N665,REG!$H$2:$H$124)+SUMIF(REG!$J$2:$J$124,HISTORICO!$N665,REG!$N$2:$N$124)+SUMIF(REG!$P$2:$P$124,HISTORICO!$N665,REG!$T$2:$T$124)+SUMIF(REG!$V$2:$V$124,HISTORICO!$N665,REG!$Z$2:$Z$124)+SUMIF(REG!$AB$2:$AB$124,HISTORICO!$N665,REG!$AF$2:$AF$124)</f>
        <v>0</v>
      </c>
      <c r="AA665" s="6">
        <f>SUMIF(REG!$D$2:$D$124,HISTORICO!$N665,REG!$I$2:$I$124)+SUMIF(REG!$J$2:$J$124,HISTORICO!$N665,REG!$O$2:$O$124)+SUMIF(REG!$P$2:$P$124,HISTORICO!$N665,REG!$U$2:$U$124)+SUMIF(REG!$V$2:$V$124,HISTORICO!$N665,REG!$AA$2:$AA$124)+SUMIF(REG!$AB$2:$AB$124,HISTORICO!$N665,REG!$AG$2:$AG$124)</f>
        <v>0</v>
      </c>
      <c r="AB665" s="6">
        <f>SUM(HISTORICO!$X665:$AA665)</f>
        <v>0</v>
      </c>
      <c r="AC665" s="188" t="str">
        <f>HISTORICO!$AB665/HISTORICO!$O665</f>
        <v>#DIV/0!</v>
      </c>
      <c r="AD665" s="149"/>
      <c r="AE665" s="149"/>
      <c r="AF665" s="149"/>
      <c r="AG665" s="149"/>
      <c r="AH665" s="149"/>
      <c r="AI665" s="149"/>
      <c r="AJ665" s="149"/>
    </row>
    <row r="666" ht="14.25" customHeight="1">
      <c r="A666" s="149"/>
      <c r="B666" s="149"/>
      <c r="C666" s="149"/>
      <c r="D666" s="149"/>
      <c r="E666" s="150"/>
      <c r="F666" s="149"/>
      <c r="G666" s="149"/>
      <c r="H666" s="149"/>
      <c r="I666" s="149"/>
      <c r="J666" s="149"/>
      <c r="K666" s="150"/>
      <c r="L666" s="149"/>
      <c r="M666" s="149"/>
      <c r="N666" s="187" t="s">
        <v>757</v>
      </c>
      <c r="O666" s="6">
        <f>SUM(HISTORICO!$P666:$T666)</f>
        <v>0</v>
      </c>
      <c r="P666" s="6">
        <f>COUNTIF(REG!$D$2:$D$124,HISTORICO!$N666)</f>
        <v>0</v>
      </c>
      <c r="Q666" s="6">
        <f>COUNTIF(REG!$J$2:$J$124,HISTORICO!$N666)</f>
        <v>0</v>
      </c>
      <c r="R666" s="6">
        <f>COUNTIF(REG!$P$2:$P$124,HISTORICO!$N666)</f>
        <v>0</v>
      </c>
      <c r="S666" s="6">
        <f>COUNTIF(REG!$V$2:$V$124,HISTORICO!$N666)</f>
        <v>0</v>
      </c>
      <c r="T666" s="6">
        <f>COUNTIF(REG!$AB$2:$AB$124,HISTORICO!$N666)</f>
        <v>0</v>
      </c>
      <c r="U666" s="161" t="str">
        <f>HISTORICO!$P666/HISTORICO!$O666</f>
        <v>#DIV/0!</v>
      </c>
      <c r="V666" s="161" t="str">
        <f>HISTORICO!$Q666/HISTORICO!$O666</f>
        <v>#DIV/0!</v>
      </c>
      <c r="W666" s="161" t="str">
        <f>(HISTORICO!$S666+HISTORICO!$T666)/HISTORICO!$O666</f>
        <v>#DIV/0!</v>
      </c>
      <c r="X666" s="6">
        <f>SUMIF(REG!$D$2:$D$124,HISTORICO!$N666,REG!$F$2:$F$124)+SUMIF(REG!$J$2:$J$124,HISTORICO!$N666,REG!$L$2:$L$124)+SUMIF(REG!$P$2:$P$124,HISTORICO!$N666,REG!$R$2:$R$124)+SUMIF(REG!$V$2:$V$124,HISTORICO!$N666,REG!$X$2:$X$124)+SUMIF(REG!$AB$2:$AB$124,HISTORICO!$N666,REG!$AD$2:$AD$124)</f>
        <v>0</v>
      </c>
      <c r="Y666" s="6">
        <f>SUMIF(REG!$D$2:$D$124,HISTORICO!$N666,REG!$G$2:$G$124)+SUMIF(REG!$J$2:$J$124,HISTORICO!$N666,REG!$M$2:$M$124)+SUMIF(REG!$P$2:$P$124,HISTORICO!$N666,REG!$S$2:$S$124)+SUMIF(REG!$V$2:$V$124,HISTORICO!$N666,REG!$Y$2:$Y$124)+SUMIF(REG!$AB$2:$AB$124,HISTORICO!$N666,REG!$AE$2:$AE$124)</f>
        <v>0</v>
      </c>
      <c r="Z666" s="6">
        <f>SUMIF(REG!$D$2:$D$124,HISTORICO!$N666,REG!$H$2:$H$124)+SUMIF(REG!$J$2:$J$124,HISTORICO!$N666,REG!$N$2:$N$124)+SUMIF(REG!$P$2:$P$124,HISTORICO!$N666,REG!$T$2:$T$124)+SUMIF(REG!$V$2:$V$124,HISTORICO!$N666,REG!$Z$2:$Z$124)+SUMIF(REG!$AB$2:$AB$124,HISTORICO!$N666,REG!$AF$2:$AF$124)</f>
        <v>0</v>
      </c>
      <c r="AA666" s="6">
        <f>SUMIF(REG!$D$2:$D$124,HISTORICO!$N666,REG!$I$2:$I$124)+SUMIF(REG!$J$2:$J$124,HISTORICO!$N666,REG!$O$2:$O$124)+SUMIF(REG!$P$2:$P$124,HISTORICO!$N666,REG!$U$2:$U$124)+SUMIF(REG!$V$2:$V$124,HISTORICO!$N666,REG!$AA$2:$AA$124)+SUMIF(REG!$AB$2:$AB$124,HISTORICO!$N666,REG!$AG$2:$AG$124)</f>
        <v>0</v>
      </c>
      <c r="AB666" s="6">
        <f>SUM(HISTORICO!$X666:$AA666)</f>
        <v>0</v>
      </c>
      <c r="AC666" s="188" t="str">
        <f>HISTORICO!$AB666/HISTORICO!$O666</f>
        <v>#DIV/0!</v>
      </c>
      <c r="AD666" s="149"/>
      <c r="AE666" s="149"/>
      <c r="AF666" s="149"/>
      <c r="AG666" s="149"/>
      <c r="AH666" s="149"/>
      <c r="AI666" s="149"/>
      <c r="AJ666" s="149"/>
    </row>
    <row r="667" ht="14.25" customHeight="1">
      <c r="A667" s="149"/>
      <c r="B667" s="149"/>
      <c r="C667" s="149"/>
      <c r="D667" s="149"/>
      <c r="E667" s="150"/>
      <c r="F667" s="149"/>
      <c r="G667" s="149"/>
      <c r="H667" s="149"/>
      <c r="I667" s="149"/>
      <c r="J667" s="149"/>
      <c r="K667" s="150"/>
      <c r="L667" s="149"/>
      <c r="M667" s="149"/>
      <c r="N667" s="187" t="s">
        <v>550</v>
      </c>
      <c r="O667" s="6">
        <f>SUM(HISTORICO!$P667:$T667)</f>
        <v>0</v>
      </c>
      <c r="P667" s="6">
        <f>COUNTIF(REG!$D$2:$D$124,HISTORICO!$N667)</f>
        <v>0</v>
      </c>
      <c r="Q667" s="6">
        <f>COUNTIF(REG!$J$2:$J$124,HISTORICO!$N667)</f>
        <v>0</v>
      </c>
      <c r="R667" s="6">
        <f>COUNTIF(REG!$P$2:$P$124,HISTORICO!$N667)</f>
        <v>0</v>
      </c>
      <c r="S667" s="6">
        <f>COUNTIF(REG!$V$2:$V$124,HISTORICO!$N667)</f>
        <v>0</v>
      </c>
      <c r="T667" s="6">
        <f>COUNTIF(REG!$AB$2:$AB$124,HISTORICO!$N667)</f>
        <v>0</v>
      </c>
      <c r="U667" s="161" t="str">
        <f>HISTORICO!$P667/HISTORICO!$O667</f>
        <v>#DIV/0!</v>
      </c>
      <c r="V667" s="161" t="str">
        <f>HISTORICO!$Q667/HISTORICO!$O667</f>
        <v>#DIV/0!</v>
      </c>
      <c r="W667" s="161" t="str">
        <f>(HISTORICO!$S667+HISTORICO!$T667)/HISTORICO!$O667</f>
        <v>#DIV/0!</v>
      </c>
      <c r="X667" s="6">
        <f>SUMIF(REG!$D$2:$D$124,HISTORICO!$N667,REG!$F$2:$F$124)+SUMIF(REG!$J$2:$J$124,HISTORICO!$N667,REG!$L$2:$L$124)+SUMIF(REG!$P$2:$P$124,HISTORICO!$N667,REG!$R$2:$R$124)+SUMIF(REG!$V$2:$V$124,HISTORICO!$N667,REG!$X$2:$X$124)+SUMIF(REG!$AB$2:$AB$124,HISTORICO!$N667,REG!$AD$2:$AD$124)</f>
        <v>0</v>
      </c>
      <c r="Y667" s="6">
        <f>SUMIF(REG!$D$2:$D$124,HISTORICO!$N667,REG!$G$2:$G$124)+SUMIF(REG!$J$2:$J$124,HISTORICO!$N667,REG!$M$2:$M$124)+SUMIF(REG!$P$2:$P$124,HISTORICO!$N667,REG!$S$2:$S$124)+SUMIF(REG!$V$2:$V$124,HISTORICO!$N667,REG!$Y$2:$Y$124)+SUMIF(REG!$AB$2:$AB$124,HISTORICO!$N667,REG!$AE$2:$AE$124)</f>
        <v>0</v>
      </c>
      <c r="Z667" s="6">
        <f>SUMIF(REG!$D$2:$D$124,HISTORICO!$N667,REG!$H$2:$H$124)+SUMIF(REG!$J$2:$J$124,HISTORICO!$N667,REG!$N$2:$N$124)+SUMIF(REG!$P$2:$P$124,HISTORICO!$N667,REG!$T$2:$T$124)+SUMIF(REG!$V$2:$V$124,HISTORICO!$N667,REG!$Z$2:$Z$124)+SUMIF(REG!$AB$2:$AB$124,HISTORICO!$N667,REG!$AF$2:$AF$124)</f>
        <v>0</v>
      </c>
      <c r="AA667" s="6">
        <f>SUMIF(REG!$D$2:$D$124,HISTORICO!$N667,REG!$I$2:$I$124)+SUMIF(REG!$J$2:$J$124,HISTORICO!$N667,REG!$O$2:$O$124)+SUMIF(REG!$P$2:$P$124,HISTORICO!$N667,REG!$U$2:$U$124)+SUMIF(REG!$V$2:$V$124,HISTORICO!$N667,REG!$AA$2:$AA$124)+SUMIF(REG!$AB$2:$AB$124,HISTORICO!$N667,REG!$AG$2:$AG$124)</f>
        <v>0</v>
      </c>
      <c r="AB667" s="6">
        <f>SUM(HISTORICO!$X667:$AA667)</f>
        <v>0</v>
      </c>
      <c r="AC667" s="188" t="str">
        <f>HISTORICO!$AB667/HISTORICO!$O667</f>
        <v>#DIV/0!</v>
      </c>
      <c r="AD667" s="149"/>
      <c r="AE667" s="149"/>
      <c r="AF667" s="149"/>
      <c r="AG667" s="149"/>
      <c r="AH667" s="149"/>
      <c r="AI667" s="149"/>
      <c r="AJ667" s="149"/>
    </row>
    <row r="668" ht="14.25" customHeight="1">
      <c r="A668" s="149"/>
      <c r="B668" s="149"/>
      <c r="C668" s="149"/>
      <c r="D668" s="149"/>
      <c r="E668" s="150"/>
      <c r="F668" s="149"/>
      <c r="G668" s="149"/>
      <c r="H668" s="149"/>
      <c r="I668" s="149"/>
      <c r="J668" s="149"/>
      <c r="K668" s="150"/>
      <c r="L668" s="149"/>
      <c r="M668" s="149"/>
      <c r="N668" s="187" t="s">
        <v>551</v>
      </c>
      <c r="O668" s="6">
        <f>SUM(HISTORICO!$P668:$T668)</f>
        <v>0</v>
      </c>
      <c r="P668" s="6">
        <f>COUNTIF(REG!$D$2:$D$124,HISTORICO!$N668)</f>
        <v>0</v>
      </c>
      <c r="Q668" s="6">
        <f>COUNTIF(REG!$J$2:$J$124,HISTORICO!$N668)</f>
        <v>0</v>
      </c>
      <c r="R668" s="6">
        <f>COUNTIF(REG!$P$2:$P$124,HISTORICO!$N668)</f>
        <v>0</v>
      </c>
      <c r="S668" s="6">
        <f>COUNTIF(REG!$V$2:$V$124,HISTORICO!$N668)</f>
        <v>0</v>
      </c>
      <c r="T668" s="6">
        <f>COUNTIF(REG!$AB$2:$AB$124,HISTORICO!$N668)</f>
        <v>0</v>
      </c>
      <c r="U668" s="161" t="str">
        <f>HISTORICO!$P668/HISTORICO!$O668</f>
        <v>#DIV/0!</v>
      </c>
      <c r="V668" s="161" t="str">
        <f>HISTORICO!$Q668/HISTORICO!$O668</f>
        <v>#DIV/0!</v>
      </c>
      <c r="W668" s="161" t="str">
        <f>(HISTORICO!$S668+HISTORICO!$T668)/HISTORICO!$O668</f>
        <v>#DIV/0!</v>
      </c>
      <c r="X668" s="6">
        <f>SUMIF(REG!$D$2:$D$124,HISTORICO!$N668,REG!$F$2:$F$124)+SUMIF(REG!$J$2:$J$124,HISTORICO!$N668,REG!$L$2:$L$124)+SUMIF(REG!$P$2:$P$124,HISTORICO!$N668,REG!$R$2:$R$124)+SUMIF(REG!$V$2:$V$124,HISTORICO!$N668,REG!$X$2:$X$124)+SUMIF(REG!$AB$2:$AB$124,HISTORICO!$N668,REG!$AD$2:$AD$124)</f>
        <v>0</v>
      </c>
      <c r="Y668" s="6">
        <f>SUMIF(REG!$D$2:$D$124,HISTORICO!$N668,REG!$G$2:$G$124)+SUMIF(REG!$J$2:$J$124,HISTORICO!$N668,REG!$M$2:$M$124)+SUMIF(REG!$P$2:$P$124,HISTORICO!$N668,REG!$S$2:$S$124)+SUMIF(REG!$V$2:$V$124,HISTORICO!$N668,REG!$Y$2:$Y$124)+SUMIF(REG!$AB$2:$AB$124,HISTORICO!$N668,REG!$AE$2:$AE$124)</f>
        <v>0</v>
      </c>
      <c r="Z668" s="6">
        <f>SUMIF(REG!$D$2:$D$124,HISTORICO!$N668,REG!$H$2:$H$124)+SUMIF(REG!$J$2:$J$124,HISTORICO!$N668,REG!$N$2:$N$124)+SUMIF(REG!$P$2:$P$124,HISTORICO!$N668,REG!$T$2:$T$124)+SUMIF(REG!$V$2:$V$124,HISTORICO!$N668,REG!$Z$2:$Z$124)+SUMIF(REG!$AB$2:$AB$124,HISTORICO!$N668,REG!$AF$2:$AF$124)</f>
        <v>0</v>
      </c>
      <c r="AA668" s="6">
        <f>SUMIF(REG!$D$2:$D$124,HISTORICO!$N668,REG!$I$2:$I$124)+SUMIF(REG!$J$2:$J$124,HISTORICO!$N668,REG!$O$2:$O$124)+SUMIF(REG!$P$2:$P$124,HISTORICO!$N668,REG!$U$2:$U$124)+SUMIF(REG!$V$2:$V$124,HISTORICO!$N668,REG!$AA$2:$AA$124)+SUMIF(REG!$AB$2:$AB$124,HISTORICO!$N668,REG!$AG$2:$AG$124)</f>
        <v>0</v>
      </c>
      <c r="AB668" s="6">
        <f>SUM(HISTORICO!$X668:$AA668)</f>
        <v>0</v>
      </c>
      <c r="AC668" s="188" t="str">
        <f>HISTORICO!$AB668/HISTORICO!$O668</f>
        <v>#DIV/0!</v>
      </c>
      <c r="AD668" s="149"/>
      <c r="AE668" s="149"/>
      <c r="AF668" s="149"/>
      <c r="AG668" s="149"/>
      <c r="AH668" s="149"/>
      <c r="AI668" s="149"/>
      <c r="AJ668" s="149"/>
    </row>
    <row r="669" ht="14.25" customHeight="1">
      <c r="A669" s="149"/>
      <c r="B669" s="149"/>
      <c r="C669" s="149"/>
      <c r="D669" s="149"/>
      <c r="E669" s="150"/>
      <c r="F669" s="149"/>
      <c r="G669" s="149"/>
      <c r="H669" s="149"/>
      <c r="I669" s="149"/>
      <c r="J669" s="149"/>
      <c r="K669" s="150"/>
      <c r="L669" s="149"/>
      <c r="M669" s="149"/>
      <c r="N669" s="187" t="s">
        <v>670</v>
      </c>
      <c r="O669" s="6">
        <f>SUM(HISTORICO!$P669:$T669)</f>
        <v>0</v>
      </c>
      <c r="P669" s="6">
        <f>COUNTIF(REG!$D$2:$D$124,HISTORICO!$N669)</f>
        <v>0</v>
      </c>
      <c r="Q669" s="6">
        <f>COUNTIF(REG!$J$2:$J$124,HISTORICO!$N669)</f>
        <v>0</v>
      </c>
      <c r="R669" s="6">
        <f>COUNTIF(REG!$P$2:$P$124,HISTORICO!$N669)</f>
        <v>0</v>
      </c>
      <c r="S669" s="6">
        <f>COUNTIF(REG!$V$2:$V$124,HISTORICO!$N669)</f>
        <v>0</v>
      </c>
      <c r="T669" s="6">
        <f>COUNTIF(REG!$AB$2:$AB$124,HISTORICO!$N669)</f>
        <v>0</v>
      </c>
      <c r="U669" s="161" t="str">
        <f>HISTORICO!$P669/HISTORICO!$O669</f>
        <v>#DIV/0!</v>
      </c>
      <c r="V669" s="161" t="str">
        <f>HISTORICO!$Q669/HISTORICO!$O669</f>
        <v>#DIV/0!</v>
      </c>
      <c r="W669" s="161" t="str">
        <f>(HISTORICO!$S669+HISTORICO!$T669)/HISTORICO!$O669</f>
        <v>#DIV/0!</v>
      </c>
      <c r="X669" s="6">
        <f>SUMIF(REG!$D$2:$D$124,HISTORICO!$N669,REG!$F$2:$F$124)+SUMIF(REG!$J$2:$J$124,HISTORICO!$N669,REG!$L$2:$L$124)+SUMIF(REG!$P$2:$P$124,HISTORICO!$N669,REG!$R$2:$R$124)+SUMIF(REG!$V$2:$V$124,HISTORICO!$N669,REG!$X$2:$X$124)+SUMIF(REG!$AB$2:$AB$124,HISTORICO!$N669,REG!$AD$2:$AD$124)</f>
        <v>0</v>
      </c>
      <c r="Y669" s="6">
        <f>SUMIF(REG!$D$2:$D$124,HISTORICO!$N669,REG!$G$2:$G$124)+SUMIF(REG!$J$2:$J$124,HISTORICO!$N669,REG!$M$2:$M$124)+SUMIF(REG!$P$2:$P$124,HISTORICO!$N669,REG!$S$2:$S$124)+SUMIF(REG!$V$2:$V$124,HISTORICO!$N669,REG!$Y$2:$Y$124)+SUMIF(REG!$AB$2:$AB$124,HISTORICO!$N669,REG!$AE$2:$AE$124)</f>
        <v>0</v>
      </c>
      <c r="Z669" s="6">
        <f>SUMIF(REG!$D$2:$D$124,HISTORICO!$N669,REG!$H$2:$H$124)+SUMIF(REG!$J$2:$J$124,HISTORICO!$N669,REG!$N$2:$N$124)+SUMIF(REG!$P$2:$P$124,HISTORICO!$N669,REG!$T$2:$T$124)+SUMIF(REG!$V$2:$V$124,HISTORICO!$N669,REG!$Z$2:$Z$124)+SUMIF(REG!$AB$2:$AB$124,HISTORICO!$N669,REG!$AF$2:$AF$124)</f>
        <v>0</v>
      </c>
      <c r="AA669" s="6">
        <f>SUMIF(REG!$D$2:$D$124,HISTORICO!$N669,REG!$I$2:$I$124)+SUMIF(REG!$J$2:$J$124,HISTORICO!$N669,REG!$O$2:$O$124)+SUMIF(REG!$P$2:$P$124,HISTORICO!$N669,REG!$U$2:$U$124)+SUMIF(REG!$V$2:$V$124,HISTORICO!$N669,REG!$AA$2:$AA$124)+SUMIF(REG!$AB$2:$AB$124,HISTORICO!$N669,REG!$AG$2:$AG$124)</f>
        <v>0</v>
      </c>
      <c r="AB669" s="6">
        <f>SUM(HISTORICO!$X669:$AA669)</f>
        <v>0</v>
      </c>
      <c r="AC669" s="188" t="str">
        <f>HISTORICO!$AB669/HISTORICO!$O669</f>
        <v>#DIV/0!</v>
      </c>
      <c r="AD669" s="149"/>
      <c r="AE669" s="149"/>
      <c r="AF669" s="149"/>
      <c r="AG669" s="149"/>
      <c r="AH669" s="149"/>
      <c r="AI669" s="149"/>
      <c r="AJ669" s="149"/>
    </row>
    <row r="670" ht="14.25" customHeight="1">
      <c r="A670" s="149"/>
      <c r="B670" s="149"/>
      <c r="C670" s="149"/>
      <c r="D670" s="149"/>
      <c r="E670" s="150"/>
      <c r="F670" s="149"/>
      <c r="G670" s="149"/>
      <c r="H670" s="149"/>
      <c r="I670" s="149"/>
      <c r="J670" s="149"/>
      <c r="K670" s="150"/>
      <c r="L670" s="149"/>
      <c r="M670" s="149"/>
      <c r="N670" s="187" t="s">
        <v>679</v>
      </c>
      <c r="O670" s="6">
        <f>SUM(HISTORICO!$P670:$T670)</f>
        <v>0</v>
      </c>
      <c r="P670" s="6">
        <f>COUNTIF(REG!$D$2:$D$124,HISTORICO!$N670)</f>
        <v>0</v>
      </c>
      <c r="Q670" s="6">
        <f>COUNTIF(REG!$J$2:$J$124,HISTORICO!$N670)</f>
        <v>0</v>
      </c>
      <c r="R670" s="6">
        <f>COUNTIF(REG!$P$2:$P$124,HISTORICO!$N670)</f>
        <v>0</v>
      </c>
      <c r="S670" s="6">
        <f>COUNTIF(REG!$V$2:$V$124,HISTORICO!$N670)</f>
        <v>0</v>
      </c>
      <c r="T670" s="6">
        <f>COUNTIF(REG!$AB$2:$AB$124,HISTORICO!$N670)</f>
        <v>0</v>
      </c>
      <c r="U670" s="161" t="str">
        <f>HISTORICO!$P670/HISTORICO!$O670</f>
        <v>#DIV/0!</v>
      </c>
      <c r="V670" s="161" t="str">
        <f>HISTORICO!$Q670/HISTORICO!$O670</f>
        <v>#DIV/0!</v>
      </c>
      <c r="W670" s="161" t="str">
        <f>(HISTORICO!$S670+HISTORICO!$T670)/HISTORICO!$O670</f>
        <v>#DIV/0!</v>
      </c>
      <c r="X670" s="6">
        <f>SUMIF(REG!$D$2:$D$124,HISTORICO!$N670,REG!$F$2:$F$124)+SUMIF(REG!$J$2:$J$124,HISTORICO!$N670,REG!$L$2:$L$124)+SUMIF(REG!$P$2:$P$124,HISTORICO!$N670,REG!$R$2:$R$124)+SUMIF(REG!$V$2:$V$124,HISTORICO!$N670,REG!$X$2:$X$124)+SUMIF(REG!$AB$2:$AB$124,HISTORICO!$N670,REG!$AD$2:$AD$124)</f>
        <v>0</v>
      </c>
      <c r="Y670" s="6">
        <f>SUMIF(REG!$D$2:$D$124,HISTORICO!$N670,REG!$G$2:$G$124)+SUMIF(REG!$J$2:$J$124,HISTORICO!$N670,REG!$M$2:$M$124)+SUMIF(REG!$P$2:$P$124,HISTORICO!$N670,REG!$S$2:$S$124)+SUMIF(REG!$V$2:$V$124,HISTORICO!$N670,REG!$Y$2:$Y$124)+SUMIF(REG!$AB$2:$AB$124,HISTORICO!$N670,REG!$AE$2:$AE$124)</f>
        <v>0</v>
      </c>
      <c r="Z670" s="6">
        <f>SUMIF(REG!$D$2:$D$124,HISTORICO!$N670,REG!$H$2:$H$124)+SUMIF(REG!$J$2:$J$124,HISTORICO!$N670,REG!$N$2:$N$124)+SUMIF(REG!$P$2:$P$124,HISTORICO!$N670,REG!$T$2:$T$124)+SUMIF(REG!$V$2:$V$124,HISTORICO!$N670,REG!$Z$2:$Z$124)+SUMIF(REG!$AB$2:$AB$124,HISTORICO!$N670,REG!$AF$2:$AF$124)</f>
        <v>0</v>
      </c>
      <c r="AA670" s="6">
        <f>SUMIF(REG!$D$2:$D$124,HISTORICO!$N670,REG!$I$2:$I$124)+SUMIF(REG!$J$2:$J$124,HISTORICO!$N670,REG!$O$2:$O$124)+SUMIF(REG!$P$2:$P$124,HISTORICO!$N670,REG!$U$2:$U$124)+SUMIF(REG!$V$2:$V$124,HISTORICO!$N670,REG!$AA$2:$AA$124)+SUMIF(REG!$AB$2:$AB$124,HISTORICO!$N670,REG!$AG$2:$AG$124)</f>
        <v>0</v>
      </c>
      <c r="AB670" s="6">
        <f>SUM(HISTORICO!$X670:$AA670)</f>
        <v>0</v>
      </c>
      <c r="AC670" s="188" t="str">
        <f>HISTORICO!$AB670/HISTORICO!$O670</f>
        <v>#DIV/0!</v>
      </c>
      <c r="AD670" s="149"/>
      <c r="AE670" s="149"/>
      <c r="AF670" s="149"/>
      <c r="AG670" s="149"/>
      <c r="AH670" s="149"/>
      <c r="AI670" s="149"/>
      <c r="AJ670" s="149"/>
    </row>
    <row r="671" ht="14.25" customHeight="1">
      <c r="A671" s="149"/>
      <c r="B671" s="149"/>
      <c r="C671" s="149"/>
      <c r="D671" s="149"/>
      <c r="E671" s="150"/>
      <c r="F671" s="149"/>
      <c r="G671" s="149"/>
      <c r="H671" s="149"/>
      <c r="I671" s="149"/>
      <c r="J671" s="149"/>
      <c r="K671" s="150"/>
      <c r="L671" s="149"/>
      <c r="M671" s="149"/>
      <c r="N671" s="187" t="s">
        <v>758</v>
      </c>
      <c r="O671" s="6">
        <f>SUM(HISTORICO!$P671:$T671)</f>
        <v>0</v>
      </c>
      <c r="P671" s="6">
        <f>COUNTIF(REG!$D$2:$D$124,HISTORICO!$N671)</f>
        <v>0</v>
      </c>
      <c r="Q671" s="6">
        <f>COUNTIF(REG!$J$2:$J$124,HISTORICO!$N671)</f>
        <v>0</v>
      </c>
      <c r="R671" s="6">
        <f>COUNTIF(REG!$P$2:$P$124,HISTORICO!$N671)</f>
        <v>0</v>
      </c>
      <c r="S671" s="6">
        <f>COUNTIF(REG!$V$2:$V$124,HISTORICO!$N671)</f>
        <v>0</v>
      </c>
      <c r="T671" s="6">
        <f>COUNTIF(REG!$AB$2:$AB$124,HISTORICO!$N671)</f>
        <v>0</v>
      </c>
      <c r="U671" s="161" t="str">
        <f>HISTORICO!$P671/HISTORICO!$O671</f>
        <v>#DIV/0!</v>
      </c>
      <c r="V671" s="161" t="str">
        <f>HISTORICO!$Q671/HISTORICO!$O671</f>
        <v>#DIV/0!</v>
      </c>
      <c r="W671" s="161" t="str">
        <f>(HISTORICO!$S671+HISTORICO!$T671)/HISTORICO!$O671</f>
        <v>#DIV/0!</v>
      </c>
      <c r="X671" s="6">
        <f>SUMIF(REG!$D$2:$D$124,HISTORICO!$N671,REG!$F$2:$F$124)+SUMIF(REG!$J$2:$J$124,HISTORICO!$N671,REG!$L$2:$L$124)+SUMIF(REG!$P$2:$P$124,HISTORICO!$N671,REG!$R$2:$R$124)+SUMIF(REG!$V$2:$V$124,HISTORICO!$N671,REG!$X$2:$X$124)+SUMIF(REG!$AB$2:$AB$124,HISTORICO!$N671,REG!$AD$2:$AD$124)</f>
        <v>0</v>
      </c>
      <c r="Y671" s="6">
        <f>SUMIF(REG!$D$2:$D$124,HISTORICO!$N671,REG!$G$2:$G$124)+SUMIF(REG!$J$2:$J$124,HISTORICO!$N671,REG!$M$2:$M$124)+SUMIF(REG!$P$2:$P$124,HISTORICO!$N671,REG!$S$2:$S$124)+SUMIF(REG!$V$2:$V$124,HISTORICO!$N671,REG!$Y$2:$Y$124)+SUMIF(REG!$AB$2:$AB$124,HISTORICO!$N671,REG!$AE$2:$AE$124)</f>
        <v>0</v>
      </c>
      <c r="Z671" s="6">
        <f>SUMIF(REG!$D$2:$D$124,HISTORICO!$N671,REG!$H$2:$H$124)+SUMIF(REG!$J$2:$J$124,HISTORICO!$N671,REG!$N$2:$N$124)+SUMIF(REG!$P$2:$P$124,HISTORICO!$N671,REG!$T$2:$T$124)+SUMIF(REG!$V$2:$V$124,HISTORICO!$N671,REG!$Z$2:$Z$124)+SUMIF(REG!$AB$2:$AB$124,HISTORICO!$N671,REG!$AF$2:$AF$124)</f>
        <v>0</v>
      </c>
      <c r="AA671" s="6">
        <f>SUMIF(REG!$D$2:$D$124,HISTORICO!$N671,REG!$I$2:$I$124)+SUMIF(REG!$J$2:$J$124,HISTORICO!$N671,REG!$O$2:$O$124)+SUMIF(REG!$P$2:$P$124,HISTORICO!$N671,REG!$U$2:$U$124)+SUMIF(REG!$V$2:$V$124,HISTORICO!$N671,REG!$AA$2:$AA$124)+SUMIF(REG!$AB$2:$AB$124,HISTORICO!$N671,REG!$AG$2:$AG$124)</f>
        <v>0</v>
      </c>
      <c r="AB671" s="6">
        <f>SUM(HISTORICO!$X671:$AA671)</f>
        <v>0</v>
      </c>
      <c r="AC671" s="188" t="str">
        <f>HISTORICO!$AB671/HISTORICO!$O671</f>
        <v>#DIV/0!</v>
      </c>
      <c r="AD671" s="149"/>
      <c r="AE671" s="149"/>
      <c r="AF671" s="149"/>
      <c r="AG671" s="149"/>
      <c r="AH671" s="149"/>
      <c r="AI671" s="149"/>
      <c r="AJ671" s="149"/>
    </row>
    <row r="672" ht="14.25" customHeight="1">
      <c r="A672" s="149"/>
      <c r="B672" s="149"/>
      <c r="C672" s="149"/>
      <c r="D672" s="149"/>
      <c r="E672" s="150"/>
      <c r="F672" s="149"/>
      <c r="G672" s="149"/>
      <c r="H672" s="149"/>
      <c r="I672" s="149"/>
      <c r="J672" s="149"/>
      <c r="K672" s="150"/>
      <c r="L672" s="149"/>
      <c r="M672" s="149"/>
      <c r="N672" s="187" t="s">
        <v>759</v>
      </c>
      <c r="O672" s="6">
        <f>SUM(HISTORICO!$P672:$T672)</f>
        <v>0</v>
      </c>
      <c r="P672" s="6">
        <f>COUNTIF(REG!$D$2:$D$124,HISTORICO!$N672)</f>
        <v>0</v>
      </c>
      <c r="Q672" s="6">
        <f>COUNTIF(REG!$J$2:$J$124,HISTORICO!$N672)</f>
        <v>0</v>
      </c>
      <c r="R672" s="6">
        <f>COUNTIF(REG!$P$2:$P$124,HISTORICO!$N672)</f>
        <v>0</v>
      </c>
      <c r="S672" s="6">
        <f>COUNTIF(REG!$V$2:$V$124,HISTORICO!$N672)</f>
        <v>0</v>
      </c>
      <c r="T672" s="6">
        <f>COUNTIF(REG!$AB$2:$AB$124,HISTORICO!$N672)</f>
        <v>0</v>
      </c>
      <c r="U672" s="161" t="str">
        <f>HISTORICO!$P672/HISTORICO!$O672</f>
        <v>#DIV/0!</v>
      </c>
      <c r="V672" s="161" t="str">
        <f>HISTORICO!$Q672/HISTORICO!$O672</f>
        <v>#DIV/0!</v>
      </c>
      <c r="W672" s="161" t="str">
        <f>(HISTORICO!$S672+HISTORICO!$T672)/HISTORICO!$O672</f>
        <v>#DIV/0!</v>
      </c>
      <c r="X672" s="6">
        <f>SUMIF(REG!$D$2:$D$124,HISTORICO!$N672,REG!$F$2:$F$124)+SUMIF(REG!$J$2:$J$124,HISTORICO!$N672,REG!$L$2:$L$124)+SUMIF(REG!$P$2:$P$124,HISTORICO!$N672,REG!$R$2:$R$124)+SUMIF(REG!$V$2:$V$124,HISTORICO!$N672,REG!$X$2:$X$124)+SUMIF(REG!$AB$2:$AB$124,HISTORICO!$N672,REG!$AD$2:$AD$124)</f>
        <v>0</v>
      </c>
      <c r="Y672" s="6">
        <f>SUMIF(REG!$D$2:$D$124,HISTORICO!$N672,REG!$G$2:$G$124)+SUMIF(REG!$J$2:$J$124,HISTORICO!$N672,REG!$M$2:$M$124)+SUMIF(REG!$P$2:$P$124,HISTORICO!$N672,REG!$S$2:$S$124)+SUMIF(REG!$V$2:$V$124,HISTORICO!$N672,REG!$Y$2:$Y$124)+SUMIF(REG!$AB$2:$AB$124,HISTORICO!$N672,REG!$AE$2:$AE$124)</f>
        <v>0</v>
      </c>
      <c r="Z672" s="6">
        <f>SUMIF(REG!$D$2:$D$124,HISTORICO!$N672,REG!$H$2:$H$124)+SUMIF(REG!$J$2:$J$124,HISTORICO!$N672,REG!$N$2:$N$124)+SUMIF(REG!$P$2:$P$124,HISTORICO!$N672,REG!$T$2:$T$124)+SUMIF(REG!$V$2:$V$124,HISTORICO!$N672,REG!$Z$2:$Z$124)+SUMIF(REG!$AB$2:$AB$124,HISTORICO!$N672,REG!$AF$2:$AF$124)</f>
        <v>0</v>
      </c>
      <c r="AA672" s="6">
        <f>SUMIF(REG!$D$2:$D$124,HISTORICO!$N672,REG!$I$2:$I$124)+SUMIF(REG!$J$2:$J$124,HISTORICO!$N672,REG!$O$2:$O$124)+SUMIF(REG!$P$2:$P$124,HISTORICO!$N672,REG!$U$2:$U$124)+SUMIF(REG!$V$2:$V$124,HISTORICO!$N672,REG!$AA$2:$AA$124)+SUMIF(REG!$AB$2:$AB$124,HISTORICO!$N672,REG!$AG$2:$AG$124)</f>
        <v>0</v>
      </c>
      <c r="AB672" s="6">
        <f>SUM(HISTORICO!$X672:$AA672)</f>
        <v>0</v>
      </c>
      <c r="AC672" s="188" t="str">
        <f>HISTORICO!$AB672/HISTORICO!$O672</f>
        <v>#DIV/0!</v>
      </c>
      <c r="AD672" s="149"/>
      <c r="AE672" s="149"/>
      <c r="AF672" s="149"/>
      <c r="AG672" s="149"/>
      <c r="AH672" s="149"/>
      <c r="AI672" s="149"/>
      <c r="AJ672" s="149"/>
    </row>
    <row r="673" ht="14.25" customHeight="1">
      <c r="A673" s="149"/>
      <c r="B673" s="149"/>
      <c r="C673" s="149"/>
      <c r="D673" s="149"/>
      <c r="E673" s="150"/>
      <c r="F673" s="149"/>
      <c r="G673" s="149"/>
      <c r="H673" s="149"/>
      <c r="I673" s="149"/>
      <c r="J673" s="149"/>
      <c r="K673" s="150"/>
      <c r="L673" s="149"/>
      <c r="M673" s="149"/>
      <c r="N673" s="187" t="s">
        <v>760</v>
      </c>
      <c r="O673" s="6">
        <f>SUM(HISTORICO!$P673:$T673)</f>
        <v>0</v>
      </c>
      <c r="P673" s="6">
        <f>COUNTIF(REG!$D$2:$D$124,HISTORICO!$N673)</f>
        <v>0</v>
      </c>
      <c r="Q673" s="6">
        <f>COUNTIF(REG!$J$2:$J$124,HISTORICO!$N673)</f>
        <v>0</v>
      </c>
      <c r="R673" s="6">
        <f>COUNTIF(REG!$P$2:$P$124,HISTORICO!$N673)</f>
        <v>0</v>
      </c>
      <c r="S673" s="6">
        <f>COUNTIF(REG!$V$2:$V$124,HISTORICO!$N673)</f>
        <v>0</v>
      </c>
      <c r="T673" s="6">
        <f>COUNTIF(REG!$AB$2:$AB$124,HISTORICO!$N673)</f>
        <v>0</v>
      </c>
      <c r="U673" s="161" t="str">
        <f>HISTORICO!$P673/HISTORICO!$O673</f>
        <v>#DIV/0!</v>
      </c>
      <c r="V673" s="161" t="str">
        <f>HISTORICO!$Q673/HISTORICO!$O673</f>
        <v>#DIV/0!</v>
      </c>
      <c r="W673" s="161" t="str">
        <f>(HISTORICO!$S673+HISTORICO!$T673)/HISTORICO!$O673</f>
        <v>#DIV/0!</v>
      </c>
      <c r="X673" s="6">
        <f>SUMIF(REG!$D$2:$D$124,HISTORICO!$N673,REG!$F$2:$F$124)+SUMIF(REG!$J$2:$J$124,HISTORICO!$N673,REG!$L$2:$L$124)+SUMIF(REG!$P$2:$P$124,HISTORICO!$N673,REG!$R$2:$R$124)+SUMIF(REG!$V$2:$V$124,HISTORICO!$N673,REG!$X$2:$X$124)+SUMIF(REG!$AB$2:$AB$124,HISTORICO!$N673,REG!$AD$2:$AD$124)</f>
        <v>0</v>
      </c>
      <c r="Y673" s="6">
        <f>SUMIF(REG!$D$2:$D$124,HISTORICO!$N673,REG!$G$2:$G$124)+SUMIF(REG!$J$2:$J$124,HISTORICO!$N673,REG!$M$2:$M$124)+SUMIF(REG!$P$2:$P$124,HISTORICO!$N673,REG!$S$2:$S$124)+SUMIF(REG!$V$2:$V$124,HISTORICO!$N673,REG!$Y$2:$Y$124)+SUMIF(REG!$AB$2:$AB$124,HISTORICO!$N673,REG!$AE$2:$AE$124)</f>
        <v>0</v>
      </c>
      <c r="Z673" s="6">
        <f>SUMIF(REG!$D$2:$D$124,HISTORICO!$N673,REG!$H$2:$H$124)+SUMIF(REG!$J$2:$J$124,HISTORICO!$N673,REG!$N$2:$N$124)+SUMIF(REG!$P$2:$P$124,HISTORICO!$N673,REG!$T$2:$T$124)+SUMIF(REG!$V$2:$V$124,HISTORICO!$N673,REG!$Z$2:$Z$124)+SUMIF(REG!$AB$2:$AB$124,HISTORICO!$N673,REG!$AF$2:$AF$124)</f>
        <v>0</v>
      </c>
      <c r="AA673" s="6">
        <f>SUMIF(REG!$D$2:$D$124,HISTORICO!$N673,REG!$I$2:$I$124)+SUMIF(REG!$J$2:$J$124,HISTORICO!$N673,REG!$O$2:$O$124)+SUMIF(REG!$P$2:$P$124,HISTORICO!$N673,REG!$U$2:$U$124)+SUMIF(REG!$V$2:$V$124,HISTORICO!$N673,REG!$AA$2:$AA$124)+SUMIF(REG!$AB$2:$AB$124,HISTORICO!$N673,REG!$AG$2:$AG$124)</f>
        <v>0</v>
      </c>
      <c r="AB673" s="6">
        <f>SUM(HISTORICO!$X673:$AA673)</f>
        <v>0</v>
      </c>
      <c r="AC673" s="188" t="str">
        <f>HISTORICO!$AB673/HISTORICO!$O673</f>
        <v>#DIV/0!</v>
      </c>
      <c r="AD673" s="149"/>
      <c r="AE673" s="149"/>
      <c r="AF673" s="149"/>
      <c r="AG673" s="149"/>
      <c r="AH673" s="149"/>
      <c r="AI673" s="149"/>
      <c r="AJ673" s="149"/>
    </row>
    <row r="674" ht="14.25" customHeight="1">
      <c r="A674" s="149"/>
      <c r="B674" s="149"/>
      <c r="C674" s="149"/>
      <c r="D674" s="149"/>
      <c r="E674" s="150"/>
      <c r="F674" s="149"/>
      <c r="G674" s="149"/>
      <c r="H674" s="149"/>
      <c r="I674" s="149"/>
      <c r="J674" s="149"/>
      <c r="K674" s="150"/>
      <c r="L674" s="149"/>
      <c r="M674" s="149"/>
      <c r="N674" s="187" t="s">
        <v>761</v>
      </c>
      <c r="O674" s="6">
        <f>SUM(HISTORICO!$P674:$T674)</f>
        <v>0</v>
      </c>
      <c r="P674" s="6">
        <f>COUNTIF(REG!$D$2:$D$124,HISTORICO!$N674)</f>
        <v>0</v>
      </c>
      <c r="Q674" s="6">
        <f>COUNTIF(REG!$J$2:$J$124,HISTORICO!$N674)</f>
        <v>0</v>
      </c>
      <c r="R674" s="6">
        <f>COUNTIF(REG!$P$2:$P$124,HISTORICO!$N674)</f>
        <v>0</v>
      </c>
      <c r="S674" s="6">
        <f>COUNTIF(REG!$V$2:$V$124,HISTORICO!$N674)</f>
        <v>0</v>
      </c>
      <c r="T674" s="6">
        <f>COUNTIF(REG!$AB$2:$AB$124,HISTORICO!$N674)</f>
        <v>0</v>
      </c>
      <c r="U674" s="161" t="str">
        <f>HISTORICO!$P674/HISTORICO!$O674</f>
        <v>#DIV/0!</v>
      </c>
      <c r="V674" s="161" t="str">
        <f>HISTORICO!$Q674/HISTORICO!$O674</f>
        <v>#DIV/0!</v>
      </c>
      <c r="W674" s="161" t="str">
        <f>(HISTORICO!$S674+HISTORICO!$T674)/HISTORICO!$O674</f>
        <v>#DIV/0!</v>
      </c>
      <c r="X674" s="6">
        <f>SUMIF(REG!$D$2:$D$124,HISTORICO!$N674,REG!$F$2:$F$124)+SUMIF(REG!$J$2:$J$124,HISTORICO!$N674,REG!$L$2:$L$124)+SUMIF(REG!$P$2:$P$124,HISTORICO!$N674,REG!$R$2:$R$124)+SUMIF(REG!$V$2:$V$124,HISTORICO!$N674,REG!$X$2:$X$124)+SUMIF(REG!$AB$2:$AB$124,HISTORICO!$N674,REG!$AD$2:$AD$124)</f>
        <v>0</v>
      </c>
      <c r="Y674" s="6">
        <f>SUMIF(REG!$D$2:$D$124,HISTORICO!$N674,REG!$G$2:$G$124)+SUMIF(REG!$J$2:$J$124,HISTORICO!$N674,REG!$M$2:$M$124)+SUMIF(REG!$P$2:$P$124,HISTORICO!$N674,REG!$S$2:$S$124)+SUMIF(REG!$V$2:$V$124,HISTORICO!$N674,REG!$Y$2:$Y$124)+SUMIF(REG!$AB$2:$AB$124,HISTORICO!$N674,REG!$AE$2:$AE$124)</f>
        <v>0</v>
      </c>
      <c r="Z674" s="6">
        <f>SUMIF(REG!$D$2:$D$124,HISTORICO!$N674,REG!$H$2:$H$124)+SUMIF(REG!$J$2:$J$124,HISTORICO!$N674,REG!$N$2:$N$124)+SUMIF(REG!$P$2:$P$124,HISTORICO!$N674,REG!$T$2:$T$124)+SUMIF(REG!$V$2:$V$124,HISTORICO!$N674,REG!$Z$2:$Z$124)+SUMIF(REG!$AB$2:$AB$124,HISTORICO!$N674,REG!$AF$2:$AF$124)</f>
        <v>0</v>
      </c>
      <c r="AA674" s="6">
        <f>SUMIF(REG!$D$2:$D$124,HISTORICO!$N674,REG!$I$2:$I$124)+SUMIF(REG!$J$2:$J$124,HISTORICO!$N674,REG!$O$2:$O$124)+SUMIF(REG!$P$2:$P$124,HISTORICO!$N674,REG!$U$2:$U$124)+SUMIF(REG!$V$2:$V$124,HISTORICO!$N674,REG!$AA$2:$AA$124)+SUMIF(REG!$AB$2:$AB$124,HISTORICO!$N674,REG!$AG$2:$AG$124)</f>
        <v>0</v>
      </c>
      <c r="AB674" s="6">
        <f>SUM(HISTORICO!$X674:$AA674)</f>
        <v>0</v>
      </c>
      <c r="AC674" s="188" t="str">
        <f>HISTORICO!$AB674/HISTORICO!$O674</f>
        <v>#DIV/0!</v>
      </c>
      <c r="AD674" s="149"/>
      <c r="AE674" s="149"/>
      <c r="AF674" s="149"/>
      <c r="AG674" s="149"/>
      <c r="AH674" s="149"/>
      <c r="AI674" s="149"/>
      <c r="AJ674" s="149"/>
    </row>
    <row r="675" ht="14.25" customHeight="1">
      <c r="A675" s="149"/>
      <c r="B675" s="149"/>
      <c r="C675" s="149"/>
      <c r="D675" s="149"/>
      <c r="E675" s="150"/>
      <c r="F675" s="149"/>
      <c r="G675" s="149"/>
      <c r="H675" s="149"/>
      <c r="I675" s="149"/>
      <c r="J675" s="149"/>
      <c r="K675" s="150"/>
      <c r="L675" s="149"/>
      <c r="M675" s="149"/>
      <c r="N675" s="187" t="s">
        <v>684</v>
      </c>
      <c r="O675" s="6">
        <f>SUM(HISTORICO!$P675:$T675)</f>
        <v>0</v>
      </c>
      <c r="P675" s="6">
        <f>COUNTIF(REG!$D$2:$D$124,HISTORICO!$N675)</f>
        <v>0</v>
      </c>
      <c r="Q675" s="6">
        <f>COUNTIF(REG!$J$2:$J$124,HISTORICO!$N675)</f>
        <v>0</v>
      </c>
      <c r="R675" s="6">
        <f>COUNTIF(REG!$P$2:$P$124,HISTORICO!$N675)</f>
        <v>0</v>
      </c>
      <c r="S675" s="6">
        <f>COUNTIF(REG!$V$2:$V$124,HISTORICO!$N675)</f>
        <v>0</v>
      </c>
      <c r="T675" s="6">
        <f>COUNTIF(REG!$AB$2:$AB$124,HISTORICO!$N675)</f>
        <v>0</v>
      </c>
      <c r="U675" s="161" t="str">
        <f>HISTORICO!$P675/HISTORICO!$O675</f>
        <v>#DIV/0!</v>
      </c>
      <c r="V675" s="161" t="str">
        <f>HISTORICO!$Q675/HISTORICO!$O675</f>
        <v>#DIV/0!</v>
      </c>
      <c r="W675" s="161" t="str">
        <f>(HISTORICO!$S675+HISTORICO!$T675)/HISTORICO!$O675</f>
        <v>#DIV/0!</v>
      </c>
      <c r="X675" s="6">
        <f>SUMIF(REG!$D$2:$D$124,HISTORICO!$N675,REG!$F$2:$F$124)+SUMIF(REG!$J$2:$J$124,HISTORICO!$N675,REG!$L$2:$L$124)+SUMIF(REG!$P$2:$P$124,HISTORICO!$N675,REG!$R$2:$R$124)+SUMIF(REG!$V$2:$V$124,HISTORICO!$N675,REG!$X$2:$X$124)+SUMIF(REG!$AB$2:$AB$124,HISTORICO!$N675,REG!$AD$2:$AD$124)</f>
        <v>0</v>
      </c>
      <c r="Y675" s="6">
        <f>SUMIF(REG!$D$2:$D$124,HISTORICO!$N675,REG!$G$2:$G$124)+SUMIF(REG!$J$2:$J$124,HISTORICO!$N675,REG!$M$2:$M$124)+SUMIF(REG!$P$2:$P$124,HISTORICO!$N675,REG!$S$2:$S$124)+SUMIF(REG!$V$2:$V$124,HISTORICO!$N675,REG!$Y$2:$Y$124)+SUMIF(REG!$AB$2:$AB$124,HISTORICO!$N675,REG!$AE$2:$AE$124)</f>
        <v>0</v>
      </c>
      <c r="Z675" s="6">
        <f>SUMIF(REG!$D$2:$D$124,HISTORICO!$N675,REG!$H$2:$H$124)+SUMIF(REG!$J$2:$J$124,HISTORICO!$N675,REG!$N$2:$N$124)+SUMIF(REG!$P$2:$P$124,HISTORICO!$N675,REG!$T$2:$T$124)+SUMIF(REG!$V$2:$V$124,HISTORICO!$N675,REG!$Z$2:$Z$124)+SUMIF(REG!$AB$2:$AB$124,HISTORICO!$N675,REG!$AF$2:$AF$124)</f>
        <v>0</v>
      </c>
      <c r="AA675" s="6">
        <f>SUMIF(REG!$D$2:$D$124,HISTORICO!$N675,REG!$I$2:$I$124)+SUMIF(REG!$J$2:$J$124,HISTORICO!$N675,REG!$O$2:$O$124)+SUMIF(REG!$P$2:$P$124,HISTORICO!$N675,REG!$U$2:$U$124)+SUMIF(REG!$V$2:$V$124,HISTORICO!$N675,REG!$AA$2:$AA$124)+SUMIF(REG!$AB$2:$AB$124,HISTORICO!$N675,REG!$AG$2:$AG$124)</f>
        <v>0</v>
      </c>
      <c r="AB675" s="6">
        <f>SUM(HISTORICO!$X675:$AA675)</f>
        <v>0</v>
      </c>
      <c r="AC675" s="188" t="str">
        <f>HISTORICO!$AB675/HISTORICO!$O675</f>
        <v>#DIV/0!</v>
      </c>
      <c r="AD675" s="149"/>
      <c r="AE675" s="149"/>
      <c r="AF675" s="149"/>
      <c r="AG675" s="149"/>
      <c r="AH675" s="149"/>
      <c r="AI675" s="149"/>
      <c r="AJ675" s="149"/>
    </row>
    <row r="676" ht="14.25" customHeight="1">
      <c r="A676" s="149"/>
      <c r="B676" s="149"/>
      <c r="C676" s="149"/>
      <c r="D676" s="149"/>
      <c r="E676" s="150"/>
      <c r="F676" s="149"/>
      <c r="G676" s="149"/>
      <c r="H676" s="149"/>
      <c r="I676" s="149"/>
      <c r="J676" s="149"/>
      <c r="K676" s="150"/>
      <c r="L676" s="149"/>
      <c r="M676" s="149"/>
      <c r="N676" s="187" t="s">
        <v>762</v>
      </c>
      <c r="O676" s="6">
        <f>SUM(HISTORICO!$P676:$T676)</f>
        <v>0</v>
      </c>
      <c r="P676" s="6">
        <f>COUNTIF(REG!$D$2:$D$124,HISTORICO!$N676)</f>
        <v>0</v>
      </c>
      <c r="Q676" s="6">
        <f>COUNTIF(REG!$J$2:$J$124,HISTORICO!$N676)</f>
        <v>0</v>
      </c>
      <c r="R676" s="6">
        <f>COUNTIF(REG!$P$2:$P$124,HISTORICO!$N676)</f>
        <v>0</v>
      </c>
      <c r="S676" s="6">
        <f>COUNTIF(REG!$V$2:$V$124,HISTORICO!$N676)</f>
        <v>0</v>
      </c>
      <c r="T676" s="6">
        <f>COUNTIF(REG!$AB$2:$AB$124,HISTORICO!$N676)</f>
        <v>0</v>
      </c>
      <c r="U676" s="161" t="str">
        <f>HISTORICO!$P676/HISTORICO!$O676</f>
        <v>#DIV/0!</v>
      </c>
      <c r="V676" s="161" t="str">
        <f>HISTORICO!$Q676/HISTORICO!$O676</f>
        <v>#DIV/0!</v>
      </c>
      <c r="W676" s="161" t="str">
        <f>(HISTORICO!$S676+HISTORICO!$T676)/HISTORICO!$O676</f>
        <v>#DIV/0!</v>
      </c>
      <c r="X676" s="6">
        <f>SUMIF(REG!$D$2:$D$124,HISTORICO!$N676,REG!$F$2:$F$124)+SUMIF(REG!$J$2:$J$124,HISTORICO!$N676,REG!$L$2:$L$124)+SUMIF(REG!$P$2:$P$124,HISTORICO!$N676,REG!$R$2:$R$124)+SUMIF(REG!$V$2:$V$124,HISTORICO!$N676,REG!$X$2:$X$124)+SUMIF(REG!$AB$2:$AB$124,HISTORICO!$N676,REG!$AD$2:$AD$124)</f>
        <v>0</v>
      </c>
      <c r="Y676" s="6">
        <f>SUMIF(REG!$D$2:$D$124,HISTORICO!$N676,REG!$G$2:$G$124)+SUMIF(REG!$J$2:$J$124,HISTORICO!$N676,REG!$M$2:$M$124)+SUMIF(REG!$P$2:$P$124,HISTORICO!$N676,REG!$S$2:$S$124)+SUMIF(REG!$V$2:$V$124,HISTORICO!$N676,REG!$Y$2:$Y$124)+SUMIF(REG!$AB$2:$AB$124,HISTORICO!$N676,REG!$AE$2:$AE$124)</f>
        <v>0</v>
      </c>
      <c r="Z676" s="6">
        <f>SUMIF(REG!$D$2:$D$124,HISTORICO!$N676,REG!$H$2:$H$124)+SUMIF(REG!$J$2:$J$124,HISTORICO!$N676,REG!$N$2:$N$124)+SUMIF(REG!$P$2:$P$124,HISTORICO!$N676,REG!$T$2:$T$124)+SUMIF(REG!$V$2:$V$124,HISTORICO!$N676,REG!$Z$2:$Z$124)+SUMIF(REG!$AB$2:$AB$124,HISTORICO!$N676,REG!$AF$2:$AF$124)</f>
        <v>0</v>
      </c>
      <c r="AA676" s="6">
        <f>SUMIF(REG!$D$2:$D$124,HISTORICO!$N676,REG!$I$2:$I$124)+SUMIF(REG!$J$2:$J$124,HISTORICO!$N676,REG!$O$2:$O$124)+SUMIF(REG!$P$2:$P$124,HISTORICO!$N676,REG!$U$2:$U$124)+SUMIF(REG!$V$2:$V$124,HISTORICO!$N676,REG!$AA$2:$AA$124)+SUMIF(REG!$AB$2:$AB$124,HISTORICO!$N676,REG!$AG$2:$AG$124)</f>
        <v>0</v>
      </c>
      <c r="AB676" s="6">
        <f>SUM(HISTORICO!$X676:$AA676)</f>
        <v>0</v>
      </c>
      <c r="AC676" s="188" t="str">
        <f>HISTORICO!$AB676/HISTORICO!$O676</f>
        <v>#DIV/0!</v>
      </c>
      <c r="AD676" s="149"/>
      <c r="AE676" s="149"/>
      <c r="AF676" s="149"/>
      <c r="AG676" s="149"/>
      <c r="AH676" s="149"/>
      <c r="AI676" s="149"/>
      <c r="AJ676" s="149"/>
    </row>
    <row r="677" ht="14.25" customHeight="1">
      <c r="A677" s="149"/>
      <c r="B677" s="149"/>
      <c r="C677" s="149"/>
      <c r="D677" s="149"/>
      <c r="E677" s="150"/>
      <c r="F677" s="149"/>
      <c r="G677" s="149"/>
      <c r="H677" s="149"/>
      <c r="I677" s="149"/>
      <c r="J677" s="149"/>
      <c r="K677" s="150"/>
      <c r="L677" s="149"/>
      <c r="M677" s="149"/>
      <c r="N677" s="187" t="s">
        <v>659</v>
      </c>
      <c r="O677" s="6">
        <f>SUM(HISTORICO!$P677:$T677)</f>
        <v>0</v>
      </c>
      <c r="P677" s="6">
        <f>COUNTIF(REG!$D$2:$D$124,HISTORICO!$N677)</f>
        <v>0</v>
      </c>
      <c r="Q677" s="6">
        <f>COUNTIF(REG!$J$2:$J$124,HISTORICO!$N677)</f>
        <v>0</v>
      </c>
      <c r="R677" s="6">
        <f>COUNTIF(REG!$P$2:$P$124,HISTORICO!$N677)</f>
        <v>0</v>
      </c>
      <c r="S677" s="6">
        <f>COUNTIF(REG!$V$2:$V$124,HISTORICO!$N677)</f>
        <v>0</v>
      </c>
      <c r="T677" s="6">
        <f>COUNTIF(REG!$AB$2:$AB$124,HISTORICO!$N677)</f>
        <v>0</v>
      </c>
      <c r="U677" s="161" t="str">
        <f>HISTORICO!$P677/HISTORICO!$O677</f>
        <v>#DIV/0!</v>
      </c>
      <c r="V677" s="161" t="str">
        <f>HISTORICO!$Q677/HISTORICO!$O677</f>
        <v>#DIV/0!</v>
      </c>
      <c r="W677" s="161" t="str">
        <f>(HISTORICO!$S677+HISTORICO!$T677)/HISTORICO!$O677</f>
        <v>#DIV/0!</v>
      </c>
      <c r="X677" s="6">
        <f>SUMIF(REG!$D$2:$D$124,HISTORICO!$N677,REG!$F$2:$F$124)+SUMIF(REG!$J$2:$J$124,HISTORICO!$N677,REG!$L$2:$L$124)+SUMIF(REG!$P$2:$P$124,HISTORICO!$N677,REG!$R$2:$R$124)+SUMIF(REG!$V$2:$V$124,HISTORICO!$N677,REG!$X$2:$X$124)+SUMIF(REG!$AB$2:$AB$124,HISTORICO!$N677,REG!$AD$2:$AD$124)</f>
        <v>0</v>
      </c>
      <c r="Y677" s="6">
        <f>SUMIF(REG!$D$2:$D$124,HISTORICO!$N677,REG!$G$2:$G$124)+SUMIF(REG!$J$2:$J$124,HISTORICO!$N677,REG!$M$2:$M$124)+SUMIF(REG!$P$2:$P$124,HISTORICO!$N677,REG!$S$2:$S$124)+SUMIF(REG!$V$2:$V$124,HISTORICO!$N677,REG!$Y$2:$Y$124)+SUMIF(REG!$AB$2:$AB$124,HISTORICO!$N677,REG!$AE$2:$AE$124)</f>
        <v>0</v>
      </c>
      <c r="Z677" s="6">
        <f>SUMIF(REG!$D$2:$D$124,HISTORICO!$N677,REG!$H$2:$H$124)+SUMIF(REG!$J$2:$J$124,HISTORICO!$N677,REG!$N$2:$N$124)+SUMIF(REG!$P$2:$P$124,HISTORICO!$N677,REG!$T$2:$T$124)+SUMIF(REG!$V$2:$V$124,HISTORICO!$N677,REG!$Z$2:$Z$124)+SUMIF(REG!$AB$2:$AB$124,HISTORICO!$N677,REG!$AF$2:$AF$124)</f>
        <v>0</v>
      </c>
      <c r="AA677" s="6">
        <f>SUMIF(REG!$D$2:$D$124,HISTORICO!$N677,REG!$I$2:$I$124)+SUMIF(REG!$J$2:$J$124,HISTORICO!$N677,REG!$O$2:$O$124)+SUMIF(REG!$P$2:$P$124,HISTORICO!$N677,REG!$U$2:$U$124)+SUMIF(REG!$V$2:$V$124,HISTORICO!$N677,REG!$AA$2:$AA$124)+SUMIF(REG!$AB$2:$AB$124,HISTORICO!$N677,REG!$AG$2:$AG$124)</f>
        <v>0</v>
      </c>
      <c r="AB677" s="6">
        <f>SUM(HISTORICO!$X677:$AA677)</f>
        <v>0</v>
      </c>
      <c r="AC677" s="188" t="str">
        <f>HISTORICO!$AB677/HISTORICO!$O677</f>
        <v>#DIV/0!</v>
      </c>
      <c r="AD677" s="149"/>
      <c r="AE677" s="149"/>
      <c r="AF677" s="149"/>
      <c r="AG677" s="149"/>
      <c r="AH677" s="149"/>
      <c r="AI677" s="149"/>
      <c r="AJ677" s="149"/>
    </row>
    <row r="678" ht="14.25" customHeight="1">
      <c r="A678" s="149"/>
      <c r="B678" s="149"/>
      <c r="C678" s="149"/>
      <c r="D678" s="149"/>
      <c r="E678" s="150"/>
      <c r="F678" s="149"/>
      <c r="G678" s="149"/>
      <c r="H678" s="149"/>
      <c r="I678" s="149"/>
      <c r="J678" s="149"/>
      <c r="K678" s="150"/>
      <c r="L678" s="149"/>
      <c r="M678" s="149"/>
      <c r="N678" s="187" t="s">
        <v>763</v>
      </c>
      <c r="O678" s="6">
        <f>SUM(HISTORICO!$P678:$T678)</f>
        <v>0</v>
      </c>
      <c r="P678" s="6">
        <f>COUNTIF(REG!$D$2:$D$124,HISTORICO!$N678)</f>
        <v>0</v>
      </c>
      <c r="Q678" s="6">
        <f>COUNTIF(REG!$J$2:$J$124,HISTORICO!$N678)</f>
        <v>0</v>
      </c>
      <c r="R678" s="6">
        <f>COUNTIF(REG!$P$2:$P$124,HISTORICO!$N678)</f>
        <v>0</v>
      </c>
      <c r="S678" s="6">
        <f>COUNTIF(REG!$V$2:$V$124,HISTORICO!$N678)</f>
        <v>0</v>
      </c>
      <c r="T678" s="6">
        <f>COUNTIF(REG!$AB$2:$AB$124,HISTORICO!$N678)</f>
        <v>0</v>
      </c>
      <c r="U678" s="161" t="str">
        <f>HISTORICO!$P678/HISTORICO!$O678</f>
        <v>#DIV/0!</v>
      </c>
      <c r="V678" s="161" t="str">
        <f>HISTORICO!$Q678/HISTORICO!$O678</f>
        <v>#DIV/0!</v>
      </c>
      <c r="W678" s="161" t="str">
        <f>(HISTORICO!$S678+HISTORICO!$T678)/HISTORICO!$O678</f>
        <v>#DIV/0!</v>
      </c>
      <c r="X678" s="6">
        <f>SUMIF(REG!$D$2:$D$124,HISTORICO!$N678,REG!$F$2:$F$124)+SUMIF(REG!$J$2:$J$124,HISTORICO!$N678,REG!$L$2:$L$124)+SUMIF(REG!$P$2:$P$124,HISTORICO!$N678,REG!$R$2:$R$124)+SUMIF(REG!$V$2:$V$124,HISTORICO!$N678,REG!$X$2:$X$124)+SUMIF(REG!$AB$2:$AB$124,HISTORICO!$N678,REG!$AD$2:$AD$124)</f>
        <v>0</v>
      </c>
      <c r="Y678" s="6">
        <f>SUMIF(REG!$D$2:$D$124,HISTORICO!$N678,REG!$G$2:$G$124)+SUMIF(REG!$J$2:$J$124,HISTORICO!$N678,REG!$M$2:$M$124)+SUMIF(REG!$P$2:$P$124,HISTORICO!$N678,REG!$S$2:$S$124)+SUMIF(REG!$V$2:$V$124,HISTORICO!$N678,REG!$Y$2:$Y$124)+SUMIF(REG!$AB$2:$AB$124,HISTORICO!$N678,REG!$AE$2:$AE$124)</f>
        <v>0</v>
      </c>
      <c r="Z678" s="6">
        <f>SUMIF(REG!$D$2:$D$124,HISTORICO!$N678,REG!$H$2:$H$124)+SUMIF(REG!$J$2:$J$124,HISTORICO!$N678,REG!$N$2:$N$124)+SUMIF(REG!$P$2:$P$124,HISTORICO!$N678,REG!$T$2:$T$124)+SUMIF(REG!$V$2:$V$124,HISTORICO!$N678,REG!$Z$2:$Z$124)+SUMIF(REG!$AB$2:$AB$124,HISTORICO!$N678,REG!$AF$2:$AF$124)</f>
        <v>0</v>
      </c>
      <c r="AA678" s="6">
        <f>SUMIF(REG!$D$2:$D$124,HISTORICO!$N678,REG!$I$2:$I$124)+SUMIF(REG!$J$2:$J$124,HISTORICO!$N678,REG!$O$2:$O$124)+SUMIF(REG!$P$2:$P$124,HISTORICO!$N678,REG!$U$2:$U$124)+SUMIF(REG!$V$2:$V$124,HISTORICO!$N678,REG!$AA$2:$AA$124)+SUMIF(REG!$AB$2:$AB$124,HISTORICO!$N678,REG!$AG$2:$AG$124)</f>
        <v>0</v>
      </c>
      <c r="AB678" s="6">
        <f>SUM(HISTORICO!$X678:$AA678)</f>
        <v>0</v>
      </c>
      <c r="AC678" s="188" t="str">
        <f>HISTORICO!$AB678/HISTORICO!$O678</f>
        <v>#DIV/0!</v>
      </c>
      <c r="AD678" s="149"/>
      <c r="AE678" s="149"/>
      <c r="AF678" s="149"/>
      <c r="AG678" s="149"/>
      <c r="AH678" s="149"/>
      <c r="AI678" s="149"/>
      <c r="AJ678" s="149"/>
    </row>
    <row r="679" ht="14.25" customHeight="1">
      <c r="A679" s="149"/>
      <c r="B679" s="149"/>
      <c r="C679" s="149"/>
      <c r="D679" s="149"/>
      <c r="E679" s="150"/>
      <c r="F679" s="149"/>
      <c r="G679" s="149"/>
      <c r="H679" s="149"/>
      <c r="I679" s="149"/>
      <c r="J679" s="149"/>
      <c r="K679" s="150"/>
      <c r="L679" s="149"/>
      <c r="M679" s="149"/>
      <c r="N679" s="190" t="s">
        <v>764</v>
      </c>
      <c r="O679" s="6">
        <f>SUM(HISTORICO!$P679:$T679)</f>
        <v>0</v>
      </c>
      <c r="P679" s="6">
        <f>COUNTIF(REG!$D$2:$D$124,HISTORICO!$N679)</f>
        <v>0</v>
      </c>
      <c r="Q679" s="6">
        <f>COUNTIF(REG!$J$2:$J$124,HISTORICO!$N679)</f>
        <v>0</v>
      </c>
      <c r="R679" s="6">
        <f>COUNTIF(REG!$P$2:$P$124,HISTORICO!$N679)</f>
        <v>0</v>
      </c>
      <c r="S679" s="6">
        <f>COUNTIF(REG!$V$2:$V$124,HISTORICO!$N679)</f>
        <v>0</v>
      </c>
      <c r="T679" s="6">
        <f>COUNTIF(REG!$AB$2:$AB$124,HISTORICO!$N679)</f>
        <v>0</v>
      </c>
      <c r="U679" s="161" t="str">
        <f>HISTORICO!$P679/HISTORICO!$O679</f>
        <v>#DIV/0!</v>
      </c>
      <c r="V679" s="161" t="str">
        <f>HISTORICO!$Q679/HISTORICO!$O679</f>
        <v>#DIV/0!</v>
      </c>
      <c r="W679" s="161" t="str">
        <f>(HISTORICO!$S679+HISTORICO!$T679)/HISTORICO!$O679</f>
        <v>#DIV/0!</v>
      </c>
      <c r="X679" s="6">
        <f>SUMIF(REG!$D$2:$D$124,HISTORICO!$N679,REG!$F$2:$F$124)+SUMIF(REG!$J$2:$J$124,HISTORICO!$N679,REG!$L$2:$L$124)+SUMIF(REG!$P$2:$P$124,HISTORICO!$N679,REG!$R$2:$R$124)+SUMIF(REG!$V$2:$V$124,HISTORICO!$N679,REG!$X$2:$X$124)+SUMIF(REG!$AB$2:$AB$124,HISTORICO!$N679,REG!$AD$2:$AD$124)</f>
        <v>0</v>
      </c>
      <c r="Y679" s="6">
        <f>SUMIF(REG!$D$2:$D$124,HISTORICO!$N679,REG!$G$2:$G$124)+SUMIF(REG!$J$2:$J$124,HISTORICO!$N679,REG!$M$2:$M$124)+SUMIF(REG!$P$2:$P$124,HISTORICO!$N679,REG!$S$2:$S$124)+SUMIF(REG!$V$2:$V$124,HISTORICO!$N679,REG!$Y$2:$Y$124)+SUMIF(REG!$AB$2:$AB$124,HISTORICO!$N679,REG!$AE$2:$AE$124)</f>
        <v>0</v>
      </c>
      <c r="Z679" s="6">
        <f>SUMIF(REG!$D$2:$D$124,HISTORICO!$N679,REG!$H$2:$H$124)+SUMIF(REG!$J$2:$J$124,HISTORICO!$N679,REG!$N$2:$N$124)+SUMIF(REG!$P$2:$P$124,HISTORICO!$N679,REG!$T$2:$T$124)+SUMIF(REG!$V$2:$V$124,HISTORICO!$N679,REG!$Z$2:$Z$124)+SUMIF(REG!$AB$2:$AB$124,HISTORICO!$N679,REG!$AF$2:$AF$124)</f>
        <v>0</v>
      </c>
      <c r="AA679" s="6">
        <f>SUMIF(REG!$D$2:$D$124,HISTORICO!$N679,REG!$I$2:$I$124)+SUMIF(REG!$J$2:$J$124,HISTORICO!$N679,REG!$O$2:$O$124)+SUMIF(REG!$P$2:$P$124,HISTORICO!$N679,REG!$U$2:$U$124)+SUMIF(REG!$V$2:$V$124,HISTORICO!$N679,REG!$AA$2:$AA$124)+SUMIF(REG!$AB$2:$AB$124,HISTORICO!$N679,REG!$AG$2:$AG$124)</f>
        <v>0</v>
      </c>
      <c r="AB679" s="6">
        <f>SUM(HISTORICO!$X679:$AA679)</f>
        <v>0</v>
      </c>
      <c r="AC679" s="188" t="str">
        <f>HISTORICO!$AB679/HISTORICO!$O679</f>
        <v>#DIV/0!</v>
      </c>
      <c r="AD679" s="149"/>
      <c r="AE679" s="149"/>
      <c r="AF679" s="149"/>
      <c r="AG679" s="149"/>
      <c r="AH679" s="149"/>
      <c r="AI679" s="149"/>
      <c r="AJ679" s="149"/>
    </row>
    <row r="680" ht="14.25" customHeight="1">
      <c r="A680" s="149"/>
      <c r="B680" s="149"/>
      <c r="C680" s="149"/>
      <c r="D680" s="149"/>
      <c r="E680" s="150"/>
      <c r="F680" s="149"/>
      <c r="G680" s="149"/>
      <c r="H680" s="149"/>
      <c r="I680" s="149"/>
      <c r="J680" s="149"/>
      <c r="K680" s="150"/>
      <c r="L680" s="149"/>
      <c r="M680" s="149"/>
      <c r="N680" s="190" t="s">
        <v>553</v>
      </c>
      <c r="O680" s="6">
        <f>SUM(HISTORICO!$P680:$T680)</f>
        <v>0</v>
      </c>
      <c r="P680" s="6">
        <f>COUNTIF(REG!$D$2:$D$124,HISTORICO!$N680)</f>
        <v>0</v>
      </c>
      <c r="Q680" s="6">
        <f>COUNTIF(REG!$J$2:$J$124,HISTORICO!$N680)</f>
        <v>0</v>
      </c>
      <c r="R680" s="6">
        <f>COUNTIF(REG!$P$2:$P$124,HISTORICO!$N680)</f>
        <v>0</v>
      </c>
      <c r="S680" s="6">
        <f>COUNTIF(REG!$V$2:$V$124,HISTORICO!$N680)</f>
        <v>0</v>
      </c>
      <c r="T680" s="6">
        <f>COUNTIF(REG!$AB$2:$AB$124,HISTORICO!$N680)</f>
        <v>0</v>
      </c>
      <c r="U680" s="161" t="str">
        <f>HISTORICO!$P680/HISTORICO!$O680</f>
        <v>#DIV/0!</v>
      </c>
      <c r="V680" s="161" t="str">
        <f>HISTORICO!$Q680/HISTORICO!$O680</f>
        <v>#DIV/0!</v>
      </c>
      <c r="W680" s="161" t="str">
        <f>(HISTORICO!$S680+HISTORICO!$T680)/HISTORICO!$O680</f>
        <v>#DIV/0!</v>
      </c>
      <c r="X680" s="6">
        <f>SUMIF(REG!$D$2:$D$124,HISTORICO!$N680,REG!$F$2:$F$124)+SUMIF(REG!$J$2:$J$124,HISTORICO!$N680,REG!$L$2:$L$124)+SUMIF(REG!$P$2:$P$124,HISTORICO!$N680,REG!$R$2:$R$124)+SUMIF(REG!$V$2:$V$124,HISTORICO!$N680,REG!$X$2:$X$124)+SUMIF(REG!$AB$2:$AB$124,HISTORICO!$N680,REG!$AD$2:$AD$124)</f>
        <v>0</v>
      </c>
      <c r="Y680" s="6">
        <f>SUMIF(REG!$D$2:$D$124,HISTORICO!$N680,REG!$G$2:$G$124)+SUMIF(REG!$J$2:$J$124,HISTORICO!$N680,REG!$M$2:$M$124)+SUMIF(REG!$P$2:$P$124,HISTORICO!$N680,REG!$S$2:$S$124)+SUMIF(REG!$V$2:$V$124,HISTORICO!$N680,REG!$Y$2:$Y$124)+SUMIF(REG!$AB$2:$AB$124,HISTORICO!$N680,REG!$AE$2:$AE$124)</f>
        <v>0</v>
      </c>
      <c r="Z680" s="6">
        <f>SUMIF(REG!$D$2:$D$124,HISTORICO!$N680,REG!$H$2:$H$124)+SUMIF(REG!$J$2:$J$124,HISTORICO!$N680,REG!$N$2:$N$124)+SUMIF(REG!$P$2:$P$124,HISTORICO!$N680,REG!$T$2:$T$124)+SUMIF(REG!$V$2:$V$124,HISTORICO!$N680,REG!$Z$2:$Z$124)+SUMIF(REG!$AB$2:$AB$124,HISTORICO!$N680,REG!$AF$2:$AF$124)</f>
        <v>0</v>
      </c>
      <c r="AA680" s="6">
        <f>SUMIF(REG!$D$2:$D$124,HISTORICO!$N680,REG!$I$2:$I$124)+SUMIF(REG!$J$2:$J$124,HISTORICO!$N680,REG!$O$2:$O$124)+SUMIF(REG!$P$2:$P$124,HISTORICO!$N680,REG!$U$2:$U$124)+SUMIF(REG!$V$2:$V$124,HISTORICO!$N680,REG!$AA$2:$AA$124)+SUMIF(REG!$AB$2:$AB$124,HISTORICO!$N680,REG!$AG$2:$AG$124)</f>
        <v>0</v>
      </c>
      <c r="AB680" s="6">
        <f>SUM(HISTORICO!$X680:$AA680)</f>
        <v>0</v>
      </c>
      <c r="AC680" s="188" t="str">
        <f>HISTORICO!$AB680/HISTORICO!$O680</f>
        <v>#DIV/0!</v>
      </c>
      <c r="AD680" s="149"/>
      <c r="AE680" s="149"/>
      <c r="AF680" s="149"/>
      <c r="AG680" s="149"/>
      <c r="AH680" s="149"/>
      <c r="AI680" s="149"/>
      <c r="AJ680" s="149"/>
    </row>
    <row r="681" ht="14.25" customHeight="1">
      <c r="A681" s="149"/>
      <c r="B681" s="149"/>
      <c r="C681" s="149"/>
      <c r="D681" s="149"/>
      <c r="E681" s="150"/>
      <c r="F681" s="149"/>
      <c r="G681" s="149"/>
      <c r="H681" s="149"/>
      <c r="I681" s="149"/>
      <c r="J681" s="149"/>
      <c r="K681" s="150"/>
      <c r="L681" s="149"/>
      <c r="M681" s="149"/>
      <c r="N681" s="190" t="s">
        <v>765</v>
      </c>
      <c r="O681" s="6">
        <f>SUM(HISTORICO!$P681:$T681)</f>
        <v>0</v>
      </c>
      <c r="P681" s="6">
        <f>COUNTIF(REG!$D$2:$D$124,HISTORICO!$N681)</f>
        <v>0</v>
      </c>
      <c r="Q681" s="6">
        <f>COUNTIF(REG!$J$2:$J$124,HISTORICO!$N681)</f>
        <v>0</v>
      </c>
      <c r="R681" s="6">
        <f>COUNTIF(REG!$P$2:$P$124,HISTORICO!$N681)</f>
        <v>0</v>
      </c>
      <c r="S681" s="6">
        <f>COUNTIF(REG!$V$2:$V$124,HISTORICO!$N681)</f>
        <v>0</v>
      </c>
      <c r="T681" s="6">
        <f>COUNTIF(REG!$AB$2:$AB$124,HISTORICO!$N681)</f>
        <v>0</v>
      </c>
      <c r="U681" s="161" t="str">
        <f>HISTORICO!$P681/HISTORICO!$O681</f>
        <v>#DIV/0!</v>
      </c>
      <c r="V681" s="161" t="str">
        <f>HISTORICO!$Q681/HISTORICO!$O681</f>
        <v>#DIV/0!</v>
      </c>
      <c r="W681" s="161" t="str">
        <f>(HISTORICO!$S681+HISTORICO!$T681)/HISTORICO!$O681</f>
        <v>#DIV/0!</v>
      </c>
      <c r="X681" s="6">
        <f>SUMIF(REG!$D$2:$D$124,HISTORICO!$N681,REG!$F$2:$F$124)+SUMIF(REG!$J$2:$J$124,HISTORICO!$N681,REG!$L$2:$L$124)+SUMIF(REG!$P$2:$P$124,HISTORICO!$N681,REG!$R$2:$R$124)+SUMIF(REG!$V$2:$V$124,HISTORICO!$N681,REG!$X$2:$X$124)+SUMIF(REG!$AB$2:$AB$124,HISTORICO!$N681,REG!$AD$2:$AD$124)</f>
        <v>0</v>
      </c>
      <c r="Y681" s="6">
        <f>SUMIF(REG!$D$2:$D$124,HISTORICO!$N681,REG!$G$2:$G$124)+SUMIF(REG!$J$2:$J$124,HISTORICO!$N681,REG!$M$2:$M$124)+SUMIF(REG!$P$2:$P$124,HISTORICO!$N681,REG!$S$2:$S$124)+SUMIF(REG!$V$2:$V$124,HISTORICO!$N681,REG!$Y$2:$Y$124)+SUMIF(REG!$AB$2:$AB$124,HISTORICO!$N681,REG!$AE$2:$AE$124)</f>
        <v>0</v>
      </c>
      <c r="Z681" s="6">
        <f>SUMIF(REG!$D$2:$D$124,HISTORICO!$N681,REG!$H$2:$H$124)+SUMIF(REG!$J$2:$J$124,HISTORICO!$N681,REG!$N$2:$N$124)+SUMIF(REG!$P$2:$P$124,HISTORICO!$N681,REG!$T$2:$T$124)+SUMIF(REG!$V$2:$V$124,HISTORICO!$N681,REG!$Z$2:$Z$124)+SUMIF(REG!$AB$2:$AB$124,HISTORICO!$N681,REG!$AF$2:$AF$124)</f>
        <v>0</v>
      </c>
      <c r="AA681" s="6">
        <f>SUMIF(REG!$D$2:$D$124,HISTORICO!$N681,REG!$I$2:$I$124)+SUMIF(REG!$J$2:$J$124,HISTORICO!$N681,REG!$O$2:$O$124)+SUMIF(REG!$P$2:$P$124,HISTORICO!$N681,REG!$U$2:$U$124)+SUMIF(REG!$V$2:$V$124,HISTORICO!$N681,REG!$AA$2:$AA$124)+SUMIF(REG!$AB$2:$AB$124,HISTORICO!$N681,REG!$AG$2:$AG$124)</f>
        <v>0</v>
      </c>
      <c r="AB681" s="6">
        <f>SUM(HISTORICO!$X681:$AA681)</f>
        <v>0</v>
      </c>
      <c r="AC681" s="188" t="str">
        <f>HISTORICO!$AB681/HISTORICO!$O681</f>
        <v>#DIV/0!</v>
      </c>
      <c r="AD681" s="149"/>
      <c r="AE681" s="149"/>
      <c r="AF681" s="149"/>
      <c r="AG681" s="149"/>
      <c r="AH681" s="149"/>
      <c r="AI681" s="149"/>
      <c r="AJ681" s="149"/>
    </row>
    <row r="682" ht="14.25" customHeight="1">
      <c r="A682" s="149"/>
      <c r="B682" s="149"/>
      <c r="C682" s="149"/>
      <c r="D682" s="149"/>
      <c r="E682" s="150"/>
      <c r="F682" s="149"/>
      <c r="G682" s="149"/>
      <c r="H682" s="149"/>
      <c r="I682" s="149"/>
      <c r="J682" s="149"/>
      <c r="K682" s="150"/>
      <c r="L682" s="149"/>
      <c r="M682" s="149"/>
      <c r="N682" s="190" t="s">
        <v>537</v>
      </c>
      <c r="O682" s="6">
        <f>SUM(HISTORICO!$P682:$T682)</f>
        <v>0</v>
      </c>
      <c r="P682" s="6">
        <f>COUNTIF(REG!$D$2:$D$124,HISTORICO!$N682)</f>
        <v>0</v>
      </c>
      <c r="Q682" s="6">
        <f>COUNTIF(REG!$J$2:$J$124,HISTORICO!$N682)</f>
        <v>0</v>
      </c>
      <c r="R682" s="6">
        <f>COUNTIF(REG!$P$2:$P$124,HISTORICO!$N682)</f>
        <v>0</v>
      </c>
      <c r="S682" s="6">
        <f>COUNTIF(REG!$V$2:$V$124,HISTORICO!$N682)</f>
        <v>0</v>
      </c>
      <c r="T682" s="6">
        <f>COUNTIF(REG!$AB$2:$AB$124,HISTORICO!$N682)</f>
        <v>0</v>
      </c>
      <c r="U682" s="161" t="str">
        <f>HISTORICO!$P682/HISTORICO!$O682</f>
        <v>#DIV/0!</v>
      </c>
      <c r="V682" s="161" t="str">
        <f>HISTORICO!$Q682/HISTORICO!$O682</f>
        <v>#DIV/0!</v>
      </c>
      <c r="W682" s="161" t="str">
        <f>(HISTORICO!$S682+HISTORICO!$T682)/HISTORICO!$O682</f>
        <v>#DIV/0!</v>
      </c>
      <c r="X682" s="6">
        <f>SUMIF(REG!$D$2:$D$124,HISTORICO!$N682,REG!$F$2:$F$124)+SUMIF(REG!$J$2:$J$124,HISTORICO!$N682,REG!$L$2:$L$124)+SUMIF(REG!$P$2:$P$124,HISTORICO!$N682,REG!$R$2:$R$124)+SUMIF(REG!$V$2:$V$124,HISTORICO!$N682,REG!$X$2:$X$124)+SUMIF(REG!$AB$2:$AB$124,HISTORICO!$N682,REG!$AD$2:$AD$124)</f>
        <v>0</v>
      </c>
      <c r="Y682" s="6">
        <f>SUMIF(REG!$D$2:$D$124,HISTORICO!$N682,REG!$G$2:$G$124)+SUMIF(REG!$J$2:$J$124,HISTORICO!$N682,REG!$M$2:$M$124)+SUMIF(REG!$P$2:$P$124,HISTORICO!$N682,REG!$S$2:$S$124)+SUMIF(REG!$V$2:$V$124,HISTORICO!$N682,REG!$Y$2:$Y$124)+SUMIF(REG!$AB$2:$AB$124,HISTORICO!$N682,REG!$AE$2:$AE$124)</f>
        <v>0</v>
      </c>
      <c r="Z682" s="6">
        <f>SUMIF(REG!$D$2:$D$124,HISTORICO!$N682,REG!$H$2:$H$124)+SUMIF(REG!$J$2:$J$124,HISTORICO!$N682,REG!$N$2:$N$124)+SUMIF(REG!$P$2:$P$124,HISTORICO!$N682,REG!$T$2:$T$124)+SUMIF(REG!$V$2:$V$124,HISTORICO!$N682,REG!$Z$2:$Z$124)+SUMIF(REG!$AB$2:$AB$124,HISTORICO!$N682,REG!$AF$2:$AF$124)</f>
        <v>0</v>
      </c>
      <c r="AA682" s="6">
        <f>SUMIF(REG!$D$2:$D$124,HISTORICO!$N682,REG!$I$2:$I$124)+SUMIF(REG!$J$2:$J$124,HISTORICO!$N682,REG!$O$2:$O$124)+SUMIF(REG!$P$2:$P$124,HISTORICO!$N682,REG!$U$2:$U$124)+SUMIF(REG!$V$2:$V$124,HISTORICO!$N682,REG!$AA$2:$AA$124)+SUMIF(REG!$AB$2:$AB$124,HISTORICO!$N682,REG!$AG$2:$AG$124)</f>
        <v>0</v>
      </c>
      <c r="AB682" s="6">
        <f>SUM(HISTORICO!$X682:$AA682)</f>
        <v>0</v>
      </c>
      <c r="AC682" s="188" t="str">
        <f>HISTORICO!$AB682/HISTORICO!$O682</f>
        <v>#DIV/0!</v>
      </c>
      <c r="AD682" s="149"/>
      <c r="AE682" s="149"/>
      <c r="AF682" s="149"/>
      <c r="AG682" s="149"/>
      <c r="AH682" s="149"/>
      <c r="AI682" s="149"/>
      <c r="AJ682" s="149"/>
    </row>
    <row r="683" ht="14.25" customHeight="1">
      <c r="A683" s="149"/>
      <c r="B683" s="149"/>
      <c r="C683" s="149"/>
      <c r="D683" s="149"/>
      <c r="E683" s="150"/>
      <c r="F683" s="149"/>
      <c r="G683" s="149"/>
      <c r="H683" s="149"/>
      <c r="I683" s="149"/>
      <c r="J683" s="149"/>
      <c r="K683" s="150"/>
      <c r="L683" s="149"/>
      <c r="M683" s="149"/>
      <c r="N683" s="190" t="s">
        <v>766</v>
      </c>
      <c r="O683" s="6">
        <f>SUM(HISTORICO!$P683:$T683)</f>
        <v>0</v>
      </c>
      <c r="P683" s="6">
        <f>COUNTIF(REG!$D$2:$D$124,HISTORICO!$N683)</f>
        <v>0</v>
      </c>
      <c r="Q683" s="6">
        <f>COUNTIF(REG!$J$2:$J$124,HISTORICO!$N683)</f>
        <v>0</v>
      </c>
      <c r="R683" s="6">
        <f>COUNTIF(REG!$P$2:$P$124,HISTORICO!$N683)</f>
        <v>0</v>
      </c>
      <c r="S683" s="6">
        <f>COUNTIF(REG!$V$2:$V$124,HISTORICO!$N683)</f>
        <v>0</v>
      </c>
      <c r="T683" s="6">
        <f>COUNTIF(REG!$AB$2:$AB$124,HISTORICO!$N683)</f>
        <v>0</v>
      </c>
      <c r="U683" s="161" t="str">
        <f>HISTORICO!$P683/HISTORICO!$O683</f>
        <v>#DIV/0!</v>
      </c>
      <c r="V683" s="161" t="str">
        <f>HISTORICO!$Q683/HISTORICO!$O683</f>
        <v>#DIV/0!</v>
      </c>
      <c r="W683" s="161" t="str">
        <f>(HISTORICO!$S683+HISTORICO!$T683)/HISTORICO!$O683</f>
        <v>#DIV/0!</v>
      </c>
      <c r="X683" s="6">
        <f>SUMIF(REG!$D$2:$D$124,HISTORICO!$N683,REG!$F$2:$F$124)+SUMIF(REG!$J$2:$J$124,HISTORICO!$N683,REG!$L$2:$L$124)+SUMIF(REG!$P$2:$P$124,HISTORICO!$N683,REG!$R$2:$R$124)+SUMIF(REG!$V$2:$V$124,HISTORICO!$N683,REG!$X$2:$X$124)+SUMIF(REG!$AB$2:$AB$124,HISTORICO!$N683,REG!$AD$2:$AD$124)</f>
        <v>0</v>
      </c>
      <c r="Y683" s="6">
        <f>SUMIF(REG!$D$2:$D$124,HISTORICO!$N683,REG!$G$2:$G$124)+SUMIF(REG!$J$2:$J$124,HISTORICO!$N683,REG!$M$2:$M$124)+SUMIF(REG!$P$2:$P$124,HISTORICO!$N683,REG!$S$2:$S$124)+SUMIF(REG!$V$2:$V$124,HISTORICO!$N683,REG!$Y$2:$Y$124)+SUMIF(REG!$AB$2:$AB$124,HISTORICO!$N683,REG!$AE$2:$AE$124)</f>
        <v>0</v>
      </c>
      <c r="Z683" s="6">
        <f>SUMIF(REG!$D$2:$D$124,HISTORICO!$N683,REG!$H$2:$H$124)+SUMIF(REG!$J$2:$J$124,HISTORICO!$N683,REG!$N$2:$N$124)+SUMIF(REG!$P$2:$P$124,HISTORICO!$N683,REG!$T$2:$T$124)+SUMIF(REG!$V$2:$V$124,HISTORICO!$N683,REG!$Z$2:$Z$124)+SUMIF(REG!$AB$2:$AB$124,HISTORICO!$N683,REG!$AF$2:$AF$124)</f>
        <v>0</v>
      </c>
      <c r="AA683" s="6">
        <f>SUMIF(REG!$D$2:$D$124,HISTORICO!$N683,REG!$I$2:$I$124)+SUMIF(REG!$J$2:$J$124,HISTORICO!$N683,REG!$O$2:$O$124)+SUMIF(REG!$P$2:$P$124,HISTORICO!$N683,REG!$U$2:$U$124)+SUMIF(REG!$V$2:$V$124,HISTORICO!$N683,REG!$AA$2:$AA$124)+SUMIF(REG!$AB$2:$AB$124,HISTORICO!$N683,REG!$AG$2:$AG$124)</f>
        <v>0</v>
      </c>
      <c r="AB683" s="6">
        <f>SUM(HISTORICO!$X683:$AA683)</f>
        <v>0</v>
      </c>
      <c r="AC683" s="188" t="str">
        <f>HISTORICO!$AB683/HISTORICO!$O683</f>
        <v>#DIV/0!</v>
      </c>
      <c r="AD683" s="149"/>
      <c r="AE683" s="149"/>
      <c r="AF683" s="149"/>
      <c r="AG683" s="149"/>
      <c r="AH683" s="149"/>
      <c r="AI683" s="149"/>
      <c r="AJ683" s="149"/>
    </row>
    <row r="684" ht="14.25" customHeight="1">
      <c r="A684" s="149"/>
      <c r="B684" s="149"/>
      <c r="C684" s="149"/>
      <c r="D684" s="149"/>
      <c r="E684" s="150"/>
      <c r="F684" s="149"/>
      <c r="G684" s="149"/>
      <c r="H684" s="149"/>
      <c r="I684" s="149"/>
      <c r="J684" s="149"/>
      <c r="K684" s="150"/>
      <c r="L684" s="149"/>
      <c r="M684" s="149"/>
      <c r="N684" s="187" t="s">
        <v>767</v>
      </c>
      <c r="O684" s="6">
        <f>SUM(HISTORICO!$P684:$T684)</f>
        <v>0</v>
      </c>
      <c r="P684" s="6">
        <f>COUNTIF(REG!$D$2:$D$124,HISTORICO!$N684)</f>
        <v>0</v>
      </c>
      <c r="Q684" s="6">
        <f>COUNTIF(REG!$J$2:$J$124,HISTORICO!$N684)</f>
        <v>0</v>
      </c>
      <c r="R684" s="6">
        <f>COUNTIF(REG!$P$2:$P$124,HISTORICO!$N684)</f>
        <v>0</v>
      </c>
      <c r="S684" s="6">
        <f>COUNTIF(REG!$V$2:$V$124,HISTORICO!$N684)</f>
        <v>0</v>
      </c>
      <c r="T684" s="6">
        <f>COUNTIF(REG!$AB$2:$AB$124,HISTORICO!$N684)</f>
        <v>0</v>
      </c>
      <c r="U684" s="161" t="str">
        <f>HISTORICO!$P684/HISTORICO!$O684</f>
        <v>#DIV/0!</v>
      </c>
      <c r="V684" s="161" t="str">
        <f>HISTORICO!$Q684/HISTORICO!$O684</f>
        <v>#DIV/0!</v>
      </c>
      <c r="W684" s="161" t="str">
        <f>(HISTORICO!$S684+HISTORICO!$T684)/HISTORICO!$O684</f>
        <v>#DIV/0!</v>
      </c>
      <c r="X684" s="6">
        <f>SUMIF(REG!$D$2:$D$124,HISTORICO!$N684,REG!$F$2:$F$124)+SUMIF(REG!$J$2:$J$124,HISTORICO!$N684,REG!$L$2:$L$124)+SUMIF(REG!$P$2:$P$124,HISTORICO!$N684,REG!$R$2:$R$124)+SUMIF(REG!$V$2:$V$124,HISTORICO!$N684,REG!$X$2:$X$124)+SUMIF(REG!$AB$2:$AB$124,HISTORICO!$N684,REG!$AD$2:$AD$124)</f>
        <v>0</v>
      </c>
      <c r="Y684" s="6">
        <f>SUMIF(REG!$D$2:$D$124,HISTORICO!$N684,REG!$G$2:$G$124)+SUMIF(REG!$J$2:$J$124,HISTORICO!$N684,REG!$M$2:$M$124)+SUMIF(REG!$P$2:$P$124,HISTORICO!$N684,REG!$S$2:$S$124)+SUMIF(REG!$V$2:$V$124,HISTORICO!$N684,REG!$Y$2:$Y$124)+SUMIF(REG!$AB$2:$AB$124,HISTORICO!$N684,REG!$AE$2:$AE$124)</f>
        <v>0</v>
      </c>
      <c r="Z684" s="6">
        <f>SUMIF(REG!$D$2:$D$124,HISTORICO!$N684,REG!$H$2:$H$124)+SUMIF(REG!$J$2:$J$124,HISTORICO!$N684,REG!$N$2:$N$124)+SUMIF(REG!$P$2:$P$124,HISTORICO!$N684,REG!$T$2:$T$124)+SUMIF(REG!$V$2:$V$124,HISTORICO!$N684,REG!$Z$2:$Z$124)+SUMIF(REG!$AB$2:$AB$124,HISTORICO!$N684,REG!$AF$2:$AF$124)</f>
        <v>0</v>
      </c>
      <c r="AA684" s="6">
        <f>SUMIF(REG!$D$2:$D$124,HISTORICO!$N684,REG!$I$2:$I$124)+SUMIF(REG!$J$2:$J$124,HISTORICO!$N684,REG!$O$2:$O$124)+SUMIF(REG!$P$2:$P$124,HISTORICO!$N684,REG!$U$2:$U$124)+SUMIF(REG!$V$2:$V$124,HISTORICO!$N684,REG!$AA$2:$AA$124)+SUMIF(REG!$AB$2:$AB$124,HISTORICO!$N684,REG!$AG$2:$AG$124)</f>
        <v>0</v>
      </c>
      <c r="AB684" s="6">
        <f>SUM(HISTORICO!$X684:$AA684)</f>
        <v>0</v>
      </c>
      <c r="AC684" s="188" t="str">
        <f>HISTORICO!$AB684/HISTORICO!$O684</f>
        <v>#DIV/0!</v>
      </c>
      <c r="AD684" s="149"/>
      <c r="AE684" s="149"/>
      <c r="AF684" s="149"/>
      <c r="AG684" s="149"/>
      <c r="AH684" s="149"/>
      <c r="AI684" s="149"/>
      <c r="AJ684" s="149"/>
    </row>
    <row r="685" ht="14.25" customHeight="1">
      <c r="A685" s="149"/>
      <c r="B685" s="149"/>
      <c r="C685" s="149"/>
      <c r="D685" s="149"/>
      <c r="E685" s="150"/>
      <c r="F685" s="149"/>
      <c r="G685" s="149"/>
      <c r="H685" s="149"/>
      <c r="I685" s="149"/>
      <c r="J685" s="149"/>
      <c r="K685" s="150"/>
      <c r="L685" s="149"/>
      <c r="M685" s="149"/>
      <c r="N685" s="190" t="s">
        <v>768</v>
      </c>
      <c r="O685" s="6">
        <f>SUM(HISTORICO!$P685:$T685)</f>
        <v>0</v>
      </c>
      <c r="P685" s="6">
        <f>COUNTIF(REG!$D$2:$D$124,HISTORICO!$N685)</f>
        <v>0</v>
      </c>
      <c r="Q685" s="6">
        <f>COUNTIF(REG!$J$2:$J$124,HISTORICO!$N685)</f>
        <v>0</v>
      </c>
      <c r="R685" s="6">
        <f>COUNTIF(REG!$P$2:$P$124,HISTORICO!$N685)</f>
        <v>0</v>
      </c>
      <c r="S685" s="6">
        <f>COUNTIF(REG!$V$2:$V$124,HISTORICO!$N685)</f>
        <v>0</v>
      </c>
      <c r="T685" s="6">
        <f>COUNTIF(REG!$AB$2:$AB$124,HISTORICO!$N685)</f>
        <v>0</v>
      </c>
      <c r="U685" s="161" t="str">
        <f>HISTORICO!$P685/HISTORICO!$O685</f>
        <v>#DIV/0!</v>
      </c>
      <c r="V685" s="161" t="str">
        <f>HISTORICO!$Q685/HISTORICO!$O685</f>
        <v>#DIV/0!</v>
      </c>
      <c r="W685" s="161" t="str">
        <f>(HISTORICO!$S685+HISTORICO!$T685)/HISTORICO!$O685</f>
        <v>#DIV/0!</v>
      </c>
      <c r="X685" s="6">
        <f>SUMIF(REG!$D$2:$D$124,HISTORICO!$N685,REG!$F$2:$F$124)+SUMIF(REG!$J$2:$J$124,HISTORICO!$N685,REG!$L$2:$L$124)+SUMIF(REG!$P$2:$P$124,HISTORICO!$N685,REG!$R$2:$R$124)+SUMIF(REG!$V$2:$V$124,HISTORICO!$N685,REG!$X$2:$X$124)+SUMIF(REG!$AB$2:$AB$124,HISTORICO!$N685,REG!$AD$2:$AD$124)</f>
        <v>0</v>
      </c>
      <c r="Y685" s="6">
        <f>SUMIF(REG!$D$2:$D$124,HISTORICO!$N685,REG!$G$2:$G$124)+SUMIF(REG!$J$2:$J$124,HISTORICO!$N685,REG!$M$2:$M$124)+SUMIF(REG!$P$2:$P$124,HISTORICO!$N685,REG!$S$2:$S$124)+SUMIF(REG!$V$2:$V$124,HISTORICO!$N685,REG!$Y$2:$Y$124)+SUMIF(REG!$AB$2:$AB$124,HISTORICO!$N685,REG!$AE$2:$AE$124)</f>
        <v>0</v>
      </c>
      <c r="Z685" s="6">
        <f>SUMIF(REG!$D$2:$D$124,HISTORICO!$N685,REG!$H$2:$H$124)+SUMIF(REG!$J$2:$J$124,HISTORICO!$N685,REG!$N$2:$N$124)+SUMIF(REG!$P$2:$P$124,HISTORICO!$N685,REG!$T$2:$T$124)+SUMIF(REG!$V$2:$V$124,HISTORICO!$N685,REG!$Z$2:$Z$124)+SUMIF(REG!$AB$2:$AB$124,HISTORICO!$N685,REG!$AF$2:$AF$124)</f>
        <v>0</v>
      </c>
      <c r="AA685" s="6">
        <f>SUMIF(REG!$D$2:$D$124,HISTORICO!$N685,REG!$I$2:$I$124)+SUMIF(REG!$J$2:$J$124,HISTORICO!$N685,REG!$O$2:$O$124)+SUMIF(REG!$P$2:$P$124,HISTORICO!$N685,REG!$U$2:$U$124)+SUMIF(REG!$V$2:$V$124,HISTORICO!$N685,REG!$AA$2:$AA$124)+SUMIF(REG!$AB$2:$AB$124,HISTORICO!$N685,REG!$AG$2:$AG$124)</f>
        <v>0</v>
      </c>
      <c r="AB685" s="6">
        <f>SUM(HISTORICO!$X685:$AA685)</f>
        <v>0</v>
      </c>
      <c r="AC685" s="188" t="str">
        <f>HISTORICO!$AB685/HISTORICO!$O685</f>
        <v>#DIV/0!</v>
      </c>
      <c r="AD685" s="149"/>
      <c r="AE685" s="149"/>
      <c r="AF685" s="149"/>
      <c r="AG685" s="149"/>
      <c r="AH685" s="149"/>
      <c r="AI685" s="149"/>
      <c r="AJ685" s="149"/>
    </row>
    <row r="686" ht="14.25" customHeight="1">
      <c r="A686" s="149"/>
      <c r="B686" s="149"/>
      <c r="C686" s="149"/>
      <c r="D686" s="149"/>
      <c r="E686" s="150"/>
      <c r="F686" s="149"/>
      <c r="G686" s="149"/>
      <c r="H686" s="149"/>
      <c r="I686" s="149"/>
      <c r="J686" s="149"/>
      <c r="K686" s="150"/>
      <c r="L686" s="149"/>
      <c r="M686" s="149"/>
      <c r="N686" s="190" t="s">
        <v>536</v>
      </c>
      <c r="O686" s="6">
        <f>SUM(HISTORICO!$P686:$T686)</f>
        <v>0</v>
      </c>
      <c r="P686" s="6">
        <f>COUNTIF(REG!$D$2:$D$124,HISTORICO!$N686)</f>
        <v>0</v>
      </c>
      <c r="Q686" s="6">
        <f>COUNTIF(REG!$J$2:$J$124,HISTORICO!$N686)</f>
        <v>0</v>
      </c>
      <c r="R686" s="6">
        <f>COUNTIF(REG!$P$2:$P$124,HISTORICO!$N686)</f>
        <v>0</v>
      </c>
      <c r="S686" s="6">
        <f>COUNTIF(REG!$V$2:$V$124,HISTORICO!$N686)</f>
        <v>0</v>
      </c>
      <c r="T686" s="6">
        <f>COUNTIF(REG!$AB$2:$AB$124,HISTORICO!$N686)</f>
        <v>0</v>
      </c>
      <c r="U686" s="161" t="str">
        <f>HISTORICO!$P686/HISTORICO!$O686</f>
        <v>#DIV/0!</v>
      </c>
      <c r="V686" s="161" t="str">
        <f>HISTORICO!$Q686/HISTORICO!$O686</f>
        <v>#DIV/0!</v>
      </c>
      <c r="W686" s="161" t="str">
        <f>(HISTORICO!$S686+HISTORICO!$T686)/HISTORICO!$O686</f>
        <v>#DIV/0!</v>
      </c>
      <c r="X686" s="6">
        <f>SUMIF(REG!$D$2:$D$124,HISTORICO!$N686,REG!$F$2:$F$124)+SUMIF(REG!$J$2:$J$124,HISTORICO!$N686,REG!$L$2:$L$124)+SUMIF(REG!$P$2:$P$124,HISTORICO!$N686,REG!$R$2:$R$124)+SUMIF(REG!$V$2:$V$124,HISTORICO!$N686,REG!$X$2:$X$124)+SUMIF(REG!$AB$2:$AB$124,HISTORICO!$N686,REG!$AD$2:$AD$124)</f>
        <v>0</v>
      </c>
      <c r="Y686" s="6">
        <f>SUMIF(REG!$D$2:$D$124,HISTORICO!$N686,REG!$G$2:$G$124)+SUMIF(REG!$J$2:$J$124,HISTORICO!$N686,REG!$M$2:$M$124)+SUMIF(REG!$P$2:$P$124,HISTORICO!$N686,REG!$S$2:$S$124)+SUMIF(REG!$V$2:$V$124,HISTORICO!$N686,REG!$Y$2:$Y$124)+SUMIF(REG!$AB$2:$AB$124,HISTORICO!$N686,REG!$AE$2:$AE$124)</f>
        <v>0</v>
      </c>
      <c r="Z686" s="6">
        <f>SUMIF(REG!$D$2:$D$124,HISTORICO!$N686,REG!$H$2:$H$124)+SUMIF(REG!$J$2:$J$124,HISTORICO!$N686,REG!$N$2:$N$124)+SUMIF(REG!$P$2:$P$124,HISTORICO!$N686,REG!$T$2:$T$124)+SUMIF(REG!$V$2:$V$124,HISTORICO!$N686,REG!$Z$2:$Z$124)+SUMIF(REG!$AB$2:$AB$124,HISTORICO!$N686,REG!$AF$2:$AF$124)</f>
        <v>0</v>
      </c>
      <c r="AA686" s="6">
        <f>SUMIF(REG!$D$2:$D$124,HISTORICO!$N686,REG!$I$2:$I$124)+SUMIF(REG!$J$2:$J$124,HISTORICO!$N686,REG!$O$2:$O$124)+SUMIF(REG!$P$2:$P$124,HISTORICO!$N686,REG!$U$2:$U$124)+SUMIF(REG!$V$2:$V$124,HISTORICO!$N686,REG!$AA$2:$AA$124)+SUMIF(REG!$AB$2:$AB$124,HISTORICO!$N686,REG!$AG$2:$AG$124)</f>
        <v>0</v>
      </c>
      <c r="AB686" s="6">
        <f>SUM(HISTORICO!$X686:$AA686)</f>
        <v>0</v>
      </c>
      <c r="AC686" s="188" t="str">
        <f>HISTORICO!$AB686/HISTORICO!$O686</f>
        <v>#DIV/0!</v>
      </c>
      <c r="AD686" s="149"/>
      <c r="AE686" s="149"/>
      <c r="AF686" s="149"/>
      <c r="AG686" s="149"/>
      <c r="AH686" s="149"/>
      <c r="AI686" s="149"/>
      <c r="AJ686" s="149"/>
    </row>
    <row r="687" ht="14.25" customHeight="1">
      <c r="A687" s="149"/>
      <c r="B687" s="149"/>
      <c r="C687" s="149"/>
      <c r="D687" s="149"/>
      <c r="E687" s="150"/>
      <c r="F687" s="149"/>
      <c r="G687" s="149"/>
      <c r="H687" s="149"/>
      <c r="I687" s="149"/>
      <c r="J687" s="149"/>
      <c r="K687" s="150"/>
      <c r="L687" s="149"/>
      <c r="M687" s="149"/>
      <c r="N687" s="190" t="s">
        <v>769</v>
      </c>
      <c r="O687" s="6">
        <f>SUM(HISTORICO!$P687:$T687)</f>
        <v>0</v>
      </c>
      <c r="P687" s="6">
        <f>COUNTIF(REG!$D$2:$D$124,HISTORICO!$N687)</f>
        <v>0</v>
      </c>
      <c r="Q687" s="6">
        <f>COUNTIF(REG!$J$2:$J$124,HISTORICO!$N687)</f>
        <v>0</v>
      </c>
      <c r="R687" s="6">
        <f>COUNTIF(REG!$P$2:$P$124,HISTORICO!$N687)</f>
        <v>0</v>
      </c>
      <c r="S687" s="6">
        <f>COUNTIF(REG!$V$2:$V$124,HISTORICO!$N687)</f>
        <v>0</v>
      </c>
      <c r="T687" s="6">
        <f>COUNTIF(REG!$AB$2:$AB$124,HISTORICO!$N687)</f>
        <v>0</v>
      </c>
      <c r="U687" s="161" t="str">
        <f>HISTORICO!$P687/HISTORICO!$O687</f>
        <v>#DIV/0!</v>
      </c>
      <c r="V687" s="161" t="str">
        <f>HISTORICO!$Q687/HISTORICO!$O687</f>
        <v>#DIV/0!</v>
      </c>
      <c r="W687" s="161" t="str">
        <f>(HISTORICO!$S687+HISTORICO!$T687)/HISTORICO!$O687</f>
        <v>#DIV/0!</v>
      </c>
      <c r="X687" s="6">
        <f>SUMIF(REG!$D$2:$D$124,HISTORICO!$N687,REG!$F$2:$F$124)+SUMIF(REG!$J$2:$J$124,HISTORICO!$N687,REG!$L$2:$L$124)+SUMIF(REG!$P$2:$P$124,HISTORICO!$N687,REG!$R$2:$R$124)+SUMIF(REG!$V$2:$V$124,HISTORICO!$N687,REG!$X$2:$X$124)+SUMIF(REG!$AB$2:$AB$124,HISTORICO!$N687,REG!$AD$2:$AD$124)</f>
        <v>0</v>
      </c>
      <c r="Y687" s="6">
        <f>SUMIF(REG!$D$2:$D$124,HISTORICO!$N687,REG!$G$2:$G$124)+SUMIF(REG!$J$2:$J$124,HISTORICO!$N687,REG!$M$2:$M$124)+SUMIF(REG!$P$2:$P$124,HISTORICO!$N687,REG!$S$2:$S$124)+SUMIF(REG!$V$2:$V$124,HISTORICO!$N687,REG!$Y$2:$Y$124)+SUMIF(REG!$AB$2:$AB$124,HISTORICO!$N687,REG!$AE$2:$AE$124)</f>
        <v>0</v>
      </c>
      <c r="Z687" s="6">
        <f>SUMIF(REG!$D$2:$D$124,HISTORICO!$N687,REG!$H$2:$H$124)+SUMIF(REG!$J$2:$J$124,HISTORICO!$N687,REG!$N$2:$N$124)+SUMIF(REG!$P$2:$P$124,HISTORICO!$N687,REG!$T$2:$T$124)+SUMIF(REG!$V$2:$V$124,HISTORICO!$N687,REG!$Z$2:$Z$124)+SUMIF(REG!$AB$2:$AB$124,HISTORICO!$N687,REG!$AF$2:$AF$124)</f>
        <v>0</v>
      </c>
      <c r="AA687" s="6">
        <f>SUMIF(REG!$D$2:$D$124,HISTORICO!$N687,REG!$I$2:$I$124)+SUMIF(REG!$J$2:$J$124,HISTORICO!$N687,REG!$O$2:$O$124)+SUMIF(REG!$P$2:$P$124,HISTORICO!$N687,REG!$U$2:$U$124)+SUMIF(REG!$V$2:$V$124,HISTORICO!$N687,REG!$AA$2:$AA$124)+SUMIF(REG!$AB$2:$AB$124,HISTORICO!$N687,REG!$AG$2:$AG$124)</f>
        <v>0</v>
      </c>
      <c r="AB687" s="6">
        <f>SUM(HISTORICO!$X687:$AA687)</f>
        <v>0</v>
      </c>
      <c r="AC687" s="188" t="str">
        <f>HISTORICO!$AB687/HISTORICO!$O687</f>
        <v>#DIV/0!</v>
      </c>
      <c r="AD687" s="149"/>
      <c r="AE687" s="149"/>
      <c r="AF687" s="149"/>
      <c r="AG687" s="149"/>
      <c r="AH687" s="149"/>
      <c r="AI687" s="149"/>
      <c r="AJ687" s="149"/>
    </row>
    <row r="688" ht="14.25" customHeight="1">
      <c r="A688" s="149"/>
      <c r="B688" s="149"/>
      <c r="C688" s="149"/>
      <c r="D688" s="149"/>
      <c r="E688" s="150"/>
      <c r="F688" s="149"/>
      <c r="G688" s="149"/>
      <c r="H688" s="149"/>
      <c r="I688" s="149"/>
      <c r="J688" s="149"/>
      <c r="K688" s="150"/>
      <c r="L688" s="149"/>
      <c r="M688" s="149"/>
      <c r="N688" s="190" t="s">
        <v>770</v>
      </c>
      <c r="O688" s="6">
        <f>SUM(HISTORICO!$P688:$T688)</f>
        <v>0</v>
      </c>
      <c r="P688" s="6">
        <f>COUNTIF(REG!$D$2:$D$124,HISTORICO!$N688)</f>
        <v>0</v>
      </c>
      <c r="Q688" s="6">
        <f>COUNTIF(REG!$J$2:$J$124,HISTORICO!$N688)</f>
        <v>0</v>
      </c>
      <c r="R688" s="6">
        <f>COUNTIF(REG!$P$2:$P$124,HISTORICO!$N688)</f>
        <v>0</v>
      </c>
      <c r="S688" s="6">
        <f>COUNTIF(REG!$V$2:$V$124,HISTORICO!$N688)</f>
        <v>0</v>
      </c>
      <c r="T688" s="6">
        <f>COUNTIF(REG!$AB$2:$AB$124,HISTORICO!$N688)</f>
        <v>0</v>
      </c>
      <c r="U688" s="161" t="str">
        <f>HISTORICO!$P688/HISTORICO!$O688</f>
        <v>#DIV/0!</v>
      </c>
      <c r="V688" s="161" t="str">
        <f>HISTORICO!$Q688/HISTORICO!$O688</f>
        <v>#DIV/0!</v>
      </c>
      <c r="W688" s="161" t="str">
        <f>(HISTORICO!$S688+HISTORICO!$T688)/HISTORICO!$O688</f>
        <v>#DIV/0!</v>
      </c>
      <c r="X688" s="6">
        <f>SUMIF(REG!$D$2:$D$124,HISTORICO!$N688,REG!$F$2:$F$124)+SUMIF(REG!$J$2:$J$124,HISTORICO!$N688,REG!$L$2:$L$124)+SUMIF(REG!$P$2:$P$124,HISTORICO!$N688,REG!$R$2:$R$124)+SUMIF(REG!$V$2:$V$124,HISTORICO!$N688,REG!$X$2:$X$124)+SUMIF(REG!$AB$2:$AB$124,HISTORICO!$N688,REG!$AD$2:$AD$124)</f>
        <v>0</v>
      </c>
      <c r="Y688" s="6">
        <f>SUMIF(REG!$D$2:$D$124,HISTORICO!$N688,REG!$G$2:$G$124)+SUMIF(REG!$J$2:$J$124,HISTORICO!$N688,REG!$M$2:$M$124)+SUMIF(REG!$P$2:$P$124,HISTORICO!$N688,REG!$S$2:$S$124)+SUMIF(REG!$V$2:$V$124,HISTORICO!$N688,REG!$Y$2:$Y$124)+SUMIF(REG!$AB$2:$AB$124,HISTORICO!$N688,REG!$AE$2:$AE$124)</f>
        <v>0</v>
      </c>
      <c r="Z688" s="6">
        <f>SUMIF(REG!$D$2:$D$124,HISTORICO!$N688,REG!$H$2:$H$124)+SUMIF(REG!$J$2:$J$124,HISTORICO!$N688,REG!$N$2:$N$124)+SUMIF(REG!$P$2:$P$124,HISTORICO!$N688,REG!$T$2:$T$124)+SUMIF(REG!$V$2:$V$124,HISTORICO!$N688,REG!$Z$2:$Z$124)+SUMIF(REG!$AB$2:$AB$124,HISTORICO!$N688,REG!$AF$2:$AF$124)</f>
        <v>0</v>
      </c>
      <c r="AA688" s="6">
        <f>SUMIF(REG!$D$2:$D$124,HISTORICO!$N688,REG!$I$2:$I$124)+SUMIF(REG!$J$2:$J$124,HISTORICO!$N688,REG!$O$2:$O$124)+SUMIF(REG!$P$2:$P$124,HISTORICO!$N688,REG!$U$2:$U$124)+SUMIF(REG!$V$2:$V$124,HISTORICO!$N688,REG!$AA$2:$AA$124)+SUMIF(REG!$AB$2:$AB$124,HISTORICO!$N688,REG!$AG$2:$AG$124)</f>
        <v>0</v>
      </c>
      <c r="AB688" s="6">
        <f>SUM(HISTORICO!$X688:$AA688)</f>
        <v>0</v>
      </c>
      <c r="AC688" s="188" t="str">
        <f>HISTORICO!$AB688/HISTORICO!$O688</f>
        <v>#DIV/0!</v>
      </c>
      <c r="AD688" s="149"/>
      <c r="AE688" s="149"/>
      <c r="AF688" s="149"/>
      <c r="AG688" s="149"/>
      <c r="AH688" s="149"/>
      <c r="AI688" s="149"/>
      <c r="AJ688" s="149"/>
    </row>
    <row r="689" ht="14.25" customHeight="1">
      <c r="A689" s="149"/>
      <c r="B689" s="149"/>
      <c r="C689" s="149"/>
      <c r="D689" s="149"/>
      <c r="E689" s="150"/>
      <c r="F689" s="149"/>
      <c r="G689" s="149"/>
      <c r="H689" s="149"/>
      <c r="I689" s="149"/>
      <c r="J689" s="149"/>
      <c r="K689" s="150"/>
      <c r="L689" s="149"/>
      <c r="M689" s="149"/>
      <c r="N689" s="190" t="s">
        <v>687</v>
      </c>
      <c r="O689" s="6">
        <f>SUM(HISTORICO!$P689:$T689)</f>
        <v>0</v>
      </c>
      <c r="P689" s="6">
        <f>COUNTIF(REG!$D$2:$D$124,HISTORICO!$N689)</f>
        <v>0</v>
      </c>
      <c r="Q689" s="6">
        <f>COUNTIF(REG!$J$2:$J$124,HISTORICO!$N689)</f>
        <v>0</v>
      </c>
      <c r="R689" s="6">
        <f>COUNTIF(REG!$P$2:$P$124,HISTORICO!$N689)</f>
        <v>0</v>
      </c>
      <c r="S689" s="6">
        <f>COUNTIF(REG!$V$2:$V$124,HISTORICO!$N689)</f>
        <v>0</v>
      </c>
      <c r="T689" s="6">
        <f>COUNTIF(REG!$AB$2:$AB$124,HISTORICO!$N689)</f>
        <v>0</v>
      </c>
      <c r="U689" s="161" t="str">
        <f>HISTORICO!$P689/HISTORICO!$O689</f>
        <v>#DIV/0!</v>
      </c>
      <c r="V689" s="161" t="str">
        <f>HISTORICO!$Q689/HISTORICO!$O689</f>
        <v>#DIV/0!</v>
      </c>
      <c r="W689" s="161" t="str">
        <f>(HISTORICO!$S689+HISTORICO!$T689)/HISTORICO!$O689</f>
        <v>#DIV/0!</v>
      </c>
      <c r="X689" s="6">
        <f>SUMIF(REG!$D$2:$D$124,HISTORICO!$N689,REG!$F$2:$F$124)+SUMIF(REG!$J$2:$J$124,HISTORICO!$N689,REG!$L$2:$L$124)+SUMIF(REG!$P$2:$P$124,HISTORICO!$N689,REG!$R$2:$R$124)+SUMIF(REG!$V$2:$V$124,HISTORICO!$N689,REG!$X$2:$X$124)+SUMIF(REG!$AB$2:$AB$124,HISTORICO!$N689,REG!$AD$2:$AD$124)</f>
        <v>0</v>
      </c>
      <c r="Y689" s="6">
        <f>SUMIF(REG!$D$2:$D$124,HISTORICO!$N689,REG!$G$2:$G$124)+SUMIF(REG!$J$2:$J$124,HISTORICO!$N689,REG!$M$2:$M$124)+SUMIF(REG!$P$2:$P$124,HISTORICO!$N689,REG!$S$2:$S$124)+SUMIF(REG!$V$2:$V$124,HISTORICO!$N689,REG!$Y$2:$Y$124)+SUMIF(REG!$AB$2:$AB$124,HISTORICO!$N689,REG!$AE$2:$AE$124)</f>
        <v>0</v>
      </c>
      <c r="Z689" s="6">
        <f>SUMIF(REG!$D$2:$D$124,HISTORICO!$N689,REG!$H$2:$H$124)+SUMIF(REG!$J$2:$J$124,HISTORICO!$N689,REG!$N$2:$N$124)+SUMIF(REG!$P$2:$P$124,HISTORICO!$N689,REG!$T$2:$T$124)+SUMIF(REG!$V$2:$V$124,HISTORICO!$N689,REG!$Z$2:$Z$124)+SUMIF(REG!$AB$2:$AB$124,HISTORICO!$N689,REG!$AF$2:$AF$124)</f>
        <v>0</v>
      </c>
      <c r="AA689" s="6">
        <f>SUMIF(REG!$D$2:$D$124,HISTORICO!$N689,REG!$I$2:$I$124)+SUMIF(REG!$J$2:$J$124,HISTORICO!$N689,REG!$O$2:$O$124)+SUMIF(REG!$P$2:$P$124,HISTORICO!$N689,REG!$U$2:$U$124)+SUMIF(REG!$V$2:$V$124,HISTORICO!$N689,REG!$AA$2:$AA$124)+SUMIF(REG!$AB$2:$AB$124,HISTORICO!$N689,REG!$AG$2:$AG$124)</f>
        <v>0</v>
      </c>
      <c r="AB689" s="6">
        <f>SUM(HISTORICO!$X689:$AA689)</f>
        <v>0</v>
      </c>
      <c r="AC689" s="188" t="str">
        <f>HISTORICO!$AB689/HISTORICO!$O689</f>
        <v>#DIV/0!</v>
      </c>
      <c r="AD689" s="149"/>
      <c r="AE689" s="149"/>
      <c r="AF689" s="149"/>
      <c r="AG689" s="149"/>
      <c r="AH689" s="149"/>
      <c r="AI689" s="149"/>
      <c r="AJ689" s="149"/>
    </row>
    <row r="690" ht="14.25" customHeight="1">
      <c r="A690" s="149"/>
      <c r="B690" s="149"/>
      <c r="C690" s="149"/>
      <c r="D690" s="149"/>
      <c r="E690" s="150"/>
      <c r="F690" s="149"/>
      <c r="G690" s="149"/>
      <c r="H690" s="149"/>
      <c r="I690" s="149"/>
      <c r="J690" s="149"/>
      <c r="K690" s="150"/>
      <c r="L690" s="149"/>
      <c r="M690" s="149"/>
      <c r="N690" s="190" t="s">
        <v>771</v>
      </c>
      <c r="O690" s="6">
        <f>SUM(HISTORICO!$P690:$T690)</f>
        <v>0</v>
      </c>
      <c r="P690" s="6">
        <f>COUNTIF(REG!$D$2:$D$124,HISTORICO!$N690)</f>
        <v>0</v>
      </c>
      <c r="Q690" s="6">
        <f>COUNTIF(REG!$J$2:$J$124,HISTORICO!$N690)</f>
        <v>0</v>
      </c>
      <c r="R690" s="6">
        <f>COUNTIF(REG!$P$2:$P$124,HISTORICO!$N690)</f>
        <v>0</v>
      </c>
      <c r="S690" s="6">
        <f>COUNTIF(REG!$V$2:$V$124,HISTORICO!$N690)</f>
        <v>0</v>
      </c>
      <c r="T690" s="6">
        <f>COUNTIF(REG!$AB$2:$AB$124,HISTORICO!$N690)</f>
        <v>0</v>
      </c>
      <c r="U690" s="161" t="str">
        <f>HISTORICO!$P690/HISTORICO!$O690</f>
        <v>#DIV/0!</v>
      </c>
      <c r="V690" s="161" t="str">
        <f>HISTORICO!$Q690/HISTORICO!$O690</f>
        <v>#DIV/0!</v>
      </c>
      <c r="W690" s="161" t="str">
        <f>(HISTORICO!$S690+HISTORICO!$T690)/HISTORICO!$O690</f>
        <v>#DIV/0!</v>
      </c>
      <c r="X690" s="6">
        <f>SUMIF(REG!$D$2:$D$124,HISTORICO!$N690,REG!$F$2:$F$124)+SUMIF(REG!$J$2:$J$124,HISTORICO!$N690,REG!$L$2:$L$124)+SUMIF(REG!$P$2:$P$124,HISTORICO!$N690,REG!$R$2:$R$124)+SUMIF(REG!$V$2:$V$124,HISTORICO!$N690,REG!$X$2:$X$124)+SUMIF(REG!$AB$2:$AB$124,HISTORICO!$N690,REG!$AD$2:$AD$124)</f>
        <v>0</v>
      </c>
      <c r="Y690" s="6">
        <f>SUMIF(REG!$D$2:$D$124,HISTORICO!$N690,REG!$G$2:$G$124)+SUMIF(REG!$J$2:$J$124,HISTORICO!$N690,REG!$M$2:$M$124)+SUMIF(REG!$P$2:$P$124,HISTORICO!$N690,REG!$S$2:$S$124)+SUMIF(REG!$V$2:$V$124,HISTORICO!$N690,REG!$Y$2:$Y$124)+SUMIF(REG!$AB$2:$AB$124,HISTORICO!$N690,REG!$AE$2:$AE$124)</f>
        <v>0</v>
      </c>
      <c r="Z690" s="6">
        <f>SUMIF(REG!$D$2:$D$124,HISTORICO!$N690,REG!$H$2:$H$124)+SUMIF(REG!$J$2:$J$124,HISTORICO!$N690,REG!$N$2:$N$124)+SUMIF(REG!$P$2:$P$124,HISTORICO!$N690,REG!$T$2:$T$124)+SUMIF(REG!$V$2:$V$124,HISTORICO!$N690,REG!$Z$2:$Z$124)+SUMIF(REG!$AB$2:$AB$124,HISTORICO!$N690,REG!$AF$2:$AF$124)</f>
        <v>0</v>
      </c>
      <c r="AA690" s="6">
        <f>SUMIF(REG!$D$2:$D$124,HISTORICO!$N690,REG!$I$2:$I$124)+SUMIF(REG!$J$2:$J$124,HISTORICO!$N690,REG!$O$2:$O$124)+SUMIF(REG!$P$2:$P$124,HISTORICO!$N690,REG!$U$2:$U$124)+SUMIF(REG!$V$2:$V$124,HISTORICO!$N690,REG!$AA$2:$AA$124)+SUMIF(REG!$AB$2:$AB$124,HISTORICO!$N690,REG!$AG$2:$AG$124)</f>
        <v>0</v>
      </c>
      <c r="AB690" s="6">
        <f>SUM(HISTORICO!$X690:$AA690)</f>
        <v>0</v>
      </c>
      <c r="AC690" s="188" t="str">
        <f>HISTORICO!$AB690/HISTORICO!$O690</f>
        <v>#DIV/0!</v>
      </c>
      <c r="AD690" s="149"/>
      <c r="AE690" s="149"/>
      <c r="AF690" s="149"/>
      <c r="AG690" s="149"/>
      <c r="AH690" s="149"/>
      <c r="AI690" s="149"/>
      <c r="AJ690" s="149"/>
    </row>
    <row r="691" ht="14.25" customHeight="1">
      <c r="A691" s="149"/>
      <c r="B691" s="149"/>
      <c r="C691" s="149"/>
      <c r="D691" s="149"/>
      <c r="E691" s="150"/>
      <c r="F691" s="149"/>
      <c r="G691" s="149"/>
      <c r="H691" s="149"/>
      <c r="I691" s="149"/>
      <c r="J691" s="149"/>
      <c r="K691" s="150"/>
      <c r="L691" s="149"/>
      <c r="M691" s="149"/>
      <c r="N691" s="190" t="s">
        <v>772</v>
      </c>
      <c r="O691" s="6">
        <f>SUM(HISTORICO!$P691:$T691)</f>
        <v>0</v>
      </c>
      <c r="P691" s="6">
        <f>COUNTIF(REG!$D$2:$D$124,HISTORICO!$N691)</f>
        <v>0</v>
      </c>
      <c r="Q691" s="6">
        <f>COUNTIF(REG!$J$2:$J$124,HISTORICO!$N691)</f>
        <v>0</v>
      </c>
      <c r="R691" s="6">
        <f>COUNTIF(REG!$P$2:$P$124,HISTORICO!$N691)</f>
        <v>0</v>
      </c>
      <c r="S691" s="6">
        <f>COUNTIF(REG!$V$2:$V$124,HISTORICO!$N691)</f>
        <v>0</v>
      </c>
      <c r="T691" s="6">
        <f>COUNTIF(REG!$AB$2:$AB$124,HISTORICO!$N691)</f>
        <v>0</v>
      </c>
      <c r="U691" s="161" t="str">
        <f>HISTORICO!$P691/HISTORICO!$O691</f>
        <v>#DIV/0!</v>
      </c>
      <c r="V691" s="161" t="str">
        <f>HISTORICO!$Q691/HISTORICO!$O691</f>
        <v>#DIV/0!</v>
      </c>
      <c r="W691" s="161" t="str">
        <f>(HISTORICO!$S691+HISTORICO!$T691)/HISTORICO!$O691</f>
        <v>#DIV/0!</v>
      </c>
      <c r="X691" s="6">
        <f>SUMIF(REG!$D$2:$D$124,HISTORICO!$N691,REG!$F$2:$F$124)+SUMIF(REG!$J$2:$J$124,HISTORICO!$N691,REG!$L$2:$L$124)+SUMIF(REG!$P$2:$P$124,HISTORICO!$N691,REG!$R$2:$R$124)+SUMIF(REG!$V$2:$V$124,HISTORICO!$N691,REG!$X$2:$X$124)+SUMIF(REG!$AB$2:$AB$124,HISTORICO!$N691,REG!$AD$2:$AD$124)</f>
        <v>0</v>
      </c>
      <c r="Y691" s="6">
        <f>SUMIF(REG!$D$2:$D$124,HISTORICO!$N691,REG!$G$2:$G$124)+SUMIF(REG!$J$2:$J$124,HISTORICO!$N691,REG!$M$2:$M$124)+SUMIF(REG!$P$2:$P$124,HISTORICO!$N691,REG!$S$2:$S$124)+SUMIF(REG!$V$2:$V$124,HISTORICO!$N691,REG!$Y$2:$Y$124)+SUMIF(REG!$AB$2:$AB$124,HISTORICO!$N691,REG!$AE$2:$AE$124)</f>
        <v>0</v>
      </c>
      <c r="Z691" s="6">
        <f>SUMIF(REG!$D$2:$D$124,HISTORICO!$N691,REG!$H$2:$H$124)+SUMIF(REG!$J$2:$J$124,HISTORICO!$N691,REG!$N$2:$N$124)+SUMIF(REG!$P$2:$P$124,HISTORICO!$N691,REG!$T$2:$T$124)+SUMIF(REG!$V$2:$V$124,HISTORICO!$N691,REG!$Z$2:$Z$124)+SUMIF(REG!$AB$2:$AB$124,HISTORICO!$N691,REG!$AF$2:$AF$124)</f>
        <v>0</v>
      </c>
      <c r="AA691" s="6">
        <f>SUMIF(REG!$D$2:$D$124,HISTORICO!$N691,REG!$I$2:$I$124)+SUMIF(REG!$J$2:$J$124,HISTORICO!$N691,REG!$O$2:$O$124)+SUMIF(REG!$P$2:$P$124,HISTORICO!$N691,REG!$U$2:$U$124)+SUMIF(REG!$V$2:$V$124,HISTORICO!$N691,REG!$AA$2:$AA$124)+SUMIF(REG!$AB$2:$AB$124,HISTORICO!$N691,REG!$AG$2:$AG$124)</f>
        <v>0</v>
      </c>
      <c r="AB691" s="6">
        <f>SUM(HISTORICO!$X691:$AA691)</f>
        <v>0</v>
      </c>
      <c r="AC691" s="188" t="str">
        <f>HISTORICO!$AB691/HISTORICO!$O691</f>
        <v>#DIV/0!</v>
      </c>
      <c r="AD691" s="149"/>
      <c r="AE691" s="149"/>
      <c r="AF691" s="149"/>
      <c r="AG691" s="149"/>
      <c r="AH691" s="149"/>
      <c r="AI691" s="149"/>
      <c r="AJ691" s="149"/>
    </row>
    <row r="692" ht="14.25" customHeight="1">
      <c r="A692" s="149"/>
      <c r="B692" s="149"/>
      <c r="C692" s="149"/>
      <c r="D692" s="149"/>
      <c r="E692" s="150"/>
      <c r="F692" s="149"/>
      <c r="G692" s="149"/>
      <c r="H692" s="149"/>
      <c r="I692" s="149"/>
      <c r="J692" s="149"/>
      <c r="K692" s="150"/>
      <c r="L692" s="149"/>
      <c r="M692" s="149"/>
      <c r="N692" s="190" t="s">
        <v>774</v>
      </c>
      <c r="O692" s="6">
        <f>SUM(HISTORICO!$P692:$T692)</f>
        <v>0</v>
      </c>
      <c r="P692" s="6">
        <f>COUNTIF(REG!$D$2:$D$124,HISTORICO!$N692)</f>
        <v>0</v>
      </c>
      <c r="Q692" s="6">
        <f>COUNTIF(REG!$J$2:$J$124,HISTORICO!$N692)</f>
        <v>0</v>
      </c>
      <c r="R692" s="6">
        <f>COUNTIF(REG!$P$2:$P$124,HISTORICO!$N692)</f>
        <v>0</v>
      </c>
      <c r="S692" s="6">
        <f>COUNTIF(REG!$V$2:$V$124,HISTORICO!$N692)</f>
        <v>0</v>
      </c>
      <c r="T692" s="6">
        <f>COUNTIF(REG!$AB$2:$AB$124,HISTORICO!$N692)</f>
        <v>0</v>
      </c>
      <c r="U692" s="161" t="str">
        <f>HISTORICO!$P692/HISTORICO!$O692</f>
        <v>#DIV/0!</v>
      </c>
      <c r="V692" s="161" t="str">
        <f>HISTORICO!$Q692/HISTORICO!$O692</f>
        <v>#DIV/0!</v>
      </c>
      <c r="W692" s="161" t="str">
        <f>(HISTORICO!$S692+HISTORICO!$T692)/HISTORICO!$O692</f>
        <v>#DIV/0!</v>
      </c>
      <c r="X692" s="6">
        <f>SUMIF(REG!$D$2:$D$124,HISTORICO!$N692,REG!$F$2:$F$124)+SUMIF(REG!$J$2:$J$124,HISTORICO!$N692,REG!$L$2:$L$124)+SUMIF(REG!$P$2:$P$124,HISTORICO!$N692,REG!$R$2:$R$124)+SUMIF(REG!$V$2:$V$124,HISTORICO!$N692,REG!$X$2:$X$124)+SUMIF(REG!$AB$2:$AB$124,HISTORICO!$N692,REG!$AD$2:$AD$124)</f>
        <v>0</v>
      </c>
      <c r="Y692" s="6">
        <f>SUMIF(REG!$D$2:$D$124,HISTORICO!$N692,REG!$G$2:$G$124)+SUMIF(REG!$J$2:$J$124,HISTORICO!$N692,REG!$M$2:$M$124)+SUMIF(REG!$P$2:$P$124,HISTORICO!$N692,REG!$S$2:$S$124)+SUMIF(REG!$V$2:$V$124,HISTORICO!$N692,REG!$Y$2:$Y$124)+SUMIF(REG!$AB$2:$AB$124,HISTORICO!$N692,REG!$AE$2:$AE$124)</f>
        <v>0</v>
      </c>
      <c r="Z692" s="6">
        <f>SUMIF(REG!$D$2:$D$124,HISTORICO!$N692,REG!$H$2:$H$124)+SUMIF(REG!$J$2:$J$124,HISTORICO!$N692,REG!$N$2:$N$124)+SUMIF(REG!$P$2:$P$124,HISTORICO!$N692,REG!$T$2:$T$124)+SUMIF(REG!$V$2:$V$124,HISTORICO!$N692,REG!$Z$2:$Z$124)+SUMIF(REG!$AB$2:$AB$124,HISTORICO!$N692,REG!$AF$2:$AF$124)</f>
        <v>0</v>
      </c>
      <c r="AA692" s="6">
        <f>SUMIF(REG!$D$2:$D$124,HISTORICO!$N692,REG!$I$2:$I$124)+SUMIF(REG!$J$2:$J$124,HISTORICO!$N692,REG!$O$2:$O$124)+SUMIF(REG!$P$2:$P$124,HISTORICO!$N692,REG!$U$2:$U$124)+SUMIF(REG!$V$2:$V$124,HISTORICO!$N692,REG!$AA$2:$AA$124)+SUMIF(REG!$AB$2:$AB$124,HISTORICO!$N692,REG!$AG$2:$AG$124)</f>
        <v>0</v>
      </c>
      <c r="AB692" s="6">
        <f>SUM(HISTORICO!$X692:$AA692)</f>
        <v>0</v>
      </c>
      <c r="AC692" s="188" t="str">
        <f>HISTORICO!$AB692/HISTORICO!$O692</f>
        <v>#DIV/0!</v>
      </c>
      <c r="AD692" s="149"/>
      <c r="AE692" s="149"/>
      <c r="AF692" s="149"/>
      <c r="AG692" s="149"/>
      <c r="AH692" s="149"/>
      <c r="AI692" s="149"/>
      <c r="AJ692" s="149"/>
    </row>
    <row r="693" ht="14.25" customHeight="1">
      <c r="A693" s="149"/>
      <c r="B693" s="149"/>
      <c r="C693" s="149"/>
      <c r="D693" s="149"/>
      <c r="E693" s="150"/>
      <c r="F693" s="149"/>
      <c r="G693" s="149"/>
      <c r="H693" s="149"/>
      <c r="I693" s="149"/>
      <c r="J693" s="149"/>
      <c r="K693" s="150"/>
      <c r="L693" s="149"/>
      <c r="M693" s="149"/>
      <c r="N693" s="190" t="s">
        <v>775</v>
      </c>
      <c r="O693" s="6">
        <f>SUM(HISTORICO!$P693:$T693)</f>
        <v>0</v>
      </c>
      <c r="P693" s="6">
        <f>COUNTIF(REG!$D$2:$D$124,HISTORICO!$N693)</f>
        <v>0</v>
      </c>
      <c r="Q693" s="6">
        <f>COUNTIF(REG!$J$2:$J$124,HISTORICO!$N693)</f>
        <v>0</v>
      </c>
      <c r="R693" s="6">
        <f>COUNTIF(REG!$P$2:$P$124,HISTORICO!$N693)</f>
        <v>0</v>
      </c>
      <c r="S693" s="6">
        <f>COUNTIF(REG!$V$2:$V$124,HISTORICO!$N693)</f>
        <v>0</v>
      </c>
      <c r="T693" s="6">
        <f>COUNTIF(REG!$AB$2:$AB$124,HISTORICO!$N693)</f>
        <v>0</v>
      </c>
      <c r="U693" s="161" t="str">
        <f>HISTORICO!$P693/HISTORICO!$O693</f>
        <v>#DIV/0!</v>
      </c>
      <c r="V693" s="161" t="str">
        <f>HISTORICO!$Q693/HISTORICO!$O693</f>
        <v>#DIV/0!</v>
      </c>
      <c r="W693" s="161" t="str">
        <f>(HISTORICO!$S693+HISTORICO!$T693)/HISTORICO!$O693</f>
        <v>#DIV/0!</v>
      </c>
      <c r="X693" s="6">
        <f>SUMIF(REG!$D$2:$D$124,HISTORICO!$N693,REG!$F$2:$F$124)+SUMIF(REG!$J$2:$J$124,HISTORICO!$N693,REG!$L$2:$L$124)+SUMIF(REG!$P$2:$P$124,HISTORICO!$N693,REG!$R$2:$R$124)+SUMIF(REG!$V$2:$V$124,HISTORICO!$N693,REG!$X$2:$X$124)+SUMIF(REG!$AB$2:$AB$124,HISTORICO!$N693,REG!$AD$2:$AD$124)</f>
        <v>0</v>
      </c>
      <c r="Y693" s="6">
        <f>SUMIF(REG!$D$2:$D$124,HISTORICO!$N693,REG!$G$2:$G$124)+SUMIF(REG!$J$2:$J$124,HISTORICO!$N693,REG!$M$2:$M$124)+SUMIF(REG!$P$2:$P$124,HISTORICO!$N693,REG!$S$2:$S$124)+SUMIF(REG!$V$2:$V$124,HISTORICO!$N693,REG!$Y$2:$Y$124)+SUMIF(REG!$AB$2:$AB$124,HISTORICO!$N693,REG!$AE$2:$AE$124)</f>
        <v>0</v>
      </c>
      <c r="Z693" s="6">
        <f>SUMIF(REG!$D$2:$D$124,HISTORICO!$N693,REG!$H$2:$H$124)+SUMIF(REG!$J$2:$J$124,HISTORICO!$N693,REG!$N$2:$N$124)+SUMIF(REG!$P$2:$P$124,HISTORICO!$N693,REG!$T$2:$T$124)+SUMIF(REG!$V$2:$V$124,HISTORICO!$N693,REG!$Z$2:$Z$124)+SUMIF(REG!$AB$2:$AB$124,HISTORICO!$N693,REG!$AF$2:$AF$124)</f>
        <v>0</v>
      </c>
      <c r="AA693" s="6">
        <f>SUMIF(REG!$D$2:$D$124,HISTORICO!$N693,REG!$I$2:$I$124)+SUMIF(REG!$J$2:$J$124,HISTORICO!$N693,REG!$O$2:$O$124)+SUMIF(REG!$P$2:$P$124,HISTORICO!$N693,REG!$U$2:$U$124)+SUMIF(REG!$V$2:$V$124,HISTORICO!$N693,REG!$AA$2:$AA$124)+SUMIF(REG!$AB$2:$AB$124,HISTORICO!$N693,REG!$AG$2:$AG$124)</f>
        <v>0</v>
      </c>
      <c r="AB693" s="6">
        <f>SUM(HISTORICO!$X693:$AA693)</f>
        <v>0</v>
      </c>
      <c r="AC693" s="188" t="str">
        <f>HISTORICO!$AB693/HISTORICO!$O693</f>
        <v>#DIV/0!</v>
      </c>
      <c r="AD693" s="149"/>
      <c r="AE693" s="149"/>
      <c r="AF693" s="149"/>
      <c r="AG693" s="149"/>
      <c r="AH693" s="149"/>
      <c r="AI693" s="149"/>
      <c r="AJ693" s="149"/>
    </row>
    <row r="694" ht="14.25" customHeight="1">
      <c r="A694" s="149"/>
      <c r="B694" s="149"/>
      <c r="C694" s="149"/>
      <c r="D694" s="149"/>
      <c r="E694" s="150"/>
      <c r="F694" s="149"/>
      <c r="G694" s="149"/>
      <c r="H694" s="149"/>
      <c r="I694" s="149"/>
      <c r="J694" s="149"/>
      <c r="K694" s="150"/>
      <c r="L694" s="149"/>
      <c r="M694" s="149"/>
      <c r="N694" s="190" t="s">
        <v>776</v>
      </c>
      <c r="O694" s="6">
        <f>SUM(HISTORICO!$P694:$T694)</f>
        <v>0</v>
      </c>
      <c r="P694" s="6">
        <f>COUNTIF(REG!$D$2:$D$124,HISTORICO!$N694)</f>
        <v>0</v>
      </c>
      <c r="Q694" s="6">
        <f>COUNTIF(REG!$J$2:$J$124,HISTORICO!$N694)</f>
        <v>0</v>
      </c>
      <c r="R694" s="6">
        <f>COUNTIF(REG!$P$2:$P$124,HISTORICO!$N694)</f>
        <v>0</v>
      </c>
      <c r="S694" s="6">
        <f>COUNTIF(REG!$V$2:$V$124,HISTORICO!$N694)</f>
        <v>0</v>
      </c>
      <c r="T694" s="6">
        <f>COUNTIF(REG!$AB$2:$AB$124,HISTORICO!$N694)</f>
        <v>0</v>
      </c>
      <c r="U694" s="161" t="str">
        <f>HISTORICO!$P694/HISTORICO!$O694</f>
        <v>#DIV/0!</v>
      </c>
      <c r="V694" s="161" t="str">
        <f>HISTORICO!$Q694/HISTORICO!$O694</f>
        <v>#DIV/0!</v>
      </c>
      <c r="W694" s="161" t="str">
        <f>(HISTORICO!$S694+HISTORICO!$T694)/HISTORICO!$O694</f>
        <v>#DIV/0!</v>
      </c>
      <c r="X694" s="6">
        <f>SUMIF(REG!$D$2:$D$124,HISTORICO!$N694,REG!$F$2:$F$124)+SUMIF(REG!$J$2:$J$124,HISTORICO!$N694,REG!$L$2:$L$124)+SUMIF(REG!$P$2:$P$124,HISTORICO!$N694,REG!$R$2:$R$124)+SUMIF(REG!$V$2:$V$124,HISTORICO!$N694,REG!$X$2:$X$124)+SUMIF(REG!$AB$2:$AB$124,HISTORICO!$N694,REG!$AD$2:$AD$124)</f>
        <v>0</v>
      </c>
      <c r="Y694" s="6">
        <f>SUMIF(REG!$D$2:$D$124,HISTORICO!$N694,REG!$G$2:$G$124)+SUMIF(REG!$J$2:$J$124,HISTORICO!$N694,REG!$M$2:$M$124)+SUMIF(REG!$P$2:$P$124,HISTORICO!$N694,REG!$S$2:$S$124)+SUMIF(REG!$V$2:$V$124,HISTORICO!$N694,REG!$Y$2:$Y$124)+SUMIF(REG!$AB$2:$AB$124,HISTORICO!$N694,REG!$AE$2:$AE$124)</f>
        <v>0</v>
      </c>
      <c r="Z694" s="6">
        <f>SUMIF(REG!$D$2:$D$124,HISTORICO!$N694,REG!$H$2:$H$124)+SUMIF(REG!$J$2:$J$124,HISTORICO!$N694,REG!$N$2:$N$124)+SUMIF(REG!$P$2:$P$124,HISTORICO!$N694,REG!$T$2:$T$124)+SUMIF(REG!$V$2:$V$124,HISTORICO!$N694,REG!$Z$2:$Z$124)+SUMIF(REG!$AB$2:$AB$124,HISTORICO!$N694,REG!$AF$2:$AF$124)</f>
        <v>0</v>
      </c>
      <c r="AA694" s="6">
        <f>SUMIF(REG!$D$2:$D$124,HISTORICO!$N694,REG!$I$2:$I$124)+SUMIF(REG!$J$2:$J$124,HISTORICO!$N694,REG!$O$2:$O$124)+SUMIF(REG!$P$2:$P$124,HISTORICO!$N694,REG!$U$2:$U$124)+SUMIF(REG!$V$2:$V$124,HISTORICO!$N694,REG!$AA$2:$AA$124)+SUMIF(REG!$AB$2:$AB$124,HISTORICO!$N694,REG!$AG$2:$AG$124)</f>
        <v>0</v>
      </c>
      <c r="AB694" s="6">
        <f>SUM(HISTORICO!$X694:$AA694)</f>
        <v>0</v>
      </c>
      <c r="AC694" s="188" t="str">
        <f>HISTORICO!$AB694/HISTORICO!$O694</f>
        <v>#DIV/0!</v>
      </c>
      <c r="AD694" s="149"/>
      <c r="AE694" s="149"/>
      <c r="AF694" s="149"/>
      <c r="AG694" s="149"/>
      <c r="AH694" s="149"/>
      <c r="AI694" s="149"/>
      <c r="AJ694" s="149"/>
    </row>
    <row r="695" ht="14.25" customHeight="1">
      <c r="A695" s="149"/>
      <c r="B695" s="149"/>
      <c r="C695" s="149"/>
      <c r="D695" s="149"/>
      <c r="E695" s="150"/>
      <c r="F695" s="149"/>
      <c r="G695" s="149"/>
      <c r="H695" s="149"/>
      <c r="I695" s="149"/>
      <c r="J695" s="149"/>
      <c r="K695" s="150"/>
      <c r="L695" s="149"/>
      <c r="M695" s="149"/>
      <c r="N695" s="190" t="s">
        <v>777</v>
      </c>
      <c r="O695" s="6">
        <f>SUM(HISTORICO!$P695:$T695)</f>
        <v>0</v>
      </c>
      <c r="P695" s="6">
        <f>COUNTIF(REG!$D$2:$D$124,HISTORICO!$N695)</f>
        <v>0</v>
      </c>
      <c r="Q695" s="6">
        <f>COUNTIF(REG!$J$2:$J$124,HISTORICO!$N695)</f>
        <v>0</v>
      </c>
      <c r="R695" s="6">
        <f>COUNTIF(REG!$P$2:$P$124,HISTORICO!$N695)</f>
        <v>0</v>
      </c>
      <c r="S695" s="6">
        <f>COUNTIF(REG!$V$2:$V$124,HISTORICO!$N695)</f>
        <v>0</v>
      </c>
      <c r="T695" s="6">
        <f>COUNTIF(REG!$AB$2:$AB$124,HISTORICO!$N695)</f>
        <v>0</v>
      </c>
      <c r="U695" s="161" t="str">
        <f>HISTORICO!$P695/HISTORICO!$O695</f>
        <v>#DIV/0!</v>
      </c>
      <c r="V695" s="161" t="str">
        <f>HISTORICO!$Q695/HISTORICO!$O695</f>
        <v>#DIV/0!</v>
      </c>
      <c r="W695" s="161" t="str">
        <f>(HISTORICO!$S695+HISTORICO!$T695)/HISTORICO!$O695</f>
        <v>#DIV/0!</v>
      </c>
      <c r="X695" s="6">
        <f>SUMIF(REG!$D$2:$D$124,HISTORICO!$N695,REG!$F$2:$F$124)+SUMIF(REG!$J$2:$J$124,HISTORICO!$N695,REG!$L$2:$L$124)+SUMIF(REG!$P$2:$P$124,HISTORICO!$N695,REG!$R$2:$R$124)+SUMIF(REG!$V$2:$V$124,HISTORICO!$N695,REG!$X$2:$X$124)+SUMIF(REG!$AB$2:$AB$124,HISTORICO!$N695,REG!$AD$2:$AD$124)</f>
        <v>0</v>
      </c>
      <c r="Y695" s="6">
        <f>SUMIF(REG!$D$2:$D$124,HISTORICO!$N695,REG!$G$2:$G$124)+SUMIF(REG!$J$2:$J$124,HISTORICO!$N695,REG!$M$2:$M$124)+SUMIF(REG!$P$2:$P$124,HISTORICO!$N695,REG!$S$2:$S$124)+SUMIF(REG!$V$2:$V$124,HISTORICO!$N695,REG!$Y$2:$Y$124)+SUMIF(REG!$AB$2:$AB$124,HISTORICO!$N695,REG!$AE$2:$AE$124)</f>
        <v>0</v>
      </c>
      <c r="Z695" s="6">
        <f>SUMIF(REG!$D$2:$D$124,HISTORICO!$N695,REG!$H$2:$H$124)+SUMIF(REG!$J$2:$J$124,HISTORICO!$N695,REG!$N$2:$N$124)+SUMIF(REG!$P$2:$P$124,HISTORICO!$N695,REG!$T$2:$T$124)+SUMIF(REG!$V$2:$V$124,HISTORICO!$N695,REG!$Z$2:$Z$124)+SUMIF(REG!$AB$2:$AB$124,HISTORICO!$N695,REG!$AF$2:$AF$124)</f>
        <v>0</v>
      </c>
      <c r="AA695" s="6">
        <f>SUMIF(REG!$D$2:$D$124,HISTORICO!$N695,REG!$I$2:$I$124)+SUMIF(REG!$J$2:$J$124,HISTORICO!$N695,REG!$O$2:$O$124)+SUMIF(REG!$P$2:$P$124,HISTORICO!$N695,REG!$U$2:$U$124)+SUMIF(REG!$V$2:$V$124,HISTORICO!$N695,REG!$AA$2:$AA$124)+SUMIF(REG!$AB$2:$AB$124,HISTORICO!$N695,REG!$AG$2:$AG$124)</f>
        <v>0</v>
      </c>
      <c r="AB695" s="6">
        <f>SUM(HISTORICO!$X695:$AA695)</f>
        <v>0</v>
      </c>
      <c r="AC695" s="188" t="str">
        <f>HISTORICO!$AB695/HISTORICO!$O695</f>
        <v>#DIV/0!</v>
      </c>
      <c r="AD695" s="149"/>
      <c r="AE695" s="149"/>
      <c r="AF695" s="149"/>
      <c r="AG695" s="149"/>
      <c r="AH695" s="149"/>
      <c r="AI695" s="149"/>
      <c r="AJ695" s="149"/>
    </row>
    <row r="696" ht="14.25" customHeight="1">
      <c r="A696" s="149"/>
      <c r="B696" s="149"/>
      <c r="C696" s="149"/>
      <c r="D696" s="149"/>
      <c r="E696" s="150"/>
      <c r="F696" s="149"/>
      <c r="G696" s="149"/>
      <c r="H696" s="149"/>
      <c r="I696" s="149"/>
      <c r="J696" s="149"/>
      <c r="K696" s="150"/>
      <c r="L696" s="149"/>
      <c r="M696" s="149"/>
      <c r="N696" s="190" t="s">
        <v>778</v>
      </c>
      <c r="O696" s="6">
        <f>SUM(HISTORICO!$P696:$T696)</f>
        <v>0</v>
      </c>
      <c r="P696" s="6">
        <f>COUNTIF(REG!$D$2:$D$124,HISTORICO!$N696)</f>
        <v>0</v>
      </c>
      <c r="Q696" s="6">
        <f>COUNTIF(REG!$J$2:$J$124,HISTORICO!$N696)</f>
        <v>0</v>
      </c>
      <c r="R696" s="6">
        <f>COUNTIF(REG!$P$2:$P$124,HISTORICO!$N696)</f>
        <v>0</v>
      </c>
      <c r="S696" s="6">
        <f>COUNTIF(REG!$V$2:$V$124,HISTORICO!$N696)</f>
        <v>0</v>
      </c>
      <c r="T696" s="6">
        <f>COUNTIF(REG!$AB$2:$AB$124,HISTORICO!$N696)</f>
        <v>0</v>
      </c>
      <c r="U696" s="161" t="str">
        <f>HISTORICO!$P696/HISTORICO!$O696</f>
        <v>#DIV/0!</v>
      </c>
      <c r="V696" s="161" t="str">
        <f>HISTORICO!$Q696/HISTORICO!$O696</f>
        <v>#DIV/0!</v>
      </c>
      <c r="W696" s="161" t="str">
        <f>(HISTORICO!$S696+HISTORICO!$T696)/HISTORICO!$O696</f>
        <v>#DIV/0!</v>
      </c>
      <c r="X696" s="6">
        <f>SUMIF(REG!$D$2:$D$124,HISTORICO!$N696,REG!$F$2:$F$124)+SUMIF(REG!$J$2:$J$124,HISTORICO!$N696,REG!$L$2:$L$124)+SUMIF(REG!$P$2:$P$124,HISTORICO!$N696,REG!$R$2:$R$124)+SUMIF(REG!$V$2:$V$124,HISTORICO!$N696,REG!$X$2:$X$124)+SUMIF(REG!$AB$2:$AB$124,HISTORICO!$N696,REG!$AD$2:$AD$124)</f>
        <v>0</v>
      </c>
      <c r="Y696" s="6">
        <f>SUMIF(REG!$D$2:$D$124,HISTORICO!$N696,REG!$G$2:$G$124)+SUMIF(REG!$J$2:$J$124,HISTORICO!$N696,REG!$M$2:$M$124)+SUMIF(REG!$P$2:$P$124,HISTORICO!$N696,REG!$S$2:$S$124)+SUMIF(REG!$V$2:$V$124,HISTORICO!$N696,REG!$Y$2:$Y$124)+SUMIF(REG!$AB$2:$AB$124,HISTORICO!$N696,REG!$AE$2:$AE$124)</f>
        <v>0</v>
      </c>
      <c r="Z696" s="6">
        <f>SUMIF(REG!$D$2:$D$124,HISTORICO!$N696,REG!$H$2:$H$124)+SUMIF(REG!$J$2:$J$124,HISTORICO!$N696,REG!$N$2:$N$124)+SUMIF(REG!$P$2:$P$124,HISTORICO!$N696,REG!$T$2:$T$124)+SUMIF(REG!$V$2:$V$124,HISTORICO!$N696,REG!$Z$2:$Z$124)+SUMIF(REG!$AB$2:$AB$124,HISTORICO!$N696,REG!$AF$2:$AF$124)</f>
        <v>0</v>
      </c>
      <c r="AA696" s="6">
        <f>SUMIF(REG!$D$2:$D$124,HISTORICO!$N696,REG!$I$2:$I$124)+SUMIF(REG!$J$2:$J$124,HISTORICO!$N696,REG!$O$2:$O$124)+SUMIF(REG!$P$2:$P$124,HISTORICO!$N696,REG!$U$2:$U$124)+SUMIF(REG!$V$2:$V$124,HISTORICO!$N696,REG!$AA$2:$AA$124)+SUMIF(REG!$AB$2:$AB$124,HISTORICO!$N696,REG!$AG$2:$AG$124)</f>
        <v>0</v>
      </c>
      <c r="AB696" s="6">
        <f>SUM(HISTORICO!$X696:$AA696)</f>
        <v>0</v>
      </c>
      <c r="AC696" s="188" t="str">
        <f>HISTORICO!$AB696/HISTORICO!$O696</f>
        <v>#DIV/0!</v>
      </c>
      <c r="AD696" s="149"/>
      <c r="AE696" s="149"/>
      <c r="AF696" s="149"/>
      <c r="AG696" s="149"/>
      <c r="AH696" s="149"/>
      <c r="AI696" s="149"/>
      <c r="AJ696" s="149"/>
    </row>
    <row r="697" ht="14.25" customHeight="1">
      <c r="A697" s="149"/>
      <c r="B697" s="149"/>
      <c r="C697" s="149"/>
      <c r="D697" s="149"/>
      <c r="E697" s="150"/>
      <c r="F697" s="149"/>
      <c r="G697" s="149"/>
      <c r="H697" s="149"/>
      <c r="I697" s="149"/>
      <c r="J697" s="149"/>
      <c r="K697" s="150"/>
      <c r="L697" s="149"/>
      <c r="M697" s="149"/>
      <c r="N697" s="190" t="s">
        <v>779</v>
      </c>
      <c r="O697" s="6">
        <f>SUM(HISTORICO!$P697:$T697)</f>
        <v>0</v>
      </c>
      <c r="P697" s="6">
        <f>COUNTIF(REG!$D$2:$D$124,HISTORICO!$N697)</f>
        <v>0</v>
      </c>
      <c r="Q697" s="6">
        <f>COUNTIF(REG!$J$2:$J$124,HISTORICO!$N697)</f>
        <v>0</v>
      </c>
      <c r="R697" s="6">
        <f>COUNTIF(REG!$P$2:$P$124,HISTORICO!$N697)</f>
        <v>0</v>
      </c>
      <c r="S697" s="6">
        <f>COUNTIF(REG!$V$2:$V$124,HISTORICO!$N697)</f>
        <v>0</v>
      </c>
      <c r="T697" s="6">
        <f>COUNTIF(REG!$AB$2:$AB$124,HISTORICO!$N697)</f>
        <v>0</v>
      </c>
      <c r="U697" s="161" t="str">
        <f>HISTORICO!$P697/HISTORICO!$O697</f>
        <v>#DIV/0!</v>
      </c>
      <c r="V697" s="161" t="str">
        <f>HISTORICO!$Q697/HISTORICO!$O697</f>
        <v>#DIV/0!</v>
      </c>
      <c r="W697" s="161" t="str">
        <f>(HISTORICO!$S697+HISTORICO!$T697)/HISTORICO!$O697</f>
        <v>#DIV/0!</v>
      </c>
      <c r="X697" s="6">
        <f>SUMIF(REG!$D$2:$D$124,HISTORICO!$N697,REG!$F$2:$F$124)+SUMIF(REG!$J$2:$J$124,HISTORICO!$N697,REG!$L$2:$L$124)+SUMIF(REG!$P$2:$P$124,HISTORICO!$N697,REG!$R$2:$R$124)+SUMIF(REG!$V$2:$V$124,HISTORICO!$N697,REG!$X$2:$X$124)+SUMIF(REG!$AB$2:$AB$124,HISTORICO!$N697,REG!$AD$2:$AD$124)</f>
        <v>0</v>
      </c>
      <c r="Y697" s="6">
        <f>SUMIF(REG!$D$2:$D$124,HISTORICO!$N697,REG!$G$2:$G$124)+SUMIF(REG!$J$2:$J$124,HISTORICO!$N697,REG!$M$2:$M$124)+SUMIF(REG!$P$2:$P$124,HISTORICO!$N697,REG!$S$2:$S$124)+SUMIF(REG!$V$2:$V$124,HISTORICO!$N697,REG!$Y$2:$Y$124)+SUMIF(REG!$AB$2:$AB$124,HISTORICO!$N697,REG!$AE$2:$AE$124)</f>
        <v>0</v>
      </c>
      <c r="Z697" s="6">
        <f>SUMIF(REG!$D$2:$D$124,HISTORICO!$N697,REG!$H$2:$H$124)+SUMIF(REG!$J$2:$J$124,HISTORICO!$N697,REG!$N$2:$N$124)+SUMIF(REG!$P$2:$P$124,HISTORICO!$N697,REG!$T$2:$T$124)+SUMIF(REG!$V$2:$V$124,HISTORICO!$N697,REG!$Z$2:$Z$124)+SUMIF(REG!$AB$2:$AB$124,HISTORICO!$N697,REG!$AF$2:$AF$124)</f>
        <v>0</v>
      </c>
      <c r="AA697" s="6">
        <f>SUMIF(REG!$D$2:$D$124,HISTORICO!$N697,REG!$I$2:$I$124)+SUMIF(REG!$J$2:$J$124,HISTORICO!$N697,REG!$O$2:$O$124)+SUMIF(REG!$P$2:$P$124,HISTORICO!$N697,REG!$U$2:$U$124)+SUMIF(REG!$V$2:$V$124,HISTORICO!$N697,REG!$AA$2:$AA$124)+SUMIF(REG!$AB$2:$AB$124,HISTORICO!$N697,REG!$AG$2:$AG$124)</f>
        <v>0</v>
      </c>
      <c r="AB697" s="6">
        <f>SUM(HISTORICO!$X697:$AA697)</f>
        <v>0</v>
      </c>
      <c r="AC697" s="188" t="str">
        <f>HISTORICO!$AB697/HISTORICO!$O697</f>
        <v>#DIV/0!</v>
      </c>
      <c r="AD697" s="149"/>
      <c r="AE697" s="149"/>
      <c r="AF697" s="149"/>
      <c r="AG697" s="149"/>
      <c r="AH697" s="149"/>
      <c r="AI697" s="149"/>
      <c r="AJ697" s="149"/>
    </row>
    <row r="698" ht="14.25" customHeight="1">
      <c r="A698" s="149"/>
      <c r="B698" s="149"/>
      <c r="C698" s="149"/>
      <c r="D698" s="149"/>
      <c r="E698" s="150"/>
      <c r="F698" s="149"/>
      <c r="G698" s="149"/>
      <c r="H698" s="149"/>
      <c r="I698" s="149"/>
      <c r="J698" s="149"/>
      <c r="K698" s="150"/>
      <c r="L698" s="149"/>
      <c r="M698" s="149"/>
      <c r="N698" s="190" t="s">
        <v>751</v>
      </c>
      <c r="O698" s="6">
        <f>SUM(HISTORICO!$P698:$T698)</f>
        <v>0</v>
      </c>
      <c r="P698" s="6">
        <f>COUNTIF(REG!$D$2:$D$124,HISTORICO!$N698)</f>
        <v>0</v>
      </c>
      <c r="Q698" s="6">
        <f>COUNTIF(REG!$J$2:$J$124,HISTORICO!$N698)</f>
        <v>0</v>
      </c>
      <c r="R698" s="6">
        <f>COUNTIF(REG!$P$2:$P$124,HISTORICO!$N698)</f>
        <v>0</v>
      </c>
      <c r="S698" s="6">
        <f>COUNTIF(REG!$V$2:$V$124,HISTORICO!$N698)</f>
        <v>0</v>
      </c>
      <c r="T698" s="6">
        <f>COUNTIF(REG!$AB$2:$AB$124,HISTORICO!$N698)</f>
        <v>0</v>
      </c>
      <c r="U698" s="161" t="str">
        <f>HISTORICO!$P698/HISTORICO!$O698</f>
        <v>#DIV/0!</v>
      </c>
      <c r="V698" s="161" t="str">
        <f>HISTORICO!$Q698/HISTORICO!$O698</f>
        <v>#DIV/0!</v>
      </c>
      <c r="W698" s="161" t="str">
        <f>(HISTORICO!$S698+HISTORICO!$T698)/HISTORICO!$O698</f>
        <v>#DIV/0!</v>
      </c>
      <c r="X698" s="6">
        <f>SUMIF(REG!$D$2:$D$124,HISTORICO!$N698,REG!$F$2:$F$124)+SUMIF(REG!$J$2:$J$124,HISTORICO!$N698,REG!$L$2:$L$124)+SUMIF(REG!$P$2:$P$124,HISTORICO!$N698,REG!$R$2:$R$124)+SUMIF(REG!$V$2:$V$124,HISTORICO!$N698,REG!$X$2:$X$124)+SUMIF(REG!$AB$2:$AB$124,HISTORICO!$N698,REG!$AD$2:$AD$124)</f>
        <v>0</v>
      </c>
      <c r="Y698" s="6">
        <f>SUMIF(REG!$D$2:$D$124,HISTORICO!$N698,REG!$G$2:$G$124)+SUMIF(REG!$J$2:$J$124,HISTORICO!$N698,REG!$M$2:$M$124)+SUMIF(REG!$P$2:$P$124,HISTORICO!$N698,REG!$S$2:$S$124)+SUMIF(REG!$V$2:$V$124,HISTORICO!$N698,REG!$Y$2:$Y$124)+SUMIF(REG!$AB$2:$AB$124,HISTORICO!$N698,REG!$AE$2:$AE$124)</f>
        <v>0</v>
      </c>
      <c r="Z698" s="6">
        <f>SUMIF(REG!$D$2:$D$124,HISTORICO!$N698,REG!$H$2:$H$124)+SUMIF(REG!$J$2:$J$124,HISTORICO!$N698,REG!$N$2:$N$124)+SUMIF(REG!$P$2:$P$124,HISTORICO!$N698,REG!$T$2:$T$124)+SUMIF(REG!$V$2:$V$124,HISTORICO!$N698,REG!$Z$2:$Z$124)+SUMIF(REG!$AB$2:$AB$124,HISTORICO!$N698,REG!$AF$2:$AF$124)</f>
        <v>0</v>
      </c>
      <c r="AA698" s="6">
        <f>SUMIF(REG!$D$2:$D$124,HISTORICO!$N698,REG!$I$2:$I$124)+SUMIF(REG!$J$2:$J$124,HISTORICO!$N698,REG!$O$2:$O$124)+SUMIF(REG!$P$2:$P$124,HISTORICO!$N698,REG!$U$2:$U$124)+SUMIF(REG!$V$2:$V$124,HISTORICO!$N698,REG!$AA$2:$AA$124)+SUMIF(REG!$AB$2:$AB$124,HISTORICO!$N698,REG!$AG$2:$AG$124)</f>
        <v>0</v>
      </c>
      <c r="AB698" s="6">
        <f>SUM(HISTORICO!$X698:$AA698)</f>
        <v>0</v>
      </c>
      <c r="AC698" s="188" t="str">
        <f>HISTORICO!$AB698/HISTORICO!$O698</f>
        <v>#DIV/0!</v>
      </c>
      <c r="AD698" s="149"/>
      <c r="AE698" s="149"/>
      <c r="AF698" s="149"/>
      <c r="AG698" s="149"/>
      <c r="AH698" s="149"/>
      <c r="AI698" s="149"/>
      <c r="AJ698" s="149"/>
    </row>
    <row r="699" ht="14.25" customHeight="1">
      <c r="A699" s="149"/>
      <c r="B699" s="149"/>
      <c r="C699" s="149"/>
      <c r="D699" s="149"/>
      <c r="E699" s="150"/>
      <c r="F699" s="149"/>
      <c r="G699" s="149"/>
      <c r="H699" s="149"/>
      <c r="I699" s="149"/>
      <c r="J699" s="149"/>
      <c r="K699" s="150"/>
      <c r="L699" s="149"/>
      <c r="M699" s="149"/>
      <c r="N699" s="190" t="s">
        <v>785</v>
      </c>
      <c r="O699" s="6">
        <f>SUM(HISTORICO!$P699:$T699)</f>
        <v>0</v>
      </c>
      <c r="P699" s="6">
        <f>COUNTIF(REG!$D$2:$D$124,HISTORICO!$N699)</f>
        <v>0</v>
      </c>
      <c r="Q699" s="6">
        <f>COUNTIF(REG!$J$2:$J$124,HISTORICO!$N699)</f>
        <v>0</v>
      </c>
      <c r="R699" s="6">
        <f>COUNTIF(REG!$P$2:$P$124,HISTORICO!$N699)</f>
        <v>0</v>
      </c>
      <c r="S699" s="6">
        <f>COUNTIF(REG!$V$2:$V$124,HISTORICO!$N699)</f>
        <v>0</v>
      </c>
      <c r="T699" s="6">
        <f>COUNTIF(REG!$AB$2:$AB$124,HISTORICO!$N699)</f>
        <v>0</v>
      </c>
      <c r="U699" s="161" t="str">
        <f>HISTORICO!$P699/HISTORICO!$O699</f>
        <v>#DIV/0!</v>
      </c>
      <c r="V699" s="161" t="str">
        <f>HISTORICO!$Q699/HISTORICO!$O699</f>
        <v>#DIV/0!</v>
      </c>
      <c r="W699" s="161" t="str">
        <f>(HISTORICO!$S699+HISTORICO!$T699)/HISTORICO!$O699</f>
        <v>#DIV/0!</v>
      </c>
      <c r="X699" s="6">
        <f>SUMIF(REG!$D$2:$D$124,HISTORICO!$N699,REG!$F$2:$F$124)+SUMIF(REG!$J$2:$J$124,HISTORICO!$N699,REG!$L$2:$L$124)+SUMIF(REG!$P$2:$P$124,HISTORICO!$N699,REG!$R$2:$R$124)+SUMIF(REG!$V$2:$V$124,HISTORICO!$N699,REG!$X$2:$X$124)+SUMIF(REG!$AB$2:$AB$124,HISTORICO!$N699,REG!$AD$2:$AD$124)</f>
        <v>0</v>
      </c>
      <c r="Y699" s="6">
        <f>SUMIF(REG!$D$2:$D$124,HISTORICO!$N699,REG!$G$2:$G$124)+SUMIF(REG!$J$2:$J$124,HISTORICO!$N699,REG!$M$2:$M$124)+SUMIF(REG!$P$2:$P$124,HISTORICO!$N699,REG!$S$2:$S$124)+SUMIF(REG!$V$2:$V$124,HISTORICO!$N699,REG!$Y$2:$Y$124)+SUMIF(REG!$AB$2:$AB$124,HISTORICO!$N699,REG!$AE$2:$AE$124)</f>
        <v>0</v>
      </c>
      <c r="Z699" s="6">
        <f>SUMIF(REG!$D$2:$D$124,HISTORICO!$N699,REG!$H$2:$H$124)+SUMIF(REG!$J$2:$J$124,HISTORICO!$N699,REG!$N$2:$N$124)+SUMIF(REG!$P$2:$P$124,HISTORICO!$N699,REG!$T$2:$T$124)+SUMIF(REG!$V$2:$V$124,HISTORICO!$N699,REG!$Z$2:$Z$124)+SUMIF(REG!$AB$2:$AB$124,HISTORICO!$N699,REG!$AF$2:$AF$124)</f>
        <v>0</v>
      </c>
      <c r="AA699" s="6">
        <f>SUMIF(REG!$D$2:$D$124,HISTORICO!$N699,REG!$I$2:$I$124)+SUMIF(REG!$J$2:$J$124,HISTORICO!$N699,REG!$O$2:$O$124)+SUMIF(REG!$P$2:$P$124,HISTORICO!$N699,REG!$U$2:$U$124)+SUMIF(REG!$V$2:$V$124,HISTORICO!$N699,REG!$AA$2:$AA$124)+SUMIF(REG!$AB$2:$AB$124,HISTORICO!$N699,REG!$AG$2:$AG$124)</f>
        <v>0</v>
      </c>
      <c r="AB699" s="6">
        <f>SUM(HISTORICO!$X699:$AA699)</f>
        <v>0</v>
      </c>
      <c r="AC699" s="188" t="str">
        <f>HISTORICO!$AB699/HISTORICO!$O699</f>
        <v>#DIV/0!</v>
      </c>
      <c r="AD699" s="149"/>
      <c r="AE699" s="149"/>
      <c r="AF699" s="149"/>
      <c r="AG699" s="149"/>
      <c r="AH699" s="149"/>
      <c r="AI699" s="149"/>
      <c r="AJ699" s="149"/>
    </row>
    <row r="700" ht="14.25" customHeight="1">
      <c r="A700" s="149"/>
      <c r="B700" s="149"/>
      <c r="C700" s="149"/>
      <c r="D700" s="149"/>
      <c r="E700" s="150"/>
      <c r="F700" s="149"/>
      <c r="G700" s="149"/>
      <c r="H700" s="149"/>
      <c r="I700" s="149"/>
      <c r="J700" s="149"/>
      <c r="K700" s="150"/>
      <c r="L700" s="149"/>
      <c r="M700" s="149"/>
      <c r="N700" s="190" t="s">
        <v>786</v>
      </c>
      <c r="O700" s="6">
        <f>SUM(HISTORICO!$P700:$T700)</f>
        <v>0</v>
      </c>
      <c r="P700" s="6">
        <f>COUNTIF(REG!$D$2:$D$124,HISTORICO!$N700)</f>
        <v>0</v>
      </c>
      <c r="Q700" s="6">
        <f>COUNTIF(REG!$J$2:$J$124,HISTORICO!$N700)</f>
        <v>0</v>
      </c>
      <c r="R700" s="6">
        <f>COUNTIF(REG!$P$2:$P$124,HISTORICO!$N700)</f>
        <v>0</v>
      </c>
      <c r="S700" s="6">
        <f>COUNTIF(REG!$V$2:$V$124,HISTORICO!$N700)</f>
        <v>0</v>
      </c>
      <c r="T700" s="6">
        <f>COUNTIF(REG!$AB$2:$AB$124,HISTORICO!$N700)</f>
        <v>0</v>
      </c>
      <c r="U700" s="161" t="str">
        <f>HISTORICO!$P700/HISTORICO!$O700</f>
        <v>#DIV/0!</v>
      </c>
      <c r="V700" s="161" t="str">
        <f>HISTORICO!$Q700/HISTORICO!$O700</f>
        <v>#DIV/0!</v>
      </c>
      <c r="W700" s="161" t="str">
        <f>(HISTORICO!$S700+HISTORICO!$T700)/HISTORICO!$O700</f>
        <v>#DIV/0!</v>
      </c>
      <c r="X700" s="6">
        <f>SUMIF(REG!$D$2:$D$124,HISTORICO!$N700,REG!$F$2:$F$124)+SUMIF(REG!$J$2:$J$124,HISTORICO!$N700,REG!$L$2:$L$124)+SUMIF(REG!$P$2:$P$124,HISTORICO!$N700,REG!$R$2:$R$124)+SUMIF(REG!$V$2:$V$124,HISTORICO!$N700,REG!$X$2:$X$124)+SUMIF(REG!$AB$2:$AB$124,HISTORICO!$N700,REG!$AD$2:$AD$124)</f>
        <v>0</v>
      </c>
      <c r="Y700" s="6">
        <f>SUMIF(REG!$D$2:$D$124,HISTORICO!$N700,REG!$G$2:$G$124)+SUMIF(REG!$J$2:$J$124,HISTORICO!$N700,REG!$M$2:$M$124)+SUMIF(REG!$P$2:$P$124,HISTORICO!$N700,REG!$S$2:$S$124)+SUMIF(REG!$V$2:$V$124,HISTORICO!$N700,REG!$Y$2:$Y$124)+SUMIF(REG!$AB$2:$AB$124,HISTORICO!$N700,REG!$AE$2:$AE$124)</f>
        <v>0</v>
      </c>
      <c r="Z700" s="6">
        <f>SUMIF(REG!$D$2:$D$124,HISTORICO!$N700,REG!$H$2:$H$124)+SUMIF(REG!$J$2:$J$124,HISTORICO!$N700,REG!$N$2:$N$124)+SUMIF(REG!$P$2:$P$124,HISTORICO!$N700,REG!$T$2:$T$124)+SUMIF(REG!$V$2:$V$124,HISTORICO!$N700,REG!$Z$2:$Z$124)+SUMIF(REG!$AB$2:$AB$124,HISTORICO!$N700,REG!$AF$2:$AF$124)</f>
        <v>0</v>
      </c>
      <c r="AA700" s="6">
        <f>SUMIF(REG!$D$2:$D$124,HISTORICO!$N700,REG!$I$2:$I$124)+SUMIF(REG!$J$2:$J$124,HISTORICO!$N700,REG!$O$2:$O$124)+SUMIF(REG!$P$2:$P$124,HISTORICO!$N700,REG!$U$2:$U$124)+SUMIF(REG!$V$2:$V$124,HISTORICO!$N700,REG!$AA$2:$AA$124)+SUMIF(REG!$AB$2:$AB$124,HISTORICO!$N700,REG!$AG$2:$AG$124)</f>
        <v>0</v>
      </c>
      <c r="AB700" s="6">
        <f>SUM(HISTORICO!$X700:$AA700)</f>
        <v>0</v>
      </c>
      <c r="AC700" s="188" t="str">
        <f>HISTORICO!$AB700/HISTORICO!$O700</f>
        <v>#DIV/0!</v>
      </c>
      <c r="AD700" s="149"/>
      <c r="AE700" s="149"/>
      <c r="AF700" s="149"/>
      <c r="AG700" s="149"/>
      <c r="AH700" s="149"/>
      <c r="AI700" s="149"/>
      <c r="AJ700" s="149"/>
    </row>
    <row r="701" ht="14.25" customHeight="1">
      <c r="A701" s="149"/>
      <c r="B701" s="149"/>
      <c r="C701" s="149"/>
      <c r="D701" s="149"/>
      <c r="E701" s="150"/>
      <c r="F701" s="149"/>
      <c r="G701" s="149"/>
      <c r="H701" s="149"/>
      <c r="I701" s="149"/>
      <c r="J701" s="149"/>
      <c r="K701" s="150"/>
      <c r="L701" s="149"/>
      <c r="M701" s="149"/>
      <c r="N701" s="190" t="s">
        <v>555</v>
      </c>
      <c r="O701" s="6">
        <f>SUM(HISTORICO!$P701:$T701)</f>
        <v>0</v>
      </c>
      <c r="P701" s="6">
        <f>COUNTIF(REG!$D$2:$D$124,HISTORICO!$N701)</f>
        <v>0</v>
      </c>
      <c r="Q701" s="6">
        <f>COUNTIF(REG!$J$2:$J$124,HISTORICO!$N701)</f>
        <v>0</v>
      </c>
      <c r="R701" s="6">
        <f>COUNTIF(REG!$P$2:$P$124,HISTORICO!$N701)</f>
        <v>0</v>
      </c>
      <c r="S701" s="6">
        <f>COUNTIF(REG!$V$2:$V$124,HISTORICO!$N701)</f>
        <v>0</v>
      </c>
      <c r="T701" s="6">
        <f>COUNTIF(REG!$AB$2:$AB$124,HISTORICO!$N701)</f>
        <v>0</v>
      </c>
      <c r="U701" s="161" t="str">
        <f>HISTORICO!$P701/HISTORICO!$O701</f>
        <v>#DIV/0!</v>
      </c>
      <c r="V701" s="161" t="str">
        <f>HISTORICO!$Q701/HISTORICO!$O701</f>
        <v>#DIV/0!</v>
      </c>
      <c r="W701" s="161" t="str">
        <f>(HISTORICO!$S701+HISTORICO!$T701)/HISTORICO!$O701</f>
        <v>#DIV/0!</v>
      </c>
      <c r="X701" s="6">
        <f>SUMIF(REG!$D$2:$D$124,HISTORICO!$N701,REG!$F$2:$F$124)+SUMIF(REG!$J$2:$J$124,HISTORICO!$N701,REG!$L$2:$L$124)+SUMIF(REG!$P$2:$P$124,HISTORICO!$N701,REG!$R$2:$R$124)+SUMIF(REG!$V$2:$V$124,HISTORICO!$N701,REG!$X$2:$X$124)+SUMIF(REG!$AB$2:$AB$124,HISTORICO!$N701,REG!$AD$2:$AD$124)</f>
        <v>0</v>
      </c>
      <c r="Y701" s="6">
        <f>SUMIF(REG!$D$2:$D$124,HISTORICO!$N701,REG!$G$2:$G$124)+SUMIF(REG!$J$2:$J$124,HISTORICO!$N701,REG!$M$2:$M$124)+SUMIF(REG!$P$2:$P$124,HISTORICO!$N701,REG!$S$2:$S$124)+SUMIF(REG!$V$2:$V$124,HISTORICO!$N701,REG!$Y$2:$Y$124)+SUMIF(REG!$AB$2:$AB$124,HISTORICO!$N701,REG!$AE$2:$AE$124)</f>
        <v>0</v>
      </c>
      <c r="Z701" s="6">
        <f>SUMIF(REG!$D$2:$D$124,HISTORICO!$N701,REG!$H$2:$H$124)+SUMIF(REG!$J$2:$J$124,HISTORICO!$N701,REG!$N$2:$N$124)+SUMIF(REG!$P$2:$P$124,HISTORICO!$N701,REG!$T$2:$T$124)+SUMIF(REG!$V$2:$V$124,HISTORICO!$N701,REG!$Z$2:$Z$124)+SUMIF(REG!$AB$2:$AB$124,HISTORICO!$N701,REG!$AF$2:$AF$124)</f>
        <v>0</v>
      </c>
      <c r="AA701" s="6">
        <f>SUMIF(REG!$D$2:$D$124,HISTORICO!$N701,REG!$I$2:$I$124)+SUMIF(REG!$J$2:$J$124,HISTORICO!$N701,REG!$O$2:$O$124)+SUMIF(REG!$P$2:$P$124,HISTORICO!$N701,REG!$U$2:$U$124)+SUMIF(REG!$V$2:$V$124,HISTORICO!$N701,REG!$AA$2:$AA$124)+SUMIF(REG!$AB$2:$AB$124,HISTORICO!$N701,REG!$AG$2:$AG$124)</f>
        <v>0</v>
      </c>
      <c r="AB701" s="6">
        <f>SUM(HISTORICO!$X701:$AA701)</f>
        <v>0</v>
      </c>
      <c r="AC701" s="188" t="str">
        <f>HISTORICO!$AB701/HISTORICO!$O701</f>
        <v>#DIV/0!</v>
      </c>
      <c r="AD701" s="149"/>
      <c r="AE701" s="149"/>
      <c r="AF701" s="149"/>
      <c r="AG701" s="149"/>
      <c r="AH701" s="149"/>
      <c r="AI701" s="149"/>
      <c r="AJ701" s="149"/>
    </row>
    <row r="702" ht="14.25" customHeight="1">
      <c r="A702" s="149"/>
      <c r="B702" s="149"/>
      <c r="C702" s="149"/>
      <c r="D702" s="149"/>
      <c r="E702" s="150"/>
      <c r="F702" s="149"/>
      <c r="G702" s="149"/>
      <c r="H702" s="149"/>
      <c r="I702" s="149"/>
      <c r="J702" s="149"/>
      <c r="K702" s="150"/>
      <c r="L702" s="149"/>
      <c r="M702" s="149"/>
      <c r="N702" s="190" t="s">
        <v>780</v>
      </c>
      <c r="O702" s="6">
        <f>SUM(HISTORICO!$P702:$T702)</f>
        <v>0</v>
      </c>
      <c r="P702" s="6">
        <f>COUNTIF(REG!$D$2:$D$124,HISTORICO!$N702)</f>
        <v>0</v>
      </c>
      <c r="Q702" s="6">
        <f>COUNTIF(REG!$J$2:$J$124,HISTORICO!$N702)</f>
        <v>0</v>
      </c>
      <c r="R702" s="6">
        <f>COUNTIF(REG!$P$2:$P$124,HISTORICO!$N702)</f>
        <v>0</v>
      </c>
      <c r="S702" s="6">
        <f>COUNTIF(REG!$V$2:$V$124,HISTORICO!$N702)</f>
        <v>0</v>
      </c>
      <c r="T702" s="6">
        <f>COUNTIF(REG!$AB$2:$AB$124,HISTORICO!$N702)</f>
        <v>0</v>
      </c>
      <c r="U702" s="161" t="str">
        <f>HISTORICO!$P702/HISTORICO!$O702</f>
        <v>#DIV/0!</v>
      </c>
      <c r="V702" s="161" t="str">
        <f>HISTORICO!$Q702/HISTORICO!$O702</f>
        <v>#DIV/0!</v>
      </c>
      <c r="W702" s="161" t="str">
        <f>(HISTORICO!$S702+HISTORICO!$T702)/HISTORICO!$O702</f>
        <v>#DIV/0!</v>
      </c>
      <c r="X702" s="6">
        <f>SUMIF(REG!$D$2:$D$124,HISTORICO!$N702,REG!$F$2:$F$124)+SUMIF(REG!$J$2:$J$124,HISTORICO!$N702,REG!$L$2:$L$124)+SUMIF(REG!$P$2:$P$124,HISTORICO!$N702,REG!$R$2:$R$124)+SUMIF(REG!$V$2:$V$124,HISTORICO!$N702,REG!$X$2:$X$124)+SUMIF(REG!$AB$2:$AB$124,HISTORICO!$N702,REG!$AD$2:$AD$124)</f>
        <v>0</v>
      </c>
      <c r="Y702" s="6">
        <f>SUMIF(REG!$D$2:$D$124,HISTORICO!$N702,REG!$G$2:$G$124)+SUMIF(REG!$J$2:$J$124,HISTORICO!$N702,REG!$M$2:$M$124)+SUMIF(REG!$P$2:$P$124,HISTORICO!$N702,REG!$S$2:$S$124)+SUMIF(REG!$V$2:$V$124,HISTORICO!$N702,REG!$Y$2:$Y$124)+SUMIF(REG!$AB$2:$AB$124,HISTORICO!$N702,REG!$AE$2:$AE$124)</f>
        <v>0</v>
      </c>
      <c r="Z702" s="6">
        <f>SUMIF(REG!$D$2:$D$124,HISTORICO!$N702,REG!$H$2:$H$124)+SUMIF(REG!$J$2:$J$124,HISTORICO!$N702,REG!$N$2:$N$124)+SUMIF(REG!$P$2:$P$124,HISTORICO!$N702,REG!$T$2:$T$124)+SUMIF(REG!$V$2:$V$124,HISTORICO!$N702,REG!$Z$2:$Z$124)+SUMIF(REG!$AB$2:$AB$124,HISTORICO!$N702,REG!$AF$2:$AF$124)</f>
        <v>0</v>
      </c>
      <c r="AA702" s="6">
        <f>SUMIF(REG!$D$2:$D$124,HISTORICO!$N702,REG!$I$2:$I$124)+SUMIF(REG!$J$2:$J$124,HISTORICO!$N702,REG!$O$2:$O$124)+SUMIF(REG!$P$2:$P$124,HISTORICO!$N702,REG!$U$2:$U$124)+SUMIF(REG!$V$2:$V$124,HISTORICO!$N702,REG!$AA$2:$AA$124)+SUMIF(REG!$AB$2:$AB$124,HISTORICO!$N702,REG!$AG$2:$AG$124)</f>
        <v>0</v>
      </c>
      <c r="AB702" s="6">
        <f>SUM(HISTORICO!$X702:$AA702)</f>
        <v>0</v>
      </c>
      <c r="AC702" s="188" t="str">
        <f>HISTORICO!$AB702/HISTORICO!$O702</f>
        <v>#DIV/0!</v>
      </c>
      <c r="AD702" s="149"/>
      <c r="AE702" s="149"/>
      <c r="AF702" s="149"/>
      <c r="AG702" s="149"/>
      <c r="AH702" s="149"/>
      <c r="AI702" s="149"/>
      <c r="AJ702" s="149"/>
    </row>
    <row r="703" ht="14.25" customHeight="1">
      <c r="A703" s="149"/>
      <c r="B703" s="149"/>
      <c r="C703" s="149"/>
      <c r="D703" s="149"/>
      <c r="E703" s="150"/>
      <c r="F703" s="149"/>
      <c r="G703" s="149"/>
      <c r="H703" s="149"/>
      <c r="I703" s="149"/>
      <c r="J703" s="149"/>
      <c r="K703" s="150"/>
      <c r="L703" s="149"/>
      <c r="M703" s="149"/>
      <c r="N703" s="190" t="s">
        <v>781</v>
      </c>
      <c r="O703" s="6">
        <f>SUM(HISTORICO!$P703:$T703)</f>
        <v>0</v>
      </c>
      <c r="P703" s="6">
        <f>COUNTIF(REG!$D$2:$D$124,HISTORICO!$N703)</f>
        <v>0</v>
      </c>
      <c r="Q703" s="6">
        <f>COUNTIF(REG!$J$2:$J$124,HISTORICO!$N703)</f>
        <v>0</v>
      </c>
      <c r="R703" s="6">
        <f>COUNTIF(REG!$P$2:$P$124,HISTORICO!$N703)</f>
        <v>0</v>
      </c>
      <c r="S703" s="6">
        <f>COUNTIF(REG!$V$2:$V$124,HISTORICO!$N703)</f>
        <v>0</v>
      </c>
      <c r="T703" s="6">
        <f>COUNTIF(REG!$AB$2:$AB$124,HISTORICO!$N703)</f>
        <v>0</v>
      </c>
      <c r="U703" s="161" t="str">
        <f>HISTORICO!$P703/HISTORICO!$O703</f>
        <v>#DIV/0!</v>
      </c>
      <c r="V703" s="161" t="str">
        <f>HISTORICO!$Q703/HISTORICO!$O703</f>
        <v>#DIV/0!</v>
      </c>
      <c r="W703" s="161" t="str">
        <f>(HISTORICO!$S703+HISTORICO!$T703)/HISTORICO!$O703</f>
        <v>#DIV/0!</v>
      </c>
      <c r="X703" s="6">
        <f>SUMIF(REG!$D$2:$D$124,HISTORICO!$N703,REG!$F$2:$F$124)+SUMIF(REG!$J$2:$J$124,HISTORICO!$N703,REG!$L$2:$L$124)+SUMIF(REG!$P$2:$P$124,HISTORICO!$N703,REG!$R$2:$R$124)+SUMIF(REG!$V$2:$V$124,HISTORICO!$N703,REG!$X$2:$X$124)+SUMIF(REG!$AB$2:$AB$124,HISTORICO!$N703,REG!$AD$2:$AD$124)</f>
        <v>0</v>
      </c>
      <c r="Y703" s="6">
        <f>SUMIF(REG!$D$2:$D$124,HISTORICO!$N703,REG!$G$2:$G$124)+SUMIF(REG!$J$2:$J$124,HISTORICO!$N703,REG!$M$2:$M$124)+SUMIF(REG!$P$2:$P$124,HISTORICO!$N703,REG!$S$2:$S$124)+SUMIF(REG!$V$2:$V$124,HISTORICO!$N703,REG!$Y$2:$Y$124)+SUMIF(REG!$AB$2:$AB$124,HISTORICO!$N703,REG!$AE$2:$AE$124)</f>
        <v>0</v>
      </c>
      <c r="Z703" s="6">
        <f>SUMIF(REG!$D$2:$D$124,HISTORICO!$N703,REG!$H$2:$H$124)+SUMIF(REG!$J$2:$J$124,HISTORICO!$N703,REG!$N$2:$N$124)+SUMIF(REG!$P$2:$P$124,HISTORICO!$N703,REG!$T$2:$T$124)+SUMIF(REG!$V$2:$V$124,HISTORICO!$N703,REG!$Z$2:$Z$124)+SUMIF(REG!$AB$2:$AB$124,HISTORICO!$N703,REG!$AF$2:$AF$124)</f>
        <v>0</v>
      </c>
      <c r="AA703" s="6">
        <f>SUMIF(REG!$D$2:$D$124,HISTORICO!$N703,REG!$I$2:$I$124)+SUMIF(REG!$J$2:$J$124,HISTORICO!$N703,REG!$O$2:$O$124)+SUMIF(REG!$P$2:$P$124,HISTORICO!$N703,REG!$U$2:$U$124)+SUMIF(REG!$V$2:$V$124,HISTORICO!$N703,REG!$AA$2:$AA$124)+SUMIF(REG!$AB$2:$AB$124,HISTORICO!$N703,REG!$AG$2:$AG$124)</f>
        <v>0</v>
      </c>
      <c r="AB703" s="6">
        <f>SUM(HISTORICO!$X703:$AA703)</f>
        <v>0</v>
      </c>
      <c r="AC703" s="188" t="str">
        <f>HISTORICO!$AB703/HISTORICO!$O703</f>
        <v>#DIV/0!</v>
      </c>
      <c r="AD703" s="149"/>
      <c r="AE703" s="149"/>
      <c r="AF703" s="149"/>
      <c r="AG703" s="149"/>
      <c r="AH703" s="149"/>
      <c r="AI703" s="149"/>
      <c r="AJ703" s="149"/>
    </row>
    <row r="704" ht="14.25" customHeight="1">
      <c r="A704" s="149"/>
      <c r="B704" s="149"/>
      <c r="C704" s="149"/>
      <c r="D704" s="149"/>
      <c r="E704" s="150"/>
      <c r="F704" s="149"/>
      <c r="G704" s="149"/>
      <c r="H704" s="149"/>
      <c r="I704" s="149"/>
      <c r="J704" s="149"/>
      <c r="K704" s="150"/>
      <c r="L704" s="149"/>
      <c r="M704" s="149"/>
      <c r="N704" s="190" t="s">
        <v>782</v>
      </c>
      <c r="O704" s="6">
        <f>SUM(HISTORICO!$P704:$T704)</f>
        <v>0</v>
      </c>
      <c r="P704" s="6">
        <f>COUNTIF(REG!$D$2:$D$124,HISTORICO!$N704)</f>
        <v>0</v>
      </c>
      <c r="Q704" s="6">
        <f>COUNTIF(REG!$J$2:$J$124,HISTORICO!$N704)</f>
        <v>0</v>
      </c>
      <c r="R704" s="6">
        <f>COUNTIF(REG!$P$2:$P$124,HISTORICO!$N704)</f>
        <v>0</v>
      </c>
      <c r="S704" s="6">
        <f>COUNTIF(REG!$V$2:$V$124,HISTORICO!$N704)</f>
        <v>0</v>
      </c>
      <c r="T704" s="6">
        <f>COUNTIF(REG!$AB$2:$AB$124,HISTORICO!$N704)</f>
        <v>0</v>
      </c>
      <c r="U704" s="161" t="str">
        <f>HISTORICO!$P704/HISTORICO!$O704</f>
        <v>#DIV/0!</v>
      </c>
      <c r="V704" s="161" t="str">
        <f>HISTORICO!$Q704/HISTORICO!$O704</f>
        <v>#DIV/0!</v>
      </c>
      <c r="W704" s="161" t="str">
        <f>(HISTORICO!$S704+HISTORICO!$T704)/HISTORICO!$O704</f>
        <v>#DIV/0!</v>
      </c>
      <c r="X704" s="6">
        <f>SUMIF(REG!$D$2:$D$124,HISTORICO!$N704,REG!$F$2:$F$124)+SUMIF(REG!$J$2:$J$124,HISTORICO!$N704,REG!$L$2:$L$124)+SUMIF(REG!$P$2:$P$124,HISTORICO!$N704,REG!$R$2:$R$124)+SUMIF(REG!$V$2:$V$124,HISTORICO!$N704,REG!$X$2:$X$124)+SUMIF(REG!$AB$2:$AB$124,HISTORICO!$N704,REG!$AD$2:$AD$124)</f>
        <v>0</v>
      </c>
      <c r="Y704" s="6">
        <f>SUMIF(REG!$D$2:$D$124,HISTORICO!$N704,REG!$G$2:$G$124)+SUMIF(REG!$J$2:$J$124,HISTORICO!$N704,REG!$M$2:$M$124)+SUMIF(REG!$P$2:$P$124,HISTORICO!$N704,REG!$S$2:$S$124)+SUMIF(REG!$V$2:$V$124,HISTORICO!$N704,REG!$Y$2:$Y$124)+SUMIF(REG!$AB$2:$AB$124,HISTORICO!$N704,REG!$AE$2:$AE$124)</f>
        <v>0</v>
      </c>
      <c r="Z704" s="6">
        <f>SUMIF(REG!$D$2:$D$124,HISTORICO!$N704,REG!$H$2:$H$124)+SUMIF(REG!$J$2:$J$124,HISTORICO!$N704,REG!$N$2:$N$124)+SUMIF(REG!$P$2:$P$124,HISTORICO!$N704,REG!$T$2:$T$124)+SUMIF(REG!$V$2:$V$124,HISTORICO!$N704,REG!$Z$2:$Z$124)+SUMIF(REG!$AB$2:$AB$124,HISTORICO!$N704,REG!$AF$2:$AF$124)</f>
        <v>0</v>
      </c>
      <c r="AA704" s="6">
        <f>SUMIF(REG!$D$2:$D$124,HISTORICO!$N704,REG!$I$2:$I$124)+SUMIF(REG!$J$2:$J$124,HISTORICO!$N704,REG!$O$2:$O$124)+SUMIF(REG!$P$2:$P$124,HISTORICO!$N704,REG!$U$2:$U$124)+SUMIF(REG!$V$2:$V$124,HISTORICO!$N704,REG!$AA$2:$AA$124)+SUMIF(REG!$AB$2:$AB$124,HISTORICO!$N704,REG!$AG$2:$AG$124)</f>
        <v>0</v>
      </c>
      <c r="AB704" s="6">
        <f>SUM(HISTORICO!$X704:$AA704)</f>
        <v>0</v>
      </c>
      <c r="AC704" s="188" t="str">
        <f>HISTORICO!$AB704/HISTORICO!$O704</f>
        <v>#DIV/0!</v>
      </c>
      <c r="AD704" s="149"/>
      <c r="AE704" s="149"/>
      <c r="AF704" s="149"/>
      <c r="AG704" s="149"/>
      <c r="AH704" s="149"/>
      <c r="AI704" s="149"/>
      <c r="AJ704" s="149"/>
    </row>
    <row r="705" ht="14.25" customHeight="1">
      <c r="A705" s="149"/>
      <c r="B705" s="149"/>
      <c r="C705" s="149"/>
      <c r="D705" s="149"/>
      <c r="E705" s="150"/>
      <c r="F705" s="149"/>
      <c r="G705" s="149"/>
      <c r="H705" s="149"/>
      <c r="I705" s="149"/>
      <c r="J705" s="149"/>
      <c r="K705" s="150"/>
      <c r="L705" s="149"/>
      <c r="M705" s="149"/>
      <c r="N705" s="190" t="s">
        <v>783</v>
      </c>
      <c r="O705" s="6">
        <f>SUM(HISTORICO!$P705:$T705)</f>
        <v>0</v>
      </c>
      <c r="P705" s="6">
        <f>COUNTIF(REG!$D$2:$D$124,HISTORICO!$N705)</f>
        <v>0</v>
      </c>
      <c r="Q705" s="6">
        <f>COUNTIF(REG!$J$2:$J$124,HISTORICO!$N705)</f>
        <v>0</v>
      </c>
      <c r="R705" s="6">
        <f>COUNTIF(REG!$P$2:$P$124,HISTORICO!$N705)</f>
        <v>0</v>
      </c>
      <c r="S705" s="6">
        <f>COUNTIF(REG!$V$2:$V$124,HISTORICO!$N705)</f>
        <v>0</v>
      </c>
      <c r="T705" s="6">
        <f>COUNTIF(REG!$AB$2:$AB$124,HISTORICO!$N705)</f>
        <v>0</v>
      </c>
      <c r="U705" s="161" t="str">
        <f>HISTORICO!$P705/HISTORICO!$O705</f>
        <v>#DIV/0!</v>
      </c>
      <c r="V705" s="161" t="str">
        <f>HISTORICO!$Q705/HISTORICO!$O705</f>
        <v>#DIV/0!</v>
      </c>
      <c r="W705" s="161" t="str">
        <f>(HISTORICO!$S705+HISTORICO!$T705)/HISTORICO!$O705</f>
        <v>#DIV/0!</v>
      </c>
      <c r="X705" s="6">
        <f>SUMIF(REG!$D$2:$D$124,HISTORICO!$N705,REG!$F$2:$F$124)+SUMIF(REG!$J$2:$J$124,HISTORICO!$N705,REG!$L$2:$L$124)+SUMIF(REG!$P$2:$P$124,HISTORICO!$N705,REG!$R$2:$R$124)+SUMIF(REG!$V$2:$V$124,HISTORICO!$N705,REG!$X$2:$X$124)+SUMIF(REG!$AB$2:$AB$124,HISTORICO!$N705,REG!$AD$2:$AD$124)</f>
        <v>0</v>
      </c>
      <c r="Y705" s="6">
        <f>SUMIF(REG!$D$2:$D$124,HISTORICO!$N705,REG!$G$2:$G$124)+SUMIF(REG!$J$2:$J$124,HISTORICO!$N705,REG!$M$2:$M$124)+SUMIF(REG!$P$2:$P$124,HISTORICO!$N705,REG!$S$2:$S$124)+SUMIF(REG!$V$2:$V$124,HISTORICO!$N705,REG!$Y$2:$Y$124)+SUMIF(REG!$AB$2:$AB$124,HISTORICO!$N705,REG!$AE$2:$AE$124)</f>
        <v>0</v>
      </c>
      <c r="Z705" s="6">
        <f>SUMIF(REG!$D$2:$D$124,HISTORICO!$N705,REG!$H$2:$H$124)+SUMIF(REG!$J$2:$J$124,HISTORICO!$N705,REG!$N$2:$N$124)+SUMIF(REG!$P$2:$P$124,HISTORICO!$N705,REG!$T$2:$T$124)+SUMIF(REG!$V$2:$V$124,HISTORICO!$N705,REG!$Z$2:$Z$124)+SUMIF(REG!$AB$2:$AB$124,HISTORICO!$N705,REG!$AF$2:$AF$124)</f>
        <v>0</v>
      </c>
      <c r="AA705" s="6">
        <f>SUMIF(REG!$D$2:$D$124,HISTORICO!$N705,REG!$I$2:$I$124)+SUMIF(REG!$J$2:$J$124,HISTORICO!$N705,REG!$O$2:$O$124)+SUMIF(REG!$P$2:$P$124,HISTORICO!$N705,REG!$U$2:$U$124)+SUMIF(REG!$V$2:$V$124,HISTORICO!$N705,REG!$AA$2:$AA$124)+SUMIF(REG!$AB$2:$AB$124,HISTORICO!$N705,REG!$AG$2:$AG$124)</f>
        <v>0</v>
      </c>
      <c r="AB705" s="6">
        <f>SUM(HISTORICO!$X705:$AA705)</f>
        <v>0</v>
      </c>
      <c r="AC705" s="188" t="str">
        <f>HISTORICO!$AB705/HISTORICO!$O705</f>
        <v>#DIV/0!</v>
      </c>
      <c r="AD705" s="149"/>
      <c r="AE705" s="149"/>
      <c r="AF705" s="149"/>
      <c r="AG705" s="149"/>
      <c r="AH705" s="149"/>
      <c r="AI705" s="149"/>
      <c r="AJ705" s="149"/>
    </row>
    <row r="706" ht="14.25" customHeight="1">
      <c r="A706" s="149"/>
      <c r="B706" s="149"/>
      <c r="C706" s="149"/>
      <c r="D706" s="149"/>
      <c r="E706" s="150"/>
      <c r="F706" s="149"/>
      <c r="G706" s="149"/>
      <c r="H706" s="149"/>
      <c r="I706" s="149"/>
      <c r="J706" s="149"/>
      <c r="K706" s="150"/>
      <c r="L706" s="149"/>
      <c r="M706" s="149"/>
      <c r="N706" s="190" t="s">
        <v>784</v>
      </c>
      <c r="O706" s="6">
        <f>SUM(HISTORICO!$P706:$T706)</f>
        <v>0</v>
      </c>
      <c r="P706" s="6">
        <f>COUNTIF(REG!$D$2:$D$124,HISTORICO!$N706)</f>
        <v>0</v>
      </c>
      <c r="Q706" s="6">
        <f>COUNTIF(REG!$J$2:$J$124,HISTORICO!$N706)</f>
        <v>0</v>
      </c>
      <c r="R706" s="6">
        <f>COUNTIF(REG!$P$2:$P$124,HISTORICO!$N706)</f>
        <v>0</v>
      </c>
      <c r="S706" s="6">
        <f>COUNTIF(REG!$V$2:$V$124,HISTORICO!$N706)</f>
        <v>0</v>
      </c>
      <c r="T706" s="6">
        <f>COUNTIF(REG!$AB$2:$AB$124,HISTORICO!$N706)</f>
        <v>0</v>
      </c>
      <c r="U706" s="161" t="str">
        <f>HISTORICO!$P706/HISTORICO!$O706</f>
        <v>#DIV/0!</v>
      </c>
      <c r="V706" s="161" t="str">
        <f>HISTORICO!$Q706/HISTORICO!$O706</f>
        <v>#DIV/0!</v>
      </c>
      <c r="W706" s="161" t="str">
        <f>(HISTORICO!$S706+HISTORICO!$T706)/HISTORICO!$O706</f>
        <v>#DIV/0!</v>
      </c>
      <c r="X706" s="6">
        <f>SUMIF(REG!$D$2:$D$124,HISTORICO!$N706,REG!$F$2:$F$124)+SUMIF(REG!$J$2:$J$124,HISTORICO!$N706,REG!$L$2:$L$124)+SUMIF(REG!$P$2:$P$124,HISTORICO!$N706,REG!$R$2:$R$124)+SUMIF(REG!$V$2:$V$124,HISTORICO!$N706,REG!$X$2:$X$124)+SUMIF(REG!$AB$2:$AB$124,HISTORICO!$N706,REG!$AD$2:$AD$124)</f>
        <v>0</v>
      </c>
      <c r="Y706" s="6">
        <f>SUMIF(REG!$D$2:$D$124,HISTORICO!$N706,REG!$G$2:$G$124)+SUMIF(REG!$J$2:$J$124,HISTORICO!$N706,REG!$M$2:$M$124)+SUMIF(REG!$P$2:$P$124,HISTORICO!$N706,REG!$S$2:$S$124)+SUMIF(REG!$V$2:$V$124,HISTORICO!$N706,REG!$Y$2:$Y$124)+SUMIF(REG!$AB$2:$AB$124,HISTORICO!$N706,REG!$AE$2:$AE$124)</f>
        <v>0</v>
      </c>
      <c r="Z706" s="6">
        <f>SUMIF(REG!$D$2:$D$124,HISTORICO!$N706,REG!$H$2:$H$124)+SUMIF(REG!$J$2:$J$124,HISTORICO!$N706,REG!$N$2:$N$124)+SUMIF(REG!$P$2:$P$124,HISTORICO!$N706,REG!$T$2:$T$124)+SUMIF(REG!$V$2:$V$124,HISTORICO!$N706,REG!$Z$2:$Z$124)+SUMIF(REG!$AB$2:$AB$124,HISTORICO!$N706,REG!$AF$2:$AF$124)</f>
        <v>0</v>
      </c>
      <c r="AA706" s="6">
        <f>SUMIF(REG!$D$2:$D$124,HISTORICO!$N706,REG!$I$2:$I$124)+SUMIF(REG!$J$2:$J$124,HISTORICO!$N706,REG!$O$2:$O$124)+SUMIF(REG!$P$2:$P$124,HISTORICO!$N706,REG!$U$2:$U$124)+SUMIF(REG!$V$2:$V$124,HISTORICO!$N706,REG!$AA$2:$AA$124)+SUMIF(REG!$AB$2:$AB$124,HISTORICO!$N706,REG!$AG$2:$AG$124)</f>
        <v>0</v>
      </c>
      <c r="AB706" s="6">
        <f>SUM(HISTORICO!$X706:$AA706)</f>
        <v>0</v>
      </c>
      <c r="AC706" s="188" t="str">
        <f>HISTORICO!$AB706/HISTORICO!$O706</f>
        <v>#DIV/0!</v>
      </c>
      <c r="AD706" s="149"/>
      <c r="AE706" s="149"/>
      <c r="AF706" s="149"/>
      <c r="AG706" s="149"/>
      <c r="AH706" s="149"/>
      <c r="AI706" s="149"/>
      <c r="AJ706" s="149"/>
    </row>
    <row r="707" ht="14.25" customHeight="1">
      <c r="A707" s="149"/>
      <c r="B707" s="149"/>
      <c r="C707" s="149"/>
      <c r="D707" s="149"/>
      <c r="E707" s="150"/>
      <c r="F707" s="149"/>
      <c r="G707" s="149"/>
      <c r="H707" s="149"/>
      <c r="I707" s="149"/>
      <c r="J707" s="149"/>
      <c r="K707" s="150"/>
      <c r="L707" s="149"/>
      <c r="M707" s="149"/>
      <c r="N707" s="190" t="s">
        <v>787</v>
      </c>
      <c r="O707" s="6">
        <f>SUM(HISTORICO!$P707:$T707)</f>
        <v>0</v>
      </c>
      <c r="P707" s="6">
        <f>COUNTIF(REG!$D$2:$D$124,HISTORICO!$N707)</f>
        <v>0</v>
      </c>
      <c r="Q707" s="6">
        <f>COUNTIF(REG!$J$2:$J$124,HISTORICO!$N707)</f>
        <v>0</v>
      </c>
      <c r="R707" s="6">
        <f>COUNTIF(REG!$P$2:$P$124,HISTORICO!$N707)</f>
        <v>0</v>
      </c>
      <c r="S707" s="6">
        <f>COUNTIF(REG!$V$2:$V$124,HISTORICO!$N707)</f>
        <v>0</v>
      </c>
      <c r="T707" s="6">
        <f>COUNTIF(REG!$AB$2:$AB$124,HISTORICO!$N707)</f>
        <v>0</v>
      </c>
      <c r="U707" s="161" t="str">
        <f>HISTORICO!$P707/HISTORICO!$O707</f>
        <v>#DIV/0!</v>
      </c>
      <c r="V707" s="161" t="str">
        <f>HISTORICO!$Q707/HISTORICO!$O707</f>
        <v>#DIV/0!</v>
      </c>
      <c r="W707" s="161" t="str">
        <f>(HISTORICO!$S707+HISTORICO!$T707)/HISTORICO!$O707</f>
        <v>#DIV/0!</v>
      </c>
      <c r="X707" s="6">
        <f>SUMIF(REG!$D$2:$D$124,HISTORICO!$N707,REG!$F$2:$F$124)+SUMIF(REG!$J$2:$J$124,HISTORICO!$N707,REG!$L$2:$L$124)+SUMIF(REG!$P$2:$P$124,HISTORICO!$N707,REG!$R$2:$R$124)+SUMIF(REG!$V$2:$V$124,HISTORICO!$N707,REG!$X$2:$X$124)+SUMIF(REG!$AB$2:$AB$124,HISTORICO!$N707,REG!$AD$2:$AD$124)</f>
        <v>0</v>
      </c>
      <c r="Y707" s="6">
        <f>SUMIF(REG!$D$2:$D$124,HISTORICO!$N707,REG!$G$2:$G$124)+SUMIF(REG!$J$2:$J$124,HISTORICO!$N707,REG!$M$2:$M$124)+SUMIF(REG!$P$2:$P$124,HISTORICO!$N707,REG!$S$2:$S$124)+SUMIF(REG!$V$2:$V$124,HISTORICO!$N707,REG!$Y$2:$Y$124)+SUMIF(REG!$AB$2:$AB$124,HISTORICO!$N707,REG!$AE$2:$AE$124)</f>
        <v>0</v>
      </c>
      <c r="Z707" s="6">
        <f>SUMIF(REG!$D$2:$D$124,HISTORICO!$N707,REG!$H$2:$H$124)+SUMIF(REG!$J$2:$J$124,HISTORICO!$N707,REG!$N$2:$N$124)+SUMIF(REG!$P$2:$P$124,HISTORICO!$N707,REG!$T$2:$T$124)+SUMIF(REG!$V$2:$V$124,HISTORICO!$N707,REG!$Z$2:$Z$124)+SUMIF(REG!$AB$2:$AB$124,HISTORICO!$N707,REG!$AF$2:$AF$124)</f>
        <v>0</v>
      </c>
      <c r="AA707" s="6">
        <f>SUMIF(REG!$D$2:$D$124,HISTORICO!$N707,REG!$I$2:$I$124)+SUMIF(REG!$J$2:$J$124,HISTORICO!$N707,REG!$O$2:$O$124)+SUMIF(REG!$P$2:$P$124,HISTORICO!$N707,REG!$U$2:$U$124)+SUMIF(REG!$V$2:$V$124,HISTORICO!$N707,REG!$AA$2:$AA$124)+SUMIF(REG!$AB$2:$AB$124,HISTORICO!$N707,REG!$AG$2:$AG$124)</f>
        <v>0</v>
      </c>
      <c r="AB707" s="6">
        <f>SUM(HISTORICO!$X707:$AA707)</f>
        <v>0</v>
      </c>
      <c r="AC707" s="188" t="str">
        <f>HISTORICO!$AB707/HISTORICO!$O707</f>
        <v>#DIV/0!</v>
      </c>
      <c r="AD707" s="149"/>
      <c r="AE707" s="149"/>
      <c r="AF707" s="149"/>
      <c r="AG707" s="149"/>
      <c r="AH707" s="149"/>
      <c r="AI707" s="149"/>
      <c r="AJ707" s="149"/>
    </row>
    <row r="708" ht="14.25" customHeight="1">
      <c r="A708" s="149"/>
      <c r="B708" s="149"/>
      <c r="C708" s="149"/>
      <c r="D708" s="149"/>
      <c r="E708" s="150"/>
      <c r="F708" s="149"/>
      <c r="G708" s="149"/>
      <c r="H708" s="149"/>
      <c r="I708" s="149"/>
      <c r="J708" s="149"/>
      <c r="K708" s="150"/>
      <c r="L708" s="149"/>
      <c r="M708" s="149"/>
      <c r="N708" s="190" t="s">
        <v>788</v>
      </c>
      <c r="O708" s="6">
        <f>SUM(HISTORICO!$P708:$T708)</f>
        <v>0</v>
      </c>
      <c r="P708" s="6">
        <f>COUNTIF(REG!$D$2:$D$124,HISTORICO!$N708)</f>
        <v>0</v>
      </c>
      <c r="Q708" s="6">
        <f>COUNTIF(REG!$J$2:$J$124,HISTORICO!$N708)</f>
        <v>0</v>
      </c>
      <c r="R708" s="6">
        <f>COUNTIF(REG!$P$2:$P$124,HISTORICO!$N708)</f>
        <v>0</v>
      </c>
      <c r="S708" s="6">
        <f>COUNTIF(REG!$V$2:$V$124,HISTORICO!$N708)</f>
        <v>0</v>
      </c>
      <c r="T708" s="6">
        <f>COUNTIF(REG!$AB$2:$AB$124,HISTORICO!$N708)</f>
        <v>0</v>
      </c>
      <c r="U708" s="161" t="str">
        <f>HISTORICO!$P708/HISTORICO!$O708</f>
        <v>#DIV/0!</v>
      </c>
      <c r="V708" s="161" t="str">
        <f>HISTORICO!$Q708/HISTORICO!$O708</f>
        <v>#DIV/0!</v>
      </c>
      <c r="W708" s="161" t="str">
        <f>(HISTORICO!$S708+HISTORICO!$T708)/HISTORICO!$O708</f>
        <v>#DIV/0!</v>
      </c>
      <c r="X708" s="6">
        <f>SUMIF(REG!$D$2:$D$124,HISTORICO!$N708,REG!$F$2:$F$124)+SUMIF(REG!$J$2:$J$124,HISTORICO!$N708,REG!$L$2:$L$124)+SUMIF(REG!$P$2:$P$124,HISTORICO!$N708,REG!$R$2:$R$124)+SUMIF(REG!$V$2:$V$124,HISTORICO!$N708,REG!$X$2:$X$124)+SUMIF(REG!$AB$2:$AB$124,HISTORICO!$N708,REG!$AD$2:$AD$124)</f>
        <v>0</v>
      </c>
      <c r="Y708" s="6">
        <f>SUMIF(REG!$D$2:$D$124,HISTORICO!$N708,REG!$G$2:$G$124)+SUMIF(REG!$J$2:$J$124,HISTORICO!$N708,REG!$M$2:$M$124)+SUMIF(REG!$P$2:$P$124,HISTORICO!$N708,REG!$S$2:$S$124)+SUMIF(REG!$V$2:$V$124,HISTORICO!$N708,REG!$Y$2:$Y$124)+SUMIF(REG!$AB$2:$AB$124,HISTORICO!$N708,REG!$AE$2:$AE$124)</f>
        <v>0</v>
      </c>
      <c r="Z708" s="6">
        <f>SUMIF(REG!$D$2:$D$124,HISTORICO!$N708,REG!$H$2:$H$124)+SUMIF(REG!$J$2:$J$124,HISTORICO!$N708,REG!$N$2:$N$124)+SUMIF(REG!$P$2:$P$124,HISTORICO!$N708,REG!$T$2:$T$124)+SUMIF(REG!$V$2:$V$124,HISTORICO!$N708,REG!$Z$2:$Z$124)+SUMIF(REG!$AB$2:$AB$124,HISTORICO!$N708,REG!$AF$2:$AF$124)</f>
        <v>0</v>
      </c>
      <c r="AA708" s="6">
        <f>SUMIF(REG!$D$2:$D$124,HISTORICO!$N708,REG!$I$2:$I$124)+SUMIF(REG!$J$2:$J$124,HISTORICO!$N708,REG!$O$2:$O$124)+SUMIF(REG!$P$2:$P$124,HISTORICO!$N708,REG!$U$2:$U$124)+SUMIF(REG!$V$2:$V$124,HISTORICO!$N708,REG!$AA$2:$AA$124)+SUMIF(REG!$AB$2:$AB$124,HISTORICO!$N708,REG!$AG$2:$AG$124)</f>
        <v>0</v>
      </c>
      <c r="AB708" s="6">
        <f>SUM(HISTORICO!$X708:$AA708)</f>
        <v>0</v>
      </c>
      <c r="AC708" s="188" t="str">
        <f>HISTORICO!$AB708/HISTORICO!$O708</f>
        <v>#DIV/0!</v>
      </c>
      <c r="AD708" s="149"/>
      <c r="AE708" s="149"/>
      <c r="AF708" s="149"/>
      <c r="AG708" s="149"/>
      <c r="AH708" s="149"/>
      <c r="AI708" s="149"/>
      <c r="AJ708" s="149"/>
    </row>
    <row r="709" ht="14.25" customHeight="1">
      <c r="A709" s="149"/>
      <c r="B709" s="149"/>
      <c r="C709" s="149"/>
      <c r="D709" s="149"/>
      <c r="E709" s="150"/>
      <c r="F709" s="149"/>
      <c r="G709" s="149"/>
      <c r="H709" s="149"/>
      <c r="I709" s="149"/>
      <c r="J709" s="149"/>
      <c r="K709" s="150"/>
      <c r="L709" s="149"/>
      <c r="M709" s="149"/>
      <c r="N709" s="190" t="s">
        <v>789</v>
      </c>
      <c r="O709" s="6">
        <f>SUM(HISTORICO!$P709:$T709)</f>
        <v>0</v>
      </c>
      <c r="P709" s="6">
        <f>COUNTIF(REG!$D$2:$D$124,HISTORICO!$N709)</f>
        <v>0</v>
      </c>
      <c r="Q709" s="6">
        <f>COUNTIF(REG!$J$2:$J$124,HISTORICO!$N709)</f>
        <v>0</v>
      </c>
      <c r="R709" s="6">
        <f>COUNTIF(REG!$P$2:$P$124,HISTORICO!$N709)</f>
        <v>0</v>
      </c>
      <c r="S709" s="6">
        <f>COUNTIF(REG!$V$2:$V$124,HISTORICO!$N709)</f>
        <v>0</v>
      </c>
      <c r="T709" s="6">
        <f>COUNTIF(REG!$AB$2:$AB$124,HISTORICO!$N709)</f>
        <v>0</v>
      </c>
      <c r="U709" s="161" t="str">
        <f>HISTORICO!$P709/HISTORICO!$O709</f>
        <v>#DIV/0!</v>
      </c>
      <c r="V709" s="161" t="str">
        <f>HISTORICO!$Q709/HISTORICO!$O709</f>
        <v>#DIV/0!</v>
      </c>
      <c r="W709" s="161" t="str">
        <f>(HISTORICO!$S709+HISTORICO!$T709)/HISTORICO!$O709</f>
        <v>#DIV/0!</v>
      </c>
      <c r="X709" s="6">
        <f>SUMIF(REG!$D$2:$D$124,HISTORICO!$N709,REG!$F$2:$F$124)+SUMIF(REG!$J$2:$J$124,HISTORICO!$N709,REG!$L$2:$L$124)+SUMIF(REG!$P$2:$P$124,HISTORICO!$N709,REG!$R$2:$R$124)+SUMIF(REG!$V$2:$V$124,HISTORICO!$N709,REG!$X$2:$X$124)+SUMIF(REG!$AB$2:$AB$124,HISTORICO!$N709,REG!$AD$2:$AD$124)</f>
        <v>0</v>
      </c>
      <c r="Y709" s="6">
        <f>SUMIF(REG!$D$2:$D$124,HISTORICO!$N709,REG!$G$2:$G$124)+SUMIF(REG!$J$2:$J$124,HISTORICO!$N709,REG!$M$2:$M$124)+SUMIF(REG!$P$2:$P$124,HISTORICO!$N709,REG!$S$2:$S$124)+SUMIF(REG!$V$2:$V$124,HISTORICO!$N709,REG!$Y$2:$Y$124)+SUMIF(REG!$AB$2:$AB$124,HISTORICO!$N709,REG!$AE$2:$AE$124)</f>
        <v>0</v>
      </c>
      <c r="Z709" s="6">
        <f>SUMIF(REG!$D$2:$D$124,HISTORICO!$N709,REG!$H$2:$H$124)+SUMIF(REG!$J$2:$J$124,HISTORICO!$N709,REG!$N$2:$N$124)+SUMIF(REG!$P$2:$P$124,HISTORICO!$N709,REG!$T$2:$T$124)+SUMIF(REG!$V$2:$V$124,HISTORICO!$N709,REG!$Z$2:$Z$124)+SUMIF(REG!$AB$2:$AB$124,HISTORICO!$N709,REG!$AF$2:$AF$124)</f>
        <v>0</v>
      </c>
      <c r="AA709" s="6">
        <f>SUMIF(REG!$D$2:$D$124,HISTORICO!$N709,REG!$I$2:$I$124)+SUMIF(REG!$J$2:$J$124,HISTORICO!$N709,REG!$O$2:$O$124)+SUMIF(REG!$P$2:$P$124,HISTORICO!$N709,REG!$U$2:$U$124)+SUMIF(REG!$V$2:$V$124,HISTORICO!$N709,REG!$AA$2:$AA$124)+SUMIF(REG!$AB$2:$AB$124,HISTORICO!$N709,REG!$AG$2:$AG$124)</f>
        <v>0</v>
      </c>
      <c r="AB709" s="6">
        <f>SUM(HISTORICO!$X709:$AA709)</f>
        <v>0</v>
      </c>
      <c r="AC709" s="188" t="str">
        <f>HISTORICO!$AB709/HISTORICO!$O709</f>
        <v>#DIV/0!</v>
      </c>
      <c r="AD709" s="149"/>
      <c r="AE709" s="149"/>
      <c r="AF709" s="149"/>
      <c r="AG709" s="149"/>
      <c r="AH709" s="149"/>
      <c r="AI709" s="149"/>
      <c r="AJ709" s="149"/>
    </row>
    <row r="710" ht="14.25" customHeight="1">
      <c r="A710" s="149"/>
      <c r="B710" s="149"/>
      <c r="C710" s="149"/>
      <c r="D710" s="149"/>
      <c r="E710" s="150"/>
      <c r="F710" s="149"/>
      <c r="G710" s="149"/>
      <c r="H710" s="149"/>
      <c r="I710" s="149"/>
      <c r="J710" s="149"/>
      <c r="K710" s="150"/>
      <c r="L710" s="149"/>
      <c r="M710" s="149"/>
      <c r="N710" s="190" t="s">
        <v>790</v>
      </c>
      <c r="O710" s="6">
        <f>SUM(HISTORICO!$P710:$T710)</f>
        <v>0</v>
      </c>
      <c r="P710" s="6">
        <f>COUNTIF(REG!$D$2:$D$124,HISTORICO!$N710)</f>
        <v>0</v>
      </c>
      <c r="Q710" s="6">
        <f>COUNTIF(REG!$J$2:$J$124,HISTORICO!$N710)</f>
        <v>0</v>
      </c>
      <c r="R710" s="6">
        <f>COUNTIF(REG!$P$2:$P$124,HISTORICO!$N710)</f>
        <v>0</v>
      </c>
      <c r="S710" s="6">
        <f>COUNTIF(REG!$V$2:$V$124,HISTORICO!$N710)</f>
        <v>0</v>
      </c>
      <c r="T710" s="6">
        <f>COUNTIF(REG!$AB$2:$AB$124,HISTORICO!$N710)</f>
        <v>0</v>
      </c>
      <c r="U710" s="161" t="str">
        <f>HISTORICO!$P710/HISTORICO!$O710</f>
        <v>#DIV/0!</v>
      </c>
      <c r="V710" s="161" t="str">
        <f>HISTORICO!$Q710/HISTORICO!$O710</f>
        <v>#DIV/0!</v>
      </c>
      <c r="W710" s="161" t="str">
        <f>(HISTORICO!$S710+HISTORICO!$T710)/HISTORICO!$O710</f>
        <v>#DIV/0!</v>
      </c>
      <c r="X710" s="6">
        <f>SUMIF(REG!$D$2:$D$124,HISTORICO!$N710,REG!$F$2:$F$124)+SUMIF(REG!$J$2:$J$124,HISTORICO!$N710,REG!$L$2:$L$124)+SUMIF(REG!$P$2:$P$124,HISTORICO!$N710,REG!$R$2:$R$124)+SUMIF(REG!$V$2:$V$124,HISTORICO!$N710,REG!$X$2:$X$124)+SUMIF(REG!$AB$2:$AB$124,HISTORICO!$N710,REG!$AD$2:$AD$124)</f>
        <v>0</v>
      </c>
      <c r="Y710" s="6">
        <f>SUMIF(REG!$D$2:$D$124,HISTORICO!$N710,REG!$G$2:$G$124)+SUMIF(REG!$J$2:$J$124,HISTORICO!$N710,REG!$M$2:$M$124)+SUMIF(REG!$P$2:$P$124,HISTORICO!$N710,REG!$S$2:$S$124)+SUMIF(REG!$V$2:$V$124,HISTORICO!$N710,REG!$Y$2:$Y$124)+SUMIF(REG!$AB$2:$AB$124,HISTORICO!$N710,REG!$AE$2:$AE$124)</f>
        <v>0</v>
      </c>
      <c r="Z710" s="6">
        <f>SUMIF(REG!$D$2:$D$124,HISTORICO!$N710,REG!$H$2:$H$124)+SUMIF(REG!$J$2:$J$124,HISTORICO!$N710,REG!$N$2:$N$124)+SUMIF(REG!$P$2:$P$124,HISTORICO!$N710,REG!$T$2:$T$124)+SUMIF(REG!$V$2:$V$124,HISTORICO!$N710,REG!$Z$2:$Z$124)+SUMIF(REG!$AB$2:$AB$124,HISTORICO!$N710,REG!$AF$2:$AF$124)</f>
        <v>0</v>
      </c>
      <c r="AA710" s="6">
        <f>SUMIF(REG!$D$2:$D$124,HISTORICO!$N710,REG!$I$2:$I$124)+SUMIF(REG!$J$2:$J$124,HISTORICO!$N710,REG!$O$2:$O$124)+SUMIF(REG!$P$2:$P$124,HISTORICO!$N710,REG!$U$2:$U$124)+SUMIF(REG!$V$2:$V$124,HISTORICO!$N710,REG!$AA$2:$AA$124)+SUMIF(REG!$AB$2:$AB$124,HISTORICO!$N710,REG!$AG$2:$AG$124)</f>
        <v>0</v>
      </c>
      <c r="AB710" s="6">
        <f>SUM(HISTORICO!$X710:$AA710)</f>
        <v>0</v>
      </c>
      <c r="AC710" s="188" t="str">
        <f>HISTORICO!$AB710/HISTORICO!$O710</f>
        <v>#DIV/0!</v>
      </c>
      <c r="AD710" s="149"/>
      <c r="AE710" s="149"/>
      <c r="AF710" s="149"/>
      <c r="AG710" s="149"/>
      <c r="AH710" s="149"/>
      <c r="AI710" s="149"/>
      <c r="AJ710" s="149"/>
    </row>
    <row r="711" ht="14.25" customHeight="1">
      <c r="A711" s="149"/>
      <c r="B711" s="149"/>
      <c r="C711" s="149"/>
      <c r="D711" s="149"/>
      <c r="E711" s="150"/>
      <c r="F711" s="149"/>
      <c r="G711" s="149"/>
      <c r="H711" s="149"/>
      <c r="I711" s="149"/>
      <c r="J711" s="149"/>
      <c r="K711" s="150"/>
      <c r="L711" s="149"/>
      <c r="M711" s="149"/>
      <c r="N711" s="190" t="s">
        <v>796</v>
      </c>
      <c r="O711" s="6">
        <f>SUM(HISTORICO!$P711:$T711)</f>
        <v>0</v>
      </c>
      <c r="P711" s="6">
        <f>COUNTIF(REG!$D$2:$D$124,HISTORICO!$N711)</f>
        <v>0</v>
      </c>
      <c r="Q711" s="6">
        <f>COUNTIF(REG!$J$2:$J$124,HISTORICO!$N711)</f>
        <v>0</v>
      </c>
      <c r="R711" s="6">
        <f>COUNTIF(REG!$P$2:$P$124,HISTORICO!$N711)</f>
        <v>0</v>
      </c>
      <c r="S711" s="6">
        <f>COUNTIF(REG!$V$2:$V$124,HISTORICO!$N711)</f>
        <v>0</v>
      </c>
      <c r="T711" s="6">
        <f>COUNTIF(REG!$AB$2:$AB$124,HISTORICO!$N711)</f>
        <v>0</v>
      </c>
      <c r="U711" s="161" t="str">
        <f>HISTORICO!$P711/HISTORICO!$O711</f>
        <v>#DIV/0!</v>
      </c>
      <c r="V711" s="161" t="str">
        <f>HISTORICO!$Q711/HISTORICO!$O711</f>
        <v>#DIV/0!</v>
      </c>
      <c r="W711" s="161" t="str">
        <f>(HISTORICO!$S711+HISTORICO!$T711)/HISTORICO!$O711</f>
        <v>#DIV/0!</v>
      </c>
      <c r="X711" s="6">
        <f>SUMIF(REG!$D$2:$D$124,HISTORICO!$N711,REG!$F$2:$F$124)+SUMIF(REG!$J$2:$J$124,HISTORICO!$N711,REG!$L$2:$L$124)+SUMIF(REG!$P$2:$P$124,HISTORICO!$N711,REG!$R$2:$R$124)+SUMIF(REG!$V$2:$V$124,HISTORICO!$N711,REG!$X$2:$X$124)+SUMIF(REG!$AB$2:$AB$124,HISTORICO!$N711,REG!$AD$2:$AD$124)</f>
        <v>0</v>
      </c>
      <c r="Y711" s="6">
        <f>SUMIF(REG!$D$2:$D$124,HISTORICO!$N711,REG!$G$2:$G$124)+SUMIF(REG!$J$2:$J$124,HISTORICO!$N711,REG!$M$2:$M$124)+SUMIF(REG!$P$2:$P$124,HISTORICO!$N711,REG!$S$2:$S$124)+SUMIF(REG!$V$2:$V$124,HISTORICO!$N711,REG!$Y$2:$Y$124)+SUMIF(REG!$AB$2:$AB$124,HISTORICO!$N711,REG!$AE$2:$AE$124)</f>
        <v>0</v>
      </c>
      <c r="Z711" s="6">
        <f>SUMIF(REG!$D$2:$D$124,HISTORICO!$N711,REG!$H$2:$H$124)+SUMIF(REG!$J$2:$J$124,HISTORICO!$N711,REG!$N$2:$N$124)+SUMIF(REG!$P$2:$P$124,HISTORICO!$N711,REG!$T$2:$T$124)+SUMIF(REG!$V$2:$V$124,HISTORICO!$N711,REG!$Z$2:$Z$124)+SUMIF(REG!$AB$2:$AB$124,HISTORICO!$N711,REG!$AF$2:$AF$124)</f>
        <v>0</v>
      </c>
      <c r="AA711" s="6">
        <f>SUMIF(REG!$D$2:$D$124,HISTORICO!$N711,REG!$I$2:$I$124)+SUMIF(REG!$J$2:$J$124,HISTORICO!$N711,REG!$O$2:$O$124)+SUMIF(REG!$P$2:$P$124,HISTORICO!$N711,REG!$U$2:$U$124)+SUMIF(REG!$V$2:$V$124,HISTORICO!$N711,REG!$AA$2:$AA$124)+SUMIF(REG!$AB$2:$AB$124,HISTORICO!$N711,REG!$AG$2:$AG$124)</f>
        <v>0</v>
      </c>
      <c r="AB711" s="6">
        <f>SUM(HISTORICO!$X711:$AA711)</f>
        <v>0</v>
      </c>
      <c r="AC711" s="188" t="str">
        <f>HISTORICO!$AB711/HISTORICO!$O711</f>
        <v>#DIV/0!</v>
      </c>
      <c r="AD711" s="149"/>
      <c r="AE711" s="149"/>
      <c r="AF711" s="149"/>
      <c r="AG711" s="149"/>
      <c r="AH711" s="149"/>
      <c r="AI711" s="149"/>
      <c r="AJ711" s="149"/>
    </row>
    <row r="712" ht="14.25" customHeight="1">
      <c r="A712" s="149"/>
      <c r="B712" s="149"/>
      <c r="C712" s="149"/>
      <c r="D712" s="149"/>
      <c r="E712" s="150"/>
      <c r="F712" s="149"/>
      <c r="G712" s="149"/>
      <c r="H712" s="149"/>
      <c r="I712" s="149"/>
      <c r="J712" s="149"/>
      <c r="K712" s="150"/>
      <c r="L712" s="149"/>
      <c r="M712" s="149"/>
      <c r="N712" s="190" t="s">
        <v>800</v>
      </c>
      <c r="O712" s="6">
        <f>SUM(HISTORICO!$P712:$T712)</f>
        <v>0</v>
      </c>
      <c r="P712" s="6">
        <f>COUNTIF(REG!$D$2:$D$124,HISTORICO!$N712)</f>
        <v>0</v>
      </c>
      <c r="Q712" s="6">
        <f>COUNTIF(REG!$J$2:$J$124,HISTORICO!$N712)</f>
        <v>0</v>
      </c>
      <c r="R712" s="6">
        <f>COUNTIF(REG!$P$2:$P$124,HISTORICO!$N712)</f>
        <v>0</v>
      </c>
      <c r="S712" s="6">
        <f>COUNTIF(REG!$V$2:$V$124,HISTORICO!$N712)</f>
        <v>0</v>
      </c>
      <c r="T712" s="6">
        <f>COUNTIF(REG!$AB$2:$AB$124,HISTORICO!$N712)</f>
        <v>0</v>
      </c>
      <c r="U712" s="161" t="str">
        <f>HISTORICO!$P712/HISTORICO!$O712</f>
        <v>#DIV/0!</v>
      </c>
      <c r="V712" s="161" t="str">
        <f>HISTORICO!$Q712/HISTORICO!$O712</f>
        <v>#DIV/0!</v>
      </c>
      <c r="W712" s="161" t="str">
        <f>(HISTORICO!$S712+HISTORICO!$T712)/HISTORICO!$O712</f>
        <v>#DIV/0!</v>
      </c>
      <c r="X712" s="6">
        <f>SUMIF(REG!$D$2:$D$124,HISTORICO!$N712,REG!$F$2:$F$124)+SUMIF(REG!$J$2:$J$124,HISTORICO!$N712,REG!$L$2:$L$124)+SUMIF(REG!$P$2:$P$124,HISTORICO!$N712,REG!$R$2:$R$124)+SUMIF(REG!$V$2:$V$124,HISTORICO!$N712,REG!$X$2:$X$124)+SUMIF(REG!$AB$2:$AB$124,HISTORICO!$N712,REG!$AD$2:$AD$124)</f>
        <v>0</v>
      </c>
      <c r="Y712" s="6">
        <f>SUMIF(REG!$D$2:$D$124,HISTORICO!$N712,REG!$G$2:$G$124)+SUMIF(REG!$J$2:$J$124,HISTORICO!$N712,REG!$M$2:$M$124)+SUMIF(REG!$P$2:$P$124,HISTORICO!$N712,REG!$S$2:$S$124)+SUMIF(REG!$V$2:$V$124,HISTORICO!$N712,REG!$Y$2:$Y$124)+SUMIF(REG!$AB$2:$AB$124,HISTORICO!$N712,REG!$AE$2:$AE$124)</f>
        <v>0</v>
      </c>
      <c r="Z712" s="6">
        <f>SUMIF(REG!$D$2:$D$124,HISTORICO!$N712,REG!$H$2:$H$124)+SUMIF(REG!$J$2:$J$124,HISTORICO!$N712,REG!$N$2:$N$124)+SUMIF(REG!$P$2:$P$124,HISTORICO!$N712,REG!$T$2:$T$124)+SUMIF(REG!$V$2:$V$124,HISTORICO!$N712,REG!$Z$2:$Z$124)+SUMIF(REG!$AB$2:$AB$124,HISTORICO!$N712,REG!$AF$2:$AF$124)</f>
        <v>0</v>
      </c>
      <c r="AA712" s="6">
        <f>SUMIF(REG!$D$2:$D$124,HISTORICO!$N712,REG!$I$2:$I$124)+SUMIF(REG!$J$2:$J$124,HISTORICO!$N712,REG!$O$2:$O$124)+SUMIF(REG!$P$2:$P$124,HISTORICO!$N712,REG!$U$2:$U$124)+SUMIF(REG!$V$2:$V$124,HISTORICO!$N712,REG!$AA$2:$AA$124)+SUMIF(REG!$AB$2:$AB$124,HISTORICO!$N712,REG!$AG$2:$AG$124)</f>
        <v>0</v>
      </c>
      <c r="AB712" s="6">
        <f>SUM(HISTORICO!$X712:$AA712)</f>
        <v>0</v>
      </c>
      <c r="AC712" s="188" t="str">
        <f>HISTORICO!$AB712/HISTORICO!$O712</f>
        <v>#DIV/0!</v>
      </c>
      <c r="AD712" s="149"/>
      <c r="AE712" s="149"/>
      <c r="AF712" s="149"/>
      <c r="AG712" s="149"/>
      <c r="AH712" s="149"/>
      <c r="AI712" s="149"/>
      <c r="AJ712" s="149"/>
    </row>
    <row r="713" ht="14.25" customHeight="1">
      <c r="A713" s="149"/>
      <c r="B713" s="149"/>
      <c r="C713" s="149"/>
      <c r="D713" s="149"/>
      <c r="E713" s="150"/>
      <c r="F713" s="149"/>
      <c r="G713" s="149"/>
      <c r="H713" s="149"/>
      <c r="I713" s="149"/>
      <c r="J713" s="149"/>
      <c r="K713" s="150"/>
      <c r="L713" s="149"/>
      <c r="M713" s="149"/>
      <c r="N713" s="190" t="s">
        <v>804</v>
      </c>
      <c r="O713" s="6">
        <f>SUM(HISTORICO!$P713:$T713)</f>
        <v>0</v>
      </c>
      <c r="P713" s="6">
        <f>COUNTIF(REG!$D$2:$D$124,HISTORICO!$N713)</f>
        <v>0</v>
      </c>
      <c r="Q713" s="6">
        <f>COUNTIF(REG!$J$2:$J$124,HISTORICO!$N713)</f>
        <v>0</v>
      </c>
      <c r="R713" s="6">
        <f>COUNTIF(REG!$P$2:$P$124,HISTORICO!$N713)</f>
        <v>0</v>
      </c>
      <c r="S713" s="6">
        <f>COUNTIF(REG!$V$2:$V$124,HISTORICO!$N713)</f>
        <v>0</v>
      </c>
      <c r="T713" s="6">
        <f>COUNTIF(REG!$AB$2:$AB$124,HISTORICO!$N713)</f>
        <v>0</v>
      </c>
      <c r="U713" s="161" t="str">
        <f>HISTORICO!$P713/HISTORICO!$O713</f>
        <v>#DIV/0!</v>
      </c>
      <c r="V713" s="161" t="str">
        <f>HISTORICO!$Q713/HISTORICO!$O713</f>
        <v>#DIV/0!</v>
      </c>
      <c r="W713" s="161" t="str">
        <f>(HISTORICO!$S713+HISTORICO!$T713)/HISTORICO!$O713</f>
        <v>#DIV/0!</v>
      </c>
      <c r="X713" s="6">
        <f>SUMIF(REG!$D$2:$D$124,HISTORICO!$N713,REG!$F$2:$F$124)+SUMIF(REG!$J$2:$J$124,HISTORICO!$N713,REG!$L$2:$L$124)+SUMIF(REG!$P$2:$P$124,HISTORICO!$N713,REG!$R$2:$R$124)+SUMIF(REG!$V$2:$V$124,HISTORICO!$N713,REG!$X$2:$X$124)+SUMIF(REG!$AB$2:$AB$124,HISTORICO!$N713,REG!$AD$2:$AD$124)</f>
        <v>0</v>
      </c>
      <c r="Y713" s="6">
        <f>SUMIF(REG!$D$2:$D$124,HISTORICO!$N713,REG!$G$2:$G$124)+SUMIF(REG!$J$2:$J$124,HISTORICO!$N713,REG!$M$2:$M$124)+SUMIF(REG!$P$2:$P$124,HISTORICO!$N713,REG!$S$2:$S$124)+SUMIF(REG!$V$2:$V$124,HISTORICO!$N713,REG!$Y$2:$Y$124)+SUMIF(REG!$AB$2:$AB$124,HISTORICO!$N713,REG!$AE$2:$AE$124)</f>
        <v>0</v>
      </c>
      <c r="Z713" s="6">
        <f>SUMIF(REG!$D$2:$D$124,HISTORICO!$N713,REG!$H$2:$H$124)+SUMIF(REG!$J$2:$J$124,HISTORICO!$N713,REG!$N$2:$N$124)+SUMIF(REG!$P$2:$P$124,HISTORICO!$N713,REG!$T$2:$T$124)+SUMIF(REG!$V$2:$V$124,HISTORICO!$N713,REG!$Z$2:$Z$124)+SUMIF(REG!$AB$2:$AB$124,HISTORICO!$N713,REG!$AF$2:$AF$124)</f>
        <v>0</v>
      </c>
      <c r="AA713" s="6">
        <f>SUMIF(REG!$D$2:$D$124,HISTORICO!$N713,REG!$I$2:$I$124)+SUMIF(REG!$J$2:$J$124,HISTORICO!$N713,REG!$O$2:$O$124)+SUMIF(REG!$P$2:$P$124,HISTORICO!$N713,REG!$U$2:$U$124)+SUMIF(REG!$V$2:$V$124,HISTORICO!$N713,REG!$AA$2:$AA$124)+SUMIF(REG!$AB$2:$AB$124,HISTORICO!$N713,REG!$AG$2:$AG$124)</f>
        <v>0</v>
      </c>
      <c r="AB713" s="6">
        <f>SUM(HISTORICO!$X713:$AA713)</f>
        <v>0</v>
      </c>
      <c r="AC713" s="188" t="str">
        <f>HISTORICO!$AB713/HISTORICO!$O713</f>
        <v>#DIV/0!</v>
      </c>
      <c r="AD713" s="149"/>
      <c r="AE713" s="149"/>
      <c r="AF713" s="149"/>
      <c r="AG713" s="149"/>
      <c r="AH713" s="149"/>
      <c r="AI713" s="149"/>
      <c r="AJ713" s="149"/>
    </row>
    <row r="714" ht="14.25" customHeight="1">
      <c r="A714" s="149"/>
      <c r="B714" s="149"/>
      <c r="C714" s="149"/>
      <c r="D714" s="149"/>
      <c r="E714" s="150"/>
      <c r="F714" s="149"/>
      <c r="G714" s="149"/>
      <c r="H714" s="149"/>
      <c r="I714" s="149"/>
      <c r="J714" s="149"/>
      <c r="K714" s="150"/>
      <c r="L714" s="149"/>
      <c r="M714" s="149"/>
      <c r="N714" s="190" t="s">
        <v>791</v>
      </c>
      <c r="O714" s="6">
        <f>SUM(HISTORICO!$P714:$T714)</f>
        <v>0</v>
      </c>
      <c r="P714" s="6">
        <f>COUNTIF(REG!$D$2:$D$124,HISTORICO!$N714)</f>
        <v>0</v>
      </c>
      <c r="Q714" s="6">
        <f>COUNTIF(REG!$J$2:$J$124,HISTORICO!$N714)</f>
        <v>0</v>
      </c>
      <c r="R714" s="6">
        <f>COUNTIF(REG!$P$2:$P$124,HISTORICO!$N714)</f>
        <v>0</v>
      </c>
      <c r="S714" s="6">
        <f>COUNTIF(REG!$V$2:$V$124,HISTORICO!$N714)</f>
        <v>0</v>
      </c>
      <c r="T714" s="6">
        <f>COUNTIF(REG!$AB$2:$AB$124,HISTORICO!$N714)</f>
        <v>0</v>
      </c>
      <c r="U714" s="161" t="str">
        <f>HISTORICO!$P714/HISTORICO!$O714</f>
        <v>#DIV/0!</v>
      </c>
      <c r="V714" s="161" t="str">
        <f>HISTORICO!$Q714/HISTORICO!$O714</f>
        <v>#DIV/0!</v>
      </c>
      <c r="W714" s="161" t="str">
        <f>(HISTORICO!$S714+HISTORICO!$T714)/HISTORICO!$O714</f>
        <v>#DIV/0!</v>
      </c>
      <c r="X714" s="6">
        <f>SUMIF(REG!$D$2:$D$124,HISTORICO!$N714,REG!$F$2:$F$124)+SUMIF(REG!$J$2:$J$124,HISTORICO!$N714,REG!$L$2:$L$124)+SUMIF(REG!$P$2:$P$124,HISTORICO!$N714,REG!$R$2:$R$124)+SUMIF(REG!$V$2:$V$124,HISTORICO!$N714,REG!$X$2:$X$124)+SUMIF(REG!$AB$2:$AB$124,HISTORICO!$N714,REG!$AD$2:$AD$124)</f>
        <v>0</v>
      </c>
      <c r="Y714" s="6">
        <f>SUMIF(REG!$D$2:$D$124,HISTORICO!$N714,REG!$G$2:$G$124)+SUMIF(REG!$J$2:$J$124,HISTORICO!$N714,REG!$M$2:$M$124)+SUMIF(REG!$P$2:$P$124,HISTORICO!$N714,REG!$S$2:$S$124)+SUMIF(REG!$V$2:$V$124,HISTORICO!$N714,REG!$Y$2:$Y$124)+SUMIF(REG!$AB$2:$AB$124,HISTORICO!$N714,REG!$AE$2:$AE$124)</f>
        <v>0</v>
      </c>
      <c r="Z714" s="6">
        <f>SUMIF(REG!$D$2:$D$124,HISTORICO!$N714,REG!$H$2:$H$124)+SUMIF(REG!$J$2:$J$124,HISTORICO!$N714,REG!$N$2:$N$124)+SUMIF(REG!$P$2:$P$124,HISTORICO!$N714,REG!$T$2:$T$124)+SUMIF(REG!$V$2:$V$124,HISTORICO!$N714,REG!$Z$2:$Z$124)+SUMIF(REG!$AB$2:$AB$124,HISTORICO!$N714,REG!$AF$2:$AF$124)</f>
        <v>0</v>
      </c>
      <c r="AA714" s="6">
        <f>SUMIF(REG!$D$2:$D$124,HISTORICO!$N714,REG!$I$2:$I$124)+SUMIF(REG!$J$2:$J$124,HISTORICO!$N714,REG!$O$2:$O$124)+SUMIF(REG!$P$2:$P$124,HISTORICO!$N714,REG!$U$2:$U$124)+SUMIF(REG!$V$2:$V$124,HISTORICO!$N714,REG!$AA$2:$AA$124)+SUMIF(REG!$AB$2:$AB$124,HISTORICO!$N714,REG!$AG$2:$AG$124)</f>
        <v>0</v>
      </c>
      <c r="AB714" s="6">
        <f>SUM(HISTORICO!$X714:$AA714)</f>
        <v>0</v>
      </c>
      <c r="AC714" s="188" t="str">
        <f>HISTORICO!$AB714/HISTORICO!$O714</f>
        <v>#DIV/0!</v>
      </c>
      <c r="AD714" s="149"/>
      <c r="AE714" s="149"/>
      <c r="AF714" s="149"/>
      <c r="AG714" s="149"/>
      <c r="AH714" s="149"/>
      <c r="AI714" s="149"/>
      <c r="AJ714" s="149"/>
    </row>
    <row r="715" ht="14.25" customHeight="1">
      <c r="A715" s="149"/>
      <c r="B715" s="149"/>
      <c r="C715" s="149"/>
      <c r="D715" s="149"/>
      <c r="E715" s="150"/>
      <c r="F715" s="149"/>
      <c r="G715" s="149"/>
      <c r="H715" s="149"/>
      <c r="I715" s="149"/>
      <c r="J715" s="149"/>
      <c r="K715" s="150"/>
      <c r="L715" s="149"/>
      <c r="M715" s="149"/>
      <c r="N715" s="190" t="s">
        <v>792</v>
      </c>
      <c r="O715" s="6">
        <f>SUM(HISTORICO!$P715:$T715)</f>
        <v>0</v>
      </c>
      <c r="P715" s="6">
        <f>COUNTIF(REG!$D$2:$D$124,HISTORICO!$N715)</f>
        <v>0</v>
      </c>
      <c r="Q715" s="6">
        <f>COUNTIF(REG!$J$2:$J$124,HISTORICO!$N715)</f>
        <v>0</v>
      </c>
      <c r="R715" s="6">
        <f>COUNTIF(REG!$P$2:$P$124,HISTORICO!$N715)</f>
        <v>0</v>
      </c>
      <c r="S715" s="6">
        <f>COUNTIF(REG!$V$2:$V$124,HISTORICO!$N715)</f>
        <v>0</v>
      </c>
      <c r="T715" s="6">
        <f>COUNTIF(REG!$AB$2:$AB$124,HISTORICO!$N715)</f>
        <v>0</v>
      </c>
      <c r="U715" s="161" t="str">
        <f>HISTORICO!$P715/HISTORICO!$O715</f>
        <v>#DIV/0!</v>
      </c>
      <c r="V715" s="161" t="str">
        <f>HISTORICO!$Q715/HISTORICO!$O715</f>
        <v>#DIV/0!</v>
      </c>
      <c r="W715" s="161" t="str">
        <f>(HISTORICO!$S715+HISTORICO!$T715)/HISTORICO!$O715</f>
        <v>#DIV/0!</v>
      </c>
      <c r="X715" s="6">
        <f>SUMIF(REG!$D$2:$D$124,HISTORICO!$N715,REG!$F$2:$F$124)+SUMIF(REG!$J$2:$J$124,HISTORICO!$N715,REG!$L$2:$L$124)+SUMIF(REG!$P$2:$P$124,HISTORICO!$N715,REG!$R$2:$R$124)+SUMIF(REG!$V$2:$V$124,HISTORICO!$N715,REG!$X$2:$X$124)+SUMIF(REG!$AB$2:$AB$124,HISTORICO!$N715,REG!$AD$2:$AD$124)</f>
        <v>0</v>
      </c>
      <c r="Y715" s="6">
        <f>SUMIF(REG!$D$2:$D$124,HISTORICO!$N715,REG!$G$2:$G$124)+SUMIF(REG!$J$2:$J$124,HISTORICO!$N715,REG!$M$2:$M$124)+SUMIF(REG!$P$2:$P$124,HISTORICO!$N715,REG!$S$2:$S$124)+SUMIF(REG!$V$2:$V$124,HISTORICO!$N715,REG!$Y$2:$Y$124)+SUMIF(REG!$AB$2:$AB$124,HISTORICO!$N715,REG!$AE$2:$AE$124)</f>
        <v>0</v>
      </c>
      <c r="Z715" s="6">
        <f>SUMIF(REG!$D$2:$D$124,HISTORICO!$N715,REG!$H$2:$H$124)+SUMIF(REG!$J$2:$J$124,HISTORICO!$N715,REG!$N$2:$N$124)+SUMIF(REG!$P$2:$P$124,HISTORICO!$N715,REG!$T$2:$T$124)+SUMIF(REG!$V$2:$V$124,HISTORICO!$N715,REG!$Z$2:$Z$124)+SUMIF(REG!$AB$2:$AB$124,HISTORICO!$N715,REG!$AF$2:$AF$124)</f>
        <v>0</v>
      </c>
      <c r="AA715" s="6">
        <f>SUMIF(REG!$D$2:$D$124,HISTORICO!$N715,REG!$I$2:$I$124)+SUMIF(REG!$J$2:$J$124,HISTORICO!$N715,REG!$O$2:$O$124)+SUMIF(REG!$P$2:$P$124,HISTORICO!$N715,REG!$U$2:$U$124)+SUMIF(REG!$V$2:$V$124,HISTORICO!$N715,REG!$AA$2:$AA$124)+SUMIF(REG!$AB$2:$AB$124,HISTORICO!$N715,REG!$AG$2:$AG$124)</f>
        <v>0</v>
      </c>
      <c r="AB715" s="6">
        <f>SUM(HISTORICO!$X715:$AA715)</f>
        <v>0</v>
      </c>
      <c r="AC715" s="188" t="str">
        <f>HISTORICO!$AB715/HISTORICO!$O715</f>
        <v>#DIV/0!</v>
      </c>
      <c r="AD715" s="149"/>
      <c r="AE715" s="149"/>
      <c r="AF715" s="149"/>
      <c r="AG715" s="149"/>
      <c r="AH715" s="149"/>
      <c r="AI715" s="149"/>
      <c r="AJ715" s="149"/>
    </row>
    <row r="716" ht="14.25" customHeight="1">
      <c r="A716" s="149"/>
      <c r="B716" s="149"/>
      <c r="C716" s="149"/>
      <c r="D716" s="149"/>
      <c r="E716" s="150"/>
      <c r="F716" s="149"/>
      <c r="G716" s="149"/>
      <c r="H716" s="149"/>
      <c r="I716" s="149"/>
      <c r="J716" s="149"/>
      <c r="K716" s="150"/>
      <c r="L716" s="149"/>
      <c r="M716" s="149"/>
      <c r="N716" s="190" t="s">
        <v>793</v>
      </c>
      <c r="O716" s="6">
        <f>SUM(HISTORICO!$P716:$T716)</f>
        <v>0</v>
      </c>
      <c r="P716" s="6">
        <f>COUNTIF(REG!$D$2:$D$124,HISTORICO!$N716)</f>
        <v>0</v>
      </c>
      <c r="Q716" s="6">
        <f>COUNTIF(REG!$J$2:$J$124,HISTORICO!$N716)</f>
        <v>0</v>
      </c>
      <c r="R716" s="6">
        <f>COUNTIF(REG!$P$2:$P$124,HISTORICO!$N716)</f>
        <v>0</v>
      </c>
      <c r="S716" s="6">
        <f>COUNTIF(REG!$V$2:$V$124,HISTORICO!$N716)</f>
        <v>0</v>
      </c>
      <c r="T716" s="6">
        <f>COUNTIF(REG!$AB$2:$AB$124,HISTORICO!$N716)</f>
        <v>0</v>
      </c>
      <c r="U716" s="161" t="str">
        <f>HISTORICO!$P716/HISTORICO!$O716</f>
        <v>#DIV/0!</v>
      </c>
      <c r="V716" s="161" t="str">
        <f>HISTORICO!$Q716/HISTORICO!$O716</f>
        <v>#DIV/0!</v>
      </c>
      <c r="W716" s="161" t="str">
        <f>(HISTORICO!$S716+HISTORICO!$T716)/HISTORICO!$O716</f>
        <v>#DIV/0!</v>
      </c>
      <c r="X716" s="6">
        <f>SUMIF(REG!$D$2:$D$124,HISTORICO!$N716,REG!$F$2:$F$124)+SUMIF(REG!$J$2:$J$124,HISTORICO!$N716,REG!$L$2:$L$124)+SUMIF(REG!$P$2:$P$124,HISTORICO!$N716,REG!$R$2:$R$124)+SUMIF(REG!$V$2:$V$124,HISTORICO!$N716,REG!$X$2:$X$124)+SUMIF(REG!$AB$2:$AB$124,HISTORICO!$N716,REG!$AD$2:$AD$124)</f>
        <v>0</v>
      </c>
      <c r="Y716" s="6">
        <f>SUMIF(REG!$D$2:$D$124,HISTORICO!$N716,REG!$G$2:$G$124)+SUMIF(REG!$J$2:$J$124,HISTORICO!$N716,REG!$M$2:$M$124)+SUMIF(REG!$P$2:$P$124,HISTORICO!$N716,REG!$S$2:$S$124)+SUMIF(REG!$V$2:$V$124,HISTORICO!$N716,REG!$Y$2:$Y$124)+SUMIF(REG!$AB$2:$AB$124,HISTORICO!$N716,REG!$AE$2:$AE$124)</f>
        <v>0</v>
      </c>
      <c r="Z716" s="6">
        <f>SUMIF(REG!$D$2:$D$124,HISTORICO!$N716,REG!$H$2:$H$124)+SUMIF(REG!$J$2:$J$124,HISTORICO!$N716,REG!$N$2:$N$124)+SUMIF(REG!$P$2:$P$124,HISTORICO!$N716,REG!$T$2:$T$124)+SUMIF(REG!$V$2:$V$124,HISTORICO!$N716,REG!$Z$2:$Z$124)+SUMIF(REG!$AB$2:$AB$124,HISTORICO!$N716,REG!$AF$2:$AF$124)</f>
        <v>0</v>
      </c>
      <c r="AA716" s="6">
        <f>SUMIF(REG!$D$2:$D$124,HISTORICO!$N716,REG!$I$2:$I$124)+SUMIF(REG!$J$2:$J$124,HISTORICO!$N716,REG!$O$2:$O$124)+SUMIF(REG!$P$2:$P$124,HISTORICO!$N716,REG!$U$2:$U$124)+SUMIF(REG!$V$2:$V$124,HISTORICO!$N716,REG!$AA$2:$AA$124)+SUMIF(REG!$AB$2:$AB$124,HISTORICO!$N716,REG!$AG$2:$AG$124)</f>
        <v>0</v>
      </c>
      <c r="AB716" s="6">
        <f>SUM(HISTORICO!$X716:$AA716)</f>
        <v>0</v>
      </c>
      <c r="AC716" s="188" t="str">
        <f>HISTORICO!$AB716/HISTORICO!$O716</f>
        <v>#DIV/0!</v>
      </c>
      <c r="AD716" s="149"/>
      <c r="AE716" s="149"/>
      <c r="AF716" s="149"/>
      <c r="AG716" s="149"/>
      <c r="AH716" s="149"/>
      <c r="AI716" s="149"/>
      <c r="AJ716" s="149"/>
    </row>
    <row r="717" ht="14.25" customHeight="1">
      <c r="A717" s="149"/>
      <c r="B717" s="149"/>
      <c r="C717" s="149"/>
      <c r="D717" s="149"/>
      <c r="E717" s="150"/>
      <c r="F717" s="149"/>
      <c r="G717" s="149"/>
      <c r="H717" s="149"/>
      <c r="I717" s="149"/>
      <c r="J717" s="149"/>
      <c r="K717" s="150"/>
      <c r="L717" s="149"/>
      <c r="M717" s="149"/>
      <c r="N717" s="190" t="s">
        <v>752</v>
      </c>
      <c r="O717" s="6">
        <f>SUM(HISTORICO!$P717:$T717)</f>
        <v>0</v>
      </c>
      <c r="P717" s="6">
        <f>COUNTIF(REG!$D$2:$D$124,HISTORICO!$N717)</f>
        <v>0</v>
      </c>
      <c r="Q717" s="6">
        <f>COUNTIF(REG!$J$2:$J$124,HISTORICO!$N717)</f>
        <v>0</v>
      </c>
      <c r="R717" s="6">
        <f>COUNTIF(REG!$P$2:$P$124,HISTORICO!$N717)</f>
        <v>0</v>
      </c>
      <c r="S717" s="6">
        <f>COUNTIF(REG!$V$2:$V$124,HISTORICO!$N717)</f>
        <v>0</v>
      </c>
      <c r="T717" s="6">
        <f>COUNTIF(REG!$AB$2:$AB$124,HISTORICO!$N717)</f>
        <v>0</v>
      </c>
      <c r="U717" s="161" t="str">
        <f>HISTORICO!$P717/HISTORICO!$O717</f>
        <v>#DIV/0!</v>
      </c>
      <c r="V717" s="161" t="str">
        <f>HISTORICO!$Q717/HISTORICO!$O717</f>
        <v>#DIV/0!</v>
      </c>
      <c r="W717" s="161" t="str">
        <f>(HISTORICO!$S717+HISTORICO!$T717)/HISTORICO!$O717</f>
        <v>#DIV/0!</v>
      </c>
      <c r="X717" s="6">
        <f>SUMIF(REG!$D$2:$D$124,HISTORICO!$N717,REG!$F$2:$F$124)+SUMIF(REG!$J$2:$J$124,HISTORICO!$N717,REG!$L$2:$L$124)+SUMIF(REG!$P$2:$P$124,HISTORICO!$N717,REG!$R$2:$R$124)+SUMIF(REG!$V$2:$V$124,HISTORICO!$N717,REG!$X$2:$X$124)+SUMIF(REG!$AB$2:$AB$124,HISTORICO!$N717,REG!$AD$2:$AD$124)</f>
        <v>0</v>
      </c>
      <c r="Y717" s="6">
        <f>SUMIF(REG!$D$2:$D$124,HISTORICO!$N717,REG!$G$2:$G$124)+SUMIF(REG!$J$2:$J$124,HISTORICO!$N717,REG!$M$2:$M$124)+SUMIF(REG!$P$2:$P$124,HISTORICO!$N717,REG!$S$2:$S$124)+SUMIF(REG!$V$2:$V$124,HISTORICO!$N717,REG!$Y$2:$Y$124)+SUMIF(REG!$AB$2:$AB$124,HISTORICO!$N717,REG!$AE$2:$AE$124)</f>
        <v>0</v>
      </c>
      <c r="Z717" s="6">
        <f>SUMIF(REG!$D$2:$D$124,HISTORICO!$N717,REG!$H$2:$H$124)+SUMIF(REG!$J$2:$J$124,HISTORICO!$N717,REG!$N$2:$N$124)+SUMIF(REG!$P$2:$P$124,HISTORICO!$N717,REG!$T$2:$T$124)+SUMIF(REG!$V$2:$V$124,HISTORICO!$N717,REG!$Z$2:$Z$124)+SUMIF(REG!$AB$2:$AB$124,HISTORICO!$N717,REG!$AF$2:$AF$124)</f>
        <v>0</v>
      </c>
      <c r="AA717" s="6">
        <f>SUMIF(REG!$D$2:$D$124,HISTORICO!$N717,REG!$I$2:$I$124)+SUMIF(REG!$J$2:$J$124,HISTORICO!$N717,REG!$O$2:$O$124)+SUMIF(REG!$P$2:$P$124,HISTORICO!$N717,REG!$U$2:$U$124)+SUMIF(REG!$V$2:$V$124,HISTORICO!$N717,REG!$AA$2:$AA$124)+SUMIF(REG!$AB$2:$AB$124,HISTORICO!$N717,REG!$AG$2:$AG$124)</f>
        <v>0</v>
      </c>
      <c r="AB717" s="6">
        <f>SUM(HISTORICO!$X717:$AA717)</f>
        <v>0</v>
      </c>
      <c r="AC717" s="188" t="str">
        <f>HISTORICO!$AB717/HISTORICO!$O717</f>
        <v>#DIV/0!</v>
      </c>
      <c r="AD717" s="149"/>
      <c r="AE717" s="149"/>
      <c r="AF717" s="149"/>
      <c r="AG717" s="149"/>
      <c r="AH717" s="149"/>
      <c r="AI717" s="149"/>
      <c r="AJ717" s="149"/>
    </row>
    <row r="718" ht="14.25" customHeight="1">
      <c r="A718" s="149"/>
      <c r="B718" s="149"/>
      <c r="C718" s="149"/>
      <c r="D718" s="149"/>
      <c r="E718" s="150"/>
      <c r="F718" s="149"/>
      <c r="G718" s="149"/>
      <c r="H718" s="149"/>
      <c r="I718" s="149"/>
      <c r="J718" s="149"/>
      <c r="K718" s="150"/>
      <c r="L718" s="149"/>
      <c r="M718" s="149"/>
      <c r="N718" s="190" t="s">
        <v>794</v>
      </c>
      <c r="O718" s="6">
        <f>SUM(HISTORICO!$P718:$T718)</f>
        <v>0</v>
      </c>
      <c r="P718" s="6">
        <f>COUNTIF(REG!$D$2:$D$124,HISTORICO!$N718)</f>
        <v>0</v>
      </c>
      <c r="Q718" s="6">
        <f>COUNTIF(REG!$J$2:$J$124,HISTORICO!$N718)</f>
        <v>0</v>
      </c>
      <c r="R718" s="6">
        <f>COUNTIF(REG!$P$2:$P$124,HISTORICO!$N718)</f>
        <v>0</v>
      </c>
      <c r="S718" s="6">
        <f>COUNTIF(REG!$V$2:$V$124,HISTORICO!$N718)</f>
        <v>0</v>
      </c>
      <c r="T718" s="6">
        <f>COUNTIF(REG!$AB$2:$AB$124,HISTORICO!$N718)</f>
        <v>0</v>
      </c>
      <c r="U718" s="161" t="str">
        <f>HISTORICO!$P718/HISTORICO!$O718</f>
        <v>#DIV/0!</v>
      </c>
      <c r="V718" s="161" t="str">
        <f>HISTORICO!$Q718/HISTORICO!$O718</f>
        <v>#DIV/0!</v>
      </c>
      <c r="W718" s="161" t="str">
        <f>(HISTORICO!$S718+HISTORICO!$T718)/HISTORICO!$O718</f>
        <v>#DIV/0!</v>
      </c>
      <c r="X718" s="6">
        <f>SUMIF(REG!$D$2:$D$124,HISTORICO!$N718,REG!$F$2:$F$124)+SUMIF(REG!$J$2:$J$124,HISTORICO!$N718,REG!$L$2:$L$124)+SUMIF(REG!$P$2:$P$124,HISTORICO!$N718,REG!$R$2:$R$124)+SUMIF(REG!$V$2:$V$124,HISTORICO!$N718,REG!$X$2:$X$124)+SUMIF(REG!$AB$2:$AB$124,HISTORICO!$N718,REG!$AD$2:$AD$124)</f>
        <v>0</v>
      </c>
      <c r="Y718" s="6">
        <f>SUMIF(REG!$D$2:$D$124,HISTORICO!$N718,REG!$G$2:$G$124)+SUMIF(REG!$J$2:$J$124,HISTORICO!$N718,REG!$M$2:$M$124)+SUMIF(REG!$P$2:$P$124,HISTORICO!$N718,REG!$S$2:$S$124)+SUMIF(REG!$V$2:$V$124,HISTORICO!$N718,REG!$Y$2:$Y$124)+SUMIF(REG!$AB$2:$AB$124,HISTORICO!$N718,REG!$AE$2:$AE$124)</f>
        <v>0</v>
      </c>
      <c r="Z718" s="6">
        <f>SUMIF(REG!$D$2:$D$124,HISTORICO!$N718,REG!$H$2:$H$124)+SUMIF(REG!$J$2:$J$124,HISTORICO!$N718,REG!$N$2:$N$124)+SUMIF(REG!$P$2:$P$124,HISTORICO!$N718,REG!$T$2:$T$124)+SUMIF(REG!$V$2:$V$124,HISTORICO!$N718,REG!$Z$2:$Z$124)+SUMIF(REG!$AB$2:$AB$124,HISTORICO!$N718,REG!$AF$2:$AF$124)</f>
        <v>0</v>
      </c>
      <c r="AA718" s="6">
        <f>SUMIF(REG!$D$2:$D$124,HISTORICO!$N718,REG!$I$2:$I$124)+SUMIF(REG!$J$2:$J$124,HISTORICO!$N718,REG!$O$2:$O$124)+SUMIF(REG!$P$2:$P$124,HISTORICO!$N718,REG!$U$2:$U$124)+SUMIF(REG!$V$2:$V$124,HISTORICO!$N718,REG!$AA$2:$AA$124)+SUMIF(REG!$AB$2:$AB$124,HISTORICO!$N718,REG!$AG$2:$AG$124)</f>
        <v>0</v>
      </c>
      <c r="AB718" s="6">
        <f>SUM(HISTORICO!$X718:$AA718)</f>
        <v>0</v>
      </c>
      <c r="AC718" s="188" t="str">
        <f>HISTORICO!$AB718/HISTORICO!$O718</f>
        <v>#DIV/0!</v>
      </c>
      <c r="AD718" s="149"/>
      <c r="AE718" s="149"/>
      <c r="AF718" s="149"/>
      <c r="AG718" s="149"/>
      <c r="AH718" s="149"/>
      <c r="AI718" s="149"/>
      <c r="AJ718" s="149"/>
    </row>
    <row r="719" ht="14.25" customHeight="1">
      <c r="A719" s="149"/>
      <c r="B719" s="149"/>
      <c r="C719" s="149"/>
      <c r="D719" s="149"/>
      <c r="E719" s="150"/>
      <c r="F719" s="149"/>
      <c r="G719" s="149"/>
      <c r="H719" s="149"/>
      <c r="I719" s="149"/>
      <c r="J719" s="149"/>
      <c r="K719" s="150"/>
      <c r="L719" s="149"/>
      <c r="M719" s="149"/>
      <c r="N719" s="190" t="s">
        <v>797</v>
      </c>
      <c r="O719" s="6">
        <f>SUM(HISTORICO!$P719:$T719)</f>
        <v>0</v>
      </c>
      <c r="P719" s="6">
        <f>COUNTIF(REG!$D$2:$D$124,HISTORICO!$N719)</f>
        <v>0</v>
      </c>
      <c r="Q719" s="6">
        <f>COUNTIF(REG!$J$2:$J$124,HISTORICO!$N719)</f>
        <v>0</v>
      </c>
      <c r="R719" s="6">
        <f>COUNTIF(REG!$P$2:$P$124,HISTORICO!$N719)</f>
        <v>0</v>
      </c>
      <c r="S719" s="6">
        <f>COUNTIF(REG!$V$2:$V$124,HISTORICO!$N719)</f>
        <v>0</v>
      </c>
      <c r="T719" s="6">
        <f>COUNTIF(REG!$AB$2:$AB$124,HISTORICO!$N719)</f>
        <v>0</v>
      </c>
      <c r="U719" s="161" t="str">
        <f>HISTORICO!$P719/HISTORICO!$O719</f>
        <v>#DIV/0!</v>
      </c>
      <c r="V719" s="161" t="str">
        <f>HISTORICO!$Q719/HISTORICO!$O719</f>
        <v>#DIV/0!</v>
      </c>
      <c r="W719" s="161" t="str">
        <f>(HISTORICO!$S719+HISTORICO!$T719)/HISTORICO!$O719</f>
        <v>#DIV/0!</v>
      </c>
      <c r="X719" s="6">
        <f>SUMIF(REG!$D$2:$D$124,HISTORICO!$N719,REG!$F$2:$F$124)+SUMIF(REG!$J$2:$J$124,HISTORICO!$N719,REG!$L$2:$L$124)+SUMIF(REG!$P$2:$P$124,HISTORICO!$N719,REG!$R$2:$R$124)+SUMIF(REG!$V$2:$V$124,HISTORICO!$N719,REG!$X$2:$X$124)+SUMIF(REG!$AB$2:$AB$124,HISTORICO!$N719,REG!$AD$2:$AD$124)</f>
        <v>0</v>
      </c>
      <c r="Y719" s="6">
        <f>SUMIF(REG!$D$2:$D$124,HISTORICO!$N719,REG!$G$2:$G$124)+SUMIF(REG!$J$2:$J$124,HISTORICO!$N719,REG!$M$2:$M$124)+SUMIF(REG!$P$2:$P$124,HISTORICO!$N719,REG!$S$2:$S$124)+SUMIF(REG!$V$2:$V$124,HISTORICO!$N719,REG!$Y$2:$Y$124)+SUMIF(REG!$AB$2:$AB$124,HISTORICO!$N719,REG!$AE$2:$AE$124)</f>
        <v>0</v>
      </c>
      <c r="Z719" s="6">
        <f>SUMIF(REG!$D$2:$D$124,HISTORICO!$N719,REG!$H$2:$H$124)+SUMIF(REG!$J$2:$J$124,HISTORICO!$N719,REG!$N$2:$N$124)+SUMIF(REG!$P$2:$P$124,HISTORICO!$N719,REG!$T$2:$T$124)+SUMIF(REG!$V$2:$V$124,HISTORICO!$N719,REG!$Z$2:$Z$124)+SUMIF(REG!$AB$2:$AB$124,HISTORICO!$N719,REG!$AF$2:$AF$124)</f>
        <v>0</v>
      </c>
      <c r="AA719" s="6">
        <f>SUMIF(REG!$D$2:$D$124,HISTORICO!$N719,REG!$I$2:$I$124)+SUMIF(REG!$J$2:$J$124,HISTORICO!$N719,REG!$O$2:$O$124)+SUMIF(REG!$P$2:$P$124,HISTORICO!$N719,REG!$U$2:$U$124)+SUMIF(REG!$V$2:$V$124,HISTORICO!$N719,REG!$AA$2:$AA$124)+SUMIF(REG!$AB$2:$AB$124,HISTORICO!$N719,REG!$AG$2:$AG$124)</f>
        <v>0</v>
      </c>
      <c r="AB719" s="6">
        <f>SUM(HISTORICO!$X719:$AA719)</f>
        <v>0</v>
      </c>
      <c r="AC719" s="188" t="str">
        <f>HISTORICO!$AB719/HISTORICO!$O719</f>
        <v>#DIV/0!</v>
      </c>
      <c r="AD719" s="149"/>
      <c r="AE719" s="149"/>
      <c r="AF719" s="149"/>
      <c r="AG719" s="149"/>
      <c r="AH719" s="149"/>
      <c r="AI719" s="149"/>
      <c r="AJ719" s="149"/>
    </row>
    <row r="720" ht="14.25" customHeight="1">
      <c r="A720" s="149"/>
      <c r="B720" s="149"/>
      <c r="C720" s="149"/>
      <c r="D720" s="149"/>
      <c r="E720" s="150"/>
      <c r="F720" s="149"/>
      <c r="G720" s="149"/>
      <c r="H720" s="149"/>
      <c r="I720" s="149"/>
      <c r="J720" s="149"/>
      <c r="K720" s="150"/>
      <c r="L720" s="149"/>
      <c r="M720" s="149"/>
      <c r="N720" s="190" t="s">
        <v>798</v>
      </c>
      <c r="O720" s="6">
        <f>SUM(HISTORICO!$P720:$T720)</f>
        <v>0</v>
      </c>
      <c r="P720" s="6">
        <f>COUNTIF(REG!$D$2:$D$124,HISTORICO!$N720)</f>
        <v>0</v>
      </c>
      <c r="Q720" s="6">
        <f>COUNTIF(REG!$J$2:$J$124,HISTORICO!$N720)</f>
        <v>0</v>
      </c>
      <c r="R720" s="6">
        <f>COUNTIF(REG!$P$2:$P$124,HISTORICO!$N720)</f>
        <v>0</v>
      </c>
      <c r="S720" s="6">
        <f>COUNTIF(REG!$V$2:$V$124,HISTORICO!$N720)</f>
        <v>0</v>
      </c>
      <c r="T720" s="6">
        <f>COUNTIF(REG!$AB$2:$AB$124,HISTORICO!$N720)</f>
        <v>0</v>
      </c>
      <c r="U720" s="161" t="str">
        <f>HISTORICO!$P720/HISTORICO!$O720</f>
        <v>#DIV/0!</v>
      </c>
      <c r="V720" s="161" t="str">
        <f>HISTORICO!$Q720/HISTORICO!$O720</f>
        <v>#DIV/0!</v>
      </c>
      <c r="W720" s="161" t="str">
        <f>(HISTORICO!$S720+HISTORICO!$T720)/HISTORICO!$O720</f>
        <v>#DIV/0!</v>
      </c>
      <c r="X720" s="6">
        <f>SUMIF(REG!$D$2:$D$124,HISTORICO!$N720,REG!$F$2:$F$124)+SUMIF(REG!$J$2:$J$124,HISTORICO!$N720,REG!$L$2:$L$124)+SUMIF(REG!$P$2:$P$124,HISTORICO!$N720,REG!$R$2:$R$124)+SUMIF(REG!$V$2:$V$124,HISTORICO!$N720,REG!$X$2:$X$124)+SUMIF(REG!$AB$2:$AB$124,HISTORICO!$N720,REG!$AD$2:$AD$124)</f>
        <v>0</v>
      </c>
      <c r="Y720" s="6">
        <f>SUMIF(REG!$D$2:$D$124,HISTORICO!$N720,REG!$G$2:$G$124)+SUMIF(REG!$J$2:$J$124,HISTORICO!$N720,REG!$M$2:$M$124)+SUMIF(REG!$P$2:$P$124,HISTORICO!$N720,REG!$S$2:$S$124)+SUMIF(REG!$V$2:$V$124,HISTORICO!$N720,REG!$Y$2:$Y$124)+SUMIF(REG!$AB$2:$AB$124,HISTORICO!$N720,REG!$AE$2:$AE$124)</f>
        <v>0</v>
      </c>
      <c r="Z720" s="6">
        <f>SUMIF(REG!$D$2:$D$124,HISTORICO!$N720,REG!$H$2:$H$124)+SUMIF(REG!$J$2:$J$124,HISTORICO!$N720,REG!$N$2:$N$124)+SUMIF(REG!$P$2:$P$124,HISTORICO!$N720,REG!$T$2:$T$124)+SUMIF(REG!$V$2:$V$124,HISTORICO!$N720,REG!$Z$2:$Z$124)+SUMIF(REG!$AB$2:$AB$124,HISTORICO!$N720,REG!$AF$2:$AF$124)</f>
        <v>0</v>
      </c>
      <c r="AA720" s="6">
        <f>SUMIF(REG!$D$2:$D$124,HISTORICO!$N720,REG!$I$2:$I$124)+SUMIF(REG!$J$2:$J$124,HISTORICO!$N720,REG!$O$2:$O$124)+SUMIF(REG!$P$2:$P$124,HISTORICO!$N720,REG!$U$2:$U$124)+SUMIF(REG!$V$2:$V$124,HISTORICO!$N720,REG!$AA$2:$AA$124)+SUMIF(REG!$AB$2:$AB$124,HISTORICO!$N720,REG!$AG$2:$AG$124)</f>
        <v>0</v>
      </c>
      <c r="AB720" s="6">
        <f>SUM(HISTORICO!$X720:$AA720)</f>
        <v>0</v>
      </c>
      <c r="AC720" s="188" t="str">
        <f>HISTORICO!$AB720/HISTORICO!$O720</f>
        <v>#DIV/0!</v>
      </c>
      <c r="AD720" s="149"/>
      <c r="AE720" s="149"/>
      <c r="AF720" s="149"/>
      <c r="AG720" s="149"/>
      <c r="AH720" s="149"/>
      <c r="AI720" s="149"/>
      <c r="AJ720" s="149"/>
    </row>
    <row r="721" ht="14.25" customHeight="1">
      <c r="A721" s="149"/>
      <c r="B721" s="149"/>
      <c r="C721" s="149"/>
      <c r="D721" s="149"/>
      <c r="E721" s="150"/>
      <c r="F721" s="149"/>
      <c r="G721" s="149"/>
      <c r="H721" s="149"/>
      <c r="I721" s="149"/>
      <c r="J721" s="149"/>
      <c r="K721" s="150"/>
      <c r="L721" s="149"/>
      <c r="M721" s="149"/>
      <c r="N721" s="190" t="s">
        <v>773</v>
      </c>
      <c r="O721" s="6">
        <f>SUM(HISTORICO!$P721:$T721)</f>
        <v>0</v>
      </c>
      <c r="P721" s="6">
        <f>COUNTIF(REG!$D$2:$D$124,HISTORICO!$N721)</f>
        <v>0</v>
      </c>
      <c r="Q721" s="6">
        <f>COUNTIF(REG!$J$2:$J$124,HISTORICO!$N721)</f>
        <v>0</v>
      </c>
      <c r="R721" s="6">
        <f>COUNTIF(REG!$P$2:$P$124,HISTORICO!$N721)</f>
        <v>0</v>
      </c>
      <c r="S721" s="6">
        <f>COUNTIF(REG!$V$2:$V$124,HISTORICO!$N721)</f>
        <v>0</v>
      </c>
      <c r="T721" s="6">
        <f>COUNTIF(REG!$AB$2:$AB$124,HISTORICO!$N721)</f>
        <v>0</v>
      </c>
      <c r="U721" s="161" t="str">
        <f>HISTORICO!$P721/HISTORICO!$O721</f>
        <v>#DIV/0!</v>
      </c>
      <c r="V721" s="161" t="str">
        <f>HISTORICO!$Q721/HISTORICO!$O721</f>
        <v>#DIV/0!</v>
      </c>
      <c r="W721" s="161" t="str">
        <f>(HISTORICO!$S721+HISTORICO!$T721)/HISTORICO!$O721</f>
        <v>#DIV/0!</v>
      </c>
      <c r="X721" s="6">
        <f>SUMIF(REG!$D$2:$D$124,HISTORICO!$N721,REG!$F$2:$F$124)+SUMIF(REG!$J$2:$J$124,HISTORICO!$N721,REG!$L$2:$L$124)+SUMIF(REG!$P$2:$P$124,HISTORICO!$N721,REG!$R$2:$R$124)+SUMIF(REG!$V$2:$V$124,HISTORICO!$N721,REG!$X$2:$X$124)+SUMIF(REG!$AB$2:$AB$124,HISTORICO!$N721,REG!$AD$2:$AD$124)</f>
        <v>0</v>
      </c>
      <c r="Y721" s="6">
        <f>SUMIF(REG!$D$2:$D$124,HISTORICO!$N721,REG!$G$2:$G$124)+SUMIF(REG!$J$2:$J$124,HISTORICO!$N721,REG!$M$2:$M$124)+SUMIF(REG!$P$2:$P$124,HISTORICO!$N721,REG!$S$2:$S$124)+SUMIF(REG!$V$2:$V$124,HISTORICO!$N721,REG!$Y$2:$Y$124)+SUMIF(REG!$AB$2:$AB$124,HISTORICO!$N721,REG!$AE$2:$AE$124)</f>
        <v>0</v>
      </c>
      <c r="Z721" s="6">
        <f>SUMIF(REG!$D$2:$D$124,HISTORICO!$N721,REG!$H$2:$H$124)+SUMIF(REG!$J$2:$J$124,HISTORICO!$N721,REG!$N$2:$N$124)+SUMIF(REG!$P$2:$P$124,HISTORICO!$N721,REG!$T$2:$T$124)+SUMIF(REG!$V$2:$V$124,HISTORICO!$N721,REG!$Z$2:$Z$124)+SUMIF(REG!$AB$2:$AB$124,HISTORICO!$N721,REG!$AF$2:$AF$124)</f>
        <v>0</v>
      </c>
      <c r="AA721" s="6">
        <f>SUMIF(REG!$D$2:$D$124,HISTORICO!$N721,REG!$I$2:$I$124)+SUMIF(REG!$J$2:$J$124,HISTORICO!$N721,REG!$O$2:$O$124)+SUMIF(REG!$P$2:$P$124,HISTORICO!$N721,REG!$U$2:$U$124)+SUMIF(REG!$V$2:$V$124,HISTORICO!$N721,REG!$AA$2:$AA$124)+SUMIF(REG!$AB$2:$AB$124,HISTORICO!$N721,REG!$AG$2:$AG$124)</f>
        <v>0</v>
      </c>
      <c r="AB721" s="6">
        <f>SUM(HISTORICO!$X721:$AA721)</f>
        <v>0</v>
      </c>
      <c r="AC721" s="188" t="str">
        <f>HISTORICO!$AB721/HISTORICO!$O721</f>
        <v>#DIV/0!</v>
      </c>
      <c r="AD721" s="149"/>
      <c r="AE721" s="149"/>
      <c r="AF721" s="149"/>
      <c r="AG721" s="149"/>
      <c r="AH721" s="149"/>
      <c r="AI721" s="149"/>
      <c r="AJ721" s="149"/>
    </row>
    <row r="722" ht="14.25" customHeight="1">
      <c r="A722" s="149"/>
      <c r="B722" s="149"/>
      <c r="C722" s="149"/>
      <c r="D722" s="149"/>
      <c r="E722" s="150"/>
      <c r="F722" s="149"/>
      <c r="G722" s="149"/>
      <c r="H722" s="149"/>
      <c r="I722" s="149"/>
      <c r="J722" s="149"/>
      <c r="K722" s="150"/>
      <c r="L722" s="149"/>
      <c r="M722" s="149"/>
      <c r="N722" s="190" t="s">
        <v>805</v>
      </c>
      <c r="O722" s="6">
        <f>SUM(HISTORICO!$P722:$T722)</f>
        <v>0</v>
      </c>
      <c r="P722" s="6">
        <f>COUNTIF(REG!$D$2:$D$124,HISTORICO!$N722)</f>
        <v>0</v>
      </c>
      <c r="Q722" s="6">
        <f>COUNTIF(REG!$J$2:$J$124,HISTORICO!$N722)</f>
        <v>0</v>
      </c>
      <c r="R722" s="6">
        <f>COUNTIF(REG!$P$2:$P$124,HISTORICO!$N722)</f>
        <v>0</v>
      </c>
      <c r="S722" s="6">
        <f>COUNTIF(REG!$V$2:$V$124,HISTORICO!$N722)</f>
        <v>0</v>
      </c>
      <c r="T722" s="6">
        <f>COUNTIF(REG!$AB$2:$AB$124,HISTORICO!$N722)</f>
        <v>0</v>
      </c>
      <c r="U722" s="161" t="str">
        <f>HISTORICO!$P722/HISTORICO!$O722</f>
        <v>#DIV/0!</v>
      </c>
      <c r="V722" s="161" t="str">
        <f>HISTORICO!$Q722/HISTORICO!$O722</f>
        <v>#DIV/0!</v>
      </c>
      <c r="W722" s="161" t="str">
        <f>(HISTORICO!$S722+HISTORICO!$T722)/HISTORICO!$O722</f>
        <v>#DIV/0!</v>
      </c>
      <c r="X722" s="6">
        <f>SUMIF(REG!$D$2:$D$124,HISTORICO!$N722,REG!$F$2:$F$124)+SUMIF(REG!$J$2:$J$124,HISTORICO!$N722,REG!$L$2:$L$124)+SUMIF(REG!$P$2:$P$124,HISTORICO!$N722,REG!$R$2:$R$124)+SUMIF(REG!$V$2:$V$124,HISTORICO!$N722,REG!$X$2:$X$124)+SUMIF(REG!$AB$2:$AB$124,HISTORICO!$N722,REG!$AD$2:$AD$124)</f>
        <v>0</v>
      </c>
      <c r="Y722" s="6">
        <f>SUMIF(REG!$D$2:$D$124,HISTORICO!$N722,REG!$G$2:$G$124)+SUMIF(REG!$J$2:$J$124,HISTORICO!$N722,REG!$M$2:$M$124)+SUMIF(REG!$P$2:$P$124,HISTORICO!$N722,REG!$S$2:$S$124)+SUMIF(REG!$V$2:$V$124,HISTORICO!$N722,REG!$Y$2:$Y$124)+SUMIF(REG!$AB$2:$AB$124,HISTORICO!$N722,REG!$AE$2:$AE$124)</f>
        <v>0</v>
      </c>
      <c r="Z722" s="6">
        <f>SUMIF(REG!$D$2:$D$124,HISTORICO!$N722,REG!$H$2:$H$124)+SUMIF(REG!$J$2:$J$124,HISTORICO!$N722,REG!$N$2:$N$124)+SUMIF(REG!$P$2:$P$124,HISTORICO!$N722,REG!$T$2:$T$124)+SUMIF(REG!$V$2:$V$124,HISTORICO!$N722,REG!$Z$2:$Z$124)+SUMIF(REG!$AB$2:$AB$124,HISTORICO!$N722,REG!$AF$2:$AF$124)</f>
        <v>0</v>
      </c>
      <c r="AA722" s="6">
        <f>SUMIF(REG!$D$2:$D$124,HISTORICO!$N722,REG!$I$2:$I$124)+SUMIF(REG!$J$2:$J$124,HISTORICO!$N722,REG!$O$2:$O$124)+SUMIF(REG!$P$2:$P$124,HISTORICO!$N722,REG!$U$2:$U$124)+SUMIF(REG!$V$2:$V$124,HISTORICO!$N722,REG!$AA$2:$AA$124)+SUMIF(REG!$AB$2:$AB$124,HISTORICO!$N722,REG!$AG$2:$AG$124)</f>
        <v>0</v>
      </c>
      <c r="AB722" s="6">
        <f>SUM(HISTORICO!$X722:$AA722)</f>
        <v>0</v>
      </c>
      <c r="AC722" s="188" t="str">
        <f>HISTORICO!$AB722/HISTORICO!$O722</f>
        <v>#DIV/0!</v>
      </c>
      <c r="AD722" s="149"/>
      <c r="AE722" s="149"/>
      <c r="AF722" s="149"/>
      <c r="AG722" s="149"/>
      <c r="AH722" s="149"/>
      <c r="AI722" s="149"/>
      <c r="AJ722" s="149"/>
    </row>
    <row r="723" ht="14.25" customHeight="1">
      <c r="A723" s="149"/>
      <c r="B723" s="149"/>
      <c r="C723" s="149"/>
      <c r="D723" s="149"/>
      <c r="E723" s="150"/>
      <c r="F723" s="149"/>
      <c r="G723" s="149"/>
      <c r="H723" s="149"/>
      <c r="I723" s="149"/>
      <c r="J723" s="149"/>
      <c r="K723" s="150"/>
      <c r="L723" s="149"/>
      <c r="M723" s="149"/>
      <c r="N723" s="190" t="s">
        <v>806</v>
      </c>
      <c r="O723" s="6">
        <f>SUM(HISTORICO!$P723:$T723)</f>
        <v>0</v>
      </c>
      <c r="P723" s="6">
        <f>COUNTIF(REG!$D$2:$D$124,HISTORICO!$N723)</f>
        <v>0</v>
      </c>
      <c r="Q723" s="6">
        <f>COUNTIF(REG!$J$2:$J$124,HISTORICO!$N723)</f>
        <v>0</v>
      </c>
      <c r="R723" s="6">
        <f>COUNTIF(REG!$P$2:$P$124,HISTORICO!$N723)</f>
        <v>0</v>
      </c>
      <c r="S723" s="6">
        <f>COUNTIF(REG!$V$2:$V$124,HISTORICO!$N723)</f>
        <v>0</v>
      </c>
      <c r="T723" s="6">
        <f>COUNTIF(REG!$AB$2:$AB$124,HISTORICO!$N723)</f>
        <v>0</v>
      </c>
      <c r="U723" s="161" t="str">
        <f>HISTORICO!$P723/HISTORICO!$O723</f>
        <v>#DIV/0!</v>
      </c>
      <c r="V723" s="161" t="str">
        <f>HISTORICO!$Q723/HISTORICO!$O723</f>
        <v>#DIV/0!</v>
      </c>
      <c r="W723" s="161" t="str">
        <f>(HISTORICO!$S723+HISTORICO!$T723)/HISTORICO!$O723</f>
        <v>#DIV/0!</v>
      </c>
      <c r="X723" s="6">
        <f>SUMIF(REG!$D$2:$D$124,HISTORICO!$N723,REG!$F$2:$F$124)+SUMIF(REG!$J$2:$J$124,HISTORICO!$N723,REG!$L$2:$L$124)+SUMIF(REG!$P$2:$P$124,HISTORICO!$N723,REG!$R$2:$R$124)+SUMIF(REG!$V$2:$V$124,HISTORICO!$N723,REG!$X$2:$X$124)+SUMIF(REG!$AB$2:$AB$124,HISTORICO!$N723,REG!$AD$2:$AD$124)</f>
        <v>0</v>
      </c>
      <c r="Y723" s="6">
        <f>SUMIF(REG!$D$2:$D$124,HISTORICO!$N723,REG!$G$2:$G$124)+SUMIF(REG!$J$2:$J$124,HISTORICO!$N723,REG!$M$2:$M$124)+SUMIF(REG!$P$2:$P$124,HISTORICO!$N723,REG!$S$2:$S$124)+SUMIF(REG!$V$2:$V$124,HISTORICO!$N723,REG!$Y$2:$Y$124)+SUMIF(REG!$AB$2:$AB$124,HISTORICO!$N723,REG!$AE$2:$AE$124)</f>
        <v>0</v>
      </c>
      <c r="Z723" s="6">
        <f>SUMIF(REG!$D$2:$D$124,HISTORICO!$N723,REG!$H$2:$H$124)+SUMIF(REG!$J$2:$J$124,HISTORICO!$N723,REG!$N$2:$N$124)+SUMIF(REG!$P$2:$P$124,HISTORICO!$N723,REG!$T$2:$T$124)+SUMIF(REG!$V$2:$V$124,HISTORICO!$N723,REG!$Z$2:$Z$124)+SUMIF(REG!$AB$2:$AB$124,HISTORICO!$N723,REG!$AF$2:$AF$124)</f>
        <v>0</v>
      </c>
      <c r="AA723" s="6">
        <f>SUMIF(REG!$D$2:$D$124,HISTORICO!$N723,REG!$I$2:$I$124)+SUMIF(REG!$J$2:$J$124,HISTORICO!$N723,REG!$O$2:$O$124)+SUMIF(REG!$P$2:$P$124,HISTORICO!$N723,REG!$U$2:$U$124)+SUMIF(REG!$V$2:$V$124,HISTORICO!$N723,REG!$AA$2:$AA$124)+SUMIF(REG!$AB$2:$AB$124,HISTORICO!$N723,REG!$AG$2:$AG$124)</f>
        <v>0</v>
      </c>
      <c r="AB723" s="6">
        <f>SUM(HISTORICO!$X723:$AA723)</f>
        <v>0</v>
      </c>
      <c r="AC723" s="188" t="str">
        <f>HISTORICO!$AB723/HISTORICO!$O723</f>
        <v>#DIV/0!</v>
      </c>
      <c r="AD723" s="149"/>
      <c r="AE723" s="149"/>
      <c r="AF723" s="149"/>
      <c r="AG723" s="149"/>
      <c r="AH723" s="149"/>
      <c r="AI723" s="149"/>
      <c r="AJ723" s="149"/>
    </row>
    <row r="724" ht="14.25" customHeight="1">
      <c r="A724" s="149"/>
      <c r="B724" s="149"/>
      <c r="C724" s="149"/>
      <c r="D724" s="149"/>
      <c r="E724" s="150"/>
      <c r="F724" s="149"/>
      <c r="G724" s="149"/>
      <c r="H724" s="149"/>
      <c r="I724" s="149"/>
      <c r="J724" s="149"/>
      <c r="K724" s="150"/>
      <c r="L724" s="149"/>
      <c r="M724" s="149"/>
      <c r="N724" s="190" t="s">
        <v>801</v>
      </c>
      <c r="O724" s="6">
        <f>SUM(HISTORICO!$P724:$T724)</f>
        <v>0</v>
      </c>
      <c r="P724" s="6">
        <f>COUNTIF(REG!$D$2:$D$124,HISTORICO!$N724)</f>
        <v>0</v>
      </c>
      <c r="Q724" s="6">
        <f>COUNTIF(REG!$J$2:$J$124,HISTORICO!$N724)</f>
        <v>0</v>
      </c>
      <c r="R724" s="6">
        <f>COUNTIF(REG!$P$2:$P$124,HISTORICO!$N724)</f>
        <v>0</v>
      </c>
      <c r="S724" s="6">
        <f>COUNTIF(REG!$V$2:$V$124,HISTORICO!$N724)</f>
        <v>0</v>
      </c>
      <c r="T724" s="6">
        <f>COUNTIF(REG!$AB$2:$AB$124,HISTORICO!$N724)</f>
        <v>0</v>
      </c>
      <c r="U724" s="161" t="str">
        <f>HISTORICO!$P724/HISTORICO!$O724</f>
        <v>#DIV/0!</v>
      </c>
      <c r="V724" s="161" t="str">
        <f>HISTORICO!$Q724/HISTORICO!$O724</f>
        <v>#DIV/0!</v>
      </c>
      <c r="W724" s="161" t="str">
        <f>(HISTORICO!$S724+HISTORICO!$T724)/HISTORICO!$O724</f>
        <v>#DIV/0!</v>
      </c>
      <c r="X724" s="6">
        <f>SUMIF(REG!$D$2:$D$124,HISTORICO!$N724,REG!$F$2:$F$124)+SUMIF(REG!$J$2:$J$124,HISTORICO!$N724,REG!$L$2:$L$124)+SUMIF(REG!$P$2:$P$124,HISTORICO!$N724,REG!$R$2:$R$124)+SUMIF(REG!$V$2:$V$124,HISTORICO!$N724,REG!$X$2:$X$124)+SUMIF(REG!$AB$2:$AB$124,HISTORICO!$N724,REG!$AD$2:$AD$124)</f>
        <v>0</v>
      </c>
      <c r="Y724" s="6">
        <f>SUMIF(REG!$D$2:$D$124,HISTORICO!$N724,REG!$G$2:$G$124)+SUMIF(REG!$J$2:$J$124,HISTORICO!$N724,REG!$M$2:$M$124)+SUMIF(REG!$P$2:$P$124,HISTORICO!$N724,REG!$S$2:$S$124)+SUMIF(REG!$V$2:$V$124,HISTORICO!$N724,REG!$Y$2:$Y$124)+SUMIF(REG!$AB$2:$AB$124,HISTORICO!$N724,REG!$AE$2:$AE$124)</f>
        <v>0</v>
      </c>
      <c r="Z724" s="6">
        <f>SUMIF(REG!$D$2:$D$124,HISTORICO!$N724,REG!$H$2:$H$124)+SUMIF(REG!$J$2:$J$124,HISTORICO!$N724,REG!$N$2:$N$124)+SUMIF(REG!$P$2:$P$124,HISTORICO!$N724,REG!$T$2:$T$124)+SUMIF(REG!$V$2:$V$124,HISTORICO!$N724,REG!$Z$2:$Z$124)+SUMIF(REG!$AB$2:$AB$124,HISTORICO!$N724,REG!$AF$2:$AF$124)</f>
        <v>0</v>
      </c>
      <c r="AA724" s="6">
        <f>SUMIF(REG!$D$2:$D$124,HISTORICO!$N724,REG!$I$2:$I$124)+SUMIF(REG!$J$2:$J$124,HISTORICO!$N724,REG!$O$2:$O$124)+SUMIF(REG!$P$2:$P$124,HISTORICO!$N724,REG!$U$2:$U$124)+SUMIF(REG!$V$2:$V$124,HISTORICO!$N724,REG!$AA$2:$AA$124)+SUMIF(REG!$AB$2:$AB$124,HISTORICO!$N724,REG!$AG$2:$AG$124)</f>
        <v>0</v>
      </c>
      <c r="AB724" s="6">
        <f>SUM(HISTORICO!$X724:$AA724)</f>
        <v>0</v>
      </c>
      <c r="AC724" s="188" t="str">
        <f>HISTORICO!$AB724/HISTORICO!$O724</f>
        <v>#DIV/0!</v>
      </c>
      <c r="AD724" s="149"/>
      <c r="AE724" s="149"/>
      <c r="AF724" s="149"/>
      <c r="AG724" s="149"/>
      <c r="AH724" s="149"/>
      <c r="AI724" s="149"/>
      <c r="AJ724" s="149"/>
    </row>
    <row r="725" ht="14.25" customHeight="1">
      <c r="A725" s="149"/>
      <c r="B725" s="149"/>
      <c r="C725" s="149"/>
      <c r="D725" s="149"/>
      <c r="E725" s="150"/>
      <c r="F725" s="149"/>
      <c r="G725" s="149"/>
      <c r="H725" s="149"/>
      <c r="I725" s="149"/>
      <c r="J725" s="149"/>
      <c r="K725" s="150"/>
      <c r="L725" s="149"/>
      <c r="M725" s="149"/>
      <c r="N725" s="190" t="s">
        <v>802</v>
      </c>
      <c r="O725" s="6">
        <f>SUM(HISTORICO!$P725:$T725)</f>
        <v>0</v>
      </c>
      <c r="P725" s="6">
        <f>COUNTIF(REG!$D$2:$D$124,HISTORICO!$N725)</f>
        <v>0</v>
      </c>
      <c r="Q725" s="6">
        <f>COUNTIF(REG!$J$2:$J$124,HISTORICO!$N725)</f>
        <v>0</v>
      </c>
      <c r="R725" s="6">
        <f>COUNTIF(REG!$P$2:$P$124,HISTORICO!$N725)</f>
        <v>0</v>
      </c>
      <c r="S725" s="6">
        <f>COUNTIF(REG!$V$2:$V$124,HISTORICO!$N725)</f>
        <v>0</v>
      </c>
      <c r="T725" s="6">
        <f>COUNTIF(REG!$AB$2:$AB$124,HISTORICO!$N725)</f>
        <v>0</v>
      </c>
      <c r="U725" s="161" t="str">
        <f>HISTORICO!$P725/HISTORICO!$O725</f>
        <v>#DIV/0!</v>
      </c>
      <c r="V725" s="161" t="str">
        <f>HISTORICO!$Q725/HISTORICO!$O725</f>
        <v>#DIV/0!</v>
      </c>
      <c r="W725" s="161" t="str">
        <f>(HISTORICO!$S725+HISTORICO!$T725)/HISTORICO!$O725</f>
        <v>#DIV/0!</v>
      </c>
      <c r="X725" s="6">
        <f>SUMIF(REG!$D$2:$D$124,HISTORICO!$N725,REG!$F$2:$F$124)+SUMIF(REG!$J$2:$J$124,HISTORICO!$N725,REG!$L$2:$L$124)+SUMIF(REG!$P$2:$P$124,HISTORICO!$N725,REG!$R$2:$R$124)+SUMIF(REG!$V$2:$V$124,HISTORICO!$N725,REG!$X$2:$X$124)+SUMIF(REG!$AB$2:$AB$124,HISTORICO!$N725,REG!$AD$2:$AD$124)</f>
        <v>0</v>
      </c>
      <c r="Y725" s="6">
        <f>SUMIF(REG!$D$2:$D$124,HISTORICO!$N725,REG!$G$2:$G$124)+SUMIF(REG!$J$2:$J$124,HISTORICO!$N725,REG!$M$2:$M$124)+SUMIF(REG!$P$2:$P$124,HISTORICO!$N725,REG!$S$2:$S$124)+SUMIF(REG!$V$2:$V$124,HISTORICO!$N725,REG!$Y$2:$Y$124)+SUMIF(REG!$AB$2:$AB$124,HISTORICO!$N725,REG!$AE$2:$AE$124)</f>
        <v>0</v>
      </c>
      <c r="Z725" s="6">
        <f>SUMIF(REG!$D$2:$D$124,HISTORICO!$N725,REG!$H$2:$H$124)+SUMIF(REG!$J$2:$J$124,HISTORICO!$N725,REG!$N$2:$N$124)+SUMIF(REG!$P$2:$P$124,HISTORICO!$N725,REG!$T$2:$T$124)+SUMIF(REG!$V$2:$V$124,HISTORICO!$N725,REG!$Z$2:$Z$124)+SUMIF(REG!$AB$2:$AB$124,HISTORICO!$N725,REG!$AF$2:$AF$124)</f>
        <v>0</v>
      </c>
      <c r="AA725" s="6">
        <f>SUMIF(REG!$D$2:$D$124,HISTORICO!$N725,REG!$I$2:$I$124)+SUMIF(REG!$J$2:$J$124,HISTORICO!$N725,REG!$O$2:$O$124)+SUMIF(REG!$P$2:$P$124,HISTORICO!$N725,REG!$U$2:$U$124)+SUMIF(REG!$V$2:$V$124,HISTORICO!$N725,REG!$AA$2:$AA$124)+SUMIF(REG!$AB$2:$AB$124,HISTORICO!$N725,REG!$AG$2:$AG$124)</f>
        <v>0</v>
      </c>
      <c r="AB725" s="6">
        <f>SUM(HISTORICO!$X725:$AA725)</f>
        <v>0</v>
      </c>
      <c r="AC725" s="188" t="str">
        <f>HISTORICO!$AB725/HISTORICO!$O725</f>
        <v>#DIV/0!</v>
      </c>
      <c r="AD725" s="149"/>
      <c r="AE725" s="149"/>
      <c r="AF725" s="149"/>
      <c r="AG725" s="149"/>
      <c r="AH725" s="149"/>
      <c r="AI725" s="149"/>
      <c r="AJ725" s="149"/>
    </row>
    <row r="726" ht="14.25" customHeight="1">
      <c r="A726" s="149"/>
      <c r="B726" s="149"/>
      <c r="C726" s="149"/>
      <c r="D726" s="149"/>
      <c r="E726" s="150"/>
      <c r="F726" s="149"/>
      <c r="G726" s="149"/>
      <c r="H726" s="149"/>
      <c r="I726" s="149"/>
      <c r="J726" s="149"/>
      <c r="K726" s="150"/>
      <c r="L726" s="149"/>
      <c r="M726" s="149"/>
      <c r="N726" s="190" t="s">
        <v>803</v>
      </c>
      <c r="O726" s="6">
        <f>SUM(HISTORICO!$P726:$T726)</f>
        <v>0</v>
      </c>
      <c r="P726" s="6">
        <f>COUNTIF(REG!$D$2:$D$124,HISTORICO!$N726)</f>
        <v>0</v>
      </c>
      <c r="Q726" s="6">
        <f>COUNTIF(REG!$J$2:$J$124,HISTORICO!$N726)</f>
        <v>0</v>
      </c>
      <c r="R726" s="6">
        <f>COUNTIF(REG!$P$2:$P$124,HISTORICO!$N726)</f>
        <v>0</v>
      </c>
      <c r="S726" s="6">
        <f>COUNTIF(REG!$V$2:$V$124,HISTORICO!$N726)</f>
        <v>0</v>
      </c>
      <c r="T726" s="6">
        <f>COUNTIF(REG!$AB$2:$AB$124,HISTORICO!$N726)</f>
        <v>0</v>
      </c>
      <c r="U726" s="161" t="str">
        <f>HISTORICO!$P726/HISTORICO!$O726</f>
        <v>#DIV/0!</v>
      </c>
      <c r="V726" s="161" t="str">
        <f>HISTORICO!$Q726/HISTORICO!$O726</f>
        <v>#DIV/0!</v>
      </c>
      <c r="W726" s="161" t="str">
        <f>(HISTORICO!$S726+HISTORICO!$T726)/HISTORICO!$O726</f>
        <v>#DIV/0!</v>
      </c>
      <c r="X726" s="6">
        <f>SUMIF(REG!$D$2:$D$124,HISTORICO!$N726,REG!$F$2:$F$124)+SUMIF(REG!$J$2:$J$124,HISTORICO!$N726,REG!$L$2:$L$124)+SUMIF(REG!$P$2:$P$124,HISTORICO!$N726,REG!$R$2:$R$124)+SUMIF(REG!$V$2:$V$124,HISTORICO!$N726,REG!$X$2:$X$124)+SUMIF(REG!$AB$2:$AB$124,HISTORICO!$N726,REG!$AD$2:$AD$124)</f>
        <v>0</v>
      </c>
      <c r="Y726" s="6">
        <f>SUMIF(REG!$D$2:$D$124,HISTORICO!$N726,REG!$G$2:$G$124)+SUMIF(REG!$J$2:$J$124,HISTORICO!$N726,REG!$M$2:$M$124)+SUMIF(REG!$P$2:$P$124,HISTORICO!$N726,REG!$S$2:$S$124)+SUMIF(REG!$V$2:$V$124,HISTORICO!$N726,REG!$Y$2:$Y$124)+SUMIF(REG!$AB$2:$AB$124,HISTORICO!$N726,REG!$AE$2:$AE$124)</f>
        <v>0</v>
      </c>
      <c r="Z726" s="6">
        <f>SUMIF(REG!$D$2:$D$124,HISTORICO!$N726,REG!$H$2:$H$124)+SUMIF(REG!$J$2:$J$124,HISTORICO!$N726,REG!$N$2:$N$124)+SUMIF(REG!$P$2:$P$124,HISTORICO!$N726,REG!$T$2:$T$124)+SUMIF(REG!$V$2:$V$124,HISTORICO!$N726,REG!$Z$2:$Z$124)+SUMIF(REG!$AB$2:$AB$124,HISTORICO!$N726,REG!$AF$2:$AF$124)</f>
        <v>0</v>
      </c>
      <c r="AA726" s="6">
        <f>SUMIF(REG!$D$2:$D$124,HISTORICO!$N726,REG!$I$2:$I$124)+SUMIF(REG!$J$2:$J$124,HISTORICO!$N726,REG!$O$2:$O$124)+SUMIF(REG!$P$2:$P$124,HISTORICO!$N726,REG!$U$2:$U$124)+SUMIF(REG!$V$2:$V$124,HISTORICO!$N726,REG!$AA$2:$AA$124)+SUMIF(REG!$AB$2:$AB$124,HISTORICO!$N726,REG!$AG$2:$AG$124)</f>
        <v>0</v>
      </c>
      <c r="AB726" s="6">
        <f>SUM(HISTORICO!$X726:$AA726)</f>
        <v>0</v>
      </c>
      <c r="AC726" s="188" t="str">
        <f>HISTORICO!$AB726/HISTORICO!$O726</f>
        <v>#DIV/0!</v>
      </c>
      <c r="AD726" s="149"/>
      <c r="AE726" s="149"/>
      <c r="AF726" s="149"/>
      <c r="AG726" s="149"/>
      <c r="AH726" s="149"/>
      <c r="AI726" s="149"/>
      <c r="AJ726" s="149"/>
    </row>
    <row r="727" ht="14.25" customHeight="1">
      <c r="A727" s="149"/>
      <c r="B727" s="149"/>
      <c r="C727" s="149"/>
      <c r="D727" s="149"/>
      <c r="E727" s="150"/>
      <c r="F727" s="149"/>
      <c r="G727" s="149"/>
      <c r="H727" s="149"/>
      <c r="I727" s="149"/>
      <c r="J727" s="149"/>
      <c r="K727" s="150"/>
      <c r="L727" s="149"/>
      <c r="M727" s="149"/>
      <c r="N727" s="190" t="s">
        <v>807</v>
      </c>
      <c r="O727" s="6">
        <f>SUM(HISTORICO!$P727:$T727)</f>
        <v>0</v>
      </c>
      <c r="P727" s="6">
        <f>COUNTIF(REG!$D$2:$D$124,HISTORICO!$N727)</f>
        <v>0</v>
      </c>
      <c r="Q727" s="6">
        <f>COUNTIF(REG!$J$2:$J$124,HISTORICO!$N727)</f>
        <v>0</v>
      </c>
      <c r="R727" s="6">
        <f>COUNTIF(REG!$P$2:$P$124,HISTORICO!$N727)</f>
        <v>0</v>
      </c>
      <c r="S727" s="6">
        <f>COUNTIF(REG!$V$2:$V$124,HISTORICO!$N727)</f>
        <v>0</v>
      </c>
      <c r="T727" s="6">
        <f>COUNTIF(REG!$AB$2:$AB$124,HISTORICO!$N727)</f>
        <v>0</v>
      </c>
      <c r="U727" s="161" t="str">
        <f>HISTORICO!$P727/HISTORICO!$O727</f>
        <v>#DIV/0!</v>
      </c>
      <c r="V727" s="161" t="str">
        <f>HISTORICO!$Q727/HISTORICO!$O727</f>
        <v>#DIV/0!</v>
      </c>
      <c r="W727" s="161" t="str">
        <f>(HISTORICO!$S727+HISTORICO!$T727)/HISTORICO!$O727</f>
        <v>#DIV/0!</v>
      </c>
      <c r="X727" s="6">
        <f>SUMIF(REG!$D$2:$D$124,HISTORICO!$N727,REG!$F$2:$F$124)+SUMIF(REG!$J$2:$J$124,HISTORICO!$N727,REG!$L$2:$L$124)+SUMIF(REG!$P$2:$P$124,HISTORICO!$N727,REG!$R$2:$R$124)+SUMIF(REG!$V$2:$V$124,HISTORICO!$N727,REG!$X$2:$X$124)+SUMIF(REG!$AB$2:$AB$124,HISTORICO!$N727,REG!$AD$2:$AD$124)</f>
        <v>0</v>
      </c>
      <c r="Y727" s="6">
        <f>SUMIF(REG!$D$2:$D$124,HISTORICO!$N727,REG!$G$2:$G$124)+SUMIF(REG!$J$2:$J$124,HISTORICO!$N727,REG!$M$2:$M$124)+SUMIF(REG!$P$2:$P$124,HISTORICO!$N727,REG!$S$2:$S$124)+SUMIF(REG!$V$2:$V$124,HISTORICO!$N727,REG!$Y$2:$Y$124)+SUMIF(REG!$AB$2:$AB$124,HISTORICO!$N727,REG!$AE$2:$AE$124)</f>
        <v>0</v>
      </c>
      <c r="Z727" s="6">
        <f>SUMIF(REG!$D$2:$D$124,HISTORICO!$N727,REG!$H$2:$H$124)+SUMIF(REG!$J$2:$J$124,HISTORICO!$N727,REG!$N$2:$N$124)+SUMIF(REG!$P$2:$P$124,HISTORICO!$N727,REG!$T$2:$T$124)+SUMIF(REG!$V$2:$V$124,HISTORICO!$N727,REG!$Z$2:$Z$124)+SUMIF(REG!$AB$2:$AB$124,HISTORICO!$N727,REG!$AF$2:$AF$124)</f>
        <v>0</v>
      </c>
      <c r="AA727" s="6">
        <f>SUMIF(REG!$D$2:$D$124,HISTORICO!$N727,REG!$I$2:$I$124)+SUMIF(REG!$J$2:$J$124,HISTORICO!$N727,REG!$O$2:$O$124)+SUMIF(REG!$P$2:$P$124,HISTORICO!$N727,REG!$U$2:$U$124)+SUMIF(REG!$V$2:$V$124,HISTORICO!$N727,REG!$AA$2:$AA$124)+SUMIF(REG!$AB$2:$AB$124,HISTORICO!$N727,REG!$AG$2:$AG$124)</f>
        <v>0</v>
      </c>
      <c r="AB727" s="6">
        <f>SUM(HISTORICO!$X727:$AA727)</f>
        <v>0</v>
      </c>
      <c r="AC727" s="188" t="str">
        <f>HISTORICO!$AB727/HISTORICO!$O727</f>
        <v>#DIV/0!</v>
      </c>
      <c r="AD727" s="149"/>
      <c r="AE727" s="149"/>
      <c r="AF727" s="149"/>
      <c r="AG727" s="149"/>
      <c r="AH727" s="149"/>
      <c r="AI727" s="149"/>
      <c r="AJ727" s="149"/>
    </row>
    <row r="728" ht="14.25" customHeight="1">
      <c r="A728" s="149"/>
      <c r="B728" s="149"/>
      <c r="C728" s="149"/>
      <c r="D728" s="149"/>
      <c r="E728" s="150"/>
      <c r="F728" s="149"/>
      <c r="G728" s="149"/>
      <c r="H728" s="149"/>
      <c r="I728" s="149"/>
      <c r="J728" s="149"/>
      <c r="K728" s="150"/>
      <c r="L728" s="149"/>
      <c r="M728" s="149"/>
      <c r="N728" s="190" t="s">
        <v>808</v>
      </c>
      <c r="O728" s="6">
        <f>SUM(HISTORICO!$P728:$T728)</f>
        <v>0</v>
      </c>
      <c r="P728" s="6">
        <f>COUNTIF(REG!$D$2:$D$124,HISTORICO!$N728)</f>
        <v>0</v>
      </c>
      <c r="Q728" s="6">
        <f>COUNTIF(REG!$J$2:$J$124,HISTORICO!$N728)</f>
        <v>0</v>
      </c>
      <c r="R728" s="6">
        <f>COUNTIF(REG!$P$2:$P$124,HISTORICO!$N728)</f>
        <v>0</v>
      </c>
      <c r="S728" s="6">
        <f>COUNTIF(REG!$V$2:$V$124,HISTORICO!$N728)</f>
        <v>0</v>
      </c>
      <c r="T728" s="6">
        <f>COUNTIF(REG!$AB$2:$AB$124,HISTORICO!$N728)</f>
        <v>0</v>
      </c>
      <c r="U728" s="161" t="str">
        <f>HISTORICO!$P728/HISTORICO!$O728</f>
        <v>#DIV/0!</v>
      </c>
      <c r="V728" s="161" t="str">
        <f>HISTORICO!$Q728/HISTORICO!$O728</f>
        <v>#DIV/0!</v>
      </c>
      <c r="W728" s="161" t="str">
        <f>(HISTORICO!$S728+HISTORICO!$T728)/HISTORICO!$O728</f>
        <v>#DIV/0!</v>
      </c>
      <c r="X728" s="6">
        <f>SUMIF(REG!$D$2:$D$124,HISTORICO!$N728,REG!$F$2:$F$124)+SUMIF(REG!$J$2:$J$124,HISTORICO!$N728,REG!$L$2:$L$124)+SUMIF(REG!$P$2:$P$124,HISTORICO!$N728,REG!$R$2:$R$124)+SUMIF(REG!$V$2:$V$124,HISTORICO!$N728,REG!$X$2:$X$124)+SUMIF(REG!$AB$2:$AB$124,HISTORICO!$N728,REG!$AD$2:$AD$124)</f>
        <v>0</v>
      </c>
      <c r="Y728" s="6">
        <f>SUMIF(REG!$D$2:$D$124,HISTORICO!$N728,REG!$G$2:$G$124)+SUMIF(REG!$J$2:$J$124,HISTORICO!$N728,REG!$M$2:$M$124)+SUMIF(REG!$P$2:$P$124,HISTORICO!$N728,REG!$S$2:$S$124)+SUMIF(REG!$V$2:$V$124,HISTORICO!$N728,REG!$Y$2:$Y$124)+SUMIF(REG!$AB$2:$AB$124,HISTORICO!$N728,REG!$AE$2:$AE$124)</f>
        <v>0</v>
      </c>
      <c r="Z728" s="6">
        <f>SUMIF(REG!$D$2:$D$124,HISTORICO!$N728,REG!$H$2:$H$124)+SUMIF(REG!$J$2:$J$124,HISTORICO!$N728,REG!$N$2:$N$124)+SUMIF(REG!$P$2:$P$124,HISTORICO!$N728,REG!$T$2:$T$124)+SUMIF(REG!$V$2:$V$124,HISTORICO!$N728,REG!$Z$2:$Z$124)+SUMIF(REG!$AB$2:$AB$124,HISTORICO!$N728,REG!$AF$2:$AF$124)</f>
        <v>0</v>
      </c>
      <c r="AA728" s="6">
        <f>SUMIF(REG!$D$2:$D$124,HISTORICO!$N728,REG!$I$2:$I$124)+SUMIF(REG!$J$2:$J$124,HISTORICO!$N728,REG!$O$2:$O$124)+SUMIF(REG!$P$2:$P$124,HISTORICO!$N728,REG!$U$2:$U$124)+SUMIF(REG!$V$2:$V$124,HISTORICO!$N728,REG!$AA$2:$AA$124)+SUMIF(REG!$AB$2:$AB$124,HISTORICO!$N728,REG!$AG$2:$AG$124)</f>
        <v>0</v>
      </c>
      <c r="AB728" s="6">
        <f>SUM(HISTORICO!$X728:$AA728)</f>
        <v>0</v>
      </c>
      <c r="AC728" s="188" t="str">
        <f>HISTORICO!$AB728/HISTORICO!$O728</f>
        <v>#DIV/0!</v>
      </c>
      <c r="AD728" s="149"/>
      <c r="AE728" s="149"/>
      <c r="AF728" s="149"/>
      <c r="AG728" s="149"/>
      <c r="AH728" s="149"/>
      <c r="AI728" s="149"/>
      <c r="AJ728" s="149"/>
    </row>
    <row r="729" ht="14.25" customHeight="1">
      <c r="A729" s="149"/>
      <c r="B729" s="149"/>
      <c r="C729" s="149"/>
      <c r="D729" s="149"/>
      <c r="E729" s="150"/>
      <c r="F729" s="149"/>
      <c r="G729" s="149"/>
      <c r="H729" s="149"/>
      <c r="I729" s="149"/>
      <c r="J729" s="149"/>
      <c r="K729" s="150"/>
      <c r="L729" s="149"/>
      <c r="M729" s="149"/>
      <c r="N729" s="190" t="s">
        <v>809</v>
      </c>
      <c r="O729" s="6">
        <f>SUM(HISTORICO!$P729:$T729)</f>
        <v>0</v>
      </c>
      <c r="P729" s="6">
        <f>COUNTIF(REG!$D$2:$D$124,HISTORICO!$N729)</f>
        <v>0</v>
      </c>
      <c r="Q729" s="6">
        <f>COUNTIF(REG!$J$2:$J$124,HISTORICO!$N729)</f>
        <v>0</v>
      </c>
      <c r="R729" s="6">
        <f>COUNTIF(REG!$P$2:$P$124,HISTORICO!$N729)</f>
        <v>0</v>
      </c>
      <c r="S729" s="6">
        <f>COUNTIF(REG!$V$2:$V$124,HISTORICO!$N729)</f>
        <v>0</v>
      </c>
      <c r="T729" s="6">
        <f>COUNTIF(REG!$AB$2:$AB$124,HISTORICO!$N729)</f>
        <v>0</v>
      </c>
      <c r="U729" s="161" t="str">
        <f>HISTORICO!$P729/HISTORICO!$O729</f>
        <v>#DIV/0!</v>
      </c>
      <c r="V729" s="161" t="str">
        <f>HISTORICO!$Q729/HISTORICO!$O729</f>
        <v>#DIV/0!</v>
      </c>
      <c r="W729" s="161" t="str">
        <f>(HISTORICO!$S729+HISTORICO!$T729)/HISTORICO!$O729</f>
        <v>#DIV/0!</v>
      </c>
      <c r="X729" s="6">
        <f>SUMIF(REG!$D$2:$D$124,HISTORICO!$N729,REG!$F$2:$F$124)+SUMIF(REG!$J$2:$J$124,HISTORICO!$N729,REG!$L$2:$L$124)+SUMIF(REG!$P$2:$P$124,HISTORICO!$N729,REG!$R$2:$R$124)+SUMIF(REG!$V$2:$V$124,HISTORICO!$N729,REG!$X$2:$X$124)+SUMIF(REG!$AB$2:$AB$124,HISTORICO!$N729,REG!$AD$2:$AD$124)</f>
        <v>0</v>
      </c>
      <c r="Y729" s="6">
        <f>SUMIF(REG!$D$2:$D$124,HISTORICO!$N729,REG!$G$2:$G$124)+SUMIF(REG!$J$2:$J$124,HISTORICO!$N729,REG!$M$2:$M$124)+SUMIF(REG!$P$2:$P$124,HISTORICO!$N729,REG!$S$2:$S$124)+SUMIF(REG!$V$2:$V$124,HISTORICO!$N729,REG!$Y$2:$Y$124)+SUMIF(REG!$AB$2:$AB$124,HISTORICO!$N729,REG!$AE$2:$AE$124)</f>
        <v>0</v>
      </c>
      <c r="Z729" s="6">
        <f>SUMIF(REG!$D$2:$D$124,HISTORICO!$N729,REG!$H$2:$H$124)+SUMIF(REG!$J$2:$J$124,HISTORICO!$N729,REG!$N$2:$N$124)+SUMIF(REG!$P$2:$P$124,HISTORICO!$N729,REG!$T$2:$T$124)+SUMIF(REG!$V$2:$V$124,HISTORICO!$N729,REG!$Z$2:$Z$124)+SUMIF(REG!$AB$2:$AB$124,HISTORICO!$N729,REG!$AF$2:$AF$124)</f>
        <v>0</v>
      </c>
      <c r="AA729" s="6">
        <f>SUMIF(REG!$D$2:$D$124,HISTORICO!$N729,REG!$I$2:$I$124)+SUMIF(REG!$J$2:$J$124,HISTORICO!$N729,REG!$O$2:$O$124)+SUMIF(REG!$P$2:$P$124,HISTORICO!$N729,REG!$U$2:$U$124)+SUMIF(REG!$V$2:$V$124,HISTORICO!$N729,REG!$AA$2:$AA$124)+SUMIF(REG!$AB$2:$AB$124,HISTORICO!$N729,REG!$AG$2:$AG$124)</f>
        <v>0</v>
      </c>
      <c r="AB729" s="6">
        <f>SUM(HISTORICO!$X729:$AA729)</f>
        <v>0</v>
      </c>
      <c r="AC729" s="188" t="str">
        <f>HISTORICO!$AB729/HISTORICO!$O729</f>
        <v>#DIV/0!</v>
      </c>
      <c r="AD729" s="149"/>
      <c r="AE729" s="149"/>
      <c r="AF729" s="149"/>
      <c r="AG729" s="149"/>
      <c r="AH729" s="149"/>
      <c r="AI729" s="149"/>
      <c r="AJ729" s="149"/>
    </row>
    <row r="730" ht="14.25" customHeight="1">
      <c r="A730" s="149"/>
      <c r="B730" s="149"/>
      <c r="C730" s="149"/>
      <c r="D730" s="149"/>
      <c r="E730" s="150"/>
      <c r="F730" s="149"/>
      <c r="G730" s="149"/>
      <c r="H730" s="149"/>
      <c r="I730" s="149"/>
      <c r="J730" s="149"/>
      <c r="K730" s="150"/>
      <c r="L730" s="149"/>
      <c r="M730" s="149"/>
      <c r="N730" s="190" t="s">
        <v>810</v>
      </c>
      <c r="O730" s="6">
        <f>SUM(HISTORICO!$P730:$T730)</f>
        <v>0</v>
      </c>
      <c r="P730" s="6">
        <f>COUNTIF(REG!$D$2:$D$124,HISTORICO!$N730)</f>
        <v>0</v>
      </c>
      <c r="Q730" s="6">
        <f>COUNTIF(REG!$J$2:$J$124,HISTORICO!$N730)</f>
        <v>0</v>
      </c>
      <c r="R730" s="6">
        <f>COUNTIF(REG!$P$2:$P$124,HISTORICO!$N730)</f>
        <v>0</v>
      </c>
      <c r="S730" s="6">
        <f>COUNTIF(REG!$V$2:$V$124,HISTORICO!$N730)</f>
        <v>0</v>
      </c>
      <c r="T730" s="6">
        <f>COUNTIF(REG!$AB$2:$AB$124,HISTORICO!$N730)</f>
        <v>0</v>
      </c>
      <c r="U730" s="161" t="str">
        <f>HISTORICO!$P730/HISTORICO!$O730</f>
        <v>#DIV/0!</v>
      </c>
      <c r="V730" s="161" t="str">
        <f>HISTORICO!$Q730/HISTORICO!$O730</f>
        <v>#DIV/0!</v>
      </c>
      <c r="W730" s="161" t="str">
        <f>(HISTORICO!$S730+HISTORICO!$T730)/HISTORICO!$O730</f>
        <v>#DIV/0!</v>
      </c>
      <c r="X730" s="6">
        <f>SUMIF(REG!$D$2:$D$124,HISTORICO!$N730,REG!$F$2:$F$124)+SUMIF(REG!$J$2:$J$124,HISTORICO!$N730,REG!$L$2:$L$124)+SUMIF(REG!$P$2:$P$124,HISTORICO!$N730,REG!$R$2:$R$124)+SUMIF(REG!$V$2:$V$124,HISTORICO!$N730,REG!$X$2:$X$124)+SUMIF(REG!$AB$2:$AB$124,HISTORICO!$N730,REG!$AD$2:$AD$124)</f>
        <v>0</v>
      </c>
      <c r="Y730" s="6">
        <f>SUMIF(REG!$D$2:$D$124,HISTORICO!$N730,REG!$G$2:$G$124)+SUMIF(REG!$J$2:$J$124,HISTORICO!$N730,REG!$M$2:$M$124)+SUMIF(REG!$P$2:$P$124,HISTORICO!$N730,REG!$S$2:$S$124)+SUMIF(REG!$V$2:$V$124,HISTORICO!$N730,REG!$Y$2:$Y$124)+SUMIF(REG!$AB$2:$AB$124,HISTORICO!$N730,REG!$AE$2:$AE$124)</f>
        <v>0</v>
      </c>
      <c r="Z730" s="6">
        <f>SUMIF(REG!$D$2:$D$124,HISTORICO!$N730,REG!$H$2:$H$124)+SUMIF(REG!$J$2:$J$124,HISTORICO!$N730,REG!$N$2:$N$124)+SUMIF(REG!$P$2:$P$124,HISTORICO!$N730,REG!$T$2:$T$124)+SUMIF(REG!$V$2:$V$124,HISTORICO!$N730,REG!$Z$2:$Z$124)+SUMIF(REG!$AB$2:$AB$124,HISTORICO!$N730,REG!$AF$2:$AF$124)</f>
        <v>0</v>
      </c>
      <c r="AA730" s="6">
        <f>SUMIF(REG!$D$2:$D$124,HISTORICO!$N730,REG!$I$2:$I$124)+SUMIF(REG!$J$2:$J$124,HISTORICO!$N730,REG!$O$2:$O$124)+SUMIF(REG!$P$2:$P$124,HISTORICO!$N730,REG!$U$2:$U$124)+SUMIF(REG!$V$2:$V$124,HISTORICO!$N730,REG!$AA$2:$AA$124)+SUMIF(REG!$AB$2:$AB$124,HISTORICO!$N730,REG!$AG$2:$AG$124)</f>
        <v>0</v>
      </c>
      <c r="AB730" s="6">
        <f>SUM(HISTORICO!$X730:$AA730)</f>
        <v>0</v>
      </c>
      <c r="AC730" s="188" t="str">
        <f>HISTORICO!$AB730/HISTORICO!$O730</f>
        <v>#DIV/0!</v>
      </c>
      <c r="AD730" s="149"/>
      <c r="AE730" s="149"/>
      <c r="AF730" s="149"/>
      <c r="AG730" s="149"/>
      <c r="AH730" s="149"/>
      <c r="AI730" s="149"/>
      <c r="AJ730" s="149"/>
    </row>
    <row r="731" ht="14.25" customHeight="1">
      <c r="A731" s="149"/>
      <c r="B731" s="149"/>
      <c r="C731" s="149"/>
      <c r="D731" s="149"/>
      <c r="E731" s="150"/>
      <c r="F731" s="149"/>
      <c r="G731" s="149"/>
      <c r="H731" s="149"/>
      <c r="I731" s="149"/>
      <c r="J731" s="149"/>
      <c r="K731" s="150"/>
      <c r="L731" s="149"/>
      <c r="M731" s="149"/>
      <c r="N731" s="190" t="s">
        <v>795</v>
      </c>
      <c r="O731" s="6">
        <f>SUM(HISTORICO!$P731:$T731)</f>
        <v>0</v>
      </c>
      <c r="P731" s="6">
        <f>COUNTIF(REG!$D$2:$D$124,HISTORICO!$N731)</f>
        <v>0</v>
      </c>
      <c r="Q731" s="6">
        <f>COUNTIF(REG!$J$2:$J$124,HISTORICO!$N731)</f>
        <v>0</v>
      </c>
      <c r="R731" s="6">
        <f>COUNTIF(REG!$P$2:$P$124,HISTORICO!$N731)</f>
        <v>0</v>
      </c>
      <c r="S731" s="6">
        <f>COUNTIF(REG!$V$2:$V$124,HISTORICO!$N731)</f>
        <v>0</v>
      </c>
      <c r="T731" s="6">
        <f>COUNTIF(REG!$AB$2:$AB$124,HISTORICO!$N731)</f>
        <v>0</v>
      </c>
      <c r="U731" s="161" t="str">
        <f>HISTORICO!$P731/HISTORICO!$O731</f>
        <v>#DIV/0!</v>
      </c>
      <c r="V731" s="161" t="str">
        <f>HISTORICO!$Q731/HISTORICO!$O731</f>
        <v>#DIV/0!</v>
      </c>
      <c r="W731" s="161" t="str">
        <f>(HISTORICO!$S731+HISTORICO!$T731)/HISTORICO!$O731</f>
        <v>#DIV/0!</v>
      </c>
      <c r="X731" s="6">
        <f>SUMIF(REG!$D$2:$D$124,HISTORICO!$N731,REG!$F$2:$F$124)+SUMIF(REG!$J$2:$J$124,HISTORICO!$N731,REG!$L$2:$L$124)+SUMIF(REG!$P$2:$P$124,HISTORICO!$N731,REG!$R$2:$R$124)+SUMIF(REG!$V$2:$V$124,HISTORICO!$N731,REG!$X$2:$X$124)+SUMIF(REG!$AB$2:$AB$124,HISTORICO!$N731,REG!$AD$2:$AD$124)</f>
        <v>0</v>
      </c>
      <c r="Y731" s="6">
        <f>SUMIF(REG!$D$2:$D$124,HISTORICO!$N731,REG!$G$2:$G$124)+SUMIF(REG!$J$2:$J$124,HISTORICO!$N731,REG!$M$2:$M$124)+SUMIF(REG!$P$2:$P$124,HISTORICO!$N731,REG!$S$2:$S$124)+SUMIF(REG!$V$2:$V$124,HISTORICO!$N731,REG!$Y$2:$Y$124)+SUMIF(REG!$AB$2:$AB$124,HISTORICO!$N731,REG!$AE$2:$AE$124)</f>
        <v>0</v>
      </c>
      <c r="Z731" s="6">
        <f>SUMIF(REG!$D$2:$D$124,HISTORICO!$N731,REG!$H$2:$H$124)+SUMIF(REG!$J$2:$J$124,HISTORICO!$N731,REG!$N$2:$N$124)+SUMIF(REG!$P$2:$P$124,HISTORICO!$N731,REG!$T$2:$T$124)+SUMIF(REG!$V$2:$V$124,HISTORICO!$N731,REG!$Z$2:$Z$124)+SUMIF(REG!$AB$2:$AB$124,HISTORICO!$N731,REG!$AF$2:$AF$124)</f>
        <v>0</v>
      </c>
      <c r="AA731" s="6">
        <f>SUMIF(REG!$D$2:$D$124,HISTORICO!$N731,REG!$I$2:$I$124)+SUMIF(REG!$J$2:$J$124,HISTORICO!$N731,REG!$O$2:$O$124)+SUMIF(REG!$P$2:$P$124,HISTORICO!$N731,REG!$U$2:$U$124)+SUMIF(REG!$V$2:$V$124,HISTORICO!$N731,REG!$AA$2:$AA$124)+SUMIF(REG!$AB$2:$AB$124,HISTORICO!$N731,REG!$AG$2:$AG$124)</f>
        <v>0</v>
      </c>
      <c r="AB731" s="6">
        <f>SUM(HISTORICO!$X731:$AA731)</f>
        <v>0</v>
      </c>
      <c r="AC731" s="188" t="str">
        <f>HISTORICO!$AB731/HISTORICO!$O731</f>
        <v>#DIV/0!</v>
      </c>
      <c r="AD731" s="149"/>
      <c r="AE731" s="149"/>
      <c r="AF731" s="149"/>
      <c r="AG731" s="149"/>
      <c r="AH731" s="149"/>
      <c r="AI731" s="149"/>
      <c r="AJ731" s="149"/>
    </row>
    <row r="732" ht="14.25" customHeight="1">
      <c r="A732" s="149"/>
      <c r="B732" s="149"/>
      <c r="C732" s="149"/>
      <c r="D732" s="149"/>
      <c r="E732" s="150"/>
      <c r="F732" s="149"/>
      <c r="G732" s="149"/>
      <c r="H732" s="149"/>
      <c r="I732" s="149"/>
      <c r="J732" s="149"/>
      <c r="K732" s="150"/>
      <c r="L732" s="149"/>
      <c r="M732" s="149"/>
      <c r="N732" s="190" t="s">
        <v>799</v>
      </c>
      <c r="O732" s="6">
        <f>SUM(HISTORICO!$P732:$T732)</f>
        <v>0</v>
      </c>
      <c r="P732" s="6">
        <f>COUNTIF(REG!$D$2:$D$124,HISTORICO!$N732)</f>
        <v>0</v>
      </c>
      <c r="Q732" s="6">
        <f>COUNTIF(REG!$J$2:$J$124,HISTORICO!$N732)</f>
        <v>0</v>
      </c>
      <c r="R732" s="6">
        <f>COUNTIF(REG!$P$2:$P$124,HISTORICO!$N732)</f>
        <v>0</v>
      </c>
      <c r="S732" s="6">
        <f>COUNTIF(REG!$V$2:$V$124,HISTORICO!$N732)</f>
        <v>0</v>
      </c>
      <c r="T732" s="6">
        <f>COUNTIF(REG!$AB$2:$AB$124,HISTORICO!$N732)</f>
        <v>0</v>
      </c>
      <c r="U732" s="161" t="str">
        <f>HISTORICO!$P732/HISTORICO!$O732</f>
        <v>#DIV/0!</v>
      </c>
      <c r="V732" s="161" t="str">
        <f>HISTORICO!$Q732/HISTORICO!$O732</f>
        <v>#DIV/0!</v>
      </c>
      <c r="W732" s="161" t="str">
        <f>(HISTORICO!$S732+HISTORICO!$T732)/HISTORICO!$O732</f>
        <v>#DIV/0!</v>
      </c>
      <c r="X732" s="6">
        <f>SUMIF(REG!$D$2:$D$124,HISTORICO!$N732,REG!$F$2:$F$124)+SUMIF(REG!$J$2:$J$124,HISTORICO!$N732,REG!$L$2:$L$124)+SUMIF(REG!$P$2:$P$124,HISTORICO!$N732,REG!$R$2:$R$124)+SUMIF(REG!$V$2:$V$124,HISTORICO!$N732,REG!$X$2:$X$124)+SUMIF(REG!$AB$2:$AB$124,HISTORICO!$N732,REG!$AD$2:$AD$124)</f>
        <v>0</v>
      </c>
      <c r="Y732" s="6">
        <f>SUMIF(REG!$D$2:$D$124,HISTORICO!$N732,REG!$G$2:$G$124)+SUMIF(REG!$J$2:$J$124,HISTORICO!$N732,REG!$M$2:$M$124)+SUMIF(REG!$P$2:$P$124,HISTORICO!$N732,REG!$S$2:$S$124)+SUMIF(REG!$V$2:$V$124,HISTORICO!$N732,REG!$Y$2:$Y$124)+SUMIF(REG!$AB$2:$AB$124,HISTORICO!$N732,REG!$AE$2:$AE$124)</f>
        <v>0</v>
      </c>
      <c r="Z732" s="6">
        <f>SUMIF(REG!$D$2:$D$124,HISTORICO!$N732,REG!$H$2:$H$124)+SUMIF(REG!$J$2:$J$124,HISTORICO!$N732,REG!$N$2:$N$124)+SUMIF(REG!$P$2:$P$124,HISTORICO!$N732,REG!$T$2:$T$124)+SUMIF(REG!$V$2:$V$124,HISTORICO!$N732,REG!$Z$2:$Z$124)+SUMIF(REG!$AB$2:$AB$124,HISTORICO!$N732,REG!$AF$2:$AF$124)</f>
        <v>0</v>
      </c>
      <c r="AA732" s="6">
        <f>SUMIF(REG!$D$2:$D$124,HISTORICO!$N732,REG!$I$2:$I$124)+SUMIF(REG!$J$2:$J$124,HISTORICO!$N732,REG!$O$2:$O$124)+SUMIF(REG!$P$2:$P$124,HISTORICO!$N732,REG!$U$2:$U$124)+SUMIF(REG!$V$2:$V$124,HISTORICO!$N732,REG!$AA$2:$AA$124)+SUMIF(REG!$AB$2:$AB$124,HISTORICO!$N732,REG!$AG$2:$AG$124)</f>
        <v>0</v>
      </c>
      <c r="AB732" s="6">
        <f>SUM(HISTORICO!$X732:$AA732)</f>
        <v>0</v>
      </c>
      <c r="AC732" s="188" t="str">
        <f>HISTORICO!$AB732/HISTORICO!$O732</f>
        <v>#DIV/0!</v>
      </c>
      <c r="AD732" s="149"/>
      <c r="AE732" s="149"/>
      <c r="AF732" s="149"/>
      <c r="AG732" s="149"/>
      <c r="AH732" s="149"/>
      <c r="AI732" s="149"/>
      <c r="AJ732" s="149"/>
    </row>
    <row r="733" ht="14.25" customHeight="1">
      <c r="A733" s="149"/>
      <c r="B733" s="149"/>
      <c r="C733" s="149"/>
      <c r="D733" s="149"/>
      <c r="E733" s="150"/>
      <c r="F733" s="149"/>
      <c r="G733" s="149"/>
      <c r="H733" s="149"/>
      <c r="I733" s="149"/>
      <c r="J733" s="149"/>
      <c r="K733" s="150"/>
      <c r="L733" s="149"/>
      <c r="M733" s="149"/>
      <c r="N733" s="190" t="s">
        <v>811</v>
      </c>
      <c r="O733" s="6">
        <f>SUM(HISTORICO!$P733:$T733)</f>
        <v>0</v>
      </c>
      <c r="P733" s="6">
        <f>COUNTIF(REG!$D$2:$D$124,HISTORICO!$N733)</f>
        <v>0</v>
      </c>
      <c r="Q733" s="6">
        <f>COUNTIF(REG!$J$2:$J$124,HISTORICO!$N733)</f>
        <v>0</v>
      </c>
      <c r="R733" s="6">
        <f>COUNTIF(REG!$P$2:$P$124,HISTORICO!$N733)</f>
        <v>0</v>
      </c>
      <c r="S733" s="6">
        <f>COUNTIF(REG!$V$2:$V$124,HISTORICO!$N733)</f>
        <v>0</v>
      </c>
      <c r="T733" s="6">
        <f>COUNTIF(REG!$AB$2:$AB$124,HISTORICO!$N733)</f>
        <v>0</v>
      </c>
      <c r="U733" s="161" t="str">
        <f>HISTORICO!$P733/HISTORICO!$O733</f>
        <v>#DIV/0!</v>
      </c>
      <c r="V733" s="161" t="str">
        <f>HISTORICO!$Q733/HISTORICO!$O733</f>
        <v>#DIV/0!</v>
      </c>
      <c r="W733" s="161" t="str">
        <f>(HISTORICO!$S733+HISTORICO!$T733)/HISTORICO!$O733</f>
        <v>#DIV/0!</v>
      </c>
      <c r="X733" s="6">
        <f>SUMIF(REG!$D$2:$D$124,HISTORICO!$N733,REG!$F$2:$F$124)+SUMIF(REG!$J$2:$J$124,HISTORICO!$N733,REG!$L$2:$L$124)+SUMIF(REG!$P$2:$P$124,HISTORICO!$N733,REG!$R$2:$R$124)+SUMIF(REG!$V$2:$V$124,HISTORICO!$N733,REG!$X$2:$X$124)+SUMIF(REG!$AB$2:$AB$124,HISTORICO!$N733,REG!$AD$2:$AD$124)</f>
        <v>0</v>
      </c>
      <c r="Y733" s="6">
        <f>SUMIF(REG!$D$2:$D$124,HISTORICO!$N733,REG!$G$2:$G$124)+SUMIF(REG!$J$2:$J$124,HISTORICO!$N733,REG!$M$2:$M$124)+SUMIF(REG!$P$2:$P$124,HISTORICO!$N733,REG!$S$2:$S$124)+SUMIF(REG!$V$2:$V$124,HISTORICO!$N733,REG!$Y$2:$Y$124)+SUMIF(REG!$AB$2:$AB$124,HISTORICO!$N733,REG!$AE$2:$AE$124)</f>
        <v>0</v>
      </c>
      <c r="Z733" s="6">
        <f>SUMIF(REG!$D$2:$D$124,HISTORICO!$N733,REG!$H$2:$H$124)+SUMIF(REG!$J$2:$J$124,HISTORICO!$N733,REG!$N$2:$N$124)+SUMIF(REG!$P$2:$P$124,HISTORICO!$N733,REG!$T$2:$T$124)+SUMIF(REG!$V$2:$V$124,HISTORICO!$N733,REG!$Z$2:$Z$124)+SUMIF(REG!$AB$2:$AB$124,HISTORICO!$N733,REG!$AF$2:$AF$124)</f>
        <v>0</v>
      </c>
      <c r="AA733" s="6">
        <f>SUMIF(REG!$D$2:$D$124,HISTORICO!$N733,REG!$I$2:$I$124)+SUMIF(REG!$J$2:$J$124,HISTORICO!$N733,REG!$O$2:$O$124)+SUMIF(REG!$P$2:$P$124,HISTORICO!$N733,REG!$U$2:$U$124)+SUMIF(REG!$V$2:$V$124,HISTORICO!$N733,REG!$AA$2:$AA$124)+SUMIF(REG!$AB$2:$AB$124,HISTORICO!$N733,REG!$AG$2:$AG$124)</f>
        <v>0</v>
      </c>
      <c r="AB733" s="6">
        <f>SUM(HISTORICO!$X733:$AA733)</f>
        <v>0</v>
      </c>
      <c r="AC733" s="188" t="str">
        <f>HISTORICO!$AB733/HISTORICO!$O733</f>
        <v>#DIV/0!</v>
      </c>
      <c r="AD733" s="149"/>
      <c r="AE733" s="149"/>
      <c r="AF733" s="149"/>
      <c r="AG733" s="149"/>
      <c r="AH733" s="149"/>
      <c r="AI733" s="149"/>
      <c r="AJ733" s="149"/>
    </row>
    <row r="734" ht="14.25" customHeight="1">
      <c r="A734" s="149"/>
      <c r="B734" s="149"/>
      <c r="C734" s="149"/>
      <c r="D734" s="149"/>
      <c r="E734" s="150"/>
      <c r="F734" s="149"/>
      <c r="G734" s="149"/>
      <c r="H734" s="149"/>
      <c r="I734" s="149"/>
      <c r="J734" s="149"/>
      <c r="K734" s="150"/>
      <c r="L734" s="149"/>
      <c r="M734" s="149"/>
      <c r="N734" s="187" t="s">
        <v>812</v>
      </c>
      <c r="O734" s="6">
        <f>SUM(HISTORICO!$P734:$T734)</f>
        <v>0</v>
      </c>
      <c r="P734" s="6">
        <f>COUNTIF(REG!$D$2:$D$124,HISTORICO!$N734)</f>
        <v>0</v>
      </c>
      <c r="Q734" s="6">
        <f>COUNTIF(REG!$J$2:$J$124,HISTORICO!$N734)</f>
        <v>0</v>
      </c>
      <c r="R734" s="6">
        <f>COUNTIF(REG!$P$2:$P$124,HISTORICO!$N734)</f>
        <v>0</v>
      </c>
      <c r="S734" s="6">
        <f>COUNTIF(REG!$V$2:$V$124,HISTORICO!$N734)</f>
        <v>0</v>
      </c>
      <c r="T734" s="6">
        <f>COUNTIF(REG!$AB$2:$AB$124,HISTORICO!$N734)</f>
        <v>0</v>
      </c>
      <c r="U734" s="161" t="str">
        <f>HISTORICO!$P734/HISTORICO!$O734</f>
        <v>#DIV/0!</v>
      </c>
      <c r="V734" s="161" t="str">
        <f>HISTORICO!$Q734/HISTORICO!$O734</f>
        <v>#DIV/0!</v>
      </c>
      <c r="W734" s="161" t="str">
        <f>(HISTORICO!$S734+HISTORICO!$T734)/HISTORICO!$O734</f>
        <v>#DIV/0!</v>
      </c>
      <c r="X734" s="6">
        <f>SUMIF(REG!$D$2:$D$124,HISTORICO!$N734,REG!$F$2:$F$124)+SUMIF(REG!$J$2:$J$124,HISTORICO!$N734,REG!$L$2:$L$124)+SUMIF(REG!$P$2:$P$124,HISTORICO!$N734,REG!$R$2:$R$124)+SUMIF(REG!$V$2:$V$124,HISTORICO!$N734,REG!$X$2:$X$124)+SUMIF(REG!$AB$2:$AB$124,HISTORICO!$N734,REG!$AD$2:$AD$124)</f>
        <v>0</v>
      </c>
      <c r="Y734" s="6">
        <f>SUMIF(REG!$D$2:$D$124,HISTORICO!$N734,REG!$G$2:$G$124)+SUMIF(REG!$J$2:$J$124,HISTORICO!$N734,REG!$M$2:$M$124)+SUMIF(REG!$P$2:$P$124,HISTORICO!$N734,REG!$S$2:$S$124)+SUMIF(REG!$V$2:$V$124,HISTORICO!$N734,REG!$Y$2:$Y$124)+SUMIF(REG!$AB$2:$AB$124,HISTORICO!$N734,REG!$AE$2:$AE$124)</f>
        <v>0</v>
      </c>
      <c r="Z734" s="6">
        <f>SUMIF(REG!$D$2:$D$124,HISTORICO!$N734,REG!$H$2:$H$124)+SUMIF(REG!$J$2:$J$124,HISTORICO!$N734,REG!$N$2:$N$124)+SUMIF(REG!$P$2:$P$124,HISTORICO!$N734,REG!$T$2:$T$124)+SUMIF(REG!$V$2:$V$124,HISTORICO!$N734,REG!$Z$2:$Z$124)+SUMIF(REG!$AB$2:$AB$124,HISTORICO!$N734,REG!$AF$2:$AF$124)</f>
        <v>0</v>
      </c>
      <c r="AA734" s="6">
        <f>SUMIF(REG!$D$2:$D$124,HISTORICO!$N734,REG!$I$2:$I$124)+SUMIF(REG!$J$2:$J$124,HISTORICO!$N734,REG!$O$2:$O$124)+SUMIF(REG!$P$2:$P$124,HISTORICO!$N734,REG!$U$2:$U$124)+SUMIF(REG!$V$2:$V$124,HISTORICO!$N734,REG!$AA$2:$AA$124)+SUMIF(REG!$AB$2:$AB$124,HISTORICO!$N734,REG!$AG$2:$AG$124)</f>
        <v>0</v>
      </c>
      <c r="AB734" s="6">
        <f>SUM(HISTORICO!$X734:$AA734)</f>
        <v>0</v>
      </c>
      <c r="AC734" s="188" t="str">
        <f>HISTORICO!$AB734/HISTORICO!$O734</f>
        <v>#DIV/0!</v>
      </c>
      <c r="AD734" s="149"/>
      <c r="AE734" s="149"/>
      <c r="AF734" s="149"/>
      <c r="AG734" s="149"/>
      <c r="AH734" s="149"/>
      <c r="AI734" s="149"/>
      <c r="AJ734" s="149"/>
    </row>
    <row r="735" ht="14.25" customHeight="1">
      <c r="A735" s="149"/>
      <c r="B735" s="149"/>
      <c r="C735" s="149"/>
      <c r="D735" s="149"/>
      <c r="E735" s="150"/>
      <c r="F735" s="149"/>
      <c r="G735" s="149"/>
      <c r="H735" s="149"/>
      <c r="I735" s="149"/>
      <c r="J735" s="149"/>
      <c r="K735" s="150"/>
      <c r="L735" s="149"/>
      <c r="M735" s="149"/>
      <c r="N735" s="190" t="s">
        <v>813</v>
      </c>
      <c r="O735" s="6">
        <f>SUM(HISTORICO!$P735:$T735)</f>
        <v>0</v>
      </c>
      <c r="P735" s="6">
        <f>COUNTIF(REG!$D$2:$D$124,HISTORICO!$N735)</f>
        <v>0</v>
      </c>
      <c r="Q735" s="6">
        <f>COUNTIF(REG!$J$2:$J$124,HISTORICO!$N735)</f>
        <v>0</v>
      </c>
      <c r="R735" s="6">
        <f>COUNTIF(REG!$P$2:$P$124,HISTORICO!$N735)</f>
        <v>0</v>
      </c>
      <c r="S735" s="6">
        <f>COUNTIF(REG!$V$2:$V$124,HISTORICO!$N735)</f>
        <v>0</v>
      </c>
      <c r="T735" s="6">
        <f>COUNTIF(REG!$AB$2:$AB$124,HISTORICO!$N735)</f>
        <v>0</v>
      </c>
      <c r="U735" s="161" t="str">
        <f>HISTORICO!$P735/HISTORICO!$O735</f>
        <v>#DIV/0!</v>
      </c>
      <c r="V735" s="161" t="str">
        <f>HISTORICO!$Q735/HISTORICO!$O735</f>
        <v>#DIV/0!</v>
      </c>
      <c r="W735" s="161" t="str">
        <f>(HISTORICO!$S735+HISTORICO!$T735)/HISTORICO!$O735</f>
        <v>#DIV/0!</v>
      </c>
      <c r="X735" s="6">
        <f>SUMIF(REG!$D$2:$D$124,HISTORICO!$N735,REG!$F$2:$F$124)+SUMIF(REG!$J$2:$J$124,HISTORICO!$N735,REG!$L$2:$L$124)+SUMIF(REG!$P$2:$P$124,HISTORICO!$N735,REG!$R$2:$R$124)+SUMIF(REG!$V$2:$V$124,HISTORICO!$N735,REG!$X$2:$X$124)+SUMIF(REG!$AB$2:$AB$124,HISTORICO!$N735,REG!$AD$2:$AD$124)</f>
        <v>0</v>
      </c>
      <c r="Y735" s="6">
        <f>SUMIF(REG!$D$2:$D$124,HISTORICO!$N735,REG!$G$2:$G$124)+SUMIF(REG!$J$2:$J$124,HISTORICO!$N735,REG!$M$2:$M$124)+SUMIF(REG!$P$2:$P$124,HISTORICO!$N735,REG!$S$2:$S$124)+SUMIF(REG!$V$2:$V$124,HISTORICO!$N735,REG!$Y$2:$Y$124)+SUMIF(REG!$AB$2:$AB$124,HISTORICO!$N735,REG!$AE$2:$AE$124)</f>
        <v>0</v>
      </c>
      <c r="Z735" s="6">
        <f>SUMIF(REG!$D$2:$D$124,HISTORICO!$N735,REG!$H$2:$H$124)+SUMIF(REG!$J$2:$J$124,HISTORICO!$N735,REG!$N$2:$N$124)+SUMIF(REG!$P$2:$P$124,HISTORICO!$N735,REG!$T$2:$T$124)+SUMIF(REG!$V$2:$V$124,HISTORICO!$N735,REG!$Z$2:$Z$124)+SUMIF(REG!$AB$2:$AB$124,HISTORICO!$N735,REG!$AF$2:$AF$124)</f>
        <v>0</v>
      </c>
      <c r="AA735" s="6">
        <f>SUMIF(REG!$D$2:$D$124,HISTORICO!$N735,REG!$I$2:$I$124)+SUMIF(REG!$J$2:$J$124,HISTORICO!$N735,REG!$O$2:$O$124)+SUMIF(REG!$P$2:$P$124,HISTORICO!$N735,REG!$U$2:$U$124)+SUMIF(REG!$V$2:$V$124,HISTORICO!$N735,REG!$AA$2:$AA$124)+SUMIF(REG!$AB$2:$AB$124,HISTORICO!$N735,REG!$AG$2:$AG$124)</f>
        <v>0</v>
      </c>
      <c r="AB735" s="6">
        <f>SUM(HISTORICO!$X735:$AA735)</f>
        <v>0</v>
      </c>
      <c r="AC735" s="188" t="str">
        <f>HISTORICO!$AB735/HISTORICO!$O735</f>
        <v>#DIV/0!</v>
      </c>
      <c r="AD735" s="149"/>
      <c r="AE735" s="149"/>
      <c r="AF735" s="149"/>
      <c r="AG735" s="149"/>
      <c r="AH735" s="149"/>
      <c r="AI735" s="149"/>
      <c r="AJ735" s="149"/>
    </row>
    <row r="736" ht="14.25" customHeight="1">
      <c r="A736" s="149"/>
      <c r="B736" s="149"/>
      <c r="C736" s="149"/>
      <c r="D736" s="149"/>
      <c r="E736" s="150"/>
      <c r="F736" s="149"/>
      <c r="G736" s="149"/>
      <c r="H736" s="149"/>
      <c r="I736" s="149"/>
      <c r="J736" s="149"/>
      <c r="K736" s="150"/>
      <c r="L736" s="149"/>
      <c r="M736" s="149"/>
      <c r="N736" s="190" t="s">
        <v>564</v>
      </c>
      <c r="O736" s="6">
        <f>SUM(HISTORICO!$P736:$T736)</f>
        <v>0</v>
      </c>
      <c r="P736" s="6">
        <f>COUNTIF(REG!$D$2:$D$124,HISTORICO!$N736)</f>
        <v>0</v>
      </c>
      <c r="Q736" s="6">
        <f>COUNTIF(REG!$J$2:$J$124,HISTORICO!$N736)</f>
        <v>0</v>
      </c>
      <c r="R736" s="6">
        <f>COUNTIF(REG!$P$2:$P$124,HISTORICO!$N736)</f>
        <v>0</v>
      </c>
      <c r="S736" s="6">
        <f>COUNTIF(REG!$V$2:$V$124,HISTORICO!$N736)</f>
        <v>0</v>
      </c>
      <c r="T736" s="6">
        <f>COUNTIF(REG!$AB$2:$AB$124,HISTORICO!$N736)</f>
        <v>0</v>
      </c>
      <c r="U736" s="161" t="str">
        <f>HISTORICO!$P736/HISTORICO!$O736</f>
        <v>#DIV/0!</v>
      </c>
      <c r="V736" s="161" t="str">
        <f>HISTORICO!$Q736/HISTORICO!$O736</f>
        <v>#DIV/0!</v>
      </c>
      <c r="W736" s="161" t="str">
        <f>(HISTORICO!$S736+HISTORICO!$T736)/HISTORICO!$O736</f>
        <v>#DIV/0!</v>
      </c>
      <c r="X736" s="6">
        <f>SUMIF(REG!$D$2:$D$124,HISTORICO!$N736,REG!$F$2:$F$124)+SUMIF(REG!$J$2:$J$124,HISTORICO!$N736,REG!$L$2:$L$124)+SUMIF(REG!$P$2:$P$124,HISTORICO!$N736,REG!$R$2:$R$124)+SUMIF(REG!$V$2:$V$124,HISTORICO!$N736,REG!$X$2:$X$124)+SUMIF(REG!$AB$2:$AB$124,HISTORICO!$N736,REG!$AD$2:$AD$124)</f>
        <v>0</v>
      </c>
      <c r="Y736" s="6">
        <f>SUMIF(REG!$D$2:$D$124,HISTORICO!$N736,REG!$G$2:$G$124)+SUMIF(REG!$J$2:$J$124,HISTORICO!$N736,REG!$M$2:$M$124)+SUMIF(REG!$P$2:$P$124,HISTORICO!$N736,REG!$S$2:$S$124)+SUMIF(REG!$V$2:$V$124,HISTORICO!$N736,REG!$Y$2:$Y$124)+SUMIF(REG!$AB$2:$AB$124,HISTORICO!$N736,REG!$AE$2:$AE$124)</f>
        <v>0</v>
      </c>
      <c r="Z736" s="6">
        <f>SUMIF(REG!$D$2:$D$124,HISTORICO!$N736,REG!$H$2:$H$124)+SUMIF(REG!$J$2:$J$124,HISTORICO!$N736,REG!$N$2:$N$124)+SUMIF(REG!$P$2:$P$124,HISTORICO!$N736,REG!$T$2:$T$124)+SUMIF(REG!$V$2:$V$124,HISTORICO!$N736,REG!$Z$2:$Z$124)+SUMIF(REG!$AB$2:$AB$124,HISTORICO!$N736,REG!$AF$2:$AF$124)</f>
        <v>0</v>
      </c>
      <c r="AA736" s="6">
        <f>SUMIF(REG!$D$2:$D$124,HISTORICO!$N736,REG!$I$2:$I$124)+SUMIF(REG!$J$2:$J$124,HISTORICO!$N736,REG!$O$2:$O$124)+SUMIF(REG!$P$2:$P$124,HISTORICO!$N736,REG!$U$2:$U$124)+SUMIF(REG!$V$2:$V$124,HISTORICO!$N736,REG!$AA$2:$AA$124)+SUMIF(REG!$AB$2:$AB$124,HISTORICO!$N736,REG!$AG$2:$AG$124)</f>
        <v>0</v>
      </c>
      <c r="AB736" s="6">
        <f>SUM(HISTORICO!$X736:$AA736)</f>
        <v>0</v>
      </c>
      <c r="AC736" s="188" t="str">
        <f>HISTORICO!$AB736/HISTORICO!$O736</f>
        <v>#DIV/0!</v>
      </c>
      <c r="AD736" s="149"/>
      <c r="AE736" s="149"/>
      <c r="AF736" s="149"/>
      <c r="AG736" s="149"/>
      <c r="AH736" s="149"/>
      <c r="AI736" s="149"/>
      <c r="AJ736" s="149"/>
    </row>
    <row r="737" ht="14.25" customHeight="1">
      <c r="A737" s="149"/>
      <c r="B737" s="149"/>
      <c r="C737" s="149"/>
      <c r="D737" s="149"/>
      <c r="E737" s="150"/>
      <c r="F737" s="149"/>
      <c r="G737" s="149"/>
      <c r="H737" s="149"/>
      <c r="I737" s="149"/>
      <c r="J737" s="149"/>
      <c r="K737" s="150"/>
      <c r="L737" s="149"/>
      <c r="M737" s="149"/>
      <c r="N737" s="190" t="s">
        <v>62</v>
      </c>
      <c r="O737" s="6">
        <f>SUM(HISTORICO!$P737:$T737)</f>
        <v>1</v>
      </c>
      <c r="P737" s="6">
        <f>COUNTIF(REG!$D$2:$D$124,HISTORICO!$N737)</f>
        <v>0</v>
      </c>
      <c r="Q737" s="6">
        <f>COUNTIF(REG!$J$2:$J$124,HISTORICO!$N737)</f>
        <v>1</v>
      </c>
      <c r="R737" s="6">
        <f>COUNTIF(REG!$P$2:$P$124,HISTORICO!$N737)</f>
        <v>0</v>
      </c>
      <c r="S737" s="6">
        <f>COUNTIF(REG!$V$2:$V$124,HISTORICO!$N737)</f>
        <v>0</v>
      </c>
      <c r="T737" s="6">
        <f>COUNTIF(REG!$AB$2:$AB$124,HISTORICO!$N737)</f>
        <v>0</v>
      </c>
      <c r="U737" s="161">
        <f>HISTORICO!$P737/HISTORICO!$O737</f>
        <v>0</v>
      </c>
      <c r="V737" s="161">
        <f>HISTORICO!$Q737/HISTORICO!$O737</f>
        <v>1</v>
      </c>
      <c r="W737" s="161">
        <f>(HISTORICO!$S737+HISTORICO!$T737)/HISTORICO!$O737</f>
        <v>0</v>
      </c>
      <c r="X737" s="6">
        <f>SUMIF(REG!$D$2:$D$124,HISTORICO!$N737,REG!$F$2:$F$124)+SUMIF(REG!$J$2:$J$124,HISTORICO!$N737,REG!$L$2:$L$124)+SUMIF(REG!$P$2:$P$124,HISTORICO!$N737,REG!$R$2:$R$124)+SUMIF(REG!$V$2:$V$124,HISTORICO!$N737,REG!$X$2:$X$124)+SUMIF(REG!$AB$2:$AB$124,HISTORICO!$N737,REG!$AD$2:$AD$124)</f>
        <v>0</v>
      </c>
      <c r="Y737" s="6">
        <f>SUMIF(REG!$D$2:$D$124,HISTORICO!$N737,REG!$G$2:$G$124)+SUMIF(REG!$J$2:$J$124,HISTORICO!$N737,REG!$M$2:$M$124)+SUMIF(REG!$P$2:$P$124,HISTORICO!$N737,REG!$S$2:$S$124)+SUMIF(REG!$V$2:$V$124,HISTORICO!$N737,REG!$Y$2:$Y$124)+SUMIF(REG!$AB$2:$AB$124,HISTORICO!$N737,REG!$AE$2:$AE$124)</f>
        <v>0</v>
      </c>
      <c r="Z737" s="6">
        <f>SUMIF(REG!$D$2:$D$124,HISTORICO!$N737,REG!$H$2:$H$124)+SUMIF(REG!$J$2:$J$124,HISTORICO!$N737,REG!$N$2:$N$124)+SUMIF(REG!$P$2:$P$124,HISTORICO!$N737,REG!$T$2:$T$124)+SUMIF(REG!$V$2:$V$124,HISTORICO!$N737,REG!$Z$2:$Z$124)+SUMIF(REG!$AB$2:$AB$124,HISTORICO!$N737,REG!$AF$2:$AF$124)</f>
        <v>0</v>
      </c>
      <c r="AA737" s="6">
        <f>SUMIF(REG!$D$2:$D$124,HISTORICO!$N737,REG!$I$2:$I$124)+SUMIF(REG!$J$2:$J$124,HISTORICO!$N737,REG!$O$2:$O$124)+SUMIF(REG!$P$2:$P$124,HISTORICO!$N737,REG!$U$2:$U$124)+SUMIF(REG!$V$2:$V$124,HISTORICO!$N737,REG!$AA$2:$AA$124)+SUMIF(REG!$AB$2:$AB$124,HISTORICO!$N737,REG!$AG$2:$AG$124)</f>
        <v>0</v>
      </c>
      <c r="AB737" s="6">
        <f>SUM(HISTORICO!$X737:$AA737)</f>
        <v>0</v>
      </c>
      <c r="AC737" s="188">
        <f>HISTORICO!$AB737/HISTORICO!$O737</f>
        <v>0</v>
      </c>
      <c r="AD737" s="149"/>
      <c r="AE737" s="149"/>
      <c r="AF737" s="149"/>
      <c r="AG737" s="149"/>
      <c r="AH737" s="149"/>
      <c r="AI737" s="149"/>
      <c r="AJ737" s="149"/>
    </row>
    <row r="738" ht="14.25" customHeight="1">
      <c r="A738" s="149"/>
      <c r="B738" s="149"/>
      <c r="C738" s="149"/>
      <c r="D738" s="149"/>
      <c r="E738" s="150"/>
      <c r="F738" s="149"/>
      <c r="G738" s="149"/>
      <c r="H738" s="149"/>
      <c r="I738" s="149"/>
      <c r="J738" s="149"/>
      <c r="K738" s="150"/>
      <c r="L738" s="149"/>
      <c r="M738" s="149"/>
      <c r="N738" s="190" t="s">
        <v>78</v>
      </c>
      <c r="O738" s="6">
        <f>SUM(HISTORICO!$P738:$T738)</f>
        <v>2</v>
      </c>
      <c r="P738" s="6">
        <f>COUNTIF(REG!$D$2:$D$124,HISTORICO!$N738)</f>
        <v>0</v>
      </c>
      <c r="Q738" s="6">
        <f>COUNTIF(REG!$J$2:$J$124,HISTORICO!$N738)</f>
        <v>2</v>
      </c>
      <c r="R738" s="6">
        <f>COUNTIF(REG!$P$2:$P$124,HISTORICO!$N738)</f>
        <v>0</v>
      </c>
      <c r="S738" s="6">
        <f>COUNTIF(REG!$V$2:$V$124,HISTORICO!$N738)</f>
        <v>0</v>
      </c>
      <c r="T738" s="6">
        <f>COUNTIF(REG!$AB$2:$AB$124,HISTORICO!$N738)</f>
        <v>0</v>
      </c>
      <c r="U738" s="161">
        <f>HISTORICO!$P738/HISTORICO!$O738</f>
        <v>0</v>
      </c>
      <c r="V738" s="161">
        <f>HISTORICO!$Q738/HISTORICO!$O738</f>
        <v>1</v>
      </c>
      <c r="W738" s="161">
        <f>(HISTORICO!$S738+HISTORICO!$T738)/HISTORICO!$O738</f>
        <v>0</v>
      </c>
      <c r="X738" s="6">
        <f>SUMIF(REG!$D$2:$D$124,HISTORICO!$N738,REG!$F$2:$F$124)+SUMIF(REG!$J$2:$J$124,HISTORICO!$N738,REG!$L$2:$L$124)+SUMIF(REG!$P$2:$P$124,HISTORICO!$N738,REG!$R$2:$R$124)+SUMIF(REG!$V$2:$V$124,HISTORICO!$N738,REG!$X$2:$X$124)+SUMIF(REG!$AB$2:$AB$124,HISTORICO!$N738,REG!$AD$2:$AD$124)</f>
        <v>0</v>
      </c>
      <c r="Y738" s="6">
        <f>SUMIF(REG!$D$2:$D$124,HISTORICO!$N738,REG!$G$2:$G$124)+SUMIF(REG!$J$2:$J$124,HISTORICO!$N738,REG!$M$2:$M$124)+SUMIF(REG!$P$2:$P$124,HISTORICO!$N738,REG!$S$2:$S$124)+SUMIF(REG!$V$2:$V$124,HISTORICO!$N738,REG!$Y$2:$Y$124)+SUMIF(REG!$AB$2:$AB$124,HISTORICO!$N738,REG!$AE$2:$AE$124)</f>
        <v>0</v>
      </c>
      <c r="Z738" s="6">
        <f>SUMIF(REG!$D$2:$D$124,HISTORICO!$N738,REG!$H$2:$H$124)+SUMIF(REG!$J$2:$J$124,HISTORICO!$N738,REG!$N$2:$N$124)+SUMIF(REG!$P$2:$P$124,HISTORICO!$N738,REG!$T$2:$T$124)+SUMIF(REG!$V$2:$V$124,HISTORICO!$N738,REG!$Z$2:$Z$124)+SUMIF(REG!$AB$2:$AB$124,HISTORICO!$N738,REG!$AF$2:$AF$124)</f>
        <v>0</v>
      </c>
      <c r="AA738" s="6">
        <f>SUMIF(REG!$D$2:$D$124,HISTORICO!$N738,REG!$I$2:$I$124)+SUMIF(REG!$J$2:$J$124,HISTORICO!$N738,REG!$O$2:$O$124)+SUMIF(REG!$P$2:$P$124,HISTORICO!$N738,REG!$U$2:$U$124)+SUMIF(REG!$V$2:$V$124,HISTORICO!$N738,REG!$AA$2:$AA$124)+SUMIF(REG!$AB$2:$AB$124,HISTORICO!$N738,REG!$AG$2:$AG$124)</f>
        <v>0</v>
      </c>
      <c r="AB738" s="6">
        <f>SUM(HISTORICO!$X738:$AA738)</f>
        <v>0</v>
      </c>
      <c r="AC738" s="188">
        <f>HISTORICO!$AB738/HISTORICO!$O738</f>
        <v>0</v>
      </c>
      <c r="AD738" s="149"/>
      <c r="AE738" s="149"/>
      <c r="AF738" s="149"/>
      <c r="AG738" s="149"/>
      <c r="AH738" s="149"/>
      <c r="AI738" s="149"/>
      <c r="AJ738" s="149"/>
    </row>
    <row r="739" ht="14.25" customHeight="1">
      <c r="A739" s="149"/>
      <c r="B739" s="149"/>
      <c r="C739" s="149"/>
      <c r="D739" s="149"/>
      <c r="E739" s="150"/>
      <c r="F739" s="149"/>
      <c r="G739" s="149"/>
      <c r="H739" s="149"/>
      <c r="I739" s="149"/>
      <c r="J739" s="149"/>
      <c r="K739" s="150"/>
      <c r="L739" s="149"/>
      <c r="M739" s="149"/>
      <c r="N739" s="190" t="s">
        <v>77</v>
      </c>
      <c r="O739" s="6">
        <f>SUM(HISTORICO!$P739:$T739)</f>
        <v>2</v>
      </c>
      <c r="P739" s="6">
        <f>COUNTIF(REG!$D$2:$D$124,HISTORICO!$N739)</f>
        <v>0</v>
      </c>
      <c r="Q739" s="6">
        <f>COUNTIF(REG!$J$2:$J$124,HISTORICO!$N739)</f>
        <v>0</v>
      </c>
      <c r="R739" s="6">
        <f>COUNTIF(REG!$P$2:$P$124,HISTORICO!$N739)</f>
        <v>2</v>
      </c>
      <c r="S739" s="6">
        <f>COUNTIF(REG!$V$2:$V$124,HISTORICO!$N739)</f>
        <v>0</v>
      </c>
      <c r="T739" s="6">
        <f>COUNTIF(REG!$AB$2:$AB$124,HISTORICO!$N739)</f>
        <v>0</v>
      </c>
      <c r="U739" s="161">
        <f>HISTORICO!$P739/HISTORICO!$O739</f>
        <v>0</v>
      </c>
      <c r="V739" s="161">
        <f>HISTORICO!$Q739/HISTORICO!$O739</f>
        <v>0</v>
      </c>
      <c r="W739" s="161">
        <f>(HISTORICO!$S739+HISTORICO!$T739)/HISTORICO!$O739</f>
        <v>0</v>
      </c>
      <c r="X739" s="6">
        <f>SUMIF(REG!$D$2:$D$124,HISTORICO!$N739,REG!$F$2:$F$124)+SUMIF(REG!$J$2:$J$124,HISTORICO!$N739,REG!$L$2:$L$124)+SUMIF(REG!$P$2:$P$124,HISTORICO!$N739,REG!$R$2:$R$124)+SUMIF(REG!$V$2:$V$124,HISTORICO!$N739,REG!$X$2:$X$124)+SUMIF(REG!$AB$2:$AB$124,HISTORICO!$N739,REG!$AD$2:$AD$124)</f>
        <v>0</v>
      </c>
      <c r="Y739" s="6">
        <f>SUMIF(REG!$D$2:$D$124,HISTORICO!$N739,REG!$G$2:$G$124)+SUMIF(REG!$J$2:$J$124,HISTORICO!$N739,REG!$M$2:$M$124)+SUMIF(REG!$P$2:$P$124,HISTORICO!$N739,REG!$S$2:$S$124)+SUMIF(REG!$V$2:$V$124,HISTORICO!$N739,REG!$Y$2:$Y$124)+SUMIF(REG!$AB$2:$AB$124,HISTORICO!$N739,REG!$AE$2:$AE$124)</f>
        <v>0</v>
      </c>
      <c r="Z739" s="6">
        <f>SUMIF(REG!$D$2:$D$124,HISTORICO!$N739,REG!$H$2:$H$124)+SUMIF(REG!$J$2:$J$124,HISTORICO!$N739,REG!$N$2:$N$124)+SUMIF(REG!$P$2:$P$124,HISTORICO!$N739,REG!$T$2:$T$124)+SUMIF(REG!$V$2:$V$124,HISTORICO!$N739,REG!$Z$2:$Z$124)+SUMIF(REG!$AB$2:$AB$124,HISTORICO!$N739,REG!$AF$2:$AF$124)</f>
        <v>0</v>
      </c>
      <c r="AA739" s="6">
        <f>SUMIF(REG!$D$2:$D$124,HISTORICO!$N739,REG!$I$2:$I$124)+SUMIF(REG!$J$2:$J$124,HISTORICO!$N739,REG!$O$2:$O$124)+SUMIF(REG!$P$2:$P$124,HISTORICO!$N739,REG!$U$2:$U$124)+SUMIF(REG!$V$2:$V$124,HISTORICO!$N739,REG!$AA$2:$AA$124)+SUMIF(REG!$AB$2:$AB$124,HISTORICO!$N739,REG!$AG$2:$AG$124)</f>
        <v>0</v>
      </c>
      <c r="AB739" s="6">
        <f>SUM(HISTORICO!$X739:$AA739)</f>
        <v>0</v>
      </c>
      <c r="AC739" s="188">
        <f>HISTORICO!$AB739/HISTORICO!$O739</f>
        <v>0</v>
      </c>
      <c r="AD739" s="149"/>
      <c r="AE739" s="149"/>
      <c r="AF739" s="149"/>
      <c r="AG739" s="149"/>
      <c r="AH739" s="149"/>
      <c r="AI739" s="149"/>
      <c r="AJ739" s="149"/>
    </row>
    <row r="740" ht="14.25" customHeight="1">
      <c r="A740" s="149"/>
      <c r="B740" s="149"/>
      <c r="C740" s="149"/>
      <c r="D740" s="149"/>
      <c r="E740" s="150"/>
      <c r="F740" s="149"/>
      <c r="G740" s="149"/>
      <c r="H740" s="149"/>
      <c r="I740" s="149"/>
      <c r="J740" s="149"/>
      <c r="K740" s="150"/>
      <c r="L740" s="149"/>
      <c r="M740" s="149"/>
      <c r="N740" s="190" t="s">
        <v>84</v>
      </c>
      <c r="O740" s="6">
        <f>SUM(HISTORICO!$P740:$T740)</f>
        <v>11</v>
      </c>
      <c r="P740" s="6">
        <f>COUNTIF(REG!$D$2:$D$124,HISTORICO!$N740)</f>
        <v>4</v>
      </c>
      <c r="Q740" s="6">
        <f>COUNTIF(REG!$J$2:$J$124,HISTORICO!$N740)</f>
        <v>3</v>
      </c>
      <c r="R740" s="6">
        <f>COUNTIF(REG!$P$2:$P$124,HISTORICO!$N740)</f>
        <v>3</v>
      </c>
      <c r="S740" s="6">
        <f>COUNTIF(REG!$V$2:$V$124,HISTORICO!$N740)</f>
        <v>1</v>
      </c>
      <c r="T740" s="6">
        <f>COUNTIF(REG!$AB$2:$AB$124,HISTORICO!$N740)</f>
        <v>0</v>
      </c>
      <c r="U740" s="161">
        <f>HISTORICO!$P740/HISTORICO!$O740</f>
        <v>0.3636363636</v>
      </c>
      <c r="V740" s="161">
        <f>HISTORICO!$Q740/HISTORICO!$O740</f>
        <v>0.2727272727</v>
      </c>
      <c r="W740" s="161">
        <f>(HISTORICO!$S740+HISTORICO!$T740)/HISTORICO!$O740</f>
        <v>0.09090909091</v>
      </c>
      <c r="X740" s="6">
        <f>SUMIF(REG!$D$2:$D$124,HISTORICO!$N740,REG!$F$2:$F$124)+SUMIF(REG!$J$2:$J$124,HISTORICO!$N740,REG!$L$2:$L$124)+SUMIF(REG!$P$2:$P$124,HISTORICO!$N740,REG!$R$2:$R$124)+SUMIF(REG!$V$2:$V$124,HISTORICO!$N740,REG!$X$2:$X$124)+SUMIF(REG!$AB$2:$AB$124,HISTORICO!$N740,REG!$AD$2:$AD$124)</f>
        <v>10</v>
      </c>
      <c r="Y740" s="6">
        <f>SUMIF(REG!$D$2:$D$124,HISTORICO!$N740,REG!$G$2:$G$124)+SUMIF(REG!$J$2:$J$124,HISTORICO!$N740,REG!$M$2:$M$124)+SUMIF(REG!$P$2:$P$124,HISTORICO!$N740,REG!$S$2:$S$124)+SUMIF(REG!$V$2:$V$124,HISTORICO!$N740,REG!$Y$2:$Y$124)+SUMIF(REG!$AB$2:$AB$124,HISTORICO!$N740,REG!$AE$2:$AE$124)</f>
        <v>0</v>
      </c>
      <c r="Z740" s="6">
        <f>SUMIF(REG!$D$2:$D$124,HISTORICO!$N740,REG!$H$2:$H$124)+SUMIF(REG!$J$2:$J$124,HISTORICO!$N740,REG!$N$2:$N$124)+SUMIF(REG!$P$2:$P$124,HISTORICO!$N740,REG!$T$2:$T$124)+SUMIF(REG!$V$2:$V$124,HISTORICO!$N740,REG!$Z$2:$Z$124)+SUMIF(REG!$AB$2:$AB$124,HISTORICO!$N740,REG!$AF$2:$AF$124)</f>
        <v>0</v>
      </c>
      <c r="AA740" s="6">
        <f>SUMIF(REG!$D$2:$D$124,HISTORICO!$N740,REG!$I$2:$I$124)+SUMIF(REG!$J$2:$J$124,HISTORICO!$N740,REG!$O$2:$O$124)+SUMIF(REG!$P$2:$P$124,HISTORICO!$N740,REG!$U$2:$U$124)+SUMIF(REG!$V$2:$V$124,HISTORICO!$N740,REG!$AA$2:$AA$124)+SUMIF(REG!$AB$2:$AB$124,HISTORICO!$N740,REG!$AG$2:$AG$124)</f>
        <v>0</v>
      </c>
      <c r="AB740" s="6">
        <f>SUM(HISTORICO!$X740:$AA740)</f>
        <v>10</v>
      </c>
      <c r="AC740" s="188">
        <f>HISTORICO!$AB740/HISTORICO!$O740</f>
        <v>0.9090909091</v>
      </c>
      <c r="AD740" s="149"/>
      <c r="AE740" s="149"/>
      <c r="AF740" s="149"/>
      <c r="AG740" s="149"/>
      <c r="AH740" s="149"/>
      <c r="AI740" s="149"/>
      <c r="AJ740" s="149"/>
    </row>
    <row r="741" ht="14.25" customHeight="1">
      <c r="A741" s="149"/>
      <c r="B741" s="149"/>
      <c r="C741" s="149"/>
      <c r="D741" s="149"/>
      <c r="E741" s="150"/>
      <c r="F741" s="149"/>
      <c r="G741" s="149"/>
      <c r="H741" s="149"/>
      <c r="I741" s="149"/>
      <c r="J741" s="149"/>
      <c r="K741" s="150"/>
      <c r="L741" s="149"/>
      <c r="M741" s="149"/>
      <c r="N741" s="190" t="s">
        <v>88</v>
      </c>
      <c r="O741" s="6">
        <f>SUM(HISTORICO!$P741:$T741)</f>
        <v>6</v>
      </c>
      <c r="P741" s="6">
        <f>COUNTIF(REG!$D$2:$D$124,HISTORICO!$N741)</f>
        <v>1</v>
      </c>
      <c r="Q741" s="6">
        <f>COUNTIF(REG!$J$2:$J$124,HISTORICO!$N741)</f>
        <v>1</v>
      </c>
      <c r="R741" s="6">
        <f>COUNTIF(REG!$P$2:$P$124,HISTORICO!$N741)</f>
        <v>4</v>
      </c>
      <c r="S741" s="6">
        <f>COUNTIF(REG!$V$2:$V$124,HISTORICO!$N741)</f>
        <v>0</v>
      </c>
      <c r="T741" s="6">
        <f>COUNTIF(REG!$AB$2:$AB$124,HISTORICO!$N741)</f>
        <v>0</v>
      </c>
      <c r="U741" s="161">
        <f>HISTORICO!$P741/HISTORICO!$O741</f>
        <v>0.1666666667</v>
      </c>
      <c r="V741" s="161">
        <f>HISTORICO!$Q741/HISTORICO!$O741</f>
        <v>0.1666666667</v>
      </c>
      <c r="W741" s="161">
        <f>(HISTORICO!$S741+HISTORICO!$T741)/HISTORICO!$O741</f>
        <v>0</v>
      </c>
      <c r="X741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41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41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41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41" s="6" t="str">
        <f>SUM(Decks2024[[#This Row],[C]:[O]])</f>
        <v>#ERROR!</v>
      </c>
      <c r="AC741" s="188" t="str">
        <f>Decks2024[[#This Row],[K]]/Decks2024[[#This Row],[Nº J]]</f>
        <v>#ERROR!</v>
      </c>
      <c r="AD741" s="149"/>
      <c r="AE741" s="149"/>
      <c r="AF741" s="149"/>
      <c r="AG741" s="149"/>
      <c r="AH741" s="149"/>
      <c r="AI741" s="149"/>
      <c r="AJ741" s="149"/>
    </row>
    <row r="742" ht="14.25" customHeight="1">
      <c r="A742" s="149"/>
      <c r="B742" s="149"/>
      <c r="C742" s="149"/>
      <c r="D742" s="149"/>
      <c r="E742" s="150"/>
      <c r="F742" s="149"/>
      <c r="G742" s="149"/>
      <c r="H742" s="149"/>
      <c r="I742" s="149"/>
      <c r="J742" s="149"/>
      <c r="K742" s="150"/>
      <c r="L742" s="149"/>
      <c r="M742" s="149"/>
      <c r="N742" s="190" t="s">
        <v>99</v>
      </c>
      <c r="O742" s="6">
        <f>SUM(HISTORICO!$P742:$T742)</f>
        <v>8</v>
      </c>
      <c r="P742" s="6">
        <f>COUNTIF(REG!$D$2:$D$124,HISTORICO!$N742)</f>
        <v>2</v>
      </c>
      <c r="Q742" s="6">
        <f>COUNTIF(REG!$J$2:$J$124,HISTORICO!$N742)</f>
        <v>1</v>
      </c>
      <c r="R742" s="6">
        <f>COUNTIF(REG!$P$2:$P$124,HISTORICO!$N742)</f>
        <v>3</v>
      </c>
      <c r="S742" s="6">
        <f>COUNTIF(REG!$V$2:$V$124,HISTORICO!$N742)</f>
        <v>2</v>
      </c>
      <c r="T742" s="6">
        <f>COUNTIF(REG!$AB$2:$AB$124,HISTORICO!$N742)</f>
        <v>0</v>
      </c>
      <c r="U742" s="161">
        <f>HISTORICO!$P742/HISTORICO!$O742</f>
        <v>0.25</v>
      </c>
      <c r="V742" s="161">
        <f>HISTORICO!$Q742/HISTORICO!$O742</f>
        <v>0.125</v>
      </c>
      <c r="W742" s="161">
        <f>(HISTORICO!$S742+HISTORICO!$T742)/HISTORICO!$O742</f>
        <v>0.25</v>
      </c>
      <c r="X742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42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42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42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42" s="6" t="str">
        <f>SUM(Decks2024[[#This Row],[C]:[O]])</f>
        <v>#ERROR!</v>
      </c>
      <c r="AC742" s="188" t="str">
        <f>Decks2024[[#This Row],[K]]/Decks2024[[#This Row],[Nº J]]</f>
        <v>#ERROR!</v>
      </c>
      <c r="AD742" s="149"/>
      <c r="AE742" s="149"/>
      <c r="AF742" s="149"/>
      <c r="AG742" s="149"/>
      <c r="AH742" s="149"/>
      <c r="AI742" s="149"/>
      <c r="AJ742" s="149"/>
    </row>
    <row r="743" ht="14.25" customHeight="1">
      <c r="A743" s="149"/>
      <c r="B743" s="149"/>
      <c r="C743" s="149"/>
      <c r="D743" s="149"/>
      <c r="E743" s="150"/>
      <c r="F743" s="149"/>
      <c r="G743" s="149"/>
      <c r="H743" s="149"/>
      <c r="I743" s="149"/>
      <c r="J743" s="149"/>
      <c r="K743" s="150"/>
      <c r="L743" s="149"/>
      <c r="M743" s="149"/>
      <c r="N743" s="190" t="s">
        <v>98</v>
      </c>
      <c r="O743" s="6">
        <f>SUM(HISTORICO!$P743:$T743)</f>
        <v>8</v>
      </c>
      <c r="P743" s="6">
        <f>COUNTIF(REG!$D$2:$D$124,HISTORICO!$N743)</f>
        <v>2</v>
      </c>
      <c r="Q743" s="6">
        <f>COUNTIF(REG!$J$2:$J$124,HISTORICO!$N743)</f>
        <v>2</v>
      </c>
      <c r="R743" s="6">
        <f>COUNTIF(REG!$P$2:$P$124,HISTORICO!$N743)</f>
        <v>3</v>
      </c>
      <c r="S743" s="6">
        <f>COUNTIF(REG!$V$2:$V$124,HISTORICO!$N743)</f>
        <v>1</v>
      </c>
      <c r="T743" s="6">
        <f>COUNTIF(REG!$AB$2:$AB$124,HISTORICO!$N743)</f>
        <v>0</v>
      </c>
      <c r="U743" s="161">
        <f>HISTORICO!$P743/HISTORICO!$O743</f>
        <v>0.25</v>
      </c>
      <c r="V743" s="161">
        <f>HISTORICO!$Q743/HISTORICO!$O743</f>
        <v>0.25</v>
      </c>
      <c r="W743" s="161">
        <f>(HISTORICO!$S743+HISTORICO!$T743)/HISTORICO!$O743</f>
        <v>0.125</v>
      </c>
      <c r="X743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43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43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43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43" s="6" t="str">
        <f>SUM(Decks2024[[#This Row],[C]:[O]])</f>
        <v>#ERROR!</v>
      </c>
      <c r="AC743" s="188" t="str">
        <f>Decks2024[[#This Row],[K]]/Decks2024[[#This Row],[Nº J]]</f>
        <v>#ERROR!</v>
      </c>
      <c r="AD743" s="149"/>
      <c r="AE743" s="149"/>
      <c r="AF743" s="149"/>
      <c r="AG743" s="149"/>
      <c r="AH743" s="149"/>
      <c r="AI743" s="149"/>
      <c r="AJ743" s="149"/>
    </row>
    <row r="744" ht="14.25" customHeight="1">
      <c r="A744" s="149"/>
      <c r="B744" s="149"/>
      <c r="C744" s="149"/>
      <c r="D744" s="149"/>
      <c r="E744" s="150"/>
      <c r="F744" s="149"/>
      <c r="G744" s="149"/>
      <c r="H744" s="149"/>
      <c r="I744" s="149"/>
      <c r="J744" s="149"/>
      <c r="K744" s="150"/>
      <c r="L744" s="149"/>
      <c r="M744" s="149"/>
      <c r="N744" s="190" t="s">
        <v>101</v>
      </c>
      <c r="O744" s="6">
        <f>SUM(HISTORICO!$P744:$T744)</f>
        <v>6</v>
      </c>
      <c r="P744" s="6">
        <f>COUNTIF(REG!$D$2:$D$124,HISTORICO!$N744)</f>
        <v>1</v>
      </c>
      <c r="Q744" s="6">
        <f>COUNTIF(REG!$J$2:$J$124,HISTORICO!$N744)</f>
        <v>2</v>
      </c>
      <c r="R744" s="6">
        <f>COUNTIF(REG!$P$2:$P$124,HISTORICO!$N744)</f>
        <v>2</v>
      </c>
      <c r="S744" s="6">
        <f>COUNTIF(REG!$V$2:$V$124,HISTORICO!$N744)</f>
        <v>1</v>
      </c>
      <c r="T744" s="6">
        <f>COUNTIF(REG!$AB$2:$AB$124,HISTORICO!$N744)</f>
        <v>0</v>
      </c>
      <c r="U744" s="161">
        <f>HISTORICO!$P744/HISTORICO!$O744</f>
        <v>0.1666666667</v>
      </c>
      <c r="V744" s="161">
        <f>HISTORICO!$Q744/HISTORICO!$O744</f>
        <v>0.3333333333</v>
      </c>
      <c r="W744" s="161">
        <f>(HISTORICO!$S744+HISTORICO!$T744)/HISTORICO!$O744</f>
        <v>0.1666666667</v>
      </c>
      <c r="X744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44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44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44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44" s="6" t="str">
        <f>SUM(Decks2024[[#This Row],[C]:[O]])</f>
        <v>#ERROR!</v>
      </c>
      <c r="AC744" s="188" t="str">
        <f>Decks2024[[#This Row],[K]]/Decks2024[[#This Row],[Nº J]]</f>
        <v>#ERROR!</v>
      </c>
      <c r="AD744" s="149"/>
      <c r="AE744" s="149"/>
      <c r="AF744" s="149"/>
      <c r="AG744" s="149"/>
      <c r="AH744" s="149"/>
      <c r="AI744" s="149"/>
      <c r="AJ744" s="149"/>
    </row>
    <row r="745" ht="14.25" customHeight="1">
      <c r="A745" s="149"/>
      <c r="B745" s="149"/>
      <c r="C745" s="149"/>
      <c r="D745" s="149"/>
      <c r="E745" s="150"/>
      <c r="F745" s="149"/>
      <c r="G745" s="149"/>
      <c r="H745" s="149"/>
      <c r="I745" s="149"/>
      <c r="J745" s="149"/>
      <c r="K745" s="150"/>
      <c r="L745" s="149"/>
      <c r="M745" s="149"/>
      <c r="N745" s="190" t="s">
        <v>102</v>
      </c>
      <c r="O745" s="6">
        <f>SUM(HISTORICO!$P745:$T745)</f>
        <v>6</v>
      </c>
      <c r="P745" s="6">
        <f>COUNTIF(REG!$D$2:$D$124,HISTORICO!$N745)</f>
        <v>2</v>
      </c>
      <c r="Q745" s="6">
        <f>COUNTIF(REG!$J$2:$J$124,HISTORICO!$N745)</f>
        <v>2</v>
      </c>
      <c r="R745" s="6">
        <f>COUNTIF(REG!$P$2:$P$124,HISTORICO!$N745)</f>
        <v>2</v>
      </c>
      <c r="S745" s="6">
        <f>COUNTIF(REG!$V$2:$V$124,HISTORICO!$N745)</f>
        <v>0</v>
      </c>
      <c r="T745" s="6">
        <f>COUNTIF(REG!$AB$2:$AB$124,HISTORICO!$N745)</f>
        <v>0</v>
      </c>
      <c r="U745" s="161">
        <f>HISTORICO!$P745/HISTORICO!$O745</f>
        <v>0.3333333333</v>
      </c>
      <c r="V745" s="161">
        <f>HISTORICO!$Q745/HISTORICO!$O745</f>
        <v>0.3333333333</v>
      </c>
      <c r="W745" s="161">
        <f>(HISTORICO!$S745+HISTORICO!$T745)/HISTORICO!$O745</f>
        <v>0</v>
      </c>
      <c r="X745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45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45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45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45" s="6" t="str">
        <f>SUM(Decks2024[[#This Row],[C]:[O]])</f>
        <v>#ERROR!</v>
      </c>
      <c r="AC745" s="188" t="str">
        <f>Decks2024[[#This Row],[K]]/Decks2024[[#This Row],[Nº J]]</f>
        <v>#ERROR!</v>
      </c>
      <c r="AD745" s="149"/>
      <c r="AE745" s="149"/>
      <c r="AF745" s="149"/>
      <c r="AG745" s="149"/>
      <c r="AH745" s="149"/>
      <c r="AI745" s="149"/>
      <c r="AJ745" s="149"/>
    </row>
    <row r="746" ht="14.25" customHeight="1">
      <c r="A746" s="149"/>
      <c r="B746" s="149"/>
      <c r="C746" s="149"/>
      <c r="D746" s="149"/>
      <c r="E746" s="150"/>
      <c r="F746" s="149"/>
      <c r="G746" s="149"/>
      <c r="H746" s="149"/>
      <c r="I746" s="149"/>
      <c r="J746" s="149"/>
      <c r="K746" s="150"/>
      <c r="L746" s="149"/>
      <c r="M746" s="149"/>
      <c r="N746" s="190" t="s">
        <v>100</v>
      </c>
      <c r="O746" s="6">
        <f>SUM(HISTORICO!$P746:$T746)</f>
        <v>10</v>
      </c>
      <c r="P746" s="6">
        <f>COUNTIF(REG!$D$2:$D$124,HISTORICO!$N746)</f>
        <v>2</v>
      </c>
      <c r="Q746" s="6">
        <f>COUNTIF(REG!$J$2:$J$124,HISTORICO!$N746)</f>
        <v>4</v>
      </c>
      <c r="R746" s="6">
        <f>COUNTIF(REG!$P$2:$P$124,HISTORICO!$N746)</f>
        <v>2</v>
      </c>
      <c r="S746" s="6">
        <f>COUNTIF(REG!$V$2:$V$124,HISTORICO!$N746)</f>
        <v>2</v>
      </c>
      <c r="T746" s="6">
        <f>COUNTIF(REG!$AB$2:$AB$124,HISTORICO!$N746)</f>
        <v>0</v>
      </c>
      <c r="U746" s="161">
        <f>HISTORICO!$P746/HISTORICO!$O746</f>
        <v>0.2</v>
      </c>
      <c r="V746" s="161">
        <f>HISTORICO!$Q746/HISTORICO!$O746</f>
        <v>0.4</v>
      </c>
      <c r="W746" s="161">
        <f>(HISTORICO!$S746+HISTORICO!$T746)/HISTORICO!$O746</f>
        <v>0.2</v>
      </c>
      <c r="X746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46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46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46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46" s="6" t="str">
        <f>SUM(Decks2024[[#This Row],[C]:[O]])</f>
        <v>#ERROR!</v>
      </c>
      <c r="AC746" s="188" t="str">
        <f>Decks2024[[#This Row],[K]]/Decks2024[[#This Row],[Nº J]]</f>
        <v>#ERROR!</v>
      </c>
      <c r="AD746" s="149"/>
      <c r="AE746" s="149"/>
      <c r="AF746" s="149"/>
      <c r="AG746" s="149"/>
      <c r="AH746" s="149"/>
      <c r="AI746" s="149"/>
      <c r="AJ746" s="149"/>
    </row>
    <row r="747" ht="14.25" customHeight="1">
      <c r="A747" s="149"/>
      <c r="B747" s="149"/>
      <c r="C747" s="149"/>
      <c r="D747" s="149"/>
      <c r="E747" s="150"/>
      <c r="F747" s="149"/>
      <c r="G747" s="149"/>
      <c r="H747" s="149"/>
      <c r="I747" s="149"/>
      <c r="J747" s="149"/>
      <c r="K747" s="150"/>
      <c r="L747" s="149"/>
      <c r="M747" s="149"/>
      <c r="N747" s="190" t="s">
        <v>103</v>
      </c>
      <c r="O747" s="6">
        <f>SUM(HISTORICO!$P747:$T747)</f>
        <v>3</v>
      </c>
      <c r="P747" s="6">
        <f>COUNTIF(REG!$D$2:$D$124,HISTORICO!$N747)</f>
        <v>1</v>
      </c>
      <c r="Q747" s="6">
        <f>COUNTIF(REG!$J$2:$J$124,HISTORICO!$N747)</f>
        <v>0</v>
      </c>
      <c r="R747" s="6">
        <f>COUNTIF(REG!$P$2:$P$124,HISTORICO!$N747)</f>
        <v>0</v>
      </c>
      <c r="S747" s="6">
        <f>COUNTIF(REG!$V$2:$V$124,HISTORICO!$N747)</f>
        <v>2</v>
      </c>
      <c r="T747" s="6">
        <f>COUNTIF(REG!$AB$2:$AB$124,HISTORICO!$N747)</f>
        <v>0</v>
      </c>
      <c r="U747" s="161">
        <f>HISTORICO!$P747/HISTORICO!$O747</f>
        <v>0.3333333333</v>
      </c>
      <c r="V747" s="161">
        <f>HISTORICO!$Q747/HISTORICO!$O747</f>
        <v>0</v>
      </c>
      <c r="W747" s="161">
        <f>(HISTORICO!$S747+HISTORICO!$T747)/HISTORICO!$O747</f>
        <v>0.6666666667</v>
      </c>
      <c r="X747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47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47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47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47" s="6" t="str">
        <f>SUM(Decks2024[[#This Row],[C]:[O]])</f>
        <v>#ERROR!</v>
      </c>
      <c r="AC747" s="188" t="str">
        <f>Decks2024[[#This Row],[K]]/Decks2024[[#This Row],[Nº J]]</f>
        <v>#ERROR!</v>
      </c>
      <c r="AD747" s="149"/>
      <c r="AE747" s="149"/>
      <c r="AF747" s="149"/>
      <c r="AG747" s="149"/>
      <c r="AH747" s="149"/>
      <c r="AI747" s="149"/>
      <c r="AJ747" s="149"/>
    </row>
    <row r="748" ht="14.25" customHeight="1">
      <c r="A748" s="149"/>
      <c r="B748" s="149"/>
      <c r="C748" s="149"/>
      <c r="D748" s="149"/>
      <c r="E748" s="150"/>
      <c r="F748" s="149"/>
      <c r="G748" s="149"/>
      <c r="H748" s="149"/>
      <c r="I748" s="149"/>
      <c r="J748" s="149"/>
      <c r="K748" s="150"/>
      <c r="L748" s="149"/>
      <c r="M748" s="149"/>
      <c r="N748" s="190" t="s">
        <v>97</v>
      </c>
      <c r="O748" s="6">
        <f>SUM(HISTORICO!$P748:$T748)</f>
        <v>4</v>
      </c>
      <c r="P748" s="6">
        <f>COUNTIF(REG!$D$2:$D$124,HISTORICO!$N748)</f>
        <v>1</v>
      </c>
      <c r="Q748" s="6">
        <f>COUNTIF(REG!$J$2:$J$124,HISTORICO!$N748)</f>
        <v>2</v>
      </c>
      <c r="R748" s="6">
        <f>COUNTIF(REG!$P$2:$P$124,HISTORICO!$N748)</f>
        <v>1</v>
      </c>
      <c r="S748" s="6">
        <f>COUNTIF(REG!$V$2:$V$124,HISTORICO!$N748)</f>
        <v>0</v>
      </c>
      <c r="T748" s="6">
        <f>COUNTIF(REG!$AB$2:$AB$124,HISTORICO!$N748)</f>
        <v>0</v>
      </c>
      <c r="U748" s="161">
        <f>HISTORICO!$P748/HISTORICO!$O748</f>
        <v>0.25</v>
      </c>
      <c r="V748" s="161">
        <f>HISTORICO!$Q748/HISTORICO!$O748</f>
        <v>0.5</v>
      </c>
      <c r="W748" s="161">
        <f>(HISTORICO!$S748+HISTORICO!$T748)/HISTORICO!$O748</f>
        <v>0</v>
      </c>
      <c r="X748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48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48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48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48" s="6" t="str">
        <f>SUM(Decks2024[[#This Row],[C]:[O]])</f>
        <v>#ERROR!</v>
      </c>
      <c r="AC748" s="188" t="str">
        <f>Decks2024[[#This Row],[K]]/Decks2024[[#This Row],[Nº J]]</f>
        <v>#ERROR!</v>
      </c>
      <c r="AD748" s="149"/>
      <c r="AE748" s="149"/>
      <c r="AF748" s="149"/>
      <c r="AG748" s="149"/>
      <c r="AH748" s="149"/>
      <c r="AI748" s="149"/>
      <c r="AJ748" s="149"/>
    </row>
    <row r="749" ht="14.25" customHeight="1">
      <c r="A749" s="149"/>
      <c r="B749" s="149"/>
      <c r="C749" s="149"/>
      <c r="D749" s="149"/>
      <c r="E749" s="150"/>
      <c r="F749" s="149"/>
      <c r="G749" s="149"/>
      <c r="H749" s="149"/>
      <c r="I749" s="149"/>
      <c r="J749" s="149"/>
      <c r="K749" s="150"/>
      <c r="L749" s="149"/>
      <c r="M749" s="149"/>
      <c r="N749" s="190" t="s">
        <v>104</v>
      </c>
      <c r="O749" s="6">
        <f>SUM(HISTORICO!$P749:$T749)</f>
        <v>3</v>
      </c>
      <c r="P749" s="6">
        <f>COUNTIF(REG!$D$2:$D$124,HISTORICO!$N749)</f>
        <v>1</v>
      </c>
      <c r="Q749" s="6">
        <f>COUNTIF(REG!$J$2:$J$124,HISTORICO!$N749)</f>
        <v>1</v>
      </c>
      <c r="R749" s="6">
        <f>COUNTIF(REG!$P$2:$P$124,HISTORICO!$N749)</f>
        <v>1</v>
      </c>
      <c r="S749" s="6">
        <f>COUNTIF(REG!$V$2:$V$124,HISTORICO!$N749)</f>
        <v>0</v>
      </c>
      <c r="T749" s="6">
        <f>COUNTIF(REG!$AB$2:$AB$124,HISTORICO!$N749)</f>
        <v>0</v>
      </c>
      <c r="U749" s="161">
        <f>HISTORICO!$P749/HISTORICO!$O749</f>
        <v>0.3333333333</v>
      </c>
      <c r="V749" s="161">
        <f>HISTORICO!$Q749/HISTORICO!$O749</f>
        <v>0.3333333333</v>
      </c>
      <c r="W749" s="161">
        <f>(HISTORICO!$S749+HISTORICO!$T749)/HISTORICO!$O749</f>
        <v>0</v>
      </c>
      <c r="X749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49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49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49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49" s="6" t="str">
        <f>SUM(Decks2024[[#This Row],[C]:[O]])</f>
        <v>#ERROR!</v>
      </c>
      <c r="AC749" s="188" t="str">
        <f>Decks2024[[#This Row],[K]]/Decks2024[[#This Row],[Nº J]]</f>
        <v>#ERROR!</v>
      </c>
      <c r="AD749" s="149"/>
      <c r="AE749" s="149"/>
      <c r="AF749" s="149"/>
      <c r="AG749" s="149"/>
      <c r="AH749" s="149"/>
      <c r="AI749" s="149"/>
      <c r="AJ749" s="149"/>
    </row>
    <row r="750" ht="14.25" customHeight="1">
      <c r="A750" s="149"/>
      <c r="B750" s="149"/>
      <c r="C750" s="149"/>
      <c r="D750" s="149"/>
      <c r="E750" s="150"/>
      <c r="F750" s="149"/>
      <c r="G750" s="149"/>
      <c r="H750" s="149"/>
      <c r="I750" s="149"/>
      <c r="J750" s="149"/>
      <c r="K750" s="150"/>
      <c r="L750" s="149"/>
      <c r="M750" s="149"/>
      <c r="N750" s="190" t="s">
        <v>107</v>
      </c>
      <c r="O750" s="6">
        <f>SUM(HISTORICO!$P750:$T750)</f>
        <v>10</v>
      </c>
      <c r="P750" s="6">
        <f>COUNTIF(REG!$D$2:$D$124,HISTORICO!$N750)</f>
        <v>3</v>
      </c>
      <c r="Q750" s="6">
        <f>COUNTIF(REG!$J$2:$J$124,HISTORICO!$N750)</f>
        <v>6</v>
      </c>
      <c r="R750" s="6">
        <f>COUNTIF(REG!$P$2:$P$124,HISTORICO!$N750)</f>
        <v>1</v>
      </c>
      <c r="S750" s="6">
        <f>COUNTIF(REG!$V$2:$V$124,HISTORICO!$N750)</f>
        <v>0</v>
      </c>
      <c r="T750" s="6">
        <f>COUNTIF(REG!$AB$2:$AB$124,HISTORICO!$N750)</f>
        <v>0</v>
      </c>
      <c r="U750" s="161">
        <f>HISTORICO!$P750/HISTORICO!$O750</f>
        <v>0.3</v>
      </c>
      <c r="V750" s="161">
        <f>HISTORICO!$Q750/HISTORICO!$O750</f>
        <v>0.6</v>
      </c>
      <c r="W750" s="161">
        <f>(HISTORICO!$S750+HISTORICO!$T750)/HISTORICO!$O750</f>
        <v>0</v>
      </c>
      <c r="X750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50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50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50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50" s="6" t="str">
        <f>SUM(Decks2024[[#This Row],[C]:[O]])</f>
        <v>#ERROR!</v>
      </c>
      <c r="AC750" s="188" t="str">
        <f>Decks2024[[#This Row],[K]]/Decks2024[[#This Row],[Nº J]]</f>
        <v>#ERROR!</v>
      </c>
      <c r="AD750" s="149"/>
      <c r="AE750" s="149"/>
      <c r="AF750" s="149"/>
      <c r="AG750" s="149"/>
      <c r="AH750" s="149"/>
      <c r="AI750" s="149"/>
      <c r="AJ750" s="149"/>
    </row>
    <row r="751" ht="14.25" customHeight="1">
      <c r="A751" s="149"/>
      <c r="B751" s="149"/>
      <c r="C751" s="149"/>
      <c r="D751" s="149"/>
      <c r="E751" s="150"/>
      <c r="F751" s="149"/>
      <c r="G751" s="149"/>
      <c r="H751" s="149"/>
      <c r="I751" s="149"/>
      <c r="J751" s="149"/>
      <c r="K751" s="150"/>
      <c r="L751" s="149"/>
      <c r="M751" s="149"/>
      <c r="N751" s="190" t="s">
        <v>112</v>
      </c>
      <c r="O751" s="6">
        <f>SUM(HISTORICO!$P751:$T751)</f>
        <v>18</v>
      </c>
      <c r="P751" s="6">
        <f>COUNTIF(REG!$D$2:$D$124,HISTORICO!$N751)</f>
        <v>8</v>
      </c>
      <c r="Q751" s="6">
        <f>COUNTIF(REG!$J$2:$J$124,HISTORICO!$N751)</f>
        <v>3</v>
      </c>
      <c r="R751" s="6">
        <f>COUNTIF(REG!$P$2:$P$124,HISTORICO!$N751)</f>
        <v>6</v>
      </c>
      <c r="S751" s="6">
        <f>COUNTIF(REG!$V$2:$V$124,HISTORICO!$N751)</f>
        <v>1</v>
      </c>
      <c r="T751" s="6">
        <f>COUNTIF(REG!$AB$2:$AB$124,HISTORICO!$N751)</f>
        <v>0</v>
      </c>
      <c r="U751" s="161">
        <f>HISTORICO!$P751/HISTORICO!$O751</f>
        <v>0.4444444444</v>
      </c>
      <c r="V751" s="161">
        <f>HISTORICO!$Q751/HISTORICO!$O751</f>
        <v>0.1666666667</v>
      </c>
      <c r="W751" s="161">
        <f>(HISTORICO!$S751+HISTORICO!$T751)/HISTORICO!$O751</f>
        <v>0.05555555556</v>
      </c>
      <c r="X751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51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51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51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51" s="6" t="str">
        <f>SUM(Decks2024[[#This Row],[C]:[O]])</f>
        <v>#ERROR!</v>
      </c>
      <c r="AC751" s="188" t="str">
        <f>Decks2024[[#This Row],[K]]/Decks2024[[#This Row],[Nº J]]</f>
        <v>#ERROR!</v>
      </c>
      <c r="AD751" s="149"/>
      <c r="AE751" s="149"/>
      <c r="AF751" s="149"/>
      <c r="AG751" s="149"/>
      <c r="AH751" s="149"/>
      <c r="AI751" s="149"/>
      <c r="AJ751" s="149"/>
    </row>
    <row r="752" ht="14.25" customHeight="1">
      <c r="A752" s="149"/>
      <c r="B752" s="149"/>
      <c r="C752" s="149"/>
      <c r="D752" s="149"/>
      <c r="E752" s="150"/>
      <c r="F752" s="149"/>
      <c r="G752" s="149"/>
      <c r="H752" s="149"/>
      <c r="I752" s="149"/>
      <c r="J752" s="149"/>
      <c r="K752" s="150"/>
      <c r="L752" s="149"/>
      <c r="M752" s="149"/>
      <c r="N752" s="190" t="s">
        <v>111</v>
      </c>
      <c r="O752" s="6">
        <f>SUM(HISTORICO!$P752:$T752)</f>
        <v>2</v>
      </c>
      <c r="P752" s="6">
        <f>COUNTIF(REG!$D$2:$D$124,HISTORICO!$N752)</f>
        <v>1</v>
      </c>
      <c r="Q752" s="6">
        <f>COUNTIF(REG!$J$2:$J$124,HISTORICO!$N752)</f>
        <v>0</v>
      </c>
      <c r="R752" s="6">
        <f>COUNTIF(REG!$P$2:$P$124,HISTORICO!$N752)</f>
        <v>1</v>
      </c>
      <c r="S752" s="6">
        <f>COUNTIF(REG!$V$2:$V$124,HISTORICO!$N752)</f>
        <v>0</v>
      </c>
      <c r="T752" s="6">
        <f>COUNTIF(REG!$AB$2:$AB$124,HISTORICO!$N752)</f>
        <v>0</v>
      </c>
      <c r="U752" s="161">
        <f>HISTORICO!$P752/HISTORICO!$O752</f>
        <v>0.5</v>
      </c>
      <c r="V752" s="161">
        <f>HISTORICO!$Q752/HISTORICO!$O752</f>
        <v>0</v>
      </c>
      <c r="W752" s="161">
        <f>(HISTORICO!$S752+HISTORICO!$T752)/HISTORICO!$O752</f>
        <v>0</v>
      </c>
      <c r="X752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52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52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52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52" s="6" t="str">
        <f>SUM(Decks2024[[#This Row],[C]:[O]])</f>
        <v>#ERROR!</v>
      </c>
      <c r="AC752" s="188" t="str">
        <f>Decks2024[[#This Row],[K]]/Decks2024[[#This Row],[Nº J]]</f>
        <v>#ERROR!</v>
      </c>
      <c r="AD752" s="149"/>
      <c r="AE752" s="149"/>
      <c r="AF752" s="149"/>
      <c r="AG752" s="149"/>
      <c r="AH752" s="149"/>
      <c r="AI752" s="149"/>
      <c r="AJ752" s="149"/>
    </row>
    <row r="753" ht="14.25" customHeight="1">
      <c r="A753" s="149"/>
      <c r="B753" s="149"/>
      <c r="C753" s="149"/>
      <c r="D753" s="149"/>
      <c r="E753" s="150"/>
      <c r="F753" s="149"/>
      <c r="G753" s="149"/>
      <c r="H753" s="149"/>
      <c r="I753" s="149"/>
      <c r="J753" s="149"/>
      <c r="K753" s="150"/>
      <c r="L753" s="149"/>
      <c r="M753" s="149"/>
      <c r="N753" s="190" t="s">
        <v>113</v>
      </c>
      <c r="O753" s="6">
        <f>SUM(HISTORICO!$P753:$T753)</f>
        <v>4</v>
      </c>
      <c r="P753" s="6">
        <f>COUNTIF(REG!$D$2:$D$124,HISTORICO!$N753)</f>
        <v>1</v>
      </c>
      <c r="Q753" s="6">
        <f>COUNTIF(REG!$J$2:$J$124,HISTORICO!$N753)</f>
        <v>0</v>
      </c>
      <c r="R753" s="6">
        <f>COUNTIF(REG!$P$2:$P$124,HISTORICO!$N753)</f>
        <v>2</v>
      </c>
      <c r="S753" s="6">
        <f>COUNTIF(REG!$V$2:$V$124,HISTORICO!$N753)</f>
        <v>1</v>
      </c>
      <c r="T753" s="6">
        <f>COUNTIF(REG!$AB$2:$AB$124,HISTORICO!$N753)</f>
        <v>0</v>
      </c>
      <c r="U753" s="161">
        <f>HISTORICO!$P753/HISTORICO!$O753</f>
        <v>0.25</v>
      </c>
      <c r="V753" s="161">
        <f>HISTORICO!$Q753/HISTORICO!$O753</f>
        <v>0</v>
      </c>
      <c r="W753" s="161">
        <f>(HISTORICO!$S753+HISTORICO!$T753)/HISTORICO!$O753</f>
        <v>0.25</v>
      </c>
      <c r="X753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53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53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53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53" s="6" t="str">
        <f>SUM(Decks2024[[#This Row],[C]:[O]])</f>
        <v>#ERROR!</v>
      </c>
      <c r="AC753" s="188" t="str">
        <f>Decks2024[[#This Row],[K]]/Decks2024[[#This Row],[Nº J]]</f>
        <v>#ERROR!</v>
      </c>
      <c r="AD753" s="149"/>
      <c r="AE753" s="149"/>
      <c r="AF753" s="149"/>
      <c r="AG753" s="149"/>
      <c r="AH753" s="149"/>
      <c r="AI753" s="149"/>
      <c r="AJ753" s="149"/>
    </row>
    <row r="754" ht="14.25" customHeight="1">
      <c r="A754" s="149"/>
      <c r="B754" s="149"/>
      <c r="C754" s="149"/>
      <c r="D754" s="149"/>
      <c r="E754" s="150"/>
      <c r="F754" s="149"/>
      <c r="G754" s="149"/>
      <c r="H754" s="149"/>
      <c r="I754" s="149"/>
      <c r="J754" s="149"/>
      <c r="K754" s="150"/>
      <c r="L754" s="149"/>
      <c r="M754" s="149"/>
      <c r="N754" s="190" t="s">
        <v>94</v>
      </c>
      <c r="O754" s="6">
        <f>SUM(HISTORICO!$P754:$T754)</f>
        <v>1</v>
      </c>
      <c r="P754" s="6">
        <f>COUNTIF(REG!$D$2:$D$124,HISTORICO!$N754)</f>
        <v>0</v>
      </c>
      <c r="Q754" s="6">
        <f>COUNTIF(REG!$J$2:$J$124,HISTORICO!$N754)</f>
        <v>1</v>
      </c>
      <c r="R754" s="6">
        <f>COUNTIF(REG!$P$2:$P$124,HISTORICO!$N754)</f>
        <v>0</v>
      </c>
      <c r="S754" s="6">
        <f>COUNTIF(REG!$V$2:$V$124,HISTORICO!$N754)</f>
        <v>0</v>
      </c>
      <c r="T754" s="6">
        <f>COUNTIF(REG!$AB$2:$AB$124,HISTORICO!$N754)</f>
        <v>0</v>
      </c>
      <c r="U754" s="161">
        <f>HISTORICO!$P754/HISTORICO!$O754</f>
        <v>0</v>
      </c>
      <c r="V754" s="161">
        <f>HISTORICO!$Q754/HISTORICO!$O754</f>
        <v>1</v>
      </c>
      <c r="W754" s="161">
        <f>(HISTORICO!$S754+HISTORICO!$T754)/HISTORICO!$O754</f>
        <v>0</v>
      </c>
      <c r="X754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54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54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54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54" s="6" t="str">
        <f>SUM(Decks2024[[#This Row],[C]:[O]])</f>
        <v>#ERROR!</v>
      </c>
      <c r="AC754" s="188" t="str">
        <f>Decks2024[[#This Row],[K]]/Decks2024[[#This Row],[Nº J]]</f>
        <v>#ERROR!</v>
      </c>
      <c r="AD754" s="149"/>
      <c r="AE754" s="149"/>
      <c r="AF754" s="149"/>
      <c r="AG754" s="149"/>
      <c r="AH754" s="149"/>
      <c r="AI754" s="149"/>
      <c r="AJ754" s="149"/>
    </row>
    <row r="755" ht="14.25" customHeight="1">
      <c r="A755" s="149"/>
      <c r="B755" s="149"/>
      <c r="C755" s="149"/>
      <c r="D755" s="149"/>
      <c r="E755" s="150"/>
      <c r="F755" s="149"/>
      <c r="G755" s="149"/>
      <c r="H755" s="149"/>
      <c r="I755" s="149"/>
      <c r="J755" s="149"/>
      <c r="K755" s="150"/>
      <c r="L755" s="149"/>
      <c r="M755" s="149"/>
      <c r="N755" s="190" t="s">
        <v>109</v>
      </c>
      <c r="O755" s="6">
        <f>SUM(HISTORICO!$P755:$T755)</f>
        <v>2</v>
      </c>
      <c r="P755" s="6">
        <f>COUNTIF(REG!$D$2:$D$124,HISTORICO!$N755)</f>
        <v>0</v>
      </c>
      <c r="Q755" s="6">
        <f>COUNTIF(REG!$J$2:$J$124,HISTORICO!$N755)</f>
        <v>1</v>
      </c>
      <c r="R755" s="6">
        <f>COUNTIF(REG!$P$2:$P$124,HISTORICO!$N755)</f>
        <v>0</v>
      </c>
      <c r="S755" s="6">
        <f>COUNTIF(REG!$V$2:$V$124,HISTORICO!$N755)</f>
        <v>1</v>
      </c>
      <c r="T755" s="6">
        <f>COUNTIF(REG!$AB$2:$AB$124,HISTORICO!$N755)</f>
        <v>0</v>
      </c>
      <c r="U755" s="161">
        <f>HISTORICO!$P755/HISTORICO!$O755</f>
        <v>0</v>
      </c>
      <c r="V755" s="161">
        <f>HISTORICO!$Q755/HISTORICO!$O755</f>
        <v>0.5</v>
      </c>
      <c r="W755" s="161">
        <f>(HISTORICO!$S755+HISTORICO!$T755)/HISTORICO!$O755</f>
        <v>0.5</v>
      </c>
      <c r="X755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55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55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55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55" s="6" t="str">
        <f>SUM(Decks2024[[#This Row],[C]:[O]])</f>
        <v>#ERROR!</v>
      </c>
      <c r="AC755" s="188" t="str">
        <f>Decks2024[[#This Row],[K]]/Decks2024[[#This Row],[Nº J]]</f>
        <v>#ERROR!</v>
      </c>
      <c r="AD755" s="149"/>
      <c r="AE755" s="149"/>
      <c r="AF755" s="149"/>
      <c r="AG755" s="149"/>
      <c r="AH755" s="149"/>
      <c r="AI755" s="149"/>
      <c r="AJ755" s="149"/>
    </row>
    <row r="756" ht="14.25" customHeight="1">
      <c r="A756" s="149"/>
      <c r="B756" s="149"/>
      <c r="C756" s="149"/>
      <c r="D756" s="149"/>
      <c r="E756" s="150"/>
      <c r="F756" s="149"/>
      <c r="G756" s="149"/>
      <c r="H756" s="149"/>
      <c r="I756" s="149"/>
      <c r="J756" s="149"/>
      <c r="K756" s="150"/>
      <c r="L756" s="149"/>
      <c r="M756" s="149"/>
      <c r="N756" s="190" t="s">
        <v>89</v>
      </c>
      <c r="O756" s="6">
        <f>SUM(HISTORICO!$P756:$T756)</f>
        <v>3</v>
      </c>
      <c r="P756" s="6">
        <f>COUNTIF(REG!$D$2:$D$124,HISTORICO!$N756)</f>
        <v>0</v>
      </c>
      <c r="Q756" s="6">
        <f>COUNTIF(REG!$J$2:$J$124,HISTORICO!$N756)</f>
        <v>1</v>
      </c>
      <c r="R756" s="6">
        <f>COUNTIF(REG!$P$2:$P$124,HISTORICO!$N756)</f>
        <v>1</v>
      </c>
      <c r="S756" s="6">
        <f>COUNTIF(REG!$V$2:$V$124,HISTORICO!$N756)</f>
        <v>1</v>
      </c>
      <c r="T756" s="6">
        <f>COUNTIF(REG!$AB$2:$AB$124,HISTORICO!$N756)</f>
        <v>0</v>
      </c>
      <c r="U756" s="161">
        <f>HISTORICO!$P756/HISTORICO!$O756</f>
        <v>0</v>
      </c>
      <c r="V756" s="161">
        <f>HISTORICO!$Q756/HISTORICO!$O756</f>
        <v>0.3333333333</v>
      </c>
      <c r="W756" s="161">
        <f>(HISTORICO!$S756+HISTORICO!$T756)/HISTORICO!$O756</f>
        <v>0.3333333333</v>
      </c>
      <c r="X756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56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56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56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56" s="6" t="str">
        <f>SUM(Decks2024[[#This Row],[C]:[O]])</f>
        <v>#ERROR!</v>
      </c>
      <c r="AC756" s="188" t="str">
        <f>Decks2024[[#This Row],[K]]/Decks2024[[#This Row],[Nº J]]</f>
        <v>#ERROR!</v>
      </c>
      <c r="AD756" s="149"/>
      <c r="AE756" s="149"/>
      <c r="AF756" s="149"/>
      <c r="AG756" s="149"/>
      <c r="AH756" s="149"/>
      <c r="AI756" s="149"/>
      <c r="AJ756" s="149"/>
    </row>
    <row r="757" ht="14.25" customHeight="1">
      <c r="A757" s="149"/>
      <c r="B757" s="149"/>
      <c r="C757" s="149"/>
      <c r="D757" s="149"/>
      <c r="E757" s="150"/>
      <c r="F757" s="149"/>
      <c r="G757" s="149"/>
      <c r="H757" s="149"/>
      <c r="I757" s="149"/>
      <c r="J757" s="149"/>
      <c r="K757" s="150"/>
      <c r="L757" s="149"/>
      <c r="M757" s="149"/>
      <c r="N757" s="190" t="s">
        <v>85</v>
      </c>
      <c r="O757" s="6">
        <f>SUM(HISTORICO!$P757:$T757)</f>
        <v>4</v>
      </c>
      <c r="P757" s="6">
        <f>COUNTIF(REG!$D$2:$D$124,HISTORICO!$N757)</f>
        <v>0</v>
      </c>
      <c r="Q757" s="6">
        <f>COUNTIF(REG!$J$2:$J$124,HISTORICO!$N757)</f>
        <v>0</v>
      </c>
      <c r="R757" s="6">
        <f>COUNTIF(REG!$P$2:$P$124,HISTORICO!$N757)</f>
        <v>3</v>
      </c>
      <c r="S757" s="6">
        <f>COUNTIF(REG!$V$2:$V$124,HISTORICO!$N757)</f>
        <v>1</v>
      </c>
      <c r="T757" s="6">
        <f>COUNTIF(REG!$AB$2:$AB$124,HISTORICO!$N757)</f>
        <v>0</v>
      </c>
      <c r="U757" s="161">
        <f>HISTORICO!$P757/HISTORICO!$O757</f>
        <v>0</v>
      </c>
      <c r="V757" s="161">
        <f>HISTORICO!$Q757/HISTORICO!$O757</f>
        <v>0</v>
      </c>
      <c r="W757" s="161">
        <f>(HISTORICO!$S757+HISTORICO!$T757)/HISTORICO!$O757</f>
        <v>0.25</v>
      </c>
      <c r="X757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57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57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57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57" s="6" t="str">
        <f>SUM(Decks2024[[#This Row],[C]:[O]])</f>
        <v>#ERROR!</v>
      </c>
      <c r="AC757" s="188" t="str">
        <f>Decks2024[[#This Row],[K]]/Decks2024[[#This Row],[Nº J]]</f>
        <v>#ERROR!</v>
      </c>
      <c r="AD757" s="149"/>
      <c r="AE757" s="149"/>
      <c r="AF757" s="149"/>
      <c r="AG757" s="149"/>
      <c r="AH757" s="149"/>
      <c r="AI757" s="149"/>
      <c r="AJ757" s="149"/>
    </row>
    <row r="758" ht="14.25" customHeight="1">
      <c r="A758" s="149"/>
      <c r="B758" s="149"/>
      <c r="C758" s="149"/>
      <c r="D758" s="149"/>
      <c r="E758" s="150"/>
      <c r="F758" s="149"/>
      <c r="G758" s="149"/>
      <c r="H758" s="149"/>
      <c r="I758" s="149"/>
      <c r="J758" s="149"/>
      <c r="K758" s="150"/>
      <c r="L758" s="149"/>
      <c r="M758" s="149"/>
      <c r="N758" s="190" t="s">
        <v>118</v>
      </c>
      <c r="O758" s="6">
        <f>SUM(HISTORICO!$P758:$T758)</f>
        <v>1</v>
      </c>
      <c r="P758" s="6">
        <f>COUNTIF(REG!$D$2:$D$124,HISTORICO!$N758)</f>
        <v>0</v>
      </c>
      <c r="Q758" s="6">
        <f>COUNTIF(REG!$J$2:$J$124,HISTORICO!$N758)</f>
        <v>0</v>
      </c>
      <c r="R758" s="6">
        <f>COUNTIF(REG!$P$2:$P$124,HISTORICO!$N758)</f>
        <v>1</v>
      </c>
      <c r="S758" s="6">
        <f>COUNTIF(REG!$V$2:$V$124,HISTORICO!$N758)</f>
        <v>0</v>
      </c>
      <c r="T758" s="6">
        <f>COUNTIF(REG!$AB$2:$AB$124,HISTORICO!$N758)</f>
        <v>0</v>
      </c>
      <c r="U758" s="161">
        <f>HISTORICO!$P758/HISTORICO!$O758</f>
        <v>0</v>
      </c>
      <c r="V758" s="161">
        <f>HISTORICO!$Q758/HISTORICO!$O758</f>
        <v>0</v>
      </c>
      <c r="W758" s="161">
        <f>(HISTORICO!$S758+HISTORICO!$T758)/HISTORICO!$O758</f>
        <v>0</v>
      </c>
      <c r="X758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58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58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58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58" s="6" t="str">
        <f>SUM(Decks2024[[#This Row],[C]:[O]])</f>
        <v>#ERROR!</v>
      </c>
      <c r="AC758" s="188" t="str">
        <f>Decks2024[[#This Row],[K]]/Decks2024[[#This Row],[Nº J]]</f>
        <v>#ERROR!</v>
      </c>
      <c r="AD758" s="149"/>
      <c r="AE758" s="149"/>
      <c r="AF758" s="149"/>
      <c r="AG758" s="149"/>
      <c r="AH758" s="149"/>
      <c r="AI758" s="149"/>
      <c r="AJ758" s="149"/>
    </row>
    <row r="759" ht="14.25" customHeight="1">
      <c r="A759" s="149"/>
      <c r="B759" s="149"/>
      <c r="C759" s="149"/>
      <c r="D759" s="149"/>
      <c r="E759" s="150"/>
      <c r="F759" s="149"/>
      <c r="G759" s="149"/>
      <c r="H759" s="149"/>
      <c r="I759" s="149"/>
      <c r="J759" s="149"/>
      <c r="K759" s="150"/>
      <c r="L759" s="149"/>
      <c r="M759" s="149"/>
      <c r="N759" s="190" t="s">
        <v>119</v>
      </c>
      <c r="O759" s="6">
        <f>SUM(HISTORICO!$P759:$T759)</f>
        <v>1</v>
      </c>
      <c r="P759" s="6">
        <f>COUNTIF(REG!$D$2:$D$124,HISTORICO!$N759)</f>
        <v>0</v>
      </c>
      <c r="Q759" s="6">
        <f>COUNTIF(REG!$J$2:$J$124,HISTORICO!$N759)</f>
        <v>0</v>
      </c>
      <c r="R759" s="6">
        <f>COUNTIF(REG!$P$2:$P$124,HISTORICO!$N759)</f>
        <v>0</v>
      </c>
      <c r="S759" s="6">
        <f>COUNTIF(REG!$V$2:$V$124,HISTORICO!$N759)</f>
        <v>1</v>
      </c>
      <c r="T759" s="6">
        <f>COUNTIF(REG!$AB$2:$AB$124,HISTORICO!$N759)</f>
        <v>0</v>
      </c>
      <c r="U759" s="161">
        <f>HISTORICO!$P759/HISTORICO!$O759</f>
        <v>0</v>
      </c>
      <c r="V759" s="161">
        <f>HISTORICO!$Q759/HISTORICO!$O759</f>
        <v>0</v>
      </c>
      <c r="W759" s="161">
        <f>(HISTORICO!$S759+HISTORICO!$T759)/HISTORICO!$O759</f>
        <v>1</v>
      </c>
      <c r="X759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Y759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Z759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AA759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AB759" s="6" t="str">
        <f>SUM(Decks2024[[#This Row],[C]:[O]])</f>
        <v>#ERROR!</v>
      </c>
      <c r="AC759" s="188" t="str">
        <f>Decks2024[[#This Row],[K]]/Decks2024[[#This Row],[Nº J]]</f>
        <v>#ERROR!</v>
      </c>
      <c r="AD759" s="149"/>
      <c r="AE759" s="149"/>
      <c r="AF759" s="149"/>
      <c r="AG759" s="149"/>
      <c r="AH759" s="149"/>
      <c r="AI759" s="149"/>
      <c r="AJ759" s="149"/>
    </row>
  </sheetData>
  <mergeCells count="15">
    <mergeCell ref="H64:K64"/>
    <mergeCell ref="H83:K83"/>
    <mergeCell ref="B91:E91"/>
    <mergeCell ref="N105:AC105"/>
    <mergeCell ref="B173:E173"/>
    <mergeCell ref="N290:AC290"/>
    <mergeCell ref="B379:E379"/>
    <mergeCell ref="B503:E503"/>
    <mergeCell ref="B2:E2"/>
    <mergeCell ref="H2:K2"/>
    <mergeCell ref="N2:AJ2"/>
    <mergeCell ref="H12:K12"/>
    <mergeCell ref="B13:E13"/>
    <mergeCell ref="H28:K28"/>
    <mergeCell ref="H43:K43"/>
  </mergeCells>
  <dataValidations>
    <dataValidation type="list" allowBlank="1" showErrorMessage="1" sqref="N683 N697:N699 N704 N708:N716 N724:N726 N729:N737">
      <formula1>$F:$F</formula1>
    </dataValidation>
  </dataValidations>
  <hyperlinks>
    <hyperlink r:id="rId1" ref="N315"/>
    <hyperlink r:id="rId2" ref="N365"/>
    <hyperlink r:id="rId3" ref="N437"/>
  </hyperlinks>
  <printOptions/>
  <pageMargins bottom="0.787401575" footer="0.0" header="0.0" left="0.511811024" right="0.511811024" top="0.787401575"/>
  <pageSetup paperSize="9" orientation="portrait"/>
  <drawing r:id="rId4"/>
  <tableParts count="15"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7.57"/>
  </cols>
  <sheetData>
    <row r="1">
      <c r="A1" s="162" t="s">
        <v>171</v>
      </c>
      <c r="B1" s="163" t="s">
        <v>1</v>
      </c>
      <c r="C1" s="163" t="s">
        <v>844</v>
      </c>
      <c r="D1" s="163" t="s">
        <v>845</v>
      </c>
      <c r="E1" s="163" t="s">
        <v>846</v>
      </c>
      <c r="F1" s="163" t="s">
        <v>847</v>
      </c>
      <c r="G1" s="163" t="s">
        <v>848</v>
      </c>
      <c r="H1" s="164" t="s">
        <v>842</v>
      </c>
      <c r="I1" s="164" t="s">
        <v>849</v>
      </c>
      <c r="J1" s="164" t="s">
        <v>850</v>
      </c>
      <c r="K1" s="163" t="s">
        <v>160</v>
      </c>
      <c r="L1" s="163" t="s">
        <v>161</v>
      </c>
      <c r="M1" s="163" t="s">
        <v>162</v>
      </c>
      <c r="N1" s="163" t="s">
        <v>163</v>
      </c>
      <c r="O1" s="163" t="s">
        <v>164</v>
      </c>
      <c r="P1" s="186" t="s">
        <v>166</v>
      </c>
    </row>
    <row r="2">
      <c r="A2" s="187" t="s">
        <v>56</v>
      </c>
      <c r="B2" s="6">
        <f>SUM(HISTORICO!$P3:$T3)</f>
        <v>0</v>
      </c>
      <c r="C2" s="6">
        <f>COUNTIF(REG!$D$2:$D$124,HISTORICO!$N3)</f>
        <v>0</v>
      </c>
      <c r="D2" s="6">
        <f>COUNTIF(REG!$J$2:$J$124,HISTORICO!$N3)</f>
        <v>0</v>
      </c>
      <c r="E2" s="6">
        <f>COUNTIF(REG!$P$2:$P$124,HISTORICO!$N3)</f>
        <v>0</v>
      </c>
      <c r="F2" s="6">
        <f>COUNTIF(REG!$V$2:$V$124,HISTORICO!$N3)</f>
        <v>0</v>
      </c>
      <c r="G2" s="6">
        <f>COUNTIF(REG!$AB$2:$AB$124,HISTORICO!$N3)</f>
        <v>0</v>
      </c>
      <c r="H2" s="161" t="str">
        <f>HISTORICO!$P3/HISTORICO!$O3</f>
        <v>#VALUE!</v>
      </c>
      <c r="I2" s="161" t="str">
        <f>HISTORICO!$Q3/HISTORICO!$O3</f>
        <v>#VALUE!</v>
      </c>
      <c r="J2" s="161" t="str">
        <f>(HISTORICO!$S3+HISTORICO!$T3)/HISTORICO!$O3</f>
        <v>#VALUE!</v>
      </c>
      <c r="K2" s="6">
        <f>SUMIF(REG!$D$2:$D$124,HISTORICO!$N3,REG!$F$2:$F$124)+SUMIF(REG!$J$2:$J$124,HISTORICO!$N3,REG!$L$2:$L$124)+SUMIF(REG!$P$2:$P$124,HISTORICO!$N3,REG!$R$2:$R$124)+SUMIF(REG!$V$2:$V$124,HISTORICO!$N3,REG!$X$2:$X$124)+SUMIF(REG!$AB$2:$AB$124,HISTORICO!$N3,REG!$AD$2:$AD$124)</f>
        <v>0</v>
      </c>
      <c r="L2" s="6">
        <f>SUMIF(REG!$D$2:$D$124,HISTORICO!$N3,REG!$G$2:$G$124)+SUMIF(REG!$J$2:$J$124,HISTORICO!$N3,REG!$M$2:$M$124)+SUMIF(REG!$P$2:$P$124,HISTORICO!$N3,REG!$S$2:$S$124)+SUMIF(REG!$V$2:$V$124,HISTORICO!$N3,REG!$Y$2:$Y$124)+SUMIF(REG!$AB$2:$AB$124,HISTORICO!$N3,REG!$AE$2:$AE$124)</f>
        <v>0</v>
      </c>
      <c r="M2" s="6">
        <f>SUMIF(REG!$D$2:$D$124,HISTORICO!$N3,REG!$H$2:$H$124)+SUMIF(REG!$J$2:$J$124,HISTORICO!$N3,REG!$N$2:$N$124)+SUMIF(REG!$P$2:$P$124,HISTORICO!$N3,REG!$T$2:$T$124)+SUMIF(REG!$V$2:$V$124,HISTORICO!$N3,REG!$Z$2:$Z$124)+SUMIF(REG!$AB$2:$AB$124,HISTORICO!$N3,REG!$AF$2:$AF$124)</f>
        <v>0</v>
      </c>
      <c r="N2" s="6">
        <f>SUMIF(REG!$D$2:$D$124,HISTORICO!$N3,REG!$I$2:$I$124)+SUMIF(REG!$J$2:$J$124,HISTORICO!$N3,REG!$O$2:$O$124)+SUMIF(REG!$P$2:$P$124,HISTORICO!$N3,REG!$U$2:$U$124)+SUMIF(REG!$V$2:$V$124,HISTORICO!$N3,REG!$AA$2:$AA$124)+SUMIF(REG!$AB$2:$AB$124,HISTORICO!$N3,REG!$AG$2:$AG$124)</f>
        <v>0</v>
      </c>
      <c r="O2" s="6">
        <f>SUM(HISTORICO!$X3:$AA3)</f>
        <v>0</v>
      </c>
      <c r="P2" s="188" t="str">
        <f>HISTORICO!$AB3/HISTORICO!$O3</f>
        <v>#VALUE!</v>
      </c>
    </row>
    <row r="3">
      <c r="A3" s="187" t="s">
        <v>58</v>
      </c>
      <c r="B3" s="6">
        <f>SUM(HISTORICO!$P4:$T4)</f>
        <v>46</v>
      </c>
      <c r="C3" s="6">
        <f>COUNTIF(REG!$D$2:$D$124,HISTORICO!$N4)</f>
        <v>5</v>
      </c>
      <c r="D3" s="6">
        <f>COUNTIF(REG!$J$2:$J$124,HISTORICO!$N4)</f>
        <v>9</v>
      </c>
      <c r="E3" s="6">
        <f>COUNTIF(REG!$P$2:$P$124,HISTORICO!$N4)</f>
        <v>2</v>
      </c>
      <c r="F3" s="6">
        <f>COUNTIF(REG!$V$2:$V$124,HISTORICO!$N4)</f>
        <v>2</v>
      </c>
      <c r="G3" s="6">
        <f>COUNTIF(REG!$AB$2:$AB$124,HISTORICO!$N4)</f>
        <v>0</v>
      </c>
      <c r="H3" s="161">
        <f>HISTORICO!$P4/HISTORICO!$O4</f>
        <v>0.3695652174</v>
      </c>
      <c r="I3" s="161">
        <f>HISTORICO!$Q4/HISTORICO!$O4</f>
        <v>0.1739130435</v>
      </c>
      <c r="J3" s="161">
        <f>(HISTORICO!$S4+HISTORICO!$T4)/HISTORICO!$O4</f>
        <v>0.1739130435</v>
      </c>
      <c r="K3" s="6">
        <f>SUMIF(REG!$D$2:$D$124,HISTORICO!$N4,REG!$F$2:$F$124)+SUMIF(REG!$J$2:$J$124,HISTORICO!$N4,REG!$L$2:$L$124)+SUMIF(REG!$P$2:$P$124,HISTORICO!$N4,REG!$R$2:$R$124)+SUMIF(REG!$V$2:$V$124,HISTORICO!$N4,REG!$X$2:$X$124)+SUMIF(REG!$AB$2:$AB$124,HISTORICO!$N4,REG!$AD$2:$AD$124)</f>
        <v>5</v>
      </c>
      <c r="L3" s="6">
        <f>SUMIF(REG!$D$2:$D$124,HISTORICO!$N4,REG!$G$2:$G$124)+SUMIF(REG!$J$2:$J$124,HISTORICO!$N4,REG!$M$2:$M$124)+SUMIF(REG!$P$2:$P$124,HISTORICO!$N4,REG!$S$2:$S$124)+SUMIF(REG!$V$2:$V$124,HISTORICO!$N4,REG!$Y$2:$Y$124)+SUMIF(REG!$AB$2:$AB$124,HISTORICO!$N4,REG!$AE$2:$AE$124)</f>
        <v>5</v>
      </c>
      <c r="M3" s="6">
        <f>SUMIF(REG!$D$2:$D$124,HISTORICO!$N4,REG!$H$2:$H$124)+SUMIF(REG!$J$2:$J$124,HISTORICO!$N4,REG!$N$2:$N$124)+SUMIF(REG!$P$2:$P$124,HISTORICO!$N4,REG!$T$2:$T$124)+SUMIF(REG!$V$2:$V$124,HISTORICO!$N4,REG!$Z$2:$Z$124)+SUMIF(REG!$AB$2:$AB$124,HISTORICO!$N4,REG!$AF$2:$AF$124)</f>
        <v>1</v>
      </c>
      <c r="N3" s="6">
        <f>SUMIF(REG!$D$2:$D$124,HISTORICO!$N4,REG!$I$2:$I$124)+SUMIF(REG!$J$2:$J$124,HISTORICO!$N4,REG!$O$2:$O$124)+SUMIF(REG!$P$2:$P$124,HISTORICO!$N4,REG!$U$2:$U$124)+SUMIF(REG!$V$2:$V$124,HISTORICO!$N4,REG!$AA$2:$AA$124)+SUMIF(REG!$AB$2:$AB$124,HISTORICO!$N4,REG!$AG$2:$AG$124)</f>
        <v>0</v>
      </c>
      <c r="O3" s="6">
        <f>SUM(HISTORICO!$X4:$AA4)</f>
        <v>37</v>
      </c>
      <c r="P3" s="188">
        <f>HISTORICO!$AB4/HISTORICO!$O4</f>
        <v>0.8043478261</v>
      </c>
    </row>
    <row r="4">
      <c r="A4" s="187" t="s">
        <v>45</v>
      </c>
      <c r="B4" s="6">
        <f>SUM(HISTORICO!$P5:$T5)</f>
        <v>21</v>
      </c>
      <c r="C4" s="6">
        <f>COUNTIF(REG!$D$2:$D$124,HISTORICO!$N5)</f>
        <v>6</v>
      </c>
      <c r="D4" s="6">
        <f>COUNTIF(REG!$J$2:$J$124,HISTORICO!$N5)</f>
        <v>5</v>
      </c>
      <c r="E4" s="6">
        <f>COUNTIF(REG!$P$2:$P$124,HISTORICO!$N5)</f>
        <v>4</v>
      </c>
      <c r="F4" s="6">
        <f>COUNTIF(REG!$V$2:$V$124,HISTORICO!$N5)</f>
        <v>5</v>
      </c>
      <c r="G4" s="6">
        <f>COUNTIF(REG!$AB$2:$AB$124,HISTORICO!$N5)</f>
        <v>0</v>
      </c>
      <c r="H4" s="161">
        <f>HISTORICO!$P5/HISTORICO!$O5</f>
        <v>0.380952381</v>
      </c>
      <c r="I4" s="161">
        <f>HISTORICO!$Q5/HISTORICO!$O5</f>
        <v>0.2857142857</v>
      </c>
      <c r="J4" s="161">
        <f>(HISTORICO!$S5+HISTORICO!$T5)/HISTORICO!$O5</f>
        <v>0</v>
      </c>
      <c r="K4" s="6">
        <f>SUMIF(REG!$D$2:$D$124,HISTORICO!$N5,REG!$F$2:$F$124)+SUMIF(REG!$J$2:$J$124,HISTORICO!$N5,REG!$L$2:$L$124)+SUMIF(REG!$P$2:$P$124,HISTORICO!$N5,REG!$R$2:$R$124)+SUMIF(REG!$V$2:$V$124,HISTORICO!$N5,REG!$X$2:$X$124)+SUMIF(REG!$AB$2:$AB$124,HISTORICO!$N5,REG!$AD$2:$AD$124)</f>
        <v>13</v>
      </c>
      <c r="L4" s="6">
        <f>SUMIF(REG!$D$2:$D$124,HISTORICO!$N5,REG!$G$2:$G$124)+SUMIF(REG!$J$2:$J$124,HISTORICO!$N5,REG!$M$2:$M$124)+SUMIF(REG!$P$2:$P$124,HISTORICO!$N5,REG!$S$2:$S$124)+SUMIF(REG!$V$2:$V$124,HISTORICO!$N5,REG!$Y$2:$Y$124)+SUMIF(REG!$AB$2:$AB$124,HISTORICO!$N5,REG!$AE$2:$AE$124)</f>
        <v>0</v>
      </c>
      <c r="M4" s="6">
        <f>SUMIF(REG!$D$2:$D$124,HISTORICO!$N5,REG!$H$2:$H$124)+SUMIF(REG!$J$2:$J$124,HISTORICO!$N5,REG!$N$2:$N$124)+SUMIF(REG!$P$2:$P$124,HISTORICO!$N5,REG!$T$2:$T$124)+SUMIF(REG!$V$2:$V$124,HISTORICO!$N5,REG!$Z$2:$Z$124)+SUMIF(REG!$AB$2:$AB$124,HISTORICO!$N5,REG!$AF$2:$AF$124)</f>
        <v>0</v>
      </c>
      <c r="N4" s="6">
        <f>SUMIF(REG!$D$2:$D$124,HISTORICO!$N5,REG!$I$2:$I$124)+SUMIF(REG!$J$2:$J$124,HISTORICO!$N5,REG!$O$2:$O$124)+SUMIF(REG!$P$2:$P$124,HISTORICO!$N5,REG!$U$2:$U$124)+SUMIF(REG!$V$2:$V$124,HISTORICO!$N5,REG!$AA$2:$AA$124)+SUMIF(REG!$AB$2:$AB$124,HISTORICO!$N5,REG!$AG$2:$AG$124)</f>
        <v>0</v>
      </c>
      <c r="O4" s="6">
        <f>SUM(HISTORICO!$X5:$AA5)</f>
        <v>17</v>
      </c>
      <c r="P4" s="188">
        <f>HISTORICO!$AB5/HISTORICO!$O5</f>
        <v>0.8095238095</v>
      </c>
    </row>
    <row r="5">
      <c r="A5" s="187" t="s">
        <v>47</v>
      </c>
      <c r="B5" s="6">
        <f>SUM(HISTORICO!$P6:$T6)</f>
        <v>19</v>
      </c>
      <c r="C5" s="6">
        <f>COUNTIF(REG!$D$2:$D$124,HISTORICO!$N6)</f>
        <v>2</v>
      </c>
      <c r="D5" s="6">
        <f>COUNTIF(REG!$J$2:$J$124,HISTORICO!$N6)</f>
        <v>0</v>
      </c>
      <c r="E5" s="6">
        <f>COUNTIF(REG!$P$2:$P$124,HISTORICO!$N6)</f>
        <v>2</v>
      </c>
      <c r="F5" s="6">
        <f>COUNTIF(REG!$V$2:$V$124,HISTORICO!$N6)</f>
        <v>0</v>
      </c>
      <c r="G5" s="6">
        <f>COUNTIF(REG!$AB$2:$AB$124,HISTORICO!$N6)</f>
        <v>0</v>
      </c>
      <c r="H5" s="161">
        <f>HISTORICO!$P6/HISTORICO!$O6</f>
        <v>0.3157894737</v>
      </c>
      <c r="I5" s="161">
        <f>HISTORICO!$Q6/HISTORICO!$O6</f>
        <v>0.2105263158</v>
      </c>
      <c r="J5" s="161">
        <f>(HISTORICO!$S6+HISTORICO!$T6)/HISTORICO!$O6</f>
        <v>0.1578947368</v>
      </c>
      <c r="K5" s="6">
        <f>SUMIF(REG!$D$2:$D$124,HISTORICO!$N6,REG!$F$2:$F$124)+SUMIF(REG!$J$2:$J$124,HISTORICO!$N6,REG!$L$2:$L$124)+SUMIF(REG!$P$2:$P$124,HISTORICO!$N6,REG!$R$2:$R$124)+SUMIF(REG!$V$2:$V$124,HISTORICO!$N6,REG!$X$2:$X$124)+SUMIF(REG!$AB$2:$AB$124,HISTORICO!$N6,REG!$AD$2:$AD$124)</f>
        <v>2</v>
      </c>
      <c r="L5" s="6">
        <f>SUMIF(REG!$D$2:$D$124,HISTORICO!$N6,REG!$G$2:$G$124)+SUMIF(REG!$J$2:$J$124,HISTORICO!$N6,REG!$M$2:$M$124)+SUMIF(REG!$P$2:$P$124,HISTORICO!$N6,REG!$S$2:$S$124)+SUMIF(REG!$V$2:$V$124,HISTORICO!$N6,REG!$Y$2:$Y$124)+SUMIF(REG!$AB$2:$AB$124,HISTORICO!$N6,REG!$AE$2:$AE$124)</f>
        <v>1</v>
      </c>
      <c r="M5" s="6">
        <f>SUMIF(REG!$D$2:$D$124,HISTORICO!$N6,REG!$H$2:$H$124)+SUMIF(REG!$J$2:$J$124,HISTORICO!$N6,REG!$N$2:$N$124)+SUMIF(REG!$P$2:$P$124,HISTORICO!$N6,REG!$T$2:$T$124)+SUMIF(REG!$V$2:$V$124,HISTORICO!$N6,REG!$Z$2:$Z$124)+SUMIF(REG!$AB$2:$AB$124,HISTORICO!$N6,REG!$AF$2:$AF$124)</f>
        <v>1</v>
      </c>
      <c r="N5" s="6">
        <f>SUMIF(REG!$D$2:$D$124,HISTORICO!$N6,REG!$I$2:$I$124)+SUMIF(REG!$J$2:$J$124,HISTORICO!$N6,REG!$O$2:$O$124)+SUMIF(REG!$P$2:$P$124,HISTORICO!$N6,REG!$U$2:$U$124)+SUMIF(REG!$V$2:$V$124,HISTORICO!$N6,REG!$AA$2:$AA$124)+SUMIF(REG!$AB$2:$AB$124,HISTORICO!$N6,REG!$AG$2:$AG$124)</f>
        <v>0</v>
      </c>
      <c r="O5" s="6">
        <f>SUM(HISTORICO!$X6:$AA6)</f>
        <v>13</v>
      </c>
      <c r="P5" s="188">
        <f>HISTORICO!$AB6/HISTORICO!$O6</f>
        <v>0.6842105263</v>
      </c>
    </row>
    <row r="6">
      <c r="A6" s="187" t="s">
        <v>57</v>
      </c>
      <c r="B6" s="6">
        <f>SUM(HISTORICO!$P7:$T7)</f>
        <v>17</v>
      </c>
      <c r="C6" s="6">
        <f>COUNTIF(REG!$D$2:$D$124,HISTORICO!$N7)</f>
        <v>0</v>
      </c>
      <c r="D6" s="6">
        <f>COUNTIF(REG!$J$2:$J$124,HISTORICO!$N7)</f>
        <v>1</v>
      </c>
      <c r="E6" s="6">
        <f>COUNTIF(REG!$P$2:$P$124,HISTORICO!$N7)</f>
        <v>1</v>
      </c>
      <c r="F6" s="6">
        <f>COUNTIF(REG!$V$2:$V$124,HISTORICO!$N7)</f>
        <v>0</v>
      </c>
      <c r="G6" s="6">
        <f>COUNTIF(REG!$AB$2:$AB$124,HISTORICO!$N7)</f>
        <v>0</v>
      </c>
      <c r="H6" s="161">
        <f>HISTORICO!$P7/HISTORICO!$O7</f>
        <v>0.2941176471</v>
      </c>
      <c r="I6" s="161">
        <f>HISTORICO!$Q7/HISTORICO!$O7</f>
        <v>0.2352941176</v>
      </c>
      <c r="J6" s="161">
        <f>(HISTORICO!$S7+HISTORICO!$T7)/HISTORICO!$O7</f>
        <v>0.1176470588</v>
      </c>
      <c r="K6" s="6">
        <f>SUMIF(REG!$D$2:$D$124,HISTORICO!$N7,REG!$F$2:$F$124)+SUMIF(REG!$J$2:$J$124,HISTORICO!$N7,REG!$L$2:$L$124)+SUMIF(REG!$P$2:$P$124,HISTORICO!$N7,REG!$R$2:$R$124)+SUMIF(REG!$V$2:$V$124,HISTORICO!$N7,REG!$X$2:$X$124)+SUMIF(REG!$AB$2:$AB$124,HISTORICO!$N7,REG!$AD$2:$AD$124)</f>
        <v>0</v>
      </c>
      <c r="L6" s="6">
        <f>SUMIF(REG!$D$2:$D$124,HISTORICO!$N7,REG!$G$2:$G$124)+SUMIF(REG!$J$2:$J$124,HISTORICO!$N7,REG!$M$2:$M$124)+SUMIF(REG!$P$2:$P$124,HISTORICO!$N7,REG!$S$2:$S$124)+SUMIF(REG!$V$2:$V$124,HISTORICO!$N7,REG!$Y$2:$Y$124)+SUMIF(REG!$AB$2:$AB$124,HISTORICO!$N7,REG!$AE$2:$AE$124)</f>
        <v>0</v>
      </c>
      <c r="M6" s="6">
        <f>SUMIF(REG!$D$2:$D$124,HISTORICO!$N7,REG!$H$2:$H$124)+SUMIF(REG!$J$2:$J$124,HISTORICO!$N7,REG!$N$2:$N$124)+SUMIF(REG!$P$2:$P$124,HISTORICO!$N7,REG!$T$2:$T$124)+SUMIF(REG!$V$2:$V$124,HISTORICO!$N7,REG!$Z$2:$Z$124)+SUMIF(REG!$AB$2:$AB$124,HISTORICO!$N7,REG!$AF$2:$AF$124)</f>
        <v>0</v>
      </c>
      <c r="N6" s="6">
        <f>SUMIF(REG!$D$2:$D$124,HISTORICO!$N7,REG!$I$2:$I$124)+SUMIF(REG!$J$2:$J$124,HISTORICO!$N7,REG!$O$2:$O$124)+SUMIF(REG!$P$2:$P$124,HISTORICO!$N7,REG!$U$2:$U$124)+SUMIF(REG!$V$2:$V$124,HISTORICO!$N7,REG!$AA$2:$AA$124)+SUMIF(REG!$AB$2:$AB$124,HISTORICO!$N7,REG!$AG$2:$AG$124)</f>
        <v>0</v>
      </c>
      <c r="O6" s="6">
        <f>SUM(HISTORICO!$X7:$AA7)</f>
        <v>15</v>
      </c>
      <c r="P6" s="188">
        <f>HISTORICO!$AB7/HISTORICO!$O7</f>
        <v>0.8823529412</v>
      </c>
    </row>
    <row r="7">
      <c r="A7" s="187" t="s">
        <v>46</v>
      </c>
      <c r="B7" s="6">
        <f>SUM(HISTORICO!$P8:$T8)</f>
        <v>17</v>
      </c>
      <c r="C7" s="6">
        <f>COUNTIF(REG!$D$2:$D$124,HISTORICO!$N8)</f>
        <v>0</v>
      </c>
      <c r="D7" s="6">
        <f>COUNTIF(REG!$J$2:$J$124,HISTORICO!$N8)</f>
        <v>0</v>
      </c>
      <c r="E7" s="6">
        <f>COUNTIF(REG!$P$2:$P$124,HISTORICO!$N8)</f>
        <v>0</v>
      </c>
      <c r="F7" s="6">
        <f>COUNTIF(REG!$V$2:$V$124,HISTORICO!$N8)</f>
        <v>0</v>
      </c>
      <c r="G7" s="6">
        <f>COUNTIF(REG!$AB$2:$AB$124,HISTORICO!$N8)</f>
        <v>0</v>
      </c>
      <c r="H7" s="161">
        <f>HISTORICO!$P8/HISTORICO!$O8</f>
        <v>0.2352941176</v>
      </c>
      <c r="I7" s="161">
        <f>HISTORICO!$Q8/HISTORICO!$O8</f>
        <v>0.5882352941</v>
      </c>
      <c r="J7" s="161">
        <f>(HISTORICO!$S8+HISTORICO!$T8)/HISTORICO!$O8</f>
        <v>0.1176470588</v>
      </c>
      <c r="K7" s="6">
        <f>SUMIF(REG!$D$2:$D$124,HISTORICO!$N8,REG!$F$2:$F$124)+SUMIF(REG!$J$2:$J$124,HISTORICO!$N8,REG!$L$2:$L$124)+SUMIF(REG!$P$2:$P$124,HISTORICO!$N8,REG!$R$2:$R$124)+SUMIF(REG!$V$2:$V$124,HISTORICO!$N8,REG!$X$2:$X$124)+SUMIF(REG!$AB$2:$AB$124,HISTORICO!$N8,REG!$AD$2:$AD$124)</f>
        <v>0</v>
      </c>
      <c r="L7" s="6">
        <f>SUMIF(REG!$D$2:$D$124,HISTORICO!$N8,REG!$G$2:$G$124)+SUMIF(REG!$J$2:$J$124,HISTORICO!$N8,REG!$M$2:$M$124)+SUMIF(REG!$P$2:$P$124,HISTORICO!$N8,REG!$S$2:$S$124)+SUMIF(REG!$V$2:$V$124,HISTORICO!$N8,REG!$Y$2:$Y$124)+SUMIF(REG!$AB$2:$AB$124,HISTORICO!$N8,REG!$AE$2:$AE$124)</f>
        <v>0</v>
      </c>
      <c r="M7" s="6">
        <f>SUMIF(REG!$D$2:$D$124,HISTORICO!$N8,REG!$H$2:$H$124)+SUMIF(REG!$J$2:$J$124,HISTORICO!$N8,REG!$N$2:$N$124)+SUMIF(REG!$P$2:$P$124,HISTORICO!$N8,REG!$T$2:$T$124)+SUMIF(REG!$V$2:$V$124,HISTORICO!$N8,REG!$Z$2:$Z$124)+SUMIF(REG!$AB$2:$AB$124,HISTORICO!$N8,REG!$AF$2:$AF$124)</f>
        <v>0</v>
      </c>
      <c r="N7" s="6">
        <f>SUMIF(REG!$D$2:$D$124,HISTORICO!$N8,REG!$I$2:$I$124)+SUMIF(REG!$J$2:$J$124,HISTORICO!$N8,REG!$O$2:$O$124)+SUMIF(REG!$P$2:$P$124,HISTORICO!$N8,REG!$U$2:$U$124)+SUMIF(REG!$V$2:$V$124,HISTORICO!$N8,REG!$AA$2:$AA$124)+SUMIF(REG!$AB$2:$AB$124,HISTORICO!$N8,REG!$AG$2:$AG$124)</f>
        <v>0</v>
      </c>
      <c r="O7" s="6">
        <f>SUM(HISTORICO!$X8:$AA8)</f>
        <v>15</v>
      </c>
      <c r="P7" s="188">
        <f>HISTORICO!$AB8/HISTORICO!$O8</f>
        <v>0.8823529412</v>
      </c>
    </row>
    <row r="8">
      <c r="A8" s="187" t="s">
        <v>59</v>
      </c>
      <c r="B8" s="6">
        <f>SUM(HISTORICO!$P9:$T9)</f>
        <v>17</v>
      </c>
      <c r="C8" s="6">
        <f>COUNTIF(REG!$D$2:$D$124,HISTORICO!$N9)</f>
        <v>3</v>
      </c>
      <c r="D8" s="6">
        <f>COUNTIF(REG!$J$2:$J$124,HISTORICO!$N9)</f>
        <v>2</v>
      </c>
      <c r="E8" s="6">
        <f>COUNTIF(REG!$P$2:$P$124,HISTORICO!$N9)</f>
        <v>0</v>
      </c>
      <c r="F8" s="6">
        <f>COUNTIF(REG!$V$2:$V$124,HISTORICO!$N9)</f>
        <v>0</v>
      </c>
      <c r="G8" s="6">
        <f>COUNTIF(REG!$AB$2:$AB$124,HISTORICO!$N9)</f>
        <v>0</v>
      </c>
      <c r="H8" s="161">
        <f>HISTORICO!$P9/HISTORICO!$O9</f>
        <v>0.2352941176</v>
      </c>
      <c r="I8" s="161">
        <f>HISTORICO!$Q9/HISTORICO!$O9</f>
        <v>0.2352941176</v>
      </c>
      <c r="J8" s="161">
        <f>(HISTORICO!$S9+HISTORICO!$T9)/HISTORICO!$O9</f>
        <v>0.05882352941</v>
      </c>
      <c r="K8" s="6">
        <f>SUMIF(REG!$D$2:$D$124,HISTORICO!$N9,REG!$F$2:$F$124)+SUMIF(REG!$J$2:$J$124,HISTORICO!$N9,REG!$L$2:$L$124)+SUMIF(REG!$P$2:$P$124,HISTORICO!$N9,REG!$R$2:$R$124)+SUMIF(REG!$V$2:$V$124,HISTORICO!$N9,REG!$X$2:$X$124)+SUMIF(REG!$AB$2:$AB$124,HISTORICO!$N9,REG!$AD$2:$AD$124)</f>
        <v>5</v>
      </c>
      <c r="L8" s="6">
        <f>SUMIF(REG!$D$2:$D$124,HISTORICO!$N9,REG!$G$2:$G$124)+SUMIF(REG!$J$2:$J$124,HISTORICO!$N9,REG!$M$2:$M$124)+SUMIF(REG!$P$2:$P$124,HISTORICO!$N9,REG!$S$2:$S$124)+SUMIF(REG!$V$2:$V$124,HISTORICO!$N9,REG!$Y$2:$Y$124)+SUMIF(REG!$AB$2:$AB$124,HISTORICO!$N9,REG!$AE$2:$AE$124)</f>
        <v>0</v>
      </c>
      <c r="M8" s="6">
        <f>SUMIF(REG!$D$2:$D$124,HISTORICO!$N9,REG!$H$2:$H$124)+SUMIF(REG!$J$2:$J$124,HISTORICO!$N9,REG!$N$2:$N$124)+SUMIF(REG!$P$2:$P$124,HISTORICO!$N9,REG!$T$2:$T$124)+SUMIF(REG!$V$2:$V$124,HISTORICO!$N9,REG!$Z$2:$Z$124)+SUMIF(REG!$AB$2:$AB$124,HISTORICO!$N9,REG!$AF$2:$AF$124)</f>
        <v>0</v>
      </c>
      <c r="N8" s="6">
        <f>SUMIF(REG!$D$2:$D$124,HISTORICO!$N9,REG!$I$2:$I$124)+SUMIF(REG!$J$2:$J$124,HISTORICO!$N9,REG!$O$2:$O$124)+SUMIF(REG!$P$2:$P$124,HISTORICO!$N9,REG!$U$2:$U$124)+SUMIF(REG!$V$2:$V$124,HISTORICO!$N9,REG!$AA$2:$AA$124)+SUMIF(REG!$AB$2:$AB$124,HISTORICO!$N9,REG!$AG$2:$AG$124)</f>
        <v>1</v>
      </c>
      <c r="O8" s="6">
        <f>SUM(HISTORICO!$X9:$AA9)</f>
        <v>10</v>
      </c>
      <c r="P8" s="188">
        <f>HISTORICO!$AB9/HISTORICO!$O9</f>
        <v>0.5882352941</v>
      </c>
    </row>
    <row r="9">
      <c r="A9" s="187" t="s">
        <v>54</v>
      </c>
      <c r="B9" s="6">
        <f>SUM(HISTORICO!$P10:$T10)</f>
        <v>15</v>
      </c>
      <c r="C9" s="6">
        <f>COUNTIF(REG!$D$2:$D$124,HISTORICO!$N10)</f>
        <v>2</v>
      </c>
      <c r="D9" s="6">
        <f>COUNTIF(REG!$J$2:$J$124,HISTORICO!$N10)</f>
        <v>1</v>
      </c>
      <c r="E9" s="6">
        <f>COUNTIF(REG!$P$2:$P$124,HISTORICO!$N10)</f>
        <v>1</v>
      </c>
      <c r="F9" s="6">
        <f>COUNTIF(REG!$V$2:$V$124,HISTORICO!$N10)</f>
        <v>2</v>
      </c>
      <c r="G9" s="6">
        <f>COUNTIF(REG!$AB$2:$AB$124,HISTORICO!$N10)</f>
        <v>0</v>
      </c>
      <c r="H9" s="161">
        <f>HISTORICO!$P10/HISTORICO!$O10</f>
        <v>0.2</v>
      </c>
      <c r="I9" s="161">
        <f>HISTORICO!$Q10/HISTORICO!$O10</f>
        <v>0.6</v>
      </c>
      <c r="J9" s="161">
        <f>(HISTORICO!$S10+HISTORICO!$T10)/HISTORICO!$O10</f>
        <v>0.06666666667</v>
      </c>
      <c r="K9" s="6">
        <f>SUMIF(REG!$D$2:$D$124,HISTORICO!$N10,REG!$F$2:$F$124)+SUMIF(REG!$J$2:$J$124,HISTORICO!$N10,REG!$L$2:$L$124)+SUMIF(REG!$P$2:$P$124,HISTORICO!$N10,REG!$R$2:$R$124)+SUMIF(REG!$V$2:$V$124,HISTORICO!$N10,REG!$X$2:$X$124)+SUMIF(REG!$AB$2:$AB$124,HISTORICO!$N10,REG!$AD$2:$AD$124)</f>
        <v>5</v>
      </c>
      <c r="L9" s="6">
        <f>SUMIF(REG!$D$2:$D$124,HISTORICO!$N10,REG!$G$2:$G$124)+SUMIF(REG!$J$2:$J$124,HISTORICO!$N10,REG!$M$2:$M$124)+SUMIF(REG!$P$2:$P$124,HISTORICO!$N10,REG!$S$2:$S$124)+SUMIF(REG!$V$2:$V$124,HISTORICO!$N10,REG!$Y$2:$Y$124)+SUMIF(REG!$AB$2:$AB$124,HISTORICO!$N10,REG!$AE$2:$AE$124)</f>
        <v>0</v>
      </c>
      <c r="M9" s="6">
        <f>SUMIF(REG!$D$2:$D$124,HISTORICO!$N10,REG!$H$2:$H$124)+SUMIF(REG!$J$2:$J$124,HISTORICO!$N10,REG!$N$2:$N$124)+SUMIF(REG!$P$2:$P$124,HISTORICO!$N10,REG!$T$2:$T$124)+SUMIF(REG!$V$2:$V$124,HISTORICO!$N10,REG!$Z$2:$Z$124)+SUMIF(REG!$AB$2:$AB$124,HISTORICO!$N10,REG!$AF$2:$AF$124)</f>
        <v>0</v>
      </c>
      <c r="N9" s="6">
        <f>SUMIF(REG!$D$2:$D$124,HISTORICO!$N10,REG!$I$2:$I$124)+SUMIF(REG!$J$2:$J$124,HISTORICO!$N10,REG!$O$2:$O$124)+SUMIF(REG!$P$2:$P$124,HISTORICO!$N10,REG!$U$2:$U$124)+SUMIF(REG!$V$2:$V$124,HISTORICO!$N10,REG!$AA$2:$AA$124)+SUMIF(REG!$AB$2:$AB$124,HISTORICO!$N10,REG!$AG$2:$AG$124)</f>
        <v>0</v>
      </c>
      <c r="O9" s="6">
        <f>SUM(HISTORICO!$X10:$AA10)</f>
        <v>9</v>
      </c>
      <c r="P9" s="188">
        <f>HISTORICO!$AB10/HISTORICO!$O10</f>
        <v>0.6</v>
      </c>
    </row>
    <row r="10">
      <c r="A10" s="187" t="s">
        <v>49</v>
      </c>
      <c r="B10" s="6">
        <f>SUM(HISTORICO!$P11:$T11)</f>
        <v>15</v>
      </c>
      <c r="C10" s="6">
        <f>COUNTIF(REG!$D$2:$D$124,HISTORICO!$N11)</f>
        <v>0</v>
      </c>
      <c r="D10" s="6">
        <f>COUNTIF(REG!$J$2:$J$124,HISTORICO!$N11)</f>
        <v>1</v>
      </c>
      <c r="E10" s="6">
        <f>COUNTIF(REG!$P$2:$P$124,HISTORICO!$N11)</f>
        <v>0</v>
      </c>
      <c r="F10" s="6">
        <f>COUNTIF(REG!$V$2:$V$124,HISTORICO!$N11)</f>
        <v>0</v>
      </c>
      <c r="G10" s="6">
        <f>COUNTIF(REG!$AB$2:$AB$124,HISTORICO!$N11)</f>
        <v>0</v>
      </c>
      <c r="H10" s="161">
        <f>HISTORICO!$P11/HISTORICO!$O11</f>
        <v>0.2666666667</v>
      </c>
      <c r="I10" s="161">
        <f>HISTORICO!$Q11/HISTORICO!$O11</f>
        <v>0.4666666667</v>
      </c>
      <c r="J10" s="161">
        <f>(HISTORICO!$S11+HISTORICO!$T11)/HISTORICO!$O11</f>
        <v>0.06666666667</v>
      </c>
      <c r="K10" s="6">
        <f>SUMIF(REG!$D$2:$D$124,HISTORICO!$N11,REG!$F$2:$F$124)+SUMIF(REG!$J$2:$J$124,HISTORICO!$N11,REG!$L$2:$L$124)+SUMIF(REG!$P$2:$P$124,HISTORICO!$N11,REG!$R$2:$R$124)+SUMIF(REG!$V$2:$V$124,HISTORICO!$N11,REG!$X$2:$X$124)+SUMIF(REG!$AB$2:$AB$124,HISTORICO!$N11,REG!$AD$2:$AD$124)</f>
        <v>0</v>
      </c>
      <c r="L10" s="6">
        <f>SUMIF(REG!$D$2:$D$124,HISTORICO!$N11,REG!$G$2:$G$124)+SUMIF(REG!$J$2:$J$124,HISTORICO!$N11,REG!$M$2:$M$124)+SUMIF(REG!$P$2:$P$124,HISTORICO!$N11,REG!$S$2:$S$124)+SUMIF(REG!$V$2:$V$124,HISTORICO!$N11,REG!$Y$2:$Y$124)+SUMIF(REG!$AB$2:$AB$124,HISTORICO!$N11,REG!$AE$2:$AE$124)</f>
        <v>0</v>
      </c>
      <c r="M10" s="6">
        <f>SUMIF(REG!$D$2:$D$124,HISTORICO!$N11,REG!$H$2:$H$124)+SUMIF(REG!$J$2:$J$124,HISTORICO!$N11,REG!$N$2:$N$124)+SUMIF(REG!$P$2:$P$124,HISTORICO!$N11,REG!$T$2:$T$124)+SUMIF(REG!$V$2:$V$124,HISTORICO!$N11,REG!$Z$2:$Z$124)+SUMIF(REG!$AB$2:$AB$124,HISTORICO!$N11,REG!$AF$2:$AF$124)</f>
        <v>0</v>
      </c>
      <c r="N10" s="6">
        <f>SUMIF(REG!$D$2:$D$124,HISTORICO!$N11,REG!$I$2:$I$124)+SUMIF(REG!$J$2:$J$124,HISTORICO!$N11,REG!$O$2:$O$124)+SUMIF(REG!$P$2:$P$124,HISTORICO!$N11,REG!$U$2:$U$124)+SUMIF(REG!$V$2:$V$124,HISTORICO!$N11,REG!$AA$2:$AA$124)+SUMIF(REG!$AB$2:$AB$124,HISTORICO!$N11,REG!$AG$2:$AG$124)</f>
        <v>0</v>
      </c>
      <c r="O10" s="6">
        <f>SUM(HISTORICO!$X11:$AA11)</f>
        <v>8</v>
      </c>
      <c r="P10" s="188">
        <f>HISTORICO!$AB11/HISTORICO!$O11</f>
        <v>0.5333333333</v>
      </c>
    </row>
    <row r="11">
      <c r="A11" s="187" t="s">
        <v>96</v>
      </c>
      <c r="B11" s="6">
        <f>SUM(HISTORICO!$P12:$T12)</f>
        <v>15</v>
      </c>
      <c r="C11" s="6">
        <f>COUNTIF(REG!$D$2:$D$124,HISTORICO!$N12)</f>
        <v>0</v>
      </c>
      <c r="D11" s="6">
        <f>COUNTIF(REG!$J$2:$J$124,HISTORICO!$N12)</f>
        <v>0</v>
      </c>
      <c r="E11" s="6">
        <f>COUNTIF(REG!$P$2:$P$124,HISTORICO!$N12)</f>
        <v>0</v>
      </c>
      <c r="F11" s="6">
        <f>COUNTIF(REG!$V$2:$V$124,HISTORICO!$N12)</f>
        <v>0</v>
      </c>
      <c r="G11" s="6">
        <f>COUNTIF(REG!$AB$2:$AB$124,HISTORICO!$N12)</f>
        <v>0</v>
      </c>
      <c r="H11" s="161">
        <f>HISTORICO!$P12/HISTORICO!$O12</f>
        <v>0.2</v>
      </c>
      <c r="I11" s="161">
        <f>HISTORICO!$Q12/HISTORICO!$O12</f>
        <v>0.4</v>
      </c>
      <c r="J11" s="161">
        <f>(HISTORICO!$S12+HISTORICO!$T12)/HISTORICO!$O12</f>
        <v>0.1333333333</v>
      </c>
      <c r="K11" s="6">
        <f>SUMIF(REG!$D$2:$D$124,HISTORICO!$N12,REG!$F$2:$F$124)+SUMIF(REG!$J$2:$J$124,HISTORICO!$N12,REG!$L$2:$L$124)+SUMIF(REG!$P$2:$P$124,HISTORICO!$N12,REG!$R$2:$R$124)+SUMIF(REG!$V$2:$V$124,HISTORICO!$N12,REG!$X$2:$X$124)+SUMIF(REG!$AB$2:$AB$124,HISTORICO!$N12,REG!$AD$2:$AD$124)</f>
        <v>0</v>
      </c>
      <c r="L11" s="6">
        <f>SUMIF(REG!$D$2:$D$124,HISTORICO!$N12,REG!$G$2:$G$124)+SUMIF(REG!$J$2:$J$124,HISTORICO!$N12,REG!$M$2:$M$124)+SUMIF(REG!$P$2:$P$124,HISTORICO!$N12,REG!$S$2:$S$124)+SUMIF(REG!$V$2:$V$124,HISTORICO!$N12,REG!$Y$2:$Y$124)+SUMIF(REG!$AB$2:$AB$124,HISTORICO!$N12,REG!$AE$2:$AE$124)</f>
        <v>0</v>
      </c>
      <c r="M11" s="6">
        <f>SUMIF(REG!$D$2:$D$124,HISTORICO!$N12,REG!$H$2:$H$124)+SUMIF(REG!$J$2:$J$124,HISTORICO!$N12,REG!$N$2:$N$124)+SUMIF(REG!$P$2:$P$124,HISTORICO!$N12,REG!$T$2:$T$124)+SUMIF(REG!$V$2:$V$124,HISTORICO!$N12,REG!$Z$2:$Z$124)+SUMIF(REG!$AB$2:$AB$124,HISTORICO!$N12,REG!$AF$2:$AF$124)</f>
        <v>0</v>
      </c>
      <c r="N11" s="6">
        <f>SUMIF(REG!$D$2:$D$124,HISTORICO!$N12,REG!$I$2:$I$124)+SUMIF(REG!$J$2:$J$124,HISTORICO!$N12,REG!$O$2:$O$124)+SUMIF(REG!$P$2:$P$124,HISTORICO!$N12,REG!$U$2:$U$124)+SUMIF(REG!$V$2:$V$124,HISTORICO!$N12,REG!$AA$2:$AA$124)+SUMIF(REG!$AB$2:$AB$124,HISTORICO!$N12,REG!$AG$2:$AG$124)</f>
        <v>0</v>
      </c>
      <c r="O11" s="6">
        <f>SUM(HISTORICO!$X12:$AA12)</f>
        <v>7</v>
      </c>
      <c r="P11" s="188">
        <f>HISTORICO!$AB12/HISTORICO!$O12</f>
        <v>0.4666666667</v>
      </c>
    </row>
    <row r="12">
      <c r="A12" s="187" t="s">
        <v>37</v>
      </c>
      <c r="B12" s="6">
        <f>SUM(HISTORICO!$P13:$T13)</f>
        <v>15</v>
      </c>
      <c r="C12" s="6">
        <f>COUNTIF(REG!$D$2:$D$124,HISTORICO!$N13)</f>
        <v>3</v>
      </c>
      <c r="D12" s="6">
        <f>COUNTIF(REG!$J$2:$J$124,HISTORICO!$N13)</f>
        <v>2</v>
      </c>
      <c r="E12" s="6">
        <f>COUNTIF(REG!$P$2:$P$124,HISTORICO!$N13)</f>
        <v>4</v>
      </c>
      <c r="F12" s="6">
        <f>COUNTIF(REG!$V$2:$V$124,HISTORICO!$N13)</f>
        <v>5</v>
      </c>
      <c r="G12" s="6">
        <f>COUNTIF(REG!$AB$2:$AB$124,HISTORICO!$N13)</f>
        <v>0</v>
      </c>
      <c r="H12" s="161">
        <f>HISTORICO!$P13/HISTORICO!$O13</f>
        <v>0.06666666667</v>
      </c>
      <c r="I12" s="161">
        <f>HISTORICO!$Q13/HISTORICO!$O13</f>
        <v>0.2</v>
      </c>
      <c r="J12" s="161">
        <f>(HISTORICO!$S13+HISTORICO!$T13)/HISTORICO!$O13</f>
        <v>0.06666666667</v>
      </c>
      <c r="K12" s="6">
        <f>SUMIF(REG!$D$2:$D$124,HISTORICO!$N13,REG!$F$2:$F$124)+SUMIF(REG!$J$2:$J$124,HISTORICO!$N13,REG!$L$2:$L$124)+SUMIF(REG!$P$2:$P$124,HISTORICO!$N13,REG!$R$2:$R$124)+SUMIF(REG!$V$2:$V$124,HISTORICO!$N13,REG!$X$2:$X$124)+SUMIF(REG!$AB$2:$AB$124,HISTORICO!$N13,REG!$AD$2:$AD$124)</f>
        <v>6</v>
      </c>
      <c r="L12" s="6">
        <f>SUMIF(REG!$D$2:$D$124,HISTORICO!$N13,REG!$G$2:$G$124)+SUMIF(REG!$J$2:$J$124,HISTORICO!$N13,REG!$M$2:$M$124)+SUMIF(REG!$P$2:$P$124,HISTORICO!$N13,REG!$S$2:$S$124)+SUMIF(REG!$V$2:$V$124,HISTORICO!$N13,REG!$Y$2:$Y$124)+SUMIF(REG!$AB$2:$AB$124,HISTORICO!$N13,REG!$AE$2:$AE$124)</f>
        <v>0</v>
      </c>
      <c r="M12" s="6">
        <f>SUMIF(REG!$D$2:$D$124,HISTORICO!$N13,REG!$H$2:$H$124)+SUMIF(REG!$J$2:$J$124,HISTORICO!$N13,REG!$N$2:$N$124)+SUMIF(REG!$P$2:$P$124,HISTORICO!$N13,REG!$T$2:$T$124)+SUMIF(REG!$V$2:$V$124,HISTORICO!$N13,REG!$Z$2:$Z$124)+SUMIF(REG!$AB$2:$AB$124,HISTORICO!$N13,REG!$AF$2:$AF$124)</f>
        <v>1</v>
      </c>
      <c r="N12" s="6">
        <f>SUMIF(REG!$D$2:$D$124,HISTORICO!$N13,REG!$I$2:$I$124)+SUMIF(REG!$J$2:$J$124,HISTORICO!$N13,REG!$O$2:$O$124)+SUMIF(REG!$P$2:$P$124,HISTORICO!$N13,REG!$U$2:$U$124)+SUMIF(REG!$V$2:$V$124,HISTORICO!$N13,REG!$AA$2:$AA$124)+SUMIF(REG!$AB$2:$AB$124,HISTORICO!$N13,REG!$AG$2:$AG$124)</f>
        <v>0</v>
      </c>
      <c r="O12" s="6">
        <f>SUM(HISTORICO!$X13:$AA13)</f>
        <v>2</v>
      </c>
      <c r="P12" s="188">
        <f>HISTORICO!$AB13/HISTORICO!$O13</f>
        <v>0.1333333333</v>
      </c>
    </row>
    <row r="13">
      <c r="A13" s="187" t="s">
        <v>75</v>
      </c>
      <c r="B13" s="6">
        <f>SUM(HISTORICO!$P14:$T14)</f>
        <v>13</v>
      </c>
      <c r="C13" s="6">
        <f>COUNTIF(REG!$D$2:$D$124,HISTORICO!$N14)</f>
        <v>1</v>
      </c>
      <c r="D13" s="6">
        <f>COUNTIF(REG!$J$2:$J$124,HISTORICO!$N14)</f>
        <v>5</v>
      </c>
      <c r="E13" s="6">
        <f>COUNTIF(REG!$P$2:$P$124,HISTORICO!$N14)</f>
        <v>2</v>
      </c>
      <c r="F13" s="6">
        <f>COUNTIF(REG!$V$2:$V$124,HISTORICO!$N14)</f>
        <v>3</v>
      </c>
      <c r="G13" s="6">
        <f>COUNTIF(REG!$AB$2:$AB$124,HISTORICO!$N14)</f>
        <v>0</v>
      </c>
      <c r="H13" s="161">
        <f>HISTORICO!$P14/HISTORICO!$O14</f>
        <v>0.1538461538</v>
      </c>
      <c r="I13" s="161">
        <f>HISTORICO!$Q14/HISTORICO!$O14</f>
        <v>0.3076923077</v>
      </c>
      <c r="J13" s="161">
        <f>(HISTORICO!$S14+HISTORICO!$T14)/HISTORICO!$O14</f>
        <v>0.3846153846</v>
      </c>
      <c r="K13" s="6">
        <f>SUMIF(REG!$D$2:$D$124,HISTORICO!$N14,REG!$F$2:$F$124)+SUMIF(REG!$J$2:$J$124,HISTORICO!$N14,REG!$L$2:$L$124)+SUMIF(REG!$P$2:$P$124,HISTORICO!$N14,REG!$R$2:$R$124)+SUMIF(REG!$V$2:$V$124,HISTORICO!$N14,REG!$X$2:$X$124)+SUMIF(REG!$AB$2:$AB$124,HISTORICO!$N14,REG!$AD$2:$AD$124)</f>
        <v>3</v>
      </c>
      <c r="L13" s="6">
        <f>SUMIF(REG!$D$2:$D$124,HISTORICO!$N14,REG!$G$2:$G$124)+SUMIF(REG!$J$2:$J$124,HISTORICO!$N14,REG!$M$2:$M$124)+SUMIF(REG!$P$2:$P$124,HISTORICO!$N14,REG!$S$2:$S$124)+SUMIF(REG!$V$2:$V$124,HISTORICO!$N14,REG!$Y$2:$Y$124)+SUMIF(REG!$AB$2:$AB$124,HISTORICO!$N14,REG!$AE$2:$AE$124)</f>
        <v>0</v>
      </c>
      <c r="M13" s="6">
        <f>SUMIF(REG!$D$2:$D$124,HISTORICO!$N14,REG!$H$2:$H$124)+SUMIF(REG!$J$2:$J$124,HISTORICO!$N14,REG!$N$2:$N$124)+SUMIF(REG!$P$2:$P$124,HISTORICO!$N14,REG!$T$2:$T$124)+SUMIF(REG!$V$2:$V$124,HISTORICO!$N14,REG!$Z$2:$Z$124)+SUMIF(REG!$AB$2:$AB$124,HISTORICO!$N14,REG!$AF$2:$AF$124)</f>
        <v>0</v>
      </c>
      <c r="N13" s="6">
        <f>SUMIF(REG!$D$2:$D$124,HISTORICO!$N14,REG!$I$2:$I$124)+SUMIF(REG!$J$2:$J$124,HISTORICO!$N14,REG!$O$2:$O$124)+SUMIF(REG!$P$2:$P$124,HISTORICO!$N14,REG!$U$2:$U$124)+SUMIF(REG!$V$2:$V$124,HISTORICO!$N14,REG!$AA$2:$AA$124)+SUMIF(REG!$AB$2:$AB$124,HISTORICO!$N14,REG!$AG$2:$AG$124)</f>
        <v>0</v>
      </c>
      <c r="O13" s="6">
        <f>SUM(HISTORICO!$X14:$AA14)</f>
        <v>9</v>
      </c>
      <c r="P13" s="188">
        <f>HISTORICO!$AB14/HISTORICO!$O14</f>
        <v>0.6923076923</v>
      </c>
    </row>
    <row r="14">
      <c r="A14" s="187" t="s">
        <v>392</v>
      </c>
      <c r="B14" s="6">
        <f>SUM(HISTORICO!$P15:$T15)</f>
        <v>12</v>
      </c>
      <c r="C14" s="6">
        <f>COUNTIF(REG!$D$2:$D$124,HISTORICO!$N15)</f>
        <v>0</v>
      </c>
      <c r="D14" s="6">
        <f>COUNTIF(REG!$J$2:$J$124,HISTORICO!$N15)</f>
        <v>0</v>
      </c>
      <c r="E14" s="6">
        <f>COUNTIF(REG!$P$2:$P$124,HISTORICO!$N15)</f>
        <v>0</v>
      </c>
      <c r="F14" s="6">
        <f>COUNTIF(REG!$V$2:$V$124,HISTORICO!$N15)</f>
        <v>1</v>
      </c>
      <c r="G14" s="6">
        <f>COUNTIF(REG!$AB$2:$AB$124,HISTORICO!$N15)</f>
        <v>0</v>
      </c>
      <c r="H14" s="161">
        <f>HISTORICO!$P15/HISTORICO!$O15</f>
        <v>0.1666666667</v>
      </c>
      <c r="I14" s="161">
        <f>HISTORICO!$Q15/HISTORICO!$O15</f>
        <v>0.25</v>
      </c>
      <c r="J14" s="161">
        <f>(HISTORICO!$S15+HISTORICO!$T15)/HISTORICO!$O15</f>
        <v>0.1666666667</v>
      </c>
      <c r="K14" s="6">
        <f>SUMIF(REG!$D$2:$D$124,HISTORICO!$N15,REG!$F$2:$F$124)+SUMIF(REG!$J$2:$J$124,HISTORICO!$N15,REG!$L$2:$L$124)+SUMIF(REG!$P$2:$P$124,HISTORICO!$N15,REG!$R$2:$R$124)+SUMIF(REG!$V$2:$V$124,HISTORICO!$N15,REG!$X$2:$X$124)+SUMIF(REG!$AB$2:$AB$124,HISTORICO!$N15,REG!$AD$2:$AD$124)</f>
        <v>0</v>
      </c>
      <c r="L14" s="6">
        <f>SUMIF(REG!$D$2:$D$124,HISTORICO!$N15,REG!$G$2:$G$124)+SUMIF(REG!$J$2:$J$124,HISTORICO!$N15,REG!$M$2:$M$124)+SUMIF(REG!$P$2:$P$124,HISTORICO!$N15,REG!$S$2:$S$124)+SUMIF(REG!$V$2:$V$124,HISTORICO!$N15,REG!$Y$2:$Y$124)+SUMIF(REG!$AB$2:$AB$124,HISTORICO!$N15,REG!$AE$2:$AE$124)</f>
        <v>0</v>
      </c>
      <c r="M14" s="6">
        <f>SUMIF(REG!$D$2:$D$124,HISTORICO!$N15,REG!$H$2:$H$124)+SUMIF(REG!$J$2:$J$124,HISTORICO!$N15,REG!$N$2:$N$124)+SUMIF(REG!$P$2:$P$124,HISTORICO!$N15,REG!$T$2:$T$124)+SUMIF(REG!$V$2:$V$124,HISTORICO!$N15,REG!$Z$2:$Z$124)+SUMIF(REG!$AB$2:$AB$124,HISTORICO!$N15,REG!$AF$2:$AF$124)</f>
        <v>0</v>
      </c>
      <c r="N14" s="6">
        <f>SUMIF(REG!$D$2:$D$124,HISTORICO!$N15,REG!$I$2:$I$124)+SUMIF(REG!$J$2:$J$124,HISTORICO!$N15,REG!$O$2:$O$124)+SUMIF(REG!$P$2:$P$124,HISTORICO!$N15,REG!$U$2:$U$124)+SUMIF(REG!$V$2:$V$124,HISTORICO!$N15,REG!$AA$2:$AA$124)+SUMIF(REG!$AB$2:$AB$124,HISTORICO!$N15,REG!$AG$2:$AG$124)</f>
        <v>0</v>
      </c>
      <c r="O14" s="6">
        <f>SUM(HISTORICO!$X15:$AA15)</f>
        <v>6</v>
      </c>
      <c r="P14" s="188">
        <f>HISTORICO!$AB15/HISTORICO!$O15</f>
        <v>0.5</v>
      </c>
    </row>
    <row r="15">
      <c r="A15" s="187" t="s">
        <v>73</v>
      </c>
      <c r="B15" s="6">
        <f>SUM(HISTORICO!$P16:$T16)</f>
        <v>12</v>
      </c>
      <c r="C15" s="6">
        <f>COUNTIF(REG!$D$2:$D$124,HISTORICO!$N16)</f>
        <v>0</v>
      </c>
      <c r="D15" s="6">
        <f>COUNTIF(REG!$J$2:$J$124,HISTORICO!$N16)</f>
        <v>0</v>
      </c>
      <c r="E15" s="6">
        <f>COUNTIF(REG!$P$2:$P$124,HISTORICO!$N16)</f>
        <v>0</v>
      </c>
      <c r="F15" s="6">
        <f>COUNTIF(REG!$V$2:$V$124,HISTORICO!$N16)</f>
        <v>0</v>
      </c>
      <c r="G15" s="6">
        <f>COUNTIF(REG!$AB$2:$AB$124,HISTORICO!$N16)</f>
        <v>0</v>
      </c>
      <c r="H15" s="161">
        <f>HISTORICO!$P16/HISTORICO!$O16</f>
        <v>0.08333333333</v>
      </c>
      <c r="I15" s="161">
        <f>HISTORICO!$Q16/HISTORICO!$O16</f>
        <v>0.3333333333</v>
      </c>
      <c r="J15" s="161">
        <f>(HISTORICO!$S16+HISTORICO!$T16)/HISTORICO!$O16</f>
        <v>0.1666666667</v>
      </c>
      <c r="K15" s="6">
        <f>SUMIF(REG!$D$2:$D$124,HISTORICO!$N16,REG!$F$2:$F$124)+SUMIF(REG!$J$2:$J$124,HISTORICO!$N16,REG!$L$2:$L$124)+SUMIF(REG!$P$2:$P$124,HISTORICO!$N16,REG!$R$2:$R$124)+SUMIF(REG!$V$2:$V$124,HISTORICO!$N16,REG!$X$2:$X$124)+SUMIF(REG!$AB$2:$AB$124,HISTORICO!$N16,REG!$AD$2:$AD$124)</f>
        <v>0</v>
      </c>
      <c r="L15" s="6">
        <f>SUMIF(REG!$D$2:$D$124,HISTORICO!$N16,REG!$G$2:$G$124)+SUMIF(REG!$J$2:$J$124,HISTORICO!$N16,REG!$M$2:$M$124)+SUMIF(REG!$P$2:$P$124,HISTORICO!$N16,REG!$S$2:$S$124)+SUMIF(REG!$V$2:$V$124,HISTORICO!$N16,REG!$Y$2:$Y$124)+SUMIF(REG!$AB$2:$AB$124,HISTORICO!$N16,REG!$AE$2:$AE$124)</f>
        <v>0</v>
      </c>
      <c r="M15" s="6">
        <f>SUMIF(REG!$D$2:$D$124,HISTORICO!$N16,REG!$H$2:$H$124)+SUMIF(REG!$J$2:$J$124,HISTORICO!$N16,REG!$N$2:$N$124)+SUMIF(REG!$P$2:$P$124,HISTORICO!$N16,REG!$T$2:$T$124)+SUMIF(REG!$V$2:$V$124,HISTORICO!$N16,REG!$Z$2:$Z$124)+SUMIF(REG!$AB$2:$AB$124,HISTORICO!$N16,REG!$AF$2:$AF$124)</f>
        <v>0</v>
      </c>
      <c r="N15" s="6">
        <f>SUMIF(REG!$D$2:$D$124,HISTORICO!$N16,REG!$I$2:$I$124)+SUMIF(REG!$J$2:$J$124,HISTORICO!$N16,REG!$O$2:$O$124)+SUMIF(REG!$P$2:$P$124,HISTORICO!$N16,REG!$U$2:$U$124)+SUMIF(REG!$V$2:$V$124,HISTORICO!$N16,REG!$AA$2:$AA$124)+SUMIF(REG!$AB$2:$AB$124,HISTORICO!$N16,REG!$AG$2:$AG$124)</f>
        <v>0</v>
      </c>
      <c r="O15" s="6">
        <f>SUM(HISTORICO!$X16:$AA16)</f>
        <v>2</v>
      </c>
      <c r="P15" s="188">
        <f>HISTORICO!$AB16/HISTORICO!$O16</f>
        <v>0.1666666667</v>
      </c>
    </row>
    <row r="16">
      <c r="A16" s="187" t="s">
        <v>40</v>
      </c>
      <c r="B16" s="6">
        <f>SUM(HISTORICO!$P17:$T17)</f>
        <v>11</v>
      </c>
      <c r="C16" s="6">
        <f>COUNTIF(REG!$D$2:$D$124,HISTORICO!$N17)</f>
        <v>0</v>
      </c>
      <c r="D16" s="6">
        <f>COUNTIF(REG!$J$2:$J$124,HISTORICO!$N17)</f>
        <v>0</v>
      </c>
      <c r="E16" s="6">
        <f>COUNTIF(REG!$P$2:$P$124,HISTORICO!$N17)</f>
        <v>0</v>
      </c>
      <c r="F16" s="6">
        <f>COUNTIF(REG!$V$2:$V$124,HISTORICO!$N17)</f>
        <v>0</v>
      </c>
      <c r="G16" s="6">
        <f>COUNTIF(REG!$AB$2:$AB$124,HISTORICO!$N17)</f>
        <v>0</v>
      </c>
      <c r="H16" s="161">
        <f>HISTORICO!$P17/HISTORICO!$O17</f>
        <v>0.4545454545</v>
      </c>
      <c r="I16" s="161">
        <f>HISTORICO!$Q17/HISTORICO!$O17</f>
        <v>0.1818181818</v>
      </c>
      <c r="J16" s="161">
        <f>(HISTORICO!$S17+HISTORICO!$T17)/HISTORICO!$O17</f>
        <v>0.1818181818</v>
      </c>
      <c r="K16" s="6">
        <f>SUMIF(REG!$D$2:$D$124,HISTORICO!$N17,REG!$F$2:$F$124)+SUMIF(REG!$J$2:$J$124,HISTORICO!$N17,REG!$L$2:$L$124)+SUMIF(REG!$P$2:$P$124,HISTORICO!$N17,REG!$R$2:$R$124)+SUMIF(REG!$V$2:$V$124,HISTORICO!$N17,REG!$X$2:$X$124)+SUMIF(REG!$AB$2:$AB$124,HISTORICO!$N17,REG!$AD$2:$AD$124)</f>
        <v>0</v>
      </c>
      <c r="L16" s="6">
        <f>SUMIF(REG!$D$2:$D$124,HISTORICO!$N17,REG!$G$2:$G$124)+SUMIF(REG!$J$2:$J$124,HISTORICO!$N17,REG!$M$2:$M$124)+SUMIF(REG!$P$2:$P$124,HISTORICO!$N17,REG!$S$2:$S$124)+SUMIF(REG!$V$2:$V$124,HISTORICO!$N17,REG!$Y$2:$Y$124)+SUMIF(REG!$AB$2:$AB$124,HISTORICO!$N17,REG!$AE$2:$AE$124)</f>
        <v>0</v>
      </c>
      <c r="M16" s="6">
        <f>SUMIF(REG!$D$2:$D$124,HISTORICO!$N17,REG!$H$2:$H$124)+SUMIF(REG!$J$2:$J$124,HISTORICO!$N17,REG!$N$2:$N$124)+SUMIF(REG!$P$2:$P$124,HISTORICO!$N17,REG!$T$2:$T$124)+SUMIF(REG!$V$2:$V$124,HISTORICO!$N17,REG!$Z$2:$Z$124)+SUMIF(REG!$AB$2:$AB$124,HISTORICO!$N17,REG!$AF$2:$AF$124)</f>
        <v>0</v>
      </c>
      <c r="N16" s="6">
        <f>SUMIF(REG!$D$2:$D$124,HISTORICO!$N17,REG!$I$2:$I$124)+SUMIF(REG!$J$2:$J$124,HISTORICO!$N17,REG!$O$2:$O$124)+SUMIF(REG!$P$2:$P$124,HISTORICO!$N17,REG!$U$2:$U$124)+SUMIF(REG!$V$2:$V$124,HISTORICO!$N17,REG!$AA$2:$AA$124)+SUMIF(REG!$AB$2:$AB$124,HISTORICO!$N17,REG!$AG$2:$AG$124)</f>
        <v>0</v>
      </c>
      <c r="O16" s="6">
        <f>SUM(HISTORICO!$X17:$AA17)</f>
        <v>10</v>
      </c>
      <c r="P16" s="188">
        <f>HISTORICO!$AB17/HISTORICO!$O17</f>
        <v>0.9090909091</v>
      </c>
    </row>
    <row r="17">
      <c r="A17" s="187" t="s">
        <v>65</v>
      </c>
      <c r="B17" s="6">
        <f>SUM(HISTORICO!$P18:$T18)</f>
        <v>11</v>
      </c>
      <c r="C17" s="6">
        <f>COUNTIF(REG!$D$2:$D$124,HISTORICO!$N18)</f>
        <v>0</v>
      </c>
      <c r="D17" s="6">
        <f>COUNTIF(REG!$J$2:$J$124,HISTORICO!$N18)</f>
        <v>0</v>
      </c>
      <c r="E17" s="6">
        <f>COUNTIF(REG!$P$2:$P$124,HISTORICO!$N18)</f>
        <v>0</v>
      </c>
      <c r="F17" s="6">
        <f>COUNTIF(REG!$V$2:$V$124,HISTORICO!$N18)</f>
        <v>0</v>
      </c>
      <c r="G17" s="6">
        <f>COUNTIF(REG!$AB$2:$AB$124,HISTORICO!$N18)</f>
        <v>0</v>
      </c>
      <c r="H17" s="161">
        <f>HISTORICO!$P18/HISTORICO!$O18</f>
        <v>0.3636363636</v>
      </c>
      <c r="I17" s="161">
        <f>HISTORICO!$Q18/HISTORICO!$O18</f>
        <v>0.6363636364</v>
      </c>
      <c r="J17" s="161">
        <f>(HISTORICO!$S18+HISTORICO!$T18)/HISTORICO!$O18</f>
        <v>0</v>
      </c>
      <c r="K17" s="6">
        <f>SUMIF(REG!$D$2:$D$124,HISTORICO!$N18,REG!$F$2:$F$124)+SUMIF(REG!$J$2:$J$124,HISTORICO!$N18,REG!$L$2:$L$124)+SUMIF(REG!$P$2:$P$124,HISTORICO!$N18,REG!$R$2:$R$124)+SUMIF(REG!$V$2:$V$124,HISTORICO!$N18,REG!$X$2:$X$124)+SUMIF(REG!$AB$2:$AB$124,HISTORICO!$N18,REG!$AD$2:$AD$124)</f>
        <v>0</v>
      </c>
      <c r="L17" s="6">
        <f>SUMIF(REG!$D$2:$D$124,HISTORICO!$N18,REG!$G$2:$G$124)+SUMIF(REG!$J$2:$J$124,HISTORICO!$N18,REG!$M$2:$M$124)+SUMIF(REG!$P$2:$P$124,HISTORICO!$N18,REG!$S$2:$S$124)+SUMIF(REG!$V$2:$V$124,HISTORICO!$N18,REG!$Y$2:$Y$124)+SUMIF(REG!$AB$2:$AB$124,HISTORICO!$N18,REG!$AE$2:$AE$124)</f>
        <v>0</v>
      </c>
      <c r="M17" s="6">
        <f>SUMIF(REG!$D$2:$D$124,HISTORICO!$N18,REG!$H$2:$H$124)+SUMIF(REG!$J$2:$J$124,HISTORICO!$N18,REG!$N$2:$N$124)+SUMIF(REG!$P$2:$P$124,HISTORICO!$N18,REG!$T$2:$T$124)+SUMIF(REG!$V$2:$V$124,HISTORICO!$N18,REG!$Z$2:$Z$124)+SUMIF(REG!$AB$2:$AB$124,HISTORICO!$N18,REG!$AF$2:$AF$124)</f>
        <v>0</v>
      </c>
      <c r="N17" s="6">
        <f>SUMIF(REG!$D$2:$D$124,HISTORICO!$N18,REG!$I$2:$I$124)+SUMIF(REG!$J$2:$J$124,HISTORICO!$N18,REG!$O$2:$O$124)+SUMIF(REG!$P$2:$P$124,HISTORICO!$N18,REG!$U$2:$U$124)+SUMIF(REG!$V$2:$V$124,HISTORICO!$N18,REG!$AA$2:$AA$124)+SUMIF(REG!$AB$2:$AB$124,HISTORICO!$N18,REG!$AG$2:$AG$124)</f>
        <v>0</v>
      </c>
      <c r="O17" s="6">
        <f>SUM(HISTORICO!$X18:$AA18)</f>
        <v>9</v>
      </c>
      <c r="P17" s="188">
        <f>HISTORICO!$AB18/HISTORICO!$O18</f>
        <v>0.8181818182</v>
      </c>
    </row>
    <row r="18">
      <c r="A18" s="187" t="s">
        <v>90</v>
      </c>
      <c r="B18" s="6">
        <f>SUM(HISTORICO!$P19:$T19)</f>
        <v>11</v>
      </c>
      <c r="C18" s="6">
        <f>COUNTIF(REG!$D$2:$D$124,HISTORICO!$N19)</f>
        <v>0</v>
      </c>
      <c r="D18" s="6">
        <f>COUNTIF(REG!$J$2:$J$124,HISTORICO!$N19)</f>
        <v>0</v>
      </c>
      <c r="E18" s="6">
        <f>COUNTIF(REG!$P$2:$P$124,HISTORICO!$N19)</f>
        <v>0</v>
      </c>
      <c r="F18" s="6">
        <f>COUNTIF(REG!$V$2:$V$124,HISTORICO!$N19)</f>
        <v>0</v>
      </c>
      <c r="G18" s="6">
        <f>COUNTIF(REG!$AB$2:$AB$124,HISTORICO!$N19)</f>
        <v>0</v>
      </c>
      <c r="H18" s="161">
        <f>HISTORICO!$P19/HISTORICO!$O19</f>
        <v>0.3636363636</v>
      </c>
      <c r="I18" s="161">
        <f>HISTORICO!$Q19/HISTORICO!$O19</f>
        <v>0.1818181818</v>
      </c>
      <c r="J18" s="161">
        <f>(HISTORICO!$S19+HISTORICO!$T19)/HISTORICO!$O19</f>
        <v>0.2727272727</v>
      </c>
      <c r="K18" s="6">
        <f>SUMIF(REG!$D$2:$D$124,HISTORICO!$N19,REG!$F$2:$F$124)+SUMIF(REG!$J$2:$J$124,HISTORICO!$N19,REG!$L$2:$L$124)+SUMIF(REG!$P$2:$P$124,HISTORICO!$N19,REG!$R$2:$R$124)+SUMIF(REG!$V$2:$V$124,HISTORICO!$N19,REG!$X$2:$X$124)+SUMIF(REG!$AB$2:$AB$124,HISTORICO!$N19,REG!$AD$2:$AD$124)</f>
        <v>0</v>
      </c>
      <c r="L18" s="6">
        <f>SUMIF(REG!$D$2:$D$124,HISTORICO!$N19,REG!$G$2:$G$124)+SUMIF(REG!$J$2:$J$124,HISTORICO!$N19,REG!$M$2:$M$124)+SUMIF(REG!$P$2:$P$124,HISTORICO!$N19,REG!$S$2:$S$124)+SUMIF(REG!$V$2:$V$124,HISTORICO!$N19,REG!$Y$2:$Y$124)+SUMIF(REG!$AB$2:$AB$124,HISTORICO!$N19,REG!$AE$2:$AE$124)</f>
        <v>0</v>
      </c>
      <c r="M18" s="6">
        <f>SUMIF(REG!$D$2:$D$124,HISTORICO!$N19,REG!$H$2:$H$124)+SUMIF(REG!$J$2:$J$124,HISTORICO!$N19,REG!$N$2:$N$124)+SUMIF(REG!$P$2:$P$124,HISTORICO!$N19,REG!$T$2:$T$124)+SUMIF(REG!$V$2:$V$124,HISTORICO!$N19,REG!$Z$2:$Z$124)+SUMIF(REG!$AB$2:$AB$124,HISTORICO!$N19,REG!$AF$2:$AF$124)</f>
        <v>0</v>
      </c>
      <c r="N18" s="6">
        <f>SUMIF(REG!$D$2:$D$124,HISTORICO!$N19,REG!$I$2:$I$124)+SUMIF(REG!$J$2:$J$124,HISTORICO!$N19,REG!$O$2:$O$124)+SUMIF(REG!$P$2:$P$124,HISTORICO!$N19,REG!$U$2:$U$124)+SUMIF(REG!$V$2:$V$124,HISTORICO!$N19,REG!$AA$2:$AA$124)+SUMIF(REG!$AB$2:$AB$124,HISTORICO!$N19,REG!$AG$2:$AG$124)</f>
        <v>0</v>
      </c>
      <c r="O18" s="6">
        <f>SUM(HISTORICO!$X19:$AA19)</f>
        <v>8</v>
      </c>
      <c r="P18" s="188">
        <f>HISTORICO!$AB19/HISTORICO!$O19</f>
        <v>0.7272727273</v>
      </c>
    </row>
    <row r="19">
      <c r="A19" s="187" t="s">
        <v>476</v>
      </c>
      <c r="B19" s="6">
        <f>SUM(HISTORICO!$P20:$T20)</f>
        <v>11</v>
      </c>
      <c r="C19" s="6">
        <f>COUNTIF(REG!$D$2:$D$124,HISTORICO!$N20)</f>
        <v>0</v>
      </c>
      <c r="D19" s="6">
        <f>COUNTIF(REG!$J$2:$J$124,HISTORICO!$N20)</f>
        <v>0</v>
      </c>
      <c r="E19" s="6">
        <f>COUNTIF(REG!$P$2:$P$124,HISTORICO!$N20)</f>
        <v>0</v>
      </c>
      <c r="F19" s="6">
        <f>COUNTIF(REG!$V$2:$V$124,HISTORICO!$N20)</f>
        <v>0</v>
      </c>
      <c r="G19" s="6">
        <f>COUNTIF(REG!$AB$2:$AB$124,HISTORICO!$N20)</f>
        <v>0</v>
      </c>
      <c r="H19" s="161">
        <f>HISTORICO!$P20/HISTORICO!$O20</f>
        <v>0.1818181818</v>
      </c>
      <c r="I19" s="161">
        <f>HISTORICO!$Q20/HISTORICO!$O20</f>
        <v>0.3636363636</v>
      </c>
      <c r="J19" s="161">
        <f>(HISTORICO!$S20+HISTORICO!$T20)/HISTORICO!$O20</f>
        <v>0.1818181818</v>
      </c>
      <c r="K19" s="6">
        <f>SUMIF(REG!$D$2:$D$124,HISTORICO!$N20,REG!$F$2:$F$124)+SUMIF(REG!$J$2:$J$124,HISTORICO!$N20,REG!$L$2:$L$124)+SUMIF(REG!$P$2:$P$124,HISTORICO!$N20,REG!$R$2:$R$124)+SUMIF(REG!$V$2:$V$124,HISTORICO!$N20,REG!$X$2:$X$124)+SUMIF(REG!$AB$2:$AB$124,HISTORICO!$N20,REG!$AD$2:$AD$124)</f>
        <v>0</v>
      </c>
      <c r="L19" s="6">
        <f>SUMIF(REG!$D$2:$D$124,HISTORICO!$N20,REG!$G$2:$G$124)+SUMIF(REG!$J$2:$J$124,HISTORICO!$N20,REG!$M$2:$M$124)+SUMIF(REG!$P$2:$P$124,HISTORICO!$N20,REG!$S$2:$S$124)+SUMIF(REG!$V$2:$V$124,HISTORICO!$N20,REG!$Y$2:$Y$124)+SUMIF(REG!$AB$2:$AB$124,HISTORICO!$N20,REG!$AE$2:$AE$124)</f>
        <v>0</v>
      </c>
      <c r="M19" s="6">
        <f>SUMIF(REG!$D$2:$D$124,HISTORICO!$N20,REG!$H$2:$H$124)+SUMIF(REG!$J$2:$J$124,HISTORICO!$N20,REG!$N$2:$N$124)+SUMIF(REG!$P$2:$P$124,HISTORICO!$N20,REG!$T$2:$T$124)+SUMIF(REG!$V$2:$V$124,HISTORICO!$N20,REG!$Z$2:$Z$124)+SUMIF(REG!$AB$2:$AB$124,HISTORICO!$N20,REG!$AF$2:$AF$124)</f>
        <v>0</v>
      </c>
      <c r="N19" s="6">
        <f>SUMIF(REG!$D$2:$D$124,HISTORICO!$N20,REG!$I$2:$I$124)+SUMIF(REG!$J$2:$J$124,HISTORICO!$N20,REG!$O$2:$O$124)+SUMIF(REG!$P$2:$P$124,HISTORICO!$N20,REG!$U$2:$U$124)+SUMIF(REG!$V$2:$V$124,HISTORICO!$N20,REG!$AA$2:$AA$124)+SUMIF(REG!$AB$2:$AB$124,HISTORICO!$N20,REG!$AG$2:$AG$124)</f>
        <v>0</v>
      </c>
      <c r="O19" s="6">
        <f>SUM(HISTORICO!$X20:$AA20)</f>
        <v>7</v>
      </c>
      <c r="P19" s="188">
        <f>HISTORICO!$AB20/HISTORICO!$O20</f>
        <v>0.6363636364</v>
      </c>
    </row>
    <row r="20">
      <c r="A20" s="187" t="s">
        <v>471</v>
      </c>
      <c r="B20" s="6">
        <f>SUM(HISTORICO!$P21:$T21)</f>
        <v>11</v>
      </c>
      <c r="C20" s="6">
        <f>COUNTIF(REG!$D$2:$D$124,HISTORICO!$N21)</f>
        <v>0</v>
      </c>
      <c r="D20" s="6">
        <f>COUNTIF(REG!$J$2:$J$124,HISTORICO!$N21)</f>
        <v>0</v>
      </c>
      <c r="E20" s="6">
        <f>COUNTIF(REG!$P$2:$P$124,HISTORICO!$N21)</f>
        <v>4</v>
      </c>
      <c r="F20" s="6">
        <f>COUNTIF(REG!$V$2:$V$124,HISTORICO!$N21)</f>
        <v>1</v>
      </c>
      <c r="G20" s="6">
        <f>COUNTIF(REG!$AB$2:$AB$124,HISTORICO!$N21)</f>
        <v>0</v>
      </c>
      <c r="H20" s="161">
        <f>HISTORICO!$P21/HISTORICO!$O21</f>
        <v>0</v>
      </c>
      <c r="I20" s="161">
        <f>HISTORICO!$Q21/HISTORICO!$O21</f>
        <v>0.4545454545</v>
      </c>
      <c r="J20" s="161">
        <f>(HISTORICO!$S21+HISTORICO!$T21)/HISTORICO!$O21</f>
        <v>0.09090909091</v>
      </c>
      <c r="K20" s="6">
        <f>SUMIF(REG!$D$2:$D$124,HISTORICO!$N21,REG!$F$2:$F$124)+SUMIF(REG!$J$2:$J$124,HISTORICO!$N21,REG!$L$2:$L$124)+SUMIF(REG!$P$2:$P$124,HISTORICO!$N21,REG!$R$2:$R$124)+SUMIF(REG!$V$2:$V$124,HISTORICO!$N21,REG!$X$2:$X$124)+SUMIF(REG!$AB$2:$AB$124,HISTORICO!$N21,REG!$AD$2:$AD$124)</f>
        <v>0</v>
      </c>
      <c r="L20" s="6">
        <f>SUMIF(REG!$D$2:$D$124,HISTORICO!$N21,REG!$G$2:$G$124)+SUMIF(REG!$J$2:$J$124,HISTORICO!$N21,REG!$M$2:$M$124)+SUMIF(REG!$P$2:$P$124,HISTORICO!$N21,REG!$S$2:$S$124)+SUMIF(REG!$V$2:$V$124,HISTORICO!$N21,REG!$Y$2:$Y$124)+SUMIF(REG!$AB$2:$AB$124,HISTORICO!$N21,REG!$AE$2:$AE$124)</f>
        <v>0</v>
      </c>
      <c r="M20" s="6">
        <f>SUMIF(REG!$D$2:$D$124,HISTORICO!$N21,REG!$H$2:$H$124)+SUMIF(REG!$J$2:$J$124,HISTORICO!$N21,REG!$N$2:$N$124)+SUMIF(REG!$P$2:$P$124,HISTORICO!$N21,REG!$T$2:$T$124)+SUMIF(REG!$V$2:$V$124,HISTORICO!$N21,REG!$Z$2:$Z$124)+SUMIF(REG!$AB$2:$AB$124,HISTORICO!$N21,REG!$AF$2:$AF$124)</f>
        <v>0</v>
      </c>
      <c r="N20" s="6">
        <f>SUMIF(REG!$D$2:$D$124,HISTORICO!$N21,REG!$I$2:$I$124)+SUMIF(REG!$J$2:$J$124,HISTORICO!$N21,REG!$O$2:$O$124)+SUMIF(REG!$P$2:$P$124,HISTORICO!$N21,REG!$U$2:$U$124)+SUMIF(REG!$V$2:$V$124,HISTORICO!$N21,REG!$AA$2:$AA$124)+SUMIF(REG!$AB$2:$AB$124,HISTORICO!$N21,REG!$AG$2:$AG$124)</f>
        <v>0</v>
      </c>
      <c r="O20" s="6">
        <f>SUM(HISTORICO!$X21:$AA21)</f>
        <v>0</v>
      </c>
      <c r="P20" s="188">
        <f>HISTORICO!$AB21/HISTORICO!$O21</f>
        <v>0</v>
      </c>
    </row>
    <row r="21">
      <c r="A21" s="187" t="s">
        <v>91</v>
      </c>
      <c r="B21" s="6">
        <f>SUM(HISTORICO!$P22:$T22)</f>
        <v>10</v>
      </c>
      <c r="C21" s="6">
        <f>COUNTIF(REG!$D$2:$D$124,HISTORICO!$N22)</f>
        <v>0</v>
      </c>
      <c r="D21" s="6">
        <f>COUNTIF(REG!$J$2:$J$124,HISTORICO!$N22)</f>
        <v>2</v>
      </c>
      <c r="E21" s="6">
        <f>COUNTIF(REG!$P$2:$P$124,HISTORICO!$N22)</f>
        <v>0</v>
      </c>
      <c r="F21" s="6">
        <f>COUNTIF(REG!$V$2:$V$124,HISTORICO!$N22)</f>
        <v>0</v>
      </c>
      <c r="G21" s="6">
        <f>COUNTIF(REG!$AB$2:$AB$124,HISTORICO!$N22)</f>
        <v>0</v>
      </c>
      <c r="H21" s="161">
        <f>HISTORICO!$P22/HISTORICO!$O22</f>
        <v>0.6</v>
      </c>
      <c r="I21" s="161">
        <f>HISTORICO!$Q22/HISTORICO!$O22</f>
        <v>0.2</v>
      </c>
      <c r="J21" s="161">
        <f>(HISTORICO!$S22+HISTORICO!$T22)/HISTORICO!$O22</f>
        <v>0</v>
      </c>
      <c r="K21" s="6">
        <f>SUMIF(REG!$D$2:$D$124,HISTORICO!$N22,REG!$F$2:$F$124)+SUMIF(REG!$J$2:$J$124,HISTORICO!$N22,REG!$L$2:$L$124)+SUMIF(REG!$P$2:$P$124,HISTORICO!$N22,REG!$R$2:$R$124)+SUMIF(REG!$V$2:$V$124,HISTORICO!$N22,REG!$X$2:$X$124)+SUMIF(REG!$AB$2:$AB$124,HISTORICO!$N22,REG!$AD$2:$AD$124)</f>
        <v>2</v>
      </c>
      <c r="L21" s="6">
        <f>SUMIF(REG!$D$2:$D$124,HISTORICO!$N22,REG!$G$2:$G$124)+SUMIF(REG!$J$2:$J$124,HISTORICO!$N22,REG!$M$2:$M$124)+SUMIF(REG!$P$2:$P$124,HISTORICO!$N22,REG!$S$2:$S$124)+SUMIF(REG!$V$2:$V$124,HISTORICO!$N22,REG!$Y$2:$Y$124)+SUMIF(REG!$AB$2:$AB$124,HISTORICO!$N22,REG!$AE$2:$AE$124)</f>
        <v>0</v>
      </c>
      <c r="M21" s="6">
        <f>SUMIF(REG!$D$2:$D$124,HISTORICO!$N22,REG!$H$2:$H$124)+SUMIF(REG!$J$2:$J$124,HISTORICO!$N22,REG!$N$2:$N$124)+SUMIF(REG!$P$2:$P$124,HISTORICO!$N22,REG!$T$2:$T$124)+SUMIF(REG!$V$2:$V$124,HISTORICO!$N22,REG!$Z$2:$Z$124)+SUMIF(REG!$AB$2:$AB$124,HISTORICO!$N22,REG!$AF$2:$AF$124)</f>
        <v>0</v>
      </c>
      <c r="N21" s="6">
        <f>SUMIF(REG!$D$2:$D$124,HISTORICO!$N22,REG!$I$2:$I$124)+SUMIF(REG!$J$2:$J$124,HISTORICO!$N22,REG!$O$2:$O$124)+SUMIF(REG!$P$2:$P$124,HISTORICO!$N22,REG!$U$2:$U$124)+SUMIF(REG!$V$2:$V$124,HISTORICO!$N22,REG!$AA$2:$AA$124)+SUMIF(REG!$AB$2:$AB$124,HISTORICO!$N22,REG!$AG$2:$AG$124)</f>
        <v>0</v>
      </c>
      <c r="O21" s="6">
        <f>SUM(HISTORICO!$X22:$AA22)</f>
        <v>14</v>
      </c>
      <c r="P21" s="188">
        <f>HISTORICO!$AB22/HISTORICO!$O22</f>
        <v>1.4</v>
      </c>
    </row>
    <row r="22">
      <c r="A22" s="187" t="s">
        <v>388</v>
      </c>
      <c r="B22" s="6">
        <f>SUM(HISTORICO!$P23:$T23)</f>
        <v>10</v>
      </c>
      <c r="C22" s="6">
        <f>COUNTIF(REG!$D$2:$D$124,HISTORICO!$N23)</f>
        <v>0</v>
      </c>
      <c r="D22" s="6">
        <f>COUNTIF(REG!$J$2:$J$124,HISTORICO!$N23)</f>
        <v>0</v>
      </c>
      <c r="E22" s="6">
        <f>COUNTIF(REG!$P$2:$P$124,HISTORICO!$N23)</f>
        <v>0</v>
      </c>
      <c r="F22" s="6">
        <f>COUNTIF(REG!$V$2:$V$124,HISTORICO!$N23)</f>
        <v>0</v>
      </c>
      <c r="G22" s="6">
        <f>COUNTIF(REG!$AB$2:$AB$124,HISTORICO!$N23)</f>
        <v>0</v>
      </c>
      <c r="H22" s="161">
        <f>HISTORICO!$P23/HISTORICO!$O23</f>
        <v>0.4</v>
      </c>
      <c r="I22" s="161">
        <f>HISTORICO!$Q23/HISTORICO!$O23</f>
        <v>0.3</v>
      </c>
      <c r="J22" s="161">
        <f>(HISTORICO!$S23+HISTORICO!$T23)/HISTORICO!$O23</f>
        <v>0.1</v>
      </c>
      <c r="K22" s="6">
        <f>SUMIF(REG!$D$2:$D$124,HISTORICO!$N23,REG!$F$2:$F$124)+SUMIF(REG!$J$2:$J$124,HISTORICO!$N23,REG!$L$2:$L$124)+SUMIF(REG!$P$2:$P$124,HISTORICO!$N23,REG!$R$2:$R$124)+SUMIF(REG!$V$2:$V$124,HISTORICO!$N23,REG!$X$2:$X$124)+SUMIF(REG!$AB$2:$AB$124,HISTORICO!$N23,REG!$AD$2:$AD$124)</f>
        <v>0</v>
      </c>
      <c r="L22" s="6">
        <f>SUMIF(REG!$D$2:$D$124,HISTORICO!$N23,REG!$G$2:$G$124)+SUMIF(REG!$J$2:$J$124,HISTORICO!$N23,REG!$M$2:$M$124)+SUMIF(REG!$P$2:$P$124,HISTORICO!$N23,REG!$S$2:$S$124)+SUMIF(REG!$V$2:$V$124,HISTORICO!$N23,REG!$Y$2:$Y$124)+SUMIF(REG!$AB$2:$AB$124,HISTORICO!$N23,REG!$AE$2:$AE$124)</f>
        <v>0</v>
      </c>
      <c r="M22" s="6">
        <f>SUMIF(REG!$D$2:$D$124,HISTORICO!$N23,REG!$H$2:$H$124)+SUMIF(REG!$J$2:$J$124,HISTORICO!$N23,REG!$N$2:$N$124)+SUMIF(REG!$P$2:$P$124,HISTORICO!$N23,REG!$T$2:$T$124)+SUMIF(REG!$V$2:$V$124,HISTORICO!$N23,REG!$Z$2:$Z$124)+SUMIF(REG!$AB$2:$AB$124,HISTORICO!$N23,REG!$AF$2:$AF$124)</f>
        <v>0</v>
      </c>
      <c r="N22" s="6">
        <f>SUMIF(REG!$D$2:$D$124,HISTORICO!$N23,REG!$I$2:$I$124)+SUMIF(REG!$J$2:$J$124,HISTORICO!$N23,REG!$O$2:$O$124)+SUMIF(REG!$P$2:$P$124,HISTORICO!$N23,REG!$U$2:$U$124)+SUMIF(REG!$V$2:$V$124,HISTORICO!$N23,REG!$AA$2:$AA$124)+SUMIF(REG!$AB$2:$AB$124,HISTORICO!$N23,REG!$AG$2:$AG$124)</f>
        <v>0</v>
      </c>
      <c r="O22" s="6">
        <f>SUM(HISTORICO!$X23:$AA23)</f>
        <v>8</v>
      </c>
      <c r="P22" s="188">
        <f>HISTORICO!$AB23/HISTORICO!$O23</f>
        <v>0.8</v>
      </c>
    </row>
    <row r="23">
      <c r="A23" s="187" t="s">
        <v>515</v>
      </c>
      <c r="B23" s="6">
        <f>SUM(HISTORICO!$P24:$T24)</f>
        <v>10</v>
      </c>
      <c r="C23" s="6">
        <f>COUNTIF(REG!$D$2:$D$124,HISTORICO!$N24)</f>
        <v>0</v>
      </c>
      <c r="D23" s="6">
        <f>COUNTIF(REG!$J$2:$J$124,HISTORICO!$N24)</f>
        <v>1</v>
      </c>
      <c r="E23" s="6">
        <f>COUNTIF(REG!$P$2:$P$124,HISTORICO!$N24)</f>
        <v>0</v>
      </c>
      <c r="F23" s="6">
        <f>COUNTIF(REG!$V$2:$V$124,HISTORICO!$N24)</f>
        <v>1</v>
      </c>
      <c r="G23" s="6">
        <f>COUNTIF(REG!$AB$2:$AB$124,HISTORICO!$N24)</f>
        <v>0</v>
      </c>
      <c r="H23" s="161">
        <f>HISTORICO!$P24/HISTORICO!$O24</f>
        <v>0.2</v>
      </c>
      <c r="I23" s="161">
        <f>HISTORICO!$Q24/HISTORICO!$O24</f>
        <v>0.5</v>
      </c>
      <c r="J23" s="161">
        <f>(HISTORICO!$S24+HISTORICO!$T24)/HISTORICO!$O24</f>
        <v>0</v>
      </c>
      <c r="K23" s="6">
        <f>SUMIF(REG!$D$2:$D$124,HISTORICO!$N24,REG!$F$2:$F$124)+SUMIF(REG!$J$2:$J$124,HISTORICO!$N24,REG!$L$2:$L$124)+SUMIF(REG!$P$2:$P$124,HISTORICO!$N24,REG!$R$2:$R$124)+SUMIF(REG!$V$2:$V$124,HISTORICO!$N24,REG!$X$2:$X$124)+SUMIF(REG!$AB$2:$AB$124,HISTORICO!$N24,REG!$AD$2:$AD$124)</f>
        <v>0</v>
      </c>
      <c r="L23" s="6">
        <f>SUMIF(REG!$D$2:$D$124,HISTORICO!$N24,REG!$G$2:$G$124)+SUMIF(REG!$J$2:$J$124,HISTORICO!$N24,REG!$M$2:$M$124)+SUMIF(REG!$P$2:$P$124,HISTORICO!$N24,REG!$S$2:$S$124)+SUMIF(REG!$V$2:$V$124,HISTORICO!$N24,REG!$Y$2:$Y$124)+SUMIF(REG!$AB$2:$AB$124,HISTORICO!$N24,REG!$AE$2:$AE$124)</f>
        <v>0</v>
      </c>
      <c r="M23" s="6">
        <f>SUMIF(REG!$D$2:$D$124,HISTORICO!$N24,REG!$H$2:$H$124)+SUMIF(REG!$J$2:$J$124,HISTORICO!$N24,REG!$N$2:$N$124)+SUMIF(REG!$P$2:$P$124,HISTORICO!$N24,REG!$T$2:$T$124)+SUMIF(REG!$V$2:$V$124,HISTORICO!$N24,REG!$Z$2:$Z$124)+SUMIF(REG!$AB$2:$AB$124,HISTORICO!$N24,REG!$AF$2:$AF$124)</f>
        <v>0</v>
      </c>
      <c r="N23" s="6">
        <f>SUMIF(REG!$D$2:$D$124,HISTORICO!$N24,REG!$I$2:$I$124)+SUMIF(REG!$J$2:$J$124,HISTORICO!$N24,REG!$O$2:$O$124)+SUMIF(REG!$P$2:$P$124,HISTORICO!$N24,REG!$U$2:$U$124)+SUMIF(REG!$V$2:$V$124,HISTORICO!$N24,REG!$AA$2:$AA$124)+SUMIF(REG!$AB$2:$AB$124,HISTORICO!$N24,REG!$AG$2:$AG$124)</f>
        <v>0</v>
      </c>
      <c r="O23" s="6">
        <f>SUM(HISTORICO!$X24:$AA24)</f>
        <v>8</v>
      </c>
      <c r="P23" s="188">
        <f>HISTORICO!$AB24/HISTORICO!$O24</f>
        <v>0.8</v>
      </c>
    </row>
    <row r="24">
      <c r="A24" s="187" t="s">
        <v>93</v>
      </c>
      <c r="B24" s="6">
        <f>SUM(HISTORICO!$P25:$T25)</f>
        <v>9</v>
      </c>
      <c r="C24" s="6">
        <f>COUNTIF(REG!$D$2:$D$124,HISTORICO!$N25)</f>
        <v>0</v>
      </c>
      <c r="D24" s="6">
        <f>COUNTIF(REG!$J$2:$J$124,HISTORICO!$N25)</f>
        <v>0</v>
      </c>
      <c r="E24" s="6">
        <f>COUNTIF(REG!$P$2:$P$124,HISTORICO!$N25)</f>
        <v>0</v>
      </c>
      <c r="F24" s="6">
        <f>COUNTIF(REG!$V$2:$V$124,HISTORICO!$N25)</f>
        <v>0</v>
      </c>
      <c r="G24" s="6">
        <f>COUNTIF(REG!$AB$2:$AB$124,HISTORICO!$N25)</f>
        <v>0</v>
      </c>
      <c r="H24" s="161">
        <f>HISTORICO!$P25/HISTORICO!$O25</f>
        <v>0.3333333333</v>
      </c>
      <c r="I24" s="161">
        <f>HISTORICO!$Q25/HISTORICO!$O25</f>
        <v>0.2222222222</v>
      </c>
      <c r="J24" s="161">
        <f>(HISTORICO!$S25+HISTORICO!$T25)/HISTORICO!$O25</f>
        <v>0.1111111111</v>
      </c>
      <c r="K24" s="6">
        <f>SUMIF(REG!$D$2:$D$124,HISTORICO!$N25,REG!$F$2:$F$124)+SUMIF(REG!$J$2:$J$124,HISTORICO!$N25,REG!$L$2:$L$124)+SUMIF(REG!$P$2:$P$124,HISTORICO!$N25,REG!$R$2:$R$124)+SUMIF(REG!$V$2:$V$124,HISTORICO!$N25,REG!$X$2:$X$124)+SUMIF(REG!$AB$2:$AB$124,HISTORICO!$N25,REG!$AD$2:$AD$124)</f>
        <v>0</v>
      </c>
      <c r="L24" s="6">
        <f>SUMIF(REG!$D$2:$D$124,HISTORICO!$N25,REG!$G$2:$G$124)+SUMIF(REG!$J$2:$J$124,HISTORICO!$N25,REG!$M$2:$M$124)+SUMIF(REG!$P$2:$P$124,HISTORICO!$N25,REG!$S$2:$S$124)+SUMIF(REG!$V$2:$V$124,HISTORICO!$N25,REG!$Y$2:$Y$124)+SUMIF(REG!$AB$2:$AB$124,HISTORICO!$N25,REG!$AE$2:$AE$124)</f>
        <v>0</v>
      </c>
      <c r="M24" s="6">
        <f>SUMIF(REG!$D$2:$D$124,HISTORICO!$N25,REG!$H$2:$H$124)+SUMIF(REG!$J$2:$J$124,HISTORICO!$N25,REG!$N$2:$N$124)+SUMIF(REG!$P$2:$P$124,HISTORICO!$N25,REG!$T$2:$T$124)+SUMIF(REG!$V$2:$V$124,HISTORICO!$N25,REG!$Z$2:$Z$124)+SUMIF(REG!$AB$2:$AB$124,HISTORICO!$N25,REG!$AF$2:$AF$124)</f>
        <v>0</v>
      </c>
      <c r="N24" s="6">
        <f>SUMIF(REG!$D$2:$D$124,HISTORICO!$N25,REG!$I$2:$I$124)+SUMIF(REG!$J$2:$J$124,HISTORICO!$N25,REG!$O$2:$O$124)+SUMIF(REG!$P$2:$P$124,HISTORICO!$N25,REG!$U$2:$U$124)+SUMIF(REG!$V$2:$V$124,HISTORICO!$N25,REG!$AA$2:$AA$124)+SUMIF(REG!$AB$2:$AB$124,HISTORICO!$N25,REG!$AG$2:$AG$124)</f>
        <v>0</v>
      </c>
      <c r="O24" s="6">
        <f>SUM(HISTORICO!$X25:$AA25)</f>
        <v>8</v>
      </c>
      <c r="P24" s="188">
        <f>HISTORICO!$AB25/HISTORICO!$O25</f>
        <v>0.8888888889</v>
      </c>
    </row>
    <row r="25">
      <c r="A25" s="189" t="s">
        <v>83</v>
      </c>
      <c r="B25" s="6">
        <f>SUM(HISTORICO!$P26:$T26)</f>
        <v>9</v>
      </c>
      <c r="C25" s="6">
        <f>COUNTIF(REG!$D$2:$D$124,HISTORICO!$N26)</f>
        <v>0</v>
      </c>
      <c r="D25" s="6">
        <f>COUNTIF(REG!$J$2:$J$124,HISTORICO!$N26)</f>
        <v>0</v>
      </c>
      <c r="E25" s="6">
        <f>COUNTIF(REG!$P$2:$P$124,HISTORICO!$N26)</f>
        <v>0</v>
      </c>
      <c r="F25" s="6">
        <f>COUNTIF(REG!$V$2:$V$124,HISTORICO!$N26)</f>
        <v>0</v>
      </c>
      <c r="G25" s="6">
        <f>COUNTIF(REG!$AB$2:$AB$124,HISTORICO!$N26)</f>
        <v>0</v>
      </c>
      <c r="H25" s="161">
        <f>HISTORICO!$P26/HISTORICO!$O26</f>
        <v>0.2222222222</v>
      </c>
      <c r="I25" s="161">
        <f>HISTORICO!$Q26/HISTORICO!$O26</f>
        <v>0.5555555556</v>
      </c>
      <c r="J25" s="161">
        <f>(HISTORICO!$S26+HISTORICO!$T26)/HISTORICO!$O26</f>
        <v>0</v>
      </c>
      <c r="K25" s="6">
        <f>SUMIF(REG!$D$2:$D$124,HISTORICO!$N26,REG!$F$2:$F$124)+SUMIF(REG!$J$2:$J$124,HISTORICO!$N26,REG!$L$2:$L$124)+SUMIF(REG!$P$2:$P$124,HISTORICO!$N26,REG!$R$2:$R$124)+SUMIF(REG!$V$2:$V$124,HISTORICO!$N26,REG!$X$2:$X$124)+SUMIF(REG!$AB$2:$AB$124,HISTORICO!$N26,REG!$AD$2:$AD$124)</f>
        <v>0</v>
      </c>
      <c r="L25" s="6">
        <f>SUMIF(REG!$D$2:$D$124,HISTORICO!$N26,REG!$G$2:$G$124)+SUMIF(REG!$J$2:$J$124,HISTORICO!$N26,REG!$M$2:$M$124)+SUMIF(REG!$P$2:$P$124,HISTORICO!$N26,REG!$S$2:$S$124)+SUMIF(REG!$V$2:$V$124,HISTORICO!$N26,REG!$Y$2:$Y$124)+SUMIF(REG!$AB$2:$AB$124,HISTORICO!$N26,REG!$AE$2:$AE$124)</f>
        <v>0</v>
      </c>
      <c r="M25" s="6">
        <f>SUMIF(REG!$D$2:$D$124,HISTORICO!$N26,REG!$H$2:$H$124)+SUMIF(REG!$J$2:$J$124,HISTORICO!$N26,REG!$N$2:$N$124)+SUMIF(REG!$P$2:$P$124,HISTORICO!$N26,REG!$T$2:$T$124)+SUMIF(REG!$V$2:$V$124,HISTORICO!$N26,REG!$Z$2:$Z$124)+SUMIF(REG!$AB$2:$AB$124,HISTORICO!$N26,REG!$AF$2:$AF$124)</f>
        <v>0</v>
      </c>
      <c r="N25" s="6">
        <f>SUMIF(REG!$D$2:$D$124,HISTORICO!$N26,REG!$I$2:$I$124)+SUMIF(REG!$J$2:$J$124,HISTORICO!$N26,REG!$O$2:$O$124)+SUMIF(REG!$P$2:$P$124,HISTORICO!$N26,REG!$U$2:$U$124)+SUMIF(REG!$V$2:$V$124,HISTORICO!$N26,REG!$AA$2:$AA$124)+SUMIF(REG!$AB$2:$AB$124,HISTORICO!$N26,REG!$AG$2:$AG$124)</f>
        <v>0</v>
      </c>
      <c r="O25" s="6">
        <f>SUM(HISTORICO!$X26:$AA26)</f>
        <v>6</v>
      </c>
      <c r="P25" s="188">
        <f>HISTORICO!$AB26/HISTORICO!$O26</f>
        <v>0.6666666667</v>
      </c>
    </row>
    <row r="26">
      <c r="A26" s="187" t="s">
        <v>82</v>
      </c>
      <c r="B26" s="6">
        <f>SUM(HISTORICO!$P27:$T27)</f>
        <v>8</v>
      </c>
      <c r="C26" s="6">
        <f>COUNTIF(REG!$D$2:$D$124,HISTORICO!$N27)</f>
        <v>0</v>
      </c>
      <c r="D26" s="6">
        <f>COUNTIF(REG!$J$2:$J$124,HISTORICO!$N27)</f>
        <v>0</v>
      </c>
      <c r="E26" s="6">
        <f>COUNTIF(REG!$P$2:$P$124,HISTORICO!$N27)</f>
        <v>0</v>
      </c>
      <c r="F26" s="6">
        <f>COUNTIF(REG!$V$2:$V$124,HISTORICO!$N27)</f>
        <v>0</v>
      </c>
      <c r="G26" s="6">
        <f>COUNTIF(REG!$AB$2:$AB$124,HISTORICO!$N27)</f>
        <v>0</v>
      </c>
      <c r="H26" s="161">
        <f>HISTORICO!$P27/HISTORICO!$O27</f>
        <v>0.375</v>
      </c>
      <c r="I26" s="161">
        <f>HISTORICO!$Q27/HISTORICO!$O27</f>
        <v>0.25</v>
      </c>
      <c r="J26" s="161">
        <f>(HISTORICO!$S27+HISTORICO!$T27)/HISTORICO!$O27</f>
        <v>0.125</v>
      </c>
      <c r="K26" s="6">
        <f>SUMIF(REG!$D$2:$D$124,HISTORICO!$N27,REG!$F$2:$F$124)+SUMIF(REG!$J$2:$J$124,HISTORICO!$N27,REG!$L$2:$L$124)+SUMIF(REG!$P$2:$P$124,HISTORICO!$N27,REG!$R$2:$R$124)+SUMIF(REG!$V$2:$V$124,HISTORICO!$N27,REG!$X$2:$X$124)+SUMIF(REG!$AB$2:$AB$124,HISTORICO!$N27,REG!$AD$2:$AD$124)</f>
        <v>0</v>
      </c>
      <c r="L26" s="6">
        <f>SUMIF(REG!$D$2:$D$124,HISTORICO!$N27,REG!$G$2:$G$124)+SUMIF(REG!$J$2:$J$124,HISTORICO!$N27,REG!$M$2:$M$124)+SUMIF(REG!$P$2:$P$124,HISTORICO!$N27,REG!$S$2:$S$124)+SUMIF(REG!$V$2:$V$124,HISTORICO!$N27,REG!$Y$2:$Y$124)+SUMIF(REG!$AB$2:$AB$124,HISTORICO!$N27,REG!$AE$2:$AE$124)</f>
        <v>0</v>
      </c>
      <c r="M26" s="6">
        <f>SUMIF(REG!$D$2:$D$124,HISTORICO!$N27,REG!$H$2:$H$124)+SUMIF(REG!$J$2:$J$124,HISTORICO!$N27,REG!$N$2:$N$124)+SUMIF(REG!$P$2:$P$124,HISTORICO!$N27,REG!$T$2:$T$124)+SUMIF(REG!$V$2:$V$124,HISTORICO!$N27,REG!$Z$2:$Z$124)+SUMIF(REG!$AB$2:$AB$124,HISTORICO!$N27,REG!$AF$2:$AF$124)</f>
        <v>0</v>
      </c>
      <c r="N26" s="6">
        <f>SUMIF(REG!$D$2:$D$124,HISTORICO!$N27,REG!$I$2:$I$124)+SUMIF(REG!$J$2:$J$124,HISTORICO!$N27,REG!$O$2:$O$124)+SUMIF(REG!$P$2:$P$124,HISTORICO!$N27,REG!$U$2:$U$124)+SUMIF(REG!$V$2:$V$124,HISTORICO!$N27,REG!$AA$2:$AA$124)+SUMIF(REG!$AB$2:$AB$124,HISTORICO!$N27,REG!$AG$2:$AG$124)</f>
        <v>0</v>
      </c>
      <c r="O26" s="6">
        <f>SUM(HISTORICO!$X27:$AA27)</f>
        <v>9</v>
      </c>
      <c r="P26" s="188">
        <f>HISTORICO!$AB27/HISTORICO!$O27</f>
        <v>1.125</v>
      </c>
    </row>
    <row r="27">
      <c r="A27" s="187" t="s">
        <v>87</v>
      </c>
      <c r="B27" s="6">
        <f>SUM(HISTORICO!$P28:$T28)</f>
        <v>8</v>
      </c>
      <c r="C27" s="6">
        <f>COUNTIF(REG!$D$2:$D$124,HISTORICO!$N28)</f>
        <v>0</v>
      </c>
      <c r="D27" s="6">
        <f>COUNTIF(REG!$J$2:$J$124,HISTORICO!$N28)</f>
        <v>0</v>
      </c>
      <c r="E27" s="6">
        <f>COUNTIF(REG!$P$2:$P$124,HISTORICO!$N28)</f>
        <v>0</v>
      </c>
      <c r="F27" s="6">
        <f>COUNTIF(REG!$V$2:$V$124,HISTORICO!$N28)</f>
        <v>0</v>
      </c>
      <c r="G27" s="6">
        <f>COUNTIF(REG!$AB$2:$AB$124,HISTORICO!$N28)</f>
        <v>0</v>
      </c>
      <c r="H27" s="161">
        <f>HISTORICO!$P28/HISTORICO!$O28</f>
        <v>0.375</v>
      </c>
      <c r="I27" s="161">
        <f>HISTORICO!$Q28/HISTORICO!$O28</f>
        <v>0.125</v>
      </c>
      <c r="J27" s="161">
        <f>(HISTORICO!$S28+HISTORICO!$T28)/HISTORICO!$O28</f>
        <v>0</v>
      </c>
      <c r="K27" s="6">
        <f>SUMIF(REG!$D$2:$D$124,HISTORICO!$N28,REG!$F$2:$F$124)+SUMIF(REG!$J$2:$J$124,HISTORICO!$N28,REG!$L$2:$L$124)+SUMIF(REG!$P$2:$P$124,HISTORICO!$N28,REG!$R$2:$R$124)+SUMIF(REG!$V$2:$V$124,HISTORICO!$N28,REG!$X$2:$X$124)+SUMIF(REG!$AB$2:$AB$124,HISTORICO!$N28,REG!$AD$2:$AD$124)</f>
        <v>0</v>
      </c>
      <c r="L27" s="6">
        <f>SUMIF(REG!$D$2:$D$124,HISTORICO!$N28,REG!$G$2:$G$124)+SUMIF(REG!$J$2:$J$124,HISTORICO!$N28,REG!$M$2:$M$124)+SUMIF(REG!$P$2:$P$124,HISTORICO!$N28,REG!$S$2:$S$124)+SUMIF(REG!$V$2:$V$124,HISTORICO!$N28,REG!$Y$2:$Y$124)+SUMIF(REG!$AB$2:$AB$124,HISTORICO!$N28,REG!$AE$2:$AE$124)</f>
        <v>0</v>
      </c>
      <c r="M27" s="6">
        <f>SUMIF(REG!$D$2:$D$124,HISTORICO!$N28,REG!$H$2:$H$124)+SUMIF(REG!$J$2:$J$124,HISTORICO!$N28,REG!$N$2:$N$124)+SUMIF(REG!$P$2:$P$124,HISTORICO!$N28,REG!$T$2:$T$124)+SUMIF(REG!$V$2:$V$124,HISTORICO!$N28,REG!$Z$2:$Z$124)+SUMIF(REG!$AB$2:$AB$124,HISTORICO!$N28,REG!$AF$2:$AF$124)</f>
        <v>0</v>
      </c>
      <c r="N27" s="6">
        <f>SUMIF(REG!$D$2:$D$124,HISTORICO!$N28,REG!$I$2:$I$124)+SUMIF(REG!$J$2:$J$124,HISTORICO!$N28,REG!$O$2:$O$124)+SUMIF(REG!$P$2:$P$124,HISTORICO!$N28,REG!$U$2:$U$124)+SUMIF(REG!$V$2:$V$124,HISTORICO!$N28,REG!$AA$2:$AA$124)+SUMIF(REG!$AB$2:$AB$124,HISTORICO!$N28,REG!$AG$2:$AG$124)</f>
        <v>0</v>
      </c>
      <c r="O27" s="6">
        <f>SUM(HISTORICO!$X28:$AA28)</f>
        <v>7</v>
      </c>
      <c r="P27" s="188">
        <f>HISTORICO!$AB28/HISTORICO!$O28</f>
        <v>0.875</v>
      </c>
    </row>
    <row r="28">
      <c r="A28" s="187" t="s">
        <v>53</v>
      </c>
      <c r="B28" s="6">
        <f>SUM(HISTORICO!$P29:$T29)</f>
        <v>8</v>
      </c>
      <c r="C28" s="6">
        <f>COUNTIF(REG!$D$2:$D$124,HISTORICO!$N29)</f>
        <v>0</v>
      </c>
      <c r="D28" s="6">
        <f>COUNTIF(REG!$J$2:$J$124,HISTORICO!$N29)</f>
        <v>1</v>
      </c>
      <c r="E28" s="6">
        <f>COUNTIF(REG!$P$2:$P$124,HISTORICO!$N29)</f>
        <v>0</v>
      </c>
      <c r="F28" s="6">
        <f>COUNTIF(REG!$V$2:$V$124,HISTORICO!$N29)</f>
        <v>0</v>
      </c>
      <c r="G28" s="6">
        <f>COUNTIF(REG!$AB$2:$AB$124,HISTORICO!$N29)</f>
        <v>0</v>
      </c>
      <c r="H28" s="161">
        <f>HISTORICO!$P29/HISTORICO!$O29</f>
        <v>0.25</v>
      </c>
      <c r="I28" s="161">
        <f>HISTORICO!$Q29/HISTORICO!$O29</f>
        <v>0.25</v>
      </c>
      <c r="J28" s="161">
        <f>(HISTORICO!$S29+HISTORICO!$T29)/HISTORICO!$O29</f>
        <v>0.125</v>
      </c>
      <c r="K28" s="6">
        <f>SUMIF(REG!$D$2:$D$124,HISTORICO!$N29,REG!$F$2:$F$124)+SUMIF(REG!$J$2:$J$124,HISTORICO!$N29,REG!$L$2:$L$124)+SUMIF(REG!$P$2:$P$124,HISTORICO!$N29,REG!$R$2:$R$124)+SUMIF(REG!$V$2:$V$124,HISTORICO!$N29,REG!$X$2:$X$124)+SUMIF(REG!$AB$2:$AB$124,HISTORICO!$N29,REG!$AD$2:$AD$124)</f>
        <v>1</v>
      </c>
      <c r="L28" s="6">
        <f>SUMIF(REG!$D$2:$D$124,HISTORICO!$N29,REG!$G$2:$G$124)+SUMIF(REG!$J$2:$J$124,HISTORICO!$N29,REG!$M$2:$M$124)+SUMIF(REG!$P$2:$P$124,HISTORICO!$N29,REG!$S$2:$S$124)+SUMIF(REG!$V$2:$V$124,HISTORICO!$N29,REG!$Y$2:$Y$124)+SUMIF(REG!$AB$2:$AB$124,HISTORICO!$N29,REG!$AE$2:$AE$124)</f>
        <v>0</v>
      </c>
      <c r="M28" s="6">
        <f>SUMIF(REG!$D$2:$D$124,HISTORICO!$N29,REG!$H$2:$H$124)+SUMIF(REG!$J$2:$J$124,HISTORICO!$N29,REG!$N$2:$N$124)+SUMIF(REG!$P$2:$P$124,HISTORICO!$N29,REG!$T$2:$T$124)+SUMIF(REG!$V$2:$V$124,HISTORICO!$N29,REG!$Z$2:$Z$124)+SUMIF(REG!$AB$2:$AB$124,HISTORICO!$N29,REG!$AF$2:$AF$124)</f>
        <v>0</v>
      </c>
      <c r="N28" s="6">
        <f>SUMIF(REG!$D$2:$D$124,HISTORICO!$N29,REG!$I$2:$I$124)+SUMIF(REG!$J$2:$J$124,HISTORICO!$N29,REG!$O$2:$O$124)+SUMIF(REG!$P$2:$P$124,HISTORICO!$N29,REG!$U$2:$U$124)+SUMIF(REG!$V$2:$V$124,HISTORICO!$N29,REG!$AA$2:$AA$124)+SUMIF(REG!$AB$2:$AB$124,HISTORICO!$N29,REG!$AG$2:$AG$124)</f>
        <v>0</v>
      </c>
      <c r="O28" s="6">
        <f>SUM(HISTORICO!$X29:$AA29)</f>
        <v>6</v>
      </c>
      <c r="P28" s="188">
        <f>HISTORICO!$AB29/HISTORICO!$O29</f>
        <v>0.75</v>
      </c>
    </row>
    <row r="29">
      <c r="A29" s="187" t="s">
        <v>60</v>
      </c>
      <c r="B29" s="6">
        <f>SUM(HISTORICO!$P30:$T30)</f>
        <v>8</v>
      </c>
      <c r="C29" s="6">
        <f>COUNTIF(REG!$D$2:$D$124,HISTORICO!$N30)</f>
        <v>0</v>
      </c>
      <c r="D29" s="6">
        <f>COUNTIF(REG!$J$2:$J$124,HISTORICO!$N30)</f>
        <v>0</v>
      </c>
      <c r="E29" s="6">
        <f>COUNTIF(REG!$P$2:$P$124,HISTORICO!$N30)</f>
        <v>0</v>
      </c>
      <c r="F29" s="6">
        <f>COUNTIF(REG!$V$2:$V$124,HISTORICO!$N30)</f>
        <v>0</v>
      </c>
      <c r="G29" s="6">
        <f>COUNTIF(REG!$AB$2:$AB$124,HISTORICO!$N30)</f>
        <v>0</v>
      </c>
      <c r="H29" s="161">
        <f>HISTORICO!$P30/HISTORICO!$O30</f>
        <v>0.375</v>
      </c>
      <c r="I29" s="161">
        <f>HISTORICO!$Q30/HISTORICO!$O30</f>
        <v>0.25</v>
      </c>
      <c r="J29" s="161">
        <f>(HISTORICO!$S30+HISTORICO!$T30)/HISTORICO!$O30</f>
        <v>0.25</v>
      </c>
      <c r="K29" s="6">
        <f>SUMIF(REG!$D$2:$D$124,HISTORICO!$N30,REG!$F$2:$F$124)+SUMIF(REG!$J$2:$J$124,HISTORICO!$N30,REG!$L$2:$L$124)+SUMIF(REG!$P$2:$P$124,HISTORICO!$N30,REG!$R$2:$R$124)+SUMIF(REG!$V$2:$V$124,HISTORICO!$N30,REG!$X$2:$X$124)+SUMIF(REG!$AB$2:$AB$124,HISTORICO!$N30,REG!$AD$2:$AD$124)</f>
        <v>0</v>
      </c>
      <c r="L29" s="6">
        <f>SUMIF(REG!$D$2:$D$124,HISTORICO!$N30,REG!$G$2:$G$124)+SUMIF(REG!$J$2:$J$124,HISTORICO!$N30,REG!$M$2:$M$124)+SUMIF(REG!$P$2:$P$124,HISTORICO!$N30,REG!$S$2:$S$124)+SUMIF(REG!$V$2:$V$124,HISTORICO!$N30,REG!$Y$2:$Y$124)+SUMIF(REG!$AB$2:$AB$124,HISTORICO!$N30,REG!$AE$2:$AE$124)</f>
        <v>0</v>
      </c>
      <c r="M29" s="6">
        <f>SUMIF(REG!$D$2:$D$124,HISTORICO!$N30,REG!$H$2:$H$124)+SUMIF(REG!$J$2:$J$124,HISTORICO!$N30,REG!$N$2:$N$124)+SUMIF(REG!$P$2:$P$124,HISTORICO!$N30,REG!$T$2:$T$124)+SUMIF(REG!$V$2:$V$124,HISTORICO!$N30,REG!$Z$2:$Z$124)+SUMIF(REG!$AB$2:$AB$124,HISTORICO!$N30,REG!$AF$2:$AF$124)</f>
        <v>0</v>
      </c>
      <c r="N29" s="6">
        <f>SUMIF(REG!$D$2:$D$124,HISTORICO!$N30,REG!$I$2:$I$124)+SUMIF(REG!$J$2:$J$124,HISTORICO!$N30,REG!$O$2:$O$124)+SUMIF(REG!$P$2:$P$124,HISTORICO!$N30,REG!$U$2:$U$124)+SUMIF(REG!$V$2:$V$124,HISTORICO!$N30,REG!$AA$2:$AA$124)+SUMIF(REG!$AB$2:$AB$124,HISTORICO!$N30,REG!$AG$2:$AG$124)</f>
        <v>0</v>
      </c>
      <c r="O29" s="6">
        <f>SUM(HISTORICO!$X30:$AA30)</f>
        <v>4</v>
      </c>
      <c r="P29" s="188">
        <f>HISTORICO!$AB30/HISTORICO!$O30</f>
        <v>0.5</v>
      </c>
    </row>
    <row r="30">
      <c r="A30" s="187" t="s">
        <v>48</v>
      </c>
      <c r="B30" s="6">
        <f>SUM(HISTORICO!$P31:$T31)</f>
        <v>8</v>
      </c>
      <c r="C30" s="6">
        <f>COUNTIF(REG!$D$2:$D$124,HISTORICO!$N31)</f>
        <v>1</v>
      </c>
      <c r="D30" s="6">
        <f>COUNTIF(REG!$J$2:$J$124,HISTORICO!$N31)</f>
        <v>2</v>
      </c>
      <c r="E30" s="6">
        <f>COUNTIF(REG!$P$2:$P$124,HISTORICO!$N31)</f>
        <v>0</v>
      </c>
      <c r="F30" s="6">
        <f>COUNTIF(REG!$V$2:$V$124,HISTORICO!$N31)</f>
        <v>0</v>
      </c>
      <c r="G30" s="6">
        <f>COUNTIF(REG!$AB$2:$AB$124,HISTORICO!$N31)</f>
        <v>0</v>
      </c>
      <c r="H30" s="161">
        <f>HISTORICO!$P31/HISTORICO!$O31</f>
        <v>0.125</v>
      </c>
      <c r="I30" s="161">
        <f>HISTORICO!$Q31/HISTORICO!$O31</f>
        <v>0.375</v>
      </c>
      <c r="J30" s="161">
        <f>(HISTORICO!$S31+HISTORICO!$T31)/HISTORICO!$O31</f>
        <v>0.125</v>
      </c>
      <c r="K30" s="6">
        <f>SUMIF(REG!$D$2:$D$124,HISTORICO!$N31,REG!$F$2:$F$124)+SUMIF(REG!$J$2:$J$124,HISTORICO!$N31,REG!$L$2:$L$124)+SUMIF(REG!$P$2:$P$124,HISTORICO!$N31,REG!$R$2:$R$124)+SUMIF(REG!$V$2:$V$124,HISTORICO!$N31,REG!$X$2:$X$124)+SUMIF(REG!$AB$2:$AB$124,HISTORICO!$N31,REG!$AD$2:$AD$124)</f>
        <v>1</v>
      </c>
      <c r="L30" s="6">
        <f>SUMIF(REG!$D$2:$D$124,HISTORICO!$N31,REG!$G$2:$G$124)+SUMIF(REG!$J$2:$J$124,HISTORICO!$N31,REG!$M$2:$M$124)+SUMIF(REG!$P$2:$P$124,HISTORICO!$N31,REG!$S$2:$S$124)+SUMIF(REG!$V$2:$V$124,HISTORICO!$N31,REG!$Y$2:$Y$124)+SUMIF(REG!$AB$2:$AB$124,HISTORICO!$N31,REG!$AE$2:$AE$124)</f>
        <v>0</v>
      </c>
      <c r="M30" s="6">
        <f>SUMIF(REG!$D$2:$D$124,HISTORICO!$N31,REG!$H$2:$H$124)+SUMIF(REG!$J$2:$J$124,HISTORICO!$N31,REG!$N$2:$N$124)+SUMIF(REG!$P$2:$P$124,HISTORICO!$N31,REG!$T$2:$T$124)+SUMIF(REG!$V$2:$V$124,HISTORICO!$N31,REG!$Z$2:$Z$124)+SUMIF(REG!$AB$2:$AB$124,HISTORICO!$N31,REG!$AF$2:$AF$124)</f>
        <v>0</v>
      </c>
      <c r="N30" s="6">
        <f>SUMIF(REG!$D$2:$D$124,HISTORICO!$N31,REG!$I$2:$I$124)+SUMIF(REG!$J$2:$J$124,HISTORICO!$N31,REG!$O$2:$O$124)+SUMIF(REG!$P$2:$P$124,HISTORICO!$N31,REG!$U$2:$U$124)+SUMIF(REG!$V$2:$V$124,HISTORICO!$N31,REG!$AA$2:$AA$124)+SUMIF(REG!$AB$2:$AB$124,HISTORICO!$N31,REG!$AG$2:$AG$124)</f>
        <v>0</v>
      </c>
      <c r="O30" s="6">
        <f>SUM(HISTORICO!$X31:$AA31)</f>
        <v>3</v>
      </c>
      <c r="P30" s="188">
        <f>HISTORICO!$AB31/HISTORICO!$O31</f>
        <v>0.375</v>
      </c>
    </row>
    <row r="31">
      <c r="A31" s="187" t="s">
        <v>363</v>
      </c>
      <c r="B31" s="6">
        <f>SUM(HISTORICO!$P32:$T32)</f>
        <v>8</v>
      </c>
      <c r="C31" s="6">
        <f>COUNTIF(REG!$D$2:$D$124,HISTORICO!$N32)</f>
        <v>0</v>
      </c>
      <c r="D31" s="6">
        <f>COUNTIF(REG!$J$2:$J$124,HISTORICO!$N32)</f>
        <v>0</v>
      </c>
      <c r="E31" s="6">
        <f>COUNTIF(REG!$P$2:$P$124,HISTORICO!$N32)</f>
        <v>1</v>
      </c>
      <c r="F31" s="6">
        <f>COUNTIF(REG!$V$2:$V$124,HISTORICO!$N32)</f>
        <v>2</v>
      </c>
      <c r="G31" s="6">
        <f>COUNTIF(REG!$AB$2:$AB$124,HISTORICO!$N32)</f>
        <v>0</v>
      </c>
      <c r="H31" s="161">
        <f>HISTORICO!$P32/HISTORICO!$O32</f>
        <v>0.125</v>
      </c>
      <c r="I31" s="161">
        <f>HISTORICO!$Q32/HISTORICO!$O32</f>
        <v>0.125</v>
      </c>
      <c r="J31" s="161">
        <f>(HISTORICO!$S32+HISTORICO!$T32)/HISTORICO!$O32</f>
        <v>0.5</v>
      </c>
      <c r="K31" s="6">
        <f>SUMIF(REG!$D$2:$D$124,HISTORICO!$N32,REG!$F$2:$F$124)+SUMIF(REG!$J$2:$J$124,HISTORICO!$N32,REG!$L$2:$L$124)+SUMIF(REG!$P$2:$P$124,HISTORICO!$N32,REG!$R$2:$R$124)+SUMIF(REG!$V$2:$V$124,HISTORICO!$N32,REG!$X$2:$X$124)+SUMIF(REG!$AB$2:$AB$124,HISTORICO!$N32,REG!$AD$2:$AD$124)</f>
        <v>0</v>
      </c>
      <c r="L31" s="6">
        <f>SUMIF(REG!$D$2:$D$124,HISTORICO!$N32,REG!$G$2:$G$124)+SUMIF(REG!$J$2:$J$124,HISTORICO!$N32,REG!$M$2:$M$124)+SUMIF(REG!$P$2:$P$124,HISTORICO!$N32,REG!$S$2:$S$124)+SUMIF(REG!$V$2:$V$124,HISTORICO!$N32,REG!$Y$2:$Y$124)+SUMIF(REG!$AB$2:$AB$124,HISTORICO!$N32,REG!$AE$2:$AE$124)</f>
        <v>0</v>
      </c>
      <c r="M31" s="6">
        <f>SUMIF(REG!$D$2:$D$124,HISTORICO!$N32,REG!$H$2:$H$124)+SUMIF(REG!$J$2:$J$124,HISTORICO!$N32,REG!$N$2:$N$124)+SUMIF(REG!$P$2:$P$124,HISTORICO!$N32,REG!$T$2:$T$124)+SUMIF(REG!$V$2:$V$124,HISTORICO!$N32,REG!$Z$2:$Z$124)+SUMIF(REG!$AB$2:$AB$124,HISTORICO!$N32,REG!$AF$2:$AF$124)</f>
        <v>0</v>
      </c>
      <c r="N31" s="6">
        <f>SUMIF(REG!$D$2:$D$124,HISTORICO!$N32,REG!$I$2:$I$124)+SUMIF(REG!$J$2:$J$124,HISTORICO!$N32,REG!$O$2:$O$124)+SUMIF(REG!$P$2:$P$124,HISTORICO!$N32,REG!$U$2:$U$124)+SUMIF(REG!$V$2:$V$124,HISTORICO!$N32,REG!$AA$2:$AA$124)+SUMIF(REG!$AB$2:$AB$124,HISTORICO!$N32,REG!$AG$2:$AG$124)</f>
        <v>0</v>
      </c>
      <c r="O31" s="6">
        <f>SUM(HISTORICO!$X32:$AA32)</f>
        <v>3</v>
      </c>
      <c r="P31" s="188">
        <f>HISTORICO!$AB32/HISTORICO!$O32</f>
        <v>0.375</v>
      </c>
    </row>
    <row r="32">
      <c r="A32" s="187" t="s">
        <v>110</v>
      </c>
      <c r="B32" s="6">
        <f>SUM(HISTORICO!$P33:$T33)</f>
        <v>7</v>
      </c>
      <c r="C32" s="6">
        <f>COUNTIF(REG!$D$2:$D$124,HISTORICO!$N33)</f>
        <v>2</v>
      </c>
      <c r="D32" s="6">
        <f>COUNTIF(REG!$J$2:$J$124,HISTORICO!$N33)</f>
        <v>0</v>
      </c>
      <c r="E32" s="6">
        <f>COUNTIF(REG!$P$2:$P$124,HISTORICO!$N33)</f>
        <v>0</v>
      </c>
      <c r="F32" s="6">
        <f>COUNTIF(REG!$V$2:$V$124,HISTORICO!$N33)</f>
        <v>0</v>
      </c>
      <c r="G32" s="6">
        <f>COUNTIF(REG!$AB$2:$AB$124,HISTORICO!$N33)</f>
        <v>0</v>
      </c>
      <c r="H32" s="161">
        <f>HISTORICO!$P33/HISTORICO!$O33</f>
        <v>0.5714285714</v>
      </c>
      <c r="I32" s="161">
        <f>HISTORICO!$Q33/HISTORICO!$O33</f>
        <v>0</v>
      </c>
      <c r="J32" s="161">
        <f>(HISTORICO!$S33+HISTORICO!$T33)/HISTORICO!$O33</f>
        <v>0</v>
      </c>
      <c r="K32" s="6">
        <f>SUMIF(REG!$D$2:$D$124,HISTORICO!$N33,REG!$F$2:$F$124)+SUMIF(REG!$J$2:$J$124,HISTORICO!$N33,REG!$L$2:$L$124)+SUMIF(REG!$P$2:$P$124,HISTORICO!$N33,REG!$R$2:$R$124)+SUMIF(REG!$V$2:$V$124,HISTORICO!$N33,REG!$X$2:$X$124)+SUMIF(REG!$AB$2:$AB$124,HISTORICO!$N33,REG!$AD$2:$AD$124)</f>
        <v>4</v>
      </c>
      <c r="L32" s="6">
        <f>SUMIF(REG!$D$2:$D$124,HISTORICO!$N33,REG!$G$2:$G$124)+SUMIF(REG!$J$2:$J$124,HISTORICO!$N33,REG!$M$2:$M$124)+SUMIF(REG!$P$2:$P$124,HISTORICO!$N33,REG!$S$2:$S$124)+SUMIF(REG!$V$2:$V$124,HISTORICO!$N33,REG!$Y$2:$Y$124)+SUMIF(REG!$AB$2:$AB$124,HISTORICO!$N33,REG!$AE$2:$AE$124)</f>
        <v>0</v>
      </c>
      <c r="M32" s="6">
        <f>SUMIF(REG!$D$2:$D$124,HISTORICO!$N33,REG!$H$2:$H$124)+SUMIF(REG!$J$2:$J$124,HISTORICO!$N33,REG!$N$2:$N$124)+SUMIF(REG!$P$2:$P$124,HISTORICO!$N33,REG!$T$2:$T$124)+SUMIF(REG!$V$2:$V$124,HISTORICO!$N33,REG!$Z$2:$Z$124)+SUMIF(REG!$AB$2:$AB$124,HISTORICO!$N33,REG!$AF$2:$AF$124)</f>
        <v>0</v>
      </c>
      <c r="N32" s="6">
        <f>SUMIF(REG!$D$2:$D$124,HISTORICO!$N33,REG!$I$2:$I$124)+SUMIF(REG!$J$2:$J$124,HISTORICO!$N33,REG!$O$2:$O$124)+SUMIF(REG!$P$2:$P$124,HISTORICO!$N33,REG!$U$2:$U$124)+SUMIF(REG!$V$2:$V$124,HISTORICO!$N33,REG!$AA$2:$AA$124)+SUMIF(REG!$AB$2:$AB$124,HISTORICO!$N33,REG!$AG$2:$AG$124)</f>
        <v>0</v>
      </c>
      <c r="O32" s="6">
        <f>SUM(HISTORICO!$X33:$AA33)</f>
        <v>10</v>
      </c>
      <c r="P32" s="188">
        <f>HISTORICO!$AB33/HISTORICO!$O33</f>
        <v>1.428571429</v>
      </c>
    </row>
    <row r="33">
      <c r="A33" s="187" t="s">
        <v>106</v>
      </c>
      <c r="B33" s="6">
        <f>SUM(HISTORICO!$P34:$T34)</f>
        <v>7</v>
      </c>
      <c r="C33" s="6">
        <f>COUNTIF(REG!$D$2:$D$124,HISTORICO!$N34)</f>
        <v>7</v>
      </c>
      <c r="D33" s="6">
        <f>COUNTIF(REG!$J$2:$J$124,HISTORICO!$N34)</f>
        <v>0</v>
      </c>
      <c r="E33" s="6">
        <f>COUNTIF(REG!$P$2:$P$124,HISTORICO!$N34)</f>
        <v>3</v>
      </c>
      <c r="F33" s="6">
        <f>COUNTIF(REG!$V$2:$V$124,HISTORICO!$N34)</f>
        <v>0</v>
      </c>
      <c r="G33" s="6">
        <f>COUNTIF(REG!$AB$2:$AB$124,HISTORICO!$N34)</f>
        <v>0</v>
      </c>
      <c r="H33" s="161">
        <f>HISTORICO!$P34/HISTORICO!$O34</f>
        <v>0.5714285714</v>
      </c>
      <c r="I33" s="161">
        <f>HISTORICO!$Q34/HISTORICO!$O34</f>
        <v>0.1428571429</v>
      </c>
      <c r="J33" s="161">
        <f>(HISTORICO!$S34+HISTORICO!$T34)/HISTORICO!$O34</f>
        <v>0.1428571429</v>
      </c>
      <c r="K33" s="6">
        <f>SUMIF(REG!$D$2:$D$124,HISTORICO!$N34,REG!$F$2:$F$124)+SUMIF(REG!$J$2:$J$124,HISTORICO!$N34,REG!$L$2:$L$124)+SUMIF(REG!$P$2:$P$124,HISTORICO!$N34,REG!$R$2:$R$124)+SUMIF(REG!$V$2:$V$124,HISTORICO!$N34,REG!$X$2:$X$124)+SUMIF(REG!$AB$2:$AB$124,HISTORICO!$N34,REG!$AD$2:$AD$124)</f>
        <v>3</v>
      </c>
      <c r="L33" s="6">
        <f>SUMIF(REG!$D$2:$D$124,HISTORICO!$N34,REG!$G$2:$G$124)+SUMIF(REG!$J$2:$J$124,HISTORICO!$N34,REG!$M$2:$M$124)+SUMIF(REG!$P$2:$P$124,HISTORICO!$N34,REG!$S$2:$S$124)+SUMIF(REG!$V$2:$V$124,HISTORICO!$N34,REG!$Y$2:$Y$124)+SUMIF(REG!$AB$2:$AB$124,HISTORICO!$N34,REG!$AE$2:$AE$124)</f>
        <v>11</v>
      </c>
      <c r="M33" s="6">
        <f>SUMIF(REG!$D$2:$D$124,HISTORICO!$N34,REG!$H$2:$H$124)+SUMIF(REG!$J$2:$J$124,HISTORICO!$N34,REG!$N$2:$N$124)+SUMIF(REG!$P$2:$P$124,HISTORICO!$N34,REG!$T$2:$T$124)+SUMIF(REG!$V$2:$V$124,HISTORICO!$N34,REG!$Z$2:$Z$124)+SUMIF(REG!$AB$2:$AB$124,HISTORICO!$N34,REG!$AF$2:$AF$124)</f>
        <v>1</v>
      </c>
      <c r="N33" s="6">
        <f>SUMIF(REG!$D$2:$D$124,HISTORICO!$N34,REG!$I$2:$I$124)+SUMIF(REG!$J$2:$J$124,HISTORICO!$N34,REG!$O$2:$O$124)+SUMIF(REG!$P$2:$P$124,HISTORICO!$N34,REG!$U$2:$U$124)+SUMIF(REG!$V$2:$V$124,HISTORICO!$N34,REG!$AA$2:$AA$124)+SUMIF(REG!$AB$2:$AB$124,HISTORICO!$N34,REG!$AG$2:$AG$124)</f>
        <v>0</v>
      </c>
      <c r="O33" s="6">
        <f>SUM(HISTORICO!$X34:$AA34)</f>
        <v>9</v>
      </c>
      <c r="P33" s="188">
        <f>HISTORICO!$AB34/HISTORICO!$O34</f>
        <v>1.285714286</v>
      </c>
    </row>
    <row r="34">
      <c r="A34" s="187" t="s">
        <v>428</v>
      </c>
      <c r="B34" s="6">
        <f>SUM(HISTORICO!$P35:$T35)</f>
        <v>7</v>
      </c>
      <c r="C34" s="6">
        <f>COUNTIF(REG!$D$2:$D$124,HISTORICO!$N35)</f>
        <v>0</v>
      </c>
      <c r="D34" s="6">
        <f>COUNTIF(REG!$J$2:$J$124,HISTORICO!$N35)</f>
        <v>0</v>
      </c>
      <c r="E34" s="6">
        <f>COUNTIF(REG!$P$2:$P$124,HISTORICO!$N35)</f>
        <v>2</v>
      </c>
      <c r="F34" s="6">
        <f>COUNTIF(REG!$V$2:$V$124,HISTORICO!$N35)</f>
        <v>2</v>
      </c>
      <c r="G34" s="6">
        <f>COUNTIF(REG!$AB$2:$AB$124,HISTORICO!$N35)</f>
        <v>0</v>
      </c>
      <c r="H34" s="161">
        <f>HISTORICO!$P35/HISTORICO!$O35</f>
        <v>0.4285714286</v>
      </c>
      <c r="I34" s="161">
        <f>HISTORICO!$Q35/HISTORICO!$O35</f>
        <v>0.1428571429</v>
      </c>
      <c r="J34" s="161">
        <f>(HISTORICO!$S35+HISTORICO!$T35)/HISTORICO!$O35</f>
        <v>0</v>
      </c>
      <c r="K34" s="6">
        <f>SUMIF(REG!$D$2:$D$124,HISTORICO!$N35,REG!$F$2:$F$124)+SUMIF(REG!$J$2:$J$124,HISTORICO!$N35,REG!$L$2:$L$124)+SUMIF(REG!$P$2:$P$124,HISTORICO!$N35,REG!$R$2:$R$124)+SUMIF(REG!$V$2:$V$124,HISTORICO!$N35,REG!$X$2:$X$124)+SUMIF(REG!$AB$2:$AB$124,HISTORICO!$N35,REG!$AD$2:$AD$124)</f>
        <v>0</v>
      </c>
      <c r="L34" s="6">
        <f>SUMIF(REG!$D$2:$D$124,HISTORICO!$N35,REG!$G$2:$G$124)+SUMIF(REG!$J$2:$J$124,HISTORICO!$N35,REG!$M$2:$M$124)+SUMIF(REG!$P$2:$P$124,HISTORICO!$N35,REG!$S$2:$S$124)+SUMIF(REG!$V$2:$V$124,HISTORICO!$N35,REG!$Y$2:$Y$124)+SUMIF(REG!$AB$2:$AB$124,HISTORICO!$N35,REG!$AE$2:$AE$124)</f>
        <v>0</v>
      </c>
      <c r="M34" s="6">
        <f>SUMIF(REG!$D$2:$D$124,HISTORICO!$N35,REG!$H$2:$H$124)+SUMIF(REG!$J$2:$J$124,HISTORICO!$N35,REG!$N$2:$N$124)+SUMIF(REG!$P$2:$P$124,HISTORICO!$N35,REG!$T$2:$T$124)+SUMIF(REG!$V$2:$V$124,HISTORICO!$N35,REG!$Z$2:$Z$124)+SUMIF(REG!$AB$2:$AB$124,HISTORICO!$N35,REG!$AF$2:$AF$124)</f>
        <v>0</v>
      </c>
      <c r="N34" s="6">
        <f>SUMIF(REG!$D$2:$D$124,HISTORICO!$N35,REG!$I$2:$I$124)+SUMIF(REG!$J$2:$J$124,HISTORICO!$N35,REG!$O$2:$O$124)+SUMIF(REG!$P$2:$P$124,HISTORICO!$N35,REG!$U$2:$U$124)+SUMIF(REG!$V$2:$V$124,HISTORICO!$N35,REG!$AA$2:$AA$124)+SUMIF(REG!$AB$2:$AB$124,HISTORICO!$N35,REG!$AG$2:$AG$124)</f>
        <v>0</v>
      </c>
      <c r="O34" s="6">
        <f>SUM(HISTORICO!$X35:$AA35)</f>
        <v>7</v>
      </c>
      <c r="P34" s="188">
        <f>HISTORICO!$AB35/HISTORICO!$O35</f>
        <v>1</v>
      </c>
    </row>
    <row r="35">
      <c r="A35" s="187" t="s">
        <v>61</v>
      </c>
      <c r="B35" s="6">
        <f>SUM(HISTORICO!$P36:$T36)</f>
        <v>7</v>
      </c>
      <c r="C35" s="6">
        <f>COUNTIF(REG!$D$2:$D$124,HISTORICO!$N36)</f>
        <v>0</v>
      </c>
      <c r="D35" s="6">
        <f>COUNTIF(REG!$J$2:$J$124,HISTORICO!$N36)</f>
        <v>0</v>
      </c>
      <c r="E35" s="6">
        <f>COUNTIF(REG!$P$2:$P$124,HISTORICO!$N36)</f>
        <v>0</v>
      </c>
      <c r="F35" s="6">
        <f>COUNTIF(REG!$V$2:$V$124,HISTORICO!$N36)</f>
        <v>0</v>
      </c>
      <c r="G35" s="6">
        <f>COUNTIF(REG!$AB$2:$AB$124,HISTORICO!$N36)</f>
        <v>0</v>
      </c>
      <c r="H35" s="161">
        <f>HISTORICO!$P36/HISTORICO!$O36</f>
        <v>0.2857142857</v>
      </c>
      <c r="I35" s="161">
        <f>HISTORICO!$Q36/HISTORICO!$O36</f>
        <v>0.2857142857</v>
      </c>
      <c r="J35" s="161">
        <f>(HISTORICO!$S36+HISTORICO!$T36)/HISTORICO!$O36</f>
        <v>0.1428571429</v>
      </c>
      <c r="K35" s="6">
        <f>SUMIF(REG!$D$2:$D$124,HISTORICO!$N36,REG!$F$2:$F$124)+SUMIF(REG!$J$2:$J$124,HISTORICO!$N36,REG!$L$2:$L$124)+SUMIF(REG!$P$2:$P$124,HISTORICO!$N36,REG!$R$2:$R$124)+SUMIF(REG!$V$2:$V$124,HISTORICO!$N36,REG!$X$2:$X$124)+SUMIF(REG!$AB$2:$AB$124,HISTORICO!$N36,REG!$AD$2:$AD$124)</f>
        <v>0</v>
      </c>
      <c r="L35" s="6">
        <f>SUMIF(REG!$D$2:$D$124,HISTORICO!$N36,REG!$G$2:$G$124)+SUMIF(REG!$J$2:$J$124,HISTORICO!$N36,REG!$M$2:$M$124)+SUMIF(REG!$P$2:$P$124,HISTORICO!$N36,REG!$S$2:$S$124)+SUMIF(REG!$V$2:$V$124,HISTORICO!$N36,REG!$Y$2:$Y$124)+SUMIF(REG!$AB$2:$AB$124,HISTORICO!$N36,REG!$AE$2:$AE$124)</f>
        <v>0</v>
      </c>
      <c r="M35" s="6">
        <f>SUMIF(REG!$D$2:$D$124,HISTORICO!$N36,REG!$H$2:$H$124)+SUMIF(REG!$J$2:$J$124,HISTORICO!$N36,REG!$N$2:$N$124)+SUMIF(REG!$P$2:$P$124,HISTORICO!$N36,REG!$T$2:$T$124)+SUMIF(REG!$V$2:$V$124,HISTORICO!$N36,REG!$Z$2:$Z$124)+SUMIF(REG!$AB$2:$AB$124,HISTORICO!$N36,REG!$AF$2:$AF$124)</f>
        <v>0</v>
      </c>
      <c r="N35" s="6">
        <f>SUMIF(REG!$D$2:$D$124,HISTORICO!$N36,REG!$I$2:$I$124)+SUMIF(REG!$J$2:$J$124,HISTORICO!$N36,REG!$O$2:$O$124)+SUMIF(REG!$P$2:$P$124,HISTORICO!$N36,REG!$U$2:$U$124)+SUMIF(REG!$V$2:$V$124,HISTORICO!$N36,REG!$AA$2:$AA$124)+SUMIF(REG!$AB$2:$AB$124,HISTORICO!$N36,REG!$AG$2:$AG$124)</f>
        <v>0</v>
      </c>
      <c r="O35" s="6">
        <f>SUM(HISTORICO!$X36:$AA36)</f>
        <v>7</v>
      </c>
      <c r="P35" s="188">
        <f>HISTORICO!$AB36/HISTORICO!$O36</f>
        <v>1</v>
      </c>
    </row>
    <row r="36">
      <c r="A36" s="187" t="s">
        <v>386</v>
      </c>
      <c r="B36" s="6">
        <f>SUM(HISTORICO!$P37:$T37)</f>
        <v>7</v>
      </c>
      <c r="C36" s="6">
        <f>COUNTIF(REG!$D$2:$D$124,HISTORICO!$N37)</f>
        <v>0</v>
      </c>
      <c r="D36" s="6">
        <f>COUNTIF(REG!$J$2:$J$124,HISTORICO!$N37)</f>
        <v>0</v>
      </c>
      <c r="E36" s="6">
        <f>COUNTIF(REG!$P$2:$P$124,HISTORICO!$N37)</f>
        <v>0</v>
      </c>
      <c r="F36" s="6">
        <f>COUNTIF(REG!$V$2:$V$124,HISTORICO!$N37)</f>
        <v>0</v>
      </c>
      <c r="G36" s="6">
        <f>COUNTIF(REG!$AB$2:$AB$124,HISTORICO!$N37)</f>
        <v>0</v>
      </c>
      <c r="H36" s="161">
        <f>HISTORICO!$P37/HISTORICO!$O37</f>
        <v>0.4285714286</v>
      </c>
      <c r="I36" s="161">
        <f>HISTORICO!$Q37/HISTORICO!$O37</f>
        <v>0.2857142857</v>
      </c>
      <c r="J36" s="161">
        <f>(HISTORICO!$S37+HISTORICO!$T37)/HISTORICO!$O37</f>
        <v>0.1428571429</v>
      </c>
      <c r="K36" s="6">
        <f>SUMIF(REG!$D$2:$D$124,HISTORICO!$N37,REG!$F$2:$F$124)+SUMIF(REG!$J$2:$J$124,HISTORICO!$N37,REG!$L$2:$L$124)+SUMIF(REG!$P$2:$P$124,HISTORICO!$N37,REG!$R$2:$R$124)+SUMIF(REG!$V$2:$V$124,HISTORICO!$N37,REG!$X$2:$X$124)+SUMIF(REG!$AB$2:$AB$124,HISTORICO!$N37,REG!$AD$2:$AD$124)</f>
        <v>0</v>
      </c>
      <c r="L36" s="6">
        <f>SUMIF(REG!$D$2:$D$124,HISTORICO!$N37,REG!$G$2:$G$124)+SUMIF(REG!$J$2:$J$124,HISTORICO!$N37,REG!$M$2:$M$124)+SUMIF(REG!$P$2:$P$124,HISTORICO!$N37,REG!$S$2:$S$124)+SUMIF(REG!$V$2:$V$124,HISTORICO!$N37,REG!$Y$2:$Y$124)+SUMIF(REG!$AB$2:$AB$124,HISTORICO!$N37,REG!$AE$2:$AE$124)</f>
        <v>0</v>
      </c>
      <c r="M36" s="6">
        <f>SUMIF(REG!$D$2:$D$124,HISTORICO!$N37,REG!$H$2:$H$124)+SUMIF(REG!$J$2:$J$124,HISTORICO!$N37,REG!$N$2:$N$124)+SUMIF(REG!$P$2:$P$124,HISTORICO!$N37,REG!$T$2:$T$124)+SUMIF(REG!$V$2:$V$124,HISTORICO!$N37,REG!$Z$2:$Z$124)+SUMIF(REG!$AB$2:$AB$124,HISTORICO!$N37,REG!$AF$2:$AF$124)</f>
        <v>0</v>
      </c>
      <c r="N36" s="6">
        <f>SUMIF(REG!$D$2:$D$124,HISTORICO!$N37,REG!$I$2:$I$124)+SUMIF(REG!$J$2:$J$124,HISTORICO!$N37,REG!$O$2:$O$124)+SUMIF(REG!$P$2:$P$124,HISTORICO!$N37,REG!$U$2:$U$124)+SUMIF(REG!$V$2:$V$124,HISTORICO!$N37,REG!$AA$2:$AA$124)+SUMIF(REG!$AB$2:$AB$124,HISTORICO!$N37,REG!$AG$2:$AG$124)</f>
        <v>0</v>
      </c>
      <c r="O36" s="6">
        <f>SUM(HISTORICO!$X37:$AA37)</f>
        <v>6</v>
      </c>
      <c r="P36" s="188">
        <f>HISTORICO!$AB37/HISTORICO!$O37</f>
        <v>0.8571428571</v>
      </c>
    </row>
    <row r="37">
      <c r="A37" s="187" t="s">
        <v>390</v>
      </c>
      <c r="B37" s="6">
        <f>SUM(HISTORICO!$P38:$T38)</f>
        <v>6</v>
      </c>
      <c r="C37" s="6">
        <f>COUNTIF(REG!$D$2:$D$124,HISTORICO!$N38)</f>
        <v>0</v>
      </c>
      <c r="D37" s="6">
        <f>COUNTIF(REG!$J$2:$J$124,HISTORICO!$N38)</f>
        <v>0</v>
      </c>
      <c r="E37" s="6">
        <f>COUNTIF(REG!$P$2:$P$124,HISTORICO!$N38)</f>
        <v>0</v>
      </c>
      <c r="F37" s="6">
        <f>COUNTIF(REG!$V$2:$V$124,HISTORICO!$N38)</f>
        <v>0</v>
      </c>
      <c r="G37" s="6">
        <f>COUNTIF(REG!$AB$2:$AB$124,HISTORICO!$N38)</f>
        <v>0</v>
      </c>
      <c r="H37" s="161">
        <f>HISTORICO!$P38/HISTORICO!$O38</f>
        <v>0.5</v>
      </c>
      <c r="I37" s="161">
        <f>HISTORICO!$Q38/HISTORICO!$O38</f>
        <v>0.1666666667</v>
      </c>
      <c r="J37" s="161">
        <f>(HISTORICO!$S38+HISTORICO!$T38)/HISTORICO!$O38</f>
        <v>0.1666666667</v>
      </c>
      <c r="K37" s="6">
        <f>SUMIF(REG!$D$2:$D$124,HISTORICO!$N38,REG!$F$2:$F$124)+SUMIF(REG!$J$2:$J$124,HISTORICO!$N38,REG!$L$2:$L$124)+SUMIF(REG!$P$2:$P$124,HISTORICO!$N38,REG!$R$2:$R$124)+SUMIF(REG!$V$2:$V$124,HISTORICO!$N38,REG!$X$2:$X$124)+SUMIF(REG!$AB$2:$AB$124,HISTORICO!$N38,REG!$AD$2:$AD$124)</f>
        <v>0</v>
      </c>
      <c r="L37" s="6">
        <f>SUMIF(REG!$D$2:$D$124,HISTORICO!$N38,REG!$G$2:$G$124)+SUMIF(REG!$J$2:$J$124,HISTORICO!$N38,REG!$M$2:$M$124)+SUMIF(REG!$P$2:$P$124,HISTORICO!$N38,REG!$S$2:$S$124)+SUMIF(REG!$V$2:$V$124,HISTORICO!$N38,REG!$Y$2:$Y$124)+SUMIF(REG!$AB$2:$AB$124,HISTORICO!$N38,REG!$AE$2:$AE$124)</f>
        <v>0</v>
      </c>
      <c r="M37" s="6">
        <f>SUMIF(REG!$D$2:$D$124,HISTORICO!$N38,REG!$H$2:$H$124)+SUMIF(REG!$J$2:$J$124,HISTORICO!$N38,REG!$N$2:$N$124)+SUMIF(REG!$P$2:$P$124,HISTORICO!$N38,REG!$T$2:$T$124)+SUMIF(REG!$V$2:$V$124,HISTORICO!$N38,REG!$Z$2:$Z$124)+SUMIF(REG!$AB$2:$AB$124,HISTORICO!$N38,REG!$AF$2:$AF$124)</f>
        <v>0</v>
      </c>
      <c r="N37" s="6">
        <f>SUMIF(REG!$D$2:$D$124,HISTORICO!$N38,REG!$I$2:$I$124)+SUMIF(REG!$J$2:$J$124,HISTORICO!$N38,REG!$O$2:$O$124)+SUMIF(REG!$P$2:$P$124,HISTORICO!$N38,REG!$U$2:$U$124)+SUMIF(REG!$V$2:$V$124,HISTORICO!$N38,REG!$AA$2:$AA$124)+SUMIF(REG!$AB$2:$AB$124,HISTORICO!$N38,REG!$AG$2:$AG$124)</f>
        <v>0</v>
      </c>
      <c r="O37" s="6">
        <f>SUM(HISTORICO!$X38:$AA38)</f>
        <v>7</v>
      </c>
      <c r="P37" s="188">
        <f>HISTORICO!$AB38/HISTORICO!$O38</f>
        <v>1.166666667</v>
      </c>
    </row>
    <row r="38">
      <c r="A38" s="187" t="s">
        <v>117</v>
      </c>
      <c r="B38" s="6">
        <f>SUM(HISTORICO!$P39:$T39)</f>
        <v>6</v>
      </c>
      <c r="C38" s="6">
        <f>COUNTIF(REG!$D$2:$D$124,HISTORICO!$N39)</f>
        <v>0</v>
      </c>
      <c r="D38" s="6">
        <f>COUNTIF(REG!$J$2:$J$124,HISTORICO!$N39)</f>
        <v>0</v>
      </c>
      <c r="E38" s="6">
        <f>COUNTIF(REG!$P$2:$P$124,HISTORICO!$N39)</f>
        <v>0</v>
      </c>
      <c r="F38" s="6">
        <f>COUNTIF(REG!$V$2:$V$124,HISTORICO!$N39)</f>
        <v>0</v>
      </c>
      <c r="G38" s="6">
        <f>COUNTIF(REG!$AB$2:$AB$124,HISTORICO!$N39)</f>
        <v>0</v>
      </c>
      <c r="H38" s="161">
        <f>HISTORICO!$P39/HISTORICO!$O39</f>
        <v>0.5</v>
      </c>
      <c r="I38" s="161">
        <f>HISTORICO!$Q39/HISTORICO!$O39</f>
        <v>0.1666666667</v>
      </c>
      <c r="J38" s="161">
        <f>(HISTORICO!$S39+HISTORICO!$T39)/HISTORICO!$O39</f>
        <v>0.1666666667</v>
      </c>
      <c r="K38" s="6">
        <f>SUMIF(REG!$D$2:$D$124,HISTORICO!$N39,REG!$F$2:$F$124)+SUMIF(REG!$J$2:$J$124,HISTORICO!$N39,REG!$L$2:$L$124)+SUMIF(REG!$P$2:$P$124,HISTORICO!$N39,REG!$R$2:$R$124)+SUMIF(REG!$V$2:$V$124,HISTORICO!$N39,REG!$X$2:$X$124)+SUMIF(REG!$AB$2:$AB$124,HISTORICO!$N39,REG!$AD$2:$AD$124)</f>
        <v>0</v>
      </c>
      <c r="L38" s="6">
        <f>SUMIF(REG!$D$2:$D$124,HISTORICO!$N39,REG!$G$2:$G$124)+SUMIF(REG!$J$2:$J$124,HISTORICO!$N39,REG!$M$2:$M$124)+SUMIF(REG!$P$2:$P$124,HISTORICO!$N39,REG!$S$2:$S$124)+SUMIF(REG!$V$2:$V$124,HISTORICO!$N39,REG!$Y$2:$Y$124)+SUMIF(REG!$AB$2:$AB$124,HISTORICO!$N39,REG!$AE$2:$AE$124)</f>
        <v>0</v>
      </c>
      <c r="M38" s="6">
        <f>SUMIF(REG!$D$2:$D$124,HISTORICO!$N39,REG!$H$2:$H$124)+SUMIF(REG!$J$2:$J$124,HISTORICO!$N39,REG!$N$2:$N$124)+SUMIF(REG!$P$2:$P$124,HISTORICO!$N39,REG!$T$2:$T$124)+SUMIF(REG!$V$2:$V$124,HISTORICO!$N39,REG!$Z$2:$Z$124)+SUMIF(REG!$AB$2:$AB$124,HISTORICO!$N39,REG!$AF$2:$AF$124)</f>
        <v>0</v>
      </c>
      <c r="N38" s="6">
        <f>SUMIF(REG!$D$2:$D$124,HISTORICO!$N39,REG!$I$2:$I$124)+SUMIF(REG!$J$2:$J$124,HISTORICO!$N39,REG!$O$2:$O$124)+SUMIF(REG!$P$2:$P$124,HISTORICO!$N39,REG!$U$2:$U$124)+SUMIF(REG!$V$2:$V$124,HISTORICO!$N39,REG!$AA$2:$AA$124)+SUMIF(REG!$AB$2:$AB$124,HISTORICO!$N39,REG!$AG$2:$AG$124)</f>
        <v>0</v>
      </c>
      <c r="O38" s="6">
        <f>SUM(HISTORICO!$X39:$AA39)</f>
        <v>7</v>
      </c>
      <c r="P38" s="188">
        <f>HISTORICO!$AB39/HISTORICO!$O39</f>
        <v>1.166666667</v>
      </c>
    </row>
    <row r="39">
      <c r="A39" s="187" t="s">
        <v>495</v>
      </c>
      <c r="B39" s="6">
        <f>SUM(HISTORICO!$P40:$T40)</f>
        <v>6</v>
      </c>
      <c r="C39" s="6">
        <f>COUNTIF(REG!$D$2:$D$124,HISTORICO!$N40)</f>
        <v>0</v>
      </c>
      <c r="D39" s="6">
        <f>COUNTIF(REG!$J$2:$J$124,HISTORICO!$N40)</f>
        <v>0</v>
      </c>
      <c r="E39" s="6">
        <f>COUNTIF(REG!$P$2:$P$124,HISTORICO!$N40)</f>
        <v>0</v>
      </c>
      <c r="F39" s="6">
        <f>COUNTIF(REG!$V$2:$V$124,HISTORICO!$N40)</f>
        <v>0</v>
      </c>
      <c r="G39" s="6">
        <f>COUNTIF(REG!$AB$2:$AB$124,HISTORICO!$N40)</f>
        <v>0</v>
      </c>
      <c r="H39" s="161">
        <f>HISTORICO!$P40/HISTORICO!$O40</f>
        <v>0.3333333333</v>
      </c>
      <c r="I39" s="161">
        <f>HISTORICO!$Q40/HISTORICO!$O40</f>
        <v>0.1666666667</v>
      </c>
      <c r="J39" s="161">
        <f>(HISTORICO!$S40+HISTORICO!$T40)/HISTORICO!$O40</f>
        <v>0.3333333333</v>
      </c>
      <c r="K39" s="6">
        <f>SUMIF(REG!$D$2:$D$124,HISTORICO!$N40,REG!$F$2:$F$124)+SUMIF(REG!$J$2:$J$124,HISTORICO!$N40,REG!$L$2:$L$124)+SUMIF(REG!$P$2:$P$124,HISTORICO!$N40,REG!$R$2:$R$124)+SUMIF(REG!$V$2:$V$124,HISTORICO!$N40,REG!$X$2:$X$124)+SUMIF(REG!$AB$2:$AB$124,HISTORICO!$N40,REG!$AD$2:$AD$124)</f>
        <v>0</v>
      </c>
      <c r="L39" s="6">
        <f>SUMIF(REG!$D$2:$D$124,HISTORICO!$N40,REG!$G$2:$G$124)+SUMIF(REG!$J$2:$J$124,HISTORICO!$N40,REG!$M$2:$M$124)+SUMIF(REG!$P$2:$P$124,HISTORICO!$N40,REG!$S$2:$S$124)+SUMIF(REG!$V$2:$V$124,HISTORICO!$N40,REG!$Y$2:$Y$124)+SUMIF(REG!$AB$2:$AB$124,HISTORICO!$N40,REG!$AE$2:$AE$124)</f>
        <v>0</v>
      </c>
      <c r="M39" s="6">
        <f>SUMIF(REG!$D$2:$D$124,HISTORICO!$N40,REG!$H$2:$H$124)+SUMIF(REG!$J$2:$J$124,HISTORICO!$N40,REG!$N$2:$N$124)+SUMIF(REG!$P$2:$P$124,HISTORICO!$N40,REG!$T$2:$T$124)+SUMIF(REG!$V$2:$V$124,HISTORICO!$N40,REG!$Z$2:$Z$124)+SUMIF(REG!$AB$2:$AB$124,HISTORICO!$N40,REG!$AF$2:$AF$124)</f>
        <v>0</v>
      </c>
      <c r="N39" s="6">
        <f>SUMIF(REG!$D$2:$D$124,HISTORICO!$N40,REG!$I$2:$I$124)+SUMIF(REG!$J$2:$J$124,HISTORICO!$N40,REG!$O$2:$O$124)+SUMIF(REG!$P$2:$P$124,HISTORICO!$N40,REG!$U$2:$U$124)+SUMIF(REG!$V$2:$V$124,HISTORICO!$N40,REG!$AA$2:$AA$124)+SUMIF(REG!$AB$2:$AB$124,HISTORICO!$N40,REG!$AG$2:$AG$124)</f>
        <v>0</v>
      </c>
      <c r="O39" s="6">
        <f>SUM(HISTORICO!$X40:$AA40)</f>
        <v>4</v>
      </c>
      <c r="P39" s="188">
        <f>HISTORICO!$AB40/HISTORICO!$O40</f>
        <v>0.6666666667</v>
      </c>
    </row>
    <row r="40">
      <c r="A40" s="187" t="s">
        <v>80</v>
      </c>
      <c r="B40" s="6">
        <f>SUM(HISTORICO!$P41:$T41)</f>
        <v>6</v>
      </c>
      <c r="C40" s="6">
        <f>COUNTIF(REG!$D$2:$D$124,HISTORICO!$N41)</f>
        <v>0</v>
      </c>
      <c r="D40" s="6">
        <f>COUNTIF(REG!$J$2:$J$124,HISTORICO!$N41)</f>
        <v>0</v>
      </c>
      <c r="E40" s="6">
        <f>COUNTIF(REG!$P$2:$P$124,HISTORICO!$N41)</f>
        <v>0</v>
      </c>
      <c r="F40" s="6">
        <f>COUNTIF(REG!$V$2:$V$124,HISTORICO!$N41)</f>
        <v>0</v>
      </c>
      <c r="G40" s="6">
        <f>COUNTIF(REG!$AB$2:$AB$124,HISTORICO!$N41)</f>
        <v>0</v>
      </c>
      <c r="H40" s="161">
        <f>HISTORICO!$P41/HISTORICO!$O41</f>
        <v>0.3333333333</v>
      </c>
      <c r="I40" s="161">
        <f>HISTORICO!$Q41/HISTORICO!$O41</f>
        <v>0</v>
      </c>
      <c r="J40" s="161">
        <f>(HISTORICO!$S41+HISTORICO!$T41)/HISTORICO!$O41</f>
        <v>0.5</v>
      </c>
      <c r="K40" s="6">
        <f>SUMIF(REG!$D$2:$D$124,HISTORICO!$N41,REG!$F$2:$F$124)+SUMIF(REG!$J$2:$J$124,HISTORICO!$N41,REG!$L$2:$L$124)+SUMIF(REG!$P$2:$P$124,HISTORICO!$N41,REG!$R$2:$R$124)+SUMIF(REG!$V$2:$V$124,HISTORICO!$N41,REG!$X$2:$X$124)+SUMIF(REG!$AB$2:$AB$124,HISTORICO!$N41,REG!$AD$2:$AD$124)</f>
        <v>0</v>
      </c>
      <c r="L40" s="6">
        <f>SUMIF(REG!$D$2:$D$124,HISTORICO!$N41,REG!$G$2:$G$124)+SUMIF(REG!$J$2:$J$124,HISTORICO!$N41,REG!$M$2:$M$124)+SUMIF(REG!$P$2:$P$124,HISTORICO!$N41,REG!$S$2:$S$124)+SUMIF(REG!$V$2:$V$124,HISTORICO!$N41,REG!$Y$2:$Y$124)+SUMIF(REG!$AB$2:$AB$124,HISTORICO!$N41,REG!$AE$2:$AE$124)</f>
        <v>0</v>
      </c>
      <c r="M40" s="6">
        <f>SUMIF(REG!$D$2:$D$124,HISTORICO!$N41,REG!$H$2:$H$124)+SUMIF(REG!$J$2:$J$124,HISTORICO!$N41,REG!$N$2:$N$124)+SUMIF(REG!$P$2:$P$124,HISTORICO!$N41,REG!$T$2:$T$124)+SUMIF(REG!$V$2:$V$124,HISTORICO!$N41,REG!$Z$2:$Z$124)+SUMIF(REG!$AB$2:$AB$124,HISTORICO!$N41,REG!$AF$2:$AF$124)</f>
        <v>0</v>
      </c>
      <c r="N40" s="6">
        <f>SUMIF(REG!$D$2:$D$124,HISTORICO!$N41,REG!$I$2:$I$124)+SUMIF(REG!$J$2:$J$124,HISTORICO!$N41,REG!$O$2:$O$124)+SUMIF(REG!$P$2:$P$124,HISTORICO!$N41,REG!$U$2:$U$124)+SUMIF(REG!$V$2:$V$124,HISTORICO!$N41,REG!$AA$2:$AA$124)+SUMIF(REG!$AB$2:$AB$124,HISTORICO!$N41,REG!$AG$2:$AG$124)</f>
        <v>0</v>
      </c>
      <c r="O40" s="6">
        <f>SUM(HISTORICO!$X41:$AA41)</f>
        <v>4</v>
      </c>
      <c r="P40" s="188">
        <f>HISTORICO!$AB41/HISTORICO!$O41</f>
        <v>0.6666666667</v>
      </c>
    </row>
    <row r="41">
      <c r="A41" s="187" t="s">
        <v>95</v>
      </c>
      <c r="B41" s="6">
        <f>SUM(HISTORICO!$P42:$T42)</f>
        <v>6</v>
      </c>
      <c r="C41" s="6">
        <f>COUNTIF(REG!$D$2:$D$124,HISTORICO!$N42)</f>
        <v>0</v>
      </c>
      <c r="D41" s="6">
        <f>COUNTIF(REG!$J$2:$J$124,HISTORICO!$N42)</f>
        <v>0</v>
      </c>
      <c r="E41" s="6">
        <f>COUNTIF(REG!$P$2:$P$124,HISTORICO!$N42)</f>
        <v>0</v>
      </c>
      <c r="F41" s="6">
        <f>COUNTIF(REG!$V$2:$V$124,HISTORICO!$N42)</f>
        <v>0</v>
      </c>
      <c r="G41" s="6">
        <f>COUNTIF(REG!$AB$2:$AB$124,HISTORICO!$N42)</f>
        <v>0</v>
      </c>
      <c r="H41" s="161">
        <f>HISTORICO!$P42/HISTORICO!$O42</f>
        <v>0.3333333333</v>
      </c>
      <c r="I41" s="161">
        <f>HISTORICO!$Q42/HISTORICO!$O42</f>
        <v>0</v>
      </c>
      <c r="J41" s="161">
        <f>(HISTORICO!$S42+HISTORICO!$T42)/HISTORICO!$O42</f>
        <v>0.1666666667</v>
      </c>
      <c r="K41" s="6">
        <f>SUMIF(REG!$D$2:$D$124,HISTORICO!$N42,REG!$F$2:$F$124)+SUMIF(REG!$J$2:$J$124,HISTORICO!$N42,REG!$L$2:$L$124)+SUMIF(REG!$P$2:$P$124,HISTORICO!$N42,REG!$R$2:$R$124)+SUMIF(REG!$V$2:$V$124,HISTORICO!$N42,REG!$X$2:$X$124)+SUMIF(REG!$AB$2:$AB$124,HISTORICO!$N42,REG!$AD$2:$AD$124)</f>
        <v>0</v>
      </c>
      <c r="L41" s="6">
        <f>SUMIF(REG!$D$2:$D$124,HISTORICO!$N42,REG!$G$2:$G$124)+SUMIF(REG!$J$2:$J$124,HISTORICO!$N42,REG!$M$2:$M$124)+SUMIF(REG!$P$2:$P$124,HISTORICO!$N42,REG!$S$2:$S$124)+SUMIF(REG!$V$2:$V$124,HISTORICO!$N42,REG!$Y$2:$Y$124)+SUMIF(REG!$AB$2:$AB$124,HISTORICO!$N42,REG!$AE$2:$AE$124)</f>
        <v>0</v>
      </c>
      <c r="M41" s="6">
        <f>SUMIF(REG!$D$2:$D$124,HISTORICO!$N42,REG!$H$2:$H$124)+SUMIF(REG!$J$2:$J$124,HISTORICO!$N42,REG!$N$2:$N$124)+SUMIF(REG!$P$2:$P$124,HISTORICO!$N42,REG!$T$2:$T$124)+SUMIF(REG!$V$2:$V$124,HISTORICO!$N42,REG!$Z$2:$Z$124)+SUMIF(REG!$AB$2:$AB$124,HISTORICO!$N42,REG!$AF$2:$AF$124)</f>
        <v>0</v>
      </c>
      <c r="N41" s="6">
        <f>SUMIF(REG!$D$2:$D$124,HISTORICO!$N42,REG!$I$2:$I$124)+SUMIF(REG!$J$2:$J$124,HISTORICO!$N42,REG!$O$2:$O$124)+SUMIF(REG!$P$2:$P$124,HISTORICO!$N42,REG!$U$2:$U$124)+SUMIF(REG!$V$2:$V$124,HISTORICO!$N42,REG!$AA$2:$AA$124)+SUMIF(REG!$AB$2:$AB$124,HISTORICO!$N42,REG!$AG$2:$AG$124)</f>
        <v>0</v>
      </c>
      <c r="O41" s="6">
        <f>SUM(HISTORICO!$X42:$AA42)</f>
        <v>3</v>
      </c>
      <c r="P41" s="188">
        <f>HISTORICO!$AB42/HISTORICO!$O42</f>
        <v>0.5</v>
      </c>
    </row>
    <row r="42">
      <c r="A42" s="187" t="s">
        <v>69</v>
      </c>
      <c r="B42" s="6">
        <f>SUM(HISTORICO!$P43:$T43)</f>
        <v>6</v>
      </c>
      <c r="C42" s="6">
        <f>COUNTIF(REG!$D$2:$D$124,HISTORICO!$N43)</f>
        <v>0</v>
      </c>
      <c r="D42" s="6">
        <f>COUNTIF(REG!$J$2:$J$124,HISTORICO!$N43)</f>
        <v>2</v>
      </c>
      <c r="E42" s="6">
        <f>COUNTIF(REG!$P$2:$P$124,HISTORICO!$N43)</f>
        <v>0</v>
      </c>
      <c r="F42" s="6">
        <f>COUNTIF(REG!$V$2:$V$124,HISTORICO!$N43)</f>
        <v>0</v>
      </c>
      <c r="G42" s="6">
        <f>COUNTIF(REG!$AB$2:$AB$124,HISTORICO!$N43)</f>
        <v>0</v>
      </c>
      <c r="H42" s="161">
        <f>HISTORICO!$P43/HISTORICO!$O43</f>
        <v>0.1666666667</v>
      </c>
      <c r="I42" s="161">
        <f>HISTORICO!$Q43/HISTORICO!$O43</f>
        <v>0.6666666667</v>
      </c>
      <c r="J42" s="161">
        <f>(HISTORICO!$S43+HISTORICO!$T43)/HISTORICO!$O43</f>
        <v>0</v>
      </c>
      <c r="K42" s="6">
        <f>SUMIF(REG!$D$2:$D$124,HISTORICO!$N43,REG!$F$2:$F$124)+SUMIF(REG!$J$2:$J$124,HISTORICO!$N43,REG!$L$2:$L$124)+SUMIF(REG!$P$2:$P$124,HISTORICO!$N43,REG!$R$2:$R$124)+SUMIF(REG!$V$2:$V$124,HISTORICO!$N43,REG!$X$2:$X$124)+SUMIF(REG!$AB$2:$AB$124,HISTORICO!$N43,REG!$AD$2:$AD$124)</f>
        <v>0</v>
      </c>
      <c r="L42" s="6">
        <f>SUMIF(REG!$D$2:$D$124,HISTORICO!$N43,REG!$G$2:$G$124)+SUMIF(REG!$J$2:$J$124,HISTORICO!$N43,REG!$M$2:$M$124)+SUMIF(REG!$P$2:$P$124,HISTORICO!$N43,REG!$S$2:$S$124)+SUMIF(REG!$V$2:$V$124,HISTORICO!$N43,REG!$Y$2:$Y$124)+SUMIF(REG!$AB$2:$AB$124,HISTORICO!$N43,REG!$AE$2:$AE$124)</f>
        <v>0</v>
      </c>
      <c r="M42" s="6">
        <f>SUMIF(REG!$D$2:$D$124,HISTORICO!$N43,REG!$H$2:$H$124)+SUMIF(REG!$J$2:$J$124,HISTORICO!$N43,REG!$N$2:$N$124)+SUMIF(REG!$P$2:$P$124,HISTORICO!$N43,REG!$T$2:$T$124)+SUMIF(REG!$V$2:$V$124,HISTORICO!$N43,REG!$Z$2:$Z$124)+SUMIF(REG!$AB$2:$AB$124,HISTORICO!$N43,REG!$AF$2:$AF$124)</f>
        <v>0</v>
      </c>
      <c r="N42" s="6">
        <f>SUMIF(REG!$D$2:$D$124,HISTORICO!$N43,REG!$I$2:$I$124)+SUMIF(REG!$J$2:$J$124,HISTORICO!$N43,REG!$O$2:$O$124)+SUMIF(REG!$P$2:$P$124,HISTORICO!$N43,REG!$U$2:$U$124)+SUMIF(REG!$V$2:$V$124,HISTORICO!$N43,REG!$AA$2:$AA$124)+SUMIF(REG!$AB$2:$AB$124,HISTORICO!$N43,REG!$AG$2:$AG$124)</f>
        <v>0</v>
      </c>
      <c r="O42" s="6">
        <f>SUM(HISTORICO!$X43:$AA43)</f>
        <v>3</v>
      </c>
      <c r="P42" s="188">
        <f>HISTORICO!$AB43/HISTORICO!$O43</f>
        <v>0.5</v>
      </c>
    </row>
    <row r="43">
      <c r="A43" s="187" t="s">
        <v>453</v>
      </c>
      <c r="B43" s="6">
        <f>SUM(HISTORICO!$P44:$T44)</f>
        <v>6</v>
      </c>
      <c r="C43" s="6">
        <f>COUNTIF(REG!$D$2:$D$124,HISTORICO!$N44)</f>
        <v>0</v>
      </c>
      <c r="D43" s="6">
        <f>COUNTIF(REG!$J$2:$J$124,HISTORICO!$N44)</f>
        <v>0</v>
      </c>
      <c r="E43" s="6">
        <f>COUNTIF(REG!$P$2:$P$124,HISTORICO!$N44)</f>
        <v>0</v>
      </c>
      <c r="F43" s="6">
        <f>COUNTIF(REG!$V$2:$V$124,HISTORICO!$N44)</f>
        <v>0</v>
      </c>
      <c r="G43" s="6">
        <f>COUNTIF(REG!$AB$2:$AB$124,HISTORICO!$N44)</f>
        <v>0</v>
      </c>
      <c r="H43" s="161">
        <f>HISTORICO!$P44/HISTORICO!$O44</f>
        <v>0.1666666667</v>
      </c>
      <c r="I43" s="161">
        <f>HISTORICO!$Q44/HISTORICO!$O44</f>
        <v>0.3333333333</v>
      </c>
      <c r="J43" s="161">
        <f>(HISTORICO!$S44+HISTORICO!$T44)/HISTORICO!$O44</f>
        <v>0.3333333333</v>
      </c>
      <c r="K43" s="6">
        <f>SUMIF(REG!$D$2:$D$124,HISTORICO!$N44,REG!$F$2:$F$124)+SUMIF(REG!$J$2:$J$124,HISTORICO!$N44,REG!$L$2:$L$124)+SUMIF(REG!$P$2:$P$124,HISTORICO!$N44,REG!$R$2:$R$124)+SUMIF(REG!$V$2:$V$124,HISTORICO!$N44,REG!$X$2:$X$124)+SUMIF(REG!$AB$2:$AB$124,HISTORICO!$N44,REG!$AD$2:$AD$124)</f>
        <v>0</v>
      </c>
      <c r="L43" s="6">
        <f>SUMIF(REG!$D$2:$D$124,HISTORICO!$N44,REG!$G$2:$G$124)+SUMIF(REG!$J$2:$J$124,HISTORICO!$N44,REG!$M$2:$M$124)+SUMIF(REG!$P$2:$P$124,HISTORICO!$N44,REG!$S$2:$S$124)+SUMIF(REG!$V$2:$V$124,HISTORICO!$N44,REG!$Y$2:$Y$124)+SUMIF(REG!$AB$2:$AB$124,HISTORICO!$N44,REG!$AE$2:$AE$124)</f>
        <v>0</v>
      </c>
      <c r="M43" s="6">
        <f>SUMIF(REG!$D$2:$D$124,HISTORICO!$N44,REG!$H$2:$H$124)+SUMIF(REG!$J$2:$J$124,HISTORICO!$N44,REG!$N$2:$N$124)+SUMIF(REG!$P$2:$P$124,HISTORICO!$N44,REG!$T$2:$T$124)+SUMIF(REG!$V$2:$V$124,HISTORICO!$N44,REG!$Z$2:$Z$124)+SUMIF(REG!$AB$2:$AB$124,HISTORICO!$N44,REG!$AF$2:$AF$124)</f>
        <v>0</v>
      </c>
      <c r="N43" s="6">
        <f>SUMIF(REG!$D$2:$D$124,HISTORICO!$N44,REG!$I$2:$I$124)+SUMIF(REG!$J$2:$J$124,HISTORICO!$N44,REG!$O$2:$O$124)+SUMIF(REG!$P$2:$P$124,HISTORICO!$N44,REG!$U$2:$U$124)+SUMIF(REG!$V$2:$V$124,HISTORICO!$N44,REG!$AA$2:$AA$124)+SUMIF(REG!$AB$2:$AB$124,HISTORICO!$N44,REG!$AG$2:$AG$124)</f>
        <v>0</v>
      </c>
      <c r="O43" s="6">
        <f>SUM(HISTORICO!$X44:$AA44)</f>
        <v>2</v>
      </c>
      <c r="P43" s="188">
        <f>HISTORICO!$AB44/HISTORICO!$O44</f>
        <v>0.3333333333</v>
      </c>
    </row>
    <row r="44">
      <c r="A44" s="187" t="s">
        <v>105</v>
      </c>
      <c r="B44" s="6">
        <f>SUM(HISTORICO!$P45:$T45)</f>
        <v>6</v>
      </c>
      <c r="C44" s="6">
        <f>COUNTIF(REG!$D$2:$D$124,HISTORICO!$N45)</f>
        <v>2</v>
      </c>
      <c r="D44" s="6">
        <f>COUNTIF(REG!$J$2:$J$124,HISTORICO!$N45)</f>
        <v>1</v>
      </c>
      <c r="E44" s="6">
        <f>COUNTIF(REG!$P$2:$P$124,HISTORICO!$N45)</f>
        <v>0</v>
      </c>
      <c r="F44" s="6">
        <f>COUNTIF(REG!$V$2:$V$124,HISTORICO!$N45)</f>
        <v>0</v>
      </c>
      <c r="G44" s="6">
        <f>COUNTIF(REG!$AB$2:$AB$124,HISTORICO!$N45)</f>
        <v>0</v>
      </c>
      <c r="H44" s="161">
        <f>HISTORICO!$P45/HISTORICO!$O45</f>
        <v>0</v>
      </c>
      <c r="I44" s="161">
        <f>HISTORICO!$Q45/HISTORICO!$O45</f>
        <v>0.6666666667</v>
      </c>
      <c r="J44" s="161">
        <f>(HISTORICO!$S45+HISTORICO!$T45)/HISTORICO!$O45</f>
        <v>0</v>
      </c>
      <c r="K44" s="6">
        <f>SUMIF(REG!$D$2:$D$124,HISTORICO!$N45,REG!$F$2:$F$124)+SUMIF(REG!$J$2:$J$124,HISTORICO!$N45,REG!$L$2:$L$124)+SUMIF(REG!$P$2:$P$124,HISTORICO!$N45,REG!$R$2:$R$124)+SUMIF(REG!$V$2:$V$124,HISTORICO!$N45,REG!$X$2:$X$124)+SUMIF(REG!$AB$2:$AB$124,HISTORICO!$N45,REG!$AD$2:$AD$124)</f>
        <v>3</v>
      </c>
      <c r="L44" s="6">
        <f>SUMIF(REG!$D$2:$D$124,HISTORICO!$N45,REG!$G$2:$G$124)+SUMIF(REG!$J$2:$J$124,HISTORICO!$N45,REG!$M$2:$M$124)+SUMIF(REG!$P$2:$P$124,HISTORICO!$N45,REG!$S$2:$S$124)+SUMIF(REG!$V$2:$V$124,HISTORICO!$N45,REG!$Y$2:$Y$124)+SUMIF(REG!$AB$2:$AB$124,HISTORICO!$N45,REG!$AE$2:$AE$124)</f>
        <v>0</v>
      </c>
      <c r="M44" s="6">
        <f>SUMIF(REG!$D$2:$D$124,HISTORICO!$N45,REG!$H$2:$H$124)+SUMIF(REG!$J$2:$J$124,HISTORICO!$N45,REG!$N$2:$N$124)+SUMIF(REG!$P$2:$P$124,HISTORICO!$N45,REG!$T$2:$T$124)+SUMIF(REG!$V$2:$V$124,HISTORICO!$N45,REG!$Z$2:$Z$124)+SUMIF(REG!$AB$2:$AB$124,HISTORICO!$N45,REG!$AF$2:$AF$124)</f>
        <v>0</v>
      </c>
      <c r="N44" s="6">
        <f>SUMIF(REG!$D$2:$D$124,HISTORICO!$N45,REG!$I$2:$I$124)+SUMIF(REG!$J$2:$J$124,HISTORICO!$N45,REG!$O$2:$O$124)+SUMIF(REG!$P$2:$P$124,HISTORICO!$N45,REG!$U$2:$U$124)+SUMIF(REG!$V$2:$V$124,HISTORICO!$N45,REG!$AA$2:$AA$124)+SUMIF(REG!$AB$2:$AB$124,HISTORICO!$N45,REG!$AG$2:$AG$124)</f>
        <v>0</v>
      </c>
      <c r="O44" s="6">
        <f>SUM(HISTORICO!$X45:$AA45)</f>
        <v>2</v>
      </c>
      <c r="P44" s="188">
        <f>HISTORICO!$AB45/HISTORICO!$O45</f>
        <v>0.3333333333</v>
      </c>
    </row>
    <row r="45">
      <c r="A45" s="187" t="s">
        <v>519</v>
      </c>
      <c r="B45" s="6">
        <f>SUM(HISTORICO!$P46:$T46)</f>
        <v>5</v>
      </c>
      <c r="C45" s="6">
        <f>COUNTIF(REG!$D$2:$D$124,HISTORICO!$N46)</f>
        <v>0</v>
      </c>
      <c r="D45" s="6">
        <f>COUNTIF(REG!$J$2:$J$124,HISTORICO!$N46)</f>
        <v>0</v>
      </c>
      <c r="E45" s="6">
        <f>COUNTIF(REG!$P$2:$P$124,HISTORICO!$N46)</f>
        <v>0</v>
      </c>
      <c r="F45" s="6">
        <f>COUNTIF(REG!$V$2:$V$124,HISTORICO!$N46)</f>
        <v>0</v>
      </c>
      <c r="G45" s="6">
        <f>COUNTIF(REG!$AB$2:$AB$124,HISTORICO!$N46)</f>
        <v>0</v>
      </c>
      <c r="H45" s="161">
        <f>HISTORICO!$P46/HISTORICO!$O46</f>
        <v>0.2</v>
      </c>
      <c r="I45" s="161">
        <f>HISTORICO!$Q46/HISTORICO!$O46</f>
        <v>0.4</v>
      </c>
      <c r="J45" s="161">
        <f>(HISTORICO!$S46+HISTORICO!$T46)/HISTORICO!$O46</f>
        <v>0.2</v>
      </c>
      <c r="K45" s="6">
        <f>SUMIF(REG!$D$2:$D$124,HISTORICO!$N46,REG!$F$2:$F$124)+SUMIF(REG!$J$2:$J$124,HISTORICO!$N46,REG!$L$2:$L$124)+SUMIF(REG!$P$2:$P$124,HISTORICO!$N46,REG!$R$2:$R$124)+SUMIF(REG!$V$2:$V$124,HISTORICO!$N46,REG!$X$2:$X$124)+SUMIF(REG!$AB$2:$AB$124,HISTORICO!$N46,REG!$AD$2:$AD$124)</f>
        <v>0</v>
      </c>
      <c r="L45" s="6">
        <f>SUMIF(REG!$D$2:$D$124,HISTORICO!$N46,REG!$G$2:$G$124)+SUMIF(REG!$J$2:$J$124,HISTORICO!$N46,REG!$M$2:$M$124)+SUMIF(REG!$P$2:$P$124,HISTORICO!$N46,REG!$S$2:$S$124)+SUMIF(REG!$V$2:$V$124,HISTORICO!$N46,REG!$Y$2:$Y$124)+SUMIF(REG!$AB$2:$AB$124,HISTORICO!$N46,REG!$AE$2:$AE$124)</f>
        <v>0</v>
      </c>
      <c r="M45" s="6">
        <f>SUMIF(REG!$D$2:$D$124,HISTORICO!$N46,REG!$H$2:$H$124)+SUMIF(REG!$J$2:$J$124,HISTORICO!$N46,REG!$N$2:$N$124)+SUMIF(REG!$P$2:$P$124,HISTORICO!$N46,REG!$T$2:$T$124)+SUMIF(REG!$V$2:$V$124,HISTORICO!$N46,REG!$Z$2:$Z$124)+SUMIF(REG!$AB$2:$AB$124,HISTORICO!$N46,REG!$AF$2:$AF$124)</f>
        <v>0</v>
      </c>
      <c r="N45" s="6">
        <f>SUMIF(REG!$D$2:$D$124,HISTORICO!$N46,REG!$I$2:$I$124)+SUMIF(REG!$J$2:$J$124,HISTORICO!$N46,REG!$O$2:$O$124)+SUMIF(REG!$P$2:$P$124,HISTORICO!$N46,REG!$U$2:$U$124)+SUMIF(REG!$V$2:$V$124,HISTORICO!$N46,REG!$AA$2:$AA$124)+SUMIF(REG!$AB$2:$AB$124,HISTORICO!$N46,REG!$AG$2:$AG$124)</f>
        <v>0</v>
      </c>
      <c r="O45" s="6">
        <f>SUM(HISTORICO!$X46:$AA46)</f>
        <v>2</v>
      </c>
      <c r="P45" s="188">
        <f>HISTORICO!$AB46/HISTORICO!$O46</f>
        <v>0.4</v>
      </c>
    </row>
    <row r="46">
      <c r="A46" s="187" t="s">
        <v>520</v>
      </c>
      <c r="B46" s="6">
        <f>SUM(HISTORICO!$P47:$T47)</f>
        <v>4</v>
      </c>
      <c r="C46" s="6">
        <f>COUNTIF(REG!$D$2:$D$124,HISTORICO!$N47)</f>
        <v>0</v>
      </c>
      <c r="D46" s="6">
        <f>COUNTIF(REG!$J$2:$J$124,HISTORICO!$N47)</f>
        <v>0</v>
      </c>
      <c r="E46" s="6">
        <f>COUNTIF(REG!$P$2:$P$124,HISTORICO!$N47)</f>
        <v>0</v>
      </c>
      <c r="F46" s="6">
        <f>COUNTIF(REG!$V$2:$V$124,HISTORICO!$N47)</f>
        <v>0</v>
      </c>
      <c r="G46" s="6">
        <f>COUNTIF(REG!$AB$2:$AB$124,HISTORICO!$N47)</f>
        <v>0</v>
      </c>
      <c r="H46" s="161">
        <f>HISTORICO!$P47/HISTORICO!$O47</f>
        <v>0.5</v>
      </c>
      <c r="I46" s="161">
        <f>HISTORICO!$Q47/HISTORICO!$O47</f>
        <v>0.25</v>
      </c>
      <c r="J46" s="161">
        <f>(HISTORICO!$S47+HISTORICO!$T47)/HISTORICO!$O47</f>
        <v>0</v>
      </c>
      <c r="K46" s="6">
        <f>SUMIF(REG!$D$2:$D$124,HISTORICO!$N47,REG!$F$2:$F$124)+SUMIF(REG!$J$2:$J$124,HISTORICO!$N47,REG!$L$2:$L$124)+SUMIF(REG!$P$2:$P$124,HISTORICO!$N47,REG!$R$2:$R$124)+SUMIF(REG!$V$2:$V$124,HISTORICO!$N47,REG!$X$2:$X$124)+SUMIF(REG!$AB$2:$AB$124,HISTORICO!$N47,REG!$AD$2:$AD$124)</f>
        <v>0</v>
      </c>
      <c r="L46" s="6">
        <f>SUMIF(REG!$D$2:$D$124,HISTORICO!$N47,REG!$G$2:$G$124)+SUMIF(REG!$J$2:$J$124,HISTORICO!$N47,REG!$M$2:$M$124)+SUMIF(REG!$P$2:$P$124,HISTORICO!$N47,REG!$S$2:$S$124)+SUMIF(REG!$V$2:$V$124,HISTORICO!$N47,REG!$Y$2:$Y$124)+SUMIF(REG!$AB$2:$AB$124,HISTORICO!$N47,REG!$AE$2:$AE$124)</f>
        <v>0</v>
      </c>
      <c r="M46" s="6">
        <f>SUMIF(REG!$D$2:$D$124,HISTORICO!$N47,REG!$H$2:$H$124)+SUMIF(REG!$J$2:$J$124,HISTORICO!$N47,REG!$N$2:$N$124)+SUMIF(REG!$P$2:$P$124,HISTORICO!$N47,REG!$T$2:$T$124)+SUMIF(REG!$V$2:$V$124,HISTORICO!$N47,REG!$Z$2:$Z$124)+SUMIF(REG!$AB$2:$AB$124,HISTORICO!$N47,REG!$AF$2:$AF$124)</f>
        <v>0</v>
      </c>
      <c r="N46" s="6">
        <f>SUMIF(REG!$D$2:$D$124,HISTORICO!$N47,REG!$I$2:$I$124)+SUMIF(REG!$J$2:$J$124,HISTORICO!$N47,REG!$O$2:$O$124)+SUMIF(REG!$P$2:$P$124,HISTORICO!$N47,REG!$U$2:$U$124)+SUMIF(REG!$V$2:$V$124,HISTORICO!$N47,REG!$AA$2:$AA$124)+SUMIF(REG!$AB$2:$AB$124,HISTORICO!$N47,REG!$AG$2:$AG$124)</f>
        <v>0</v>
      </c>
      <c r="O46" s="6">
        <f>SUM(HISTORICO!$X47:$AA47)</f>
        <v>5</v>
      </c>
      <c r="P46" s="188">
        <f>HISTORICO!$AB47/HISTORICO!$O47</f>
        <v>1.25</v>
      </c>
    </row>
    <row r="47">
      <c r="A47" s="187" t="s">
        <v>522</v>
      </c>
      <c r="B47" s="6">
        <f>SUM(HISTORICO!$P48:$T48)</f>
        <v>4</v>
      </c>
      <c r="C47" s="6">
        <f>COUNTIF(REG!$D$2:$D$124,HISTORICO!$N48)</f>
        <v>0</v>
      </c>
      <c r="D47" s="6">
        <f>COUNTIF(REG!$J$2:$J$124,HISTORICO!$N48)</f>
        <v>0</v>
      </c>
      <c r="E47" s="6">
        <f>COUNTIF(REG!$P$2:$P$124,HISTORICO!$N48)</f>
        <v>0</v>
      </c>
      <c r="F47" s="6">
        <f>COUNTIF(REG!$V$2:$V$124,HISTORICO!$N48)</f>
        <v>0</v>
      </c>
      <c r="G47" s="6">
        <f>COUNTIF(REG!$AB$2:$AB$124,HISTORICO!$N48)</f>
        <v>0</v>
      </c>
      <c r="H47" s="161">
        <f>HISTORICO!$P48/HISTORICO!$O48</f>
        <v>0.5</v>
      </c>
      <c r="I47" s="161">
        <f>HISTORICO!$Q48/HISTORICO!$O48</f>
        <v>0.5</v>
      </c>
      <c r="J47" s="161">
        <f>(HISTORICO!$S48+HISTORICO!$T48)/HISTORICO!$O48</f>
        <v>0</v>
      </c>
      <c r="K47" s="6">
        <f>SUMIF(REG!$D$2:$D$124,HISTORICO!$N48,REG!$F$2:$F$124)+SUMIF(REG!$J$2:$J$124,HISTORICO!$N48,REG!$L$2:$L$124)+SUMIF(REG!$P$2:$P$124,HISTORICO!$N48,REG!$R$2:$R$124)+SUMIF(REG!$V$2:$V$124,HISTORICO!$N48,REG!$X$2:$X$124)+SUMIF(REG!$AB$2:$AB$124,HISTORICO!$N48,REG!$AD$2:$AD$124)</f>
        <v>0</v>
      </c>
      <c r="L47" s="6">
        <f>SUMIF(REG!$D$2:$D$124,HISTORICO!$N48,REG!$G$2:$G$124)+SUMIF(REG!$J$2:$J$124,HISTORICO!$N48,REG!$M$2:$M$124)+SUMIF(REG!$P$2:$P$124,HISTORICO!$N48,REG!$S$2:$S$124)+SUMIF(REG!$V$2:$V$124,HISTORICO!$N48,REG!$Y$2:$Y$124)+SUMIF(REG!$AB$2:$AB$124,HISTORICO!$N48,REG!$AE$2:$AE$124)</f>
        <v>0</v>
      </c>
      <c r="M47" s="6">
        <f>SUMIF(REG!$D$2:$D$124,HISTORICO!$N48,REG!$H$2:$H$124)+SUMIF(REG!$J$2:$J$124,HISTORICO!$N48,REG!$N$2:$N$124)+SUMIF(REG!$P$2:$P$124,HISTORICO!$N48,REG!$T$2:$T$124)+SUMIF(REG!$V$2:$V$124,HISTORICO!$N48,REG!$Z$2:$Z$124)+SUMIF(REG!$AB$2:$AB$124,HISTORICO!$N48,REG!$AF$2:$AF$124)</f>
        <v>0</v>
      </c>
      <c r="N47" s="6">
        <f>SUMIF(REG!$D$2:$D$124,HISTORICO!$N48,REG!$I$2:$I$124)+SUMIF(REG!$J$2:$J$124,HISTORICO!$N48,REG!$O$2:$O$124)+SUMIF(REG!$P$2:$P$124,HISTORICO!$N48,REG!$U$2:$U$124)+SUMIF(REG!$V$2:$V$124,HISTORICO!$N48,REG!$AA$2:$AA$124)+SUMIF(REG!$AB$2:$AB$124,HISTORICO!$N48,REG!$AG$2:$AG$124)</f>
        <v>0</v>
      </c>
      <c r="O47" s="6">
        <f>SUM(HISTORICO!$X48:$AA48)</f>
        <v>4</v>
      </c>
      <c r="P47" s="188">
        <f>HISTORICO!$AB48/HISTORICO!$O48</f>
        <v>1</v>
      </c>
    </row>
    <row r="48">
      <c r="A48" s="187" t="s">
        <v>43</v>
      </c>
      <c r="B48" s="6">
        <f>SUM(HISTORICO!$P49:$T49)</f>
        <v>4</v>
      </c>
      <c r="C48" s="6">
        <f>COUNTIF(REG!$D$2:$D$124,HISTORICO!$N49)</f>
        <v>0</v>
      </c>
      <c r="D48" s="6">
        <f>COUNTIF(REG!$J$2:$J$124,HISTORICO!$N49)</f>
        <v>0</v>
      </c>
      <c r="E48" s="6">
        <f>COUNTIF(REG!$P$2:$P$124,HISTORICO!$N49)</f>
        <v>0</v>
      </c>
      <c r="F48" s="6">
        <f>COUNTIF(REG!$V$2:$V$124,HISTORICO!$N49)</f>
        <v>0</v>
      </c>
      <c r="G48" s="6">
        <f>COUNTIF(REG!$AB$2:$AB$124,HISTORICO!$N49)</f>
        <v>0</v>
      </c>
      <c r="H48" s="161">
        <f>HISTORICO!$P49/HISTORICO!$O49</f>
        <v>0.25</v>
      </c>
      <c r="I48" s="161">
        <f>HISTORICO!$Q49/HISTORICO!$O49</f>
        <v>0.5</v>
      </c>
      <c r="J48" s="161">
        <f>(HISTORICO!$S49+HISTORICO!$T49)/HISTORICO!$O49</f>
        <v>0</v>
      </c>
      <c r="K48" s="6">
        <f>SUMIF(REG!$D$2:$D$124,HISTORICO!$N49,REG!$F$2:$F$124)+SUMIF(REG!$J$2:$J$124,HISTORICO!$N49,REG!$L$2:$L$124)+SUMIF(REG!$P$2:$P$124,HISTORICO!$N49,REG!$R$2:$R$124)+SUMIF(REG!$V$2:$V$124,HISTORICO!$N49,REG!$X$2:$X$124)+SUMIF(REG!$AB$2:$AB$124,HISTORICO!$N49,REG!$AD$2:$AD$124)</f>
        <v>0</v>
      </c>
      <c r="L48" s="6">
        <f>SUMIF(REG!$D$2:$D$124,HISTORICO!$N49,REG!$G$2:$G$124)+SUMIF(REG!$J$2:$J$124,HISTORICO!$N49,REG!$M$2:$M$124)+SUMIF(REG!$P$2:$P$124,HISTORICO!$N49,REG!$S$2:$S$124)+SUMIF(REG!$V$2:$V$124,HISTORICO!$N49,REG!$Y$2:$Y$124)+SUMIF(REG!$AB$2:$AB$124,HISTORICO!$N49,REG!$AE$2:$AE$124)</f>
        <v>0</v>
      </c>
      <c r="M48" s="6">
        <f>SUMIF(REG!$D$2:$D$124,HISTORICO!$N49,REG!$H$2:$H$124)+SUMIF(REG!$J$2:$J$124,HISTORICO!$N49,REG!$N$2:$N$124)+SUMIF(REG!$P$2:$P$124,HISTORICO!$N49,REG!$T$2:$T$124)+SUMIF(REG!$V$2:$V$124,HISTORICO!$N49,REG!$Z$2:$Z$124)+SUMIF(REG!$AB$2:$AB$124,HISTORICO!$N49,REG!$AF$2:$AF$124)</f>
        <v>0</v>
      </c>
      <c r="N48" s="6">
        <f>SUMIF(REG!$D$2:$D$124,HISTORICO!$N49,REG!$I$2:$I$124)+SUMIF(REG!$J$2:$J$124,HISTORICO!$N49,REG!$O$2:$O$124)+SUMIF(REG!$P$2:$P$124,HISTORICO!$N49,REG!$U$2:$U$124)+SUMIF(REG!$V$2:$V$124,HISTORICO!$N49,REG!$AA$2:$AA$124)+SUMIF(REG!$AB$2:$AB$124,HISTORICO!$N49,REG!$AG$2:$AG$124)</f>
        <v>0</v>
      </c>
      <c r="O48" s="6">
        <f>SUM(HISTORICO!$X49:$AA49)</f>
        <v>4</v>
      </c>
      <c r="P48" s="188">
        <f>HISTORICO!$AB49/HISTORICO!$O49</f>
        <v>1</v>
      </c>
    </row>
    <row r="49">
      <c r="A49" s="187" t="s">
        <v>72</v>
      </c>
      <c r="B49" s="6">
        <f>SUM(HISTORICO!$P50:$T50)</f>
        <v>4</v>
      </c>
      <c r="C49" s="6">
        <f>COUNTIF(REG!$D$2:$D$124,HISTORICO!$N50)</f>
        <v>0</v>
      </c>
      <c r="D49" s="6">
        <f>COUNTIF(REG!$J$2:$J$124,HISTORICO!$N50)</f>
        <v>0</v>
      </c>
      <c r="E49" s="6">
        <f>COUNTIF(REG!$P$2:$P$124,HISTORICO!$N50)</f>
        <v>0</v>
      </c>
      <c r="F49" s="6">
        <f>COUNTIF(REG!$V$2:$V$124,HISTORICO!$N50)</f>
        <v>0</v>
      </c>
      <c r="G49" s="6">
        <f>COUNTIF(REG!$AB$2:$AB$124,HISTORICO!$N50)</f>
        <v>0</v>
      </c>
      <c r="H49" s="161">
        <f>HISTORICO!$P50/HISTORICO!$O50</f>
        <v>0.25</v>
      </c>
      <c r="I49" s="161">
        <f>HISTORICO!$Q50/HISTORICO!$O50</f>
        <v>0.5</v>
      </c>
      <c r="J49" s="161">
        <f>(HISTORICO!$S50+HISTORICO!$T50)/HISTORICO!$O50</f>
        <v>0</v>
      </c>
      <c r="K49" s="6">
        <f>SUMIF(REG!$D$2:$D$124,HISTORICO!$N50,REG!$F$2:$F$124)+SUMIF(REG!$J$2:$J$124,HISTORICO!$N50,REG!$L$2:$L$124)+SUMIF(REG!$P$2:$P$124,HISTORICO!$N50,REG!$R$2:$R$124)+SUMIF(REG!$V$2:$V$124,HISTORICO!$N50,REG!$X$2:$X$124)+SUMIF(REG!$AB$2:$AB$124,HISTORICO!$N50,REG!$AD$2:$AD$124)</f>
        <v>0</v>
      </c>
      <c r="L49" s="6">
        <f>SUMIF(REG!$D$2:$D$124,HISTORICO!$N50,REG!$G$2:$G$124)+SUMIF(REG!$J$2:$J$124,HISTORICO!$N50,REG!$M$2:$M$124)+SUMIF(REG!$P$2:$P$124,HISTORICO!$N50,REG!$S$2:$S$124)+SUMIF(REG!$V$2:$V$124,HISTORICO!$N50,REG!$Y$2:$Y$124)+SUMIF(REG!$AB$2:$AB$124,HISTORICO!$N50,REG!$AE$2:$AE$124)</f>
        <v>0</v>
      </c>
      <c r="M49" s="6">
        <f>SUMIF(REG!$D$2:$D$124,HISTORICO!$N50,REG!$H$2:$H$124)+SUMIF(REG!$J$2:$J$124,HISTORICO!$N50,REG!$N$2:$N$124)+SUMIF(REG!$P$2:$P$124,HISTORICO!$N50,REG!$T$2:$T$124)+SUMIF(REG!$V$2:$V$124,HISTORICO!$N50,REG!$Z$2:$Z$124)+SUMIF(REG!$AB$2:$AB$124,HISTORICO!$N50,REG!$AF$2:$AF$124)</f>
        <v>0</v>
      </c>
      <c r="N49" s="6">
        <f>SUMIF(REG!$D$2:$D$124,HISTORICO!$N50,REG!$I$2:$I$124)+SUMIF(REG!$J$2:$J$124,HISTORICO!$N50,REG!$O$2:$O$124)+SUMIF(REG!$P$2:$P$124,HISTORICO!$N50,REG!$U$2:$U$124)+SUMIF(REG!$V$2:$V$124,HISTORICO!$N50,REG!$AA$2:$AA$124)+SUMIF(REG!$AB$2:$AB$124,HISTORICO!$N50,REG!$AG$2:$AG$124)</f>
        <v>0</v>
      </c>
      <c r="O49" s="6">
        <f>SUM(HISTORICO!$X50:$AA50)</f>
        <v>3</v>
      </c>
      <c r="P49" s="188">
        <f>HISTORICO!$AB50/HISTORICO!$O50</f>
        <v>0.75</v>
      </c>
    </row>
    <row r="50">
      <c r="A50" s="187" t="s">
        <v>52</v>
      </c>
      <c r="B50" s="6">
        <f>SUM(HISTORICO!$P51:$T51)</f>
        <v>4</v>
      </c>
      <c r="C50" s="6">
        <f>COUNTIF(REG!$D$2:$D$124,HISTORICO!$N51)</f>
        <v>0</v>
      </c>
      <c r="D50" s="6">
        <f>COUNTIF(REG!$J$2:$J$124,HISTORICO!$N51)</f>
        <v>0</v>
      </c>
      <c r="E50" s="6">
        <f>COUNTIF(REG!$P$2:$P$124,HISTORICO!$N51)</f>
        <v>0</v>
      </c>
      <c r="F50" s="6">
        <f>COUNTIF(REG!$V$2:$V$124,HISTORICO!$N51)</f>
        <v>0</v>
      </c>
      <c r="G50" s="6">
        <f>COUNTIF(REG!$AB$2:$AB$124,HISTORICO!$N51)</f>
        <v>0</v>
      </c>
      <c r="H50" s="161">
        <f>HISTORICO!$P51/HISTORICO!$O51</f>
        <v>0.25</v>
      </c>
      <c r="I50" s="161">
        <f>HISTORICO!$Q51/HISTORICO!$O51</f>
        <v>0.25</v>
      </c>
      <c r="J50" s="161">
        <f>(HISTORICO!$S51+HISTORICO!$T51)/HISTORICO!$O51</f>
        <v>0.25</v>
      </c>
      <c r="K50" s="6">
        <f>SUMIF(REG!$D$2:$D$124,HISTORICO!$N51,REG!$F$2:$F$124)+SUMIF(REG!$J$2:$J$124,HISTORICO!$N51,REG!$L$2:$L$124)+SUMIF(REG!$P$2:$P$124,HISTORICO!$N51,REG!$R$2:$R$124)+SUMIF(REG!$V$2:$V$124,HISTORICO!$N51,REG!$X$2:$X$124)+SUMIF(REG!$AB$2:$AB$124,HISTORICO!$N51,REG!$AD$2:$AD$124)</f>
        <v>0</v>
      </c>
      <c r="L50" s="6">
        <f>SUMIF(REG!$D$2:$D$124,HISTORICO!$N51,REG!$G$2:$G$124)+SUMIF(REG!$J$2:$J$124,HISTORICO!$N51,REG!$M$2:$M$124)+SUMIF(REG!$P$2:$P$124,HISTORICO!$N51,REG!$S$2:$S$124)+SUMIF(REG!$V$2:$V$124,HISTORICO!$N51,REG!$Y$2:$Y$124)+SUMIF(REG!$AB$2:$AB$124,HISTORICO!$N51,REG!$AE$2:$AE$124)</f>
        <v>0</v>
      </c>
      <c r="M50" s="6">
        <f>SUMIF(REG!$D$2:$D$124,HISTORICO!$N51,REG!$H$2:$H$124)+SUMIF(REG!$J$2:$J$124,HISTORICO!$N51,REG!$N$2:$N$124)+SUMIF(REG!$P$2:$P$124,HISTORICO!$N51,REG!$T$2:$T$124)+SUMIF(REG!$V$2:$V$124,HISTORICO!$N51,REG!$Z$2:$Z$124)+SUMIF(REG!$AB$2:$AB$124,HISTORICO!$N51,REG!$AF$2:$AF$124)</f>
        <v>0</v>
      </c>
      <c r="N50" s="6">
        <f>SUMIF(REG!$D$2:$D$124,HISTORICO!$N51,REG!$I$2:$I$124)+SUMIF(REG!$J$2:$J$124,HISTORICO!$N51,REG!$O$2:$O$124)+SUMIF(REG!$P$2:$P$124,HISTORICO!$N51,REG!$U$2:$U$124)+SUMIF(REG!$V$2:$V$124,HISTORICO!$N51,REG!$AA$2:$AA$124)+SUMIF(REG!$AB$2:$AB$124,HISTORICO!$N51,REG!$AG$2:$AG$124)</f>
        <v>0</v>
      </c>
      <c r="O50" s="6">
        <f>SUM(HISTORICO!$X51:$AA51)</f>
        <v>3</v>
      </c>
      <c r="P50" s="188">
        <f>HISTORICO!$AB51/HISTORICO!$O51</f>
        <v>0.75</v>
      </c>
    </row>
    <row r="51">
      <c r="A51" s="187" t="s">
        <v>42</v>
      </c>
      <c r="B51" s="6">
        <f>SUM(HISTORICO!$P52:$T52)</f>
        <v>4</v>
      </c>
      <c r="C51" s="6">
        <f>COUNTIF(REG!$D$2:$D$124,HISTORICO!$N52)</f>
        <v>1</v>
      </c>
      <c r="D51" s="6">
        <f>COUNTIF(REG!$J$2:$J$124,HISTORICO!$N52)</f>
        <v>2</v>
      </c>
      <c r="E51" s="6">
        <f>COUNTIF(REG!$P$2:$P$124,HISTORICO!$N52)</f>
        <v>5</v>
      </c>
      <c r="F51" s="6">
        <f>COUNTIF(REG!$V$2:$V$124,HISTORICO!$N52)</f>
        <v>2</v>
      </c>
      <c r="G51" s="6">
        <f>COUNTIF(REG!$AB$2:$AB$124,HISTORICO!$N52)</f>
        <v>0</v>
      </c>
      <c r="H51" s="161">
        <f>HISTORICO!$P52/HISTORICO!$O52</f>
        <v>0.25</v>
      </c>
      <c r="I51" s="161">
        <f>HISTORICO!$Q52/HISTORICO!$O52</f>
        <v>0.5</v>
      </c>
      <c r="J51" s="161">
        <f>(HISTORICO!$S52+HISTORICO!$T52)/HISTORICO!$O52</f>
        <v>0</v>
      </c>
      <c r="K51" s="6">
        <f>SUMIF(REG!$D$2:$D$124,HISTORICO!$N52,REG!$F$2:$F$124)+SUMIF(REG!$J$2:$J$124,HISTORICO!$N52,REG!$L$2:$L$124)+SUMIF(REG!$P$2:$P$124,HISTORICO!$N52,REG!$R$2:$R$124)+SUMIF(REG!$V$2:$V$124,HISTORICO!$N52,REG!$X$2:$X$124)+SUMIF(REG!$AB$2:$AB$124,HISTORICO!$N52,REG!$AD$2:$AD$124)</f>
        <v>4</v>
      </c>
      <c r="L51" s="6">
        <f>SUMIF(REG!$D$2:$D$124,HISTORICO!$N52,REG!$G$2:$G$124)+SUMIF(REG!$J$2:$J$124,HISTORICO!$N52,REG!$M$2:$M$124)+SUMIF(REG!$P$2:$P$124,HISTORICO!$N52,REG!$S$2:$S$124)+SUMIF(REG!$V$2:$V$124,HISTORICO!$N52,REG!$Y$2:$Y$124)+SUMIF(REG!$AB$2:$AB$124,HISTORICO!$N52,REG!$AE$2:$AE$124)</f>
        <v>0</v>
      </c>
      <c r="M51" s="6">
        <f>SUMIF(REG!$D$2:$D$124,HISTORICO!$N52,REG!$H$2:$H$124)+SUMIF(REG!$J$2:$J$124,HISTORICO!$N52,REG!$N$2:$N$124)+SUMIF(REG!$P$2:$P$124,HISTORICO!$N52,REG!$T$2:$T$124)+SUMIF(REG!$V$2:$V$124,HISTORICO!$N52,REG!$Z$2:$Z$124)+SUMIF(REG!$AB$2:$AB$124,HISTORICO!$N52,REG!$AF$2:$AF$124)</f>
        <v>0</v>
      </c>
      <c r="N51" s="6">
        <f>SUMIF(REG!$D$2:$D$124,HISTORICO!$N52,REG!$I$2:$I$124)+SUMIF(REG!$J$2:$J$124,HISTORICO!$N52,REG!$O$2:$O$124)+SUMIF(REG!$P$2:$P$124,HISTORICO!$N52,REG!$U$2:$U$124)+SUMIF(REG!$V$2:$V$124,HISTORICO!$N52,REG!$AA$2:$AA$124)+SUMIF(REG!$AB$2:$AB$124,HISTORICO!$N52,REG!$AG$2:$AG$124)</f>
        <v>0</v>
      </c>
      <c r="O51" s="6">
        <f>SUM(HISTORICO!$X52:$AA52)</f>
        <v>2</v>
      </c>
      <c r="P51" s="188">
        <f>HISTORICO!$AB52/HISTORICO!$O52</f>
        <v>0.5</v>
      </c>
    </row>
    <row r="52">
      <c r="A52" s="187" t="s">
        <v>507</v>
      </c>
      <c r="B52" s="6">
        <f>SUM(HISTORICO!$P53:$T53)</f>
        <v>4</v>
      </c>
      <c r="C52" s="6">
        <f>COUNTIF(REG!$D$2:$D$124,HISTORICO!$N53)</f>
        <v>0</v>
      </c>
      <c r="D52" s="6">
        <f>COUNTIF(REG!$J$2:$J$124,HISTORICO!$N53)</f>
        <v>0</v>
      </c>
      <c r="E52" s="6">
        <f>COUNTIF(REG!$P$2:$P$124,HISTORICO!$N53)</f>
        <v>0</v>
      </c>
      <c r="F52" s="6">
        <f>COUNTIF(REG!$V$2:$V$124,HISTORICO!$N53)</f>
        <v>0</v>
      </c>
      <c r="G52" s="6">
        <f>COUNTIF(REG!$AB$2:$AB$124,HISTORICO!$N53)</f>
        <v>0</v>
      </c>
      <c r="H52" s="161">
        <f>HISTORICO!$P53/HISTORICO!$O53</f>
        <v>0.25</v>
      </c>
      <c r="I52" s="161">
        <f>HISTORICO!$Q53/HISTORICO!$O53</f>
        <v>0.25</v>
      </c>
      <c r="J52" s="161">
        <f>(HISTORICO!$S53+HISTORICO!$T53)/HISTORICO!$O53</f>
        <v>0</v>
      </c>
      <c r="K52" s="6">
        <f>SUMIF(REG!$D$2:$D$124,HISTORICO!$N53,REG!$F$2:$F$124)+SUMIF(REG!$J$2:$J$124,HISTORICO!$N53,REG!$L$2:$L$124)+SUMIF(REG!$P$2:$P$124,HISTORICO!$N53,REG!$R$2:$R$124)+SUMIF(REG!$V$2:$V$124,HISTORICO!$N53,REG!$X$2:$X$124)+SUMIF(REG!$AB$2:$AB$124,HISTORICO!$N53,REG!$AD$2:$AD$124)</f>
        <v>0</v>
      </c>
      <c r="L52" s="6">
        <f>SUMIF(REG!$D$2:$D$124,HISTORICO!$N53,REG!$G$2:$G$124)+SUMIF(REG!$J$2:$J$124,HISTORICO!$N53,REG!$M$2:$M$124)+SUMIF(REG!$P$2:$P$124,HISTORICO!$N53,REG!$S$2:$S$124)+SUMIF(REG!$V$2:$V$124,HISTORICO!$N53,REG!$Y$2:$Y$124)+SUMIF(REG!$AB$2:$AB$124,HISTORICO!$N53,REG!$AE$2:$AE$124)</f>
        <v>0</v>
      </c>
      <c r="M52" s="6">
        <f>SUMIF(REG!$D$2:$D$124,HISTORICO!$N53,REG!$H$2:$H$124)+SUMIF(REG!$J$2:$J$124,HISTORICO!$N53,REG!$N$2:$N$124)+SUMIF(REG!$P$2:$P$124,HISTORICO!$N53,REG!$T$2:$T$124)+SUMIF(REG!$V$2:$V$124,HISTORICO!$N53,REG!$Z$2:$Z$124)+SUMIF(REG!$AB$2:$AB$124,HISTORICO!$N53,REG!$AF$2:$AF$124)</f>
        <v>0</v>
      </c>
      <c r="N52" s="6">
        <f>SUMIF(REG!$D$2:$D$124,HISTORICO!$N53,REG!$I$2:$I$124)+SUMIF(REG!$J$2:$J$124,HISTORICO!$N53,REG!$O$2:$O$124)+SUMIF(REG!$P$2:$P$124,HISTORICO!$N53,REG!$U$2:$U$124)+SUMIF(REG!$V$2:$V$124,HISTORICO!$N53,REG!$AA$2:$AA$124)+SUMIF(REG!$AB$2:$AB$124,HISTORICO!$N53,REG!$AG$2:$AG$124)</f>
        <v>0</v>
      </c>
      <c r="O52" s="6">
        <f>SUM(HISTORICO!$X53:$AA53)</f>
        <v>1</v>
      </c>
      <c r="P52" s="188">
        <f>HISTORICO!$AB53/HISTORICO!$O53</f>
        <v>0.25</v>
      </c>
    </row>
    <row r="53">
      <c r="A53" s="187" t="s">
        <v>373</v>
      </c>
      <c r="B53" s="6">
        <f>SUM(HISTORICO!$P54:$T54)</f>
        <v>4</v>
      </c>
      <c r="C53" s="6">
        <f>COUNTIF(REG!$D$2:$D$124,HISTORICO!$N54)</f>
        <v>2</v>
      </c>
      <c r="D53" s="6">
        <f>COUNTIF(REG!$J$2:$J$124,HISTORICO!$N54)</f>
        <v>2</v>
      </c>
      <c r="E53" s="6">
        <f>COUNTIF(REG!$P$2:$P$124,HISTORICO!$N54)</f>
        <v>2</v>
      </c>
      <c r="F53" s="6">
        <f>COUNTIF(REG!$V$2:$V$124,HISTORICO!$N54)</f>
        <v>0</v>
      </c>
      <c r="G53" s="6">
        <f>COUNTIF(REG!$AB$2:$AB$124,HISTORICO!$N54)</f>
        <v>0</v>
      </c>
      <c r="H53" s="161">
        <f>HISTORICO!$P54/HISTORICO!$O54</f>
        <v>0</v>
      </c>
      <c r="I53" s="161">
        <f>HISTORICO!$Q54/HISTORICO!$O54</f>
        <v>0.5</v>
      </c>
      <c r="J53" s="161">
        <f>(HISTORICO!$S54+HISTORICO!$T54)/HISTORICO!$O54</f>
        <v>0</v>
      </c>
      <c r="K53" s="6">
        <f>SUMIF(REG!$D$2:$D$124,HISTORICO!$N54,REG!$F$2:$F$124)+SUMIF(REG!$J$2:$J$124,HISTORICO!$N54,REG!$L$2:$L$124)+SUMIF(REG!$P$2:$P$124,HISTORICO!$N54,REG!$R$2:$R$124)+SUMIF(REG!$V$2:$V$124,HISTORICO!$N54,REG!$X$2:$X$124)+SUMIF(REG!$AB$2:$AB$124,HISTORICO!$N54,REG!$AD$2:$AD$124)</f>
        <v>2</v>
      </c>
      <c r="L53" s="6">
        <f>SUMIF(REG!$D$2:$D$124,HISTORICO!$N54,REG!$G$2:$G$124)+SUMIF(REG!$J$2:$J$124,HISTORICO!$N54,REG!$M$2:$M$124)+SUMIF(REG!$P$2:$P$124,HISTORICO!$N54,REG!$S$2:$S$124)+SUMIF(REG!$V$2:$V$124,HISTORICO!$N54,REG!$Y$2:$Y$124)+SUMIF(REG!$AB$2:$AB$124,HISTORICO!$N54,REG!$AE$2:$AE$124)</f>
        <v>2</v>
      </c>
      <c r="M53" s="6">
        <f>SUMIF(REG!$D$2:$D$124,HISTORICO!$N54,REG!$H$2:$H$124)+SUMIF(REG!$J$2:$J$124,HISTORICO!$N54,REG!$N$2:$N$124)+SUMIF(REG!$P$2:$P$124,HISTORICO!$N54,REG!$T$2:$T$124)+SUMIF(REG!$V$2:$V$124,HISTORICO!$N54,REG!$Z$2:$Z$124)+SUMIF(REG!$AB$2:$AB$124,HISTORICO!$N54,REG!$AF$2:$AF$124)</f>
        <v>0</v>
      </c>
      <c r="N53" s="6">
        <f>SUMIF(REG!$D$2:$D$124,HISTORICO!$N54,REG!$I$2:$I$124)+SUMIF(REG!$J$2:$J$124,HISTORICO!$N54,REG!$O$2:$O$124)+SUMIF(REG!$P$2:$P$124,HISTORICO!$N54,REG!$U$2:$U$124)+SUMIF(REG!$V$2:$V$124,HISTORICO!$N54,REG!$AA$2:$AA$124)+SUMIF(REG!$AB$2:$AB$124,HISTORICO!$N54,REG!$AG$2:$AG$124)</f>
        <v>0</v>
      </c>
      <c r="O53" s="6">
        <f>SUM(HISTORICO!$X54:$AA54)</f>
        <v>1</v>
      </c>
      <c r="P53" s="188">
        <f>HISTORICO!$AB54/HISTORICO!$O54</f>
        <v>0.25</v>
      </c>
    </row>
    <row r="54">
      <c r="A54" s="187" t="s">
        <v>377</v>
      </c>
      <c r="B54" s="6">
        <f>SUM(HISTORICO!$P55:$T55)</f>
        <v>4</v>
      </c>
      <c r="C54" s="6">
        <f>COUNTIF(REG!$D$2:$D$124,HISTORICO!$N55)</f>
        <v>0</v>
      </c>
      <c r="D54" s="6">
        <f>COUNTIF(REG!$J$2:$J$124,HISTORICO!$N55)</f>
        <v>0</v>
      </c>
      <c r="E54" s="6">
        <f>COUNTIF(REG!$P$2:$P$124,HISTORICO!$N55)</f>
        <v>0</v>
      </c>
      <c r="F54" s="6">
        <f>COUNTIF(REG!$V$2:$V$124,HISTORICO!$N55)</f>
        <v>0</v>
      </c>
      <c r="G54" s="6">
        <f>COUNTIF(REG!$AB$2:$AB$124,HISTORICO!$N55)</f>
        <v>0</v>
      </c>
      <c r="H54" s="161">
        <f>HISTORICO!$P55/HISTORICO!$O55</f>
        <v>0</v>
      </c>
      <c r="I54" s="161">
        <f>HISTORICO!$Q55/HISTORICO!$O55</f>
        <v>0</v>
      </c>
      <c r="J54" s="161">
        <f>(HISTORICO!$S55+HISTORICO!$T55)/HISTORICO!$O55</f>
        <v>0.25</v>
      </c>
      <c r="K54" s="6">
        <f>SUMIF(REG!$D$2:$D$124,HISTORICO!$N55,REG!$F$2:$F$124)+SUMIF(REG!$J$2:$J$124,HISTORICO!$N55,REG!$L$2:$L$124)+SUMIF(REG!$P$2:$P$124,HISTORICO!$N55,REG!$R$2:$R$124)+SUMIF(REG!$V$2:$V$124,HISTORICO!$N55,REG!$X$2:$X$124)+SUMIF(REG!$AB$2:$AB$124,HISTORICO!$N55,REG!$AD$2:$AD$124)</f>
        <v>0</v>
      </c>
      <c r="L54" s="6">
        <f>SUMIF(REG!$D$2:$D$124,HISTORICO!$N55,REG!$G$2:$G$124)+SUMIF(REG!$J$2:$J$124,HISTORICO!$N55,REG!$M$2:$M$124)+SUMIF(REG!$P$2:$P$124,HISTORICO!$N55,REG!$S$2:$S$124)+SUMIF(REG!$V$2:$V$124,HISTORICO!$N55,REG!$Y$2:$Y$124)+SUMIF(REG!$AB$2:$AB$124,HISTORICO!$N55,REG!$AE$2:$AE$124)</f>
        <v>0</v>
      </c>
      <c r="M54" s="6">
        <f>SUMIF(REG!$D$2:$D$124,HISTORICO!$N55,REG!$H$2:$H$124)+SUMIF(REG!$J$2:$J$124,HISTORICO!$N55,REG!$N$2:$N$124)+SUMIF(REG!$P$2:$P$124,HISTORICO!$N55,REG!$T$2:$T$124)+SUMIF(REG!$V$2:$V$124,HISTORICO!$N55,REG!$Z$2:$Z$124)+SUMIF(REG!$AB$2:$AB$124,HISTORICO!$N55,REG!$AF$2:$AF$124)</f>
        <v>0</v>
      </c>
      <c r="N54" s="6">
        <f>SUMIF(REG!$D$2:$D$124,HISTORICO!$N55,REG!$I$2:$I$124)+SUMIF(REG!$J$2:$J$124,HISTORICO!$N55,REG!$O$2:$O$124)+SUMIF(REG!$P$2:$P$124,HISTORICO!$N55,REG!$U$2:$U$124)+SUMIF(REG!$V$2:$V$124,HISTORICO!$N55,REG!$AA$2:$AA$124)+SUMIF(REG!$AB$2:$AB$124,HISTORICO!$N55,REG!$AG$2:$AG$124)</f>
        <v>0</v>
      </c>
      <c r="O54" s="6">
        <f>SUM(HISTORICO!$X55:$AA55)</f>
        <v>0</v>
      </c>
      <c r="P54" s="188">
        <f>HISTORICO!$AB55/HISTORICO!$O55</f>
        <v>0</v>
      </c>
    </row>
    <row r="55">
      <c r="A55" s="187" t="s">
        <v>74</v>
      </c>
      <c r="B55" s="6">
        <f>SUM(HISTORICO!$P56:$T56)</f>
        <v>3</v>
      </c>
      <c r="C55" s="6">
        <f>COUNTIF(REG!$D$2:$D$124,HISTORICO!$N56)</f>
        <v>1</v>
      </c>
      <c r="D55" s="6">
        <f>COUNTIF(REG!$J$2:$J$124,HISTORICO!$N56)</f>
        <v>0</v>
      </c>
      <c r="E55" s="6">
        <f>COUNTIF(REG!$P$2:$P$124,HISTORICO!$N56)</f>
        <v>0</v>
      </c>
      <c r="F55" s="6">
        <f>COUNTIF(REG!$V$2:$V$124,HISTORICO!$N56)</f>
        <v>0</v>
      </c>
      <c r="G55" s="6">
        <f>COUNTIF(REG!$AB$2:$AB$124,HISTORICO!$N56)</f>
        <v>0</v>
      </c>
      <c r="H55" s="161">
        <f>HISTORICO!$P56/HISTORICO!$O56</f>
        <v>0.6666666667</v>
      </c>
      <c r="I55" s="161">
        <f>HISTORICO!$Q56/HISTORICO!$O56</f>
        <v>0.3333333333</v>
      </c>
      <c r="J55" s="161">
        <f>(HISTORICO!$S56+HISTORICO!$T56)/HISTORICO!$O56</f>
        <v>0</v>
      </c>
      <c r="K55" s="6">
        <f>SUMIF(REG!$D$2:$D$124,HISTORICO!$N56,REG!$F$2:$F$124)+SUMIF(REG!$J$2:$J$124,HISTORICO!$N56,REG!$L$2:$L$124)+SUMIF(REG!$P$2:$P$124,HISTORICO!$N56,REG!$R$2:$R$124)+SUMIF(REG!$V$2:$V$124,HISTORICO!$N56,REG!$X$2:$X$124)+SUMIF(REG!$AB$2:$AB$124,HISTORICO!$N56,REG!$AD$2:$AD$124)</f>
        <v>3</v>
      </c>
      <c r="L55" s="6">
        <f>SUMIF(REG!$D$2:$D$124,HISTORICO!$N56,REG!$G$2:$G$124)+SUMIF(REG!$J$2:$J$124,HISTORICO!$N56,REG!$M$2:$M$124)+SUMIF(REG!$P$2:$P$124,HISTORICO!$N56,REG!$S$2:$S$124)+SUMIF(REG!$V$2:$V$124,HISTORICO!$N56,REG!$Y$2:$Y$124)+SUMIF(REG!$AB$2:$AB$124,HISTORICO!$N56,REG!$AE$2:$AE$124)</f>
        <v>0</v>
      </c>
      <c r="M55" s="6">
        <f>SUMIF(REG!$D$2:$D$124,HISTORICO!$N56,REG!$H$2:$H$124)+SUMIF(REG!$J$2:$J$124,HISTORICO!$N56,REG!$N$2:$N$124)+SUMIF(REG!$P$2:$P$124,HISTORICO!$N56,REG!$T$2:$T$124)+SUMIF(REG!$V$2:$V$124,HISTORICO!$N56,REG!$Z$2:$Z$124)+SUMIF(REG!$AB$2:$AB$124,HISTORICO!$N56,REG!$AF$2:$AF$124)</f>
        <v>0</v>
      </c>
      <c r="N55" s="6">
        <f>SUMIF(REG!$D$2:$D$124,HISTORICO!$N56,REG!$I$2:$I$124)+SUMIF(REG!$J$2:$J$124,HISTORICO!$N56,REG!$O$2:$O$124)+SUMIF(REG!$P$2:$P$124,HISTORICO!$N56,REG!$U$2:$U$124)+SUMIF(REG!$V$2:$V$124,HISTORICO!$N56,REG!$AA$2:$AA$124)+SUMIF(REG!$AB$2:$AB$124,HISTORICO!$N56,REG!$AG$2:$AG$124)</f>
        <v>0</v>
      </c>
      <c r="O55" s="6">
        <f>SUM(HISTORICO!$X56:$AA56)</f>
        <v>6</v>
      </c>
      <c r="P55" s="188">
        <f>HISTORICO!$AB56/HISTORICO!$O56</f>
        <v>2</v>
      </c>
    </row>
    <row r="56">
      <c r="A56" s="187" t="s">
        <v>397</v>
      </c>
      <c r="B56" s="6">
        <f>SUM(HISTORICO!$P57:$T57)</f>
        <v>3</v>
      </c>
      <c r="C56" s="6">
        <f>COUNTIF(REG!$D$2:$D$124,HISTORICO!$N57)</f>
        <v>0</v>
      </c>
      <c r="D56" s="6">
        <f>COUNTIF(REG!$J$2:$J$124,HISTORICO!$N57)</f>
        <v>0</v>
      </c>
      <c r="E56" s="6">
        <f>COUNTIF(REG!$P$2:$P$124,HISTORICO!$N57)</f>
        <v>0</v>
      </c>
      <c r="F56" s="6">
        <f>COUNTIF(REG!$V$2:$V$124,HISTORICO!$N57)</f>
        <v>0</v>
      </c>
      <c r="G56" s="6">
        <f>COUNTIF(REG!$AB$2:$AB$124,HISTORICO!$N57)</f>
        <v>0</v>
      </c>
      <c r="H56" s="161">
        <f>HISTORICO!$P57/HISTORICO!$O57</f>
        <v>0.6666666667</v>
      </c>
      <c r="I56" s="161">
        <f>HISTORICO!$Q57/HISTORICO!$O57</f>
        <v>0.3333333333</v>
      </c>
      <c r="J56" s="161">
        <f>(HISTORICO!$S57+HISTORICO!$T57)/HISTORICO!$O57</f>
        <v>0</v>
      </c>
      <c r="K56" s="6">
        <f>SUMIF(REG!$D$2:$D$124,HISTORICO!$N57,REG!$F$2:$F$124)+SUMIF(REG!$J$2:$J$124,HISTORICO!$N57,REG!$L$2:$L$124)+SUMIF(REG!$P$2:$P$124,HISTORICO!$N57,REG!$R$2:$R$124)+SUMIF(REG!$V$2:$V$124,HISTORICO!$N57,REG!$X$2:$X$124)+SUMIF(REG!$AB$2:$AB$124,HISTORICO!$N57,REG!$AD$2:$AD$124)</f>
        <v>0</v>
      </c>
      <c r="L56" s="6">
        <f>SUMIF(REG!$D$2:$D$124,HISTORICO!$N57,REG!$G$2:$G$124)+SUMIF(REG!$J$2:$J$124,HISTORICO!$N57,REG!$M$2:$M$124)+SUMIF(REG!$P$2:$P$124,HISTORICO!$N57,REG!$S$2:$S$124)+SUMIF(REG!$V$2:$V$124,HISTORICO!$N57,REG!$Y$2:$Y$124)+SUMIF(REG!$AB$2:$AB$124,HISTORICO!$N57,REG!$AE$2:$AE$124)</f>
        <v>0</v>
      </c>
      <c r="M56" s="6">
        <f>SUMIF(REG!$D$2:$D$124,HISTORICO!$N57,REG!$H$2:$H$124)+SUMIF(REG!$J$2:$J$124,HISTORICO!$N57,REG!$N$2:$N$124)+SUMIF(REG!$P$2:$P$124,HISTORICO!$N57,REG!$T$2:$T$124)+SUMIF(REG!$V$2:$V$124,HISTORICO!$N57,REG!$Z$2:$Z$124)+SUMIF(REG!$AB$2:$AB$124,HISTORICO!$N57,REG!$AF$2:$AF$124)</f>
        <v>0</v>
      </c>
      <c r="N56" s="6">
        <f>SUMIF(REG!$D$2:$D$124,HISTORICO!$N57,REG!$I$2:$I$124)+SUMIF(REG!$J$2:$J$124,HISTORICO!$N57,REG!$O$2:$O$124)+SUMIF(REG!$P$2:$P$124,HISTORICO!$N57,REG!$U$2:$U$124)+SUMIF(REG!$V$2:$V$124,HISTORICO!$N57,REG!$AA$2:$AA$124)+SUMIF(REG!$AB$2:$AB$124,HISTORICO!$N57,REG!$AG$2:$AG$124)</f>
        <v>0</v>
      </c>
      <c r="O56" s="6">
        <f>SUM(HISTORICO!$X57:$AA57)</f>
        <v>6</v>
      </c>
      <c r="P56" s="188">
        <f>HISTORICO!$AB57/HISTORICO!$O57</f>
        <v>2</v>
      </c>
    </row>
    <row r="57">
      <c r="A57" s="187" t="s">
        <v>51</v>
      </c>
      <c r="B57" s="6">
        <f>SUM(HISTORICO!$P58:$T58)</f>
        <v>3</v>
      </c>
      <c r="C57" s="6">
        <f>COUNTIF(REG!$D$2:$D$124,HISTORICO!$N58)</f>
        <v>0</v>
      </c>
      <c r="D57" s="6">
        <f>COUNTIF(REG!$J$2:$J$124,HISTORICO!$N58)</f>
        <v>0</v>
      </c>
      <c r="E57" s="6">
        <f>COUNTIF(REG!$P$2:$P$124,HISTORICO!$N58)</f>
        <v>0</v>
      </c>
      <c r="F57" s="6">
        <f>COUNTIF(REG!$V$2:$V$124,HISTORICO!$N58)</f>
        <v>0</v>
      </c>
      <c r="G57" s="6">
        <f>COUNTIF(REG!$AB$2:$AB$124,HISTORICO!$N58)</f>
        <v>0</v>
      </c>
      <c r="H57" s="161">
        <f>HISTORICO!$P58/HISTORICO!$O58</f>
        <v>0.6666666667</v>
      </c>
      <c r="I57" s="161">
        <f>HISTORICO!$Q58/HISTORICO!$O58</f>
        <v>0</v>
      </c>
      <c r="J57" s="161">
        <f>(HISTORICO!$S58+HISTORICO!$T58)/HISTORICO!$O58</f>
        <v>0.3333333333</v>
      </c>
      <c r="K57" s="6">
        <f>SUMIF(REG!$D$2:$D$124,HISTORICO!$N58,REG!$F$2:$F$124)+SUMIF(REG!$J$2:$J$124,HISTORICO!$N58,REG!$L$2:$L$124)+SUMIF(REG!$P$2:$P$124,HISTORICO!$N58,REG!$R$2:$R$124)+SUMIF(REG!$V$2:$V$124,HISTORICO!$N58,REG!$X$2:$X$124)+SUMIF(REG!$AB$2:$AB$124,HISTORICO!$N58,REG!$AD$2:$AD$124)</f>
        <v>0</v>
      </c>
      <c r="L57" s="6">
        <f>SUMIF(REG!$D$2:$D$124,HISTORICO!$N58,REG!$G$2:$G$124)+SUMIF(REG!$J$2:$J$124,HISTORICO!$N58,REG!$M$2:$M$124)+SUMIF(REG!$P$2:$P$124,HISTORICO!$N58,REG!$S$2:$S$124)+SUMIF(REG!$V$2:$V$124,HISTORICO!$N58,REG!$Y$2:$Y$124)+SUMIF(REG!$AB$2:$AB$124,HISTORICO!$N58,REG!$AE$2:$AE$124)</f>
        <v>0</v>
      </c>
      <c r="M57" s="6">
        <f>SUMIF(REG!$D$2:$D$124,HISTORICO!$N58,REG!$H$2:$H$124)+SUMIF(REG!$J$2:$J$124,HISTORICO!$N58,REG!$N$2:$N$124)+SUMIF(REG!$P$2:$P$124,HISTORICO!$N58,REG!$T$2:$T$124)+SUMIF(REG!$V$2:$V$124,HISTORICO!$N58,REG!$Z$2:$Z$124)+SUMIF(REG!$AB$2:$AB$124,HISTORICO!$N58,REG!$AF$2:$AF$124)</f>
        <v>0</v>
      </c>
      <c r="N57" s="6">
        <f>SUMIF(REG!$D$2:$D$124,HISTORICO!$N58,REG!$I$2:$I$124)+SUMIF(REG!$J$2:$J$124,HISTORICO!$N58,REG!$O$2:$O$124)+SUMIF(REG!$P$2:$P$124,HISTORICO!$N58,REG!$U$2:$U$124)+SUMIF(REG!$V$2:$V$124,HISTORICO!$N58,REG!$AA$2:$AA$124)+SUMIF(REG!$AB$2:$AB$124,HISTORICO!$N58,REG!$AG$2:$AG$124)</f>
        <v>0</v>
      </c>
      <c r="O57" s="6">
        <f>SUM(HISTORICO!$X58:$AA58)</f>
        <v>6</v>
      </c>
      <c r="P57" s="188">
        <f>HISTORICO!$AB58/HISTORICO!$O58</f>
        <v>2</v>
      </c>
    </row>
    <row r="58">
      <c r="A58" s="187" t="s">
        <v>418</v>
      </c>
      <c r="B58" s="6">
        <f>SUM(HISTORICO!$P59:$T59)</f>
        <v>3</v>
      </c>
      <c r="C58" s="6">
        <f>COUNTIF(REG!$D$2:$D$124,HISTORICO!$N59)</f>
        <v>0</v>
      </c>
      <c r="D58" s="6">
        <f>COUNTIF(REG!$J$2:$J$124,HISTORICO!$N59)</f>
        <v>0</v>
      </c>
      <c r="E58" s="6">
        <f>COUNTIF(REG!$P$2:$P$124,HISTORICO!$N59)</f>
        <v>0</v>
      </c>
      <c r="F58" s="6">
        <f>COUNTIF(REG!$V$2:$V$124,HISTORICO!$N59)</f>
        <v>0</v>
      </c>
      <c r="G58" s="6">
        <f>COUNTIF(REG!$AB$2:$AB$124,HISTORICO!$N59)</f>
        <v>0</v>
      </c>
      <c r="H58" s="161">
        <f>HISTORICO!$P59/HISTORICO!$O59</f>
        <v>0.6666666667</v>
      </c>
      <c r="I58" s="161">
        <f>HISTORICO!$Q59/HISTORICO!$O59</f>
        <v>0</v>
      </c>
      <c r="J58" s="161">
        <f>(HISTORICO!$S59+HISTORICO!$T59)/HISTORICO!$O59</f>
        <v>0</v>
      </c>
      <c r="K58" s="6">
        <f>SUMIF(REG!$D$2:$D$124,HISTORICO!$N59,REG!$F$2:$F$124)+SUMIF(REG!$J$2:$J$124,HISTORICO!$N59,REG!$L$2:$L$124)+SUMIF(REG!$P$2:$P$124,HISTORICO!$N59,REG!$R$2:$R$124)+SUMIF(REG!$V$2:$V$124,HISTORICO!$N59,REG!$X$2:$X$124)+SUMIF(REG!$AB$2:$AB$124,HISTORICO!$N59,REG!$AD$2:$AD$124)</f>
        <v>0</v>
      </c>
      <c r="L58" s="6">
        <f>SUMIF(REG!$D$2:$D$124,HISTORICO!$N59,REG!$G$2:$G$124)+SUMIF(REG!$J$2:$J$124,HISTORICO!$N59,REG!$M$2:$M$124)+SUMIF(REG!$P$2:$P$124,HISTORICO!$N59,REG!$S$2:$S$124)+SUMIF(REG!$V$2:$V$124,HISTORICO!$N59,REG!$Y$2:$Y$124)+SUMIF(REG!$AB$2:$AB$124,HISTORICO!$N59,REG!$AE$2:$AE$124)</f>
        <v>0</v>
      </c>
      <c r="M58" s="6">
        <f>SUMIF(REG!$D$2:$D$124,HISTORICO!$N59,REG!$H$2:$H$124)+SUMIF(REG!$J$2:$J$124,HISTORICO!$N59,REG!$N$2:$N$124)+SUMIF(REG!$P$2:$P$124,HISTORICO!$N59,REG!$T$2:$T$124)+SUMIF(REG!$V$2:$V$124,HISTORICO!$N59,REG!$Z$2:$Z$124)+SUMIF(REG!$AB$2:$AB$124,HISTORICO!$N59,REG!$AF$2:$AF$124)</f>
        <v>0</v>
      </c>
      <c r="N58" s="6">
        <f>SUMIF(REG!$D$2:$D$124,HISTORICO!$N59,REG!$I$2:$I$124)+SUMIF(REG!$J$2:$J$124,HISTORICO!$N59,REG!$O$2:$O$124)+SUMIF(REG!$P$2:$P$124,HISTORICO!$N59,REG!$U$2:$U$124)+SUMIF(REG!$V$2:$V$124,HISTORICO!$N59,REG!$AA$2:$AA$124)+SUMIF(REG!$AB$2:$AB$124,HISTORICO!$N59,REG!$AG$2:$AG$124)</f>
        <v>0</v>
      </c>
      <c r="O58" s="6">
        <f>SUM(HISTORICO!$X59:$AA59)</f>
        <v>6</v>
      </c>
      <c r="P58" s="188">
        <f>HISTORICO!$AB59/HISTORICO!$O59</f>
        <v>2</v>
      </c>
    </row>
    <row r="59">
      <c r="A59" s="187" t="s">
        <v>114</v>
      </c>
      <c r="B59" s="6">
        <f>SUM(HISTORICO!$P60:$T60)</f>
        <v>3</v>
      </c>
      <c r="C59" s="6">
        <f>COUNTIF(REG!$D$2:$D$124,HISTORICO!$N60)</f>
        <v>0</v>
      </c>
      <c r="D59" s="6">
        <f>COUNTIF(REG!$J$2:$J$124,HISTORICO!$N60)</f>
        <v>1</v>
      </c>
      <c r="E59" s="6">
        <f>COUNTIF(REG!$P$2:$P$124,HISTORICO!$N60)</f>
        <v>1</v>
      </c>
      <c r="F59" s="6">
        <f>COUNTIF(REG!$V$2:$V$124,HISTORICO!$N60)</f>
        <v>0</v>
      </c>
      <c r="G59" s="6">
        <f>COUNTIF(REG!$AB$2:$AB$124,HISTORICO!$N60)</f>
        <v>0</v>
      </c>
      <c r="H59" s="161">
        <f>HISTORICO!$P60/HISTORICO!$O60</f>
        <v>0.6666666667</v>
      </c>
      <c r="I59" s="161">
        <f>HISTORICO!$Q60/HISTORICO!$O60</f>
        <v>0.3333333333</v>
      </c>
      <c r="J59" s="161">
        <f>(HISTORICO!$S60+HISTORICO!$T60)/HISTORICO!$O60</f>
        <v>0</v>
      </c>
      <c r="K59" s="6">
        <f>SUMIF(REG!$D$2:$D$124,HISTORICO!$N60,REG!$F$2:$F$124)+SUMIF(REG!$J$2:$J$124,HISTORICO!$N60,REG!$L$2:$L$124)+SUMIF(REG!$P$2:$P$124,HISTORICO!$N60,REG!$R$2:$R$124)+SUMIF(REG!$V$2:$V$124,HISTORICO!$N60,REG!$X$2:$X$124)+SUMIF(REG!$AB$2:$AB$124,HISTORICO!$N60,REG!$AD$2:$AD$124)</f>
        <v>0</v>
      </c>
      <c r="L59" s="6">
        <f>SUMIF(REG!$D$2:$D$124,HISTORICO!$N60,REG!$G$2:$G$124)+SUMIF(REG!$J$2:$J$124,HISTORICO!$N60,REG!$M$2:$M$124)+SUMIF(REG!$P$2:$P$124,HISTORICO!$N60,REG!$S$2:$S$124)+SUMIF(REG!$V$2:$V$124,HISTORICO!$N60,REG!$Y$2:$Y$124)+SUMIF(REG!$AB$2:$AB$124,HISTORICO!$N60,REG!$AE$2:$AE$124)</f>
        <v>0</v>
      </c>
      <c r="M59" s="6">
        <f>SUMIF(REG!$D$2:$D$124,HISTORICO!$N60,REG!$H$2:$H$124)+SUMIF(REG!$J$2:$J$124,HISTORICO!$N60,REG!$N$2:$N$124)+SUMIF(REG!$P$2:$P$124,HISTORICO!$N60,REG!$T$2:$T$124)+SUMIF(REG!$V$2:$V$124,HISTORICO!$N60,REG!$Z$2:$Z$124)+SUMIF(REG!$AB$2:$AB$124,HISTORICO!$N60,REG!$AF$2:$AF$124)</f>
        <v>0</v>
      </c>
      <c r="N59" s="6">
        <f>SUMIF(REG!$D$2:$D$124,HISTORICO!$N60,REG!$I$2:$I$124)+SUMIF(REG!$J$2:$J$124,HISTORICO!$N60,REG!$O$2:$O$124)+SUMIF(REG!$P$2:$P$124,HISTORICO!$N60,REG!$U$2:$U$124)+SUMIF(REG!$V$2:$V$124,HISTORICO!$N60,REG!$AA$2:$AA$124)+SUMIF(REG!$AB$2:$AB$124,HISTORICO!$N60,REG!$AG$2:$AG$124)</f>
        <v>0</v>
      </c>
      <c r="O59" s="6">
        <f>SUM(HISTORICO!$X60:$AA60)</f>
        <v>5</v>
      </c>
      <c r="P59" s="188">
        <f>HISTORICO!$AB60/HISTORICO!$O60</f>
        <v>1.666666667</v>
      </c>
    </row>
    <row r="60">
      <c r="A60" s="187" t="s">
        <v>498</v>
      </c>
      <c r="B60" s="6">
        <f>SUM(HISTORICO!$P61:$T61)</f>
        <v>3</v>
      </c>
      <c r="C60" s="6">
        <f>COUNTIF(REG!$D$2:$D$124,HISTORICO!$N61)</f>
        <v>0</v>
      </c>
      <c r="D60" s="6">
        <f>COUNTIF(REG!$J$2:$J$124,HISTORICO!$N61)</f>
        <v>0</v>
      </c>
      <c r="E60" s="6">
        <f>COUNTIF(REG!$P$2:$P$124,HISTORICO!$N61)</f>
        <v>0</v>
      </c>
      <c r="F60" s="6">
        <f>COUNTIF(REG!$V$2:$V$124,HISTORICO!$N61)</f>
        <v>0</v>
      </c>
      <c r="G60" s="6">
        <f>COUNTIF(REG!$AB$2:$AB$124,HISTORICO!$N61)</f>
        <v>0</v>
      </c>
      <c r="H60" s="161">
        <f>HISTORICO!$P61/HISTORICO!$O61</f>
        <v>0.3333333333</v>
      </c>
      <c r="I60" s="161">
        <f>HISTORICO!$Q61/HISTORICO!$O61</f>
        <v>0.6666666667</v>
      </c>
      <c r="J60" s="161">
        <f>(HISTORICO!$S61+HISTORICO!$T61)/HISTORICO!$O61</f>
        <v>0</v>
      </c>
      <c r="K60" s="6">
        <f>SUMIF(REG!$D$2:$D$124,HISTORICO!$N61,REG!$F$2:$F$124)+SUMIF(REG!$J$2:$J$124,HISTORICO!$N61,REG!$L$2:$L$124)+SUMIF(REG!$P$2:$P$124,HISTORICO!$N61,REG!$R$2:$R$124)+SUMIF(REG!$V$2:$V$124,HISTORICO!$N61,REG!$X$2:$X$124)+SUMIF(REG!$AB$2:$AB$124,HISTORICO!$N61,REG!$AD$2:$AD$124)</f>
        <v>0</v>
      </c>
      <c r="L60" s="6">
        <f>SUMIF(REG!$D$2:$D$124,HISTORICO!$N61,REG!$G$2:$G$124)+SUMIF(REG!$J$2:$J$124,HISTORICO!$N61,REG!$M$2:$M$124)+SUMIF(REG!$P$2:$P$124,HISTORICO!$N61,REG!$S$2:$S$124)+SUMIF(REG!$V$2:$V$124,HISTORICO!$N61,REG!$Y$2:$Y$124)+SUMIF(REG!$AB$2:$AB$124,HISTORICO!$N61,REG!$AE$2:$AE$124)</f>
        <v>0</v>
      </c>
      <c r="M60" s="6">
        <f>SUMIF(REG!$D$2:$D$124,HISTORICO!$N61,REG!$H$2:$H$124)+SUMIF(REG!$J$2:$J$124,HISTORICO!$N61,REG!$N$2:$N$124)+SUMIF(REG!$P$2:$P$124,HISTORICO!$N61,REG!$T$2:$T$124)+SUMIF(REG!$V$2:$V$124,HISTORICO!$N61,REG!$Z$2:$Z$124)+SUMIF(REG!$AB$2:$AB$124,HISTORICO!$N61,REG!$AF$2:$AF$124)</f>
        <v>0</v>
      </c>
      <c r="N60" s="6">
        <f>SUMIF(REG!$D$2:$D$124,HISTORICO!$N61,REG!$I$2:$I$124)+SUMIF(REG!$J$2:$J$124,HISTORICO!$N61,REG!$O$2:$O$124)+SUMIF(REG!$P$2:$P$124,HISTORICO!$N61,REG!$U$2:$U$124)+SUMIF(REG!$V$2:$V$124,HISTORICO!$N61,REG!$AA$2:$AA$124)+SUMIF(REG!$AB$2:$AB$124,HISTORICO!$N61,REG!$AG$2:$AG$124)</f>
        <v>0</v>
      </c>
      <c r="O60" s="6">
        <f>SUM(HISTORICO!$X61:$AA61)</f>
        <v>2</v>
      </c>
      <c r="P60" s="188">
        <f>HISTORICO!$AB61/HISTORICO!$O61</f>
        <v>0.6666666667</v>
      </c>
    </row>
    <row r="61">
      <c r="A61" s="187" t="s">
        <v>499</v>
      </c>
      <c r="B61" s="6">
        <f>SUM(HISTORICO!$P62:$T62)</f>
        <v>3</v>
      </c>
      <c r="C61" s="6">
        <f>COUNTIF(REG!$D$2:$D$124,HISTORICO!$N62)</f>
        <v>0</v>
      </c>
      <c r="D61" s="6">
        <f>COUNTIF(REG!$J$2:$J$124,HISTORICO!$N62)</f>
        <v>0</v>
      </c>
      <c r="E61" s="6">
        <f>COUNTIF(REG!$P$2:$P$124,HISTORICO!$N62)</f>
        <v>0</v>
      </c>
      <c r="F61" s="6">
        <f>COUNTIF(REG!$V$2:$V$124,HISTORICO!$N62)</f>
        <v>0</v>
      </c>
      <c r="G61" s="6">
        <f>COUNTIF(REG!$AB$2:$AB$124,HISTORICO!$N62)</f>
        <v>0</v>
      </c>
      <c r="H61" s="161">
        <f>HISTORICO!$P62/HISTORICO!$O62</f>
        <v>0.3333333333</v>
      </c>
      <c r="I61" s="161">
        <f>HISTORICO!$Q62/HISTORICO!$O62</f>
        <v>0.3333333333</v>
      </c>
      <c r="J61" s="161">
        <f>(HISTORICO!$S62+HISTORICO!$T62)/HISTORICO!$O62</f>
        <v>0</v>
      </c>
      <c r="K61" s="6">
        <f>SUMIF(REG!$D$2:$D$124,HISTORICO!$N62,REG!$F$2:$F$124)+SUMIF(REG!$J$2:$J$124,HISTORICO!$N62,REG!$L$2:$L$124)+SUMIF(REG!$P$2:$P$124,HISTORICO!$N62,REG!$R$2:$R$124)+SUMIF(REG!$V$2:$V$124,HISTORICO!$N62,REG!$X$2:$X$124)+SUMIF(REG!$AB$2:$AB$124,HISTORICO!$N62,REG!$AD$2:$AD$124)</f>
        <v>0</v>
      </c>
      <c r="L61" s="6">
        <f>SUMIF(REG!$D$2:$D$124,HISTORICO!$N62,REG!$G$2:$G$124)+SUMIF(REG!$J$2:$J$124,HISTORICO!$N62,REG!$M$2:$M$124)+SUMIF(REG!$P$2:$P$124,HISTORICO!$N62,REG!$S$2:$S$124)+SUMIF(REG!$V$2:$V$124,HISTORICO!$N62,REG!$Y$2:$Y$124)+SUMIF(REG!$AB$2:$AB$124,HISTORICO!$N62,REG!$AE$2:$AE$124)</f>
        <v>0</v>
      </c>
      <c r="M61" s="6">
        <f>SUMIF(REG!$D$2:$D$124,HISTORICO!$N62,REG!$H$2:$H$124)+SUMIF(REG!$J$2:$J$124,HISTORICO!$N62,REG!$N$2:$N$124)+SUMIF(REG!$P$2:$P$124,HISTORICO!$N62,REG!$T$2:$T$124)+SUMIF(REG!$V$2:$V$124,HISTORICO!$N62,REG!$Z$2:$Z$124)+SUMIF(REG!$AB$2:$AB$124,HISTORICO!$N62,REG!$AF$2:$AF$124)</f>
        <v>0</v>
      </c>
      <c r="N61" s="6">
        <f>SUMIF(REG!$D$2:$D$124,HISTORICO!$N62,REG!$I$2:$I$124)+SUMIF(REG!$J$2:$J$124,HISTORICO!$N62,REG!$O$2:$O$124)+SUMIF(REG!$P$2:$P$124,HISTORICO!$N62,REG!$U$2:$U$124)+SUMIF(REG!$V$2:$V$124,HISTORICO!$N62,REG!$AA$2:$AA$124)+SUMIF(REG!$AB$2:$AB$124,HISTORICO!$N62,REG!$AG$2:$AG$124)</f>
        <v>0</v>
      </c>
      <c r="O61" s="6">
        <f>SUM(HISTORICO!$X62:$AA62)</f>
        <v>2</v>
      </c>
      <c r="P61" s="188">
        <f>HISTORICO!$AB62/HISTORICO!$O62</f>
        <v>0.6666666667</v>
      </c>
    </row>
    <row r="62">
      <c r="A62" s="187" t="s">
        <v>505</v>
      </c>
      <c r="B62" s="6">
        <f>SUM(HISTORICO!$P63:$T63)</f>
        <v>3</v>
      </c>
      <c r="C62" s="6">
        <f>COUNTIF(REG!$D$2:$D$124,HISTORICO!$N63)</f>
        <v>0</v>
      </c>
      <c r="D62" s="6">
        <f>COUNTIF(REG!$J$2:$J$124,HISTORICO!$N63)</f>
        <v>0</v>
      </c>
      <c r="E62" s="6">
        <f>COUNTIF(REG!$P$2:$P$124,HISTORICO!$N63)</f>
        <v>0</v>
      </c>
      <c r="F62" s="6">
        <f>COUNTIF(REG!$V$2:$V$124,HISTORICO!$N63)</f>
        <v>0</v>
      </c>
      <c r="G62" s="6">
        <f>COUNTIF(REG!$AB$2:$AB$124,HISTORICO!$N63)</f>
        <v>0</v>
      </c>
      <c r="H62" s="161">
        <f>HISTORICO!$P63/HISTORICO!$O63</f>
        <v>0.3333333333</v>
      </c>
      <c r="I62" s="161">
        <f>HISTORICO!$Q63/HISTORICO!$O63</f>
        <v>0.3333333333</v>
      </c>
      <c r="J62" s="161">
        <f>(HISTORICO!$S63+HISTORICO!$T63)/HISTORICO!$O63</f>
        <v>0</v>
      </c>
      <c r="K62" s="6">
        <f>SUMIF(REG!$D$2:$D$124,HISTORICO!$N63,REG!$F$2:$F$124)+SUMIF(REG!$J$2:$J$124,HISTORICO!$N63,REG!$L$2:$L$124)+SUMIF(REG!$P$2:$P$124,HISTORICO!$N63,REG!$R$2:$R$124)+SUMIF(REG!$V$2:$V$124,HISTORICO!$N63,REG!$X$2:$X$124)+SUMIF(REG!$AB$2:$AB$124,HISTORICO!$N63,REG!$AD$2:$AD$124)</f>
        <v>0</v>
      </c>
      <c r="L62" s="6">
        <f>SUMIF(REG!$D$2:$D$124,HISTORICO!$N63,REG!$G$2:$G$124)+SUMIF(REG!$J$2:$J$124,HISTORICO!$N63,REG!$M$2:$M$124)+SUMIF(REG!$P$2:$P$124,HISTORICO!$N63,REG!$S$2:$S$124)+SUMIF(REG!$V$2:$V$124,HISTORICO!$N63,REG!$Y$2:$Y$124)+SUMIF(REG!$AB$2:$AB$124,HISTORICO!$N63,REG!$AE$2:$AE$124)</f>
        <v>0</v>
      </c>
      <c r="M62" s="6">
        <f>SUMIF(REG!$D$2:$D$124,HISTORICO!$N63,REG!$H$2:$H$124)+SUMIF(REG!$J$2:$J$124,HISTORICO!$N63,REG!$N$2:$N$124)+SUMIF(REG!$P$2:$P$124,HISTORICO!$N63,REG!$T$2:$T$124)+SUMIF(REG!$V$2:$V$124,HISTORICO!$N63,REG!$Z$2:$Z$124)+SUMIF(REG!$AB$2:$AB$124,HISTORICO!$N63,REG!$AF$2:$AF$124)</f>
        <v>0</v>
      </c>
      <c r="N62" s="6">
        <f>SUMIF(REG!$D$2:$D$124,HISTORICO!$N63,REG!$I$2:$I$124)+SUMIF(REG!$J$2:$J$124,HISTORICO!$N63,REG!$O$2:$O$124)+SUMIF(REG!$P$2:$P$124,HISTORICO!$N63,REG!$U$2:$U$124)+SUMIF(REG!$V$2:$V$124,HISTORICO!$N63,REG!$AA$2:$AA$124)+SUMIF(REG!$AB$2:$AB$124,HISTORICO!$N63,REG!$AG$2:$AG$124)</f>
        <v>0</v>
      </c>
      <c r="O62" s="6">
        <f>SUM(HISTORICO!$X63:$AA63)</f>
        <v>2</v>
      </c>
      <c r="P62" s="188">
        <f>HISTORICO!$AB63/HISTORICO!$O63</f>
        <v>0.6666666667</v>
      </c>
    </row>
    <row r="63">
      <c r="A63" s="187" t="s">
        <v>512</v>
      </c>
      <c r="B63" s="6">
        <f>SUM(HISTORICO!$P64:$T64)</f>
        <v>3</v>
      </c>
      <c r="C63" s="6">
        <f>COUNTIF(REG!$D$2:$D$124,HISTORICO!$N64)</f>
        <v>0</v>
      </c>
      <c r="D63" s="6">
        <f>COUNTIF(REG!$J$2:$J$124,HISTORICO!$N64)</f>
        <v>0</v>
      </c>
      <c r="E63" s="6">
        <f>COUNTIF(REG!$P$2:$P$124,HISTORICO!$N64)</f>
        <v>0</v>
      </c>
      <c r="F63" s="6">
        <f>COUNTIF(REG!$V$2:$V$124,HISTORICO!$N64)</f>
        <v>0</v>
      </c>
      <c r="G63" s="6">
        <f>COUNTIF(REG!$AB$2:$AB$124,HISTORICO!$N64)</f>
        <v>0</v>
      </c>
      <c r="H63" s="161">
        <f>HISTORICO!$P64/HISTORICO!$O64</f>
        <v>0.3333333333</v>
      </c>
      <c r="I63" s="161">
        <f>HISTORICO!$Q64/HISTORICO!$O64</f>
        <v>0</v>
      </c>
      <c r="J63" s="161">
        <f>(HISTORICO!$S64+HISTORICO!$T64)/HISTORICO!$O64</f>
        <v>0</v>
      </c>
      <c r="K63" s="6">
        <f>SUMIF(REG!$D$2:$D$124,HISTORICO!$N64,REG!$F$2:$F$124)+SUMIF(REG!$J$2:$J$124,HISTORICO!$N64,REG!$L$2:$L$124)+SUMIF(REG!$P$2:$P$124,HISTORICO!$N64,REG!$R$2:$R$124)+SUMIF(REG!$V$2:$V$124,HISTORICO!$N64,REG!$X$2:$X$124)+SUMIF(REG!$AB$2:$AB$124,HISTORICO!$N64,REG!$AD$2:$AD$124)</f>
        <v>0</v>
      </c>
      <c r="L63" s="6">
        <f>SUMIF(REG!$D$2:$D$124,HISTORICO!$N64,REG!$G$2:$G$124)+SUMIF(REG!$J$2:$J$124,HISTORICO!$N64,REG!$M$2:$M$124)+SUMIF(REG!$P$2:$P$124,HISTORICO!$N64,REG!$S$2:$S$124)+SUMIF(REG!$V$2:$V$124,HISTORICO!$N64,REG!$Y$2:$Y$124)+SUMIF(REG!$AB$2:$AB$124,HISTORICO!$N64,REG!$AE$2:$AE$124)</f>
        <v>0</v>
      </c>
      <c r="M63" s="6">
        <f>SUMIF(REG!$D$2:$D$124,HISTORICO!$N64,REG!$H$2:$H$124)+SUMIF(REG!$J$2:$J$124,HISTORICO!$N64,REG!$N$2:$N$124)+SUMIF(REG!$P$2:$P$124,HISTORICO!$N64,REG!$T$2:$T$124)+SUMIF(REG!$V$2:$V$124,HISTORICO!$N64,REG!$Z$2:$Z$124)+SUMIF(REG!$AB$2:$AB$124,HISTORICO!$N64,REG!$AF$2:$AF$124)</f>
        <v>0</v>
      </c>
      <c r="N63" s="6">
        <f>SUMIF(REG!$D$2:$D$124,HISTORICO!$N64,REG!$I$2:$I$124)+SUMIF(REG!$J$2:$J$124,HISTORICO!$N64,REG!$O$2:$O$124)+SUMIF(REG!$P$2:$P$124,HISTORICO!$N64,REG!$U$2:$U$124)+SUMIF(REG!$V$2:$V$124,HISTORICO!$N64,REG!$AA$2:$AA$124)+SUMIF(REG!$AB$2:$AB$124,HISTORICO!$N64,REG!$AG$2:$AG$124)</f>
        <v>0</v>
      </c>
      <c r="O63" s="6">
        <f>SUM(HISTORICO!$X64:$AA64)</f>
        <v>2</v>
      </c>
      <c r="P63" s="188">
        <f>HISTORICO!$AB64/HISTORICO!$O64</f>
        <v>0.6666666667</v>
      </c>
    </row>
    <row r="64">
      <c r="A64" s="187" t="s">
        <v>39</v>
      </c>
      <c r="B64" s="6">
        <f>SUM(HISTORICO!$P65:$T65)</f>
        <v>3</v>
      </c>
      <c r="C64" s="6">
        <f>COUNTIF(REG!$D$2:$D$124,HISTORICO!$N65)</f>
        <v>0</v>
      </c>
      <c r="D64" s="6">
        <f>COUNTIF(REG!$J$2:$J$124,HISTORICO!$N65)</f>
        <v>1</v>
      </c>
      <c r="E64" s="6">
        <f>COUNTIF(REG!$P$2:$P$124,HISTORICO!$N65)</f>
        <v>2</v>
      </c>
      <c r="F64" s="6">
        <f>COUNTIF(REG!$V$2:$V$124,HISTORICO!$N65)</f>
        <v>1</v>
      </c>
      <c r="G64" s="6">
        <f>COUNTIF(REG!$AB$2:$AB$124,HISTORICO!$N65)</f>
        <v>0</v>
      </c>
      <c r="H64" s="161">
        <f>HISTORICO!$P65/HISTORICO!$O65</f>
        <v>0.3333333333</v>
      </c>
      <c r="I64" s="161">
        <f>HISTORICO!$Q65/HISTORICO!$O65</f>
        <v>0.3333333333</v>
      </c>
      <c r="J64" s="161">
        <f>(HISTORICO!$S65+HISTORICO!$T65)/HISTORICO!$O65</f>
        <v>0</v>
      </c>
      <c r="K64" s="6">
        <f>SUMIF(REG!$D$2:$D$124,HISTORICO!$N65,REG!$F$2:$F$124)+SUMIF(REG!$J$2:$J$124,HISTORICO!$N65,REG!$L$2:$L$124)+SUMIF(REG!$P$2:$P$124,HISTORICO!$N65,REG!$R$2:$R$124)+SUMIF(REG!$V$2:$V$124,HISTORICO!$N65,REG!$X$2:$X$124)+SUMIF(REG!$AB$2:$AB$124,HISTORICO!$N65,REG!$AD$2:$AD$124)</f>
        <v>0</v>
      </c>
      <c r="L64" s="6">
        <f>SUMIF(REG!$D$2:$D$124,HISTORICO!$N65,REG!$G$2:$G$124)+SUMIF(REG!$J$2:$J$124,HISTORICO!$N65,REG!$M$2:$M$124)+SUMIF(REG!$P$2:$P$124,HISTORICO!$N65,REG!$S$2:$S$124)+SUMIF(REG!$V$2:$V$124,HISTORICO!$N65,REG!$Y$2:$Y$124)+SUMIF(REG!$AB$2:$AB$124,HISTORICO!$N65,REG!$AE$2:$AE$124)</f>
        <v>0</v>
      </c>
      <c r="M64" s="6">
        <f>SUMIF(REG!$D$2:$D$124,HISTORICO!$N65,REG!$H$2:$H$124)+SUMIF(REG!$J$2:$J$124,HISTORICO!$N65,REG!$N$2:$N$124)+SUMIF(REG!$P$2:$P$124,HISTORICO!$N65,REG!$T$2:$T$124)+SUMIF(REG!$V$2:$V$124,HISTORICO!$N65,REG!$Z$2:$Z$124)+SUMIF(REG!$AB$2:$AB$124,HISTORICO!$N65,REG!$AF$2:$AF$124)</f>
        <v>0</v>
      </c>
      <c r="N64" s="6">
        <f>SUMIF(REG!$D$2:$D$124,HISTORICO!$N65,REG!$I$2:$I$124)+SUMIF(REG!$J$2:$J$124,HISTORICO!$N65,REG!$O$2:$O$124)+SUMIF(REG!$P$2:$P$124,HISTORICO!$N65,REG!$U$2:$U$124)+SUMIF(REG!$V$2:$V$124,HISTORICO!$N65,REG!$AA$2:$AA$124)+SUMIF(REG!$AB$2:$AB$124,HISTORICO!$N65,REG!$AG$2:$AG$124)</f>
        <v>0</v>
      </c>
      <c r="O64" s="6">
        <f>SUM(HISTORICO!$X65:$AA65)</f>
        <v>1</v>
      </c>
      <c r="P64" s="188">
        <f>HISTORICO!$AB65/HISTORICO!$O65</f>
        <v>0.3333333333</v>
      </c>
    </row>
    <row r="65">
      <c r="A65" s="187" t="s">
        <v>50</v>
      </c>
      <c r="B65" s="6">
        <f>SUM(HISTORICO!$P66:$T66)</f>
        <v>3</v>
      </c>
      <c r="C65" s="6">
        <f>COUNTIF(REG!$D$2:$D$124,HISTORICO!$N66)</f>
        <v>0</v>
      </c>
      <c r="D65" s="6">
        <f>COUNTIF(REG!$J$2:$J$124,HISTORICO!$N66)</f>
        <v>0</v>
      </c>
      <c r="E65" s="6">
        <f>COUNTIF(REG!$P$2:$P$124,HISTORICO!$N66)</f>
        <v>0</v>
      </c>
      <c r="F65" s="6">
        <f>COUNTIF(REG!$V$2:$V$124,HISTORICO!$N66)</f>
        <v>0</v>
      </c>
      <c r="G65" s="6">
        <f>COUNTIF(REG!$AB$2:$AB$124,HISTORICO!$N66)</f>
        <v>0</v>
      </c>
      <c r="H65" s="161">
        <f>HISTORICO!$P66/HISTORICO!$O66</f>
        <v>0.3333333333</v>
      </c>
      <c r="I65" s="161">
        <f>HISTORICO!$Q66/HISTORICO!$O66</f>
        <v>0.3333333333</v>
      </c>
      <c r="J65" s="161">
        <f>(HISTORICO!$S66+HISTORICO!$T66)/HISTORICO!$O66</f>
        <v>0</v>
      </c>
      <c r="K65" s="6">
        <f>SUMIF(REG!$D$2:$D$124,HISTORICO!$N66,REG!$F$2:$F$124)+SUMIF(REG!$J$2:$J$124,HISTORICO!$N66,REG!$L$2:$L$124)+SUMIF(REG!$P$2:$P$124,HISTORICO!$N66,REG!$R$2:$R$124)+SUMIF(REG!$V$2:$V$124,HISTORICO!$N66,REG!$X$2:$X$124)+SUMIF(REG!$AB$2:$AB$124,HISTORICO!$N66,REG!$AD$2:$AD$124)</f>
        <v>0</v>
      </c>
      <c r="L65" s="6">
        <f>SUMIF(REG!$D$2:$D$124,HISTORICO!$N66,REG!$G$2:$G$124)+SUMIF(REG!$J$2:$J$124,HISTORICO!$N66,REG!$M$2:$M$124)+SUMIF(REG!$P$2:$P$124,HISTORICO!$N66,REG!$S$2:$S$124)+SUMIF(REG!$V$2:$V$124,HISTORICO!$N66,REG!$Y$2:$Y$124)+SUMIF(REG!$AB$2:$AB$124,HISTORICO!$N66,REG!$AE$2:$AE$124)</f>
        <v>0</v>
      </c>
      <c r="M65" s="6">
        <f>SUMIF(REG!$D$2:$D$124,HISTORICO!$N66,REG!$H$2:$H$124)+SUMIF(REG!$J$2:$J$124,HISTORICO!$N66,REG!$N$2:$N$124)+SUMIF(REG!$P$2:$P$124,HISTORICO!$N66,REG!$T$2:$T$124)+SUMIF(REG!$V$2:$V$124,HISTORICO!$N66,REG!$Z$2:$Z$124)+SUMIF(REG!$AB$2:$AB$124,HISTORICO!$N66,REG!$AF$2:$AF$124)</f>
        <v>0</v>
      </c>
      <c r="N65" s="6">
        <f>SUMIF(REG!$D$2:$D$124,HISTORICO!$N66,REG!$I$2:$I$124)+SUMIF(REG!$J$2:$J$124,HISTORICO!$N66,REG!$O$2:$O$124)+SUMIF(REG!$P$2:$P$124,HISTORICO!$N66,REG!$U$2:$U$124)+SUMIF(REG!$V$2:$V$124,HISTORICO!$N66,REG!$AA$2:$AA$124)+SUMIF(REG!$AB$2:$AB$124,HISTORICO!$N66,REG!$AG$2:$AG$124)</f>
        <v>0</v>
      </c>
      <c r="O65" s="6">
        <f>SUM(HISTORICO!$X66:$AA66)</f>
        <v>1</v>
      </c>
      <c r="P65" s="188">
        <f>HISTORICO!$AB66/HISTORICO!$O66</f>
        <v>0.3333333333</v>
      </c>
    </row>
    <row r="66">
      <c r="A66" s="187" t="s">
        <v>368</v>
      </c>
      <c r="B66" s="6">
        <f>SUM(HISTORICO!$P67:$T67)</f>
        <v>3</v>
      </c>
      <c r="C66" s="6">
        <f>COUNTIF(REG!$D$2:$D$124,HISTORICO!$N67)</f>
        <v>0</v>
      </c>
      <c r="D66" s="6">
        <f>COUNTIF(REG!$J$2:$J$124,HISTORICO!$N67)</f>
        <v>0</v>
      </c>
      <c r="E66" s="6">
        <f>COUNTIF(REG!$P$2:$P$124,HISTORICO!$N67)</f>
        <v>0</v>
      </c>
      <c r="F66" s="6">
        <f>COUNTIF(REG!$V$2:$V$124,HISTORICO!$N67)</f>
        <v>0</v>
      </c>
      <c r="G66" s="6">
        <f>COUNTIF(REG!$AB$2:$AB$124,HISTORICO!$N67)</f>
        <v>0</v>
      </c>
      <c r="H66" s="161">
        <f>HISTORICO!$P67/HISTORICO!$O67</f>
        <v>0.3333333333</v>
      </c>
      <c r="I66" s="161">
        <f>HISTORICO!$Q67/HISTORICO!$O67</f>
        <v>0.3333333333</v>
      </c>
      <c r="J66" s="161">
        <f>(HISTORICO!$S67+HISTORICO!$T67)/HISTORICO!$O67</f>
        <v>0</v>
      </c>
      <c r="K66" s="6">
        <f>SUMIF(REG!$D$2:$D$124,HISTORICO!$N67,REG!$F$2:$F$124)+SUMIF(REG!$J$2:$J$124,HISTORICO!$N67,REG!$L$2:$L$124)+SUMIF(REG!$P$2:$P$124,HISTORICO!$N67,REG!$R$2:$R$124)+SUMIF(REG!$V$2:$V$124,HISTORICO!$N67,REG!$X$2:$X$124)+SUMIF(REG!$AB$2:$AB$124,HISTORICO!$N67,REG!$AD$2:$AD$124)</f>
        <v>0</v>
      </c>
      <c r="L66" s="6">
        <f>SUMIF(REG!$D$2:$D$124,HISTORICO!$N67,REG!$G$2:$G$124)+SUMIF(REG!$J$2:$J$124,HISTORICO!$N67,REG!$M$2:$M$124)+SUMIF(REG!$P$2:$P$124,HISTORICO!$N67,REG!$S$2:$S$124)+SUMIF(REG!$V$2:$V$124,HISTORICO!$N67,REG!$Y$2:$Y$124)+SUMIF(REG!$AB$2:$AB$124,HISTORICO!$N67,REG!$AE$2:$AE$124)</f>
        <v>0</v>
      </c>
      <c r="M66" s="6">
        <f>SUMIF(REG!$D$2:$D$124,HISTORICO!$N67,REG!$H$2:$H$124)+SUMIF(REG!$J$2:$J$124,HISTORICO!$N67,REG!$N$2:$N$124)+SUMIF(REG!$P$2:$P$124,HISTORICO!$N67,REG!$T$2:$T$124)+SUMIF(REG!$V$2:$V$124,HISTORICO!$N67,REG!$Z$2:$Z$124)+SUMIF(REG!$AB$2:$AB$124,HISTORICO!$N67,REG!$AF$2:$AF$124)</f>
        <v>0</v>
      </c>
      <c r="N66" s="6">
        <f>SUMIF(REG!$D$2:$D$124,HISTORICO!$N67,REG!$I$2:$I$124)+SUMIF(REG!$J$2:$J$124,HISTORICO!$N67,REG!$O$2:$O$124)+SUMIF(REG!$P$2:$P$124,HISTORICO!$N67,REG!$U$2:$U$124)+SUMIF(REG!$V$2:$V$124,HISTORICO!$N67,REG!$AA$2:$AA$124)+SUMIF(REG!$AB$2:$AB$124,HISTORICO!$N67,REG!$AG$2:$AG$124)</f>
        <v>0</v>
      </c>
      <c r="O66" s="6">
        <f>SUM(HISTORICO!$X67:$AA67)</f>
        <v>1</v>
      </c>
      <c r="P66" s="188">
        <f>HISTORICO!$AB67/HISTORICO!$O67</f>
        <v>0.3333333333</v>
      </c>
    </row>
    <row r="67">
      <c r="A67" s="187" t="s">
        <v>366</v>
      </c>
      <c r="B67" s="6">
        <f>SUM(HISTORICO!$P68:$T68)</f>
        <v>3</v>
      </c>
      <c r="C67" s="6">
        <f>COUNTIF(REG!$D$2:$D$124,HISTORICO!$N68)</f>
        <v>0</v>
      </c>
      <c r="D67" s="6">
        <f>COUNTIF(REG!$J$2:$J$124,HISTORICO!$N68)</f>
        <v>0</v>
      </c>
      <c r="E67" s="6">
        <f>COUNTIF(REG!$P$2:$P$124,HISTORICO!$N68)</f>
        <v>0</v>
      </c>
      <c r="F67" s="6">
        <f>COUNTIF(REG!$V$2:$V$124,HISTORICO!$N68)</f>
        <v>0</v>
      </c>
      <c r="G67" s="6">
        <f>COUNTIF(REG!$AB$2:$AB$124,HISTORICO!$N68)</f>
        <v>0</v>
      </c>
      <c r="H67" s="161">
        <f>HISTORICO!$P68/HISTORICO!$O68</f>
        <v>0</v>
      </c>
      <c r="I67" s="161">
        <f>HISTORICO!$Q68/HISTORICO!$O68</f>
        <v>0.3333333333</v>
      </c>
      <c r="J67" s="161">
        <f>(HISTORICO!$S68+HISTORICO!$T68)/HISTORICO!$O68</f>
        <v>0</v>
      </c>
      <c r="K67" s="6">
        <f>SUMIF(REG!$D$2:$D$124,HISTORICO!$N68,REG!$F$2:$F$124)+SUMIF(REG!$J$2:$J$124,HISTORICO!$N68,REG!$L$2:$L$124)+SUMIF(REG!$P$2:$P$124,HISTORICO!$N68,REG!$R$2:$R$124)+SUMIF(REG!$V$2:$V$124,HISTORICO!$N68,REG!$X$2:$X$124)+SUMIF(REG!$AB$2:$AB$124,HISTORICO!$N68,REG!$AD$2:$AD$124)</f>
        <v>0</v>
      </c>
      <c r="L67" s="6">
        <f>SUMIF(REG!$D$2:$D$124,HISTORICO!$N68,REG!$G$2:$G$124)+SUMIF(REG!$J$2:$J$124,HISTORICO!$N68,REG!$M$2:$M$124)+SUMIF(REG!$P$2:$P$124,HISTORICO!$N68,REG!$S$2:$S$124)+SUMIF(REG!$V$2:$V$124,HISTORICO!$N68,REG!$Y$2:$Y$124)+SUMIF(REG!$AB$2:$AB$124,HISTORICO!$N68,REG!$AE$2:$AE$124)</f>
        <v>0</v>
      </c>
      <c r="M67" s="6">
        <f>SUMIF(REG!$D$2:$D$124,HISTORICO!$N68,REG!$H$2:$H$124)+SUMIF(REG!$J$2:$J$124,HISTORICO!$N68,REG!$N$2:$N$124)+SUMIF(REG!$P$2:$P$124,HISTORICO!$N68,REG!$T$2:$T$124)+SUMIF(REG!$V$2:$V$124,HISTORICO!$N68,REG!$Z$2:$Z$124)+SUMIF(REG!$AB$2:$AB$124,HISTORICO!$N68,REG!$AF$2:$AF$124)</f>
        <v>0</v>
      </c>
      <c r="N67" s="6">
        <f>SUMIF(REG!$D$2:$D$124,HISTORICO!$N68,REG!$I$2:$I$124)+SUMIF(REG!$J$2:$J$124,HISTORICO!$N68,REG!$O$2:$O$124)+SUMIF(REG!$P$2:$P$124,HISTORICO!$N68,REG!$U$2:$U$124)+SUMIF(REG!$V$2:$V$124,HISTORICO!$N68,REG!$AA$2:$AA$124)+SUMIF(REG!$AB$2:$AB$124,HISTORICO!$N68,REG!$AG$2:$AG$124)</f>
        <v>0</v>
      </c>
      <c r="O67" s="6">
        <f>SUM(HISTORICO!$X68:$AA68)</f>
        <v>1</v>
      </c>
      <c r="P67" s="188">
        <f>HISTORICO!$AB68/HISTORICO!$O68</f>
        <v>0.3333333333</v>
      </c>
    </row>
    <row r="68">
      <c r="A68" s="187" t="s">
        <v>375</v>
      </c>
      <c r="B68" s="6">
        <f>SUM(HISTORICO!$P69:$T69)</f>
        <v>3</v>
      </c>
      <c r="C68" s="6">
        <f>COUNTIF(REG!$D$2:$D$124,HISTORICO!$N69)</f>
        <v>0</v>
      </c>
      <c r="D68" s="6">
        <f>COUNTIF(REG!$J$2:$J$124,HISTORICO!$N69)</f>
        <v>0</v>
      </c>
      <c r="E68" s="6">
        <f>COUNTIF(REG!$P$2:$P$124,HISTORICO!$N69)</f>
        <v>0</v>
      </c>
      <c r="F68" s="6">
        <f>COUNTIF(REG!$V$2:$V$124,HISTORICO!$N69)</f>
        <v>0</v>
      </c>
      <c r="G68" s="6">
        <f>COUNTIF(REG!$AB$2:$AB$124,HISTORICO!$N69)</f>
        <v>0</v>
      </c>
      <c r="H68" s="161">
        <f>HISTORICO!$P69/HISTORICO!$O69</f>
        <v>0</v>
      </c>
      <c r="I68" s="161">
        <f>HISTORICO!$Q69/HISTORICO!$O69</f>
        <v>0.3333333333</v>
      </c>
      <c r="J68" s="161">
        <f>(HISTORICO!$S69+HISTORICO!$T69)/HISTORICO!$O69</f>
        <v>0.6666666667</v>
      </c>
      <c r="K68" s="6">
        <f>SUMIF(REG!$D$2:$D$124,HISTORICO!$N69,REG!$F$2:$F$124)+SUMIF(REG!$J$2:$J$124,HISTORICO!$N69,REG!$L$2:$L$124)+SUMIF(REG!$P$2:$P$124,HISTORICO!$N69,REG!$R$2:$R$124)+SUMIF(REG!$V$2:$V$124,HISTORICO!$N69,REG!$X$2:$X$124)+SUMIF(REG!$AB$2:$AB$124,HISTORICO!$N69,REG!$AD$2:$AD$124)</f>
        <v>0</v>
      </c>
      <c r="L68" s="6">
        <f>SUMIF(REG!$D$2:$D$124,HISTORICO!$N69,REG!$G$2:$G$124)+SUMIF(REG!$J$2:$J$124,HISTORICO!$N69,REG!$M$2:$M$124)+SUMIF(REG!$P$2:$P$124,HISTORICO!$N69,REG!$S$2:$S$124)+SUMIF(REG!$V$2:$V$124,HISTORICO!$N69,REG!$Y$2:$Y$124)+SUMIF(REG!$AB$2:$AB$124,HISTORICO!$N69,REG!$AE$2:$AE$124)</f>
        <v>0</v>
      </c>
      <c r="M68" s="6">
        <f>SUMIF(REG!$D$2:$D$124,HISTORICO!$N69,REG!$H$2:$H$124)+SUMIF(REG!$J$2:$J$124,HISTORICO!$N69,REG!$N$2:$N$124)+SUMIF(REG!$P$2:$P$124,HISTORICO!$N69,REG!$T$2:$T$124)+SUMIF(REG!$V$2:$V$124,HISTORICO!$N69,REG!$Z$2:$Z$124)+SUMIF(REG!$AB$2:$AB$124,HISTORICO!$N69,REG!$AF$2:$AF$124)</f>
        <v>0</v>
      </c>
      <c r="N68" s="6">
        <f>SUMIF(REG!$D$2:$D$124,HISTORICO!$N69,REG!$I$2:$I$124)+SUMIF(REG!$J$2:$J$124,HISTORICO!$N69,REG!$O$2:$O$124)+SUMIF(REG!$P$2:$P$124,HISTORICO!$N69,REG!$U$2:$U$124)+SUMIF(REG!$V$2:$V$124,HISTORICO!$N69,REG!$AA$2:$AA$124)+SUMIF(REG!$AB$2:$AB$124,HISTORICO!$N69,REG!$AG$2:$AG$124)</f>
        <v>0</v>
      </c>
      <c r="O68" s="6">
        <f>SUM(HISTORICO!$X69:$AA69)</f>
        <v>1</v>
      </c>
      <c r="P68" s="188">
        <f>HISTORICO!$AB69/HISTORICO!$O69</f>
        <v>0.3333333333</v>
      </c>
    </row>
    <row r="69">
      <c r="A69" s="187" t="s">
        <v>401</v>
      </c>
      <c r="B69" s="6">
        <f>SUM(HISTORICO!$P70:$T70)</f>
        <v>3</v>
      </c>
      <c r="C69" s="6">
        <f>COUNTIF(REG!$D$2:$D$124,HISTORICO!$N70)</f>
        <v>0</v>
      </c>
      <c r="D69" s="6">
        <f>COUNTIF(REG!$J$2:$J$124,HISTORICO!$N70)</f>
        <v>0</v>
      </c>
      <c r="E69" s="6">
        <f>COUNTIF(REG!$P$2:$P$124,HISTORICO!$N70)</f>
        <v>0</v>
      </c>
      <c r="F69" s="6">
        <f>COUNTIF(REG!$V$2:$V$124,HISTORICO!$N70)</f>
        <v>0</v>
      </c>
      <c r="G69" s="6">
        <f>COUNTIF(REG!$AB$2:$AB$124,HISTORICO!$N70)</f>
        <v>0</v>
      </c>
      <c r="H69" s="161">
        <f>HISTORICO!$P70/HISTORICO!$O70</f>
        <v>0</v>
      </c>
      <c r="I69" s="161">
        <f>HISTORICO!$Q70/HISTORICO!$O70</f>
        <v>0</v>
      </c>
      <c r="J69" s="161">
        <f>(HISTORICO!$S70+HISTORICO!$T70)/HISTORICO!$O70</f>
        <v>1</v>
      </c>
      <c r="K69" s="6">
        <f>SUMIF(REG!$D$2:$D$124,HISTORICO!$N70,REG!$F$2:$F$124)+SUMIF(REG!$J$2:$J$124,HISTORICO!$N70,REG!$L$2:$L$124)+SUMIF(REG!$P$2:$P$124,HISTORICO!$N70,REG!$R$2:$R$124)+SUMIF(REG!$V$2:$V$124,HISTORICO!$N70,REG!$X$2:$X$124)+SUMIF(REG!$AB$2:$AB$124,HISTORICO!$N70,REG!$AD$2:$AD$124)</f>
        <v>0</v>
      </c>
      <c r="L69" s="6">
        <f>SUMIF(REG!$D$2:$D$124,HISTORICO!$N70,REG!$G$2:$G$124)+SUMIF(REG!$J$2:$J$124,HISTORICO!$N70,REG!$M$2:$M$124)+SUMIF(REG!$P$2:$P$124,HISTORICO!$N70,REG!$S$2:$S$124)+SUMIF(REG!$V$2:$V$124,HISTORICO!$N70,REG!$Y$2:$Y$124)+SUMIF(REG!$AB$2:$AB$124,HISTORICO!$N70,REG!$AE$2:$AE$124)</f>
        <v>0</v>
      </c>
      <c r="M69" s="6">
        <f>SUMIF(REG!$D$2:$D$124,HISTORICO!$N70,REG!$H$2:$H$124)+SUMIF(REG!$J$2:$J$124,HISTORICO!$N70,REG!$N$2:$N$124)+SUMIF(REG!$P$2:$P$124,HISTORICO!$N70,REG!$T$2:$T$124)+SUMIF(REG!$V$2:$V$124,HISTORICO!$N70,REG!$Z$2:$Z$124)+SUMIF(REG!$AB$2:$AB$124,HISTORICO!$N70,REG!$AF$2:$AF$124)</f>
        <v>0</v>
      </c>
      <c r="N69" s="6">
        <f>SUMIF(REG!$D$2:$D$124,HISTORICO!$N70,REG!$I$2:$I$124)+SUMIF(REG!$J$2:$J$124,HISTORICO!$N70,REG!$O$2:$O$124)+SUMIF(REG!$P$2:$P$124,HISTORICO!$N70,REG!$U$2:$U$124)+SUMIF(REG!$V$2:$V$124,HISTORICO!$N70,REG!$AA$2:$AA$124)+SUMIF(REG!$AB$2:$AB$124,HISTORICO!$N70,REG!$AG$2:$AG$124)</f>
        <v>0</v>
      </c>
      <c r="O69" s="6">
        <f>SUM(HISTORICO!$X70:$AA70)</f>
        <v>0</v>
      </c>
      <c r="P69" s="188">
        <f>HISTORICO!$AB70/HISTORICO!$O70</f>
        <v>0</v>
      </c>
    </row>
    <row r="70">
      <c r="A70" s="187" t="s">
        <v>402</v>
      </c>
      <c r="B70" s="6">
        <f>SUM(HISTORICO!$P71:$T71)</f>
        <v>2</v>
      </c>
      <c r="C70" s="6">
        <f>COUNTIF(REG!$D$2:$D$124,HISTORICO!$N71)</f>
        <v>0</v>
      </c>
      <c r="D70" s="6">
        <f>COUNTIF(REG!$J$2:$J$124,HISTORICO!$N71)</f>
        <v>0</v>
      </c>
      <c r="E70" s="6">
        <f>COUNTIF(REG!$P$2:$P$124,HISTORICO!$N71)</f>
        <v>0</v>
      </c>
      <c r="F70" s="6">
        <f>COUNTIF(REG!$V$2:$V$124,HISTORICO!$N71)</f>
        <v>0</v>
      </c>
      <c r="G70" s="6">
        <f>COUNTIF(REG!$AB$2:$AB$124,HISTORICO!$N71)</f>
        <v>0</v>
      </c>
      <c r="H70" s="161">
        <f>HISTORICO!$P71/HISTORICO!$O71</f>
        <v>1</v>
      </c>
      <c r="I70" s="161">
        <f>HISTORICO!$Q71/HISTORICO!$O71</f>
        <v>0</v>
      </c>
      <c r="J70" s="161">
        <f>(HISTORICO!$S71+HISTORICO!$T71)/HISTORICO!$O71</f>
        <v>0</v>
      </c>
      <c r="K70" s="6">
        <f>SUMIF(REG!$D$2:$D$124,HISTORICO!$N71,REG!$F$2:$F$124)+SUMIF(REG!$J$2:$J$124,HISTORICO!$N71,REG!$L$2:$L$124)+SUMIF(REG!$P$2:$P$124,HISTORICO!$N71,REG!$R$2:$R$124)+SUMIF(REG!$V$2:$V$124,HISTORICO!$N71,REG!$X$2:$X$124)+SUMIF(REG!$AB$2:$AB$124,HISTORICO!$N71,REG!$AD$2:$AD$124)</f>
        <v>0</v>
      </c>
      <c r="L70" s="6">
        <f>SUMIF(REG!$D$2:$D$124,HISTORICO!$N71,REG!$G$2:$G$124)+SUMIF(REG!$J$2:$J$124,HISTORICO!$N71,REG!$M$2:$M$124)+SUMIF(REG!$P$2:$P$124,HISTORICO!$N71,REG!$S$2:$S$124)+SUMIF(REG!$V$2:$V$124,HISTORICO!$N71,REG!$Y$2:$Y$124)+SUMIF(REG!$AB$2:$AB$124,HISTORICO!$N71,REG!$AE$2:$AE$124)</f>
        <v>0</v>
      </c>
      <c r="M70" s="6">
        <f>SUMIF(REG!$D$2:$D$124,HISTORICO!$N71,REG!$H$2:$H$124)+SUMIF(REG!$J$2:$J$124,HISTORICO!$N71,REG!$N$2:$N$124)+SUMIF(REG!$P$2:$P$124,HISTORICO!$N71,REG!$T$2:$T$124)+SUMIF(REG!$V$2:$V$124,HISTORICO!$N71,REG!$Z$2:$Z$124)+SUMIF(REG!$AB$2:$AB$124,HISTORICO!$N71,REG!$AF$2:$AF$124)</f>
        <v>0</v>
      </c>
      <c r="N70" s="6">
        <f>SUMIF(REG!$D$2:$D$124,HISTORICO!$N71,REG!$I$2:$I$124)+SUMIF(REG!$J$2:$J$124,HISTORICO!$N71,REG!$O$2:$O$124)+SUMIF(REG!$P$2:$P$124,HISTORICO!$N71,REG!$U$2:$U$124)+SUMIF(REG!$V$2:$V$124,HISTORICO!$N71,REG!$AA$2:$AA$124)+SUMIF(REG!$AB$2:$AB$124,HISTORICO!$N71,REG!$AG$2:$AG$124)</f>
        <v>0</v>
      </c>
      <c r="O70" s="6">
        <f>SUM(HISTORICO!$X71:$AA71)</f>
        <v>5</v>
      </c>
      <c r="P70" s="188">
        <f>HISTORICO!$AB71/HISTORICO!$O71</f>
        <v>2.5</v>
      </c>
    </row>
    <row r="71">
      <c r="A71" s="187" t="s">
        <v>411</v>
      </c>
      <c r="B71" s="6">
        <f>SUM(HISTORICO!$P72:$T72)</f>
        <v>2</v>
      </c>
      <c r="C71" s="6">
        <f>COUNTIF(REG!$D$2:$D$124,HISTORICO!$N72)</f>
        <v>0</v>
      </c>
      <c r="D71" s="6">
        <f>COUNTIF(REG!$J$2:$J$124,HISTORICO!$N72)</f>
        <v>0</v>
      </c>
      <c r="E71" s="6">
        <f>COUNTIF(REG!$P$2:$P$124,HISTORICO!$N72)</f>
        <v>0</v>
      </c>
      <c r="F71" s="6">
        <f>COUNTIF(REG!$V$2:$V$124,HISTORICO!$N72)</f>
        <v>0</v>
      </c>
      <c r="G71" s="6">
        <f>COUNTIF(REG!$AB$2:$AB$124,HISTORICO!$N72)</f>
        <v>0</v>
      </c>
      <c r="H71" s="161">
        <f>HISTORICO!$P72/HISTORICO!$O72</f>
        <v>1</v>
      </c>
      <c r="I71" s="161">
        <f>HISTORICO!$Q72/HISTORICO!$O72</f>
        <v>0</v>
      </c>
      <c r="J71" s="161">
        <f>(HISTORICO!$S72+HISTORICO!$T72)/HISTORICO!$O72</f>
        <v>0</v>
      </c>
      <c r="K71" s="6">
        <f>SUMIF(REG!$D$2:$D$124,HISTORICO!$N72,REG!$F$2:$F$124)+SUMIF(REG!$J$2:$J$124,HISTORICO!$N72,REG!$L$2:$L$124)+SUMIF(REG!$P$2:$P$124,HISTORICO!$N72,REG!$R$2:$R$124)+SUMIF(REG!$V$2:$V$124,HISTORICO!$N72,REG!$X$2:$X$124)+SUMIF(REG!$AB$2:$AB$124,HISTORICO!$N72,REG!$AD$2:$AD$124)</f>
        <v>0</v>
      </c>
      <c r="L71" s="6">
        <f>SUMIF(REG!$D$2:$D$124,HISTORICO!$N72,REG!$G$2:$G$124)+SUMIF(REG!$J$2:$J$124,HISTORICO!$N72,REG!$M$2:$M$124)+SUMIF(REG!$P$2:$P$124,HISTORICO!$N72,REG!$S$2:$S$124)+SUMIF(REG!$V$2:$V$124,HISTORICO!$N72,REG!$Y$2:$Y$124)+SUMIF(REG!$AB$2:$AB$124,HISTORICO!$N72,REG!$AE$2:$AE$124)</f>
        <v>0</v>
      </c>
      <c r="M71" s="6">
        <f>SUMIF(REG!$D$2:$D$124,HISTORICO!$N72,REG!$H$2:$H$124)+SUMIF(REG!$J$2:$J$124,HISTORICO!$N72,REG!$N$2:$N$124)+SUMIF(REG!$P$2:$P$124,HISTORICO!$N72,REG!$T$2:$T$124)+SUMIF(REG!$V$2:$V$124,HISTORICO!$N72,REG!$Z$2:$Z$124)+SUMIF(REG!$AB$2:$AB$124,HISTORICO!$N72,REG!$AF$2:$AF$124)</f>
        <v>0</v>
      </c>
      <c r="N71" s="6">
        <f>SUMIF(REG!$D$2:$D$124,HISTORICO!$N72,REG!$I$2:$I$124)+SUMIF(REG!$J$2:$J$124,HISTORICO!$N72,REG!$O$2:$O$124)+SUMIF(REG!$P$2:$P$124,HISTORICO!$N72,REG!$U$2:$U$124)+SUMIF(REG!$V$2:$V$124,HISTORICO!$N72,REG!$AA$2:$AA$124)+SUMIF(REG!$AB$2:$AB$124,HISTORICO!$N72,REG!$AG$2:$AG$124)</f>
        <v>0</v>
      </c>
      <c r="O71" s="6">
        <f>SUM(HISTORICO!$X72:$AA72)</f>
        <v>5</v>
      </c>
      <c r="P71" s="188">
        <f>HISTORICO!$AB72/HISTORICO!$O72</f>
        <v>2.5</v>
      </c>
    </row>
    <row r="72">
      <c r="A72" s="187" t="s">
        <v>452</v>
      </c>
      <c r="B72" s="6">
        <f>SUM(HISTORICO!$P73:$T73)</f>
        <v>2</v>
      </c>
      <c r="C72" s="6">
        <f>COUNTIF(REG!$D$2:$D$124,HISTORICO!$N73)</f>
        <v>0</v>
      </c>
      <c r="D72" s="6">
        <f>COUNTIF(REG!$J$2:$J$124,HISTORICO!$N73)</f>
        <v>0</v>
      </c>
      <c r="E72" s="6">
        <f>COUNTIF(REG!$P$2:$P$124,HISTORICO!$N73)</f>
        <v>0</v>
      </c>
      <c r="F72" s="6">
        <f>COUNTIF(REG!$V$2:$V$124,HISTORICO!$N73)</f>
        <v>0</v>
      </c>
      <c r="G72" s="6">
        <f>COUNTIF(REG!$AB$2:$AB$124,HISTORICO!$N73)</f>
        <v>0</v>
      </c>
      <c r="H72" s="161">
        <f>HISTORICO!$P73/HISTORICO!$O73</f>
        <v>1</v>
      </c>
      <c r="I72" s="161">
        <f>HISTORICO!$Q73/HISTORICO!$O73</f>
        <v>0</v>
      </c>
      <c r="J72" s="161">
        <f>(HISTORICO!$S73+HISTORICO!$T73)/HISTORICO!$O73</f>
        <v>0</v>
      </c>
      <c r="K72" s="6">
        <f>SUMIF(REG!$D$2:$D$124,HISTORICO!$N73,REG!$F$2:$F$124)+SUMIF(REG!$J$2:$J$124,HISTORICO!$N73,REG!$L$2:$L$124)+SUMIF(REG!$P$2:$P$124,HISTORICO!$N73,REG!$R$2:$R$124)+SUMIF(REG!$V$2:$V$124,HISTORICO!$N73,REG!$X$2:$X$124)+SUMIF(REG!$AB$2:$AB$124,HISTORICO!$N73,REG!$AD$2:$AD$124)</f>
        <v>0</v>
      </c>
      <c r="L72" s="6">
        <f>SUMIF(REG!$D$2:$D$124,HISTORICO!$N73,REG!$G$2:$G$124)+SUMIF(REG!$J$2:$J$124,HISTORICO!$N73,REG!$M$2:$M$124)+SUMIF(REG!$P$2:$P$124,HISTORICO!$N73,REG!$S$2:$S$124)+SUMIF(REG!$V$2:$V$124,HISTORICO!$N73,REG!$Y$2:$Y$124)+SUMIF(REG!$AB$2:$AB$124,HISTORICO!$N73,REG!$AE$2:$AE$124)</f>
        <v>0</v>
      </c>
      <c r="M72" s="6">
        <f>SUMIF(REG!$D$2:$D$124,HISTORICO!$N73,REG!$H$2:$H$124)+SUMIF(REG!$J$2:$J$124,HISTORICO!$N73,REG!$N$2:$N$124)+SUMIF(REG!$P$2:$P$124,HISTORICO!$N73,REG!$T$2:$T$124)+SUMIF(REG!$V$2:$V$124,HISTORICO!$N73,REG!$Z$2:$Z$124)+SUMIF(REG!$AB$2:$AB$124,HISTORICO!$N73,REG!$AF$2:$AF$124)</f>
        <v>0</v>
      </c>
      <c r="N72" s="6">
        <f>SUMIF(REG!$D$2:$D$124,HISTORICO!$N73,REG!$I$2:$I$124)+SUMIF(REG!$J$2:$J$124,HISTORICO!$N73,REG!$O$2:$O$124)+SUMIF(REG!$P$2:$P$124,HISTORICO!$N73,REG!$U$2:$U$124)+SUMIF(REG!$V$2:$V$124,HISTORICO!$N73,REG!$AA$2:$AA$124)+SUMIF(REG!$AB$2:$AB$124,HISTORICO!$N73,REG!$AG$2:$AG$124)</f>
        <v>0</v>
      </c>
      <c r="O72" s="6">
        <f>SUM(HISTORICO!$X73:$AA73)</f>
        <v>5</v>
      </c>
      <c r="P72" s="188">
        <f>HISTORICO!$AB73/HISTORICO!$O73</f>
        <v>2.5</v>
      </c>
    </row>
    <row r="73">
      <c r="A73" s="187" t="s">
        <v>116</v>
      </c>
      <c r="B73" s="6">
        <f>SUM(HISTORICO!$P74:$T74)</f>
        <v>2</v>
      </c>
      <c r="C73" s="6">
        <f>COUNTIF(REG!$D$2:$D$124,HISTORICO!$N74)</f>
        <v>0</v>
      </c>
      <c r="D73" s="6">
        <f>COUNTIF(REG!$J$2:$J$124,HISTORICO!$N74)</f>
        <v>0</v>
      </c>
      <c r="E73" s="6">
        <f>COUNTIF(REG!$P$2:$P$124,HISTORICO!$N74)</f>
        <v>0</v>
      </c>
      <c r="F73" s="6">
        <f>COUNTIF(REG!$V$2:$V$124,HISTORICO!$N74)</f>
        <v>0</v>
      </c>
      <c r="G73" s="6">
        <f>COUNTIF(REG!$AB$2:$AB$124,HISTORICO!$N74)</f>
        <v>0</v>
      </c>
      <c r="H73" s="161">
        <f>HISTORICO!$P74/HISTORICO!$O74</f>
        <v>0.5</v>
      </c>
      <c r="I73" s="161">
        <f>HISTORICO!$Q74/HISTORICO!$O74</f>
        <v>0.5</v>
      </c>
      <c r="J73" s="161">
        <f>(HISTORICO!$S74+HISTORICO!$T74)/HISTORICO!$O74</f>
        <v>0</v>
      </c>
      <c r="K73" s="6">
        <f>SUMIF(REG!$D$2:$D$124,HISTORICO!$N74,REG!$F$2:$F$124)+SUMIF(REG!$J$2:$J$124,HISTORICO!$N74,REG!$L$2:$L$124)+SUMIF(REG!$P$2:$P$124,HISTORICO!$N74,REG!$R$2:$R$124)+SUMIF(REG!$V$2:$V$124,HISTORICO!$N74,REG!$X$2:$X$124)+SUMIF(REG!$AB$2:$AB$124,HISTORICO!$N74,REG!$AD$2:$AD$124)</f>
        <v>0</v>
      </c>
      <c r="L73" s="6">
        <f>SUMIF(REG!$D$2:$D$124,HISTORICO!$N74,REG!$G$2:$G$124)+SUMIF(REG!$J$2:$J$124,HISTORICO!$N74,REG!$M$2:$M$124)+SUMIF(REG!$P$2:$P$124,HISTORICO!$N74,REG!$S$2:$S$124)+SUMIF(REG!$V$2:$V$124,HISTORICO!$N74,REG!$Y$2:$Y$124)+SUMIF(REG!$AB$2:$AB$124,HISTORICO!$N74,REG!$AE$2:$AE$124)</f>
        <v>0</v>
      </c>
      <c r="M73" s="6">
        <f>SUMIF(REG!$D$2:$D$124,HISTORICO!$N74,REG!$H$2:$H$124)+SUMIF(REG!$J$2:$J$124,HISTORICO!$N74,REG!$N$2:$N$124)+SUMIF(REG!$P$2:$P$124,HISTORICO!$N74,REG!$T$2:$T$124)+SUMIF(REG!$V$2:$V$124,HISTORICO!$N74,REG!$Z$2:$Z$124)+SUMIF(REG!$AB$2:$AB$124,HISTORICO!$N74,REG!$AF$2:$AF$124)</f>
        <v>0</v>
      </c>
      <c r="N73" s="6">
        <f>SUMIF(REG!$D$2:$D$124,HISTORICO!$N74,REG!$I$2:$I$124)+SUMIF(REG!$J$2:$J$124,HISTORICO!$N74,REG!$O$2:$O$124)+SUMIF(REG!$P$2:$P$124,HISTORICO!$N74,REG!$U$2:$U$124)+SUMIF(REG!$V$2:$V$124,HISTORICO!$N74,REG!$AA$2:$AA$124)+SUMIF(REG!$AB$2:$AB$124,HISTORICO!$N74,REG!$AG$2:$AG$124)</f>
        <v>0</v>
      </c>
      <c r="O73" s="6">
        <f>SUM(HISTORICO!$X74:$AA74)</f>
        <v>4</v>
      </c>
      <c r="P73" s="188">
        <f>HISTORICO!$AB74/HISTORICO!$O74</f>
        <v>2</v>
      </c>
    </row>
    <row r="74">
      <c r="A74" s="187" t="s">
        <v>483</v>
      </c>
      <c r="B74" s="6">
        <f>SUM(HISTORICO!$P75:$T75)</f>
        <v>2</v>
      </c>
      <c r="C74" s="6">
        <f>COUNTIF(REG!$D$2:$D$124,HISTORICO!$N75)</f>
        <v>0</v>
      </c>
      <c r="D74" s="6">
        <f>COUNTIF(REG!$J$2:$J$124,HISTORICO!$N75)</f>
        <v>0</v>
      </c>
      <c r="E74" s="6">
        <f>COUNTIF(REG!$P$2:$P$124,HISTORICO!$N75)</f>
        <v>0</v>
      </c>
      <c r="F74" s="6">
        <f>COUNTIF(REG!$V$2:$V$124,HISTORICO!$N75)</f>
        <v>0</v>
      </c>
      <c r="G74" s="6">
        <f>COUNTIF(REG!$AB$2:$AB$124,HISTORICO!$N75)</f>
        <v>0</v>
      </c>
      <c r="H74" s="161">
        <f>HISTORICO!$P75/HISTORICO!$O75</f>
        <v>1</v>
      </c>
      <c r="I74" s="161">
        <f>HISTORICO!$Q75/HISTORICO!$O75</f>
        <v>0</v>
      </c>
      <c r="J74" s="161">
        <f>(HISTORICO!$S75+HISTORICO!$T75)/HISTORICO!$O75</f>
        <v>0</v>
      </c>
      <c r="K74" s="6">
        <f>SUMIF(REG!$D$2:$D$124,HISTORICO!$N75,REG!$F$2:$F$124)+SUMIF(REG!$J$2:$J$124,HISTORICO!$N75,REG!$L$2:$L$124)+SUMIF(REG!$P$2:$P$124,HISTORICO!$N75,REG!$R$2:$R$124)+SUMIF(REG!$V$2:$V$124,HISTORICO!$N75,REG!$X$2:$X$124)+SUMIF(REG!$AB$2:$AB$124,HISTORICO!$N75,REG!$AD$2:$AD$124)</f>
        <v>0</v>
      </c>
      <c r="L74" s="6">
        <f>SUMIF(REG!$D$2:$D$124,HISTORICO!$N75,REG!$G$2:$G$124)+SUMIF(REG!$J$2:$J$124,HISTORICO!$N75,REG!$M$2:$M$124)+SUMIF(REG!$P$2:$P$124,HISTORICO!$N75,REG!$S$2:$S$124)+SUMIF(REG!$V$2:$V$124,HISTORICO!$N75,REG!$Y$2:$Y$124)+SUMIF(REG!$AB$2:$AB$124,HISTORICO!$N75,REG!$AE$2:$AE$124)</f>
        <v>0</v>
      </c>
      <c r="M74" s="6">
        <f>SUMIF(REG!$D$2:$D$124,HISTORICO!$N75,REG!$H$2:$H$124)+SUMIF(REG!$J$2:$J$124,HISTORICO!$N75,REG!$N$2:$N$124)+SUMIF(REG!$P$2:$P$124,HISTORICO!$N75,REG!$T$2:$T$124)+SUMIF(REG!$V$2:$V$124,HISTORICO!$N75,REG!$Z$2:$Z$124)+SUMIF(REG!$AB$2:$AB$124,HISTORICO!$N75,REG!$AF$2:$AF$124)</f>
        <v>0</v>
      </c>
      <c r="N74" s="6">
        <f>SUMIF(REG!$D$2:$D$124,HISTORICO!$N75,REG!$I$2:$I$124)+SUMIF(REG!$J$2:$J$124,HISTORICO!$N75,REG!$O$2:$O$124)+SUMIF(REG!$P$2:$P$124,HISTORICO!$N75,REG!$U$2:$U$124)+SUMIF(REG!$V$2:$V$124,HISTORICO!$N75,REG!$AA$2:$AA$124)+SUMIF(REG!$AB$2:$AB$124,HISTORICO!$N75,REG!$AG$2:$AG$124)</f>
        <v>0</v>
      </c>
      <c r="O74" s="6">
        <f>SUM(HISTORICO!$X75:$AA75)</f>
        <v>3</v>
      </c>
      <c r="P74" s="188">
        <f>HISTORICO!$AB75/HISTORICO!$O75</f>
        <v>1.5</v>
      </c>
    </row>
    <row r="75">
      <c r="A75" s="189" t="s">
        <v>525</v>
      </c>
      <c r="B75" s="6">
        <f>SUM(HISTORICO!$P76:$T76)</f>
        <v>2</v>
      </c>
      <c r="C75" s="6">
        <f>COUNTIF(REG!$D$2:$D$124,HISTORICO!$N76)</f>
        <v>1</v>
      </c>
      <c r="D75" s="6">
        <f>COUNTIF(REG!$J$2:$J$124,HISTORICO!$N76)</f>
        <v>0</v>
      </c>
      <c r="E75" s="6">
        <f>COUNTIF(REG!$P$2:$P$124,HISTORICO!$N76)</f>
        <v>4</v>
      </c>
      <c r="F75" s="6">
        <f>COUNTIF(REG!$V$2:$V$124,HISTORICO!$N76)</f>
        <v>0</v>
      </c>
      <c r="G75" s="6">
        <f>COUNTIF(REG!$AB$2:$AB$124,HISTORICO!$N76)</f>
        <v>0</v>
      </c>
      <c r="H75" s="161">
        <f>HISTORICO!$P76/HISTORICO!$O76</f>
        <v>0.5</v>
      </c>
      <c r="I75" s="161">
        <f>HISTORICO!$Q76/HISTORICO!$O76</f>
        <v>0.5</v>
      </c>
      <c r="J75" s="161">
        <f>(HISTORICO!$S76+HISTORICO!$T76)/HISTORICO!$O76</f>
        <v>0</v>
      </c>
      <c r="K75" s="6">
        <f>SUMIF(REG!$D$2:$D$124,HISTORICO!$N76,REG!$F$2:$F$124)+SUMIF(REG!$J$2:$J$124,HISTORICO!$N76,REG!$L$2:$L$124)+SUMIF(REG!$P$2:$P$124,HISTORICO!$N76,REG!$R$2:$R$124)+SUMIF(REG!$V$2:$V$124,HISTORICO!$N76,REG!$X$2:$X$124)+SUMIF(REG!$AB$2:$AB$124,HISTORICO!$N76,REG!$AD$2:$AD$124)</f>
        <v>2</v>
      </c>
      <c r="L75" s="6">
        <f>SUMIF(REG!$D$2:$D$124,HISTORICO!$N76,REG!$G$2:$G$124)+SUMIF(REG!$J$2:$J$124,HISTORICO!$N76,REG!$M$2:$M$124)+SUMIF(REG!$P$2:$P$124,HISTORICO!$N76,REG!$S$2:$S$124)+SUMIF(REG!$V$2:$V$124,HISTORICO!$N76,REG!$Y$2:$Y$124)+SUMIF(REG!$AB$2:$AB$124,HISTORICO!$N76,REG!$AE$2:$AE$124)</f>
        <v>0</v>
      </c>
      <c r="M75" s="6">
        <f>SUMIF(REG!$D$2:$D$124,HISTORICO!$N76,REG!$H$2:$H$124)+SUMIF(REG!$J$2:$J$124,HISTORICO!$N76,REG!$N$2:$N$124)+SUMIF(REG!$P$2:$P$124,HISTORICO!$N76,REG!$T$2:$T$124)+SUMIF(REG!$V$2:$V$124,HISTORICO!$N76,REG!$Z$2:$Z$124)+SUMIF(REG!$AB$2:$AB$124,HISTORICO!$N76,REG!$AF$2:$AF$124)</f>
        <v>0</v>
      </c>
      <c r="N75" s="6">
        <f>SUMIF(REG!$D$2:$D$124,HISTORICO!$N76,REG!$I$2:$I$124)+SUMIF(REG!$J$2:$J$124,HISTORICO!$N76,REG!$O$2:$O$124)+SUMIF(REG!$P$2:$P$124,HISTORICO!$N76,REG!$U$2:$U$124)+SUMIF(REG!$V$2:$V$124,HISTORICO!$N76,REG!$AA$2:$AA$124)+SUMIF(REG!$AB$2:$AB$124,HISTORICO!$N76,REG!$AG$2:$AG$124)</f>
        <v>0</v>
      </c>
      <c r="O75" s="6">
        <f>SUM(HISTORICO!$X76:$AA76)</f>
        <v>2</v>
      </c>
      <c r="P75" s="188">
        <f>HISTORICO!$AB76/HISTORICO!$O76</f>
        <v>1</v>
      </c>
    </row>
    <row r="76">
      <c r="A76" s="187" t="s">
        <v>447</v>
      </c>
      <c r="B76" s="6">
        <f>SUM(HISTORICO!$P77:$T77)</f>
        <v>2</v>
      </c>
      <c r="C76" s="6">
        <f>COUNTIF(REG!$D$2:$D$124,HISTORICO!$N77)</f>
        <v>0</v>
      </c>
      <c r="D76" s="6">
        <f>COUNTIF(REG!$J$2:$J$124,HISTORICO!$N77)</f>
        <v>0</v>
      </c>
      <c r="E76" s="6">
        <f>COUNTIF(REG!$P$2:$P$124,HISTORICO!$N77)</f>
        <v>0</v>
      </c>
      <c r="F76" s="6">
        <f>COUNTIF(REG!$V$2:$V$124,HISTORICO!$N77)</f>
        <v>0</v>
      </c>
      <c r="G76" s="6">
        <f>COUNTIF(REG!$AB$2:$AB$124,HISTORICO!$N77)</f>
        <v>0</v>
      </c>
      <c r="H76" s="161">
        <f>HISTORICO!$P77/HISTORICO!$O77</f>
        <v>0.5</v>
      </c>
      <c r="I76" s="161">
        <f>HISTORICO!$Q77/HISTORICO!$O77</f>
        <v>0</v>
      </c>
      <c r="J76" s="161">
        <f>(HISTORICO!$S77+HISTORICO!$T77)/HISTORICO!$O77</f>
        <v>0</v>
      </c>
      <c r="K76" s="6">
        <f>SUMIF(REG!$D$2:$D$124,HISTORICO!$N77,REG!$F$2:$F$124)+SUMIF(REG!$J$2:$J$124,HISTORICO!$N77,REG!$L$2:$L$124)+SUMIF(REG!$P$2:$P$124,HISTORICO!$N77,REG!$R$2:$R$124)+SUMIF(REG!$V$2:$V$124,HISTORICO!$N77,REG!$X$2:$X$124)+SUMIF(REG!$AB$2:$AB$124,HISTORICO!$N77,REG!$AD$2:$AD$124)</f>
        <v>0</v>
      </c>
      <c r="L76" s="6">
        <f>SUMIF(REG!$D$2:$D$124,HISTORICO!$N77,REG!$G$2:$G$124)+SUMIF(REG!$J$2:$J$124,HISTORICO!$N77,REG!$M$2:$M$124)+SUMIF(REG!$P$2:$P$124,HISTORICO!$N77,REG!$S$2:$S$124)+SUMIF(REG!$V$2:$V$124,HISTORICO!$N77,REG!$Y$2:$Y$124)+SUMIF(REG!$AB$2:$AB$124,HISTORICO!$N77,REG!$AE$2:$AE$124)</f>
        <v>0</v>
      </c>
      <c r="M76" s="6">
        <f>SUMIF(REG!$D$2:$D$124,HISTORICO!$N77,REG!$H$2:$H$124)+SUMIF(REG!$J$2:$J$124,HISTORICO!$N77,REG!$N$2:$N$124)+SUMIF(REG!$P$2:$P$124,HISTORICO!$N77,REG!$T$2:$T$124)+SUMIF(REG!$V$2:$V$124,HISTORICO!$N77,REG!$Z$2:$Z$124)+SUMIF(REG!$AB$2:$AB$124,HISTORICO!$N77,REG!$AF$2:$AF$124)</f>
        <v>0</v>
      </c>
      <c r="N76" s="6">
        <f>SUMIF(REG!$D$2:$D$124,HISTORICO!$N77,REG!$I$2:$I$124)+SUMIF(REG!$J$2:$J$124,HISTORICO!$N77,REG!$O$2:$O$124)+SUMIF(REG!$P$2:$P$124,HISTORICO!$N77,REG!$U$2:$U$124)+SUMIF(REG!$V$2:$V$124,HISTORICO!$N77,REG!$AA$2:$AA$124)+SUMIF(REG!$AB$2:$AB$124,HISTORICO!$N77,REG!$AG$2:$AG$124)</f>
        <v>0</v>
      </c>
      <c r="O76" s="6">
        <f>SUM(HISTORICO!$X77:$AA77)</f>
        <v>2</v>
      </c>
      <c r="P76" s="188">
        <f>HISTORICO!$AB77/HISTORICO!$O77</f>
        <v>1</v>
      </c>
    </row>
    <row r="77">
      <c r="A77" s="187" t="s">
        <v>455</v>
      </c>
      <c r="B77" s="6">
        <f>SUM(HISTORICO!$P78:$T78)</f>
        <v>2</v>
      </c>
      <c r="C77" s="6">
        <f>COUNTIF(REG!$D$2:$D$124,HISTORICO!$N78)</f>
        <v>0</v>
      </c>
      <c r="D77" s="6">
        <f>COUNTIF(REG!$J$2:$J$124,HISTORICO!$N78)</f>
        <v>0</v>
      </c>
      <c r="E77" s="6">
        <f>COUNTIF(REG!$P$2:$P$124,HISTORICO!$N78)</f>
        <v>0</v>
      </c>
      <c r="F77" s="6">
        <f>COUNTIF(REG!$V$2:$V$124,HISTORICO!$N78)</f>
        <v>0</v>
      </c>
      <c r="G77" s="6">
        <f>COUNTIF(REG!$AB$2:$AB$124,HISTORICO!$N78)</f>
        <v>0</v>
      </c>
      <c r="H77" s="161">
        <f>HISTORICO!$P78/HISTORICO!$O78</f>
        <v>0.5</v>
      </c>
      <c r="I77" s="161">
        <f>HISTORICO!$Q78/HISTORICO!$O78</f>
        <v>0</v>
      </c>
      <c r="J77" s="161">
        <f>(HISTORICO!$S78+HISTORICO!$T78)/HISTORICO!$O78</f>
        <v>0</v>
      </c>
      <c r="K77" s="6">
        <f>SUMIF(REG!$D$2:$D$124,HISTORICO!$N78,REG!$F$2:$F$124)+SUMIF(REG!$J$2:$J$124,HISTORICO!$N78,REG!$L$2:$L$124)+SUMIF(REG!$P$2:$P$124,HISTORICO!$N78,REG!$R$2:$R$124)+SUMIF(REG!$V$2:$V$124,HISTORICO!$N78,REG!$X$2:$X$124)+SUMIF(REG!$AB$2:$AB$124,HISTORICO!$N78,REG!$AD$2:$AD$124)</f>
        <v>0</v>
      </c>
      <c r="L77" s="6">
        <f>SUMIF(REG!$D$2:$D$124,HISTORICO!$N78,REG!$G$2:$G$124)+SUMIF(REG!$J$2:$J$124,HISTORICO!$N78,REG!$M$2:$M$124)+SUMIF(REG!$P$2:$P$124,HISTORICO!$N78,REG!$S$2:$S$124)+SUMIF(REG!$V$2:$V$124,HISTORICO!$N78,REG!$Y$2:$Y$124)+SUMIF(REG!$AB$2:$AB$124,HISTORICO!$N78,REG!$AE$2:$AE$124)</f>
        <v>0</v>
      </c>
      <c r="M77" s="6">
        <f>SUMIF(REG!$D$2:$D$124,HISTORICO!$N78,REG!$H$2:$H$124)+SUMIF(REG!$J$2:$J$124,HISTORICO!$N78,REG!$N$2:$N$124)+SUMIF(REG!$P$2:$P$124,HISTORICO!$N78,REG!$T$2:$T$124)+SUMIF(REG!$V$2:$V$124,HISTORICO!$N78,REG!$Z$2:$Z$124)+SUMIF(REG!$AB$2:$AB$124,HISTORICO!$N78,REG!$AF$2:$AF$124)</f>
        <v>0</v>
      </c>
      <c r="N77" s="6">
        <f>SUMIF(REG!$D$2:$D$124,HISTORICO!$N78,REG!$I$2:$I$124)+SUMIF(REG!$J$2:$J$124,HISTORICO!$N78,REG!$O$2:$O$124)+SUMIF(REG!$P$2:$P$124,HISTORICO!$N78,REG!$U$2:$U$124)+SUMIF(REG!$V$2:$V$124,HISTORICO!$N78,REG!$AA$2:$AA$124)+SUMIF(REG!$AB$2:$AB$124,HISTORICO!$N78,REG!$AG$2:$AG$124)</f>
        <v>0</v>
      </c>
      <c r="O77" s="6">
        <f>SUM(HISTORICO!$X78:$AA78)</f>
        <v>2</v>
      </c>
      <c r="P77" s="188">
        <f>HISTORICO!$AB78/HISTORICO!$O78</f>
        <v>1</v>
      </c>
    </row>
    <row r="78">
      <c r="A78" s="187" t="s">
        <v>66</v>
      </c>
      <c r="B78" s="6">
        <f>SUM(HISTORICO!$P79:$T79)</f>
        <v>2</v>
      </c>
      <c r="C78" s="6">
        <f>COUNTIF(REG!$D$2:$D$124,HISTORICO!$N79)</f>
        <v>0</v>
      </c>
      <c r="D78" s="6">
        <f>COUNTIF(REG!$J$2:$J$124,HISTORICO!$N79)</f>
        <v>0</v>
      </c>
      <c r="E78" s="6">
        <f>COUNTIF(REG!$P$2:$P$124,HISTORICO!$N79)</f>
        <v>2</v>
      </c>
      <c r="F78" s="6">
        <f>COUNTIF(REG!$V$2:$V$124,HISTORICO!$N79)</f>
        <v>0</v>
      </c>
      <c r="G78" s="6">
        <f>COUNTIF(REG!$AB$2:$AB$124,HISTORICO!$N79)</f>
        <v>0</v>
      </c>
      <c r="H78" s="161">
        <f>HISTORICO!$P79/HISTORICO!$O79</f>
        <v>0.5</v>
      </c>
      <c r="I78" s="161">
        <f>HISTORICO!$Q79/HISTORICO!$O79</f>
        <v>0</v>
      </c>
      <c r="J78" s="161">
        <f>(HISTORICO!$S79+HISTORICO!$T79)/HISTORICO!$O79</f>
        <v>0</v>
      </c>
      <c r="K78" s="6">
        <f>SUMIF(REG!$D$2:$D$124,HISTORICO!$N79,REG!$F$2:$F$124)+SUMIF(REG!$J$2:$J$124,HISTORICO!$N79,REG!$L$2:$L$124)+SUMIF(REG!$P$2:$P$124,HISTORICO!$N79,REG!$R$2:$R$124)+SUMIF(REG!$V$2:$V$124,HISTORICO!$N79,REG!$X$2:$X$124)+SUMIF(REG!$AB$2:$AB$124,HISTORICO!$N79,REG!$AD$2:$AD$124)</f>
        <v>0</v>
      </c>
      <c r="L78" s="6">
        <f>SUMIF(REG!$D$2:$D$124,HISTORICO!$N79,REG!$G$2:$G$124)+SUMIF(REG!$J$2:$J$124,HISTORICO!$N79,REG!$M$2:$M$124)+SUMIF(REG!$P$2:$P$124,HISTORICO!$N79,REG!$S$2:$S$124)+SUMIF(REG!$V$2:$V$124,HISTORICO!$N79,REG!$Y$2:$Y$124)+SUMIF(REG!$AB$2:$AB$124,HISTORICO!$N79,REG!$AE$2:$AE$124)</f>
        <v>0</v>
      </c>
      <c r="M78" s="6">
        <f>SUMIF(REG!$D$2:$D$124,HISTORICO!$N79,REG!$H$2:$H$124)+SUMIF(REG!$J$2:$J$124,HISTORICO!$N79,REG!$N$2:$N$124)+SUMIF(REG!$P$2:$P$124,HISTORICO!$N79,REG!$T$2:$T$124)+SUMIF(REG!$V$2:$V$124,HISTORICO!$N79,REG!$Z$2:$Z$124)+SUMIF(REG!$AB$2:$AB$124,HISTORICO!$N79,REG!$AF$2:$AF$124)</f>
        <v>0</v>
      </c>
      <c r="N78" s="6">
        <f>SUMIF(REG!$D$2:$D$124,HISTORICO!$N79,REG!$I$2:$I$124)+SUMIF(REG!$J$2:$J$124,HISTORICO!$N79,REG!$O$2:$O$124)+SUMIF(REG!$P$2:$P$124,HISTORICO!$N79,REG!$U$2:$U$124)+SUMIF(REG!$V$2:$V$124,HISTORICO!$N79,REG!$AA$2:$AA$124)+SUMIF(REG!$AB$2:$AB$124,HISTORICO!$N79,REG!$AG$2:$AG$124)</f>
        <v>0</v>
      </c>
      <c r="O78" s="6">
        <f>SUM(HISTORICO!$X79:$AA79)</f>
        <v>1</v>
      </c>
      <c r="P78" s="188">
        <f>HISTORICO!$AB79/HISTORICO!$O79</f>
        <v>0.5</v>
      </c>
    </row>
    <row r="79">
      <c r="A79" s="187" t="s">
        <v>55</v>
      </c>
      <c r="B79" s="6">
        <f>SUM(HISTORICO!$P80:$T80)</f>
        <v>2</v>
      </c>
      <c r="C79" s="6">
        <f>COUNTIF(REG!$D$2:$D$124,HISTORICO!$N80)</f>
        <v>0</v>
      </c>
      <c r="D79" s="6">
        <f>COUNTIF(REG!$J$2:$J$124,HISTORICO!$N80)</f>
        <v>0</v>
      </c>
      <c r="E79" s="6">
        <f>COUNTIF(REG!$P$2:$P$124,HISTORICO!$N80)</f>
        <v>0</v>
      </c>
      <c r="F79" s="6">
        <f>COUNTIF(REG!$V$2:$V$124,HISTORICO!$N80)</f>
        <v>0</v>
      </c>
      <c r="G79" s="6">
        <f>COUNTIF(REG!$AB$2:$AB$124,HISTORICO!$N80)</f>
        <v>0</v>
      </c>
      <c r="H79" s="161">
        <f>HISTORICO!$P80/HISTORICO!$O80</f>
        <v>0</v>
      </c>
      <c r="I79" s="161">
        <f>HISTORICO!$Q80/HISTORICO!$O80</f>
        <v>0</v>
      </c>
      <c r="J79" s="161">
        <f>(HISTORICO!$S80+HISTORICO!$T80)/HISTORICO!$O80</f>
        <v>0.5</v>
      </c>
      <c r="K79" s="6">
        <f>SUMIF(REG!$D$2:$D$124,HISTORICO!$N80,REG!$F$2:$F$124)+SUMIF(REG!$J$2:$J$124,HISTORICO!$N80,REG!$L$2:$L$124)+SUMIF(REG!$P$2:$P$124,HISTORICO!$N80,REG!$R$2:$R$124)+SUMIF(REG!$V$2:$V$124,HISTORICO!$N80,REG!$X$2:$X$124)+SUMIF(REG!$AB$2:$AB$124,HISTORICO!$N80,REG!$AD$2:$AD$124)</f>
        <v>0</v>
      </c>
      <c r="L79" s="6">
        <f>SUMIF(REG!$D$2:$D$124,HISTORICO!$N80,REG!$G$2:$G$124)+SUMIF(REG!$J$2:$J$124,HISTORICO!$N80,REG!$M$2:$M$124)+SUMIF(REG!$P$2:$P$124,HISTORICO!$N80,REG!$S$2:$S$124)+SUMIF(REG!$V$2:$V$124,HISTORICO!$N80,REG!$Y$2:$Y$124)+SUMIF(REG!$AB$2:$AB$124,HISTORICO!$N80,REG!$AE$2:$AE$124)</f>
        <v>0</v>
      </c>
      <c r="M79" s="6">
        <f>SUMIF(REG!$D$2:$D$124,HISTORICO!$N80,REG!$H$2:$H$124)+SUMIF(REG!$J$2:$J$124,HISTORICO!$N80,REG!$N$2:$N$124)+SUMIF(REG!$P$2:$P$124,HISTORICO!$N80,REG!$T$2:$T$124)+SUMIF(REG!$V$2:$V$124,HISTORICO!$N80,REG!$Z$2:$Z$124)+SUMIF(REG!$AB$2:$AB$124,HISTORICO!$N80,REG!$AF$2:$AF$124)</f>
        <v>0</v>
      </c>
      <c r="N79" s="6">
        <f>SUMIF(REG!$D$2:$D$124,HISTORICO!$N80,REG!$I$2:$I$124)+SUMIF(REG!$J$2:$J$124,HISTORICO!$N80,REG!$O$2:$O$124)+SUMIF(REG!$P$2:$P$124,HISTORICO!$N80,REG!$U$2:$U$124)+SUMIF(REG!$V$2:$V$124,HISTORICO!$N80,REG!$AA$2:$AA$124)+SUMIF(REG!$AB$2:$AB$124,HISTORICO!$N80,REG!$AG$2:$AG$124)</f>
        <v>0</v>
      </c>
      <c r="O79" s="6">
        <f>SUM(HISTORICO!$X80:$AA80)</f>
        <v>1</v>
      </c>
      <c r="P79" s="188">
        <f>HISTORICO!$AB80/HISTORICO!$O80</f>
        <v>0.5</v>
      </c>
    </row>
    <row r="80">
      <c r="A80" s="187" t="s">
        <v>502</v>
      </c>
      <c r="B80" s="6">
        <f>SUM(HISTORICO!$P81:$T81)</f>
        <v>2</v>
      </c>
      <c r="C80" s="6">
        <f>COUNTIF(REG!$D$2:$D$124,HISTORICO!$N81)</f>
        <v>0</v>
      </c>
      <c r="D80" s="6">
        <f>COUNTIF(REG!$J$2:$J$124,HISTORICO!$N81)</f>
        <v>0</v>
      </c>
      <c r="E80" s="6">
        <f>COUNTIF(REG!$P$2:$P$124,HISTORICO!$N81)</f>
        <v>0</v>
      </c>
      <c r="F80" s="6">
        <f>COUNTIF(REG!$V$2:$V$124,HISTORICO!$N81)</f>
        <v>1</v>
      </c>
      <c r="G80" s="6">
        <f>COUNTIF(REG!$AB$2:$AB$124,HISTORICO!$N81)</f>
        <v>0</v>
      </c>
      <c r="H80" s="161">
        <f>HISTORICO!$P81/HISTORICO!$O81</f>
        <v>0</v>
      </c>
      <c r="I80" s="161">
        <f>HISTORICO!$Q81/HISTORICO!$O81</f>
        <v>1</v>
      </c>
      <c r="J80" s="161">
        <f>(HISTORICO!$S81+HISTORICO!$T81)/HISTORICO!$O81</f>
        <v>0</v>
      </c>
      <c r="K80" s="6">
        <f>SUMIF(REG!$D$2:$D$124,HISTORICO!$N81,REG!$F$2:$F$124)+SUMIF(REG!$J$2:$J$124,HISTORICO!$N81,REG!$L$2:$L$124)+SUMIF(REG!$P$2:$P$124,HISTORICO!$N81,REG!$R$2:$R$124)+SUMIF(REG!$V$2:$V$124,HISTORICO!$N81,REG!$X$2:$X$124)+SUMIF(REG!$AB$2:$AB$124,HISTORICO!$N81,REG!$AD$2:$AD$124)</f>
        <v>0</v>
      </c>
      <c r="L80" s="6">
        <f>SUMIF(REG!$D$2:$D$124,HISTORICO!$N81,REG!$G$2:$G$124)+SUMIF(REG!$J$2:$J$124,HISTORICO!$N81,REG!$M$2:$M$124)+SUMIF(REG!$P$2:$P$124,HISTORICO!$N81,REG!$S$2:$S$124)+SUMIF(REG!$V$2:$V$124,HISTORICO!$N81,REG!$Y$2:$Y$124)+SUMIF(REG!$AB$2:$AB$124,HISTORICO!$N81,REG!$AE$2:$AE$124)</f>
        <v>0</v>
      </c>
      <c r="M80" s="6">
        <f>SUMIF(REG!$D$2:$D$124,HISTORICO!$N81,REG!$H$2:$H$124)+SUMIF(REG!$J$2:$J$124,HISTORICO!$N81,REG!$N$2:$N$124)+SUMIF(REG!$P$2:$P$124,HISTORICO!$N81,REG!$T$2:$T$124)+SUMIF(REG!$V$2:$V$124,HISTORICO!$N81,REG!$Z$2:$Z$124)+SUMIF(REG!$AB$2:$AB$124,HISTORICO!$N81,REG!$AF$2:$AF$124)</f>
        <v>0</v>
      </c>
      <c r="N80" s="6">
        <f>SUMIF(REG!$D$2:$D$124,HISTORICO!$N81,REG!$I$2:$I$124)+SUMIF(REG!$J$2:$J$124,HISTORICO!$N81,REG!$O$2:$O$124)+SUMIF(REG!$P$2:$P$124,HISTORICO!$N81,REG!$U$2:$U$124)+SUMIF(REG!$V$2:$V$124,HISTORICO!$N81,REG!$AA$2:$AA$124)+SUMIF(REG!$AB$2:$AB$124,HISTORICO!$N81,REG!$AG$2:$AG$124)</f>
        <v>0</v>
      </c>
      <c r="O80" s="6">
        <f>SUM(HISTORICO!$X81:$AA81)</f>
        <v>0</v>
      </c>
      <c r="P80" s="188">
        <f>HISTORICO!$AB81/HISTORICO!$O81</f>
        <v>0</v>
      </c>
    </row>
    <row r="81">
      <c r="A81" s="187" t="s">
        <v>38</v>
      </c>
      <c r="B81" s="6">
        <f>SUM(HISTORICO!$P82:$T82)</f>
        <v>2</v>
      </c>
      <c r="C81" s="6">
        <f>COUNTIF(REG!$D$2:$D$124,HISTORICO!$N82)</f>
        <v>0</v>
      </c>
      <c r="D81" s="6">
        <f>COUNTIF(REG!$J$2:$J$124,HISTORICO!$N82)</f>
        <v>0</v>
      </c>
      <c r="E81" s="6">
        <f>COUNTIF(REG!$P$2:$P$124,HISTORICO!$N82)</f>
        <v>0</v>
      </c>
      <c r="F81" s="6">
        <f>COUNTIF(REG!$V$2:$V$124,HISTORICO!$N82)</f>
        <v>0</v>
      </c>
      <c r="G81" s="6">
        <f>COUNTIF(REG!$AB$2:$AB$124,HISTORICO!$N82)</f>
        <v>0</v>
      </c>
      <c r="H81" s="161">
        <f>HISTORICO!$P82/HISTORICO!$O82</f>
        <v>0</v>
      </c>
      <c r="I81" s="161">
        <f>HISTORICO!$Q82/HISTORICO!$O82</f>
        <v>0</v>
      </c>
      <c r="J81" s="161">
        <f>(HISTORICO!$S82+HISTORICO!$T82)/HISTORICO!$O82</f>
        <v>0</v>
      </c>
      <c r="K81" s="6">
        <f>SUMIF(REG!$D$2:$D$124,HISTORICO!$N82,REG!$F$2:$F$124)+SUMIF(REG!$J$2:$J$124,HISTORICO!$N82,REG!$L$2:$L$124)+SUMIF(REG!$P$2:$P$124,HISTORICO!$N82,REG!$R$2:$R$124)+SUMIF(REG!$V$2:$V$124,HISTORICO!$N82,REG!$X$2:$X$124)+SUMIF(REG!$AB$2:$AB$124,HISTORICO!$N82,REG!$AD$2:$AD$124)</f>
        <v>0</v>
      </c>
      <c r="L81" s="6">
        <f>SUMIF(REG!$D$2:$D$124,HISTORICO!$N82,REG!$G$2:$G$124)+SUMIF(REG!$J$2:$J$124,HISTORICO!$N82,REG!$M$2:$M$124)+SUMIF(REG!$P$2:$P$124,HISTORICO!$N82,REG!$S$2:$S$124)+SUMIF(REG!$V$2:$V$124,HISTORICO!$N82,REG!$Y$2:$Y$124)+SUMIF(REG!$AB$2:$AB$124,HISTORICO!$N82,REG!$AE$2:$AE$124)</f>
        <v>0</v>
      </c>
      <c r="M81" s="6">
        <f>SUMIF(REG!$D$2:$D$124,HISTORICO!$N82,REG!$H$2:$H$124)+SUMIF(REG!$J$2:$J$124,HISTORICO!$N82,REG!$N$2:$N$124)+SUMIF(REG!$P$2:$P$124,HISTORICO!$N82,REG!$T$2:$T$124)+SUMIF(REG!$V$2:$V$124,HISTORICO!$N82,REG!$Z$2:$Z$124)+SUMIF(REG!$AB$2:$AB$124,HISTORICO!$N82,REG!$AF$2:$AF$124)</f>
        <v>0</v>
      </c>
      <c r="N81" s="6">
        <f>SUMIF(REG!$D$2:$D$124,HISTORICO!$N82,REG!$I$2:$I$124)+SUMIF(REG!$J$2:$J$124,HISTORICO!$N82,REG!$O$2:$O$124)+SUMIF(REG!$P$2:$P$124,HISTORICO!$N82,REG!$U$2:$U$124)+SUMIF(REG!$V$2:$V$124,HISTORICO!$N82,REG!$AA$2:$AA$124)+SUMIF(REG!$AB$2:$AB$124,HISTORICO!$N82,REG!$AG$2:$AG$124)</f>
        <v>0</v>
      </c>
      <c r="O81" s="6">
        <f>SUM(HISTORICO!$X82:$AA82)</f>
        <v>0</v>
      </c>
      <c r="P81" s="188">
        <f>HISTORICO!$AB82/HISTORICO!$O82</f>
        <v>0</v>
      </c>
    </row>
    <row r="82">
      <c r="A82" s="187" t="s">
        <v>67</v>
      </c>
      <c r="B82" s="6">
        <f>SUM(HISTORICO!$P83:$T83)</f>
        <v>2</v>
      </c>
      <c r="C82" s="6">
        <f>COUNTIF(REG!$D$2:$D$124,HISTORICO!$N83)</f>
        <v>0</v>
      </c>
      <c r="D82" s="6">
        <f>COUNTIF(REG!$J$2:$J$124,HISTORICO!$N83)</f>
        <v>0</v>
      </c>
      <c r="E82" s="6">
        <f>COUNTIF(REG!$P$2:$P$124,HISTORICO!$N83)</f>
        <v>0</v>
      </c>
      <c r="F82" s="6">
        <f>COUNTIF(REG!$V$2:$V$124,HISTORICO!$N83)</f>
        <v>0</v>
      </c>
      <c r="G82" s="6">
        <f>COUNTIF(REG!$AB$2:$AB$124,HISTORICO!$N83)</f>
        <v>0</v>
      </c>
      <c r="H82" s="161">
        <f>HISTORICO!$P83/HISTORICO!$O83</f>
        <v>0</v>
      </c>
      <c r="I82" s="161">
        <f>HISTORICO!$Q83/HISTORICO!$O83</f>
        <v>0</v>
      </c>
      <c r="J82" s="161">
        <f>(HISTORICO!$S83+HISTORICO!$T83)/HISTORICO!$O83</f>
        <v>0.5</v>
      </c>
      <c r="K82" s="6">
        <f>SUMIF(REG!$D$2:$D$124,HISTORICO!$N83,REG!$F$2:$F$124)+SUMIF(REG!$J$2:$J$124,HISTORICO!$N83,REG!$L$2:$L$124)+SUMIF(REG!$P$2:$P$124,HISTORICO!$N83,REG!$R$2:$R$124)+SUMIF(REG!$V$2:$V$124,HISTORICO!$N83,REG!$X$2:$X$124)+SUMIF(REG!$AB$2:$AB$124,HISTORICO!$N83,REG!$AD$2:$AD$124)</f>
        <v>0</v>
      </c>
      <c r="L82" s="6">
        <f>SUMIF(REG!$D$2:$D$124,HISTORICO!$N83,REG!$G$2:$G$124)+SUMIF(REG!$J$2:$J$124,HISTORICO!$N83,REG!$M$2:$M$124)+SUMIF(REG!$P$2:$P$124,HISTORICO!$N83,REG!$S$2:$S$124)+SUMIF(REG!$V$2:$V$124,HISTORICO!$N83,REG!$Y$2:$Y$124)+SUMIF(REG!$AB$2:$AB$124,HISTORICO!$N83,REG!$AE$2:$AE$124)</f>
        <v>0</v>
      </c>
      <c r="M82" s="6">
        <f>SUMIF(REG!$D$2:$D$124,HISTORICO!$N83,REG!$H$2:$H$124)+SUMIF(REG!$J$2:$J$124,HISTORICO!$N83,REG!$N$2:$N$124)+SUMIF(REG!$P$2:$P$124,HISTORICO!$N83,REG!$T$2:$T$124)+SUMIF(REG!$V$2:$V$124,HISTORICO!$N83,REG!$Z$2:$Z$124)+SUMIF(REG!$AB$2:$AB$124,HISTORICO!$N83,REG!$AF$2:$AF$124)</f>
        <v>0</v>
      </c>
      <c r="N82" s="6">
        <f>SUMIF(REG!$D$2:$D$124,HISTORICO!$N83,REG!$I$2:$I$124)+SUMIF(REG!$J$2:$J$124,HISTORICO!$N83,REG!$O$2:$O$124)+SUMIF(REG!$P$2:$P$124,HISTORICO!$N83,REG!$U$2:$U$124)+SUMIF(REG!$V$2:$V$124,HISTORICO!$N83,REG!$AA$2:$AA$124)+SUMIF(REG!$AB$2:$AB$124,HISTORICO!$N83,REG!$AG$2:$AG$124)</f>
        <v>0</v>
      </c>
      <c r="O82" s="6">
        <f>SUM(HISTORICO!$X83:$AA83)</f>
        <v>0</v>
      </c>
      <c r="P82" s="188">
        <f>HISTORICO!$AB83/HISTORICO!$O83</f>
        <v>0</v>
      </c>
    </row>
    <row r="83">
      <c r="A83" s="187" t="s">
        <v>526</v>
      </c>
      <c r="B83" s="6">
        <f>SUM(HISTORICO!$P84:$T84)</f>
        <v>1</v>
      </c>
      <c r="C83" s="6">
        <f>COUNTIF(REG!$D$2:$D$124,HISTORICO!$N84)</f>
        <v>0</v>
      </c>
      <c r="D83" s="6">
        <f>COUNTIF(REG!$J$2:$J$124,HISTORICO!$N84)</f>
        <v>0</v>
      </c>
      <c r="E83" s="6">
        <f>COUNTIF(REG!$P$2:$P$124,HISTORICO!$N84)</f>
        <v>0</v>
      </c>
      <c r="F83" s="6">
        <f>COUNTIF(REG!$V$2:$V$124,HISTORICO!$N84)</f>
        <v>0</v>
      </c>
      <c r="G83" s="6">
        <f>COUNTIF(REG!$AB$2:$AB$124,HISTORICO!$N84)</f>
        <v>0</v>
      </c>
      <c r="H83" s="161">
        <f>HISTORICO!$P84/HISTORICO!$O84</f>
        <v>1</v>
      </c>
      <c r="I83" s="161">
        <f>HISTORICO!$Q84/HISTORICO!$O84</f>
        <v>0</v>
      </c>
      <c r="J83" s="161">
        <f>(HISTORICO!$S84+HISTORICO!$T84)/HISTORICO!$O84</f>
        <v>0</v>
      </c>
      <c r="K83" s="6">
        <f>SUMIF(REG!$D$2:$D$124,HISTORICO!$N84,REG!$F$2:$F$124)+SUMIF(REG!$J$2:$J$124,HISTORICO!$N84,REG!$L$2:$L$124)+SUMIF(REG!$P$2:$P$124,HISTORICO!$N84,REG!$R$2:$R$124)+SUMIF(REG!$V$2:$V$124,HISTORICO!$N84,REG!$X$2:$X$124)+SUMIF(REG!$AB$2:$AB$124,HISTORICO!$N84,REG!$AD$2:$AD$124)</f>
        <v>0</v>
      </c>
      <c r="L83" s="6">
        <f>SUMIF(REG!$D$2:$D$124,HISTORICO!$N84,REG!$G$2:$G$124)+SUMIF(REG!$J$2:$J$124,HISTORICO!$N84,REG!$M$2:$M$124)+SUMIF(REG!$P$2:$P$124,HISTORICO!$N84,REG!$S$2:$S$124)+SUMIF(REG!$V$2:$V$124,HISTORICO!$N84,REG!$Y$2:$Y$124)+SUMIF(REG!$AB$2:$AB$124,HISTORICO!$N84,REG!$AE$2:$AE$124)</f>
        <v>0</v>
      </c>
      <c r="M83" s="6">
        <f>SUMIF(REG!$D$2:$D$124,HISTORICO!$N84,REG!$H$2:$H$124)+SUMIF(REG!$J$2:$J$124,HISTORICO!$N84,REG!$N$2:$N$124)+SUMIF(REG!$P$2:$P$124,HISTORICO!$N84,REG!$T$2:$T$124)+SUMIF(REG!$V$2:$V$124,HISTORICO!$N84,REG!$Z$2:$Z$124)+SUMIF(REG!$AB$2:$AB$124,HISTORICO!$N84,REG!$AF$2:$AF$124)</f>
        <v>0</v>
      </c>
      <c r="N83" s="6">
        <f>SUMIF(REG!$D$2:$D$124,HISTORICO!$N84,REG!$I$2:$I$124)+SUMIF(REG!$J$2:$J$124,HISTORICO!$N84,REG!$O$2:$O$124)+SUMIF(REG!$P$2:$P$124,HISTORICO!$N84,REG!$U$2:$U$124)+SUMIF(REG!$V$2:$V$124,HISTORICO!$N84,REG!$AA$2:$AA$124)+SUMIF(REG!$AB$2:$AB$124,HISTORICO!$N84,REG!$AG$2:$AG$124)</f>
        <v>0</v>
      </c>
      <c r="O83" s="6">
        <f>SUM(HISTORICO!$X84:$AA84)</f>
        <v>3</v>
      </c>
      <c r="P83" s="188">
        <f>HISTORICO!$AB84/HISTORICO!$O84</f>
        <v>3</v>
      </c>
    </row>
    <row r="84">
      <c r="A84" s="187" t="s">
        <v>86</v>
      </c>
      <c r="B84" s="6">
        <f>SUM(HISTORICO!$P85:$T85)</f>
        <v>1</v>
      </c>
      <c r="C84" s="6">
        <f>COUNTIF(REG!$D$2:$D$124,HISTORICO!$N85)</f>
        <v>0</v>
      </c>
      <c r="D84" s="6">
        <f>COUNTIF(REG!$J$2:$J$124,HISTORICO!$N85)</f>
        <v>0</v>
      </c>
      <c r="E84" s="6">
        <f>COUNTIF(REG!$P$2:$P$124,HISTORICO!$N85)</f>
        <v>0</v>
      </c>
      <c r="F84" s="6">
        <f>COUNTIF(REG!$V$2:$V$124,HISTORICO!$N85)</f>
        <v>0</v>
      </c>
      <c r="G84" s="6">
        <f>COUNTIF(REG!$AB$2:$AB$124,HISTORICO!$N85)</f>
        <v>0</v>
      </c>
      <c r="H84" s="161">
        <f>HISTORICO!$P85/HISTORICO!$O85</f>
        <v>1</v>
      </c>
      <c r="I84" s="161">
        <f>HISTORICO!$Q85/HISTORICO!$O85</f>
        <v>0</v>
      </c>
      <c r="J84" s="161">
        <f>(HISTORICO!$S85+HISTORICO!$T85)/HISTORICO!$O85</f>
        <v>0</v>
      </c>
      <c r="K84" s="6">
        <f>SUMIF(REG!$D$2:$D$124,HISTORICO!$N85,REG!$F$2:$F$124)+SUMIF(REG!$J$2:$J$124,HISTORICO!$N85,REG!$L$2:$L$124)+SUMIF(REG!$P$2:$P$124,HISTORICO!$N85,REG!$R$2:$R$124)+SUMIF(REG!$V$2:$V$124,HISTORICO!$N85,REG!$X$2:$X$124)+SUMIF(REG!$AB$2:$AB$124,HISTORICO!$N85,REG!$AD$2:$AD$124)</f>
        <v>0</v>
      </c>
      <c r="L84" s="6">
        <f>SUMIF(REG!$D$2:$D$124,HISTORICO!$N85,REG!$G$2:$G$124)+SUMIF(REG!$J$2:$J$124,HISTORICO!$N85,REG!$M$2:$M$124)+SUMIF(REG!$P$2:$P$124,HISTORICO!$N85,REG!$S$2:$S$124)+SUMIF(REG!$V$2:$V$124,HISTORICO!$N85,REG!$Y$2:$Y$124)+SUMIF(REG!$AB$2:$AB$124,HISTORICO!$N85,REG!$AE$2:$AE$124)</f>
        <v>0</v>
      </c>
      <c r="M84" s="6">
        <f>SUMIF(REG!$D$2:$D$124,HISTORICO!$N85,REG!$H$2:$H$124)+SUMIF(REG!$J$2:$J$124,HISTORICO!$N85,REG!$N$2:$N$124)+SUMIF(REG!$P$2:$P$124,HISTORICO!$N85,REG!$T$2:$T$124)+SUMIF(REG!$V$2:$V$124,HISTORICO!$N85,REG!$Z$2:$Z$124)+SUMIF(REG!$AB$2:$AB$124,HISTORICO!$N85,REG!$AF$2:$AF$124)</f>
        <v>0</v>
      </c>
      <c r="N84" s="6">
        <f>SUMIF(REG!$D$2:$D$124,HISTORICO!$N85,REG!$I$2:$I$124)+SUMIF(REG!$J$2:$J$124,HISTORICO!$N85,REG!$O$2:$O$124)+SUMIF(REG!$P$2:$P$124,HISTORICO!$N85,REG!$U$2:$U$124)+SUMIF(REG!$V$2:$V$124,HISTORICO!$N85,REG!$AA$2:$AA$124)+SUMIF(REG!$AB$2:$AB$124,HISTORICO!$N85,REG!$AG$2:$AG$124)</f>
        <v>0</v>
      </c>
      <c r="O84" s="6">
        <f>SUM(HISTORICO!$X85:$AA85)</f>
        <v>2</v>
      </c>
      <c r="P84" s="188">
        <f>HISTORICO!$AB85/HISTORICO!$O85</f>
        <v>2</v>
      </c>
    </row>
    <row r="85">
      <c r="A85" s="187" t="s">
        <v>527</v>
      </c>
      <c r="B85" s="6">
        <f>SUM(HISTORICO!$P86:$T86)</f>
        <v>1</v>
      </c>
      <c r="C85" s="6">
        <f>COUNTIF(REG!$D$2:$D$124,HISTORICO!$N86)</f>
        <v>0</v>
      </c>
      <c r="D85" s="6">
        <f>COUNTIF(REG!$J$2:$J$124,HISTORICO!$N86)</f>
        <v>0</v>
      </c>
      <c r="E85" s="6">
        <f>COUNTIF(REG!$P$2:$P$124,HISTORICO!$N86)</f>
        <v>0</v>
      </c>
      <c r="F85" s="6">
        <f>COUNTIF(REG!$V$2:$V$124,HISTORICO!$N86)</f>
        <v>0</v>
      </c>
      <c r="G85" s="6">
        <f>COUNTIF(REG!$AB$2:$AB$124,HISTORICO!$N86)</f>
        <v>0</v>
      </c>
      <c r="H85" s="161">
        <f>HISTORICO!$P86/HISTORICO!$O86</f>
        <v>1</v>
      </c>
      <c r="I85" s="161">
        <f>HISTORICO!$Q86/HISTORICO!$O86</f>
        <v>0</v>
      </c>
      <c r="J85" s="161">
        <f>(HISTORICO!$S86+HISTORICO!$T86)/HISTORICO!$O86</f>
        <v>0</v>
      </c>
      <c r="K85" s="6">
        <f>SUMIF(REG!$D$2:$D$124,HISTORICO!$N86,REG!$F$2:$F$124)+SUMIF(REG!$J$2:$J$124,HISTORICO!$N86,REG!$L$2:$L$124)+SUMIF(REG!$P$2:$P$124,HISTORICO!$N86,REG!$R$2:$R$124)+SUMIF(REG!$V$2:$V$124,HISTORICO!$N86,REG!$X$2:$X$124)+SUMIF(REG!$AB$2:$AB$124,HISTORICO!$N86,REG!$AD$2:$AD$124)</f>
        <v>0</v>
      </c>
      <c r="L85" s="6">
        <f>SUMIF(REG!$D$2:$D$124,HISTORICO!$N86,REG!$G$2:$G$124)+SUMIF(REG!$J$2:$J$124,HISTORICO!$N86,REG!$M$2:$M$124)+SUMIF(REG!$P$2:$P$124,HISTORICO!$N86,REG!$S$2:$S$124)+SUMIF(REG!$V$2:$V$124,HISTORICO!$N86,REG!$Y$2:$Y$124)+SUMIF(REG!$AB$2:$AB$124,HISTORICO!$N86,REG!$AE$2:$AE$124)</f>
        <v>0</v>
      </c>
      <c r="M85" s="6">
        <f>SUMIF(REG!$D$2:$D$124,HISTORICO!$N86,REG!$H$2:$H$124)+SUMIF(REG!$J$2:$J$124,HISTORICO!$N86,REG!$N$2:$N$124)+SUMIF(REG!$P$2:$P$124,HISTORICO!$N86,REG!$T$2:$T$124)+SUMIF(REG!$V$2:$V$124,HISTORICO!$N86,REG!$Z$2:$Z$124)+SUMIF(REG!$AB$2:$AB$124,HISTORICO!$N86,REG!$AF$2:$AF$124)</f>
        <v>0</v>
      </c>
      <c r="N85" s="6">
        <f>SUMIF(REG!$D$2:$D$124,HISTORICO!$N86,REG!$I$2:$I$124)+SUMIF(REG!$J$2:$J$124,HISTORICO!$N86,REG!$O$2:$O$124)+SUMIF(REG!$P$2:$P$124,HISTORICO!$N86,REG!$U$2:$U$124)+SUMIF(REG!$V$2:$V$124,HISTORICO!$N86,REG!$AA$2:$AA$124)+SUMIF(REG!$AB$2:$AB$124,HISTORICO!$N86,REG!$AG$2:$AG$124)</f>
        <v>0</v>
      </c>
      <c r="O85" s="6">
        <f>SUM(HISTORICO!$X86:$AA86)</f>
        <v>2</v>
      </c>
      <c r="P85" s="188">
        <f>HISTORICO!$AB86/HISTORICO!$O86</f>
        <v>2</v>
      </c>
    </row>
    <row r="86">
      <c r="A86" s="187" t="s">
        <v>63</v>
      </c>
      <c r="B86" s="6">
        <f>SUM(HISTORICO!$P87:$T87)</f>
        <v>1</v>
      </c>
      <c r="C86" s="6">
        <f>COUNTIF(REG!$D$2:$D$124,HISTORICO!$N87)</f>
        <v>0</v>
      </c>
      <c r="D86" s="6">
        <f>COUNTIF(REG!$J$2:$J$124,HISTORICO!$N87)</f>
        <v>0</v>
      </c>
      <c r="E86" s="6">
        <f>COUNTIF(REG!$P$2:$P$124,HISTORICO!$N87)</f>
        <v>0</v>
      </c>
      <c r="F86" s="6">
        <f>COUNTIF(REG!$V$2:$V$124,HISTORICO!$N87)</f>
        <v>0</v>
      </c>
      <c r="G86" s="6">
        <f>COUNTIF(REG!$AB$2:$AB$124,HISTORICO!$N87)</f>
        <v>0</v>
      </c>
      <c r="H86" s="161">
        <f>HISTORICO!$P87/HISTORICO!$O87</f>
        <v>1</v>
      </c>
      <c r="I86" s="161">
        <f>HISTORICO!$Q87/HISTORICO!$O87</f>
        <v>0</v>
      </c>
      <c r="J86" s="161">
        <f>(HISTORICO!$S87+HISTORICO!$T87)/HISTORICO!$O87</f>
        <v>0</v>
      </c>
      <c r="K86" s="6">
        <f>SUMIF(REG!$D$2:$D$124,HISTORICO!$N87,REG!$F$2:$F$124)+SUMIF(REG!$J$2:$J$124,HISTORICO!$N87,REG!$L$2:$L$124)+SUMIF(REG!$P$2:$P$124,HISTORICO!$N87,REG!$R$2:$R$124)+SUMIF(REG!$V$2:$V$124,HISTORICO!$N87,REG!$X$2:$X$124)+SUMIF(REG!$AB$2:$AB$124,HISTORICO!$N87,REG!$AD$2:$AD$124)</f>
        <v>0</v>
      </c>
      <c r="L86" s="6">
        <f>SUMIF(REG!$D$2:$D$124,HISTORICO!$N87,REG!$G$2:$G$124)+SUMIF(REG!$J$2:$J$124,HISTORICO!$N87,REG!$M$2:$M$124)+SUMIF(REG!$P$2:$P$124,HISTORICO!$N87,REG!$S$2:$S$124)+SUMIF(REG!$V$2:$V$124,HISTORICO!$N87,REG!$Y$2:$Y$124)+SUMIF(REG!$AB$2:$AB$124,HISTORICO!$N87,REG!$AE$2:$AE$124)</f>
        <v>0</v>
      </c>
      <c r="M86" s="6">
        <f>SUMIF(REG!$D$2:$D$124,HISTORICO!$N87,REG!$H$2:$H$124)+SUMIF(REG!$J$2:$J$124,HISTORICO!$N87,REG!$N$2:$N$124)+SUMIF(REG!$P$2:$P$124,HISTORICO!$N87,REG!$T$2:$T$124)+SUMIF(REG!$V$2:$V$124,HISTORICO!$N87,REG!$Z$2:$Z$124)+SUMIF(REG!$AB$2:$AB$124,HISTORICO!$N87,REG!$AF$2:$AF$124)</f>
        <v>0</v>
      </c>
      <c r="N86" s="6">
        <f>SUMIF(REG!$D$2:$D$124,HISTORICO!$N87,REG!$I$2:$I$124)+SUMIF(REG!$J$2:$J$124,HISTORICO!$N87,REG!$O$2:$O$124)+SUMIF(REG!$P$2:$P$124,HISTORICO!$N87,REG!$U$2:$U$124)+SUMIF(REG!$V$2:$V$124,HISTORICO!$N87,REG!$AA$2:$AA$124)+SUMIF(REG!$AB$2:$AB$124,HISTORICO!$N87,REG!$AG$2:$AG$124)</f>
        <v>0</v>
      </c>
      <c r="O86" s="6">
        <f>SUM(HISTORICO!$X87:$AA87)</f>
        <v>2</v>
      </c>
      <c r="P86" s="188">
        <f>HISTORICO!$AB87/HISTORICO!$O87</f>
        <v>2</v>
      </c>
    </row>
    <row r="87">
      <c r="A87" s="187" t="s">
        <v>529</v>
      </c>
      <c r="B87" s="6">
        <f>SUM(HISTORICO!$P88:$T88)</f>
        <v>1</v>
      </c>
      <c r="C87" s="6">
        <f>COUNTIF(REG!$D$2:$D$124,HISTORICO!$N88)</f>
        <v>0</v>
      </c>
      <c r="D87" s="6">
        <f>COUNTIF(REG!$J$2:$J$124,HISTORICO!$N88)</f>
        <v>0</v>
      </c>
      <c r="E87" s="6">
        <f>COUNTIF(REG!$P$2:$P$124,HISTORICO!$N88)</f>
        <v>0</v>
      </c>
      <c r="F87" s="6">
        <f>COUNTIF(REG!$V$2:$V$124,HISTORICO!$N88)</f>
        <v>0</v>
      </c>
      <c r="G87" s="6">
        <f>COUNTIF(REG!$AB$2:$AB$124,HISTORICO!$N88)</f>
        <v>0</v>
      </c>
      <c r="H87" s="161">
        <f>HISTORICO!$P88/HISTORICO!$O88</f>
        <v>1</v>
      </c>
      <c r="I87" s="161">
        <f>HISTORICO!$Q88/HISTORICO!$O88</f>
        <v>0</v>
      </c>
      <c r="J87" s="161">
        <f>(HISTORICO!$S88+HISTORICO!$T88)/HISTORICO!$O88</f>
        <v>0</v>
      </c>
      <c r="K87" s="6">
        <f>SUMIF(REG!$D$2:$D$124,HISTORICO!$N88,REG!$F$2:$F$124)+SUMIF(REG!$J$2:$J$124,HISTORICO!$N88,REG!$L$2:$L$124)+SUMIF(REG!$P$2:$P$124,HISTORICO!$N88,REG!$R$2:$R$124)+SUMIF(REG!$V$2:$V$124,HISTORICO!$N88,REG!$X$2:$X$124)+SUMIF(REG!$AB$2:$AB$124,HISTORICO!$N88,REG!$AD$2:$AD$124)</f>
        <v>0</v>
      </c>
      <c r="L87" s="6">
        <f>SUMIF(REG!$D$2:$D$124,HISTORICO!$N88,REG!$G$2:$G$124)+SUMIF(REG!$J$2:$J$124,HISTORICO!$N88,REG!$M$2:$M$124)+SUMIF(REG!$P$2:$P$124,HISTORICO!$N88,REG!$S$2:$S$124)+SUMIF(REG!$V$2:$V$124,HISTORICO!$N88,REG!$Y$2:$Y$124)+SUMIF(REG!$AB$2:$AB$124,HISTORICO!$N88,REG!$AE$2:$AE$124)</f>
        <v>0</v>
      </c>
      <c r="M87" s="6">
        <f>SUMIF(REG!$D$2:$D$124,HISTORICO!$N88,REG!$H$2:$H$124)+SUMIF(REG!$J$2:$J$124,HISTORICO!$N88,REG!$N$2:$N$124)+SUMIF(REG!$P$2:$P$124,HISTORICO!$N88,REG!$T$2:$T$124)+SUMIF(REG!$V$2:$V$124,HISTORICO!$N88,REG!$Z$2:$Z$124)+SUMIF(REG!$AB$2:$AB$124,HISTORICO!$N88,REG!$AF$2:$AF$124)</f>
        <v>0</v>
      </c>
      <c r="N87" s="6">
        <f>SUMIF(REG!$D$2:$D$124,HISTORICO!$N88,REG!$I$2:$I$124)+SUMIF(REG!$J$2:$J$124,HISTORICO!$N88,REG!$O$2:$O$124)+SUMIF(REG!$P$2:$P$124,HISTORICO!$N88,REG!$U$2:$U$124)+SUMIF(REG!$V$2:$V$124,HISTORICO!$N88,REG!$AA$2:$AA$124)+SUMIF(REG!$AB$2:$AB$124,HISTORICO!$N88,REG!$AG$2:$AG$124)</f>
        <v>0</v>
      </c>
      <c r="O87" s="6">
        <f>SUM(HISTORICO!$X88:$AA88)</f>
        <v>2</v>
      </c>
      <c r="P87" s="188">
        <f>HISTORICO!$AB88/HISTORICO!$O88</f>
        <v>2</v>
      </c>
    </row>
    <row r="88">
      <c r="A88" s="187" t="s">
        <v>530</v>
      </c>
      <c r="B88" s="6">
        <f>SUM(HISTORICO!$P89:$T89)</f>
        <v>1</v>
      </c>
      <c r="C88" s="6">
        <f>COUNTIF(REG!$D$2:$D$124,HISTORICO!$N89)</f>
        <v>0</v>
      </c>
      <c r="D88" s="6">
        <f>COUNTIF(REG!$J$2:$J$124,HISTORICO!$N89)</f>
        <v>0</v>
      </c>
      <c r="E88" s="6">
        <f>COUNTIF(REG!$P$2:$P$124,HISTORICO!$N89)</f>
        <v>0</v>
      </c>
      <c r="F88" s="6">
        <f>COUNTIF(REG!$V$2:$V$124,HISTORICO!$N89)</f>
        <v>0</v>
      </c>
      <c r="G88" s="6">
        <f>COUNTIF(REG!$AB$2:$AB$124,HISTORICO!$N89)</f>
        <v>0</v>
      </c>
      <c r="H88" s="161">
        <f>HISTORICO!$P89/HISTORICO!$O89</f>
        <v>1</v>
      </c>
      <c r="I88" s="161">
        <f>HISTORICO!$Q89/HISTORICO!$O89</f>
        <v>0</v>
      </c>
      <c r="J88" s="161">
        <f>(HISTORICO!$S89+HISTORICO!$T89)/HISTORICO!$O89</f>
        <v>0</v>
      </c>
      <c r="K88" s="6">
        <f>SUMIF(REG!$D$2:$D$124,HISTORICO!$N89,REG!$F$2:$F$124)+SUMIF(REG!$J$2:$J$124,HISTORICO!$N89,REG!$L$2:$L$124)+SUMIF(REG!$P$2:$P$124,HISTORICO!$N89,REG!$R$2:$R$124)+SUMIF(REG!$V$2:$V$124,HISTORICO!$N89,REG!$X$2:$X$124)+SUMIF(REG!$AB$2:$AB$124,HISTORICO!$N89,REG!$AD$2:$AD$124)</f>
        <v>0</v>
      </c>
      <c r="L88" s="6">
        <f>SUMIF(REG!$D$2:$D$124,HISTORICO!$N89,REG!$G$2:$G$124)+SUMIF(REG!$J$2:$J$124,HISTORICO!$N89,REG!$M$2:$M$124)+SUMIF(REG!$P$2:$P$124,HISTORICO!$N89,REG!$S$2:$S$124)+SUMIF(REG!$V$2:$V$124,HISTORICO!$N89,REG!$Y$2:$Y$124)+SUMIF(REG!$AB$2:$AB$124,HISTORICO!$N89,REG!$AE$2:$AE$124)</f>
        <v>0</v>
      </c>
      <c r="M88" s="6">
        <f>SUMIF(REG!$D$2:$D$124,HISTORICO!$N89,REG!$H$2:$H$124)+SUMIF(REG!$J$2:$J$124,HISTORICO!$N89,REG!$N$2:$N$124)+SUMIF(REG!$P$2:$P$124,HISTORICO!$N89,REG!$T$2:$T$124)+SUMIF(REG!$V$2:$V$124,HISTORICO!$N89,REG!$Z$2:$Z$124)+SUMIF(REG!$AB$2:$AB$124,HISTORICO!$N89,REG!$AF$2:$AF$124)</f>
        <v>0</v>
      </c>
      <c r="N88" s="6">
        <f>SUMIF(REG!$D$2:$D$124,HISTORICO!$N89,REG!$I$2:$I$124)+SUMIF(REG!$J$2:$J$124,HISTORICO!$N89,REG!$O$2:$O$124)+SUMIF(REG!$P$2:$P$124,HISTORICO!$N89,REG!$U$2:$U$124)+SUMIF(REG!$V$2:$V$124,HISTORICO!$N89,REG!$AA$2:$AA$124)+SUMIF(REG!$AB$2:$AB$124,HISTORICO!$N89,REG!$AG$2:$AG$124)</f>
        <v>0</v>
      </c>
      <c r="O88" s="6">
        <f>SUM(HISTORICO!$X89:$AA89)</f>
        <v>2</v>
      </c>
      <c r="P88" s="188">
        <f>HISTORICO!$AB89/HISTORICO!$O89</f>
        <v>2</v>
      </c>
    </row>
    <row r="89">
      <c r="A89" s="187" t="s">
        <v>81</v>
      </c>
      <c r="B89" s="6">
        <f>SUM(HISTORICO!$P90:$T90)</f>
        <v>1</v>
      </c>
      <c r="C89" s="6">
        <f>COUNTIF(REG!$D$2:$D$124,HISTORICO!$N90)</f>
        <v>0</v>
      </c>
      <c r="D89" s="6">
        <f>COUNTIF(REG!$J$2:$J$124,HISTORICO!$N90)</f>
        <v>0</v>
      </c>
      <c r="E89" s="6">
        <f>COUNTIF(REG!$P$2:$P$124,HISTORICO!$N90)</f>
        <v>0</v>
      </c>
      <c r="F89" s="6">
        <f>COUNTIF(REG!$V$2:$V$124,HISTORICO!$N90)</f>
        <v>0</v>
      </c>
      <c r="G89" s="6">
        <f>COUNTIF(REG!$AB$2:$AB$124,HISTORICO!$N90)</f>
        <v>0</v>
      </c>
      <c r="H89" s="161">
        <f>HISTORICO!$P90/HISTORICO!$O90</f>
        <v>1</v>
      </c>
      <c r="I89" s="161">
        <f>HISTORICO!$Q90/HISTORICO!$O90</f>
        <v>0</v>
      </c>
      <c r="J89" s="161">
        <f>(HISTORICO!$S90+HISTORICO!$T90)/HISTORICO!$O90</f>
        <v>0</v>
      </c>
      <c r="K89" s="6">
        <f>SUMIF(REG!$D$2:$D$124,HISTORICO!$N90,REG!$F$2:$F$124)+SUMIF(REG!$J$2:$J$124,HISTORICO!$N90,REG!$L$2:$L$124)+SUMIF(REG!$P$2:$P$124,HISTORICO!$N90,REG!$R$2:$R$124)+SUMIF(REG!$V$2:$V$124,HISTORICO!$N90,REG!$X$2:$X$124)+SUMIF(REG!$AB$2:$AB$124,HISTORICO!$N90,REG!$AD$2:$AD$124)</f>
        <v>0</v>
      </c>
      <c r="L89" s="6">
        <f>SUMIF(REG!$D$2:$D$124,HISTORICO!$N90,REG!$G$2:$G$124)+SUMIF(REG!$J$2:$J$124,HISTORICO!$N90,REG!$M$2:$M$124)+SUMIF(REG!$P$2:$P$124,HISTORICO!$N90,REG!$S$2:$S$124)+SUMIF(REG!$V$2:$V$124,HISTORICO!$N90,REG!$Y$2:$Y$124)+SUMIF(REG!$AB$2:$AB$124,HISTORICO!$N90,REG!$AE$2:$AE$124)</f>
        <v>0</v>
      </c>
      <c r="M89" s="6">
        <f>SUMIF(REG!$D$2:$D$124,HISTORICO!$N90,REG!$H$2:$H$124)+SUMIF(REG!$J$2:$J$124,HISTORICO!$N90,REG!$N$2:$N$124)+SUMIF(REG!$P$2:$P$124,HISTORICO!$N90,REG!$T$2:$T$124)+SUMIF(REG!$V$2:$V$124,HISTORICO!$N90,REG!$Z$2:$Z$124)+SUMIF(REG!$AB$2:$AB$124,HISTORICO!$N90,REG!$AF$2:$AF$124)</f>
        <v>0</v>
      </c>
      <c r="N89" s="6">
        <f>SUMIF(REG!$D$2:$D$124,HISTORICO!$N90,REG!$I$2:$I$124)+SUMIF(REG!$J$2:$J$124,HISTORICO!$N90,REG!$O$2:$O$124)+SUMIF(REG!$P$2:$P$124,HISTORICO!$N90,REG!$U$2:$U$124)+SUMIF(REG!$V$2:$V$124,HISTORICO!$N90,REG!$AA$2:$AA$124)+SUMIF(REG!$AB$2:$AB$124,HISTORICO!$N90,REG!$AG$2:$AG$124)</f>
        <v>0</v>
      </c>
      <c r="O89" s="6">
        <f>SUM(HISTORICO!$X90:$AA90)</f>
        <v>2</v>
      </c>
      <c r="P89" s="188">
        <f>HISTORICO!$AB90/HISTORICO!$O90</f>
        <v>2</v>
      </c>
    </row>
    <row r="90">
      <c r="A90" s="187" t="s">
        <v>448</v>
      </c>
      <c r="B90" s="6">
        <f>SUM(HISTORICO!$P91:$T91)</f>
        <v>1</v>
      </c>
      <c r="C90" s="6">
        <f>COUNTIF(REG!$D$2:$D$124,HISTORICO!$N91)</f>
        <v>0</v>
      </c>
      <c r="D90" s="6">
        <f>COUNTIF(REG!$J$2:$J$124,HISTORICO!$N91)</f>
        <v>0</v>
      </c>
      <c r="E90" s="6">
        <f>COUNTIF(REG!$P$2:$P$124,HISTORICO!$N91)</f>
        <v>0</v>
      </c>
      <c r="F90" s="6">
        <f>COUNTIF(REG!$V$2:$V$124,HISTORICO!$N91)</f>
        <v>0</v>
      </c>
      <c r="G90" s="6">
        <f>COUNTIF(REG!$AB$2:$AB$124,HISTORICO!$N91)</f>
        <v>0</v>
      </c>
      <c r="H90" s="161">
        <f>HISTORICO!$P91/HISTORICO!$O91</f>
        <v>1</v>
      </c>
      <c r="I90" s="161">
        <f>HISTORICO!$Q91/HISTORICO!$O91</f>
        <v>0</v>
      </c>
      <c r="J90" s="161">
        <f>(HISTORICO!$S91+HISTORICO!$T91)/HISTORICO!$O91</f>
        <v>0</v>
      </c>
      <c r="K90" s="6">
        <f>SUMIF(REG!$D$2:$D$124,HISTORICO!$N91,REG!$F$2:$F$124)+SUMIF(REG!$J$2:$J$124,HISTORICO!$N91,REG!$L$2:$L$124)+SUMIF(REG!$P$2:$P$124,HISTORICO!$N91,REG!$R$2:$R$124)+SUMIF(REG!$V$2:$V$124,HISTORICO!$N91,REG!$X$2:$X$124)+SUMIF(REG!$AB$2:$AB$124,HISTORICO!$N91,REG!$AD$2:$AD$124)</f>
        <v>0</v>
      </c>
      <c r="L90" s="6">
        <f>SUMIF(REG!$D$2:$D$124,HISTORICO!$N91,REG!$G$2:$G$124)+SUMIF(REG!$J$2:$J$124,HISTORICO!$N91,REG!$M$2:$M$124)+SUMIF(REG!$P$2:$P$124,HISTORICO!$N91,REG!$S$2:$S$124)+SUMIF(REG!$V$2:$V$124,HISTORICO!$N91,REG!$Y$2:$Y$124)+SUMIF(REG!$AB$2:$AB$124,HISTORICO!$N91,REG!$AE$2:$AE$124)</f>
        <v>0</v>
      </c>
      <c r="M90" s="6">
        <f>SUMIF(REG!$D$2:$D$124,HISTORICO!$N91,REG!$H$2:$H$124)+SUMIF(REG!$J$2:$J$124,HISTORICO!$N91,REG!$N$2:$N$124)+SUMIF(REG!$P$2:$P$124,HISTORICO!$N91,REG!$T$2:$T$124)+SUMIF(REG!$V$2:$V$124,HISTORICO!$N91,REG!$Z$2:$Z$124)+SUMIF(REG!$AB$2:$AB$124,HISTORICO!$N91,REG!$AF$2:$AF$124)</f>
        <v>0</v>
      </c>
      <c r="N90" s="6">
        <f>SUMIF(REG!$D$2:$D$124,HISTORICO!$N91,REG!$I$2:$I$124)+SUMIF(REG!$J$2:$J$124,HISTORICO!$N91,REG!$O$2:$O$124)+SUMIF(REG!$P$2:$P$124,HISTORICO!$N91,REG!$U$2:$U$124)+SUMIF(REG!$V$2:$V$124,HISTORICO!$N91,REG!$AA$2:$AA$124)+SUMIF(REG!$AB$2:$AB$124,HISTORICO!$N91,REG!$AG$2:$AG$124)</f>
        <v>0</v>
      </c>
      <c r="O90" s="6">
        <f>SUM(HISTORICO!$X91:$AA91)</f>
        <v>2</v>
      </c>
      <c r="P90" s="188">
        <f>HISTORICO!$AB91/HISTORICO!$O91</f>
        <v>2</v>
      </c>
    </row>
    <row r="91">
      <c r="A91" s="187" t="s">
        <v>381</v>
      </c>
      <c r="B91" s="6">
        <f>SUM(HISTORICO!$P92:$T92)</f>
        <v>1</v>
      </c>
      <c r="C91" s="6">
        <f>COUNTIF(REG!$D$2:$D$124,HISTORICO!$N92)</f>
        <v>0</v>
      </c>
      <c r="D91" s="6">
        <f>COUNTIF(REG!$J$2:$J$124,HISTORICO!$N92)</f>
        <v>0</v>
      </c>
      <c r="E91" s="6">
        <f>COUNTIF(REG!$P$2:$P$124,HISTORICO!$N92)</f>
        <v>0</v>
      </c>
      <c r="F91" s="6">
        <f>COUNTIF(REG!$V$2:$V$124,HISTORICO!$N92)</f>
        <v>0</v>
      </c>
      <c r="G91" s="6">
        <f>COUNTIF(REG!$AB$2:$AB$124,HISTORICO!$N92)</f>
        <v>0</v>
      </c>
      <c r="H91" s="161">
        <f>HISTORICO!$P92/HISTORICO!$O92</f>
        <v>1</v>
      </c>
      <c r="I91" s="161">
        <f>HISTORICO!$Q92/HISTORICO!$O92</f>
        <v>0</v>
      </c>
      <c r="J91" s="161">
        <f>(HISTORICO!$S92+HISTORICO!$T92)/HISTORICO!$O92</f>
        <v>0</v>
      </c>
      <c r="K91" s="6">
        <f>SUMIF(REG!$D$2:$D$124,HISTORICO!$N92,REG!$F$2:$F$124)+SUMIF(REG!$J$2:$J$124,HISTORICO!$N92,REG!$L$2:$L$124)+SUMIF(REG!$P$2:$P$124,HISTORICO!$N92,REG!$R$2:$R$124)+SUMIF(REG!$V$2:$V$124,HISTORICO!$N92,REG!$X$2:$X$124)+SUMIF(REG!$AB$2:$AB$124,HISTORICO!$N92,REG!$AD$2:$AD$124)</f>
        <v>0</v>
      </c>
      <c r="L91" s="6">
        <f>SUMIF(REG!$D$2:$D$124,HISTORICO!$N92,REG!$G$2:$G$124)+SUMIF(REG!$J$2:$J$124,HISTORICO!$N92,REG!$M$2:$M$124)+SUMIF(REG!$P$2:$P$124,HISTORICO!$N92,REG!$S$2:$S$124)+SUMIF(REG!$V$2:$V$124,HISTORICO!$N92,REG!$Y$2:$Y$124)+SUMIF(REG!$AB$2:$AB$124,HISTORICO!$N92,REG!$AE$2:$AE$124)</f>
        <v>0</v>
      </c>
      <c r="M91" s="6">
        <f>SUMIF(REG!$D$2:$D$124,HISTORICO!$N92,REG!$H$2:$H$124)+SUMIF(REG!$J$2:$J$124,HISTORICO!$N92,REG!$N$2:$N$124)+SUMIF(REG!$P$2:$P$124,HISTORICO!$N92,REG!$T$2:$T$124)+SUMIF(REG!$V$2:$V$124,HISTORICO!$N92,REG!$Z$2:$Z$124)+SUMIF(REG!$AB$2:$AB$124,HISTORICO!$N92,REG!$AF$2:$AF$124)</f>
        <v>0</v>
      </c>
      <c r="N91" s="6">
        <f>SUMIF(REG!$D$2:$D$124,HISTORICO!$N92,REG!$I$2:$I$124)+SUMIF(REG!$J$2:$J$124,HISTORICO!$N92,REG!$O$2:$O$124)+SUMIF(REG!$P$2:$P$124,HISTORICO!$N92,REG!$U$2:$U$124)+SUMIF(REG!$V$2:$V$124,HISTORICO!$N92,REG!$AA$2:$AA$124)+SUMIF(REG!$AB$2:$AB$124,HISTORICO!$N92,REG!$AG$2:$AG$124)</f>
        <v>0</v>
      </c>
      <c r="O91" s="6">
        <f>SUM(HISTORICO!$X92:$AA92)</f>
        <v>1</v>
      </c>
      <c r="P91" s="188">
        <f>HISTORICO!$AB92/HISTORICO!$O92</f>
        <v>1</v>
      </c>
    </row>
    <row r="92">
      <c r="A92" s="187" t="s">
        <v>416</v>
      </c>
      <c r="B92" s="6">
        <f>SUM(HISTORICO!$P93:$T93)</f>
        <v>1</v>
      </c>
      <c r="C92" s="6">
        <f>COUNTIF(REG!$D$2:$D$124,HISTORICO!$N93)</f>
        <v>0</v>
      </c>
      <c r="D92" s="6">
        <f>COUNTIF(REG!$J$2:$J$124,HISTORICO!$N93)</f>
        <v>0</v>
      </c>
      <c r="E92" s="6">
        <f>COUNTIF(REG!$P$2:$P$124,HISTORICO!$N93)</f>
        <v>0</v>
      </c>
      <c r="F92" s="6">
        <f>COUNTIF(REG!$V$2:$V$124,HISTORICO!$N93)</f>
        <v>0</v>
      </c>
      <c r="G92" s="6">
        <f>COUNTIF(REG!$AB$2:$AB$124,HISTORICO!$N93)</f>
        <v>0</v>
      </c>
      <c r="H92" s="161">
        <f>HISTORICO!$P93/HISTORICO!$O93</f>
        <v>0</v>
      </c>
      <c r="I92" s="161">
        <f>HISTORICO!$Q93/HISTORICO!$O93</f>
        <v>1</v>
      </c>
      <c r="J92" s="161">
        <f>(HISTORICO!$S93+HISTORICO!$T93)/HISTORICO!$O93</f>
        <v>0</v>
      </c>
      <c r="K92" s="6">
        <f>SUMIF(REG!$D$2:$D$124,HISTORICO!$N93,REG!$F$2:$F$124)+SUMIF(REG!$J$2:$J$124,HISTORICO!$N93,REG!$L$2:$L$124)+SUMIF(REG!$P$2:$P$124,HISTORICO!$N93,REG!$R$2:$R$124)+SUMIF(REG!$V$2:$V$124,HISTORICO!$N93,REG!$X$2:$X$124)+SUMIF(REG!$AB$2:$AB$124,HISTORICO!$N93,REG!$AD$2:$AD$124)</f>
        <v>0</v>
      </c>
      <c r="L92" s="6">
        <f>SUMIF(REG!$D$2:$D$124,HISTORICO!$N93,REG!$G$2:$G$124)+SUMIF(REG!$J$2:$J$124,HISTORICO!$N93,REG!$M$2:$M$124)+SUMIF(REG!$P$2:$P$124,HISTORICO!$N93,REG!$S$2:$S$124)+SUMIF(REG!$V$2:$V$124,HISTORICO!$N93,REG!$Y$2:$Y$124)+SUMIF(REG!$AB$2:$AB$124,HISTORICO!$N93,REG!$AE$2:$AE$124)</f>
        <v>0</v>
      </c>
      <c r="M92" s="6">
        <f>SUMIF(REG!$D$2:$D$124,HISTORICO!$N93,REG!$H$2:$H$124)+SUMIF(REG!$J$2:$J$124,HISTORICO!$N93,REG!$N$2:$N$124)+SUMIF(REG!$P$2:$P$124,HISTORICO!$N93,REG!$T$2:$T$124)+SUMIF(REG!$V$2:$V$124,HISTORICO!$N93,REG!$Z$2:$Z$124)+SUMIF(REG!$AB$2:$AB$124,HISTORICO!$N93,REG!$AF$2:$AF$124)</f>
        <v>0</v>
      </c>
      <c r="N92" s="6">
        <f>SUMIF(REG!$D$2:$D$124,HISTORICO!$N93,REG!$I$2:$I$124)+SUMIF(REG!$J$2:$J$124,HISTORICO!$N93,REG!$O$2:$O$124)+SUMIF(REG!$P$2:$P$124,HISTORICO!$N93,REG!$U$2:$U$124)+SUMIF(REG!$V$2:$V$124,HISTORICO!$N93,REG!$AA$2:$AA$124)+SUMIF(REG!$AB$2:$AB$124,HISTORICO!$N93,REG!$AG$2:$AG$124)</f>
        <v>0</v>
      </c>
      <c r="O92" s="6">
        <f>SUM(HISTORICO!$X93:$AA93)</f>
        <v>0</v>
      </c>
      <c r="P92" s="188">
        <f>HISTORICO!$AB93/HISTORICO!$O93</f>
        <v>0</v>
      </c>
    </row>
    <row r="93">
      <c r="A93" s="187" t="s">
        <v>488</v>
      </c>
      <c r="B93" s="6">
        <f>SUM(HISTORICO!$P94:$T94)</f>
        <v>1</v>
      </c>
      <c r="C93" s="6">
        <f>COUNTIF(REG!$D$2:$D$124,HISTORICO!$N94)</f>
        <v>0</v>
      </c>
      <c r="D93" s="6">
        <f>COUNTIF(REG!$J$2:$J$124,HISTORICO!$N94)</f>
        <v>0</v>
      </c>
      <c r="E93" s="6">
        <f>COUNTIF(REG!$P$2:$P$124,HISTORICO!$N94)</f>
        <v>0</v>
      </c>
      <c r="F93" s="6">
        <f>COUNTIF(REG!$V$2:$V$124,HISTORICO!$N94)</f>
        <v>0</v>
      </c>
      <c r="G93" s="6">
        <f>COUNTIF(REG!$AB$2:$AB$124,HISTORICO!$N94)</f>
        <v>0</v>
      </c>
      <c r="H93" s="161">
        <f>HISTORICO!$P94/HISTORICO!$O94</f>
        <v>0</v>
      </c>
      <c r="I93" s="161">
        <f>HISTORICO!$Q94/HISTORICO!$O94</f>
        <v>0</v>
      </c>
      <c r="J93" s="161">
        <f>(HISTORICO!$S94+HISTORICO!$T94)/HISTORICO!$O94</f>
        <v>1</v>
      </c>
      <c r="K93" s="6">
        <f>SUMIF(REG!$D$2:$D$124,HISTORICO!$N94,REG!$F$2:$F$124)+SUMIF(REG!$J$2:$J$124,HISTORICO!$N94,REG!$L$2:$L$124)+SUMIF(REG!$P$2:$P$124,HISTORICO!$N94,REG!$R$2:$R$124)+SUMIF(REG!$V$2:$V$124,HISTORICO!$N94,REG!$X$2:$X$124)+SUMIF(REG!$AB$2:$AB$124,HISTORICO!$N94,REG!$AD$2:$AD$124)</f>
        <v>0</v>
      </c>
      <c r="L93" s="6">
        <f>SUMIF(REG!$D$2:$D$124,HISTORICO!$N94,REG!$G$2:$G$124)+SUMIF(REG!$J$2:$J$124,HISTORICO!$N94,REG!$M$2:$M$124)+SUMIF(REG!$P$2:$P$124,HISTORICO!$N94,REG!$S$2:$S$124)+SUMIF(REG!$V$2:$V$124,HISTORICO!$N94,REG!$Y$2:$Y$124)+SUMIF(REG!$AB$2:$AB$124,HISTORICO!$N94,REG!$AE$2:$AE$124)</f>
        <v>0</v>
      </c>
      <c r="M93" s="6">
        <f>SUMIF(REG!$D$2:$D$124,HISTORICO!$N94,REG!$H$2:$H$124)+SUMIF(REG!$J$2:$J$124,HISTORICO!$N94,REG!$N$2:$N$124)+SUMIF(REG!$P$2:$P$124,HISTORICO!$N94,REG!$T$2:$T$124)+SUMIF(REG!$V$2:$V$124,HISTORICO!$N94,REG!$Z$2:$Z$124)+SUMIF(REG!$AB$2:$AB$124,HISTORICO!$N94,REG!$AF$2:$AF$124)</f>
        <v>0</v>
      </c>
      <c r="N93" s="6">
        <f>SUMIF(REG!$D$2:$D$124,HISTORICO!$N94,REG!$I$2:$I$124)+SUMIF(REG!$J$2:$J$124,HISTORICO!$N94,REG!$O$2:$O$124)+SUMIF(REG!$P$2:$P$124,HISTORICO!$N94,REG!$U$2:$U$124)+SUMIF(REG!$V$2:$V$124,HISTORICO!$N94,REG!$AA$2:$AA$124)+SUMIF(REG!$AB$2:$AB$124,HISTORICO!$N94,REG!$AG$2:$AG$124)</f>
        <v>0</v>
      </c>
      <c r="O93" s="6">
        <f>SUM(HISTORICO!$X94:$AA94)</f>
        <v>0</v>
      </c>
      <c r="P93" s="188">
        <f>HISTORICO!$AB94/HISTORICO!$O94</f>
        <v>0</v>
      </c>
    </row>
    <row r="94">
      <c r="A94" s="187" t="s">
        <v>420</v>
      </c>
      <c r="B94" s="6">
        <f>SUM(HISTORICO!$P95:$T95)</f>
        <v>1</v>
      </c>
      <c r="C94" s="6">
        <f>COUNTIF(REG!$D$2:$D$124,HISTORICO!$N95)</f>
        <v>0</v>
      </c>
      <c r="D94" s="6">
        <f>COUNTIF(REG!$J$2:$J$124,HISTORICO!$N95)</f>
        <v>0</v>
      </c>
      <c r="E94" s="6">
        <f>COUNTIF(REG!$P$2:$P$124,HISTORICO!$N95)</f>
        <v>0</v>
      </c>
      <c r="F94" s="6">
        <f>COUNTIF(REG!$V$2:$V$124,HISTORICO!$N95)</f>
        <v>0</v>
      </c>
      <c r="G94" s="6">
        <f>COUNTIF(REG!$AB$2:$AB$124,HISTORICO!$N95)</f>
        <v>0</v>
      </c>
      <c r="H94" s="161">
        <f>HISTORICO!$P95/HISTORICO!$O95</f>
        <v>0</v>
      </c>
      <c r="I94" s="161">
        <f>HISTORICO!$Q95/HISTORICO!$O95</f>
        <v>0</v>
      </c>
      <c r="J94" s="161">
        <f>(HISTORICO!$S95+HISTORICO!$T95)/HISTORICO!$O95</f>
        <v>0</v>
      </c>
      <c r="K94" s="6">
        <f>SUMIF(REG!$D$2:$D$124,HISTORICO!$N95,REG!$F$2:$F$124)+SUMIF(REG!$J$2:$J$124,HISTORICO!$N95,REG!$L$2:$L$124)+SUMIF(REG!$P$2:$P$124,HISTORICO!$N95,REG!$R$2:$R$124)+SUMIF(REG!$V$2:$V$124,HISTORICO!$N95,REG!$X$2:$X$124)+SUMIF(REG!$AB$2:$AB$124,HISTORICO!$N95,REG!$AD$2:$AD$124)</f>
        <v>0</v>
      </c>
      <c r="L94" s="6">
        <f>SUMIF(REG!$D$2:$D$124,HISTORICO!$N95,REG!$G$2:$G$124)+SUMIF(REG!$J$2:$J$124,HISTORICO!$N95,REG!$M$2:$M$124)+SUMIF(REG!$P$2:$P$124,HISTORICO!$N95,REG!$S$2:$S$124)+SUMIF(REG!$V$2:$V$124,HISTORICO!$N95,REG!$Y$2:$Y$124)+SUMIF(REG!$AB$2:$AB$124,HISTORICO!$N95,REG!$AE$2:$AE$124)</f>
        <v>0</v>
      </c>
      <c r="M94" s="6">
        <f>SUMIF(REG!$D$2:$D$124,HISTORICO!$N95,REG!$H$2:$H$124)+SUMIF(REG!$J$2:$J$124,HISTORICO!$N95,REG!$N$2:$N$124)+SUMIF(REG!$P$2:$P$124,HISTORICO!$N95,REG!$T$2:$T$124)+SUMIF(REG!$V$2:$V$124,HISTORICO!$N95,REG!$Z$2:$Z$124)+SUMIF(REG!$AB$2:$AB$124,HISTORICO!$N95,REG!$AF$2:$AF$124)</f>
        <v>0</v>
      </c>
      <c r="N94" s="6">
        <f>SUMIF(REG!$D$2:$D$124,HISTORICO!$N95,REG!$I$2:$I$124)+SUMIF(REG!$J$2:$J$124,HISTORICO!$N95,REG!$O$2:$O$124)+SUMIF(REG!$P$2:$P$124,HISTORICO!$N95,REG!$U$2:$U$124)+SUMIF(REG!$V$2:$V$124,HISTORICO!$N95,REG!$AA$2:$AA$124)+SUMIF(REG!$AB$2:$AB$124,HISTORICO!$N95,REG!$AG$2:$AG$124)</f>
        <v>0</v>
      </c>
      <c r="O94" s="6">
        <f>SUM(HISTORICO!$X95:$AA95)</f>
        <v>0</v>
      </c>
      <c r="P94" s="188">
        <f>HISTORICO!$AB95/HISTORICO!$O95</f>
        <v>0</v>
      </c>
    </row>
    <row r="95">
      <c r="A95" s="187" t="s">
        <v>489</v>
      </c>
      <c r="B95" s="6">
        <f>SUM(HISTORICO!$P96:$T96)</f>
        <v>1</v>
      </c>
      <c r="C95" s="6">
        <f>COUNTIF(REG!$D$2:$D$124,HISTORICO!$N96)</f>
        <v>0</v>
      </c>
      <c r="D95" s="6">
        <f>COUNTIF(REG!$J$2:$J$124,HISTORICO!$N96)</f>
        <v>0</v>
      </c>
      <c r="E95" s="6">
        <f>COUNTIF(REG!$P$2:$P$124,HISTORICO!$N96)</f>
        <v>0</v>
      </c>
      <c r="F95" s="6">
        <f>COUNTIF(REG!$V$2:$V$124,HISTORICO!$N96)</f>
        <v>0</v>
      </c>
      <c r="G95" s="6">
        <f>COUNTIF(REG!$AB$2:$AB$124,HISTORICO!$N96)</f>
        <v>0</v>
      </c>
      <c r="H95" s="161">
        <f>HISTORICO!$P96/HISTORICO!$O96</f>
        <v>0</v>
      </c>
      <c r="I95" s="161">
        <f>HISTORICO!$Q96/HISTORICO!$O96</f>
        <v>0</v>
      </c>
      <c r="J95" s="161">
        <f>(HISTORICO!$S96+HISTORICO!$T96)/HISTORICO!$O96</f>
        <v>0</v>
      </c>
      <c r="K95" s="6">
        <f>SUMIF(REG!$D$2:$D$124,HISTORICO!$N96,REG!$F$2:$F$124)+SUMIF(REG!$J$2:$J$124,HISTORICO!$N96,REG!$L$2:$L$124)+SUMIF(REG!$P$2:$P$124,HISTORICO!$N96,REG!$R$2:$R$124)+SUMIF(REG!$V$2:$V$124,HISTORICO!$N96,REG!$X$2:$X$124)+SUMIF(REG!$AB$2:$AB$124,HISTORICO!$N96,REG!$AD$2:$AD$124)</f>
        <v>0</v>
      </c>
      <c r="L95" s="6">
        <f>SUMIF(REG!$D$2:$D$124,HISTORICO!$N96,REG!$G$2:$G$124)+SUMIF(REG!$J$2:$J$124,HISTORICO!$N96,REG!$M$2:$M$124)+SUMIF(REG!$P$2:$P$124,HISTORICO!$N96,REG!$S$2:$S$124)+SUMIF(REG!$V$2:$V$124,HISTORICO!$N96,REG!$Y$2:$Y$124)+SUMIF(REG!$AB$2:$AB$124,HISTORICO!$N96,REG!$AE$2:$AE$124)</f>
        <v>0</v>
      </c>
      <c r="M95" s="6">
        <f>SUMIF(REG!$D$2:$D$124,HISTORICO!$N96,REG!$H$2:$H$124)+SUMIF(REG!$J$2:$J$124,HISTORICO!$N96,REG!$N$2:$N$124)+SUMIF(REG!$P$2:$P$124,HISTORICO!$N96,REG!$T$2:$T$124)+SUMIF(REG!$V$2:$V$124,HISTORICO!$N96,REG!$Z$2:$Z$124)+SUMIF(REG!$AB$2:$AB$124,HISTORICO!$N96,REG!$AF$2:$AF$124)</f>
        <v>0</v>
      </c>
      <c r="N95" s="6">
        <f>SUMIF(REG!$D$2:$D$124,HISTORICO!$N96,REG!$I$2:$I$124)+SUMIF(REG!$J$2:$J$124,HISTORICO!$N96,REG!$O$2:$O$124)+SUMIF(REG!$P$2:$P$124,HISTORICO!$N96,REG!$U$2:$U$124)+SUMIF(REG!$V$2:$V$124,HISTORICO!$N96,REG!$AA$2:$AA$124)+SUMIF(REG!$AB$2:$AB$124,HISTORICO!$N96,REG!$AG$2:$AG$124)</f>
        <v>0</v>
      </c>
      <c r="O95" s="6">
        <f>SUM(HISTORICO!$X96:$AA96)</f>
        <v>0</v>
      </c>
      <c r="P95" s="188">
        <f>HISTORICO!$AB96/HISTORICO!$O96</f>
        <v>0</v>
      </c>
    </row>
    <row r="96">
      <c r="A96" s="187" t="s">
        <v>490</v>
      </c>
      <c r="B96" s="6">
        <f>SUM(HISTORICO!$P97:$T97)</f>
        <v>1</v>
      </c>
      <c r="C96" s="6">
        <f>COUNTIF(REG!$D$2:$D$124,HISTORICO!$N97)</f>
        <v>0</v>
      </c>
      <c r="D96" s="6">
        <f>COUNTIF(REG!$J$2:$J$124,HISTORICO!$N97)</f>
        <v>0</v>
      </c>
      <c r="E96" s="6">
        <f>COUNTIF(REG!$P$2:$P$124,HISTORICO!$N97)</f>
        <v>0</v>
      </c>
      <c r="F96" s="6">
        <f>COUNTIF(REG!$V$2:$V$124,HISTORICO!$N97)</f>
        <v>0</v>
      </c>
      <c r="G96" s="6">
        <f>COUNTIF(REG!$AB$2:$AB$124,HISTORICO!$N97)</f>
        <v>0</v>
      </c>
      <c r="H96" s="161">
        <f>HISTORICO!$P97/HISTORICO!$O97</f>
        <v>0</v>
      </c>
      <c r="I96" s="161">
        <f>HISTORICO!$Q97/HISTORICO!$O97</f>
        <v>0</v>
      </c>
      <c r="J96" s="161">
        <f>(HISTORICO!$S97+HISTORICO!$T97)/HISTORICO!$O97</f>
        <v>0</v>
      </c>
      <c r="K96" s="6">
        <f>SUMIF(REG!$D$2:$D$124,HISTORICO!$N97,REG!$F$2:$F$124)+SUMIF(REG!$J$2:$J$124,HISTORICO!$N97,REG!$L$2:$L$124)+SUMIF(REG!$P$2:$P$124,HISTORICO!$N97,REG!$R$2:$R$124)+SUMIF(REG!$V$2:$V$124,HISTORICO!$N97,REG!$X$2:$X$124)+SUMIF(REG!$AB$2:$AB$124,HISTORICO!$N97,REG!$AD$2:$AD$124)</f>
        <v>0</v>
      </c>
      <c r="L96" s="6">
        <f>SUMIF(REG!$D$2:$D$124,HISTORICO!$N97,REG!$G$2:$G$124)+SUMIF(REG!$J$2:$J$124,HISTORICO!$N97,REG!$M$2:$M$124)+SUMIF(REG!$P$2:$P$124,HISTORICO!$N97,REG!$S$2:$S$124)+SUMIF(REG!$V$2:$V$124,HISTORICO!$N97,REG!$Y$2:$Y$124)+SUMIF(REG!$AB$2:$AB$124,HISTORICO!$N97,REG!$AE$2:$AE$124)</f>
        <v>0</v>
      </c>
      <c r="M96" s="6">
        <f>SUMIF(REG!$D$2:$D$124,HISTORICO!$N97,REG!$H$2:$H$124)+SUMIF(REG!$J$2:$J$124,HISTORICO!$N97,REG!$N$2:$N$124)+SUMIF(REG!$P$2:$P$124,HISTORICO!$N97,REG!$T$2:$T$124)+SUMIF(REG!$V$2:$V$124,HISTORICO!$N97,REG!$Z$2:$Z$124)+SUMIF(REG!$AB$2:$AB$124,HISTORICO!$N97,REG!$AF$2:$AF$124)</f>
        <v>0</v>
      </c>
      <c r="N96" s="6">
        <f>SUMIF(REG!$D$2:$D$124,HISTORICO!$N97,REG!$I$2:$I$124)+SUMIF(REG!$J$2:$J$124,HISTORICO!$N97,REG!$O$2:$O$124)+SUMIF(REG!$P$2:$P$124,HISTORICO!$N97,REG!$U$2:$U$124)+SUMIF(REG!$V$2:$V$124,HISTORICO!$N97,REG!$AA$2:$AA$124)+SUMIF(REG!$AB$2:$AB$124,HISTORICO!$N97,REG!$AG$2:$AG$124)</f>
        <v>0</v>
      </c>
      <c r="O96" s="6">
        <f>SUM(HISTORICO!$X97:$AA97)</f>
        <v>0</v>
      </c>
      <c r="P96" s="188">
        <f>HISTORICO!$AB97/HISTORICO!$O97</f>
        <v>0</v>
      </c>
    </row>
    <row r="97">
      <c r="A97" s="187" t="s">
        <v>430</v>
      </c>
      <c r="B97" s="6">
        <f>SUM(HISTORICO!$P98:$T98)</f>
        <v>1</v>
      </c>
      <c r="C97" s="6">
        <f>COUNTIF(REG!$D$2:$D$124,HISTORICO!$N98)</f>
        <v>0</v>
      </c>
      <c r="D97" s="6">
        <f>COUNTIF(REG!$J$2:$J$124,HISTORICO!$N98)</f>
        <v>0</v>
      </c>
      <c r="E97" s="6">
        <f>COUNTIF(REG!$P$2:$P$124,HISTORICO!$N98)</f>
        <v>0</v>
      </c>
      <c r="F97" s="6">
        <f>COUNTIF(REG!$V$2:$V$124,HISTORICO!$N98)</f>
        <v>0</v>
      </c>
      <c r="G97" s="6">
        <f>COUNTIF(REG!$AB$2:$AB$124,HISTORICO!$N98)</f>
        <v>0</v>
      </c>
      <c r="H97" s="161">
        <f>HISTORICO!$P98/HISTORICO!$O98</f>
        <v>0</v>
      </c>
      <c r="I97" s="161">
        <f>HISTORICO!$Q98/HISTORICO!$O98</f>
        <v>0</v>
      </c>
      <c r="J97" s="161">
        <f>(HISTORICO!$S98+HISTORICO!$T98)/HISTORICO!$O98</f>
        <v>0</v>
      </c>
      <c r="K97" s="6">
        <f>SUMIF(REG!$D$2:$D$124,HISTORICO!$N98,REG!$F$2:$F$124)+SUMIF(REG!$J$2:$J$124,HISTORICO!$N98,REG!$L$2:$L$124)+SUMIF(REG!$P$2:$P$124,HISTORICO!$N98,REG!$R$2:$R$124)+SUMIF(REG!$V$2:$V$124,HISTORICO!$N98,REG!$X$2:$X$124)+SUMIF(REG!$AB$2:$AB$124,HISTORICO!$N98,REG!$AD$2:$AD$124)</f>
        <v>0</v>
      </c>
      <c r="L97" s="6">
        <f>SUMIF(REG!$D$2:$D$124,HISTORICO!$N98,REG!$G$2:$G$124)+SUMIF(REG!$J$2:$J$124,HISTORICO!$N98,REG!$M$2:$M$124)+SUMIF(REG!$P$2:$P$124,HISTORICO!$N98,REG!$S$2:$S$124)+SUMIF(REG!$V$2:$V$124,HISTORICO!$N98,REG!$Y$2:$Y$124)+SUMIF(REG!$AB$2:$AB$124,HISTORICO!$N98,REG!$AE$2:$AE$124)</f>
        <v>0</v>
      </c>
      <c r="M97" s="6">
        <f>SUMIF(REG!$D$2:$D$124,HISTORICO!$N98,REG!$H$2:$H$124)+SUMIF(REG!$J$2:$J$124,HISTORICO!$N98,REG!$N$2:$N$124)+SUMIF(REG!$P$2:$P$124,HISTORICO!$N98,REG!$T$2:$T$124)+SUMIF(REG!$V$2:$V$124,HISTORICO!$N98,REG!$Z$2:$Z$124)+SUMIF(REG!$AB$2:$AB$124,HISTORICO!$N98,REG!$AF$2:$AF$124)</f>
        <v>0</v>
      </c>
      <c r="N97" s="6">
        <f>SUMIF(REG!$D$2:$D$124,HISTORICO!$N98,REG!$I$2:$I$124)+SUMIF(REG!$J$2:$J$124,HISTORICO!$N98,REG!$O$2:$O$124)+SUMIF(REG!$P$2:$P$124,HISTORICO!$N98,REG!$U$2:$U$124)+SUMIF(REG!$V$2:$V$124,HISTORICO!$N98,REG!$AA$2:$AA$124)+SUMIF(REG!$AB$2:$AB$124,HISTORICO!$N98,REG!$AG$2:$AG$124)</f>
        <v>0</v>
      </c>
      <c r="O97" s="6">
        <f>SUM(HISTORICO!$X98:$AA98)</f>
        <v>0</v>
      </c>
      <c r="P97" s="188">
        <f>HISTORICO!$AB98/HISTORICO!$O98</f>
        <v>0</v>
      </c>
    </row>
    <row r="98">
      <c r="A98" s="187" t="s">
        <v>478</v>
      </c>
      <c r="B98" s="6">
        <f>SUM(HISTORICO!$P99:$T99)</f>
        <v>1</v>
      </c>
      <c r="C98" s="6">
        <f>COUNTIF(REG!$D$2:$D$124,HISTORICO!$N99)</f>
        <v>0</v>
      </c>
      <c r="D98" s="6">
        <f>COUNTIF(REG!$J$2:$J$124,HISTORICO!$N99)</f>
        <v>0</v>
      </c>
      <c r="E98" s="6">
        <f>COUNTIF(REG!$P$2:$P$124,HISTORICO!$N99)</f>
        <v>0</v>
      </c>
      <c r="F98" s="6">
        <f>COUNTIF(REG!$V$2:$V$124,HISTORICO!$N99)</f>
        <v>0</v>
      </c>
      <c r="G98" s="6">
        <f>COUNTIF(REG!$AB$2:$AB$124,HISTORICO!$N99)</f>
        <v>0</v>
      </c>
      <c r="H98" s="161">
        <f>HISTORICO!$P99/HISTORICO!$O99</f>
        <v>0</v>
      </c>
      <c r="I98" s="161">
        <f>HISTORICO!$Q99/HISTORICO!$O99</f>
        <v>1</v>
      </c>
      <c r="J98" s="161">
        <f>(HISTORICO!$S99+HISTORICO!$T99)/HISTORICO!$O99</f>
        <v>0</v>
      </c>
      <c r="K98" s="6">
        <f>SUMIF(REG!$D$2:$D$124,HISTORICO!$N99,REG!$F$2:$F$124)+SUMIF(REG!$J$2:$J$124,HISTORICO!$N99,REG!$L$2:$L$124)+SUMIF(REG!$P$2:$P$124,HISTORICO!$N99,REG!$R$2:$R$124)+SUMIF(REG!$V$2:$V$124,HISTORICO!$N99,REG!$X$2:$X$124)+SUMIF(REG!$AB$2:$AB$124,HISTORICO!$N99,REG!$AD$2:$AD$124)</f>
        <v>0</v>
      </c>
      <c r="L98" s="6">
        <f>SUMIF(REG!$D$2:$D$124,HISTORICO!$N99,REG!$G$2:$G$124)+SUMIF(REG!$J$2:$J$124,HISTORICO!$N99,REG!$M$2:$M$124)+SUMIF(REG!$P$2:$P$124,HISTORICO!$N99,REG!$S$2:$S$124)+SUMIF(REG!$V$2:$V$124,HISTORICO!$N99,REG!$Y$2:$Y$124)+SUMIF(REG!$AB$2:$AB$124,HISTORICO!$N99,REG!$AE$2:$AE$124)</f>
        <v>0</v>
      </c>
      <c r="M98" s="6">
        <f>SUMIF(REG!$D$2:$D$124,HISTORICO!$N99,REG!$H$2:$H$124)+SUMIF(REG!$J$2:$J$124,HISTORICO!$N99,REG!$N$2:$N$124)+SUMIF(REG!$P$2:$P$124,HISTORICO!$N99,REG!$T$2:$T$124)+SUMIF(REG!$V$2:$V$124,HISTORICO!$N99,REG!$Z$2:$Z$124)+SUMIF(REG!$AB$2:$AB$124,HISTORICO!$N99,REG!$AF$2:$AF$124)</f>
        <v>0</v>
      </c>
      <c r="N98" s="6">
        <f>SUMIF(REG!$D$2:$D$124,HISTORICO!$N99,REG!$I$2:$I$124)+SUMIF(REG!$J$2:$J$124,HISTORICO!$N99,REG!$O$2:$O$124)+SUMIF(REG!$P$2:$P$124,HISTORICO!$N99,REG!$U$2:$U$124)+SUMIF(REG!$V$2:$V$124,HISTORICO!$N99,REG!$AA$2:$AA$124)+SUMIF(REG!$AB$2:$AB$124,HISTORICO!$N99,REG!$AG$2:$AG$124)</f>
        <v>0</v>
      </c>
      <c r="O98" s="6">
        <f>SUM(HISTORICO!$X99:$AA99)</f>
        <v>0</v>
      </c>
      <c r="P98" s="188">
        <f>HISTORICO!$AB99/HISTORICO!$O99</f>
        <v>0</v>
      </c>
    </row>
    <row r="99">
      <c r="A99" s="187" t="s">
        <v>71</v>
      </c>
      <c r="B99" s="6">
        <f>SUM(HISTORICO!$P100:$T100)</f>
        <v>1</v>
      </c>
      <c r="C99" s="6">
        <f>COUNTIF(REG!$D$2:$D$124,HISTORICO!$N100)</f>
        <v>0</v>
      </c>
      <c r="D99" s="6">
        <f>COUNTIF(REG!$J$2:$J$124,HISTORICO!$N100)</f>
        <v>0</v>
      </c>
      <c r="E99" s="6">
        <f>COUNTIF(REG!$P$2:$P$124,HISTORICO!$N100)</f>
        <v>0</v>
      </c>
      <c r="F99" s="6">
        <f>COUNTIF(REG!$V$2:$V$124,HISTORICO!$N100)</f>
        <v>0</v>
      </c>
      <c r="G99" s="6">
        <f>COUNTIF(REG!$AB$2:$AB$124,HISTORICO!$N100)</f>
        <v>0</v>
      </c>
      <c r="H99" s="161">
        <f>HISTORICO!$P100/HISTORICO!$O100</f>
        <v>0</v>
      </c>
      <c r="I99" s="161">
        <f>HISTORICO!$Q100/HISTORICO!$O100</f>
        <v>1</v>
      </c>
      <c r="J99" s="161">
        <f>(HISTORICO!$S100+HISTORICO!$T100)/HISTORICO!$O100</f>
        <v>0</v>
      </c>
      <c r="K99" s="6">
        <f>SUMIF(REG!$D$2:$D$124,HISTORICO!$N100,REG!$F$2:$F$124)+SUMIF(REG!$J$2:$J$124,HISTORICO!$N100,REG!$L$2:$L$124)+SUMIF(REG!$P$2:$P$124,HISTORICO!$N100,REG!$R$2:$R$124)+SUMIF(REG!$V$2:$V$124,HISTORICO!$N100,REG!$X$2:$X$124)+SUMIF(REG!$AB$2:$AB$124,HISTORICO!$N100,REG!$AD$2:$AD$124)</f>
        <v>0</v>
      </c>
      <c r="L99" s="6">
        <f>SUMIF(REG!$D$2:$D$124,HISTORICO!$N100,REG!$G$2:$G$124)+SUMIF(REG!$J$2:$J$124,HISTORICO!$N100,REG!$M$2:$M$124)+SUMIF(REG!$P$2:$P$124,HISTORICO!$N100,REG!$S$2:$S$124)+SUMIF(REG!$V$2:$V$124,HISTORICO!$N100,REG!$Y$2:$Y$124)+SUMIF(REG!$AB$2:$AB$124,HISTORICO!$N100,REG!$AE$2:$AE$124)</f>
        <v>0</v>
      </c>
      <c r="M99" s="6">
        <f>SUMIF(REG!$D$2:$D$124,HISTORICO!$N100,REG!$H$2:$H$124)+SUMIF(REG!$J$2:$J$124,HISTORICO!$N100,REG!$N$2:$N$124)+SUMIF(REG!$P$2:$P$124,HISTORICO!$N100,REG!$T$2:$T$124)+SUMIF(REG!$V$2:$V$124,HISTORICO!$N100,REG!$Z$2:$Z$124)+SUMIF(REG!$AB$2:$AB$124,HISTORICO!$N100,REG!$AF$2:$AF$124)</f>
        <v>0</v>
      </c>
      <c r="N99" s="6">
        <f>SUMIF(REG!$D$2:$D$124,HISTORICO!$N100,REG!$I$2:$I$124)+SUMIF(REG!$J$2:$J$124,HISTORICO!$N100,REG!$O$2:$O$124)+SUMIF(REG!$P$2:$P$124,HISTORICO!$N100,REG!$U$2:$U$124)+SUMIF(REG!$V$2:$V$124,HISTORICO!$N100,REG!$AA$2:$AA$124)+SUMIF(REG!$AB$2:$AB$124,HISTORICO!$N100,REG!$AG$2:$AG$124)</f>
        <v>0</v>
      </c>
      <c r="O99" s="6">
        <f>SUM(HISTORICO!$X100:$AA100)</f>
        <v>0</v>
      </c>
      <c r="P99" s="188">
        <f>HISTORICO!$AB100/HISTORICO!$O100</f>
        <v>0</v>
      </c>
    </row>
    <row r="100">
      <c r="A100" s="187" t="s">
        <v>497</v>
      </c>
      <c r="B100" s="6">
        <f>SUM(HISTORICO!$P101:$T101)</f>
        <v>0</v>
      </c>
      <c r="C100" s="6">
        <f>COUNTIF(REG!$D$2:$D$124,HISTORICO!$N101)</f>
        <v>0</v>
      </c>
      <c r="D100" s="6">
        <f>COUNTIF(REG!$J$2:$J$124,HISTORICO!$N101)</f>
        <v>0</v>
      </c>
      <c r="E100" s="6">
        <f>COUNTIF(REG!$P$2:$P$124,HISTORICO!$N101)</f>
        <v>0</v>
      </c>
      <c r="F100" s="6">
        <f>COUNTIF(REG!$V$2:$V$124,HISTORICO!$N101)</f>
        <v>0</v>
      </c>
      <c r="G100" s="6">
        <f>COUNTIF(REG!$AB$2:$AB$124,HISTORICO!$N101)</f>
        <v>0</v>
      </c>
      <c r="H100" s="161" t="str">
        <f>HISTORICO!$P101/HISTORICO!$O101</f>
        <v>#DIV/0!</v>
      </c>
      <c r="I100" s="161" t="str">
        <f>HISTORICO!$Q101/HISTORICO!$O101</f>
        <v>#DIV/0!</v>
      </c>
      <c r="J100" s="161" t="str">
        <f>(HISTORICO!$S101+HISTORICO!$T101)/HISTORICO!$O101</f>
        <v>#DIV/0!</v>
      </c>
      <c r="K100" s="6">
        <f>SUMIF(REG!$D$2:$D$124,HISTORICO!$N101,REG!$F$2:$F$124)+SUMIF(REG!$J$2:$J$124,HISTORICO!$N101,REG!$L$2:$L$124)+SUMIF(REG!$P$2:$P$124,HISTORICO!$N101,REG!$R$2:$R$124)+SUMIF(REG!$V$2:$V$124,HISTORICO!$N101,REG!$X$2:$X$124)+SUMIF(REG!$AB$2:$AB$124,HISTORICO!$N101,REG!$AD$2:$AD$124)</f>
        <v>0</v>
      </c>
      <c r="L100" s="6">
        <f>SUMIF(REG!$D$2:$D$124,HISTORICO!$N101,REG!$G$2:$G$124)+SUMIF(REG!$J$2:$J$124,HISTORICO!$N101,REG!$M$2:$M$124)+SUMIF(REG!$P$2:$P$124,HISTORICO!$N101,REG!$S$2:$S$124)+SUMIF(REG!$V$2:$V$124,HISTORICO!$N101,REG!$Y$2:$Y$124)+SUMIF(REG!$AB$2:$AB$124,HISTORICO!$N101,REG!$AE$2:$AE$124)</f>
        <v>0</v>
      </c>
      <c r="M100" s="6">
        <f>SUMIF(REG!$D$2:$D$124,HISTORICO!$N101,REG!$H$2:$H$124)+SUMIF(REG!$J$2:$J$124,HISTORICO!$N101,REG!$N$2:$N$124)+SUMIF(REG!$P$2:$P$124,HISTORICO!$N101,REG!$T$2:$T$124)+SUMIF(REG!$V$2:$V$124,HISTORICO!$N101,REG!$Z$2:$Z$124)+SUMIF(REG!$AB$2:$AB$124,HISTORICO!$N101,REG!$AF$2:$AF$124)</f>
        <v>0</v>
      </c>
      <c r="N100" s="6">
        <f>SUMIF(REG!$D$2:$D$124,HISTORICO!$N101,REG!$I$2:$I$124)+SUMIF(REG!$J$2:$J$124,HISTORICO!$N101,REG!$O$2:$O$124)+SUMIF(REG!$P$2:$P$124,HISTORICO!$N101,REG!$U$2:$U$124)+SUMIF(REG!$V$2:$V$124,HISTORICO!$N101,REG!$AA$2:$AA$124)+SUMIF(REG!$AB$2:$AB$124,HISTORICO!$N101,REG!$AG$2:$AG$124)</f>
        <v>0</v>
      </c>
      <c r="O100" s="6">
        <f>SUM(HISTORICO!$X101:$AA101)</f>
        <v>0</v>
      </c>
      <c r="P100" s="188" t="str">
        <f>HISTORICO!$AB101/HISTORICO!$O101</f>
        <v>#DIV/0!</v>
      </c>
    </row>
    <row r="101">
      <c r="A101" s="187" t="s">
        <v>44</v>
      </c>
      <c r="B101" s="6">
        <f>SUM(HISTORICO!$P102:$T102)</f>
        <v>0</v>
      </c>
      <c r="C101" s="6">
        <f>COUNTIF(REG!$D$2:$D$124,HISTORICO!$N102)</f>
        <v>0</v>
      </c>
      <c r="D101" s="6">
        <f>COUNTIF(REG!$J$2:$J$124,HISTORICO!$N102)</f>
        <v>0</v>
      </c>
      <c r="E101" s="6">
        <f>COUNTIF(REG!$P$2:$P$124,HISTORICO!$N102)</f>
        <v>0</v>
      </c>
      <c r="F101" s="6">
        <f>COUNTIF(REG!$V$2:$V$124,HISTORICO!$N102)</f>
        <v>0</v>
      </c>
      <c r="G101" s="6">
        <f>COUNTIF(REG!$AB$2:$AB$124,HISTORICO!$N102)</f>
        <v>0</v>
      </c>
      <c r="H101" s="161" t="str">
        <f>HISTORICO!$P102/HISTORICO!$O102</f>
        <v>#DIV/0!</v>
      </c>
      <c r="I101" s="161" t="str">
        <f>HISTORICO!$Q102/HISTORICO!$O102</f>
        <v>#DIV/0!</v>
      </c>
      <c r="J101" s="161" t="str">
        <f>(HISTORICO!$S102+HISTORICO!$T102)/HISTORICO!$O102</f>
        <v>#DIV/0!</v>
      </c>
      <c r="K101" s="6">
        <f>SUMIF(REG!$D$2:$D$124,HISTORICO!$N102,REG!$F$2:$F$124)+SUMIF(REG!$J$2:$J$124,HISTORICO!$N102,REG!$L$2:$L$124)+SUMIF(REG!$P$2:$P$124,HISTORICO!$N102,REG!$R$2:$R$124)+SUMIF(REG!$V$2:$V$124,HISTORICO!$N102,REG!$X$2:$X$124)+SUMIF(REG!$AB$2:$AB$124,HISTORICO!$N102,REG!$AD$2:$AD$124)</f>
        <v>0</v>
      </c>
      <c r="L101" s="6">
        <f>SUMIF(REG!$D$2:$D$124,HISTORICO!$N102,REG!$G$2:$G$124)+SUMIF(REG!$J$2:$J$124,HISTORICO!$N102,REG!$M$2:$M$124)+SUMIF(REG!$P$2:$P$124,HISTORICO!$N102,REG!$S$2:$S$124)+SUMIF(REG!$V$2:$V$124,HISTORICO!$N102,REG!$Y$2:$Y$124)+SUMIF(REG!$AB$2:$AB$124,HISTORICO!$N102,REG!$AE$2:$AE$124)</f>
        <v>0</v>
      </c>
      <c r="M101" s="6">
        <f>SUMIF(REG!$D$2:$D$124,HISTORICO!$N102,REG!$H$2:$H$124)+SUMIF(REG!$J$2:$J$124,HISTORICO!$N102,REG!$N$2:$N$124)+SUMIF(REG!$P$2:$P$124,HISTORICO!$N102,REG!$T$2:$T$124)+SUMIF(REG!$V$2:$V$124,HISTORICO!$N102,REG!$Z$2:$Z$124)+SUMIF(REG!$AB$2:$AB$124,HISTORICO!$N102,REG!$AF$2:$AF$124)</f>
        <v>0</v>
      </c>
      <c r="N101" s="6">
        <f>SUMIF(REG!$D$2:$D$124,HISTORICO!$N102,REG!$I$2:$I$124)+SUMIF(REG!$J$2:$J$124,HISTORICO!$N102,REG!$O$2:$O$124)+SUMIF(REG!$P$2:$P$124,HISTORICO!$N102,REG!$U$2:$U$124)+SUMIF(REG!$V$2:$V$124,HISTORICO!$N102,REG!$AA$2:$AA$124)+SUMIF(REG!$AB$2:$AB$124,HISTORICO!$N102,REG!$AG$2:$AG$124)</f>
        <v>0</v>
      </c>
      <c r="O101" s="6">
        <f>SUM(HISTORICO!$X102:$AA102)</f>
        <v>0</v>
      </c>
      <c r="P101" s="188" t="str">
        <f>HISTORICO!$AB102/HISTORICO!$O102</f>
        <v>#DIV/0!</v>
      </c>
    </row>
    <row r="102">
      <c r="A102" s="187" t="s">
        <v>531</v>
      </c>
      <c r="B102" s="6">
        <f>SUM(HISTORICO!$P103:$T103)</f>
        <v>0</v>
      </c>
      <c r="C102" s="6">
        <f>COUNTIF(REG!$D$2:$D$124,HISTORICO!$N103)</f>
        <v>0</v>
      </c>
      <c r="D102" s="6">
        <f>COUNTIF(REG!$J$2:$J$124,HISTORICO!$N103)</f>
        <v>0</v>
      </c>
      <c r="E102" s="6">
        <f>COUNTIF(REG!$P$2:$P$124,HISTORICO!$N103)</f>
        <v>0</v>
      </c>
      <c r="F102" s="6">
        <f>COUNTIF(REG!$V$2:$V$124,HISTORICO!$N103)</f>
        <v>0</v>
      </c>
      <c r="G102" s="6">
        <f>COUNTIF(REG!$AB$2:$AB$124,HISTORICO!$N103)</f>
        <v>0</v>
      </c>
      <c r="H102" s="161" t="str">
        <f>HISTORICO!$P103/HISTORICO!$O103</f>
        <v>#DIV/0!</v>
      </c>
      <c r="I102" s="161" t="str">
        <f>HISTORICO!$Q103/HISTORICO!$O103</f>
        <v>#DIV/0!</v>
      </c>
      <c r="J102" s="161" t="str">
        <f>(HISTORICO!$S103+HISTORICO!$T103)/HISTORICO!$O103</f>
        <v>#DIV/0!</v>
      </c>
      <c r="K102" s="6">
        <f>SUMIF(REG!$D$2:$D$124,HISTORICO!$N103,REG!$F$2:$F$124)+SUMIF(REG!$J$2:$J$124,HISTORICO!$N103,REG!$L$2:$L$124)+SUMIF(REG!$P$2:$P$124,HISTORICO!$N103,REG!$R$2:$R$124)+SUMIF(REG!$V$2:$V$124,HISTORICO!$N103,REG!$X$2:$X$124)+SUMIF(REG!$AB$2:$AB$124,HISTORICO!$N103,REG!$AD$2:$AD$124)</f>
        <v>0</v>
      </c>
      <c r="L102" s="6">
        <f>SUMIF(REG!$D$2:$D$124,HISTORICO!$N103,REG!$G$2:$G$124)+SUMIF(REG!$J$2:$J$124,HISTORICO!$N103,REG!$M$2:$M$124)+SUMIF(REG!$P$2:$P$124,HISTORICO!$N103,REG!$S$2:$S$124)+SUMIF(REG!$V$2:$V$124,HISTORICO!$N103,REG!$Y$2:$Y$124)+SUMIF(REG!$AB$2:$AB$124,HISTORICO!$N103,REG!$AE$2:$AE$124)</f>
        <v>0</v>
      </c>
      <c r="M102" s="6">
        <f>SUMIF(REG!$D$2:$D$124,HISTORICO!$N103,REG!$H$2:$H$124)+SUMIF(REG!$J$2:$J$124,HISTORICO!$N103,REG!$N$2:$N$124)+SUMIF(REG!$P$2:$P$124,HISTORICO!$N103,REG!$T$2:$T$124)+SUMIF(REG!$V$2:$V$124,HISTORICO!$N103,REG!$Z$2:$Z$124)+SUMIF(REG!$AB$2:$AB$124,HISTORICO!$N103,REG!$AF$2:$AF$124)</f>
        <v>0</v>
      </c>
      <c r="N102" s="6">
        <f>SUMIF(REG!$D$2:$D$124,HISTORICO!$N103,REG!$I$2:$I$124)+SUMIF(REG!$J$2:$J$124,HISTORICO!$N103,REG!$O$2:$O$124)+SUMIF(REG!$P$2:$P$124,HISTORICO!$N103,REG!$U$2:$U$124)+SUMIF(REG!$V$2:$V$124,HISTORICO!$N103,REG!$AA$2:$AA$124)+SUMIF(REG!$AB$2:$AB$124,HISTORICO!$N103,REG!$AG$2:$AG$124)</f>
        <v>0</v>
      </c>
      <c r="O102" s="6">
        <f>SUM(HISTORICO!$X103:$AA103)</f>
        <v>0</v>
      </c>
      <c r="P102" s="188" t="str">
        <f>HISTORICO!$AB103/HISTORICO!$O103</f>
        <v>#DIV/0!</v>
      </c>
    </row>
    <row r="103">
      <c r="A103" s="187" t="s">
        <v>532</v>
      </c>
      <c r="B103" s="6">
        <f>SUM(HISTORICO!$P104:$T104)</f>
        <v>0</v>
      </c>
      <c r="C103" s="6">
        <f>COUNTIF(REG!$D$2:$D$124,HISTORICO!$N104)</f>
        <v>0</v>
      </c>
      <c r="D103" s="6">
        <f>COUNTIF(REG!$J$2:$J$124,HISTORICO!$N104)</f>
        <v>0</v>
      </c>
      <c r="E103" s="6">
        <f>COUNTIF(REG!$P$2:$P$124,HISTORICO!$N104)</f>
        <v>0</v>
      </c>
      <c r="F103" s="6">
        <f>COUNTIF(REG!$V$2:$V$124,HISTORICO!$N104)</f>
        <v>0</v>
      </c>
      <c r="G103" s="6">
        <f>COUNTIF(REG!$AB$2:$AB$124,HISTORICO!$N104)</f>
        <v>0</v>
      </c>
      <c r="H103" s="161" t="str">
        <f>HISTORICO!$P104/HISTORICO!$O104</f>
        <v>#DIV/0!</v>
      </c>
      <c r="I103" s="161" t="str">
        <f>HISTORICO!$Q104/HISTORICO!$O104</f>
        <v>#DIV/0!</v>
      </c>
      <c r="J103" s="161" t="str">
        <f>(HISTORICO!$S104+HISTORICO!$T104)/HISTORICO!$O104</f>
        <v>#DIV/0!</v>
      </c>
      <c r="K103" s="6">
        <f>SUMIF(REG!$D$2:$D$124,HISTORICO!$N104,REG!$F$2:$F$124)+SUMIF(REG!$J$2:$J$124,HISTORICO!$N104,REG!$L$2:$L$124)+SUMIF(REG!$P$2:$P$124,HISTORICO!$N104,REG!$R$2:$R$124)+SUMIF(REG!$V$2:$V$124,HISTORICO!$N104,REG!$X$2:$X$124)+SUMIF(REG!$AB$2:$AB$124,HISTORICO!$N104,REG!$AD$2:$AD$124)</f>
        <v>0</v>
      </c>
      <c r="L103" s="6">
        <f>SUMIF(REG!$D$2:$D$124,HISTORICO!$N104,REG!$G$2:$G$124)+SUMIF(REG!$J$2:$J$124,HISTORICO!$N104,REG!$M$2:$M$124)+SUMIF(REG!$P$2:$P$124,HISTORICO!$N104,REG!$S$2:$S$124)+SUMIF(REG!$V$2:$V$124,HISTORICO!$N104,REG!$Y$2:$Y$124)+SUMIF(REG!$AB$2:$AB$124,HISTORICO!$N104,REG!$AE$2:$AE$124)</f>
        <v>0</v>
      </c>
      <c r="M103" s="6">
        <f>SUMIF(REG!$D$2:$D$124,HISTORICO!$N104,REG!$H$2:$H$124)+SUMIF(REG!$J$2:$J$124,HISTORICO!$N104,REG!$N$2:$N$124)+SUMIF(REG!$P$2:$P$124,HISTORICO!$N104,REG!$T$2:$T$124)+SUMIF(REG!$V$2:$V$124,HISTORICO!$N104,REG!$Z$2:$Z$124)+SUMIF(REG!$AB$2:$AB$124,HISTORICO!$N104,REG!$AF$2:$AF$124)</f>
        <v>0</v>
      </c>
      <c r="N103" s="6">
        <f>SUMIF(REG!$D$2:$D$124,HISTORICO!$N104,REG!$I$2:$I$124)+SUMIF(REG!$J$2:$J$124,HISTORICO!$N104,REG!$O$2:$O$124)+SUMIF(REG!$P$2:$P$124,HISTORICO!$N104,REG!$U$2:$U$124)+SUMIF(REG!$V$2:$V$124,HISTORICO!$N104,REG!$AA$2:$AA$124)+SUMIF(REG!$AB$2:$AB$124,HISTORICO!$N104,REG!$AG$2:$AG$124)</f>
        <v>0</v>
      </c>
      <c r="O103" s="6">
        <f>SUM(HISTORICO!$X104:$AA104)</f>
        <v>0</v>
      </c>
      <c r="P103" s="188" t="str">
        <f>HISTORICO!$AB104/HISTORICO!$O104</f>
        <v>#DIV/0!</v>
      </c>
    </row>
    <row r="104">
      <c r="A104" s="187" t="s">
        <v>533</v>
      </c>
      <c r="B104" s="6">
        <f>SUM(HISTORICO!$P105:$T105)</f>
        <v>0</v>
      </c>
      <c r="C104" s="6">
        <f>COUNTIF(REG!$D$2:$D$124,HISTORICO!$N105)</f>
        <v>0</v>
      </c>
      <c r="D104" s="6">
        <f>COUNTIF(REG!$J$2:$J$124,HISTORICO!$N105)</f>
        <v>0</v>
      </c>
      <c r="E104" s="6">
        <f>COUNTIF(REG!$P$2:$P$124,HISTORICO!$N105)</f>
        <v>0</v>
      </c>
      <c r="F104" s="6">
        <f>COUNTIF(REG!$V$2:$V$124,HISTORICO!$N105)</f>
        <v>0</v>
      </c>
      <c r="G104" s="6">
        <f>COUNTIF(REG!$AB$2:$AB$124,HISTORICO!$N105)</f>
        <v>0</v>
      </c>
      <c r="H104" s="161" t="str">
        <f>HISTORICO!$P105/HISTORICO!$O105</f>
        <v>#DIV/0!</v>
      </c>
      <c r="I104" s="161" t="str">
        <f>HISTORICO!$Q105/HISTORICO!$O105</f>
        <v>#DIV/0!</v>
      </c>
      <c r="J104" s="161" t="str">
        <f>(HISTORICO!$S105+HISTORICO!$T105)/HISTORICO!$O105</f>
        <v>#DIV/0!</v>
      </c>
      <c r="K104" s="6">
        <f>SUMIF(REG!$D$2:$D$124,HISTORICO!$N105,REG!$F$2:$F$124)+SUMIF(REG!$J$2:$J$124,HISTORICO!$N105,REG!$L$2:$L$124)+SUMIF(REG!$P$2:$P$124,HISTORICO!$N105,REG!$R$2:$R$124)+SUMIF(REG!$V$2:$V$124,HISTORICO!$N105,REG!$X$2:$X$124)+SUMIF(REG!$AB$2:$AB$124,HISTORICO!$N105,REG!$AD$2:$AD$124)</f>
        <v>0</v>
      </c>
      <c r="L104" s="6">
        <f>SUMIF(REG!$D$2:$D$124,HISTORICO!$N105,REG!$G$2:$G$124)+SUMIF(REG!$J$2:$J$124,HISTORICO!$N105,REG!$M$2:$M$124)+SUMIF(REG!$P$2:$P$124,HISTORICO!$N105,REG!$S$2:$S$124)+SUMIF(REG!$V$2:$V$124,HISTORICO!$N105,REG!$Y$2:$Y$124)+SUMIF(REG!$AB$2:$AB$124,HISTORICO!$N105,REG!$AE$2:$AE$124)</f>
        <v>0</v>
      </c>
      <c r="M104" s="6">
        <f>SUMIF(REG!$D$2:$D$124,HISTORICO!$N105,REG!$H$2:$H$124)+SUMIF(REG!$J$2:$J$124,HISTORICO!$N105,REG!$N$2:$N$124)+SUMIF(REG!$P$2:$P$124,HISTORICO!$N105,REG!$T$2:$T$124)+SUMIF(REG!$V$2:$V$124,HISTORICO!$N105,REG!$Z$2:$Z$124)+SUMIF(REG!$AB$2:$AB$124,HISTORICO!$N105,REG!$AF$2:$AF$124)</f>
        <v>0</v>
      </c>
      <c r="N104" s="6">
        <f>SUMIF(REG!$D$2:$D$124,HISTORICO!$N105,REG!$I$2:$I$124)+SUMIF(REG!$J$2:$J$124,HISTORICO!$N105,REG!$O$2:$O$124)+SUMIF(REG!$P$2:$P$124,HISTORICO!$N105,REG!$U$2:$U$124)+SUMIF(REG!$V$2:$V$124,HISTORICO!$N105,REG!$AA$2:$AA$124)+SUMIF(REG!$AB$2:$AB$124,HISTORICO!$N105,REG!$AG$2:$AG$124)</f>
        <v>0</v>
      </c>
      <c r="O104" s="6">
        <f>SUM(HISTORICO!$X105:$AA105)</f>
        <v>0</v>
      </c>
      <c r="P104" s="188" t="str">
        <f>HISTORICO!$AB105/HISTORICO!$O105</f>
        <v>#DIV/0!</v>
      </c>
    </row>
    <row r="105">
      <c r="A105" s="187" t="s">
        <v>523</v>
      </c>
      <c r="B105" s="6">
        <f>SUM(HISTORICO!$P106:$T106)</f>
        <v>0</v>
      </c>
      <c r="C105" s="6">
        <f>COUNTIF(REG!$D$2:$D$124,HISTORICO!$N106)</f>
        <v>0</v>
      </c>
      <c r="D105" s="6">
        <f>COUNTIF(REG!$J$2:$J$124,HISTORICO!$N106)</f>
        <v>0</v>
      </c>
      <c r="E105" s="6">
        <f>COUNTIF(REG!$P$2:$P$124,HISTORICO!$N106)</f>
        <v>0</v>
      </c>
      <c r="F105" s="6">
        <f>COUNTIF(REG!$V$2:$V$124,HISTORICO!$N106)</f>
        <v>0</v>
      </c>
      <c r="G105" s="6">
        <f>COUNTIF(REG!$AB$2:$AB$124,HISTORICO!$N106)</f>
        <v>0</v>
      </c>
      <c r="H105" s="161" t="str">
        <f>HISTORICO!$P106/HISTORICO!$O106</f>
        <v>#VALUE!</v>
      </c>
      <c r="I105" s="161" t="str">
        <f>HISTORICO!$Q106/HISTORICO!$O106</f>
        <v>#VALUE!</v>
      </c>
      <c r="J105" s="161" t="str">
        <f>(HISTORICO!$S106+HISTORICO!$T106)/HISTORICO!$O106</f>
        <v>#VALUE!</v>
      </c>
      <c r="K105" s="6">
        <f>SUMIF(REG!$D$2:$D$124,HISTORICO!$N106,REG!$F$2:$F$124)+SUMIF(REG!$J$2:$J$124,HISTORICO!$N106,REG!$L$2:$L$124)+SUMIF(REG!$P$2:$P$124,HISTORICO!$N106,REG!$R$2:$R$124)+SUMIF(REG!$V$2:$V$124,HISTORICO!$N106,REG!$X$2:$X$124)+SUMIF(REG!$AB$2:$AB$124,HISTORICO!$N106,REG!$AD$2:$AD$124)</f>
        <v>0</v>
      </c>
      <c r="L105" s="6">
        <f>SUMIF(REG!$D$2:$D$124,HISTORICO!$N106,REG!$G$2:$G$124)+SUMIF(REG!$J$2:$J$124,HISTORICO!$N106,REG!$M$2:$M$124)+SUMIF(REG!$P$2:$P$124,HISTORICO!$N106,REG!$S$2:$S$124)+SUMIF(REG!$V$2:$V$124,HISTORICO!$N106,REG!$Y$2:$Y$124)+SUMIF(REG!$AB$2:$AB$124,HISTORICO!$N106,REG!$AE$2:$AE$124)</f>
        <v>0</v>
      </c>
      <c r="M105" s="6">
        <f>SUMIF(REG!$D$2:$D$124,HISTORICO!$N106,REG!$H$2:$H$124)+SUMIF(REG!$J$2:$J$124,HISTORICO!$N106,REG!$N$2:$N$124)+SUMIF(REG!$P$2:$P$124,HISTORICO!$N106,REG!$T$2:$T$124)+SUMIF(REG!$V$2:$V$124,HISTORICO!$N106,REG!$Z$2:$Z$124)+SUMIF(REG!$AB$2:$AB$124,HISTORICO!$N106,REG!$AF$2:$AF$124)</f>
        <v>0</v>
      </c>
      <c r="N105" s="6">
        <f>SUMIF(REG!$D$2:$D$124,HISTORICO!$N106,REG!$I$2:$I$124)+SUMIF(REG!$J$2:$J$124,HISTORICO!$N106,REG!$O$2:$O$124)+SUMIF(REG!$P$2:$P$124,HISTORICO!$N106,REG!$U$2:$U$124)+SUMIF(REG!$V$2:$V$124,HISTORICO!$N106,REG!$AA$2:$AA$124)+SUMIF(REG!$AB$2:$AB$124,HISTORICO!$N106,REG!$AG$2:$AG$124)</f>
        <v>0</v>
      </c>
      <c r="O105" s="6">
        <f>SUM(HISTORICO!$X106:$AA106)</f>
        <v>0</v>
      </c>
      <c r="P105" s="188" t="str">
        <f>HISTORICO!$AB106/HISTORICO!$O106</f>
        <v>#VALUE!</v>
      </c>
    </row>
    <row r="106">
      <c r="A106" s="187" t="s">
        <v>534</v>
      </c>
      <c r="B106" s="6">
        <f>SUM(HISTORICO!$P107:$T107)</f>
        <v>38</v>
      </c>
      <c r="C106" s="6">
        <f>COUNTIF(REG!$D$2:$D$124,HISTORICO!$N107)</f>
        <v>6</v>
      </c>
      <c r="D106" s="6">
        <f>COUNTIF(REG!$J$2:$J$124,HISTORICO!$N107)</f>
        <v>5</v>
      </c>
      <c r="E106" s="6">
        <f>COUNTIF(REG!$P$2:$P$124,HISTORICO!$N107)</f>
        <v>4</v>
      </c>
      <c r="F106" s="6">
        <f>COUNTIF(REG!$V$2:$V$124,HISTORICO!$N107)</f>
        <v>5</v>
      </c>
      <c r="G106" s="6">
        <f>COUNTIF(REG!$AB$2:$AB$124,HISTORICO!$N107)</f>
        <v>0</v>
      </c>
      <c r="H106" s="161">
        <f>HISTORICO!$P107/HISTORICO!$O107</f>
        <v>0.1052631579</v>
      </c>
      <c r="I106" s="161">
        <f>HISTORICO!$Q107/HISTORICO!$O107</f>
        <v>0.4473684211</v>
      </c>
      <c r="J106" s="161">
        <f>(HISTORICO!$S107+HISTORICO!$T107)/HISTORICO!$O107</f>
        <v>0.1578947368</v>
      </c>
      <c r="K106" s="6">
        <f>SUMIF(REG!$D$2:$D$124,HISTORICO!$N107,REG!$F$2:$F$124)+SUMIF(REG!$J$2:$J$124,HISTORICO!$N107,REG!$L$2:$L$124)+SUMIF(REG!$P$2:$P$124,HISTORICO!$N107,REG!$R$2:$R$124)+SUMIF(REG!$V$2:$V$124,HISTORICO!$N107,REG!$X$2:$X$124)+SUMIF(REG!$AB$2:$AB$124,HISTORICO!$N107,REG!$AD$2:$AD$124)</f>
        <v>13</v>
      </c>
      <c r="L106" s="6">
        <f>SUMIF(REG!$D$2:$D$124,HISTORICO!$N107,REG!$G$2:$G$124)+SUMIF(REG!$J$2:$J$124,HISTORICO!$N107,REG!$M$2:$M$124)+SUMIF(REG!$P$2:$P$124,HISTORICO!$N107,REG!$S$2:$S$124)+SUMIF(REG!$V$2:$V$124,HISTORICO!$N107,REG!$Y$2:$Y$124)+SUMIF(REG!$AB$2:$AB$124,HISTORICO!$N107,REG!$AE$2:$AE$124)</f>
        <v>0</v>
      </c>
      <c r="M106" s="6">
        <f>SUMIF(REG!$D$2:$D$124,HISTORICO!$N107,REG!$H$2:$H$124)+SUMIF(REG!$J$2:$J$124,HISTORICO!$N107,REG!$N$2:$N$124)+SUMIF(REG!$P$2:$P$124,HISTORICO!$N107,REG!$T$2:$T$124)+SUMIF(REG!$V$2:$V$124,HISTORICO!$N107,REG!$Z$2:$Z$124)+SUMIF(REG!$AB$2:$AB$124,HISTORICO!$N107,REG!$AF$2:$AF$124)</f>
        <v>0</v>
      </c>
      <c r="N106" s="6">
        <f>SUMIF(REG!$D$2:$D$124,HISTORICO!$N107,REG!$I$2:$I$124)+SUMIF(REG!$J$2:$J$124,HISTORICO!$N107,REG!$O$2:$O$124)+SUMIF(REG!$P$2:$P$124,HISTORICO!$N107,REG!$U$2:$U$124)+SUMIF(REG!$V$2:$V$124,HISTORICO!$N107,REG!$AA$2:$AA$124)+SUMIF(REG!$AB$2:$AB$124,HISTORICO!$N107,REG!$AG$2:$AG$124)</f>
        <v>0</v>
      </c>
      <c r="O106" s="6">
        <f>SUM(HISTORICO!$X107:$AA107)</f>
        <v>18</v>
      </c>
      <c r="P106" s="188">
        <f>HISTORICO!$AB107/HISTORICO!$O107</f>
        <v>0.4736842105</v>
      </c>
    </row>
    <row r="107">
      <c r="A107" s="187" t="s">
        <v>115</v>
      </c>
      <c r="B107" s="6">
        <f>SUM(HISTORICO!$P108:$T108)</f>
        <v>37</v>
      </c>
      <c r="C107" s="6">
        <f>COUNTIF(REG!$D$2:$D$124,HISTORICO!$N108)</f>
        <v>3</v>
      </c>
      <c r="D107" s="6">
        <f>COUNTIF(REG!$J$2:$J$124,HISTORICO!$N108)</f>
        <v>2</v>
      </c>
      <c r="E107" s="6">
        <f>COUNTIF(REG!$P$2:$P$124,HISTORICO!$N108)</f>
        <v>4</v>
      </c>
      <c r="F107" s="6">
        <f>COUNTIF(REG!$V$2:$V$124,HISTORICO!$N108)</f>
        <v>5</v>
      </c>
      <c r="G107" s="6">
        <f>COUNTIF(REG!$AB$2:$AB$124,HISTORICO!$N108)</f>
        <v>0</v>
      </c>
      <c r="H107" s="161">
        <f>HISTORICO!$P108/HISTORICO!$O108</f>
        <v>0.1351351351</v>
      </c>
      <c r="I107" s="161">
        <f>HISTORICO!$Q108/HISTORICO!$O108</f>
        <v>0.2162162162</v>
      </c>
      <c r="J107" s="161">
        <f>(HISTORICO!$S108+HISTORICO!$T108)/HISTORICO!$O108</f>
        <v>0.1351351351</v>
      </c>
      <c r="K107" s="6">
        <f>SUMIF(REG!$D$2:$D$124,HISTORICO!$N108,REG!$F$2:$F$124)+SUMIF(REG!$J$2:$J$124,HISTORICO!$N108,REG!$L$2:$L$124)+SUMIF(REG!$P$2:$P$124,HISTORICO!$N108,REG!$R$2:$R$124)+SUMIF(REG!$V$2:$V$124,HISTORICO!$N108,REG!$X$2:$X$124)+SUMIF(REG!$AB$2:$AB$124,HISTORICO!$N108,REG!$AD$2:$AD$124)</f>
        <v>6</v>
      </c>
      <c r="L107" s="6">
        <f>SUMIF(REG!$D$2:$D$124,HISTORICO!$N108,REG!$G$2:$G$124)+SUMIF(REG!$J$2:$J$124,HISTORICO!$N108,REG!$M$2:$M$124)+SUMIF(REG!$P$2:$P$124,HISTORICO!$N108,REG!$S$2:$S$124)+SUMIF(REG!$V$2:$V$124,HISTORICO!$N108,REG!$Y$2:$Y$124)+SUMIF(REG!$AB$2:$AB$124,HISTORICO!$N108,REG!$AE$2:$AE$124)</f>
        <v>0</v>
      </c>
      <c r="M107" s="6">
        <f>SUMIF(REG!$D$2:$D$124,HISTORICO!$N108,REG!$H$2:$H$124)+SUMIF(REG!$J$2:$J$124,HISTORICO!$N108,REG!$N$2:$N$124)+SUMIF(REG!$P$2:$P$124,HISTORICO!$N108,REG!$T$2:$T$124)+SUMIF(REG!$V$2:$V$124,HISTORICO!$N108,REG!$Z$2:$Z$124)+SUMIF(REG!$AB$2:$AB$124,HISTORICO!$N108,REG!$AF$2:$AF$124)</f>
        <v>1</v>
      </c>
      <c r="N107" s="6">
        <f>SUMIF(REG!$D$2:$D$124,HISTORICO!$N108,REG!$I$2:$I$124)+SUMIF(REG!$J$2:$J$124,HISTORICO!$N108,REG!$O$2:$O$124)+SUMIF(REG!$P$2:$P$124,HISTORICO!$N108,REG!$U$2:$U$124)+SUMIF(REG!$V$2:$V$124,HISTORICO!$N108,REG!$AA$2:$AA$124)+SUMIF(REG!$AB$2:$AB$124,HISTORICO!$N108,REG!$AG$2:$AG$124)</f>
        <v>0</v>
      </c>
      <c r="O107" s="6">
        <f>SUM(HISTORICO!$X108:$AA108)</f>
        <v>14</v>
      </c>
      <c r="P107" s="188">
        <f>HISTORICO!$AB108/HISTORICO!$O108</f>
        <v>0.3783783784</v>
      </c>
    </row>
    <row r="108">
      <c r="A108" s="187" t="s">
        <v>371</v>
      </c>
      <c r="B108" s="6">
        <f>SUM(HISTORICO!$P109:$T109)</f>
        <v>26</v>
      </c>
      <c r="C108" s="6">
        <f>COUNTIF(REG!$D$2:$D$124,HISTORICO!$N109)</f>
        <v>2</v>
      </c>
      <c r="D108" s="6">
        <f>COUNTIF(REG!$J$2:$J$124,HISTORICO!$N109)</f>
        <v>0</v>
      </c>
      <c r="E108" s="6">
        <f>COUNTIF(REG!$P$2:$P$124,HISTORICO!$N109)</f>
        <v>2</v>
      </c>
      <c r="F108" s="6">
        <f>COUNTIF(REG!$V$2:$V$124,HISTORICO!$N109)</f>
        <v>0</v>
      </c>
      <c r="G108" s="6">
        <f>COUNTIF(REG!$AB$2:$AB$124,HISTORICO!$N109)</f>
        <v>0</v>
      </c>
      <c r="H108" s="161">
        <f>HISTORICO!$P109/HISTORICO!$O109</f>
        <v>0.4230769231</v>
      </c>
      <c r="I108" s="161">
        <f>HISTORICO!$Q109/HISTORICO!$O109</f>
        <v>0.1538461538</v>
      </c>
      <c r="J108" s="161">
        <f>(HISTORICO!$S109+HISTORICO!$T109)/HISTORICO!$O109</f>
        <v>0.2692307692</v>
      </c>
      <c r="K108" s="6">
        <f>SUMIF(REG!$D$2:$D$124,HISTORICO!$N109,REG!$F$2:$F$124)+SUMIF(REG!$J$2:$J$124,HISTORICO!$N109,REG!$L$2:$L$124)+SUMIF(REG!$P$2:$P$124,HISTORICO!$N109,REG!$R$2:$R$124)+SUMIF(REG!$V$2:$V$124,HISTORICO!$N109,REG!$X$2:$X$124)+SUMIF(REG!$AB$2:$AB$124,HISTORICO!$N109,REG!$AD$2:$AD$124)</f>
        <v>2</v>
      </c>
      <c r="L108" s="6">
        <f>SUMIF(REG!$D$2:$D$124,HISTORICO!$N109,REG!$G$2:$G$124)+SUMIF(REG!$J$2:$J$124,HISTORICO!$N109,REG!$M$2:$M$124)+SUMIF(REG!$P$2:$P$124,HISTORICO!$N109,REG!$S$2:$S$124)+SUMIF(REG!$V$2:$V$124,HISTORICO!$N109,REG!$Y$2:$Y$124)+SUMIF(REG!$AB$2:$AB$124,HISTORICO!$N109,REG!$AE$2:$AE$124)</f>
        <v>1</v>
      </c>
      <c r="M108" s="6">
        <f>SUMIF(REG!$D$2:$D$124,HISTORICO!$N109,REG!$H$2:$H$124)+SUMIF(REG!$J$2:$J$124,HISTORICO!$N109,REG!$N$2:$N$124)+SUMIF(REG!$P$2:$P$124,HISTORICO!$N109,REG!$T$2:$T$124)+SUMIF(REG!$V$2:$V$124,HISTORICO!$N109,REG!$Z$2:$Z$124)+SUMIF(REG!$AB$2:$AB$124,HISTORICO!$N109,REG!$AF$2:$AF$124)</f>
        <v>1</v>
      </c>
      <c r="N108" s="6">
        <f>SUMIF(REG!$D$2:$D$124,HISTORICO!$N109,REG!$I$2:$I$124)+SUMIF(REG!$J$2:$J$124,HISTORICO!$N109,REG!$O$2:$O$124)+SUMIF(REG!$P$2:$P$124,HISTORICO!$N109,REG!$U$2:$U$124)+SUMIF(REG!$V$2:$V$124,HISTORICO!$N109,REG!$AA$2:$AA$124)+SUMIF(REG!$AB$2:$AB$124,HISTORICO!$N109,REG!$AG$2:$AG$124)</f>
        <v>0</v>
      </c>
      <c r="O108" s="6">
        <f>SUM(HISTORICO!$X109:$AA109)</f>
        <v>32</v>
      </c>
      <c r="P108" s="188">
        <f>HISTORICO!$AB109/HISTORICO!$O109</f>
        <v>1.230769231</v>
      </c>
    </row>
    <row r="109">
      <c r="A109" s="187" t="s">
        <v>464</v>
      </c>
      <c r="B109" s="6">
        <f>SUM(HISTORICO!$P110:$T110)</f>
        <v>23</v>
      </c>
      <c r="C109" s="6">
        <f>COUNTIF(REG!$D$2:$D$124,HISTORICO!$N110)</f>
        <v>1</v>
      </c>
      <c r="D109" s="6">
        <f>COUNTIF(REG!$J$2:$J$124,HISTORICO!$N110)</f>
        <v>2</v>
      </c>
      <c r="E109" s="6">
        <f>COUNTIF(REG!$P$2:$P$124,HISTORICO!$N110)</f>
        <v>5</v>
      </c>
      <c r="F109" s="6">
        <f>COUNTIF(REG!$V$2:$V$124,HISTORICO!$N110)</f>
        <v>2</v>
      </c>
      <c r="G109" s="6">
        <f>COUNTIF(REG!$AB$2:$AB$124,HISTORICO!$N110)</f>
        <v>0</v>
      </c>
      <c r="H109" s="161">
        <f>HISTORICO!$P110/HISTORICO!$O110</f>
        <v>0.2608695652</v>
      </c>
      <c r="I109" s="161">
        <f>HISTORICO!$Q110/HISTORICO!$O110</f>
        <v>0.347826087</v>
      </c>
      <c r="J109" s="161">
        <f>(HISTORICO!$S110+HISTORICO!$T110)/HISTORICO!$O110</f>
        <v>0.08695652174</v>
      </c>
      <c r="K109" s="6">
        <f>SUMIF(REG!$D$2:$D$124,HISTORICO!$N110,REG!$F$2:$F$124)+SUMIF(REG!$J$2:$J$124,HISTORICO!$N110,REG!$L$2:$L$124)+SUMIF(REG!$P$2:$P$124,HISTORICO!$N110,REG!$R$2:$R$124)+SUMIF(REG!$V$2:$V$124,HISTORICO!$N110,REG!$X$2:$X$124)+SUMIF(REG!$AB$2:$AB$124,HISTORICO!$N110,REG!$AD$2:$AD$124)</f>
        <v>4</v>
      </c>
      <c r="L109" s="6">
        <f>SUMIF(REG!$D$2:$D$124,HISTORICO!$N110,REG!$G$2:$G$124)+SUMIF(REG!$J$2:$J$124,HISTORICO!$N110,REG!$M$2:$M$124)+SUMIF(REG!$P$2:$P$124,HISTORICO!$N110,REG!$S$2:$S$124)+SUMIF(REG!$V$2:$V$124,HISTORICO!$N110,REG!$Y$2:$Y$124)+SUMIF(REG!$AB$2:$AB$124,HISTORICO!$N110,REG!$AE$2:$AE$124)</f>
        <v>0</v>
      </c>
      <c r="M109" s="6">
        <f>SUMIF(REG!$D$2:$D$124,HISTORICO!$N110,REG!$H$2:$H$124)+SUMIF(REG!$J$2:$J$124,HISTORICO!$N110,REG!$N$2:$N$124)+SUMIF(REG!$P$2:$P$124,HISTORICO!$N110,REG!$T$2:$T$124)+SUMIF(REG!$V$2:$V$124,HISTORICO!$N110,REG!$Z$2:$Z$124)+SUMIF(REG!$AB$2:$AB$124,HISTORICO!$N110,REG!$AF$2:$AF$124)</f>
        <v>0</v>
      </c>
      <c r="N109" s="6">
        <f>SUMIF(REG!$D$2:$D$124,HISTORICO!$N110,REG!$I$2:$I$124)+SUMIF(REG!$J$2:$J$124,HISTORICO!$N110,REG!$O$2:$O$124)+SUMIF(REG!$P$2:$P$124,HISTORICO!$N110,REG!$U$2:$U$124)+SUMIF(REG!$V$2:$V$124,HISTORICO!$N110,REG!$AA$2:$AA$124)+SUMIF(REG!$AB$2:$AB$124,HISTORICO!$N110,REG!$AG$2:$AG$124)</f>
        <v>0</v>
      </c>
      <c r="O109" s="6">
        <f>SUM(HISTORICO!$X110:$AA110)</f>
        <v>12</v>
      </c>
      <c r="P109" s="188">
        <f>HISTORICO!$AB110/HISTORICO!$O110</f>
        <v>0.5217391304</v>
      </c>
    </row>
    <row r="110">
      <c r="A110" s="187" t="s">
        <v>456</v>
      </c>
      <c r="B110" s="6">
        <f>SUM(HISTORICO!$P111:$T111)</f>
        <v>22</v>
      </c>
      <c r="C110" s="6">
        <f>COUNTIF(REG!$D$2:$D$124,HISTORICO!$N111)</f>
        <v>1</v>
      </c>
      <c r="D110" s="6">
        <f>COUNTIF(REG!$J$2:$J$124,HISTORICO!$N111)</f>
        <v>5</v>
      </c>
      <c r="E110" s="6">
        <f>COUNTIF(REG!$P$2:$P$124,HISTORICO!$N111)</f>
        <v>2</v>
      </c>
      <c r="F110" s="6">
        <f>COUNTIF(REG!$V$2:$V$124,HISTORICO!$N111)</f>
        <v>3</v>
      </c>
      <c r="G110" s="6">
        <f>COUNTIF(REG!$AB$2:$AB$124,HISTORICO!$N111)</f>
        <v>0</v>
      </c>
      <c r="H110" s="161">
        <f>HISTORICO!$P111/HISTORICO!$O111</f>
        <v>0.2727272727</v>
      </c>
      <c r="I110" s="161">
        <f>HISTORICO!$Q111/HISTORICO!$O111</f>
        <v>0.3181818182</v>
      </c>
      <c r="J110" s="161">
        <f>(HISTORICO!$S111+HISTORICO!$T111)/HISTORICO!$O111</f>
        <v>0.1818181818</v>
      </c>
      <c r="K110" s="6">
        <f>SUMIF(REG!$D$2:$D$124,HISTORICO!$N111,REG!$F$2:$F$124)+SUMIF(REG!$J$2:$J$124,HISTORICO!$N111,REG!$L$2:$L$124)+SUMIF(REG!$P$2:$P$124,HISTORICO!$N111,REG!$R$2:$R$124)+SUMIF(REG!$V$2:$V$124,HISTORICO!$N111,REG!$X$2:$X$124)+SUMIF(REG!$AB$2:$AB$124,HISTORICO!$N111,REG!$AD$2:$AD$124)</f>
        <v>3</v>
      </c>
      <c r="L110" s="6">
        <f>SUMIF(REG!$D$2:$D$124,HISTORICO!$N111,REG!$G$2:$G$124)+SUMIF(REG!$J$2:$J$124,HISTORICO!$N111,REG!$M$2:$M$124)+SUMIF(REG!$P$2:$P$124,HISTORICO!$N111,REG!$S$2:$S$124)+SUMIF(REG!$V$2:$V$124,HISTORICO!$N111,REG!$Y$2:$Y$124)+SUMIF(REG!$AB$2:$AB$124,HISTORICO!$N111,REG!$AE$2:$AE$124)</f>
        <v>0</v>
      </c>
      <c r="M110" s="6">
        <f>SUMIF(REG!$D$2:$D$124,HISTORICO!$N111,REG!$H$2:$H$124)+SUMIF(REG!$J$2:$J$124,HISTORICO!$N111,REG!$N$2:$N$124)+SUMIF(REG!$P$2:$P$124,HISTORICO!$N111,REG!$T$2:$T$124)+SUMIF(REG!$V$2:$V$124,HISTORICO!$N111,REG!$Z$2:$Z$124)+SUMIF(REG!$AB$2:$AB$124,HISTORICO!$N111,REG!$AF$2:$AF$124)</f>
        <v>0</v>
      </c>
      <c r="N110" s="6">
        <f>SUMIF(REG!$D$2:$D$124,HISTORICO!$N111,REG!$I$2:$I$124)+SUMIF(REG!$J$2:$J$124,HISTORICO!$N111,REG!$O$2:$O$124)+SUMIF(REG!$P$2:$P$124,HISTORICO!$N111,REG!$U$2:$U$124)+SUMIF(REG!$V$2:$V$124,HISTORICO!$N111,REG!$AA$2:$AA$124)+SUMIF(REG!$AB$2:$AB$124,HISTORICO!$N111,REG!$AG$2:$AG$124)</f>
        <v>0</v>
      </c>
      <c r="O110" s="6">
        <f>SUM(HISTORICO!$X111:$AA111)</f>
        <v>17</v>
      </c>
      <c r="P110" s="188">
        <f>HISTORICO!$AB111/HISTORICO!$O111</f>
        <v>0.7727272727</v>
      </c>
    </row>
    <row r="111">
      <c r="A111" s="187" t="s">
        <v>457</v>
      </c>
      <c r="B111" s="6">
        <f>SUM(HISTORICO!$P112:$T112)</f>
        <v>22</v>
      </c>
      <c r="C111" s="6">
        <f>COUNTIF(REG!$D$2:$D$124,HISTORICO!$N112)</f>
        <v>7</v>
      </c>
      <c r="D111" s="6">
        <f>COUNTIF(REG!$J$2:$J$124,HISTORICO!$N112)</f>
        <v>0</v>
      </c>
      <c r="E111" s="6">
        <f>COUNTIF(REG!$P$2:$P$124,HISTORICO!$N112)</f>
        <v>3</v>
      </c>
      <c r="F111" s="6">
        <f>COUNTIF(REG!$V$2:$V$124,HISTORICO!$N112)</f>
        <v>0</v>
      </c>
      <c r="G111" s="6">
        <f>COUNTIF(REG!$AB$2:$AB$124,HISTORICO!$N112)</f>
        <v>0</v>
      </c>
      <c r="H111" s="161">
        <f>HISTORICO!$P112/HISTORICO!$O112</f>
        <v>0.3181818182</v>
      </c>
      <c r="I111" s="161">
        <f>HISTORICO!$Q112/HISTORICO!$O112</f>
        <v>0.3181818182</v>
      </c>
      <c r="J111" s="161">
        <f>(HISTORICO!$S112+HISTORICO!$T112)/HISTORICO!$O112</f>
        <v>0.1818181818</v>
      </c>
      <c r="K111" s="6">
        <f>SUMIF(REG!$D$2:$D$124,HISTORICO!$N112,REG!$F$2:$F$124)+SUMIF(REG!$J$2:$J$124,HISTORICO!$N112,REG!$L$2:$L$124)+SUMIF(REG!$P$2:$P$124,HISTORICO!$N112,REG!$R$2:$R$124)+SUMIF(REG!$V$2:$V$124,HISTORICO!$N112,REG!$X$2:$X$124)+SUMIF(REG!$AB$2:$AB$124,HISTORICO!$N112,REG!$AD$2:$AD$124)</f>
        <v>3</v>
      </c>
      <c r="L111" s="6">
        <f>SUMIF(REG!$D$2:$D$124,HISTORICO!$N112,REG!$G$2:$G$124)+SUMIF(REG!$J$2:$J$124,HISTORICO!$N112,REG!$M$2:$M$124)+SUMIF(REG!$P$2:$P$124,HISTORICO!$N112,REG!$S$2:$S$124)+SUMIF(REG!$V$2:$V$124,HISTORICO!$N112,REG!$Y$2:$Y$124)+SUMIF(REG!$AB$2:$AB$124,HISTORICO!$N112,REG!$AE$2:$AE$124)</f>
        <v>11</v>
      </c>
      <c r="M111" s="6">
        <f>SUMIF(REG!$D$2:$D$124,HISTORICO!$N112,REG!$H$2:$H$124)+SUMIF(REG!$J$2:$J$124,HISTORICO!$N112,REG!$N$2:$N$124)+SUMIF(REG!$P$2:$P$124,HISTORICO!$N112,REG!$T$2:$T$124)+SUMIF(REG!$V$2:$V$124,HISTORICO!$N112,REG!$Z$2:$Z$124)+SUMIF(REG!$AB$2:$AB$124,HISTORICO!$N112,REG!$AF$2:$AF$124)</f>
        <v>1</v>
      </c>
      <c r="N111" s="6">
        <f>SUMIF(REG!$D$2:$D$124,HISTORICO!$N112,REG!$I$2:$I$124)+SUMIF(REG!$J$2:$J$124,HISTORICO!$N112,REG!$O$2:$O$124)+SUMIF(REG!$P$2:$P$124,HISTORICO!$N112,REG!$U$2:$U$124)+SUMIF(REG!$V$2:$V$124,HISTORICO!$N112,REG!$AA$2:$AA$124)+SUMIF(REG!$AB$2:$AB$124,HISTORICO!$N112,REG!$AG$2:$AG$124)</f>
        <v>0</v>
      </c>
      <c r="O111" s="6">
        <f>SUM(HISTORICO!$X112:$AA112)</f>
        <v>18</v>
      </c>
      <c r="P111" s="188">
        <f>HISTORICO!$AB112/HISTORICO!$O112</f>
        <v>0.8181818182</v>
      </c>
    </row>
    <row r="112">
      <c r="A112" s="187" t="s">
        <v>458</v>
      </c>
      <c r="B112" s="6">
        <f>SUM(HISTORICO!$P113:$T113)</f>
        <v>21</v>
      </c>
      <c r="C112" s="6">
        <f>COUNTIF(REG!$D$2:$D$124,HISTORICO!$N113)</f>
        <v>4</v>
      </c>
      <c r="D112" s="6">
        <f>COUNTIF(REG!$J$2:$J$124,HISTORICO!$N113)</f>
        <v>1</v>
      </c>
      <c r="E112" s="6">
        <f>COUNTIF(REG!$P$2:$P$124,HISTORICO!$N113)</f>
        <v>0</v>
      </c>
      <c r="F112" s="6">
        <f>COUNTIF(REG!$V$2:$V$124,HISTORICO!$N113)</f>
        <v>2</v>
      </c>
      <c r="G112" s="6">
        <f>COUNTIF(REG!$AB$2:$AB$124,HISTORICO!$N113)</f>
        <v>0</v>
      </c>
      <c r="H112" s="161">
        <f>HISTORICO!$P113/HISTORICO!$O113</f>
        <v>0.2857142857</v>
      </c>
      <c r="I112" s="161">
        <f>HISTORICO!$Q113/HISTORICO!$O113</f>
        <v>0.09523809524</v>
      </c>
      <c r="J112" s="161">
        <f>(HISTORICO!$S113+HISTORICO!$T113)/HISTORICO!$O113</f>
        <v>0.2380952381</v>
      </c>
      <c r="K112" s="6">
        <f>SUMIF(REG!$D$2:$D$124,HISTORICO!$N113,REG!$F$2:$F$124)+SUMIF(REG!$J$2:$J$124,HISTORICO!$N113,REG!$L$2:$L$124)+SUMIF(REG!$P$2:$P$124,HISTORICO!$N113,REG!$R$2:$R$124)+SUMIF(REG!$V$2:$V$124,HISTORICO!$N113,REG!$X$2:$X$124)+SUMIF(REG!$AB$2:$AB$124,HISTORICO!$N113,REG!$AD$2:$AD$124)</f>
        <v>0</v>
      </c>
      <c r="L112" s="6">
        <f>SUMIF(REG!$D$2:$D$124,HISTORICO!$N113,REG!$G$2:$G$124)+SUMIF(REG!$J$2:$J$124,HISTORICO!$N113,REG!$M$2:$M$124)+SUMIF(REG!$P$2:$P$124,HISTORICO!$N113,REG!$S$2:$S$124)+SUMIF(REG!$V$2:$V$124,HISTORICO!$N113,REG!$Y$2:$Y$124)+SUMIF(REG!$AB$2:$AB$124,HISTORICO!$N113,REG!$AE$2:$AE$124)</f>
        <v>0</v>
      </c>
      <c r="M112" s="6">
        <f>SUMIF(REG!$D$2:$D$124,HISTORICO!$N113,REG!$H$2:$H$124)+SUMIF(REG!$J$2:$J$124,HISTORICO!$N113,REG!$N$2:$N$124)+SUMIF(REG!$P$2:$P$124,HISTORICO!$N113,REG!$T$2:$T$124)+SUMIF(REG!$V$2:$V$124,HISTORICO!$N113,REG!$Z$2:$Z$124)+SUMIF(REG!$AB$2:$AB$124,HISTORICO!$N113,REG!$AF$2:$AF$124)</f>
        <v>8</v>
      </c>
      <c r="N112" s="6">
        <f>SUMIF(REG!$D$2:$D$124,HISTORICO!$N113,REG!$I$2:$I$124)+SUMIF(REG!$J$2:$J$124,HISTORICO!$N113,REG!$O$2:$O$124)+SUMIF(REG!$P$2:$P$124,HISTORICO!$N113,REG!$U$2:$U$124)+SUMIF(REG!$V$2:$V$124,HISTORICO!$N113,REG!$AA$2:$AA$124)+SUMIF(REG!$AB$2:$AB$124,HISTORICO!$N113,REG!$AG$2:$AG$124)</f>
        <v>0</v>
      </c>
      <c r="O112" s="6">
        <f>SUM(HISTORICO!$X113:$AA113)</f>
        <v>15</v>
      </c>
      <c r="P112" s="188">
        <f>HISTORICO!$AB113/HISTORICO!$O113</f>
        <v>0.7142857143</v>
      </c>
    </row>
    <row r="113">
      <c r="A113" s="187" t="s">
        <v>459</v>
      </c>
      <c r="B113" s="6">
        <f>SUM(HISTORICO!$P114:$T114)</f>
        <v>21</v>
      </c>
      <c r="C113" s="6">
        <f>COUNTIF(REG!$D$2:$D$124,HISTORICO!$N114)</f>
        <v>5</v>
      </c>
      <c r="D113" s="6">
        <f>COUNTIF(REG!$J$2:$J$124,HISTORICO!$N114)</f>
        <v>9</v>
      </c>
      <c r="E113" s="6">
        <f>COUNTIF(REG!$P$2:$P$124,HISTORICO!$N114)</f>
        <v>2</v>
      </c>
      <c r="F113" s="6">
        <f>COUNTIF(REG!$V$2:$V$124,HISTORICO!$N114)</f>
        <v>2</v>
      </c>
      <c r="G113" s="6">
        <f>COUNTIF(REG!$AB$2:$AB$124,HISTORICO!$N114)</f>
        <v>0</v>
      </c>
      <c r="H113" s="161">
        <f>HISTORICO!$P114/HISTORICO!$O114</f>
        <v>0.5714285714</v>
      </c>
      <c r="I113" s="161">
        <f>HISTORICO!$Q114/HISTORICO!$O114</f>
        <v>0.1904761905</v>
      </c>
      <c r="J113" s="161">
        <f>(HISTORICO!$S114+HISTORICO!$T114)/HISTORICO!$O114</f>
        <v>0.04761904762</v>
      </c>
      <c r="K113" s="6">
        <f>SUMIF(REG!$D$2:$D$124,HISTORICO!$N114,REG!$F$2:$F$124)+SUMIF(REG!$J$2:$J$124,HISTORICO!$N114,REG!$L$2:$L$124)+SUMIF(REG!$P$2:$P$124,HISTORICO!$N114,REG!$R$2:$R$124)+SUMIF(REG!$V$2:$V$124,HISTORICO!$N114,REG!$X$2:$X$124)+SUMIF(REG!$AB$2:$AB$124,HISTORICO!$N114,REG!$AD$2:$AD$124)</f>
        <v>5</v>
      </c>
      <c r="L113" s="6">
        <f>SUMIF(REG!$D$2:$D$124,HISTORICO!$N114,REG!$G$2:$G$124)+SUMIF(REG!$J$2:$J$124,HISTORICO!$N114,REG!$M$2:$M$124)+SUMIF(REG!$P$2:$P$124,HISTORICO!$N114,REG!$S$2:$S$124)+SUMIF(REG!$V$2:$V$124,HISTORICO!$N114,REG!$Y$2:$Y$124)+SUMIF(REG!$AB$2:$AB$124,HISTORICO!$N114,REG!$AE$2:$AE$124)</f>
        <v>5</v>
      </c>
      <c r="M113" s="6">
        <f>SUMIF(REG!$D$2:$D$124,HISTORICO!$N114,REG!$H$2:$H$124)+SUMIF(REG!$J$2:$J$124,HISTORICO!$N114,REG!$N$2:$N$124)+SUMIF(REG!$P$2:$P$124,HISTORICO!$N114,REG!$T$2:$T$124)+SUMIF(REG!$V$2:$V$124,HISTORICO!$N114,REG!$Z$2:$Z$124)+SUMIF(REG!$AB$2:$AB$124,HISTORICO!$N114,REG!$AF$2:$AF$124)</f>
        <v>1</v>
      </c>
      <c r="N113" s="6">
        <f>SUMIF(REG!$D$2:$D$124,HISTORICO!$N114,REG!$I$2:$I$124)+SUMIF(REG!$J$2:$J$124,HISTORICO!$N114,REG!$O$2:$O$124)+SUMIF(REG!$P$2:$P$124,HISTORICO!$N114,REG!$U$2:$U$124)+SUMIF(REG!$V$2:$V$124,HISTORICO!$N114,REG!$AA$2:$AA$124)+SUMIF(REG!$AB$2:$AB$124,HISTORICO!$N114,REG!$AG$2:$AG$124)</f>
        <v>0</v>
      </c>
      <c r="O113" s="6">
        <f>SUM(HISTORICO!$X114:$AA114)</f>
        <v>27</v>
      </c>
      <c r="P113" s="188">
        <f>HISTORICO!$AB114/HISTORICO!$O114</f>
        <v>1.285714286</v>
      </c>
    </row>
    <row r="114">
      <c r="A114" s="187" t="s">
        <v>460</v>
      </c>
      <c r="B114" s="6">
        <f>SUM(HISTORICO!$P115:$T115)</f>
        <v>19</v>
      </c>
      <c r="C114" s="6">
        <f>COUNTIF(REG!$D$2:$D$124,HISTORICO!$N115)</f>
        <v>4</v>
      </c>
      <c r="D114" s="6">
        <f>COUNTIF(REG!$J$2:$J$124,HISTORICO!$N115)</f>
        <v>2</v>
      </c>
      <c r="E114" s="6">
        <f>COUNTIF(REG!$P$2:$P$124,HISTORICO!$N115)</f>
        <v>1</v>
      </c>
      <c r="F114" s="6">
        <f>COUNTIF(REG!$V$2:$V$124,HISTORICO!$N115)</f>
        <v>0</v>
      </c>
      <c r="G114" s="6">
        <f>COUNTIF(REG!$AB$2:$AB$124,HISTORICO!$N115)</f>
        <v>0</v>
      </c>
      <c r="H114" s="161">
        <f>HISTORICO!$P115/HISTORICO!$O115</f>
        <v>0.5263157895</v>
      </c>
      <c r="I114" s="161">
        <f>HISTORICO!$Q115/HISTORICO!$O115</f>
        <v>0.2631578947</v>
      </c>
      <c r="J114" s="161">
        <f>(HISTORICO!$S115+HISTORICO!$T115)/HISTORICO!$O115</f>
        <v>0.05263157895</v>
      </c>
      <c r="K114" s="6">
        <f>SUMIF(REG!$D$2:$D$124,HISTORICO!$N115,REG!$F$2:$F$124)+SUMIF(REG!$J$2:$J$124,HISTORICO!$N115,REG!$L$2:$L$124)+SUMIF(REG!$P$2:$P$124,HISTORICO!$N115,REG!$R$2:$R$124)+SUMIF(REG!$V$2:$V$124,HISTORICO!$N115,REG!$X$2:$X$124)+SUMIF(REG!$AB$2:$AB$124,HISTORICO!$N115,REG!$AD$2:$AD$124)</f>
        <v>7</v>
      </c>
      <c r="L114" s="6">
        <f>SUMIF(REG!$D$2:$D$124,HISTORICO!$N115,REG!$G$2:$G$124)+SUMIF(REG!$J$2:$J$124,HISTORICO!$N115,REG!$M$2:$M$124)+SUMIF(REG!$P$2:$P$124,HISTORICO!$N115,REG!$S$2:$S$124)+SUMIF(REG!$V$2:$V$124,HISTORICO!$N115,REG!$Y$2:$Y$124)+SUMIF(REG!$AB$2:$AB$124,HISTORICO!$N115,REG!$AE$2:$AE$124)</f>
        <v>0</v>
      </c>
      <c r="M114" s="6">
        <f>SUMIF(REG!$D$2:$D$124,HISTORICO!$N115,REG!$H$2:$H$124)+SUMIF(REG!$J$2:$J$124,HISTORICO!$N115,REG!$N$2:$N$124)+SUMIF(REG!$P$2:$P$124,HISTORICO!$N115,REG!$T$2:$T$124)+SUMIF(REG!$V$2:$V$124,HISTORICO!$N115,REG!$Z$2:$Z$124)+SUMIF(REG!$AB$2:$AB$124,HISTORICO!$N115,REG!$AF$2:$AF$124)</f>
        <v>2</v>
      </c>
      <c r="N114" s="6">
        <f>SUMIF(REG!$D$2:$D$124,HISTORICO!$N115,REG!$I$2:$I$124)+SUMIF(REG!$J$2:$J$124,HISTORICO!$N115,REG!$O$2:$O$124)+SUMIF(REG!$P$2:$P$124,HISTORICO!$N115,REG!$U$2:$U$124)+SUMIF(REG!$V$2:$V$124,HISTORICO!$N115,REG!$AA$2:$AA$124)+SUMIF(REG!$AB$2:$AB$124,HISTORICO!$N115,REG!$AG$2:$AG$124)</f>
        <v>0</v>
      </c>
      <c r="O114" s="6">
        <f>SUM(HISTORICO!$X115:$AA115)</f>
        <v>21</v>
      </c>
      <c r="P114" s="188">
        <f>HISTORICO!$AB115/HISTORICO!$O115</f>
        <v>1.105263158</v>
      </c>
    </row>
    <row r="115">
      <c r="A115" s="187" t="s">
        <v>467</v>
      </c>
      <c r="B115" s="6">
        <f>SUM(HISTORICO!$P116:$T116)</f>
        <v>17</v>
      </c>
      <c r="C115" s="6">
        <f>COUNTIF(REG!$D$2:$D$124,HISTORICO!$N116)</f>
        <v>0</v>
      </c>
      <c r="D115" s="6">
        <f>COUNTIF(REG!$J$2:$J$124,HISTORICO!$N116)</f>
        <v>1</v>
      </c>
      <c r="E115" s="6">
        <f>COUNTIF(REG!$P$2:$P$124,HISTORICO!$N116)</f>
        <v>0</v>
      </c>
      <c r="F115" s="6">
        <f>COUNTIF(REG!$V$2:$V$124,HISTORICO!$N116)</f>
        <v>1</v>
      </c>
      <c r="G115" s="6">
        <f>COUNTIF(REG!$AB$2:$AB$124,HISTORICO!$N116)</f>
        <v>0</v>
      </c>
      <c r="H115" s="161">
        <f>HISTORICO!$P116/HISTORICO!$O116</f>
        <v>0.1176470588</v>
      </c>
      <c r="I115" s="161">
        <f>HISTORICO!$Q116/HISTORICO!$O116</f>
        <v>0.7058823529</v>
      </c>
      <c r="J115" s="161">
        <f>(HISTORICO!$S116+HISTORICO!$T116)/HISTORICO!$O116</f>
        <v>0.1176470588</v>
      </c>
      <c r="K115" s="6">
        <f>SUMIF(REG!$D$2:$D$124,HISTORICO!$N116,REG!$F$2:$F$124)+SUMIF(REG!$J$2:$J$124,HISTORICO!$N116,REG!$L$2:$L$124)+SUMIF(REG!$P$2:$P$124,HISTORICO!$N116,REG!$R$2:$R$124)+SUMIF(REG!$V$2:$V$124,HISTORICO!$N116,REG!$X$2:$X$124)+SUMIF(REG!$AB$2:$AB$124,HISTORICO!$N116,REG!$AD$2:$AD$124)</f>
        <v>0</v>
      </c>
      <c r="L115" s="6">
        <f>SUMIF(REG!$D$2:$D$124,HISTORICO!$N116,REG!$G$2:$G$124)+SUMIF(REG!$J$2:$J$124,HISTORICO!$N116,REG!$M$2:$M$124)+SUMIF(REG!$P$2:$P$124,HISTORICO!$N116,REG!$S$2:$S$124)+SUMIF(REG!$V$2:$V$124,HISTORICO!$N116,REG!$Y$2:$Y$124)+SUMIF(REG!$AB$2:$AB$124,HISTORICO!$N116,REG!$AE$2:$AE$124)</f>
        <v>0</v>
      </c>
      <c r="M115" s="6">
        <f>SUMIF(REG!$D$2:$D$124,HISTORICO!$N116,REG!$H$2:$H$124)+SUMIF(REG!$J$2:$J$124,HISTORICO!$N116,REG!$N$2:$N$124)+SUMIF(REG!$P$2:$P$124,HISTORICO!$N116,REG!$T$2:$T$124)+SUMIF(REG!$V$2:$V$124,HISTORICO!$N116,REG!$Z$2:$Z$124)+SUMIF(REG!$AB$2:$AB$124,HISTORICO!$N116,REG!$AF$2:$AF$124)</f>
        <v>0</v>
      </c>
      <c r="N115" s="6">
        <f>SUMIF(REG!$D$2:$D$124,HISTORICO!$N116,REG!$I$2:$I$124)+SUMIF(REG!$J$2:$J$124,HISTORICO!$N116,REG!$O$2:$O$124)+SUMIF(REG!$P$2:$P$124,HISTORICO!$N116,REG!$U$2:$U$124)+SUMIF(REG!$V$2:$V$124,HISTORICO!$N116,REG!$AA$2:$AA$124)+SUMIF(REG!$AB$2:$AB$124,HISTORICO!$N116,REG!$AG$2:$AG$124)</f>
        <v>0</v>
      </c>
      <c r="O115" s="6">
        <f>SUM(HISTORICO!$X116:$AA116)</f>
        <v>5</v>
      </c>
      <c r="P115" s="188">
        <f>HISTORICO!$AB116/HISTORICO!$O116</f>
        <v>0.2941176471</v>
      </c>
    </row>
    <row r="116">
      <c r="A116" s="187" t="s">
        <v>465</v>
      </c>
      <c r="B116" s="6">
        <f>SUM(HISTORICO!$P117:$T117)</f>
        <v>16</v>
      </c>
      <c r="C116" s="6">
        <f>COUNTIF(REG!$D$2:$D$124,HISTORICO!$N117)</f>
        <v>4</v>
      </c>
      <c r="D116" s="6">
        <f>COUNTIF(REG!$J$2:$J$124,HISTORICO!$N117)</f>
        <v>2</v>
      </c>
      <c r="E116" s="6">
        <f>COUNTIF(REG!$P$2:$P$124,HISTORICO!$N117)</f>
        <v>1</v>
      </c>
      <c r="F116" s="6">
        <f>COUNTIF(REG!$V$2:$V$124,HISTORICO!$N117)</f>
        <v>0</v>
      </c>
      <c r="G116" s="6">
        <f>COUNTIF(REG!$AB$2:$AB$124,HISTORICO!$N117)</f>
        <v>0</v>
      </c>
      <c r="H116" s="161">
        <f>HISTORICO!$P117/HISTORICO!$O117</f>
        <v>0.25</v>
      </c>
      <c r="I116" s="161">
        <f>HISTORICO!$Q117/HISTORICO!$O117</f>
        <v>0.25</v>
      </c>
      <c r="J116" s="161">
        <f>(HISTORICO!$S117+HISTORICO!$T117)/HISTORICO!$O117</f>
        <v>0.25</v>
      </c>
      <c r="K116" s="6">
        <f>SUMIF(REG!$D$2:$D$124,HISTORICO!$N117,REG!$F$2:$F$124)+SUMIF(REG!$J$2:$J$124,HISTORICO!$N117,REG!$L$2:$L$124)+SUMIF(REG!$P$2:$P$124,HISTORICO!$N117,REG!$R$2:$R$124)+SUMIF(REG!$V$2:$V$124,HISTORICO!$N117,REG!$X$2:$X$124)+SUMIF(REG!$AB$2:$AB$124,HISTORICO!$N117,REG!$AD$2:$AD$124)</f>
        <v>6</v>
      </c>
      <c r="L116" s="6">
        <f>SUMIF(REG!$D$2:$D$124,HISTORICO!$N117,REG!$G$2:$G$124)+SUMIF(REG!$J$2:$J$124,HISTORICO!$N117,REG!$M$2:$M$124)+SUMIF(REG!$P$2:$P$124,HISTORICO!$N117,REG!$S$2:$S$124)+SUMIF(REG!$V$2:$V$124,HISTORICO!$N117,REG!$Y$2:$Y$124)+SUMIF(REG!$AB$2:$AB$124,HISTORICO!$N117,REG!$AE$2:$AE$124)</f>
        <v>0</v>
      </c>
      <c r="M116" s="6">
        <f>SUMIF(REG!$D$2:$D$124,HISTORICO!$N117,REG!$H$2:$H$124)+SUMIF(REG!$J$2:$J$124,HISTORICO!$N117,REG!$N$2:$N$124)+SUMIF(REG!$P$2:$P$124,HISTORICO!$N117,REG!$T$2:$T$124)+SUMIF(REG!$V$2:$V$124,HISTORICO!$N117,REG!$Z$2:$Z$124)+SUMIF(REG!$AB$2:$AB$124,HISTORICO!$N117,REG!$AF$2:$AF$124)</f>
        <v>0</v>
      </c>
      <c r="N116" s="6">
        <f>SUMIF(REG!$D$2:$D$124,HISTORICO!$N117,REG!$I$2:$I$124)+SUMIF(REG!$J$2:$J$124,HISTORICO!$N117,REG!$O$2:$O$124)+SUMIF(REG!$P$2:$P$124,HISTORICO!$N117,REG!$U$2:$U$124)+SUMIF(REG!$V$2:$V$124,HISTORICO!$N117,REG!$AA$2:$AA$124)+SUMIF(REG!$AB$2:$AB$124,HISTORICO!$N117,REG!$AG$2:$AG$124)</f>
        <v>0</v>
      </c>
      <c r="O116" s="6">
        <f>SUM(HISTORICO!$X117:$AA117)</f>
        <v>8</v>
      </c>
      <c r="P116" s="188">
        <f>HISTORICO!$AB117/HISTORICO!$O117</f>
        <v>0.5</v>
      </c>
    </row>
    <row r="117">
      <c r="A117" s="187" t="s">
        <v>79</v>
      </c>
      <c r="B117" s="6">
        <f>SUM(HISTORICO!$P118:$T118)</f>
        <v>16</v>
      </c>
      <c r="C117" s="6">
        <f>COUNTIF(REG!$D$2:$D$124,HISTORICO!$N118)</f>
        <v>2</v>
      </c>
      <c r="D117" s="6">
        <f>COUNTIF(REG!$J$2:$J$124,HISTORICO!$N118)</f>
        <v>1</v>
      </c>
      <c r="E117" s="6">
        <f>COUNTIF(REG!$P$2:$P$124,HISTORICO!$N118)</f>
        <v>0</v>
      </c>
      <c r="F117" s="6">
        <f>COUNTIF(REG!$V$2:$V$124,HISTORICO!$N118)</f>
        <v>0</v>
      </c>
      <c r="G117" s="6">
        <f>COUNTIF(REG!$AB$2:$AB$124,HISTORICO!$N118)</f>
        <v>0</v>
      </c>
      <c r="H117" s="161">
        <f>HISTORICO!$P118/HISTORICO!$O118</f>
        <v>0.1875</v>
      </c>
      <c r="I117" s="161">
        <f>HISTORICO!$Q118/HISTORICO!$O118</f>
        <v>0.1875</v>
      </c>
      <c r="J117" s="161">
        <f>(HISTORICO!$S118+HISTORICO!$T118)/HISTORICO!$O118</f>
        <v>0.3125</v>
      </c>
      <c r="K117" s="6">
        <f>SUMIF(REG!$D$2:$D$124,HISTORICO!$N118,REG!$F$2:$F$124)+SUMIF(REG!$J$2:$J$124,HISTORICO!$N118,REG!$L$2:$L$124)+SUMIF(REG!$P$2:$P$124,HISTORICO!$N118,REG!$R$2:$R$124)+SUMIF(REG!$V$2:$V$124,HISTORICO!$N118,REG!$X$2:$X$124)+SUMIF(REG!$AB$2:$AB$124,HISTORICO!$N118,REG!$AD$2:$AD$124)</f>
        <v>4</v>
      </c>
      <c r="L117" s="6">
        <f>SUMIF(REG!$D$2:$D$124,HISTORICO!$N118,REG!$G$2:$G$124)+SUMIF(REG!$J$2:$J$124,HISTORICO!$N118,REG!$M$2:$M$124)+SUMIF(REG!$P$2:$P$124,HISTORICO!$N118,REG!$S$2:$S$124)+SUMIF(REG!$V$2:$V$124,HISTORICO!$N118,REG!$Y$2:$Y$124)+SUMIF(REG!$AB$2:$AB$124,HISTORICO!$N118,REG!$AE$2:$AE$124)</f>
        <v>0</v>
      </c>
      <c r="M117" s="6">
        <f>SUMIF(REG!$D$2:$D$124,HISTORICO!$N118,REG!$H$2:$H$124)+SUMIF(REG!$J$2:$J$124,HISTORICO!$N118,REG!$N$2:$N$124)+SUMIF(REG!$P$2:$P$124,HISTORICO!$N118,REG!$T$2:$T$124)+SUMIF(REG!$V$2:$V$124,HISTORICO!$N118,REG!$Z$2:$Z$124)+SUMIF(REG!$AB$2:$AB$124,HISTORICO!$N118,REG!$AF$2:$AF$124)</f>
        <v>0</v>
      </c>
      <c r="N117" s="6">
        <f>SUMIF(REG!$D$2:$D$124,HISTORICO!$N118,REG!$I$2:$I$124)+SUMIF(REG!$J$2:$J$124,HISTORICO!$N118,REG!$O$2:$O$124)+SUMIF(REG!$P$2:$P$124,HISTORICO!$N118,REG!$U$2:$U$124)+SUMIF(REG!$V$2:$V$124,HISTORICO!$N118,REG!$AA$2:$AA$124)+SUMIF(REG!$AB$2:$AB$124,HISTORICO!$N118,REG!$AG$2:$AG$124)</f>
        <v>0</v>
      </c>
      <c r="O117" s="6">
        <f>SUM(HISTORICO!$X118:$AA118)</f>
        <v>7</v>
      </c>
      <c r="P117" s="188">
        <f>HISTORICO!$AB118/HISTORICO!$O118</f>
        <v>0.4375</v>
      </c>
    </row>
    <row r="118">
      <c r="A118" s="187" t="s">
        <v>399</v>
      </c>
      <c r="B118" s="6">
        <f>SUM(HISTORICO!$P119:$T119)</f>
        <v>15</v>
      </c>
      <c r="C118" s="6">
        <f>COUNTIF(REG!$D$2:$D$124,HISTORICO!$N119)</f>
        <v>0</v>
      </c>
      <c r="D118" s="6">
        <f>COUNTIF(REG!$J$2:$J$124,HISTORICO!$N119)</f>
        <v>0</v>
      </c>
      <c r="E118" s="6">
        <f>COUNTIF(REG!$P$2:$P$124,HISTORICO!$N119)</f>
        <v>4</v>
      </c>
      <c r="F118" s="6">
        <f>COUNTIF(REG!$V$2:$V$124,HISTORICO!$N119)</f>
        <v>1</v>
      </c>
      <c r="G118" s="6">
        <f>COUNTIF(REG!$AB$2:$AB$124,HISTORICO!$N119)</f>
        <v>0</v>
      </c>
      <c r="H118" s="161">
        <f>HISTORICO!$P119/HISTORICO!$O119</f>
        <v>0.2</v>
      </c>
      <c r="I118" s="161">
        <f>HISTORICO!$Q119/HISTORICO!$O119</f>
        <v>0.2666666667</v>
      </c>
      <c r="J118" s="161">
        <f>(HISTORICO!$S119+HISTORICO!$T119)/HISTORICO!$O119</f>
        <v>0.3333333333</v>
      </c>
      <c r="K118" s="6">
        <f>SUMIF(REG!$D$2:$D$124,HISTORICO!$N119,REG!$F$2:$F$124)+SUMIF(REG!$J$2:$J$124,HISTORICO!$N119,REG!$L$2:$L$124)+SUMIF(REG!$P$2:$P$124,HISTORICO!$N119,REG!$R$2:$R$124)+SUMIF(REG!$V$2:$V$124,HISTORICO!$N119,REG!$X$2:$X$124)+SUMIF(REG!$AB$2:$AB$124,HISTORICO!$N119,REG!$AD$2:$AD$124)</f>
        <v>0</v>
      </c>
      <c r="L118" s="6">
        <f>SUMIF(REG!$D$2:$D$124,HISTORICO!$N119,REG!$G$2:$G$124)+SUMIF(REG!$J$2:$J$124,HISTORICO!$N119,REG!$M$2:$M$124)+SUMIF(REG!$P$2:$P$124,HISTORICO!$N119,REG!$S$2:$S$124)+SUMIF(REG!$V$2:$V$124,HISTORICO!$N119,REG!$Y$2:$Y$124)+SUMIF(REG!$AB$2:$AB$124,HISTORICO!$N119,REG!$AE$2:$AE$124)</f>
        <v>0</v>
      </c>
      <c r="M118" s="6">
        <f>SUMIF(REG!$D$2:$D$124,HISTORICO!$N119,REG!$H$2:$H$124)+SUMIF(REG!$J$2:$J$124,HISTORICO!$N119,REG!$N$2:$N$124)+SUMIF(REG!$P$2:$P$124,HISTORICO!$N119,REG!$T$2:$T$124)+SUMIF(REG!$V$2:$V$124,HISTORICO!$N119,REG!$Z$2:$Z$124)+SUMIF(REG!$AB$2:$AB$124,HISTORICO!$N119,REG!$AF$2:$AF$124)</f>
        <v>0</v>
      </c>
      <c r="N118" s="6">
        <f>SUMIF(REG!$D$2:$D$124,HISTORICO!$N119,REG!$I$2:$I$124)+SUMIF(REG!$J$2:$J$124,HISTORICO!$N119,REG!$O$2:$O$124)+SUMIF(REG!$P$2:$P$124,HISTORICO!$N119,REG!$U$2:$U$124)+SUMIF(REG!$V$2:$V$124,HISTORICO!$N119,REG!$AA$2:$AA$124)+SUMIF(REG!$AB$2:$AB$124,HISTORICO!$N119,REG!$AG$2:$AG$124)</f>
        <v>0</v>
      </c>
      <c r="O118" s="6">
        <f>SUM(HISTORICO!$X119:$AA119)</f>
        <v>4</v>
      </c>
      <c r="P118" s="188">
        <f>HISTORICO!$AB119/HISTORICO!$O119</f>
        <v>0.2666666667</v>
      </c>
    </row>
    <row r="119">
      <c r="A119" s="187" t="s">
        <v>405</v>
      </c>
      <c r="B119" s="6">
        <f>SUM(HISTORICO!$P120:$T120)</f>
        <v>15</v>
      </c>
      <c r="C119" s="6">
        <f>COUNTIF(REG!$D$2:$D$124,HISTORICO!$N120)</f>
        <v>0</v>
      </c>
      <c r="D119" s="6">
        <f>COUNTIF(REG!$J$2:$J$124,HISTORICO!$N120)</f>
        <v>0</v>
      </c>
      <c r="E119" s="6">
        <f>COUNTIF(REG!$P$2:$P$124,HISTORICO!$N120)</f>
        <v>1</v>
      </c>
      <c r="F119" s="6">
        <f>COUNTIF(REG!$V$2:$V$124,HISTORICO!$N120)</f>
        <v>2</v>
      </c>
      <c r="G119" s="6">
        <f>COUNTIF(REG!$AB$2:$AB$124,HISTORICO!$N120)</f>
        <v>0</v>
      </c>
      <c r="H119" s="161">
        <f>HISTORICO!$P120/HISTORICO!$O120</f>
        <v>0.2</v>
      </c>
      <c r="I119" s="161">
        <f>HISTORICO!$Q120/HISTORICO!$O120</f>
        <v>0.06666666667</v>
      </c>
      <c r="J119" s="161">
        <f>(HISTORICO!$S120+HISTORICO!$T120)/HISTORICO!$O120</f>
        <v>0.2</v>
      </c>
      <c r="K119" s="6">
        <f>SUMIF(REG!$D$2:$D$124,HISTORICO!$N120,REG!$F$2:$F$124)+SUMIF(REG!$J$2:$J$124,HISTORICO!$N120,REG!$L$2:$L$124)+SUMIF(REG!$P$2:$P$124,HISTORICO!$N120,REG!$R$2:$R$124)+SUMIF(REG!$V$2:$V$124,HISTORICO!$N120,REG!$X$2:$X$124)+SUMIF(REG!$AB$2:$AB$124,HISTORICO!$N120,REG!$AD$2:$AD$124)</f>
        <v>0</v>
      </c>
      <c r="L119" s="6">
        <f>SUMIF(REG!$D$2:$D$124,HISTORICO!$N120,REG!$G$2:$G$124)+SUMIF(REG!$J$2:$J$124,HISTORICO!$N120,REG!$M$2:$M$124)+SUMIF(REG!$P$2:$P$124,HISTORICO!$N120,REG!$S$2:$S$124)+SUMIF(REG!$V$2:$V$124,HISTORICO!$N120,REG!$Y$2:$Y$124)+SUMIF(REG!$AB$2:$AB$124,HISTORICO!$N120,REG!$AE$2:$AE$124)</f>
        <v>0</v>
      </c>
      <c r="M119" s="6">
        <f>SUMIF(REG!$D$2:$D$124,HISTORICO!$N120,REG!$H$2:$H$124)+SUMIF(REG!$J$2:$J$124,HISTORICO!$N120,REG!$N$2:$N$124)+SUMIF(REG!$P$2:$P$124,HISTORICO!$N120,REG!$T$2:$T$124)+SUMIF(REG!$V$2:$V$124,HISTORICO!$N120,REG!$Z$2:$Z$124)+SUMIF(REG!$AB$2:$AB$124,HISTORICO!$N120,REG!$AF$2:$AF$124)</f>
        <v>0</v>
      </c>
      <c r="N119" s="6">
        <f>SUMIF(REG!$D$2:$D$124,HISTORICO!$N120,REG!$I$2:$I$124)+SUMIF(REG!$J$2:$J$124,HISTORICO!$N120,REG!$O$2:$O$124)+SUMIF(REG!$P$2:$P$124,HISTORICO!$N120,REG!$U$2:$U$124)+SUMIF(REG!$V$2:$V$124,HISTORICO!$N120,REG!$AA$2:$AA$124)+SUMIF(REG!$AB$2:$AB$124,HISTORICO!$N120,REG!$AG$2:$AG$124)</f>
        <v>0</v>
      </c>
      <c r="O119" s="6">
        <f>SUM(HISTORICO!$X120:$AA120)</f>
        <v>9</v>
      </c>
      <c r="P119" s="188">
        <f>HISTORICO!$AB120/HISTORICO!$O120</f>
        <v>0.6</v>
      </c>
    </row>
    <row r="120">
      <c r="A120" s="187" t="s">
        <v>493</v>
      </c>
      <c r="B120" s="6">
        <f>SUM(HISTORICO!$P121:$T121)</f>
        <v>15</v>
      </c>
      <c r="C120" s="6">
        <f>COUNTIF(REG!$D$2:$D$124,HISTORICO!$N121)</f>
        <v>0</v>
      </c>
      <c r="D120" s="6">
        <f>COUNTIF(REG!$J$2:$J$124,HISTORICO!$N121)</f>
        <v>0</v>
      </c>
      <c r="E120" s="6">
        <f>COUNTIF(REG!$P$2:$P$124,HISTORICO!$N121)</f>
        <v>0</v>
      </c>
      <c r="F120" s="6">
        <f>COUNTIF(REG!$V$2:$V$124,HISTORICO!$N121)</f>
        <v>0</v>
      </c>
      <c r="G120" s="6">
        <f>COUNTIF(REG!$AB$2:$AB$124,HISTORICO!$N121)</f>
        <v>0</v>
      </c>
      <c r="H120" s="161">
        <f>HISTORICO!$P121/HISTORICO!$O121</f>
        <v>0.4</v>
      </c>
      <c r="I120" s="161">
        <f>HISTORICO!$Q121/HISTORICO!$O121</f>
        <v>0.2666666667</v>
      </c>
      <c r="J120" s="161">
        <f>(HISTORICO!$S121+HISTORICO!$T121)/HISTORICO!$O121</f>
        <v>0.1333333333</v>
      </c>
      <c r="K120" s="6">
        <f>SUMIF(REG!$D$2:$D$124,HISTORICO!$N121,REG!$F$2:$F$124)+SUMIF(REG!$J$2:$J$124,HISTORICO!$N121,REG!$L$2:$L$124)+SUMIF(REG!$P$2:$P$124,HISTORICO!$N121,REG!$R$2:$R$124)+SUMIF(REG!$V$2:$V$124,HISTORICO!$N121,REG!$X$2:$X$124)+SUMIF(REG!$AB$2:$AB$124,HISTORICO!$N121,REG!$AD$2:$AD$124)</f>
        <v>0</v>
      </c>
      <c r="L120" s="6">
        <f>SUMIF(REG!$D$2:$D$124,HISTORICO!$N121,REG!$G$2:$G$124)+SUMIF(REG!$J$2:$J$124,HISTORICO!$N121,REG!$M$2:$M$124)+SUMIF(REG!$P$2:$P$124,HISTORICO!$N121,REG!$S$2:$S$124)+SUMIF(REG!$V$2:$V$124,HISTORICO!$N121,REG!$Y$2:$Y$124)+SUMIF(REG!$AB$2:$AB$124,HISTORICO!$N121,REG!$AE$2:$AE$124)</f>
        <v>0</v>
      </c>
      <c r="M120" s="6">
        <f>SUMIF(REG!$D$2:$D$124,HISTORICO!$N121,REG!$H$2:$H$124)+SUMIF(REG!$J$2:$J$124,HISTORICO!$N121,REG!$N$2:$N$124)+SUMIF(REG!$P$2:$P$124,HISTORICO!$N121,REG!$T$2:$T$124)+SUMIF(REG!$V$2:$V$124,HISTORICO!$N121,REG!$Z$2:$Z$124)+SUMIF(REG!$AB$2:$AB$124,HISTORICO!$N121,REG!$AF$2:$AF$124)</f>
        <v>0</v>
      </c>
      <c r="N120" s="6">
        <f>SUMIF(REG!$D$2:$D$124,HISTORICO!$N121,REG!$I$2:$I$124)+SUMIF(REG!$J$2:$J$124,HISTORICO!$N121,REG!$O$2:$O$124)+SUMIF(REG!$P$2:$P$124,HISTORICO!$N121,REG!$U$2:$U$124)+SUMIF(REG!$V$2:$V$124,HISTORICO!$N121,REG!$AA$2:$AA$124)+SUMIF(REG!$AB$2:$AB$124,HISTORICO!$N121,REG!$AG$2:$AG$124)</f>
        <v>0</v>
      </c>
      <c r="O120" s="6">
        <f>SUM(HISTORICO!$X121:$AA121)</f>
        <v>15</v>
      </c>
      <c r="P120" s="188">
        <f>HISTORICO!$AB121/HISTORICO!$O121</f>
        <v>1</v>
      </c>
    </row>
    <row r="121">
      <c r="A121" s="187" t="s">
        <v>494</v>
      </c>
      <c r="B121" s="6">
        <f>SUM(HISTORICO!$P122:$T122)</f>
        <v>14</v>
      </c>
      <c r="C121" s="6">
        <f>COUNTIF(REG!$D$2:$D$124,HISTORICO!$N122)</f>
        <v>1</v>
      </c>
      <c r="D121" s="6">
        <f>COUNTIF(REG!$J$2:$J$124,HISTORICO!$N122)</f>
        <v>1</v>
      </c>
      <c r="E121" s="6">
        <f>COUNTIF(REG!$P$2:$P$124,HISTORICO!$N122)</f>
        <v>0</v>
      </c>
      <c r="F121" s="6">
        <f>COUNTIF(REG!$V$2:$V$124,HISTORICO!$N122)</f>
        <v>1</v>
      </c>
      <c r="G121" s="6">
        <f>COUNTIF(REG!$AB$2:$AB$124,HISTORICO!$N122)</f>
        <v>0</v>
      </c>
      <c r="H121" s="161">
        <f>HISTORICO!$P122/HISTORICO!$O122</f>
        <v>0.5</v>
      </c>
      <c r="I121" s="161">
        <f>HISTORICO!$Q122/HISTORICO!$O122</f>
        <v>0.2857142857</v>
      </c>
      <c r="J121" s="161">
        <f>(HISTORICO!$S122+HISTORICO!$T122)/HISTORICO!$O122</f>
        <v>0.07142857143</v>
      </c>
      <c r="K121" s="6">
        <f>SUMIF(REG!$D$2:$D$124,HISTORICO!$N122,REG!$F$2:$F$124)+SUMIF(REG!$J$2:$J$124,HISTORICO!$N122,REG!$L$2:$L$124)+SUMIF(REG!$P$2:$P$124,HISTORICO!$N122,REG!$R$2:$R$124)+SUMIF(REG!$V$2:$V$124,HISTORICO!$N122,REG!$X$2:$X$124)+SUMIF(REG!$AB$2:$AB$124,HISTORICO!$N122,REG!$AD$2:$AD$124)</f>
        <v>0</v>
      </c>
      <c r="L121" s="6">
        <f>SUMIF(REG!$D$2:$D$124,HISTORICO!$N122,REG!$G$2:$G$124)+SUMIF(REG!$J$2:$J$124,HISTORICO!$N122,REG!$M$2:$M$124)+SUMIF(REG!$P$2:$P$124,HISTORICO!$N122,REG!$S$2:$S$124)+SUMIF(REG!$V$2:$V$124,HISTORICO!$N122,REG!$Y$2:$Y$124)+SUMIF(REG!$AB$2:$AB$124,HISTORICO!$N122,REG!$AE$2:$AE$124)</f>
        <v>0</v>
      </c>
      <c r="M121" s="6">
        <f>SUMIF(REG!$D$2:$D$124,HISTORICO!$N122,REG!$H$2:$H$124)+SUMIF(REG!$J$2:$J$124,HISTORICO!$N122,REG!$N$2:$N$124)+SUMIF(REG!$P$2:$P$124,HISTORICO!$N122,REG!$T$2:$T$124)+SUMIF(REG!$V$2:$V$124,HISTORICO!$N122,REG!$Z$2:$Z$124)+SUMIF(REG!$AB$2:$AB$124,HISTORICO!$N122,REG!$AF$2:$AF$124)</f>
        <v>2</v>
      </c>
      <c r="N121" s="6">
        <f>SUMIF(REG!$D$2:$D$124,HISTORICO!$N122,REG!$I$2:$I$124)+SUMIF(REG!$J$2:$J$124,HISTORICO!$N122,REG!$O$2:$O$124)+SUMIF(REG!$P$2:$P$124,HISTORICO!$N122,REG!$U$2:$U$124)+SUMIF(REG!$V$2:$V$124,HISTORICO!$N122,REG!$AA$2:$AA$124)+SUMIF(REG!$AB$2:$AB$124,HISTORICO!$N122,REG!$AG$2:$AG$124)</f>
        <v>0</v>
      </c>
      <c r="O121" s="6">
        <f>SUM(HISTORICO!$X122:$AA122)</f>
        <v>17</v>
      </c>
      <c r="P121" s="188">
        <f>HISTORICO!$AB122/HISTORICO!$O122</f>
        <v>1.214285714</v>
      </c>
    </row>
    <row r="122">
      <c r="A122" s="187" t="s">
        <v>482</v>
      </c>
      <c r="B122" s="6">
        <f>SUM(HISTORICO!$P123:$T123)</f>
        <v>14</v>
      </c>
      <c r="C122" s="6">
        <f>COUNTIF(REG!$D$2:$D$124,HISTORICO!$N123)</f>
        <v>3</v>
      </c>
      <c r="D122" s="6">
        <f>COUNTIF(REG!$J$2:$J$124,HISTORICO!$N123)</f>
        <v>2</v>
      </c>
      <c r="E122" s="6">
        <f>COUNTIF(REG!$P$2:$P$124,HISTORICO!$N123)</f>
        <v>0</v>
      </c>
      <c r="F122" s="6">
        <f>COUNTIF(REG!$V$2:$V$124,HISTORICO!$N123)</f>
        <v>0</v>
      </c>
      <c r="G122" s="6">
        <f>COUNTIF(REG!$AB$2:$AB$124,HISTORICO!$N123)</f>
        <v>0</v>
      </c>
      <c r="H122" s="161">
        <f>HISTORICO!$P123/HISTORICO!$O123</f>
        <v>0.2857142857</v>
      </c>
      <c r="I122" s="161">
        <f>HISTORICO!$Q123/HISTORICO!$O123</f>
        <v>0.2857142857</v>
      </c>
      <c r="J122" s="161">
        <f>(HISTORICO!$S123+HISTORICO!$T123)/HISTORICO!$O123</f>
        <v>0.2857142857</v>
      </c>
      <c r="K122" s="6">
        <f>SUMIF(REG!$D$2:$D$124,HISTORICO!$N123,REG!$F$2:$F$124)+SUMIF(REG!$J$2:$J$124,HISTORICO!$N123,REG!$L$2:$L$124)+SUMIF(REG!$P$2:$P$124,HISTORICO!$N123,REG!$R$2:$R$124)+SUMIF(REG!$V$2:$V$124,HISTORICO!$N123,REG!$X$2:$X$124)+SUMIF(REG!$AB$2:$AB$124,HISTORICO!$N123,REG!$AD$2:$AD$124)</f>
        <v>5</v>
      </c>
      <c r="L122" s="6">
        <f>SUMIF(REG!$D$2:$D$124,HISTORICO!$N123,REG!$G$2:$G$124)+SUMIF(REG!$J$2:$J$124,HISTORICO!$N123,REG!$M$2:$M$124)+SUMIF(REG!$P$2:$P$124,HISTORICO!$N123,REG!$S$2:$S$124)+SUMIF(REG!$V$2:$V$124,HISTORICO!$N123,REG!$Y$2:$Y$124)+SUMIF(REG!$AB$2:$AB$124,HISTORICO!$N123,REG!$AE$2:$AE$124)</f>
        <v>0</v>
      </c>
      <c r="M122" s="6">
        <f>SUMIF(REG!$D$2:$D$124,HISTORICO!$N123,REG!$H$2:$H$124)+SUMIF(REG!$J$2:$J$124,HISTORICO!$N123,REG!$N$2:$N$124)+SUMIF(REG!$P$2:$P$124,HISTORICO!$N123,REG!$T$2:$T$124)+SUMIF(REG!$V$2:$V$124,HISTORICO!$N123,REG!$Z$2:$Z$124)+SUMIF(REG!$AB$2:$AB$124,HISTORICO!$N123,REG!$AF$2:$AF$124)</f>
        <v>0</v>
      </c>
      <c r="N122" s="6">
        <f>SUMIF(REG!$D$2:$D$124,HISTORICO!$N123,REG!$I$2:$I$124)+SUMIF(REG!$J$2:$J$124,HISTORICO!$N123,REG!$O$2:$O$124)+SUMIF(REG!$P$2:$P$124,HISTORICO!$N123,REG!$U$2:$U$124)+SUMIF(REG!$V$2:$V$124,HISTORICO!$N123,REG!$AA$2:$AA$124)+SUMIF(REG!$AB$2:$AB$124,HISTORICO!$N123,REG!$AG$2:$AG$124)</f>
        <v>1</v>
      </c>
      <c r="O122" s="6">
        <f>SUM(HISTORICO!$X123:$AA123)</f>
        <v>9</v>
      </c>
      <c r="P122" s="188">
        <f>HISTORICO!$AB123/HISTORICO!$O123</f>
        <v>0.6428571429</v>
      </c>
    </row>
    <row r="123">
      <c r="A123" s="187" t="s">
        <v>36</v>
      </c>
      <c r="B123" s="6">
        <f>SUM(HISTORICO!$P124:$T124)</f>
        <v>14</v>
      </c>
      <c r="C123" s="6">
        <f>COUNTIF(REG!$D$2:$D$124,HISTORICO!$N124)</f>
        <v>0</v>
      </c>
      <c r="D123" s="6">
        <f>COUNTIF(REG!$J$2:$J$124,HISTORICO!$N124)</f>
        <v>0</v>
      </c>
      <c r="E123" s="6">
        <f>COUNTIF(REG!$P$2:$P$124,HISTORICO!$N124)</f>
        <v>0</v>
      </c>
      <c r="F123" s="6">
        <f>COUNTIF(REG!$V$2:$V$124,HISTORICO!$N124)</f>
        <v>0</v>
      </c>
      <c r="G123" s="6">
        <f>COUNTIF(REG!$AB$2:$AB$124,HISTORICO!$N124)</f>
        <v>0</v>
      </c>
      <c r="H123" s="161">
        <f>HISTORICO!$P124/HISTORICO!$O124</f>
        <v>0.2142857143</v>
      </c>
      <c r="I123" s="161">
        <f>HISTORICO!$Q124/HISTORICO!$O124</f>
        <v>0.3571428571</v>
      </c>
      <c r="J123" s="161">
        <f>(HISTORICO!$S124+HISTORICO!$T124)/HISTORICO!$O124</f>
        <v>0.1428571429</v>
      </c>
      <c r="K123" s="6">
        <f>SUMIF(REG!$D$2:$D$124,HISTORICO!$N124,REG!$F$2:$F$124)+SUMIF(REG!$J$2:$J$124,HISTORICO!$N124,REG!$L$2:$L$124)+SUMIF(REG!$P$2:$P$124,HISTORICO!$N124,REG!$R$2:$R$124)+SUMIF(REG!$V$2:$V$124,HISTORICO!$N124,REG!$X$2:$X$124)+SUMIF(REG!$AB$2:$AB$124,HISTORICO!$N124,REG!$AD$2:$AD$124)</f>
        <v>0</v>
      </c>
      <c r="L123" s="6">
        <f>SUMIF(REG!$D$2:$D$124,HISTORICO!$N124,REG!$G$2:$G$124)+SUMIF(REG!$J$2:$J$124,HISTORICO!$N124,REG!$M$2:$M$124)+SUMIF(REG!$P$2:$P$124,HISTORICO!$N124,REG!$S$2:$S$124)+SUMIF(REG!$V$2:$V$124,HISTORICO!$N124,REG!$Y$2:$Y$124)+SUMIF(REG!$AB$2:$AB$124,HISTORICO!$N124,REG!$AE$2:$AE$124)</f>
        <v>0</v>
      </c>
      <c r="M123" s="6">
        <f>SUMIF(REG!$D$2:$D$124,HISTORICO!$N124,REG!$H$2:$H$124)+SUMIF(REG!$J$2:$J$124,HISTORICO!$N124,REG!$N$2:$N$124)+SUMIF(REG!$P$2:$P$124,HISTORICO!$N124,REG!$T$2:$T$124)+SUMIF(REG!$V$2:$V$124,HISTORICO!$N124,REG!$Z$2:$Z$124)+SUMIF(REG!$AB$2:$AB$124,HISTORICO!$N124,REG!$AF$2:$AF$124)</f>
        <v>0</v>
      </c>
      <c r="N123" s="6">
        <f>SUMIF(REG!$D$2:$D$124,HISTORICO!$N124,REG!$I$2:$I$124)+SUMIF(REG!$J$2:$J$124,HISTORICO!$N124,REG!$O$2:$O$124)+SUMIF(REG!$P$2:$P$124,HISTORICO!$N124,REG!$U$2:$U$124)+SUMIF(REG!$V$2:$V$124,HISTORICO!$N124,REG!$AA$2:$AA$124)+SUMIF(REG!$AB$2:$AB$124,HISTORICO!$N124,REG!$AG$2:$AG$124)</f>
        <v>0</v>
      </c>
      <c r="O123" s="6">
        <f>SUM(HISTORICO!$X124:$AA124)</f>
        <v>10</v>
      </c>
      <c r="P123" s="188">
        <f>HISTORICO!$AB124/HISTORICO!$O124</f>
        <v>0.7142857143</v>
      </c>
    </row>
    <row r="124">
      <c r="A124" s="187" t="s">
        <v>70</v>
      </c>
      <c r="B124" s="6">
        <f>SUM(HISTORICO!$P125:$T125)</f>
        <v>13</v>
      </c>
      <c r="C124" s="6">
        <f>COUNTIF(REG!$D$2:$D$124,HISTORICO!$N125)</f>
        <v>2</v>
      </c>
      <c r="D124" s="6">
        <f>COUNTIF(REG!$J$2:$J$124,HISTORICO!$N125)</f>
        <v>1</v>
      </c>
      <c r="E124" s="6">
        <f>COUNTIF(REG!$P$2:$P$124,HISTORICO!$N125)</f>
        <v>0</v>
      </c>
      <c r="F124" s="6">
        <f>COUNTIF(REG!$V$2:$V$124,HISTORICO!$N125)</f>
        <v>0</v>
      </c>
      <c r="G124" s="6">
        <f>COUNTIF(REG!$AB$2:$AB$124,HISTORICO!$N125)</f>
        <v>0</v>
      </c>
      <c r="H124" s="161">
        <f>HISTORICO!$P125/HISTORICO!$O125</f>
        <v>0.1538461538</v>
      </c>
      <c r="I124" s="161">
        <f>HISTORICO!$Q125/HISTORICO!$O125</f>
        <v>0.3076923077</v>
      </c>
      <c r="J124" s="161">
        <f>(HISTORICO!$S125+HISTORICO!$T125)/HISTORICO!$O125</f>
        <v>0.2307692308</v>
      </c>
      <c r="K124" s="6">
        <f>SUMIF(REG!$D$2:$D$124,HISTORICO!$N125,REG!$F$2:$F$124)+SUMIF(REG!$J$2:$J$124,HISTORICO!$N125,REG!$L$2:$L$124)+SUMIF(REG!$P$2:$P$124,HISTORICO!$N125,REG!$R$2:$R$124)+SUMIF(REG!$V$2:$V$124,HISTORICO!$N125,REG!$X$2:$X$124)+SUMIF(REG!$AB$2:$AB$124,HISTORICO!$N125,REG!$AD$2:$AD$124)</f>
        <v>3</v>
      </c>
      <c r="L124" s="6">
        <f>SUMIF(REG!$D$2:$D$124,HISTORICO!$N125,REG!$G$2:$G$124)+SUMIF(REG!$J$2:$J$124,HISTORICO!$N125,REG!$M$2:$M$124)+SUMIF(REG!$P$2:$P$124,HISTORICO!$N125,REG!$S$2:$S$124)+SUMIF(REG!$V$2:$V$124,HISTORICO!$N125,REG!$Y$2:$Y$124)+SUMIF(REG!$AB$2:$AB$124,HISTORICO!$N125,REG!$AE$2:$AE$124)</f>
        <v>0</v>
      </c>
      <c r="M124" s="6">
        <f>SUMIF(REG!$D$2:$D$124,HISTORICO!$N125,REG!$H$2:$H$124)+SUMIF(REG!$J$2:$J$124,HISTORICO!$N125,REG!$N$2:$N$124)+SUMIF(REG!$P$2:$P$124,HISTORICO!$N125,REG!$T$2:$T$124)+SUMIF(REG!$V$2:$V$124,HISTORICO!$N125,REG!$Z$2:$Z$124)+SUMIF(REG!$AB$2:$AB$124,HISTORICO!$N125,REG!$AF$2:$AF$124)</f>
        <v>0</v>
      </c>
      <c r="N124" s="6">
        <f>SUMIF(REG!$D$2:$D$124,HISTORICO!$N125,REG!$I$2:$I$124)+SUMIF(REG!$J$2:$J$124,HISTORICO!$N125,REG!$O$2:$O$124)+SUMIF(REG!$P$2:$P$124,HISTORICO!$N125,REG!$U$2:$U$124)+SUMIF(REG!$V$2:$V$124,HISTORICO!$N125,REG!$AA$2:$AA$124)+SUMIF(REG!$AB$2:$AB$124,HISTORICO!$N125,REG!$AG$2:$AG$124)</f>
        <v>0</v>
      </c>
      <c r="O124" s="6">
        <f>SUM(HISTORICO!$X125:$AA125)</f>
        <v>6</v>
      </c>
      <c r="P124" s="188">
        <f>HISTORICO!$AB125/HISTORICO!$O125</f>
        <v>0.4615384615</v>
      </c>
    </row>
    <row r="125">
      <c r="A125" s="187" t="s">
        <v>535</v>
      </c>
      <c r="B125" s="6">
        <f>SUM(HISTORICO!$P126:$T126)</f>
        <v>13</v>
      </c>
      <c r="C125" s="6">
        <f>COUNTIF(REG!$D$2:$D$124,HISTORICO!$N126)</f>
        <v>0</v>
      </c>
      <c r="D125" s="6">
        <f>COUNTIF(REG!$J$2:$J$124,HISTORICO!$N126)</f>
        <v>0</v>
      </c>
      <c r="E125" s="6">
        <f>COUNTIF(REG!$P$2:$P$124,HISTORICO!$N126)</f>
        <v>0</v>
      </c>
      <c r="F125" s="6">
        <f>COUNTIF(REG!$V$2:$V$124,HISTORICO!$N126)</f>
        <v>0</v>
      </c>
      <c r="G125" s="6">
        <f>COUNTIF(REG!$AB$2:$AB$124,HISTORICO!$N126)</f>
        <v>0</v>
      </c>
      <c r="H125" s="161">
        <f>HISTORICO!$P126/HISTORICO!$O126</f>
        <v>0.2307692308</v>
      </c>
      <c r="I125" s="161">
        <f>HISTORICO!$Q126/HISTORICO!$O126</f>
        <v>0.4615384615</v>
      </c>
      <c r="J125" s="161">
        <f>(HISTORICO!$S126+HISTORICO!$T126)/HISTORICO!$O126</f>
        <v>0.1538461538</v>
      </c>
      <c r="K125" s="6">
        <f>SUMIF(REG!$D$2:$D$124,HISTORICO!$N126,REG!$F$2:$F$124)+SUMIF(REG!$J$2:$J$124,HISTORICO!$N126,REG!$L$2:$L$124)+SUMIF(REG!$P$2:$P$124,HISTORICO!$N126,REG!$R$2:$R$124)+SUMIF(REG!$V$2:$V$124,HISTORICO!$N126,REG!$X$2:$X$124)+SUMIF(REG!$AB$2:$AB$124,HISTORICO!$N126,REG!$AD$2:$AD$124)</f>
        <v>0</v>
      </c>
      <c r="L125" s="6">
        <f>SUMIF(REG!$D$2:$D$124,HISTORICO!$N126,REG!$G$2:$G$124)+SUMIF(REG!$J$2:$J$124,HISTORICO!$N126,REG!$M$2:$M$124)+SUMIF(REG!$P$2:$P$124,HISTORICO!$N126,REG!$S$2:$S$124)+SUMIF(REG!$V$2:$V$124,HISTORICO!$N126,REG!$Y$2:$Y$124)+SUMIF(REG!$AB$2:$AB$124,HISTORICO!$N126,REG!$AE$2:$AE$124)</f>
        <v>0</v>
      </c>
      <c r="M125" s="6">
        <f>SUMIF(REG!$D$2:$D$124,HISTORICO!$N126,REG!$H$2:$H$124)+SUMIF(REG!$J$2:$J$124,HISTORICO!$N126,REG!$N$2:$N$124)+SUMIF(REG!$P$2:$P$124,HISTORICO!$N126,REG!$T$2:$T$124)+SUMIF(REG!$V$2:$V$124,HISTORICO!$N126,REG!$Z$2:$Z$124)+SUMIF(REG!$AB$2:$AB$124,HISTORICO!$N126,REG!$AF$2:$AF$124)</f>
        <v>0</v>
      </c>
      <c r="N125" s="6">
        <f>SUMIF(REG!$D$2:$D$124,HISTORICO!$N126,REG!$I$2:$I$124)+SUMIF(REG!$J$2:$J$124,HISTORICO!$N126,REG!$O$2:$O$124)+SUMIF(REG!$P$2:$P$124,HISTORICO!$N126,REG!$U$2:$U$124)+SUMIF(REG!$V$2:$V$124,HISTORICO!$N126,REG!$AA$2:$AA$124)+SUMIF(REG!$AB$2:$AB$124,HISTORICO!$N126,REG!$AG$2:$AG$124)</f>
        <v>0</v>
      </c>
      <c r="O125" s="6">
        <f>SUM(HISTORICO!$X126:$AA126)</f>
        <v>7</v>
      </c>
      <c r="P125" s="188">
        <f>HISTORICO!$AB126/HISTORICO!$O126</f>
        <v>0.5384615385</v>
      </c>
    </row>
    <row r="126">
      <c r="A126" s="187" t="s">
        <v>539</v>
      </c>
      <c r="B126" s="6">
        <f>SUM(HISTORICO!$P127:$T127)</f>
        <v>12</v>
      </c>
      <c r="C126" s="6">
        <f>COUNTIF(REG!$D$2:$D$124,HISTORICO!$N127)</f>
        <v>0</v>
      </c>
      <c r="D126" s="6">
        <f>COUNTIF(REG!$J$2:$J$124,HISTORICO!$N127)</f>
        <v>0</v>
      </c>
      <c r="E126" s="6">
        <f>COUNTIF(REG!$P$2:$P$124,HISTORICO!$N127)</f>
        <v>0</v>
      </c>
      <c r="F126" s="6">
        <f>COUNTIF(REG!$V$2:$V$124,HISTORICO!$N127)</f>
        <v>0</v>
      </c>
      <c r="G126" s="6">
        <f>COUNTIF(REG!$AB$2:$AB$124,HISTORICO!$N127)</f>
        <v>0</v>
      </c>
      <c r="H126" s="161">
        <f>HISTORICO!$P127/HISTORICO!$O127</f>
        <v>0.4166666667</v>
      </c>
      <c r="I126" s="161">
        <f>HISTORICO!$Q127/HISTORICO!$O127</f>
        <v>0.08333333333</v>
      </c>
      <c r="J126" s="161">
        <f>(HISTORICO!$S127+HISTORICO!$T127)/HISTORICO!$O127</f>
        <v>0.08333333333</v>
      </c>
      <c r="K126" s="6">
        <f>SUMIF(REG!$D$2:$D$124,HISTORICO!$N127,REG!$F$2:$F$124)+SUMIF(REG!$J$2:$J$124,HISTORICO!$N127,REG!$L$2:$L$124)+SUMIF(REG!$P$2:$P$124,HISTORICO!$N127,REG!$R$2:$R$124)+SUMIF(REG!$V$2:$V$124,HISTORICO!$N127,REG!$X$2:$X$124)+SUMIF(REG!$AB$2:$AB$124,HISTORICO!$N127,REG!$AD$2:$AD$124)</f>
        <v>0</v>
      </c>
      <c r="L126" s="6">
        <f>SUMIF(REG!$D$2:$D$124,HISTORICO!$N127,REG!$G$2:$G$124)+SUMIF(REG!$J$2:$J$124,HISTORICO!$N127,REG!$M$2:$M$124)+SUMIF(REG!$P$2:$P$124,HISTORICO!$N127,REG!$S$2:$S$124)+SUMIF(REG!$V$2:$V$124,HISTORICO!$N127,REG!$Y$2:$Y$124)+SUMIF(REG!$AB$2:$AB$124,HISTORICO!$N127,REG!$AE$2:$AE$124)</f>
        <v>0</v>
      </c>
      <c r="M126" s="6">
        <f>SUMIF(REG!$D$2:$D$124,HISTORICO!$N127,REG!$H$2:$H$124)+SUMIF(REG!$J$2:$J$124,HISTORICO!$N127,REG!$N$2:$N$124)+SUMIF(REG!$P$2:$P$124,HISTORICO!$N127,REG!$T$2:$T$124)+SUMIF(REG!$V$2:$V$124,HISTORICO!$N127,REG!$Z$2:$Z$124)+SUMIF(REG!$AB$2:$AB$124,HISTORICO!$N127,REG!$AF$2:$AF$124)</f>
        <v>0</v>
      </c>
      <c r="N126" s="6">
        <f>SUMIF(REG!$D$2:$D$124,HISTORICO!$N127,REG!$I$2:$I$124)+SUMIF(REG!$J$2:$J$124,HISTORICO!$N127,REG!$O$2:$O$124)+SUMIF(REG!$P$2:$P$124,HISTORICO!$N127,REG!$U$2:$U$124)+SUMIF(REG!$V$2:$V$124,HISTORICO!$N127,REG!$AA$2:$AA$124)+SUMIF(REG!$AB$2:$AB$124,HISTORICO!$N127,REG!$AG$2:$AG$124)</f>
        <v>0</v>
      </c>
      <c r="O126" s="6">
        <f>SUM(HISTORICO!$X127:$AA127)</f>
        <v>11</v>
      </c>
      <c r="P126" s="188">
        <f>HISTORICO!$AB127/HISTORICO!$O127</f>
        <v>0.9166666667</v>
      </c>
    </row>
    <row r="127">
      <c r="A127" s="187" t="s">
        <v>540</v>
      </c>
      <c r="B127" s="6">
        <f>SUM(HISTORICO!$P128:$T128)</f>
        <v>12</v>
      </c>
      <c r="C127" s="6">
        <f>COUNTIF(REG!$D$2:$D$124,HISTORICO!$N128)</f>
        <v>0</v>
      </c>
      <c r="D127" s="6">
        <f>COUNTIF(REG!$J$2:$J$124,HISTORICO!$N128)</f>
        <v>0</v>
      </c>
      <c r="E127" s="6">
        <f>COUNTIF(REG!$P$2:$P$124,HISTORICO!$N128)</f>
        <v>0</v>
      </c>
      <c r="F127" s="6">
        <f>COUNTIF(REG!$V$2:$V$124,HISTORICO!$N128)</f>
        <v>0</v>
      </c>
      <c r="G127" s="6">
        <f>COUNTIF(REG!$AB$2:$AB$124,HISTORICO!$N128)</f>
        <v>0</v>
      </c>
      <c r="H127" s="161">
        <f>HISTORICO!$P128/HISTORICO!$O128</f>
        <v>0.08333333333</v>
      </c>
      <c r="I127" s="161">
        <f>HISTORICO!$Q128/HISTORICO!$O128</f>
        <v>0.3333333333</v>
      </c>
      <c r="J127" s="161">
        <f>(HISTORICO!$S128+HISTORICO!$T128)/HISTORICO!$O128</f>
        <v>0</v>
      </c>
      <c r="K127" s="6">
        <f>SUMIF(REG!$D$2:$D$124,HISTORICO!$N128,REG!$F$2:$F$124)+SUMIF(REG!$J$2:$J$124,HISTORICO!$N128,REG!$L$2:$L$124)+SUMIF(REG!$P$2:$P$124,HISTORICO!$N128,REG!$R$2:$R$124)+SUMIF(REG!$V$2:$V$124,HISTORICO!$N128,REG!$X$2:$X$124)+SUMIF(REG!$AB$2:$AB$124,HISTORICO!$N128,REG!$AD$2:$AD$124)</f>
        <v>0</v>
      </c>
      <c r="L127" s="6">
        <f>SUMIF(REG!$D$2:$D$124,HISTORICO!$N128,REG!$G$2:$G$124)+SUMIF(REG!$J$2:$J$124,HISTORICO!$N128,REG!$M$2:$M$124)+SUMIF(REG!$P$2:$P$124,HISTORICO!$N128,REG!$S$2:$S$124)+SUMIF(REG!$V$2:$V$124,HISTORICO!$N128,REG!$Y$2:$Y$124)+SUMIF(REG!$AB$2:$AB$124,HISTORICO!$N128,REG!$AE$2:$AE$124)</f>
        <v>0</v>
      </c>
      <c r="M127" s="6">
        <f>SUMIF(REG!$D$2:$D$124,HISTORICO!$N128,REG!$H$2:$H$124)+SUMIF(REG!$J$2:$J$124,HISTORICO!$N128,REG!$N$2:$N$124)+SUMIF(REG!$P$2:$P$124,HISTORICO!$N128,REG!$T$2:$T$124)+SUMIF(REG!$V$2:$V$124,HISTORICO!$N128,REG!$Z$2:$Z$124)+SUMIF(REG!$AB$2:$AB$124,HISTORICO!$N128,REG!$AF$2:$AF$124)</f>
        <v>0</v>
      </c>
      <c r="N127" s="6">
        <f>SUMIF(REG!$D$2:$D$124,HISTORICO!$N128,REG!$I$2:$I$124)+SUMIF(REG!$J$2:$J$124,HISTORICO!$N128,REG!$O$2:$O$124)+SUMIF(REG!$P$2:$P$124,HISTORICO!$N128,REG!$U$2:$U$124)+SUMIF(REG!$V$2:$V$124,HISTORICO!$N128,REG!$AA$2:$AA$124)+SUMIF(REG!$AB$2:$AB$124,HISTORICO!$N128,REG!$AG$2:$AG$124)</f>
        <v>0</v>
      </c>
      <c r="O127" s="6">
        <f>SUM(HISTORICO!$X128:$AA128)</f>
        <v>3</v>
      </c>
      <c r="P127" s="188">
        <f>HISTORICO!$AB128/HISTORICO!$O128</f>
        <v>0.25</v>
      </c>
    </row>
    <row r="128">
      <c r="A128" s="187" t="s">
        <v>541</v>
      </c>
      <c r="B128" s="6">
        <f>SUM(HISTORICO!$P129:$T129)</f>
        <v>11</v>
      </c>
      <c r="C128" s="6">
        <f>COUNTIF(REG!$D$2:$D$124,HISTORICO!$N129)</f>
        <v>3</v>
      </c>
      <c r="D128" s="6">
        <f>COUNTIF(REG!$J$2:$J$124,HISTORICO!$N129)</f>
        <v>1</v>
      </c>
      <c r="E128" s="6">
        <f>COUNTIF(REG!$P$2:$P$124,HISTORICO!$N129)</f>
        <v>0</v>
      </c>
      <c r="F128" s="6">
        <f>COUNTIF(REG!$V$2:$V$124,HISTORICO!$N129)</f>
        <v>0</v>
      </c>
      <c r="G128" s="6">
        <f>COUNTIF(REG!$AB$2:$AB$124,HISTORICO!$N129)</f>
        <v>0</v>
      </c>
      <c r="H128" s="161">
        <f>HISTORICO!$P129/HISTORICO!$O129</f>
        <v>0.1818181818</v>
      </c>
      <c r="I128" s="161">
        <f>HISTORICO!$Q129/HISTORICO!$O129</f>
        <v>0.3636363636</v>
      </c>
      <c r="J128" s="161">
        <f>(HISTORICO!$S129+HISTORICO!$T129)/HISTORICO!$O129</f>
        <v>0.1818181818</v>
      </c>
      <c r="K128" s="6">
        <f>SUMIF(REG!$D$2:$D$124,HISTORICO!$N129,REG!$F$2:$F$124)+SUMIF(REG!$J$2:$J$124,HISTORICO!$N129,REG!$L$2:$L$124)+SUMIF(REG!$P$2:$P$124,HISTORICO!$N129,REG!$R$2:$R$124)+SUMIF(REG!$V$2:$V$124,HISTORICO!$N129,REG!$X$2:$X$124)+SUMIF(REG!$AB$2:$AB$124,HISTORICO!$N129,REG!$AD$2:$AD$124)</f>
        <v>5</v>
      </c>
      <c r="L128" s="6">
        <f>SUMIF(REG!$D$2:$D$124,HISTORICO!$N129,REG!$G$2:$G$124)+SUMIF(REG!$J$2:$J$124,HISTORICO!$N129,REG!$M$2:$M$124)+SUMIF(REG!$P$2:$P$124,HISTORICO!$N129,REG!$S$2:$S$124)+SUMIF(REG!$V$2:$V$124,HISTORICO!$N129,REG!$Y$2:$Y$124)+SUMIF(REG!$AB$2:$AB$124,HISTORICO!$N129,REG!$AE$2:$AE$124)</f>
        <v>0</v>
      </c>
      <c r="M128" s="6">
        <f>SUMIF(REG!$D$2:$D$124,HISTORICO!$N129,REG!$H$2:$H$124)+SUMIF(REG!$J$2:$J$124,HISTORICO!$N129,REG!$N$2:$N$124)+SUMIF(REG!$P$2:$P$124,HISTORICO!$N129,REG!$T$2:$T$124)+SUMIF(REG!$V$2:$V$124,HISTORICO!$N129,REG!$Z$2:$Z$124)+SUMIF(REG!$AB$2:$AB$124,HISTORICO!$N129,REG!$AF$2:$AF$124)</f>
        <v>0</v>
      </c>
      <c r="N128" s="6">
        <f>SUMIF(REG!$D$2:$D$124,HISTORICO!$N129,REG!$I$2:$I$124)+SUMIF(REG!$J$2:$J$124,HISTORICO!$N129,REG!$O$2:$O$124)+SUMIF(REG!$P$2:$P$124,HISTORICO!$N129,REG!$U$2:$U$124)+SUMIF(REG!$V$2:$V$124,HISTORICO!$N129,REG!$AA$2:$AA$124)+SUMIF(REG!$AB$2:$AB$124,HISTORICO!$N129,REG!$AG$2:$AG$124)</f>
        <v>0</v>
      </c>
      <c r="O128" s="6">
        <f>SUM(HISTORICO!$X129:$AA129)</f>
        <v>3</v>
      </c>
      <c r="P128" s="188">
        <f>HISTORICO!$AB129/HISTORICO!$O129</f>
        <v>0.2727272727</v>
      </c>
    </row>
    <row r="129">
      <c r="A129" s="187" t="s">
        <v>542</v>
      </c>
      <c r="B129" s="6">
        <f>SUM(HISTORICO!$P130:$T130)</f>
        <v>11</v>
      </c>
      <c r="C129" s="6">
        <f>COUNTIF(REG!$D$2:$D$124,HISTORICO!$N130)</f>
        <v>2</v>
      </c>
      <c r="D129" s="6">
        <f>COUNTIF(REG!$J$2:$J$124,HISTORICO!$N130)</f>
        <v>1</v>
      </c>
      <c r="E129" s="6">
        <f>COUNTIF(REG!$P$2:$P$124,HISTORICO!$N130)</f>
        <v>1</v>
      </c>
      <c r="F129" s="6">
        <f>COUNTIF(REG!$V$2:$V$124,HISTORICO!$N130)</f>
        <v>2</v>
      </c>
      <c r="G129" s="6">
        <f>COUNTIF(REG!$AB$2:$AB$124,HISTORICO!$N130)</f>
        <v>0</v>
      </c>
      <c r="H129" s="161">
        <f>HISTORICO!$P130/HISTORICO!$O130</f>
        <v>0.2727272727</v>
      </c>
      <c r="I129" s="161">
        <f>HISTORICO!$Q130/HISTORICO!$O130</f>
        <v>0.2727272727</v>
      </c>
      <c r="J129" s="161">
        <f>(HISTORICO!$S130+HISTORICO!$T130)/HISTORICO!$O130</f>
        <v>0.09090909091</v>
      </c>
      <c r="K129" s="6">
        <f>SUMIF(REG!$D$2:$D$124,HISTORICO!$N130,REG!$F$2:$F$124)+SUMIF(REG!$J$2:$J$124,HISTORICO!$N130,REG!$L$2:$L$124)+SUMIF(REG!$P$2:$P$124,HISTORICO!$N130,REG!$R$2:$R$124)+SUMIF(REG!$V$2:$V$124,HISTORICO!$N130,REG!$X$2:$X$124)+SUMIF(REG!$AB$2:$AB$124,HISTORICO!$N130,REG!$AD$2:$AD$124)</f>
        <v>5</v>
      </c>
      <c r="L129" s="6">
        <f>SUMIF(REG!$D$2:$D$124,HISTORICO!$N130,REG!$G$2:$G$124)+SUMIF(REG!$J$2:$J$124,HISTORICO!$N130,REG!$M$2:$M$124)+SUMIF(REG!$P$2:$P$124,HISTORICO!$N130,REG!$S$2:$S$124)+SUMIF(REG!$V$2:$V$124,HISTORICO!$N130,REG!$Y$2:$Y$124)+SUMIF(REG!$AB$2:$AB$124,HISTORICO!$N130,REG!$AE$2:$AE$124)</f>
        <v>0</v>
      </c>
      <c r="M129" s="6">
        <f>SUMIF(REG!$D$2:$D$124,HISTORICO!$N130,REG!$H$2:$H$124)+SUMIF(REG!$J$2:$J$124,HISTORICO!$N130,REG!$N$2:$N$124)+SUMIF(REG!$P$2:$P$124,HISTORICO!$N130,REG!$T$2:$T$124)+SUMIF(REG!$V$2:$V$124,HISTORICO!$N130,REG!$Z$2:$Z$124)+SUMIF(REG!$AB$2:$AB$124,HISTORICO!$N130,REG!$AF$2:$AF$124)</f>
        <v>0</v>
      </c>
      <c r="N129" s="6">
        <f>SUMIF(REG!$D$2:$D$124,HISTORICO!$N130,REG!$I$2:$I$124)+SUMIF(REG!$J$2:$J$124,HISTORICO!$N130,REG!$O$2:$O$124)+SUMIF(REG!$P$2:$P$124,HISTORICO!$N130,REG!$U$2:$U$124)+SUMIF(REG!$V$2:$V$124,HISTORICO!$N130,REG!$AA$2:$AA$124)+SUMIF(REG!$AB$2:$AB$124,HISTORICO!$N130,REG!$AG$2:$AG$124)</f>
        <v>0</v>
      </c>
      <c r="O129" s="6">
        <f>SUM(HISTORICO!$X130:$AA130)</f>
        <v>7</v>
      </c>
      <c r="P129" s="188">
        <f>HISTORICO!$AB130/HISTORICO!$O130</f>
        <v>0.6363636364</v>
      </c>
    </row>
    <row r="130">
      <c r="A130" s="187" t="s">
        <v>108</v>
      </c>
      <c r="B130" s="6">
        <f>SUM(HISTORICO!$P131:$T131)</f>
        <v>11</v>
      </c>
      <c r="C130" s="6">
        <f>COUNTIF(REG!$D$2:$D$124,HISTORICO!$N131)</f>
        <v>0</v>
      </c>
      <c r="D130" s="6">
        <f>COUNTIF(REG!$J$2:$J$124,HISTORICO!$N131)</f>
        <v>0</v>
      </c>
      <c r="E130" s="6">
        <f>COUNTIF(REG!$P$2:$P$124,HISTORICO!$N131)</f>
        <v>1</v>
      </c>
      <c r="F130" s="6">
        <f>COUNTIF(REG!$V$2:$V$124,HISTORICO!$N131)</f>
        <v>1</v>
      </c>
      <c r="G130" s="6">
        <f>COUNTIF(REG!$AB$2:$AB$124,HISTORICO!$N131)</f>
        <v>0</v>
      </c>
      <c r="H130" s="161">
        <f>HISTORICO!$P131/HISTORICO!$O131</f>
        <v>0.2727272727</v>
      </c>
      <c r="I130" s="161">
        <f>HISTORICO!$Q131/HISTORICO!$O131</f>
        <v>0.3636363636</v>
      </c>
      <c r="J130" s="161">
        <f>(HISTORICO!$S131+HISTORICO!$T131)/HISTORICO!$O131</f>
        <v>0</v>
      </c>
      <c r="K130" s="6">
        <f>SUMIF(REG!$D$2:$D$124,HISTORICO!$N131,REG!$F$2:$F$124)+SUMIF(REG!$J$2:$J$124,HISTORICO!$N131,REG!$L$2:$L$124)+SUMIF(REG!$P$2:$P$124,HISTORICO!$N131,REG!$R$2:$R$124)+SUMIF(REG!$V$2:$V$124,HISTORICO!$N131,REG!$X$2:$X$124)+SUMIF(REG!$AB$2:$AB$124,HISTORICO!$N131,REG!$AD$2:$AD$124)</f>
        <v>0</v>
      </c>
      <c r="L130" s="6">
        <f>SUMIF(REG!$D$2:$D$124,HISTORICO!$N131,REG!$G$2:$G$124)+SUMIF(REG!$J$2:$J$124,HISTORICO!$N131,REG!$M$2:$M$124)+SUMIF(REG!$P$2:$P$124,HISTORICO!$N131,REG!$S$2:$S$124)+SUMIF(REG!$V$2:$V$124,HISTORICO!$N131,REG!$Y$2:$Y$124)+SUMIF(REG!$AB$2:$AB$124,HISTORICO!$N131,REG!$AE$2:$AE$124)</f>
        <v>0</v>
      </c>
      <c r="M130" s="6">
        <f>SUMIF(REG!$D$2:$D$124,HISTORICO!$N131,REG!$H$2:$H$124)+SUMIF(REG!$J$2:$J$124,HISTORICO!$N131,REG!$N$2:$N$124)+SUMIF(REG!$P$2:$P$124,HISTORICO!$N131,REG!$T$2:$T$124)+SUMIF(REG!$V$2:$V$124,HISTORICO!$N131,REG!$Z$2:$Z$124)+SUMIF(REG!$AB$2:$AB$124,HISTORICO!$N131,REG!$AF$2:$AF$124)</f>
        <v>0</v>
      </c>
      <c r="N130" s="6">
        <f>SUMIF(REG!$D$2:$D$124,HISTORICO!$N131,REG!$I$2:$I$124)+SUMIF(REG!$J$2:$J$124,HISTORICO!$N131,REG!$O$2:$O$124)+SUMIF(REG!$P$2:$P$124,HISTORICO!$N131,REG!$U$2:$U$124)+SUMIF(REG!$V$2:$V$124,HISTORICO!$N131,REG!$AA$2:$AA$124)+SUMIF(REG!$AB$2:$AB$124,HISTORICO!$N131,REG!$AG$2:$AG$124)</f>
        <v>0</v>
      </c>
      <c r="O130" s="6">
        <f>SUM(HISTORICO!$X131:$AA131)</f>
        <v>14</v>
      </c>
      <c r="P130" s="188">
        <f>HISTORICO!$AB131/HISTORICO!$O131</f>
        <v>1.272727273</v>
      </c>
    </row>
    <row r="131">
      <c r="A131" s="187" t="s">
        <v>76</v>
      </c>
      <c r="B131" s="6">
        <f>SUM(HISTORICO!$P132:$T132)</f>
        <v>11</v>
      </c>
      <c r="C131" s="6">
        <f>COUNTIF(REG!$D$2:$D$124,HISTORICO!$N132)</f>
        <v>0</v>
      </c>
      <c r="D131" s="6">
        <f>COUNTIF(REG!$J$2:$J$124,HISTORICO!$N132)</f>
        <v>3</v>
      </c>
      <c r="E131" s="6">
        <f>COUNTIF(REG!$P$2:$P$124,HISTORICO!$N132)</f>
        <v>0</v>
      </c>
      <c r="F131" s="6">
        <f>COUNTIF(REG!$V$2:$V$124,HISTORICO!$N132)</f>
        <v>0</v>
      </c>
      <c r="G131" s="6">
        <f>COUNTIF(REG!$AB$2:$AB$124,HISTORICO!$N132)</f>
        <v>0</v>
      </c>
      <c r="H131" s="161">
        <f>HISTORICO!$P132/HISTORICO!$O132</f>
        <v>0.2727272727</v>
      </c>
      <c r="I131" s="161">
        <f>HISTORICO!$Q132/HISTORICO!$O132</f>
        <v>0.3636363636</v>
      </c>
      <c r="J131" s="161">
        <f>(HISTORICO!$S132+HISTORICO!$T132)/HISTORICO!$O132</f>
        <v>0.09090909091</v>
      </c>
      <c r="K131" s="6">
        <f>SUMIF(REG!$D$2:$D$124,HISTORICO!$N132,REG!$F$2:$F$124)+SUMIF(REG!$J$2:$J$124,HISTORICO!$N132,REG!$L$2:$L$124)+SUMIF(REG!$P$2:$P$124,HISTORICO!$N132,REG!$R$2:$R$124)+SUMIF(REG!$V$2:$V$124,HISTORICO!$N132,REG!$X$2:$X$124)+SUMIF(REG!$AB$2:$AB$124,HISTORICO!$N132,REG!$AD$2:$AD$124)</f>
        <v>0</v>
      </c>
      <c r="L131" s="6">
        <f>SUMIF(REG!$D$2:$D$124,HISTORICO!$N132,REG!$G$2:$G$124)+SUMIF(REG!$J$2:$J$124,HISTORICO!$N132,REG!$M$2:$M$124)+SUMIF(REG!$P$2:$P$124,HISTORICO!$N132,REG!$S$2:$S$124)+SUMIF(REG!$V$2:$V$124,HISTORICO!$N132,REG!$Y$2:$Y$124)+SUMIF(REG!$AB$2:$AB$124,HISTORICO!$N132,REG!$AE$2:$AE$124)</f>
        <v>0</v>
      </c>
      <c r="M131" s="6">
        <f>SUMIF(REG!$D$2:$D$124,HISTORICO!$N132,REG!$H$2:$H$124)+SUMIF(REG!$J$2:$J$124,HISTORICO!$N132,REG!$N$2:$N$124)+SUMIF(REG!$P$2:$P$124,HISTORICO!$N132,REG!$T$2:$T$124)+SUMIF(REG!$V$2:$V$124,HISTORICO!$N132,REG!$Z$2:$Z$124)+SUMIF(REG!$AB$2:$AB$124,HISTORICO!$N132,REG!$AF$2:$AF$124)</f>
        <v>0</v>
      </c>
      <c r="N131" s="6">
        <f>SUMIF(REG!$D$2:$D$124,HISTORICO!$N132,REG!$I$2:$I$124)+SUMIF(REG!$J$2:$J$124,HISTORICO!$N132,REG!$O$2:$O$124)+SUMIF(REG!$P$2:$P$124,HISTORICO!$N132,REG!$U$2:$U$124)+SUMIF(REG!$V$2:$V$124,HISTORICO!$N132,REG!$AA$2:$AA$124)+SUMIF(REG!$AB$2:$AB$124,HISTORICO!$N132,REG!$AG$2:$AG$124)</f>
        <v>0</v>
      </c>
      <c r="O131" s="6">
        <f>SUM(HISTORICO!$X132:$AA132)</f>
        <v>6</v>
      </c>
      <c r="P131" s="188">
        <f>HISTORICO!$AB132/HISTORICO!$O132</f>
        <v>0.5454545455</v>
      </c>
    </row>
    <row r="132">
      <c r="A132" s="187" t="s">
        <v>543</v>
      </c>
      <c r="B132" s="6">
        <f>SUM(HISTORICO!$P133:$T133)</f>
        <v>11</v>
      </c>
      <c r="C132" s="6">
        <f>COUNTIF(REG!$D$2:$D$124,HISTORICO!$N133)</f>
        <v>0</v>
      </c>
      <c r="D132" s="6">
        <f>COUNTIF(REG!$J$2:$J$124,HISTORICO!$N133)</f>
        <v>1</v>
      </c>
      <c r="E132" s="6">
        <f>COUNTIF(REG!$P$2:$P$124,HISTORICO!$N133)</f>
        <v>0</v>
      </c>
      <c r="F132" s="6">
        <f>COUNTIF(REG!$V$2:$V$124,HISTORICO!$N133)</f>
        <v>3</v>
      </c>
      <c r="G132" s="6">
        <f>COUNTIF(REG!$AB$2:$AB$124,HISTORICO!$N133)</f>
        <v>0</v>
      </c>
      <c r="H132" s="161">
        <f>HISTORICO!$P133/HISTORICO!$O133</f>
        <v>0.5454545455</v>
      </c>
      <c r="I132" s="161">
        <f>HISTORICO!$Q133/HISTORICO!$O133</f>
        <v>0.2727272727</v>
      </c>
      <c r="J132" s="161">
        <f>(HISTORICO!$S133+HISTORICO!$T133)/HISTORICO!$O133</f>
        <v>0.09090909091</v>
      </c>
      <c r="K132" s="6">
        <f>SUMIF(REG!$D$2:$D$124,HISTORICO!$N133,REG!$F$2:$F$124)+SUMIF(REG!$J$2:$J$124,HISTORICO!$N133,REG!$L$2:$L$124)+SUMIF(REG!$P$2:$P$124,HISTORICO!$N133,REG!$R$2:$R$124)+SUMIF(REG!$V$2:$V$124,HISTORICO!$N133,REG!$X$2:$X$124)+SUMIF(REG!$AB$2:$AB$124,HISTORICO!$N133,REG!$AD$2:$AD$124)</f>
        <v>0</v>
      </c>
      <c r="L132" s="6">
        <f>SUMIF(REG!$D$2:$D$124,HISTORICO!$N133,REG!$G$2:$G$124)+SUMIF(REG!$J$2:$J$124,HISTORICO!$N133,REG!$M$2:$M$124)+SUMIF(REG!$P$2:$P$124,HISTORICO!$N133,REG!$S$2:$S$124)+SUMIF(REG!$V$2:$V$124,HISTORICO!$N133,REG!$Y$2:$Y$124)+SUMIF(REG!$AB$2:$AB$124,HISTORICO!$N133,REG!$AE$2:$AE$124)</f>
        <v>0</v>
      </c>
      <c r="M132" s="6">
        <f>SUMIF(REG!$D$2:$D$124,HISTORICO!$N133,REG!$H$2:$H$124)+SUMIF(REG!$J$2:$J$124,HISTORICO!$N133,REG!$N$2:$N$124)+SUMIF(REG!$P$2:$P$124,HISTORICO!$N133,REG!$T$2:$T$124)+SUMIF(REG!$V$2:$V$124,HISTORICO!$N133,REG!$Z$2:$Z$124)+SUMIF(REG!$AB$2:$AB$124,HISTORICO!$N133,REG!$AF$2:$AF$124)</f>
        <v>0</v>
      </c>
      <c r="N132" s="6">
        <f>SUMIF(REG!$D$2:$D$124,HISTORICO!$N133,REG!$I$2:$I$124)+SUMIF(REG!$J$2:$J$124,HISTORICO!$N133,REG!$O$2:$O$124)+SUMIF(REG!$P$2:$P$124,HISTORICO!$N133,REG!$U$2:$U$124)+SUMIF(REG!$V$2:$V$124,HISTORICO!$N133,REG!$AA$2:$AA$124)+SUMIF(REG!$AB$2:$AB$124,HISTORICO!$N133,REG!$AG$2:$AG$124)</f>
        <v>0</v>
      </c>
      <c r="O132" s="6">
        <f>SUM(HISTORICO!$X133:$AA133)</f>
        <v>13</v>
      </c>
      <c r="P132" s="188">
        <f>HISTORICO!$AB133/HISTORICO!$O133</f>
        <v>1.181818182</v>
      </c>
    </row>
    <row r="133">
      <c r="A133" s="187" t="s">
        <v>544</v>
      </c>
      <c r="B133" s="6">
        <f>SUM(HISTORICO!$P134:$T134)</f>
        <v>11</v>
      </c>
      <c r="C133" s="6">
        <f>COUNTIF(REG!$D$2:$D$124,HISTORICO!$N134)</f>
        <v>0</v>
      </c>
      <c r="D133" s="6">
        <f>COUNTIF(REG!$J$2:$J$124,HISTORICO!$N134)</f>
        <v>1</v>
      </c>
      <c r="E133" s="6">
        <f>COUNTIF(REG!$P$2:$P$124,HISTORICO!$N134)</f>
        <v>1</v>
      </c>
      <c r="F133" s="6">
        <f>COUNTIF(REG!$V$2:$V$124,HISTORICO!$N134)</f>
        <v>0</v>
      </c>
      <c r="G133" s="6">
        <f>COUNTIF(REG!$AB$2:$AB$124,HISTORICO!$N134)</f>
        <v>0</v>
      </c>
      <c r="H133" s="161">
        <f>HISTORICO!$P134/HISTORICO!$O134</f>
        <v>0.3636363636</v>
      </c>
      <c r="I133" s="161">
        <f>HISTORICO!$Q134/HISTORICO!$O134</f>
        <v>0.2727272727</v>
      </c>
      <c r="J133" s="161">
        <f>(HISTORICO!$S134+HISTORICO!$T134)/HISTORICO!$O134</f>
        <v>0.09090909091</v>
      </c>
      <c r="K133" s="6">
        <f>SUMIF(REG!$D$2:$D$124,HISTORICO!$N134,REG!$F$2:$F$124)+SUMIF(REG!$J$2:$J$124,HISTORICO!$N134,REG!$L$2:$L$124)+SUMIF(REG!$P$2:$P$124,HISTORICO!$N134,REG!$R$2:$R$124)+SUMIF(REG!$V$2:$V$124,HISTORICO!$N134,REG!$X$2:$X$124)+SUMIF(REG!$AB$2:$AB$124,HISTORICO!$N134,REG!$AD$2:$AD$124)</f>
        <v>0</v>
      </c>
      <c r="L133" s="6">
        <f>SUMIF(REG!$D$2:$D$124,HISTORICO!$N134,REG!$G$2:$G$124)+SUMIF(REG!$J$2:$J$124,HISTORICO!$N134,REG!$M$2:$M$124)+SUMIF(REG!$P$2:$P$124,HISTORICO!$N134,REG!$S$2:$S$124)+SUMIF(REG!$V$2:$V$124,HISTORICO!$N134,REG!$Y$2:$Y$124)+SUMIF(REG!$AB$2:$AB$124,HISTORICO!$N134,REG!$AE$2:$AE$124)</f>
        <v>0</v>
      </c>
      <c r="M133" s="6">
        <f>SUMIF(REG!$D$2:$D$124,HISTORICO!$N134,REG!$H$2:$H$124)+SUMIF(REG!$J$2:$J$124,HISTORICO!$N134,REG!$N$2:$N$124)+SUMIF(REG!$P$2:$P$124,HISTORICO!$N134,REG!$T$2:$T$124)+SUMIF(REG!$V$2:$V$124,HISTORICO!$N134,REG!$Z$2:$Z$124)+SUMIF(REG!$AB$2:$AB$124,HISTORICO!$N134,REG!$AF$2:$AF$124)</f>
        <v>0</v>
      </c>
      <c r="N133" s="6">
        <f>SUMIF(REG!$D$2:$D$124,HISTORICO!$N134,REG!$I$2:$I$124)+SUMIF(REG!$J$2:$J$124,HISTORICO!$N134,REG!$O$2:$O$124)+SUMIF(REG!$P$2:$P$124,HISTORICO!$N134,REG!$U$2:$U$124)+SUMIF(REG!$V$2:$V$124,HISTORICO!$N134,REG!$AA$2:$AA$124)+SUMIF(REG!$AB$2:$AB$124,HISTORICO!$N134,REG!$AG$2:$AG$124)</f>
        <v>0</v>
      </c>
      <c r="O133" s="6">
        <f>SUM(HISTORICO!$X134:$AA134)</f>
        <v>7</v>
      </c>
      <c r="P133" s="188">
        <f>HISTORICO!$AB134/HISTORICO!$O134</f>
        <v>0.6363636364</v>
      </c>
    </row>
    <row r="134">
      <c r="A134" s="187" t="s">
        <v>436</v>
      </c>
      <c r="B134" s="6">
        <f>SUM(HISTORICO!$P135:$T135)</f>
        <v>11</v>
      </c>
      <c r="C134" s="6">
        <f>COUNTIF(REG!$D$2:$D$124,HISTORICO!$N135)</f>
        <v>0</v>
      </c>
      <c r="D134" s="6">
        <f>COUNTIF(REG!$J$2:$J$124,HISTORICO!$N135)</f>
        <v>0</v>
      </c>
      <c r="E134" s="6">
        <f>COUNTIF(REG!$P$2:$P$124,HISTORICO!$N135)</f>
        <v>1</v>
      </c>
      <c r="F134" s="6">
        <f>COUNTIF(REG!$V$2:$V$124,HISTORICO!$N135)</f>
        <v>1</v>
      </c>
      <c r="G134" s="6">
        <f>COUNTIF(REG!$AB$2:$AB$124,HISTORICO!$N135)</f>
        <v>0</v>
      </c>
      <c r="H134" s="161">
        <f>HISTORICO!$P135/HISTORICO!$O135</f>
        <v>0.3636363636</v>
      </c>
      <c r="I134" s="161">
        <f>HISTORICO!$Q135/HISTORICO!$O135</f>
        <v>0.2727272727</v>
      </c>
      <c r="J134" s="161">
        <f>(HISTORICO!$S135+HISTORICO!$T135)/HISTORICO!$O135</f>
        <v>0</v>
      </c>
      <c r="K134" s="6">
        <f>SUMIF(REG!$D$2:$D$124,HISTORICO!$N135,REG!$F$2:$F$124)+SUMIF(REG!$J$2:$J$124,HISTORICO!$N135,REG!$L$2:$L$124)+SUMIF(REG!$P$2:$P$124,HISTORICO!$N135,REG!$R$2:$R$124)+SUMIF(REG!$V$2:$V$124,HISTORICO!$N135,REG!$X$2:$X$124)+SUMIF(REG!$AB$2:$AB$124,HISTORICO!$N135,REG!$AD$2:$AD$124)</f>
        <v>0</v>
      </c>
      <c r="L134" s="6">
        <f>SUMIF(REG!$D$2:$D$124,HISTORICO!$N135,REG!$G$2:$G$124)+SUMIF(REG!$J$2:$J$124,HISTORICO!$N135,REG!$M$2:$M$124)+SUMIF(REG!$P$2:$P$124,HISTORICO!$N135,REG!$S$2:$S$124)+SUMIF(REG!$V$2:$V$124,HISTORICO!$N135,REG!$Y$2:$Y$124)+SUMIF(REG!$AB$2:$AB$124,HISTORICO!$N135,REG!$AE$2:$AE$124)</f>
        <v>0</v>
      </c>
      <c r="M134" s="6">
        <f>SUMIF(REG!$D$2:$D$124,HISTORICO!$N135,REG!$H$2:$H$124)+SUMIF(REG!$J$2:$J$124,HISTORICO!$N135,REG!$N$2:$N$124)+SUMIF(REG!$P$2:$P$124,HISTORICO!$N135,REG!$T$2:$T$124)+SUMIF(REG!$V$2:$V$124,HISTORICO!$N135,REG!$Z$2:$Z$124)+SUMIF(REG!$AB$2:$AB$124,HISTORICO!$N135,REG!$AF$2:$AF$124)</f>
        <v>0</v>
      </c>
      <c r="N134" s="6">
        <f>SUMIF(REG!$D$2:$D$124,HISTORICO!$N135,REG!$I$2:$I$124)+SUMIF(REG!$J$2:$J$124,HISTORICO!$N135,REG!$O$2:$O$124)+SUMIF(REG!$P$2:$P$124,HISTORICO!$N135,REG!$U$2:$U$124)+SUMIF(REG!$V$2:$V$124,HISTORICO!$N135,REG!$AA$2:$AA$124)+SUMIF(REG!$AB$2:$AB$124,HISTORICO!$N135,REG!$AG$2:$AG$124)</f>
        <v>0</v>
      </c>
      <c r="O134" s="6">
        <f>SUM(HISTORICO!$X135:$AA135)</f>
        <v>11</v>
      </c>
      <c r="P134" s="188">
        <f>HISTORICO!$AB135/HISTORICO!$O135</f>
        <v>1</v>
      </c>
    </row>
    <row r="135">
      <c r="A135" s="187" t="s">
        <v>445</v>
      </c>
      <c r="B135" s="6">
        <f>SUM(HISTORICO!$P136:$T136)</f>
        <v>10</v>
      </c>
      <c r="C135" s="6">
        <f>COUNTIF(REG!$D$2:$D$124,HISTORICO!$N136)</f>
        <v>0</v>
      </c>
      <c r="D135" s="6">
        <f>COUNTIF(REG!$J$2:$J$124,HISTORICO!$N136)</f>
        <v>1</v>
      </c>
      <c r="E135" s="6">
        <f>COUNTIF(REG!$P$2:$P$124,HISTORICO!$N136)</f>
        <v>0</v>
      </c>
      <c r="F135" s="6">
        <f>COUNTIF(REG!$V$2:$V$124,HISTORICO!$N136)</f>
        <v>0</v>
      </c>
      <c r="G135" s="6">
        <f>COUNTIF(REG!$AB$2:$AB$124,HISTORICO!$N136)</f>
        <v>0</v>
      </c>
      <c r="H135" s="161">
        <f>HISTORICO!$P136/HISTORICO!$O136</f>
        <v>0.6</v>
      </c>
      <c r="I135" s="161">
        <f>HISTORICO!$Q136/HISTORICO!$O136</f>
        <v>0</v>
      </c>
      <c r="J135" s="161">
        <f>(HISTORICO!$S136+HISTORICO!$T136)/HISTORICO!$O136</f>
        <v>0.1</v>
      </c>
      <c r="K135" s="6">
        <f>SUMIF(REG!$D$2:$D$124,HISTORICO!$N136,REG!$F$2:$F$124)+SUMIF(REG!$J$2:$J$124,HISTORICO!$N136,REG!$L$2:$L$124)+SUMIF(REG!$P$2:$P$124,HISTORICO!$N136,REG!$R$2:$R$124)+SUMIF(REG!$V$2:$V$124,HISTORICO!$N136,REG!$X$2:$X$124)+SUMIF(REG!$AB$2:$AB$124,HISTORICO!$N136,REG!$AD$2:$AD$124)</f>
        <v>1</v>
      </c>
      <c r="L135" s="6">
        <f>SUMIF(REG!$D$2:$D$124,HISTORICO!$N136,REG!$G$2:$G$124)+SUMIF(REG!$J$2:$J$124,HISTORICO!$N136,REG!$M$2:$M$124)+SUMIF(REG!$P$2:$P$124,HISTORICO!$N136,REG!$S$2:$S$124)+SUMIF(REG!$V$2:$V$124,HISTORICO!$N136,REG!$Y$2:$Y$124)+SUMIF(REG!$AB$2:$AB$124,HISTORICO!$N136,REG!$AE$2:$AE$124)</f>
        <v>0</v>
      </c>
      <c r="M135" s="6">
        <f>SUMIF(REG!$D$2:$D$124,HISTORICO!$N136,REG!$H$2:$H$124)+SUMIF(REG!$J$2:$J$124,HISTORICO!$N136,REG!$N$2:$N$124)+SUMIF(REG!$P$2:$P$124,HISTORICO!$N136,REG!$T$2:$T$124)+SUMIF(REG!$V$2:$V$124,HISTORICO!$N136,REG!$Z$2:$Z$124)+SUMIF(REG!$AB$2:$AB$124,HISTORICO!$N136,REG!$AF$2:$AF$124)</f>
        <v>0</v>
      </c>
      <c r="N135" s="6">
        <f>SUMIF(REG!$D$2:$D$124,HISTORICO!$N136,REG!$I$2:$I$124)+SUMIF(REG!$J$2:$J$124,HISTORICO!$N136,REG!$O$2:$O$124)+SUMIF(REG!$P$2:$P$124,HISTORICO!$N136,REG!$U$2:$U$124)+SUMIF(REG!$V$2:$V$124,HISTORICO!$N136,REG!$AA$2:$AA$124)+SUMIF(REG!$AB$2:$AB$124,HISTORICO!$N136,REG!$AG$2:$AG$124)</f>
        <v>0</v>
      </c>
      <c r="O135" s="6">
        <f>SUM(HISTORICO!$X136:$AA136)</f>
        <v>17</v>
      </c>
      <c r="P135" s="188">
        <f>HISTORICO!$AB136/HISTORICO!$O136</f>
        <v>1.7</v>
      </c>
    </row>
    <row r="136">
      <c r="A136" s="187" t="s">
        <v>438</v>
      </c>
      <c r="B136" s="6">
        <f>SUM(HISTORICO!$P137:$T137)</f>
        <v>10</v>
      </c>
      <c r="C136" s="6">
        <f>COUNTIF(REG!$D$2:$D$124,HISTORICO!$N137)</f>
        <v>1</v>
      </c>
      <c r="D136" s="6">
        <f>COUNTIF(REG!$J$2:$J$124,HISTORICO!$N137)</f>
        <v>0</v>
      </c>
      <c r="E136" s="6">
        <f>COUNTIF(REG!$P$2:$P$124,HISTORICO!$N137)</f>
        <v>0</v>
      </c>
      <c r="F136" s="6">
        <f>COUNTIF(REG!$V$2:$V$124,HISTORICO!$N137)</f>
        <v>0</v>
      </c>
      <c r="G136" s="6">
        <f>COUNTIF(REG!$AB$2:$AB$124,HISTORICO!$N137)</f>
        <v>0</v>
      </c>
      <c r="H136" s="161">
        <f>HISTORICO!$P137/HISTORICO!$O137</f>
        <v>0.2</v>
      </c>
      <c r="I136" s="161">
        <f>HISTORICO!$Q137/HISTORICO!$O137</f>
        <v>0.4</v>
      </c>
      <c r="J136" s="161">
        <f>(HISTORICO!$S137+HISTORICO!$T137)/HISTORICO!$O137</f>
        <v>0</v>
      </c>
      <c r="K136" s="6">
        <f>SUMIF(REG!$D$2:$D$124,HISTORICO!$N137,REG!$F$2:$F$124)+SUMIF(REG!$J$2:$J$124,HISTORICO!$N137,REG!$L$2:$L$124)+SUMIF(REG!$P$2:$P$124,HISTORICO!$N137,REG!$R$2:$R$124)+SUMIF(REG!$V$2:$V$124,HISTORICO!$N137,REG!$X$2:$X$124)+SUMIF(REG!$AB$2:$AB$124,HISTORICO!$N137,REG!$AD$2:$AD$124)</f>
        <v>3</v>
      </c>
      <c r="L136" s="6">
        <f>SUMIF(REG!$D$2:$D$124,HISTORICO!$N137,REG!$G$2:$G$124)+SUMIF(REG!$J$2:$J$124,HISTORICO!$N137,REG!$M$2:$M$124)+SUMIF(REG!$P$2:$P$124,HISTORICO!$N137,REG!$S$2:$S$124)+SUMIF(REG!$V$2:$V$124,HISTORICO!$N137,REG!$Y$2:$Y$124)+SUMIF(REG!$AB$2:$AB$124,HISTORICO!$N137,REG!$AE$2:$AE$124)</f>
        <v>0</v>
      </c>
      <c r="M136" s="6">
        <f>SUMIF(REG!$D$2:$D$124,HISTORICO!$N137,REG!$H$2:$H$124)+SUMIF(REG!$J$2:$J$124,HISTORICO!$N137,REG!$N$2:$N$124)+SUMIF(REG!$P$2:$P$124,HISTORICO!$N137,REG!$T$2:$T$124)+SUMIF(REG!$V$2:$V$124,HISTORICO!$N137,REG!$Z$2:$Z$124)+SUMIF(REG!$AB$2:$AB$124,HISTORICO!$N137,REG!$AF$2:$AF$124)</f>
        <v>0</v>
      </c>
      <c r="N136" s="6">
        <f>SUMIF(REG!$D$2:$D$124,HISTORICO!$N137,REG!$I$2:$I$124)+SUMIF(REG!$J$2:$J$124,HISTORICO!$N137,REG!$O$2:$O$124)+SUMIF(REG!$P$2:$P$124,HISTORICO!$N137,REG!$U$2:$U$124)+SUMIF(REG!$V$2:$V$124,HISTORICO!$N137,REG!$AA$2:$AA$124)+SUMIF(REG!$AB$2:$AB$124,HISTORICO!$N137,REG!$AG$2:$AG$124)</f>
        <v>0</v>
      </c>
      <c r="O136" s="6">
        <f>SUM(HISTORICO!$X137:$AA137)</f>
        <v>6</v>
      </c>
      <c r="P136" s="188">
        <f>HISTORICO!$AB137/HISTORICO!$O137</f>
        <v>0.6</v>
      </c>
    </row>
    <row r="137">
      <c r="A137" s="187" t="s">
        <v>439</v>
      </c>
      <c r="B137" s="6">
        <f>SUM(HISTORICO!$P138:$T138)</f>
        <v>10</v>
      </c>
      <c r="C137" s="6">
        <f>COUNTIF(REG!$D$2:$D$124,HISTORICO!$N138)</f>
        <v>0</v>
      </c>
      <c r="D137" s="6">
        <f>COUNTIF(REG!$J$2:$J$124,HISTORICO!$N138)</f>
        <v>0</v>
      </c>
      <c r="E137" s="6">
        <f>COUNTIF(REG!$P$2:$P$124,HISTORICO!$N138)</f>
        <v>0</v>
      </c>
      <c r="F137" s="6">
        <f>COUNTIF(REG!$V$2:$V$124,HISTORICO!$N138)</f>
        <v>0</v>
      </c>
      <c r="G137" s="6">
        <f>COUNTIF(REG!$AB$2:$AB$124,HISTORICO!$N138)</f>
        <v>0</v>
      </c>
      <c r="H137" s="161">
        <f>HISTORICO!$P138/HISTORICO!$O138</f>
        <v>0.3</v>
      </c>
      <c r="I137" s="161">
        <f>HISTORICO!$Q138/HISTORICO!$O138</f>
        <v>0.2</v>
      </c>
      <c r="J137" s="161">
        <f>(HISTORICO!$S138+HISTORICO!$T138)/HISTORICO!$O138</f>
        <v>0</v>
      </c>
      <c r="K137" s="6">
        <f>SUMIF(REG!$D$2:$D$124,HISTORICO!$N138,REG!$F$2:$F$124)+SUMIF(REG!$J$2:$J$124,HISTORICO!$N138,REG!$L$2:$L$124)+SUMIF(REG!$P$2:$P$124,HISTORICO!$N138,REG!$R$2:$R$124)+SUMIF(REG!$V$2:$V$124,HISTORICO!$N138,REG!$X$2:$X$124)+SUMIF(REG!$AB$2:$AB$124,HISTORICO!$N138,REG!$AD$2:$AD$124)</f>
        <v>0</v>
      </c>
      <c r="L137" s="6">
        <f>SUMIF(REG!$D$2:$D$124,HISTORICO!$N138,REG!$G$2:$G$124)+SUMIF(REG!$J$2:$J$124,HISTORICO!$N138,REG!$M$2:$M$124)+SUMIF(REG!$P$2:$P$124,HISTORICO!$N138,REG!$S$2:$S$124)+SUMIF(REG!$V$2:$V$124,HISTORICO!$N138,REG!$Y$2:$Y$124)+SUMIF(REG!$AB$2:$AB$124,HISTORICO!$N138,REG!$AE$2:$AE$124)</f>
        <v>0</v>
      </c>
      <c r="M137" s="6">
        <f>SUMIF(REG!$D$2:$D$124,HISTORICO!$N138,REG!$H$2:$H$124)+SUMIF(REG!$J$2:$J$124,HISTORICO!$N138,REG!$N$2:$N$124)+SUMIF(REG!$P$2:$P$124,HISTORICO!$N138,REG!$T$2:$T$124)+SUMIF(REG!$V$2:$V$124,HISTORICO!$N138,REG!$Z$2:$Z$124)+SUMIF(REG!$AB$2:$AB$124,HISTORICO!$N138,REG!$AF$2:$AF$124)</f>
        <v>0</v>
      </c>
      <c r="N137" s="6">
        <f>SUMIF(REG!$D$2:$D$124,HISTORICO!$N138,REG!$I$2:$I$124)+SUMIF(REG!$J$2:$J$124,HISTORICO!$N138,REG!$O$2:$O$124)+SUMIF(REG!$P$2:$P$124,HISTORICO!$N138,REG!$U$2:$U$124)+SUMIF(REG!$V$2:$V$124,HISTORICO!$N138,REG!$AA$2:$AA$124)+SUMIF(REG!$AB$2:$AB$124,HISTORICO!$N138,REG!$AG$2:$AG$124)</f>
        <v>0</v>
      </c>
      <c r="O137" s="6">
        <f>SUM(HISTORICO!$X138:$AA138)</f>
        <v>6</v>
      </c>
      <c r="P137" s="188">
        <f>HISTORICO!$AB138/HISTORICO!$O138</f>
        <v>0.6</v>
      </c>
    </row>
    <row r="138">
      <c r="A138" s="187" t="s">
        <v>440</v>
      </c>
      <c r="B138" s="6">
        <f>SUM(HISTORICO!$P139:$T139)</f>
        <v>10</v>
      </c>
      <c r="C138" s="6">
        <f>COUNTIF(REG!$D$2:$D$124,HISTORICO!$N139)</f>
        <v>0</v>
      </c>
      <c r="D138" s="6">
        <f>COUNTIF(REG!$J$2:$J$124,HISTORICO!$N139)</f>
        <v>0</v>
      </c>
      <c r="E138" s="6">
        <f>COUNTIF(REG!$P$2:$P$124,HISTORICO!$N139)</f>
        <v>0</v>
      </c>
      <c r="F138" s="6">
        <f>COUNTIF(REG!$V$2:$V$124,HISTORICO!$N139)</f>
        <v>0</v>
      </c>
      <c r="G138" s="6">
        <f>COUNTIF(REG!$AB$2:$AB$124,HISTORICO!$N139)</f>
        <v>0</v>
      </c>
      <c r="H138" s="161">
        <f>HISTORICO!$P139/HISTORICO!$O139</f>
        <v>0.7</v>
      </c>
      <c r="I138" s="161">
        <f>HISTORICO!$Q139/HISTORICO!$O139</f>
        <v>0.1</v>
      </c>
      <c r="J138" s="161">
        <f>(HISTORICO!$S139+HISTORICO!$T139)/HISTORICO!$O139</f>
        <v>0</v>
      </c>
      <c r="K138" s="6">
        <f>SUMIF(REG!$D$2:$D$124,HISTORICO!$N139,REG!$F$2:$F$124)+SUMIF(REG!$J$2:$J$124,HISTORICO!$N139,REG!$L$2:$L$124)+SUMIF(REG!$P$2:$P$124,HISTORICO!$N139,REG!$R$2:$R$124)+SUMIF(REG!$V$2:$V$124,HISTORICO!$N139,REG!$X$2:$X$124)+SUMIF(REG!$AB$2:$AB$124,HISTORICO!$N139,REG!$AD$2:$AD$124)</f>
        <v>0</v>
      </c>
      <c r="L138" s="6">
        <f>SUMIF(REG!$D$2:$D$124,HISTORICO!$N139,REG!$G$2:$G$124)+SUMIF(REG!$J$2:$J$124,HISTORICO!$N139,REG!$M$2:$M$124)+SUMIF(REG!$P$2:$P$124,HISTORICO!$N139,REG!$S$2:$S$124)+SUMIF(REG!$V$2:$V$124,HISTORICO!$N139,REG!$Y$2:$Y$124)+SUMIF(REG!$AB$2:$AB$124,HISTORICO!$N139,REG!$AE$2:$AE$124)</f>
        <v>0</v>
      </c>
      <c r="M138" s="6">
        <f>SUMIF(REG!$D$2:$D$124,HISTORICO!$N139,REG!$H$2:$H$124)+SUMIF(REG!$J$2:$J$124,HISTORICO!$N139,REG!$N$2:$N$124)+SUMIF(REG!$P$2:$P$124,HISTORICO!$N139,REG!$T$2:$T$124)+SUMIF(REG!$V$2:$V$124,HISTORICO!$N139,REG!$Z$2:$Z$124)+SUMIF(REG!$AB$2:$AB$124,HISTORICO!$N139,REG!$AF$2:$AF$124)</f>
        <v>0</v>
      </c>
      <c r="N138" s="6">
        <f>SUMIF(REG!$D$2:$D$124,HISTORICO!$N139,REG!$I$2:$I$124)+SUMIF(REG!$J$2:$J$124,HISTORICO!$N139,REG!$O$2:$O$124)+SUMIF(REG!$P$2:$P$124,HISTORICO!$N139,REG!$U$2:$U$124)+SUMIF(REG!$V$2:$V$124,HISTORICO!$N139,REG!$AA$2:$AA$124)+SUMIF(REG!$AB$2:$AB$124,HISTORICO!$N139,REG!$AG$2:$AG$124)</f>
        <v>0</v>
      </c>
      <c r="O138" s="6">
        <f>SUM(HISTORICO!$X139:$AA139)</f>
        <v>18</v>
      </c>
      <c r="P138" s="188">
        <f>HISTORICO!$AB139/HISTORICO!$O139</f>
        <v>1.8</v>
      </c>
    </row>
    <row r="139">
      <c r="A139" s="187" t="s">
        <v>441</v>
      </c>
      <c r="B139" s="6">
        <f>SUM(HISTORICO!$P140:$T140)</f>
        <v>9</v>
      </c>
      <c r="C139" s="6">
        <f>COUNTIF(REG!$D$2:$D$124,HISTORICO!$N140)</f>
        <v>5</v>
      </c>
      <c r="D139" s="6">
        <f>COUNTIF(REG!$J$2:$J$124,HISTORICO!$N140)</f>
        <v>0</v>
      </c>
      <c r="E139" s="6">
        <f>COUNTIF(REG!$P$2:$P$124,HISTORICO!$N140)</f>
        <v>0</v>
      </c>
      <c r="F139" s="6">
        <f>COUNTIF(REG!$V$2:$V$124,HISTORICO!$N140)</f>
        <v>0</v>
      </c>
      <c r="G139" s="6">
        <f>COUNTIF(REG!$AB$2:$AB$124,HISTORICO!$N140)</f>
        <v>0</v>
      </c>
      <c r="H139" s="161">
        <f>HISTORICO!$P140/HISTORICO!$O140</f>
        <v>0.3333333333</v>
      </c>
      <c r="I139" s="161">
        <f>HISTORICO!$Q140/HISTORICO!$O140</f>
        <v>0.4444444444</v>
      </c>
      <c r="J139" s="161">
        <f>(HISTORICO!$S140+HISTORICO!$T140)/HISTORICO!$O140</f>
        <v>0</v>
      </c>
      <c r="K139" s="6">
        <f>SUMIF(REG!$D$2:$D$124,HISTORICO!$N140,REG!$F$2:$F$124)+SUMIF(REG!$J$2:$J$124,HISTORICO!$N140,REG!$L$2:$L$124)+SUMIF(REG!$P$2:$P$124,HISTORICO!$N140,REG!$R$2:$R$124)+SUMIF(REG!$V$2:$V$124,HISTORICO!$N140,REG!$X$2:$X$124)+SUMIF(REG!$AB$2:$AB$124,HISTORICO!$N140,REG!$AD$2:$AD$124)</f>
        <v>8</v>
      </c>
      <c r="L139" s="6">
        <f>SUMIF(REG!$D$2:$D$124,HISTORICO!$N140,REG!$G$2:$G$124)+SUMIF(REG!$J$2:$J$124,HISTORICO!$N140,REG!$M$2:$M$124)+SUMIF(REG!$P$2:$P$124,HISTORICO!$N140,REG!$S$2:$S$124)+SUMIF(REG!$V$2:$V$124,HISTORICO!$N140,REG!$Y$2:$Y$124)+SUMIF(REG!$AB$2:$AB$124,HISTORICO!$N140,REG!$AE$2:$AE$124)</f>
        <v>0</v>
      </c>
      <c r="M139" s="6">
        <f>SUMIF(REG!$D$2:$D$124,HISTORICO!$N140,REG!$H$2:$H$124)+SUMIF(REG!$J$2:$J$124,HISTORICO!$N140,REG!$N$2:$N$124)+SUMIF(REG!$P$2:$P$124,HISTORICO!$N140,REG!$T$2:$T$124)+SUMIF(REG!$V$2:$V$124,HISTORICO!$N140,REG!$Z$2:$Z$124)+SUMIF(REG!$AB$2:$AB$124,HISTORICO!$N140,REG!$AF$2:$AF$124)</f>
        <v>4</v>
      </c>
      <c r="N139" s="6">
        <f>SUMIF(REG!$D$2:$D$124,HISTORICO!$N140,REG!$I$2:$I$124)+SUMIF(REG!$J$2:$J$124,HISTORICO!$N140,REG!$O$2:$O$124)+SUMIF(REG!$P$2:$P$124,HISTORICO!$N140,REG!$U$2:$U$124)+SUMIF(REG!$V$2:$V$124,HISTORICO!$N140,REG!$AA$2:$AA$124)+SUMIF(REG!$AB$2:$AB$124,HISTORICO!$N140,REG!$AG$2:$AG$124)</f>
        <v>0</v>
      </c>
      <c r="O139" s="6">
        <f>SUM(HISTORICO!$X140:$AA140)</f>
        <v>9</v>
      </c>
      <c r="P139" s="188">
        <f>HISTORICO!$AB140/HISTORICO!$O140</f>
        <v>1</v>
      </c>
    </row>
    <row r="140">
      <c r="A140" s="187" t="s">
        <v>449</v>
      </c>
      <c r="B140" s="6">
        <f>SUM(HISTORICO!$P141:$T141)</f>
        <v>9</v>
      </c>
      <c r="C140" s="6">
        <f>COUNTIF(REG!$D$2:$D$124,HISTORICO!$N141)</f>
        <v>0</v>
      </c>
      <c r="D140" s="6">
        <f>COUNTIF(REG!$J$2:$J$124,HISTORICO!$N141)</f>
        <v>0</v>
      </c>
      <c r="E140" s="6">
        <f>COUNTIF(REG!$P$2:$P$124,HISTORICO!$N141)</f>
        <v>0</v>
      </c>
      <c r="F140" s="6">
        <f>COUNTIF(REG!$V$2:$V$124,HISTORICO!$N141)</f>
        <v>0</v>
      </c>
      <c r="G140" s="6">
        <f>COUNTIF(REG!$AB$2:$AB$124,HISTORICO!$N141)</f>
        <v>0</v>
      </c>
      <c r="H140" s="161">
        <f>HISTORICO!$P141/HISTORICO!$O141</f>
        <v>0.2222222222</v>
      </c>
      <c r="I140" s="161">
        <f>HISTORICO!$Q141/HISTORICO!$O141</f>
        <v>0.4444444444</v>
      </c>
      <c r="J140" s="161">
        <f>(HISTORICO!$S141+HISTORICO!$T141)/HISTORICO!$O141</f>
        <v>0.3333333333</v>
      </c>
      <c r="K140" s="6">
        <f>SUMIF(REG!$D$2:$D$124,HISTORICO!$N141,REG!$F$2:$F$124)+SUMIF(REG!$J$2:$J$124,HISTORICO!$N141,REG!$L$2:$L$124)+SUMIF(REG!$P$2:$P$124,HISTORICO!$N141,REG!$R$2:$R$124)+SUMIF(REG!$V$2:$V$124,HISTORICO!$N141,REG!$X$2:$X$124)+SUMIF(REG!$AB$2:$AB$124,HISTORICO!$N141,REG!$AD$2:$AD$124)</f>
        <v>0</v>
      </c>
      <c r="L140" s="6">
        <f>SUMIF(REG!$D$2:$D$124,HISTORICO!$N141,REG!$G$2:$G$124)+SUMIF(REG!$J$2:$J$124,HISTORICO!$N141,REG!$M$2:$M$124)+SUMIF(REG!$P$2:$P$124,HISTORICO!$N141,REG!$S$2:$S$124)+SUMIF(REG!$V$2:$V$124,HISTORICO!$N141,REG!$Y$2:$Y$124)+SUMIF(REG!$AB$2:$AB$124,HISTORICO!$N141,REG!$AE$2:$AE$124)</f>
        <v>0</v>
      </c>
      <c r="M140" s="6">
        <f>SUMIF(REG!$D$2:$D$124,HISTORICO!$N141,REG!$H$2:$H$124)+SUMIF(REG!$J$2:$J$124,HISTORICO!$N141,REG!$N$2:$N$124)+SUMIF(REG!$P$2:$P$124,HISTORICO!$N141,REG!$T$2:$T$124)+SUMIF(REG!$V$2:$V$124,HISTORICO!$N141,REG!$Z$2:$Z$124)+SUMIF(REG!$AB$2:$AB$124,HISTORICO!$N141,REG!$AF$2:$AF$124)</f>
        <v>0</v>
      </c>
      <c r="N140" s="6">
        <f>SUMIF(REG!$D$2:$D$124,HISTORICO!$N141,REG!$I$2:$I$124)+SUMIF(REG!$J$2:$J$124,HISTORICO!$N141,REG!$O$2:$O$124)+SUMIF(REG!$P$2:$P$124,HISTORICO!$N141,REG!$U$2:$U$124)+SUMIF(REG!$V$2:$V$124,HISTORICO!$N141,REG!$AA$2:$AA$124)+SUMIF(REG!$AB$2:$AB$124,HISTORICO!$N141,REG!$AG$2:$AG$124)</f>
        <v>0</v>
      </c>
      <c r="O140" s="6">
        <f>SUM(HISTORICO!$X141:$AA141)</f>
        <v>8</v>
      </c>
      <c r="P140" s="188">
        <f>HISTORICO!$AB141/HISTORICO!$O141</f>
        <v>0.8888888889</v>
      </c>
    </row>
    <row r="141">
      <c r="A141" s="187" t="s">
        <v>450</v>
      </c>
      <c r="B141" s="6">
        <f>SUM(HISTORICO!$P142:$T142)</f>
        <v>9</v>
      </c>
      <c r="C141" s="6">
        <f>COUNTIF(REG!$D$2:$D$124,HISTORICO!$N142)</f>
        <v>0</v>
      </c>
      <c r="D141" s="6">
        <f>COUNTIF(REG!$J$2:$J$124,HISTORICO!$N142)</f>
        <v>0</v>
      </c>
      <c r="E141" s="6">
        <f>COUNTIF(REG!$P$2:$P$124,HISTORICO!$N142)</f>
        <v>0</v>
      </c>
      <c r="F141" s="6">
        <f>COUNTIF(REG!$V$2:$V$124,HISTORICO!$N142)</f>
        <v>0</v>
      </c>
      <c r="G141" s="6">
        <f>COUNTIF(REG!$AB$2:$AB$124,HISTORICO!$N142)</f>
        <v>0</v>
      </c>
      <c r="H141" s="161">
        <f>HISTORICO!$P142/HISTORICO!$O142</f>
        <v>0.4444444444</v>
      </c>
      <c r="I141" s="161">
        <f>HISTORICO!$Q142/HISTORICO!$O142</f>
        <v>0.1111111111</v>
      </c>
      <c r="J141" s="161">
        <f>(HISTORICO!$S142+HISTORICO!$T142)/HISTORICO!$O142</f>
        <v>0.2222222222</v>
      </c>
      <c r="K141" s="6">
        <f>SUMIF(REG!$D$2:$D$124,HISTORICO!$N142,REG!$F$2:$F$124)+SUMIF(REG!$J$2:$J$124,HISTORICO!$N142,REG!$L$2:$L$124)+SUMIF(REG!$P$2:$P$124,HISTORICO!$N142,REG!$R$2:$R$124)+SUMIF(REG!$V$2:$V$124,HISTORICO!$N142,REG!$X$2:$X$124)+SUMIF(REG!$AB$2:$AB$124,HISTORICO!$N142,REG!$AD$2:$AD$124)</f>
        <v>0</v>
      </c>
      <c r="L141" s="6">
        <f>SUMIF(REG!$D$2:$D$124,HISTORICO!$N142,REG!$G$2:$G$124)+SUMIF(REG!$J$2:$J$124,HISTORICO!$N142,REG!$M$2:$M$124)+SUMIF(REG!$P$2:$P$124,HISTORICO!$N142,REG!$S$2:$S$124)+SUMIF(REG!$V$2:$V$124,HISTORICO!$N142,REG!$Y$2:$Y$124)+SUMIF(REG!$AB$2:$AB$124,HISTORICO!$N142,REG!$AE$2:$AE$124)</f>
        <v>0</v>
      </c>
      <c r="M141" s="6">
        <f>SUMIF(REG!$D$2:$D$124,HISTORICO!$N142,REG!$H$2:$H$124)+SUMIF(REG!$J$2:$J$124,HISTORICO!$N142,REG!$N$2:$N$124)+SUMIF(REG!$P$2:$P$124,HISTORICO!$N142,REG!$T$2:$T$124)+SUMIF(REG!$V$2:$V$124,HISTORICO!$N142,REG!$Z$2:$Z$124)+SUMIF(REG!$AB$2:$AB$124,HISTORICO!$N142,REG!$AF$2:$AF$124)</f>
        <v>0</v>
      </c>
      <c r="N141" s="6">
        <f>SUMIF(REG!$D$2:$D$124,HISTORICO!$N142,REG!$I$2:$I$124)+SUMIF(REG!$J$2:$J$124,HISTORICO!$N142,REG!$O$2:$O$124)+SUMIF(REG!$P$2:$P$124,HISTORICO!$N142,REG!$U$2:$U$124)+SUMIF(REG!$V$2:$V$124,HISTORICO!$N142,REG!$AA$2:$AA$124)+SUMIF(REG!$AB$2:$AB$124,HISTORICO!$N142,REG!$AG$2:$AG$124)</f>
        <v>0</v>
      </c>
      <c r="O141" s="6">
        <f>SUM(HISTORICO!$X142:$AA142)</f>
        <v>10</v>
      </c>
      <c r="P141" s="188">
        <f>HISTORICO!$AB142/HISTORICO!$O142</f>
        <v>1.111111111</v>
      </c>
    </row>
    <row r="142">
      <c r="A142" s="187" t="s">
        <v>369</v>
      </c>
      <c r="B142" s="6">
        <f>SUM(HISTORICO!$P143:$T143)</f>
        <v>9</v>
      </c>
      <c r="C142" s="6">
        <f>COUNTIF(REG!$D$2:$D$124,HISTORICO!$N143)</f>
        <v>0</v>
      </c>
      <c r="D142" s="6">
        <f>COUNTIF(REG!$J$2:$J$124,HISTORICO!$N143)</f>
        <v>0</v>
      </c>
      <c r="E142" s="6">
        <f>COUNTIF(REG!$P$2:$P$124,HISTORICO!$N143)</f>
        <v>0</v>
      </c>
      <c r="F142" s="6">
        <f>COUNTIF(REG!$V$2:$V$124,HISTORICO!$N143)</f>
        <v>1</v>
      </c>
      <c r="G142" s="6">
        <f>COUNTIF(REG!$AB$2:$AB$124,HISTORICO!$N143)</f>
        <v>0</v>
      </c>
      <c r="H142" s="161">
        <f>HISTORICO!$P143/HISTORICO!$O143</f>
        <v>0.5555555556</v>
      </c>
      <c r="I142" s="161">
        <f>HISTORICO!$Q143/HISTORICO!$O143</f>
        <v>0.3333333333</v>
      </c>
      <c r="J142" s="161">
        <f>(HISTORICO!$S143+HISTORICO!$T143)/HISTORICO!$O143</f>
        <v>0.1111111111</v>
      </c>
      <c r="K142" s="6">
        <f>SUMIF(REG!$D$2:$D$124,HISTORICO!$N143,REG!$F$2:$F$124)+SUMIF(REG!$J$2:$J$124,HISTORICO!$N143,REG!$L$2:$L$124)+SUMIF(REG!$P$2:$P$124,HISTORICO!$N143,REG!$R$2:$R$124)+SUMIF(REG!$V$2:$V$124,HISTORICO!$N143,REG!$X$2:$X$124)+SUMIF(REG!$AB$2:$AB$124,HISTORICO!$N143,REG!$AD$2:$AD$124)</f>
        <v>0</v>
      </c>
      <c r="L142" s="6">
        <f>SUMIF(REG!$D$2:$D$124,HISTORICO!$N143,REG!$G$2:$G$124)+SUMIF(REG!$J$2:$J$124,HISTORICO!$N143,REG!$M$2:$M$124)+SUMIF(REG!$P$2:$P$124,HISTORICO!$N143,REG!$S$2:$S$124)+SUMIF(REG!$V$2:$V$124,HISTORICO!$N143,REG!$Y$2:$Y$124)+SUMIF(REG!$AB$2:$AB$124,HISTORICO!$N143,REG!$AE$2:$AE$124)</f>
        <v>0</v>
      </c>
      <c r="M142" s="6">
        <f>SUMIF(REG!$D$2:$D$124,HISTORICO!$N143,REG!$H$2:$H$124)+SUMIF(REG!$J$2:$J$124,HISTORICO!$N143,REG!$N$2:$N$124)+SUMIF(REG!$P$2:$P$124,HISTORICO!$N143,REG!$T$2:$T$124)+SUMIF(REG!$V$2:$V$124,HISTORICO!$N143,REG!$Z$2:$Z$124)+SUMIF(REG!$AB$2:$AB$124,HISTORICO!$N143,REG!$AF$2:$AF$124)</f>
        <v>0</v>
      </c>
      <c r="N142" s="6">
        <f>SUMIF(REG!$D$2:$D$124,HISTORICO!$N143,REG!$I$2:$I$124)+SUMIF(REG!$J$2:$J$124,HISTORICO!$N143,REG!$O$2:$O$124)+SUMIF(REG!$P$2:$P$124,HISTORICO!$N143,REG!$U$2:$U$124)+SUMIF(REG!$V$2:$V$124,HISTORICO!$N143,REG!$AA$2:$AA$124)+SUMIF(REG!$AB$2:$AB$124,HISTORICO!$N143,REG!$AG$2:$AG$124)</f>
        <v>0</v>
      </c>
      <c r="O142" s="6">
        <f>SUM(HISTORICO!$X143:$AA143)</f>
        <v>14</v>
      </c>
      <c r="P142" s="188">
        <f>HISTORICO!$AB143/HISTORICO!$O143</f>
        <v>1.555555556</v>
      </c>
    </row>
    <row r="143">
      <c r="A143" s="187" t="s">
        <v>68</v>
      </c>
      <c r="B143" s="6">
        <f>SUM(HISTORICO!$P144:$T144)</f>
        <v>9</v>
      </c>
      <c r="C143" s="6">
        <f>COUNTIF(REG!$D$2:$D$124,HISTORICO!$N144)</f>
        <v>0</v>
      </c>
      <c r="D143" s="6">
        <f>COUNTIF(REG!$J$2:$J$124,HISTORICO!$N144)</f>
        <v>0</v>
      </c>
      <c r="E143" s="6">
        <f>COUNTIF(REG!$P$2:$P$124,HISTORICO!$N144)</f>
        <v>0</v>
      </c>
      <c r="F143" s="6">
        <f>COUNTIF(REG!$V$2:$V$124,HISTORICO!$N144)</f>
        <v>0</v>
      </c>
      <c r="G143" s="6">
        <f>COUNTIF(REG!$AB$2:$AB$124,HISTORICO!$N144)</f>
        <v>0</v>
      </c>
      <c r="H143" s="161">
        <f>HISTORICO!$P144/HISTORICO!$O144</f>
        <v>0.4444444444</v>
      </c>
      <c r="I143" s="161">
        <f>HISTORICO!$Q144/HISTORICO!$O144</f>
        <v>0.2222222222</v>
      </c>
      <c r="J143" s="161">
        <f>(HISTORICO!$S144+HISTORICO!$T144)/HISTORICO!$O144</f>
        <v>0</v>
      </c>
      <c r="K143" s="6">
        <f>SUMIF(REG!$D$2:$D$124,HISTORICO!$N144,REG!$F$2:$F$124)+SUMIF(REG!$J$2:$J$124,HISTORICO!$N144,REG!$L$2:$L$124)+SUMIF(REG!$P$2:$P$124,HISTORICO!$N144,REG!$R$2:$R$124)+SUMIF(REG!$V$2:$V$124,HISTORICO!$N144,REG!$X$2:$X$124)+SUMIF(REG!$AB$2:$AB$124,HISTORICO!$N144,REG!$AD$2:$AD$124)</f>
        <v>0</v>
      </c>
      <c r="L143" s="6">
        <f>SUMIF(REG!$D$2:$D$124,HISTORICO!$N144,REG!$G$2:$G$124)+SUMIF(REG!$J$2:$J$124,HISTORICO!$N144,REG!$M$2:$M$124)+SUMIF(REG!$P$2:$P$124,HISTORICO!$N144,REG!$S$2:$S$124)+SUMIF(REG!$V$2:$V$124,HISTORICO!$N144,REG!$Y$2:$Y$124)+SUMIF(REG!$AB$2:$AB$124,HISTORICO!$N144,REG!$AE$2:$AE$124)</f>
        <v>0</v>
      </c>
      <c r="M143" s="6">
        <f>SUMIF(REG!$D$2:$D$124,HISTORICO!$N144,REG!$H$2:$H$124)+SUMIF(REG!$J$2:$J$124,HISTORICO!$N144,REG!$N$2:$N$124)+SUMIF(REG!$P$2:$P$124,HISTORICO!$N144,REG!$T$2:$T$124)+SUMIF(REG!$V$2:$V$124,HISTORICO!$N144,REG!$Z$2:$Z$124)+SUMIF(REG!$AB$2:$AB$124,HISTORICO!$N144,REG!$AF$2:$AF$124)</f>
        <v>0</v>
      </c>
      <c r="N143" s="6">
        <f>SUMIF(REG!$D$2:$D$124,HISTORICO!$N144,REG!$I$2:$I$124)+SUMIF(REG!$J$2:$J$124,HISTORICO!$N144,REG!$O$2:$O$124)+SUMIF(REG!$P$2:$P$124,HISTORICO!$N144,REG!$U$2:$U$124)+SUMIF(REG!$V$2:$V$124,HISTORICO!$N144,REG!$AA$2:$AA$124)+SUMIF(REG!$AB$2:$AB$124,HISTORICO!$N144,REG!$AG$2:$AG$124)</f>
        <v>0</v>
      </c>
      <c r="O143" s="6">
        <f>SUM(HISTORICO!$X144:$AA144)</f>
        <v>10</v>
      </c>
      <c r="P143" s="188">
        <f>HISTORICO!$AB144/HISTORICO!$O144</f>
        <v>1.111111111</v>
      </c>
    </row>
    <row r="144">
      <c r="A144" s="187" t="s">
        <v>461</v>
      </c>
      <c r="B144" s="6">
        <f>SUM(HISTORICO!$P145:$T145)</f>
        <v>8</v>
      </c>
      <c r="C144" s="6">
        <f>COUNTIF(REG!$D$2:$D$124,HISTORICO!$N145)</f>
        <v>0</v>
      </c>
      <c r="D144" s="6">
        <f>COUNTIF(REG!$J$2:$J$124,HISTORICO!$N145)</f>
        <v>2</v>
      </c>
      <c r="E144" s="6">
        <f>COUNTIF(REG!$P$2:$P$124,HISTORICO!$N145)</f>
        <v>0</v>
      </c>
      <c r="F144" s="6">
        <f>COUNTIF(REG!$V$2:$V$124,HISTORICO!$N145)</f>
        <v>0</v>
      </c>
      <c r="G144" s="6">
        <f>COUNTIF(REG!$AB$2:$AB$124,HISTORICO!$N145)</f>
        <v>0</v>
      </c>
      <c r="H144" s="161">
        <f>HISTORICO!$P145/HISTORICO!$O145</f>
        <v>0.375</v>
      </c>
      <c r="I144" s="161">
        <f>HISTORICO!$Q145/HISTORICO!$O145</f>
        <v>0.375</v>
      </c>
      <c r="J144" s="161">
        <f>(HISTORICO!$S145+HISTORICO!$T145)/HISTORICO!$O145</f>
        <v>0.125</v>
      </c>
      <c r="K144" s="6">
        <f>SUMIF(REG!$D$2:$D$124,HISTORICO!$N145,REG!$F$2:$F$124)+SUMIF(REG!$J$2:$J$124,HISTORICO!$N145,REG!$L$2:$L$124)+SUMIF(REG!$P$2:$P$124,HISTORICO!$N145,REG!$R$2:$R$124)+SUMIF(REG!$V$2:$V$124,HISTORICO!$N145,REG!$X$2:$X$124)+SUMIF(REG!$AB$2:$AB$124,HISTORICO!$N145,REG!$AD$2:$AD$124)</f>
        <v>0</v>
      </c>
      <c r="L144" s="6">
        <f>SUMIF(REG!$D$2:$D$124,HISTORICO!$N145,REG!$G$2:$G$124)+SUMIF(REG!$J$2:$J$124,HISTORICO!$N145,REG!$M$2:$M$124)+SUMIF(REG!$P$2:$P$124,HISTORICO!$N145,REG!$S$2:$S$124)+SUMIF(REG!$V$2:$V$124,HISTORICO!$N145,REG!$Y$2:$Y$124)+SUMIF(REG!$AB$2:$AB$124,HISTORICO!$N145,REG!$AE$2:$AE$124)</f>
        <v>0</v>
      </c>
      <c r="M144" s="6">
        <f>SUMIF(REG!$D$2:$D$124,HISTORICO!$N145,REG!$H$2:$H$124)+SUMIF(REG!$J$2:$J$124,HISTORICO!$N145,REG!$N$2:$N$124)+SUMIF(REG!$P$2:$P$124,HISTORICO!$N145,REG!$T$2:$T$124)+SUMIF(REG!$V$2:$V$124,HISTORICO!$N145,REG!$Z$2:$Z$124)+SUMIF(REG!$AB$2:$AB$124,HISTORICO!$N145,REG!$AF$2:$AF$124)</f>
        <v>0</v>
      </c>
      <c r="N144" s="6">
        <f>SUMIF(REG!$D$2:$D$124,HISTORICO!$N145,REG!$I$2:$I$124)+SUMIF(REG!$J$2:$J$124,HISTORICO!$N145,REG!$O$2:$O$124)+SUMIF(REG!$P$2:$P$124,HISTORICO!$N145,REG!$U$2:$U$124)+SUMIF(REG!$V$2:$V$124,HISTORICO!$N145,REG!$AA$2:$AA$124)+SUMIF(REG!$AB$2:$AB$124,HISTORICO!$N145,REG!$AG$2:$AG$124)</f>
        <v>0</v>
      </c>
      <c r="O144" s="6">
        <f>SUM(HISTORICO!$X145:$AA145)</f>
        <v>8</v>
      </c>
      <c r="P144" s="188">
        <f>HISTORICO!$AB145/HISTORICO!$O145</f>
        <v>1</v>
      </c>
    </row>
    <row r="145">
      <c r="A145" s="187" t="s">
        <v>466</v>
      </c>
      <c r="B145" s="6">
        <f>SUM(HISTORICO!$P146:$T146)</f>
        <v>8</v>
      </c>
      <c r="C145" s="6">
        <f>COUNTIF(REG!$D$2:$D$124,HISTORICO!$N146)</f>
        <v>0</v>
      </c>
      <c r="D145" s="6">
        <f>COUNTIF(REG!$J$2:$J$124,HISTORICO!$N146)</f>
        <v>1</v>
      </c>
      <c r="E145" s="6">
        <f>COUNTIF(REG!$P$2:$P$124,HISTORICO!$N146)</f>
        <v>1</v>
      </c>
      <c r="F145" s="6">
        <f>COUNTIF(REG!$V$2:$V$124,HISTORICO!$N146)</f>
        <v>0</v>
      </c>
      <c r="G145" s="6">
        <f>COUNTIF(REG!$AB$2:$AB$124,HISTORICO!$N146)</f>
        <v>0</v>
      </c>
      <c r="H145" s="161">
        <f>HISTORICO!$P146/HISTORICO!$O146</f>
        <v>0.375</v>
      </c>
      <c r="I145" s="161">
        <f>HISTORICO!$Q146/HISTORICO!$O146</f>
        <v>0.375</v>
      </c>
      <c r="J145" s="161">
        <f>(HISTORICO!$S146+HISTORICO!$T146)/HISTORICO!$O146</f>
        <v>0.125</v>
      </c>
      <c r="K145" s="6">
        <f>SUMIF(REG!$D$2:$D$124,HISTORICO!$N146,REG!$F$2:$F$124)+SUMIF(REG!$J$2:$J$124,HISTORICO!$N146,REG!$L$2:$L$124)+SUMIF(REG!$P$2:$P$124,HISTORICO!$N146,REG!$R$2:$R$124)+SUMIF(REG!$V$2:$V$124,HISTORICO!$N146,REG!$X$2:$X$124)+SUMIF(REG!$AB$2:$AB$124,HISTORICO!$N146,REG!$AD$2:$AD$124)</f>
        <v>0</v>
      </c>
      <c r="L145" s="6">
        <f>SUMIF(REG!$D$2:$D$124,HISTORICO!$N146,REG!$G$2:$G$124)+SUMIF(REG!$J$2:$J$124,HISTORICO!$N146,REG!$M$2:$M$124)+SUMIF(REG!$P$2:$P$124,HISTORICO!$N146,REG!$S$2:$S$124)+SUMIF(REG!$V$2:$V$124,HISTORICO!$N146,REG!$Y$2:$Y$124)+SUMIF(REG!$AB$2:$AB$124,HISTORICO!$N146,REG!$AE$2:$AE$124)</f>
        <v>0</v>
      </c>
      <c r="M145" s="6">
        <f>SUMIF(REG!$D$2:$D$124,HISTORICO!$N146,REG!$H$2:$H$124)+SUMIF(REG!$J$2:$J$124,HISTORICO!$N146,REG!$N$2:$N$124)+SUMIF(REG!$P$2:$P$124,HISTORICO!$N146,REG!$T$2:$T$124)+SUMIF(REG!$V$2:$V$124,HISTORICO!$N146,REG!$Z$2:$Z$124)+SUMIF(REG!$AB$2:$AB$124,HISTORICO!$N146,REG!$AF$2:$AF$124)</f>
        <v>0</v>
      </c>
      <c r="N145" s="6">
        <f>SUMIF(REG!$D$2:$D$124,HISTORICO!$N146,REG!$I$2:$I$124)+SUMIF(REG!$J$2:$J$124,HISTORICO!$N146,REG!$O$2:$O$124)+SUMIF(REG!$P$2:$P$124,HISTORICO!$N146,REG!$U$2:$U$124)+SUMIF(REG!$V$2:$V$124,HISTORICO!$N146,REG!$AA$2:$AA$124)+SUMIF(REG!$AB$2:$AB$124,HISTORICO!$N146,REG!$AG$2:$AG$124)</f>
        <v>0</v>
      </c>
      <c r="O145" s="6">
        <f>SUM(HISTORICO!$X146:$AA146)</f>
        <v>6</v>
      </c>
      <c r="P145" s="188">
        <f>HISTORICO!$AB146/HISTORICO!$O146</f>
        <v>0.75</v>
      </c>
    </row>
    <row r="146">
      <c r="A146" s="187" t="s">
        <v>383</v>
      </c>
      <c r="B146" s="6">
        <f>SUM(HISTORICO!$P147:$T147)</f>
        <v>8</v>
      </c>
      <c r="C146" s="6">
        <f>COUNTIF(REG!$D$2:$D$124,HISTORICO!$N147)</f>
        <v>0</v>
      </c>
      <c r="D146" s="6">
        <f>COUNTIF(REG!$J$2:$J$124,HISTORICO!$N147)</f>
        <v>2</v>
      </c>
      <c r="E146" s="6">
        <f>COUNTIF(REG!$P$2:$P$124,HISTORICO!$N147)</f>
        <v>0</v>
      </c>
      <c r="F146" s="6">
        <f>COUNTIF(REG!$V$2:$V$124,HISTORICO!$N147)</f>
        <v>0</v>
      </c>
      <c r="G146" s="6">
        <f>COUNTIF(REG!$AB$2:$AB$124,HISTORICO!$N147)</f>
        <v>0</v>
      </c>
      <c r="H146" s="161">
        <f>HISTORICO!$P147/HISTORICO!$O147</f>
        <v>0.25</v>
      </c>
      <c r="I146" s="161">
        <f>HISTORICO!$Q147/HISTORICO!$O147</f>
        <v>0.25</v>
      </c>
      <c r="J146" s="161">
        <f>(HISTORICO!$S147+HISTORICO!$T147)/HISTORICO!$O147</f>
        <v>0.125</v>
      </c>
      <c r="K146" s="6">
        <f>SUMIF(REG!$D$2:$D$124,HISTORICO!$N147,REG!$F$2:$F$124)+SUMIF(REG!$J$2:$J$124,HISTORICO!$N147,REG!$L$2:$L$124)+SUMIF(REG!$P$2:$P$124,HISTORICO!$N147,REG!$R$2:$R$124)+SUMIF(REG!$V$2:$V$124,HISTORICO!$N147,REG!$X$2:$X$124)+SUMIF(REG!$AB$2:$AB$124,HISTORICO!$N147,REG!$AD$2:$AD$124)</f>
        <v>2</v>
      </c>
      <c r="L146" s="6">
        <f>SUMIF(REG!$D$2:$D$124,HISTORICO!$N147,REG!$G$2:$G$124)+SUMIF(REG!$J$2:$J$124,HISTORICO!$N147,REG!$M$2:$M$124)+SUMIF(REG!$P$2:$P$124,HISTORICO!$N147,REG!$S$2:$S$124)+SUMIF(REG!$V$2:$V$124,HISTORICO!$N147,REG!$Y$2:$Y$124)+SUMIF(REG!$AB$2:$AB$124,HISTORICO!$N147,REG!$AE$2:$AE$124)</f>
        <v>0</v>
      </c>
      <c r="M146" s="6">
        <f>SUMIF(REG!$D$2:$D$124,HISTORICO!$N147,REG!$H$2:$H$124)+SUMIF(REG!$J$2:$J$124,HISTORICO!$N147,REG!$N$2:$N$124)+SUMIF(REG!$P$2:$P$124,HISTORICO!$N147,REG!$T$2:$T$124)+SUMIF(REG!$V$2:$V$124,HISTORICO!$N147,REG!$Z$2:$Z$124)+SUMIF(REG!$AB$2:$AB$124,HISTORICO!$N147,REG!$AF$2:$AF$124)</f>
        <v>0</v>
      </c>
      <c r="N146" s="6">
        <f>SUMIF(REG!$D$2:$D$124,HISTORICO!$N147,REG!$I$2:$I$124)+SUMIF(REG!$J$2:$J$124,HISTORICO!$N147,REG!$O$2:$O$124)+SUMIF(REG!$P$2:$P$124,HISTORICO!$N147,REG!$U$2:$U$124)+SUMIF(REG!$V$2:$V$124,HISTORICO!$N147,REG!$AA$2:$AA$124)+SUMIF(REG!$AB$2:$AB$124,HISTORICO!$N147,REG!$AG$2:$AG$124)</f>
        <v>0</v>
      </c>
      <c r="O146" s="6">
        <f>SUM(HISTORICO!$X147:$AA147)</f>
        <v>6</v>
      </c>
      <c r="P146" s="188">
        <f>HISTORICO!$AB147/HISTORICO!$O147</f>
        <v>0.75</v>
      </c>
    </row>
    <row r="147">
      <c r="A147" s="189" t="s">
        <v>41</v>
      </c>
      <c r="B147" s="6">
        <f>SUM(HISTORICO!$P148:$T148)</f>
        <v>8</v>
      </c>
      <c r="C147" s="6">
        <f>COUNTIF(REG!$D$2:$D$124,HISTORICO!$N148)</f>
        <v>0</v>
      </c>
      <c r="D147" s="6">
        <f>COUNTIF(REG!$J$2:$J$124,HISTORICO!$N148)</f>
        <v>0</v>
      </c>
      <c r="E147" s="6">
        <f>COUNTIF(REG!$P$2:$P$124,HISTORICO!$N148)</f>
        <v>0</v>
      </c>
      <c r="F147" s="6">
        <f>COUNTIF(REG!$V$2:$V$124,HISTORICO!$N148)</f>
        <v>0</v>
      </c>
      <c r="G147" s="6">
        <f>COUNTIF(REG!$AB$2:$AB$124,HISTORICO!$N148)</f>
        <v>0</v>
      </c>
      <c r="H147" s="161">
        <f>HISTORICO!$P148/HISTORICO!$O148</f>
        <v>0</v>
      </c>
      <c r="I147" s="161">
        <f>HISTORICO!$Q148/HISTORICO!$O148</f>
        <v>0.25</v>
      </c>
      <c r="J147" s="161">
        <f>(HISTORICO!$S148+HISTORICO!$T148)/HISTORICO!$O148</f>
        <v>0.5</v>
      </c>
      <c r="K147" s="6">
        <f>SUMIF(REG!$D$2:$D$124,HISTORICO!$N148,REG!$F$2:$F$124)+SUMIF(REG!$J$2:$J$124,HISTORICO!$N148,REG!$L$2:$L$124)+SUMIF(REG!$P$2:$P$124,HISTORICO!$N148,REG!$R$2:$R$124)+SUMIF(REG!$V$2:$V$124,HISTORICO!$N148,REG!$X$2:$X$124)+SUMIF(REG!$AB$2:$AB$124,HISTORICO!$N148,REG!$AD$2:$AD$124)</f>
        <v>0</v>
      </c>
      <c r="L147" s="6">
        <f>SUMIF(REG!$D$2:$D$124,HISTORICO!$N148,REG!$G$2:$G$124)+SUMIF(REG!$J$2:$J$124,HISTORICO!$N148,REG!$M$2:$M$124)+SUMIF(REG!$P$2:$P$124,HISTORICO!$N148,REG!$S$2:$S$124)+SUMIF(REG!$V$2:$V$124,HISTORICO!$N148,REG!$Y$2:$Y$124)+SUMIF(REG!$AB$2:$AB$124,HISTORICO!$N148,REG!$AE$2:$AE$124)</f>
        <v>0</v>
      </c>
      <c r="M147" s="6">
        <f>SUMIF(REG!$D$2:$D$124,HISTORICO!$N148,REG!$H$2:$H$124)+SUMIF(REG!$J$2:$J$124,HISTORICO!$N148,REG!$N$2:$N$124)+SUMIF(REG!$P$2:$P$124,HISTORICO!$N148,REG!$T$2:$T$124)+SUMIF(REG!$V$2:$V$124,HISTORICO!$N148,REG!$Z$2:$Z$124)+SUMIF(REG!$AB$2:$AB$124,HISTORICO!$N148,REG!$AF$2:$AF$124)</f>
        <v>0</v>
      </c>
      <c r="N147" s="6">
        <f>SUMIF(REG!$D$2:$D$124,HISTORICO!$N148,REG!$I$2:$I$124)+SUMIF(REG!$J$2:$J$124,HISTORICO!$N148,REG!$O$2:$O$124)+SUMIF(REG!$P$2:$P$124,HISTORICO!$N148,REG!$U$2:$U$124)+SUMIF(REG!$V$2:$V$124,HISTORICO!$N148,REG!$AA$2:$AA$124)+SUMIF(REG!$AB$2:$AB$124,HISTORICO!$N148,REG!$AG$2:$AG$124)</f>
        <v>0</v>
      </c>
      <c r="O147" s="6">
        <f>SUM(HISTORICO!$X148:$AA148)</f>
        <v>1</v>
      </c>
      <c r="P147" s="188">
        <f>HISTORICO!$AB148/HISTORICO!$O148</f>
        <v>0.125</v>
      </c>
    </row>
    <row r="148">
      <c r="A148" s="187" t="s">
        <v>484</v>
      </c>
      <c r="B148" s="6">
        <f>SUM(HISTORICO!$P149:$T149)</f>
        <v>8</v>
      </c>
      <c r="C148" s="6">
        <f>COUNTIF(REG!$D$2:$D$124,HISTORICO!$N149)</f>
        <v>0</v>
      </c>
      <c r="D148" s="6">
        <f>COUNTIF(REG!$J$2:$J$124,HISTORICO!$N149)</f>
        <v>0</v>
      </c>
      <c r="E148" s="6">
        <f>COUNTIF(REG!$P$2:$P$124,HISTORICO!$N149)</f>
        <v>0</v>
      </c>
      <c r="F148" s="6">
        <f>COUNTIF(REG!$V$2:$V$124,HISTORICO!$N149)</f>
        <v>0</v>
      </c>
      <c r="G148" s="6">
        <f>COUNTIF(REG!$AB$2:$AB$124,HISTORICO!$N149)</f>
        <v>0</v>
      </c>
      <c r="H148" s="161">
        <f>HISTORICO!$P149/HISTORICO!$O149</f>
        <v>0.25</v>
      </c>
      <c r="I148" s="161">
        <f>HISTORICO!$Q149/HISTORICO!$O149</f>
        <v>0.125</v>
      </c>
      <c r="J148" s="161">
        <f>(HISTORICO!$S149+HISTORICO!$T149)/HISTORICO!$O149</f>
        <v>0.25</v>
      </c>
      <c r="K148" s="6">
        <f>SUMIF(REG!$D$2:$D$124,HISTORICO!$N149,REG!$F$2:$F$124)+SUMIF(REG!$J$2:$J$124,HISTORICO!$N149,REG!$L$2:$L$124)+SUMIF(REG!$P$2:$P$124,HISTORICO!$N149,REG!$R$2:$R$124)+SUMIF(REG!$V$2:$V$124,HISTORICO!$N149,REG!$X$2:$X$124)+SUMIF(REG!$AB$2:$AB$124,HISTORICO!$N149,REG!$AD$2:$AD$124)</f>
        <v>0</v>
      </c>
      <c r="L148" s="6">
        <f>SUMIF(REG!$D$2:$D$124,HISTORICO!$N149,REG!$G$2:$G$124)+SUMIF(REG!$J$2:$J$124,HISTORICO!$N149,REG!$M$2:$M$124)+SUMIF(REG!$P$2:$P$124,HISTORICO!$N149,REG!$S$2:$S$124)+SUMIF(REG!$V$2:$V$124,HISTORICO!$N149,REG!$Y$2:$Y$124)+SUMIF(REG!$AB$2:$AB$124,HISTORICO!$N149,REG!$AE$2:$AE$124)</f>
        <v>0</v>
      </c>
      <c r="M148" s="6">
        <f>SUMIF(REG!$D$2:$D$124,HISTORICO!$N149,REG!$H$2:$H$124)+SUMIF(REG!$J$2:$J$124,HISTORICO!$N149,REG!$N$2:$N$124)+SUMIF(REG!$P$2:$P$124,HISTORICO!$N149,REG!$T$2:$T$124)+SUMIF(REG!$V$2:$V$124,HISTORICO!$N149,REG!$Z$2:$Z$124)+SUMIF(REG!$AB$2:$AB$124,HISTORICO!$N149,REG!$AF$2:$AF$124)</f>
        <v>0</v>
      </c>
      <c r="N148" s="6">
        <f>SUMIF(REG!$D$2:$D$124,HISTORICO!$N149,REG!$I$2:$I$124)+SUMIF(REG!$J$2:$J$124,HISTORICO!$N149,REG!$O$2:$O$124)+SUMIF(REG!$P$2:$P$124,HISTORICO!$N149,REG!$U$2:$U$124)+SUMIF(REG!$V$2:$V$124,HISTORICO!$N149,REG!$AA$2:$AA$124)+SUMIF(REG!$AB$2:$AB$124,HISTORICO!$N149,REG!$AG$2:$AG$124)</f>
        <v>0</v>
      </c>
      <c r="O148" s="6">
        <f>SUM(HISTORICO!$X149:$AA149)</f>
        <v>6</v>
      </c>
      <c r="P148" s="188">
        <f>HISTORICO!$AB149/HISTORICO!$O149</f>
        <v>0.75</v>
      </c>
    </row>
    <row r="149">
      <c r="A149" s="187" t="s">
        <v>509</v>
      </c>
      <c r="B149" s="6">
        <f>SUM(HISTORICO!$P150:$T150)</f>
        <v>8</v>
      </c>
      <c r="C149" s="6">
        <f>COUNTIF(REG!$D$2:$D$124,HISTORICO!$N150)</f>
        <v>0</v>
      </c>
      <c r="D149" s="6">
        <f>COUNTIF(REG!$J$2:$J$124,HISTORICO!$N150)</f>
        <v>0</v>
      </c>
      <c r="E149" s="6">
        <f>COUNTIF(REG!$P$2:$P$124,HISTORICO!$N150)</f>
        <v>0</v>
      </c>
      <c r="F149" s="6">
        <f>COUNTIF(REG!$V$2:$V$124,HISTORICO!$N150)</f>
        <v>0</v>
      </c>
      <c r="G149" s="6">
        <f>COUNTIF(REG!$AB$2:$AB$124,HISTORICO!$N150)</f>
        <v>0</v>
      </c>
      <c r="H149" s="161">
        <f>HISTORICO!$P150/HISTORICO!$O150</f>
        <v>0</v>
      </c>
      <c r="I149" s="161">
        <f>HISTORICO!$Q150/HISTORICO!$O150</f>
        <v>0.375</v>
      </c>
      <c r="J149" s="161">
        <f>(HISTORICO!$S150+HISTORICO!$T150)/HISTORICO!$O150</f>
        <v>0.125</v>
      </c>
      <c r="K149" s="6">
        <f>SUMIF(REG!$D$2:$D$124,HISTORICO!$N150,REG!$F$2:$F$124)+SUMIF(REG!$J$2:$J$124,HISTORICO!$N150,REG!$L$2:$L$124)+SUMIF(REG!$P$2:$P$124,HISTORICO!$N150,REG!$R$2:$R$124)+SUMIF(REG!$V$2:$V$124,HISTORICO!$N150,REG!$X$2:$X$124)+SUMIF(REG!$AB$2:$AB$124,HISTORICO!$N150,REG!$AD$2:$AD$124)</f>
        <v>0</v>
      </c>
      <c r="L149" s="6">
        <f>SUMIF(REG!$D$2:$D$124,HISTORICO!$N150,REG!$G$2:$G$124)+SUMIF(REG!$J$2:$J$124,HISTORICO!$N150,REG!$M$2:$M$124)+SUMIF(REG!$P$2:$P$124,HISTORICO!$N150,REG!$S$2:$S$124)+SUMIF(REG!$V$2:$V$124,HISTORICO!$N150,REG!$Y$2:$Y$124)+SUMIF(REG!$AB$2:$AB$124,HISTORICO!$N150,REG!$AE$2:$AE$124)</f>
        <v>0</v>
      </c>
      <c r="M149" s="6">
        <f>SUMIF(REG!$D$2:$D$124,HISTORICO!$N150,REG!$H$2:$H$124)+SUMIF(REG!$J$2:$J$124,HISTORICO!$N150,REG!$N$2:$N$124)+SUMIF(REG!$P$2:$P$124,HISTORICO!$N150,REG!$T$2:$T$124)+SUMIF(REG!$V$2:$V$124,HISTORICO!$N150,REG!$Z$2:$Z$124)+SUMIF(REG!$AB$2:$AB$124,HISTORICO!$N150,REG!$AF$2:$AF$124)</f>
        <v>0</v>
      </c>
      <c r="N149" s="6">
        <f>SUMIF(REG!$D$2:$D$124,HISTORICO!$N150,REG!$I$2:$I$124)+SUMIF(REG!$J$2:$J$124,HISTORICO!$N150,REG!$O$2:$O$124)+SUMIF(REG!$P$2:$P$124,HISTORICO!$N150,REG!$U$2:$U$124)+SUMIF(REG!$V$2:$V$124,HISTORICO!$N150,REG!$AA$2:$AA$124)+SUMIF(REG!$AB$2:$AB$124,HISTORICO!$N150,REG!$AG$2:$AG$124)</f>
        <v>0</v>
      </c>
      <c r="O149" s="6">
        <f>SUM(HISTORICO!$X150:$AA150)</f>
        <v>2</v>
      </c>
      <c r="P149" s="188">
        <f>HISTORICO!$AB150/HISTORICO!$O150</f>
        <v>0.25</v>
      </c>
    </row>
    <row r="150">
      <c r="A150" s="187" t="s">
        <v>517</v>
      </c>
      <c r="B150" s="6">
        <f>SUM(HISTORICO!$P151:$T151)</f>
        <v>8</v>
      </c>
      <c r="C150" s="6">
        <f>COUNTIF(REG!$D$2:$D$124,HISTORICO!$N151)</f>
        <v>0</v>
      </c>
      <c r="D150" s="6">
        <f>COUNTIF(REG!$J$2:$J$124,HISTORICO!$N151)</f>
        <v>0</v>
      </c>
      <c r="E150" s="6">
        <f>COUNTIF(REG!$P$2:$P$124,HISTORICO!$N151)</f>
        <v>0</v>
      </c>
      <c r="F150" s="6">
        <f>COUNTIF(REG!$V$2:$V$124,HISTORICO!$N151)</f>
        <v>1</v>
      </c>
      <c r="G150" s="6">
        <f>COUNTIF(REG!$AB$2:$AB$124,HISTORICO!$N151)</f>
        <v>0</v>
      </c>
      <c r="H150" s="161">
        <f>HISTORICO!$P151/HISTORICO!$O151</f>
        <v>0.125</v>
      </c>
      <c r="I150" s="161">
        <f>HISTORICO!$Q151/HISTORICO!$O151</f>
        <v>0.5</v>
      </c>
      <c r="J150" s="161">
        <f>(HISTORICO!$S151+HISTORICO!$T151)/HISTORICO!$O151</f>
        <v>0</v>
      </c>
      <c r="K150" s="6">
        <f>SUMIF(REG!$D$2:$D$124,HISTORICO!$N151,REG!$F$2:$F$124)+SUMIF(REG!$J$2:$J$124,HISTORICO!$N151,REG!$L$2:$L$124)+SUMIF(REG!$P$2:$P$124,HISTORICO!$N151,REG!$R$2:$R$124)+SUMIF(REG!$V$2:$V$124,HISTORICO!$N151,REG!$X$2:$X$124)+SUMIF(REG!$AB$2:$AB$124,HISTORICO!$N151,REG!$AD$2:$AD$124)</f>
        <v>0</v>
      </c>
      <c r="L150" s="6">
        <f>SUMIF(REG!$D$2:$D$124,HISTORICO!$N151,REG!$G$2:$G$124)+SUMIF(REG!$J$2:$J$124,HISTORICO!$N151,REG!$M$2:$M$124)+SUMIF(REG!$P$2:$P$124,HISTORICO!$N151,REG!$S$2:$S$124)+SUMIF(REG!$V$2:$V$124,HISTORICO!$N151,REG!$Y$2:$Y$124)+SUMIF(REG!$AB$2:$AB$124,HISTORICO!$N151,REG!$AE$2:$AE$124)</f>
        <v>0</v>
      </c>
      <c r="M150" s="6">
        <f>SUMIF(REG!$D$2:$D$124,HISTORICO!$N151,REG!$H$2:$H$124)+SUMIF(REG!$J$2:$J$124,HISTORICO!$N151,REG!$N$2:$N$124)+SUMIF(REG!$P$2:$P$124,HISTORICO!$N151,REG!$T$2:$T$124)+SUMIF(REG!$V$2:$V$124,HISTORICO!$N151,REG!$Z$2:$Z$124)+SUMIF(REG!$AB$2:$AB$124,HISTORICO!$N151,REG!$AF$2:$AF$124)</f>
        <v>0</v>
      </c>
      <c r="N150" s="6">
        <f>SUMIF(REG!$D$2:$D$124,HISTORICO!$N151,REG!$I$2:$I$124)+SUMIF(REG!$J$2:$J$124,HISTORICO!$N151,REG!$O$2:$O$124)+SUMIF(REG!$P$2:$P$124,HISTORICO!$N151,REG!$U$2:$U$124)+SUMIF(REG!$V$2:$V$124,HISTORICO!$N151,REG!$AA$2:$AA$124)+SUMIF(REG!$AB$2:$AB$124,HISTORICO!$N151,REG!$AG$2:$AG$124)</f>
        <v>0</v>
      </c>
      <c r="O150" s="6">
        <f>SUM(HISTORICO!$X151:$AA151)</f>
        <v>1</v>
      </c>
      <c r="P150" s="188">
        <f>HISTORICO!$AB151/HISTORICO!$O151</f>
        <v>0.125</v>
      </c>
    </row>
    <row r="151">
      <c r="A151" s="187" t="s">
        <v>545</v>
      </c>
      <c r="B151" s="6">
        <f>SUM(HISTORICO!$P152:$T152)</f>
        <v>8</v>
      </c>
      <c r="C151" s="6">
        <f>COUNTIF(REG!$D$2:$D$124,HISTORICO!$N152)</f>
        <v>0</v>
      </c>
      <c r="D151" s="6">
        <f>COUNTIF(REG!$J$2:$J$124,HISTORICO!$N152)</f>
        <v>0</v>
      </c>
      <c r="E151" s="6">
        <f>COUNTIF(REG!$P$2:$P$124,HISTORICO!$N152)</f>
        <v>0</v>
      </c>
      <c r="F151" s="6">
        <f>COUNTIF(REG!$V$2:$V$124,HISTORICO!$N152)</f>
        <v>0</v>
      </c>
      <c r="G151" s="6">
        <f>COUNTIF(REG!$AB$2:$AB$124,HISTORICO!$N152)</f>
        <v>0</v>
      </c>
      <c r="H151" s="161">
        <f>HISTORICO!$P152/HISTORICO!$O152</f>
        <v>0</v>
      </c>
      <c r="I151" s="161">
        <f>HISTORICO!$Q152/HISTORICO!$O152</f>
        <v>0.375</v>
      </c>
      <c r="J151" s="161">
        <f>(HISTORICO!$S152+HISTORICO!$T152)/HISTORICO!$O152</f>
        <v>0</v>
      </c>
      <c r="K151" s="6">
        <f>SUMIF(REG!$D$2:$D$124,HISTORICO!$N152,REG!$F$2:$F$124)+SUMIF(REG!$J$2:$J$124,HISTORICO!$N152,REG!$L$2:$L$124)+SUMIF(REG!$P$2:$P$124,HISTORICO!$N152,REG!$R$2:$R$124)+SUMIF(REG!$V$2:$V$124,HISTORICO!$N152,REG!$X$2:$X$124)+SUMIF(REG!$AB$2:$AB$124,HISTORICO!$N152,REG!$AD$2:$AD$124)</f>
        <v>0</v>
      </c>
      <c r="L151" s="6">
        <f>SUMIF(REG!$D$2:$D$124,HISTORICO!$N152,REG!$G$2:$G$124)+SUMIF(REG!$J$2:$J$124,HISTORICO!$N152,REG!$M$2:$M$124)+SUMIF(REG!$P$2:$P$124,HISTORICO!$N152,REG!$S$2:$S$124)+SUMIF(REG!$V$2:$V$124,HISTORICO!$N152,REG!$Y$2:$Y$124)+SUMIF(REG!$AB$2:$AB$124,HISTORICO!$N152,REG!$AE$2:$AE$124)</f>
        <v>0</v>
      </c>
      <c r="M151" s="6">
        <f>SUMIF(REG!$D$2:$D$124,HISTORICO!$N152,REG!$H$2:$H$124)+SUMIF(REG!$J$2:$J$124,HISTORICO!$N152,REG!$N$2:$N$124)+SUMIF(REG!$P$2:$P$124,HISTORICO!$N152,REG!$T$2:$T$124)+SUMIF(REG!$V$2:$V$124,HISTORICO!$N152,REG!$Z$2:$Z$124)+SUMIF(REG!$AB$2:$AB$124,HISTORICO!$N152,REG!$AF$2:$AF$124)</f>
        <v>0</v>
      </c>
      <c r="N151" s="6">
        <f>SUMIF(REG!$D$2:$D$124,HISTORICO!$N152,REG!$I$2:$I$124)+SUMIF(REG!$J$2:$J$124,HISTORICO!$N152,REG!$O$2:$O$124)+SUMIF(REG!$P$2:$P$124,HISTORICO!$N152,REG!$U$2:$U$124)+SUMIF(REG!$V$2:$V$124,HISTORICO!$N152,REG!$AA$2:$AA$124)+SUMIF(REG!$AB$2:$AB$124,HISTORICO!$N152,REG!$AG$2:$AG$124)</f>
        <v>0</v>
      </c>
      <c r="O151" s="6">
        <f>SUM(HISTORICO!$X152:$AA152)</f>
        <v>3</v>
      </c>
      <c r="P151" s="188">
        <f>HISTORICO!$AB152/HISTORICO!$O152</f>
        <v>0.375</v>
      </c>
    </row>
    <row r="152">
      <c r="A152" s="187" t="s">
        <v>92</v>
      </c>
      <c r="B152" s="6">
        <f>SUM(HISTORICO!$P153:$T153)</f>
        <v>7</v>
      </c>
      <c r="C152" s="6">
        <f>COUNTIF(REG!$D$2:$D$124,HISTORICO!$N153)</f>
        <v>2</v>
      </c>
      <c r="D152" s="6">
        <f>COUNTIF(REG!$J$2:$J$124,HISTORICO!$N153)</f>
        <v>2</v>
      </c>
      <c r="E152" s="6">
        <f>COUNTIF(REG!$P$2:$P$124,HISTORICO!$N153)</f>
        <v>2</v>
      </c>
      <c r="F152" s="6">
        <f>COUNTIF(REG!$V$2:$V$124,HISTORICO!$N153)</f>
        <v>0</v>
      </c>
      <c r="G152" s="6">
        <f>COUNTIF(REG!$AB$2:$AB$124,HISTORICO!$N153)</f>
        <v>0</v>
      </c>
      <c r="H152" s="161">
        <f>HISTORICO!$P153/HISTORICO!$O153</f>
        <v>0.4285714286</v>
      </c>
      <c r="I152" s="161">
        <f>HISTORICO!$Q153/HISTORICO!$O153</f>
        <v>0.1428571429</v>
      </c>
      <c r="J152" s="161">
        <f>(HISTORICO!$S153+HISTORICO!$T153)/HISTORICO!$O153</f>
        <v>0.4285714286</v>
      </c>
      <c r="K152" s="6">
        <f>SUMIF(REG!$D$2:$D$124,HISTORICO!$N153,REG!$F$2:$F$124)+SUMIF(REG!$J$2:$J$124,HISTORICO!$N153,REG!$L$2:$L$124)+SUMIF(REG!$P$2:$P$124,HISTORICO!$N153,REG!$R$2:$R$124)+SUMIF(REG!$V$2:$V$124,HISTORICO!$N153,REG!$X$2:$X$124)+SUMIF(REG!$AB$2:$AB$124,HISTORICO!$N153,REG!$AD$2:$AD$124)</f>
        <v>2</v>
      </c>
      <c r="L152" s="6">
        <f>SUMIF(REG!$D$2:$D$124,HISTORICO!$N153,REG!$G$2:$G$124)+SUMIF(REG!$J$2:$J$124,HISTORICO!$N153,REG!$M$2:$M$124)+SUMIF(REG!$P$2:$P$124,HISTORICO!$N153,REG!$S$2:$S$124)+SUMIF(REG!$V$2:$V$124,HISTORICO!$N153,REG!$Y$2:$Y$124)+SUMIF(REG!$AB$2:$AB$124,HISTORICO!$N153,REG!$AE$2:$AE$124)</f>
        <v>2</v>
      </c>
      <c r="M152" s="6">
        <f>SUMIF(REG!$D$2:$D$124,HISTORICO!$N153,REG!$H$2:$H$124)+SUMIF(REG!$J$2:$J$124,HISTORICO!$N153,REG!$N$2:$N$124)+SUMIF(REG!$P$2:$P$124,HISTORICO!$N153,REG!$T$2:$T$124)+SUMIF(REG!$V$2:$V$124,HISTORICO!$N153,REG!$Z$2:$Z$124)+SUMIF(REG!$AB$2:$AB$124,HISTORICO!$N153,REG!$AF$2:$AF$124)</f>
        <v>0</v>
      </c>
      <c r="N152" s="6">
        <f>SUMIF(REG!$D$2:$D$124,HISTORICO!$N153,REG!$I$2:$I$124)+SUMIF(REG!$J$2:$J$124,HISTORICO!$N153,REG!$O$2:$O$124)+SUMIF(REG!$P$2:$P$124,HISTORICO!$N153,REG!$U$2:$U$124)+SUMIF(REG!$V$2:$V$124,HISTORICO!$N153,REG!$AA$2:$AA$124)+SUMIF(REG!$AB$2:$AB$124,HISTORICO!$N153,REG!$AG$2:$AG$124)</f>
        <v>0</v>
      </c>
      <c r="O152" s="6">
        <f>SUM(HISTORICO!$X153:$AA153)</f>
        <v>4</v>
      </c>
      <c r="P152" s="188">
        <f>HISTORICO!$AB153/HISTORICO!$O153</f>
        <v>0.5714285714</v>
      </c>
    </row>
    <row r="153">
      <c r="A153" s="187" t="s">
        <v>557</v>
      </c>
      <c r="B153" s="6">
        <f>SUM(HISTORICO!$P154:$T154)</f>
        <v>7</v>
      </c>
      <c r="C153" s="6">
        <f>COUNTIF(REG!$D$2:$D$124,HISTORICO!$N154)</f>
        <v>1</v>
      </c>
      <c r="D153" s="6">
        <f>COUNTIF(REG!$J$2:$J$124,HISTORICO!$N154)</f>
        <v>2</v>
      </c>
      <c r="E153" s="6">
        <f>COUNTIF(REG!$P$2:$P$124,HISTORICO!$N154)</f>
        <v>0</v>
      </c>
      <c r="F153" s="6">
        <f>COUNTIF(REG!$V$2:$V$124,HISTORICO!$N154)</f>
        <v>1</v>
      </c>
      <c r="G153" s="6">
        <f>COUNTIF(REG!$AB$2:$AB$124,HISTORICO!$N154)</f>
        <v>0</v>
      </c>
      <c r="H153" s="161">
        <f>HISTORICO!$P154/HISTORICO!$O154</f>
        <v>0.2857142857</v>
      </c>
      <c r="I153" s="161">
        <f>HISTORICO!$Q154/HISTORICO!$O154</f>
        <v>0.4285714286</v>
      </c>
      <c r="J153" s="161">
        <f>(HISTORICO!$S154+HISTORICO!$T154)/HISTORICO!$O154</f>
        <v>0</v>
      </c>
      <c r="K153" s="6">
        <f>SUMIF(REG!$D$2:$D$124,HISTORICO!$N154,REG!$F$2:$F$124)+SUMIF(REG!$J$2:$J$124,HISTORICO!$N154,REG!$L$2:$L$124)+SUMIF(REG!$P$2:$P$124,HISTORICO!$N154,REG!$R$2:$R$124)+SUMIF(REG!$V$2:$V$124,HISTORICO!$N154,REG!$X$2:$X$124)+SUMIF(REG!$AB$2:$AB$124,HISTORICO!$N154,REG!$AD$2:$AD$124)</f>
        <v>0</v>
      </c>
      <c r="L153" s="6">
        <f>SUMIF(REG!$D$2:$D$124,HISTORICO!$N154,REG!$G$2:$G$124)+SUMIF(REG!$J$2:$J$124,HISTORICO!$N154,REG!$M$2:$M$124)+SUMIF(REG!$P$2:$P$124,HISTORICO!$N154,REG!$S$2:$S$124)+SUMIF(REG!$V$2:$V$124,HISTORICO!$N154,REG!$Y$2:$Y$124)+SUMIF(REG!$AB$2:$AB$124,HISTORICO!$N154,REG!$AE$2:$AE$124)</f>
        <v>0</v>
      </c>
      <c r="M153" s="6">
        <f>SUMIF(REG!$D$2:$D$124,HISTORICO!$N154,REG!$H$2:$H$124)+SUMIF(REG!$J$2:$J$124,HISTORICO!$N154,REG!$N$2:$N$124)+SUMIF(REG!$P$2:$P$124,HISTORICO!$N154,REG!$T$2:$T$124)+SUMIF(REG!$V$2:$V$124,HISTORICO!$N154,REG!$Z$2:$Z$124)+SUMIF(REG!$AB$2:$AB$124,HISTORICO!$N154,REG!$AF$2:$AF$124)</f>
        <v>2</v>
      </c>
      <c r="N153" s="6">
        <f>SUMIF(REG!$D$2:$D$124,HISTORICO!$N154,REG!$I$2:$I$124)+SUMIF(REG!$J$2:$J$124,HISTORICO!$N154,REG!$O$2:$O$124)+SUMIF(REG!$P$2:$P$124,HISTORICO!$N154,REG!$U$2:$U$124)+SUMIF(REG!$V$2:$V$124,HISTORICO!$N154,REG!$AA$2:$AA$124)+SUMIF(REG!$AB$2:$AB$124,HISTORICO!$N154,REG!$AG$2:$AG$124)</f>
        <v>0</v>
      </c>
      <c r="O153" s="6">
        <f>SUM(HISTORICO!$X154:$AA154)</f>
        <v>3</v>
      </c>
      <c r="P153" s="188">
        <f>HISTORICO!$AB154/HISTORICO!$O154</f>
        <v>0.4285714286</v>
      </c>
    </row>
    <row r="154">
      <c r="A154" s="187" t="s">
        <v>552</v>
      </c>
      <c r="B154" s="6">
        <f>SUM(HISTORICO!$P155:$T155)</f>
        <v>7</v>
      </c>
      <c r="C154" s="6">
        <f>COUNTIF(REG!$D$2:$D$124,HISTORICO!$N155)</f>
        <v>2</v>
      </c>
      <c r="D154" s="6">
        <f>COUNTIF(REG!$J$2:$J$124,HISTORICO!$N155)</f>
        <v>0</v>
      </c>
      <c r="E154" s="6">
        <f>COUNTIF(REG!$P$2:$P$124,HISTORICO!$N155)</f>
        <v>0</v>
      </c>
      <c r="F154" s="6">
        <f>COUNTIF(REG!$V$2:$V$124,HISTORICO!$N155)</f>
        <v>0</v>
      </c>
      <c r="G154" s="6">
        <f>COUNTIF(REG!$AB$2:$AB$124,HISTORICO!$N155)</f>
        <v>0</v>
      </c>
      <c r="H154" s="161">
        <f>HISTORICO!$P155/HISTORICO!$O155</f>
        <v>0.5714285714</v>
      </c>
      <c r="I154" s="161">
        <f>HISTORICO!$Q155/HISTORICO!$O155</f>
        <v>0.1428571429</v>
      </c>
      <c r="J154" s="161">
        <f>(HISTORICO!$S155+HISTORICO!$T155)/HISTORICO!$O155</f>
        <v>0</v>
      </c>
      <c r="K154" s="6">
        <f>SUMIF(REG!$D$2:$D$124,HISTORICO!$N155,REG!$F$2:$F$124)+SUMIF(REG!$J$2:$J$124,HISTORICO!$N155,REG!$L$2:$L$124)+SUMIF(REG!$P$2:$P$124,HISTORICO!$N155,REG!$R$2:$R$124)+SUMIF(REG!$V$2:$V$124,HISTORICO!$N155,REG!$X$2:$X$124)+SUMIF(REG!$AB$2:$AB$124,HISTORICO!$N155,REG!$AD$2:$AD$124)</f>
        <v>4</v>
      </c>
      <c r="L154" s="6">
        <f>SUMIF(REG!$D$2:$D$124,HISTORICO!$N155,REG!$G$2:$G$124)+SUMIF(REG!$J$2:$J$124,HISTORICO!$N155,REG!$M$2:$M$124)+SUMIF(REG!$P$2:$P$124,HISTORICO!$N155,REG!$S$2:$S$124)+SUMIF(REG!$V$2:$V$124,HISTORICO!$N155,REG!$Y$2:$Y$124)+SUMIF(REG!$AB$2:$AB$124,HISTORICO!$N155,REG!$AE$2:$AE$124)</f>
        <v>0</v>
      </c>
      <c r="M154" s="6">
        <f>SUMIF(REG!$D$2:$D$124,HISTORICO!$N155,REG!$H$2:$H$124)+SUMIF(REG!$J$2:$J$124,HISTORICO!$N155,REG!$N$2:$N$124)+SUMIF(REG!$P$2:$P$124,HISTORICO!$N155,REG!$T$2:$T$124)+SUMIF(REG!$V$2:$V$124,HISTORICO!$N155,REG!$Z$2:$Z$124)+SUMIF(REG!$AB$2:$AB$124,HISTORICO!$N155,REG!$AF$2:$AF$124)</f>
        <v>0</v>
      </c>
      <c r="N154" s="6">
        <f>SUMIF(REG!$D$2:$D$124,HISTORICO!$N155,REG!$I$2:$I$124)+SUMIF(REG!$J$2:$J$124,HISTORICO!$N155,REG!$O$2:$O$124)+SUMIF(REG!$P$2:$P$124,HISTORICO!$N155,REG!$U$2:$U$124)+SUMIF(REG!$V$2:$V$124,HISTORICO!$N155,REG!$AA$2:$AA$124)+SUMIF(REG!$AB$2:$AB$124,HISTORICO!$N155,REG!$AG$2:$AG$124)</f>
        <v>0</v>
      </c>
      <c r="O154" s="6">
        <f>SUM(HISTORICO!$X155:$AA155)</f>
        <v>8</v>
      </c>
      <c r="P154" s="188">
        <f>HISTORICO!$AB155/HISTORICO!$O155</f>
        <v>1.142857143</v>
      </c>
    </row>
    <row r="155">
      <c r="A155" s="187" t="s">
        <v>554</v>
      </c>
      <c r="B155" s="6">
        <f>SUM(HISTORICO!$P156:$T156)</f>
        <v>7</v>
      </c>
      <c r="C155" s="6">
        <f>COUNTIF(REG!$D$2:$D$124,HISTORICO!$N156)</f>
        <v>1</v>
      </c>
      <c r="D155" s="6">
        <f>COUNTIF(REG!$J$2:$J$124,HISTORICO!$N156)</f>
        <v>0</v>
      </c>
      <c r="E155" s="6">
        <f>COUNTIF(REG!$P$2:$P$124,HISTORICO!$N156)</f>
        <v>4</v>
      </c>
      <c r="F155" s="6">
        <f>COUNTIF(REG!$V$2:$V$124,HISTORICO!$N156)</f>
        <v>0</v>
      </c>
      <c r="G155" s="6">
        <f>COUNTIF(REG!$AB$2:$AB$124,HISTORICO!$N156)</f>
        <v>0</v>
      </c>
      <c r="H155" s="161">
        <f>HISTORICO!$P156/HISTORICO!$O156</f>
        <v>0.5714285714</v>
      </c>
      <c r="I155" s="161">
        <f>HISTORICO!$Q156/HISTORICO!$O156</f>
        <v>0</v>
      </c>
      <c r="J155" s="161">
        <f>(HISTORICO!$S156+HISTORICO!$T156)/HISTORICO!$O156</f>
        <v>0</v>
      </c>
      <c r="K155" s="6">
        <f>SUMIF(REG!$D$2:$D$124,HISTORICO!$N156,REG!$F$2:$F$124)+SUMIF(REG!$J$2:$J$124,HISTORICO!$N156,REG!$L$2:$L$124)+SUMIF(REG!$P$2:$P$124,HISTORICO!$N156,REG!$R$2:$R$124)+SUMIF(REG!$V$2:$V$124,HISTORICO!$N156,REG!$X$2:$X$124)+SUMIF(REG!$AB$2:$AB$124,HISTORICO!$N156,REG!$AD$2:$AD$124)</f>
        <v>2</v>
      </c>
      <c r="L155" s="6">
        <f>SUMIF(REG!$D$2:$D$124,HISTORICO!$N156,REG!$G$2:$G$124)+SUMIF(REG!$J$2:$J$124,HISTORICO!$N156,REG!$M$2:$M$124)+SUMIF(REG!$P$2:$P$124,HISTORICO!$N156,REG!$S$2:$S$124)+SUMIF(REG!$V$2:$V$124,HISTORICO!$N156,REG!$Y$2:$Y$124)+SUMIF(REG!$AB$2:$AB$124,HISTORICO!$N156,REG!$AE$2:$AE$124)</f>
        <v>0</v>
      </c>
      <c r="M155" s="6">
        <f>SUMIF(REG!$D$2:$D$124,HISTORICO!$N156,REG!$H$2:$H$124)+SUMIF(REG!$J$2:$J$124,HISTORICO!$N156,REG!$N$2:$N$124)+SUMIF(REG!$P$2:$P$124,HISTORICO!$N156,REG!$T$2:$T$124)+SUMIF(REG!$V$2:$V$124,HISTORICO!$N156,REG!$Z$2:$Z$124)+SUMIF(REG!$AB$2:$AB$124,HISTORICO!$N156,REG!$AF$2:$AF$124)</f>
        <v>0</v>
      </c>
      <c r="N155" s="6">
        <f>SUMIF(REG!$D$2:$D$124,HISTORICO!$N156,REG!$I$2:$I$124)+SUMIF(REG!$J$2:$J$124,HISTORICO!$N156,REG!$O$2:$O$124)+SUMIF(REG!$P$2:$P$124,HISTORICO!$N156,REG!$U$2:$U$124)+SUMIF(REG!$V$2:$V$124,HISTORICO!$N156,REG!$AA$2:$AA$124)+SUMIF(REG!$AB$2:$AB$124,HISTORICO!$N156,REG!$AG$2:$AG$124)</f>
        <v>0</v>
      </c>
      <c r="O155" s="6">
        <f>SUM(HISTORICO!$X156:$AA156)</f>
        <v>8</v>
      </c>
      <c r="P155" s="188">
        <f>HISTORICO!$AB156/HISTORICO!$O156</f>
        <v>1.142857143</v>
      </c>
    </row>
    <row r="156">
      <c r="A156" s="187" t="s">
        <v>547</v>
      </c>
      <c r="B156" s="6">
        <f>SUM(HISTORICO!$P157:$T157)</f>
        <v>7</v>
      </c>
      <c r="C156" s="6">
        <f>COUNTIF(REG!$D$2:$D$124,HISTORICO!$N157)</f>
        <v>0</v>
      </c>
      <c r="D156" s="6">
        <f>COUNTIF(REG!$J$2:$J$124,HISTORICO!$N157)</f>
        <v>0</v>
      </c>
      <c r="E156" s="6">
        <f>COUNTIF(REG!$P$2:$P$124,HISTORICO!$N157)</f>
        <v>0</v>
      </c>
      <c r="F156" s="6">
        <f>COUNTIF(REG!$V$2:$V$124,HISTORICO!$N157)</f>
        <v>0</v>
      </c>
      <c r="G156" s="6">
        <f>COUNTIF(REG!$AB$2:$AB$124,HISTORICO!$N157)</f>
        <v>0</v>
      </c>
      <c r="H156" s="161">
        <f>HISTORICO!$P157/HISTORICO!$O157</f>
        <v>0.1428571429</v>
      </c>
      <c r="I156" s="161">
        <f>HISTORICO!$Q157/HISTORICO!$O157</f>
        <v>0.5714285714</v>
      </c>
      <c r="J156" s="161">
        <f>(HISTORICO!$S157+HISTORICO!$T157)/HISTORICO!$O157</f>
        <v>0.1428571429</v>
      </c>
      <c r="K156" s="6">
        <f>SUMIF(REG!$D$2:$D$124,HISTORICO!$N157,REG!$F$2:$F$124)+SUMIF(REG!$J$2:$J$124,HISTORICO!$N157,REG!$L$2:$L$124)+SUMIF(REG!$P$2:$P$124,HISTORICO!$N157,REG!$R$2:$R$124)+SUMIF(REG!$V$2:$V$124,HISTORICO!$N157,REG!$X$2:$X$124)+SUMIF(REG!$AB$2:$AB$124,HISTORICO!$N157,REG!$AD$2:$AD$124)</f>
        <v>0</v>
      </c>
      <c r="L156" s="6">
        <f>SUMIF(REG!$D$2:$D$124,HISTORICO!$N157,REG!$G$2:$G$124)+SUMIF(REG!$J$2:$J$124,HISTORICO!$N157,REG!$M$2:$M$124)+SUMIF(REG!$P$2:$P$124,HISTORICO!$N157,REG!$S$2:$S$124)+SUMIF(REG!$V$2:$V$124,HISTORICO!$N157,REG!$Y$2:$Y$124)+SUMIF(REG!$AB$2:$AB$124,HISTORICO!$N157,REG!$AE$2:$AE$124)</f>
        <v>0</v>
      </c>
      <c r="M156" s="6">
        <f>SUMIF(REG!$D$2:$D$124,HISTORICO!$N157,REG!$H$2:$H$124)+SUMIF(REG!$J$2:$J$124,HISTORICO!$N157,REG!$N$2:$N$124)+SUMIF(REG!$P$2:$P$124,HISTORICO!$N157,REG!$T$2:$T$124)+SUMIF(REG!$V$2:$V$124,HISTORICO!$N157,REG!$Z$2:$Z$124)+SUMIF(REG!$AB$2:$AB$124,HISTORICO!$N157,REG!$AF$2:$AF$124)</f>
        <v>0</v>
      </c>
      <c r="N156" s="6">
        <f>SUMIF(REG!$D$2:$D$124,HISTORICO!$N157,REG!$I$2:$I$124)+SUMIF(REG!$J$2:$J$124,HISTORICO!$N157,REG!$O$2:$O$124)+SUMIF(REG!$P$2:$P$124,HISTORICO!$N157,REG!$U$2:$U$124)+SUMIF(REG!$V$2:$V$124,HISTORICO!$N157,REG!$AA$2:$AA$124)+SUMIF(REG!$AB$2:$AB$124,HISTORICO!$N157,REG!$AG$2:$AG$124)</f>
        <v>0</v>
      </c>
      <c r="O156" s="6">
        <f>SUM(HISTORICO!$X157:$AA157)</f>
        <v>1</v>
      </c>
      <c r="P156" s="188">
        <f>HISTORICO!$AB157/HISTORICO!$O157</f>
        <v>0.1428571429</v>
      </c>
    </row>
    <row r="157">
      <c r="A157" s="187" t="s">
        <v>558</v>
      </c>
      <c r="B157" s="6">
        <f>SUM(HISTORICO!$P158:$T158)</f>
        <v>6</v>
      </c>
      <c r="C157" s="6">
        <f>COUNTIF(REG!$D$2:$D$124,HISTORICO!$N158)</f>
        <v>1</v>
      </c>
      <c r="D157" s="6">
        <f>COUNTIF(REG!$J$2:$J$124,HISTORICO!$N158)</f>
        <v>3</v>
      </c>
      <c r="E157" s="6">
        <f>COUNTIF(REG!$P$2:$P$124,HISTORICO!$N158)</f>
        <v>1</v>
      </c>
      <c r="F157" s="6">
        <f>COUNTIF(REG!$V$2:$V$124,HISTORICO!$N158)</f>
        <v>0</v>
      </c>
      <c r="G157" s="6">
        <f>COUNTIF(REG!$AB$2:$AB$124,HISTORICO!$N158)</f>
        <v>0</v>
      </c>
      <c r="H157" s="161">
        <f>HISTORICO!$P158/HISTORICO!$O158</f>
        <v>0.1666666667</v>
      </c>
      <c r="I157" s="161">
        <f>HISTORICO!$Q158/HISTORICO!$O158</f>
        <v>0.6666666667</v>
      </c>
      <c r="J157" s="161">
        <f>(HISTORICO!$S158+HISTORICO!$T158)/HISTORICO!$O158</f>
        <v>0</v>
      </c>
      <c r="K157" s="6">
        <f>SUMIF(REG!$D$2:$D$124,HISTORICO!$N158,REG!$F$2:$F$124)+SUMIF(REG!$J$2:$J$124,HISTORICO!$N158,REG!$L$2:$L$124)+SUMIF(REG!$P$2:$P$124,HISTORICO!$N158,REG!$R$2:$R$124)+SUMIF(REG!$V$2:$V$124,HISTORICO!$N158,REG!$X$2:$X$124)+SUMIF(REG!$AB$2:$AB$124,HISTORICO!$N158,REG!$AD$2:$AD$124)</f>
        <v>2</v>
      </c>
      <c r="L157" s="6">
        <f>SUMIF(REG!$D$2:$D$124,HISTORICO!$N158,REG!$G$2:$G$124)+SUMIF(REG!$J$2:$J$124,HISTORICO!$N158,REG!$M$2:$M$124)+SUMIF(REG!$P$2:$P$124,HISTORICO!$N158,REG!$S$2:$S$124)+SUMIF(REG!$V$2:$V$124,HISTORICO!$N158,REG!$Y$2:$Y$124)+SUMIF(REG!$AB$2:$AB$124,HISTORICO!$N158,REG!$AE$2:$AE$124)</f>
        <v>0</v>
      </c>
      <c r="M157" s="6">
        <f>SUMIF(REG!$D$2:$D$124,HISTORICO!$N158,REG!$H$2:$H$124)+SUMIF(REG!$J$2:$J$124,HISTORICO!$N158,REG!$N$2:$N$124)+SUMIF(REG!$P$2:$P$124,HISTORICO!$N158,REG!$T$2:$T$124)+SUMIF(REG!$V$2:$V$124,HISTORICO!$N158,REG!$Z$2:$Z$124)+SUMIF(REG!$AB$2:$AB$124,HISTORICO!$N158,REG!$AF$2:$AF$124)</f>
        <v>0</v>
      </c>
      <c r="N157" s="6">
        <f>SUMIF(REG!$D$2:$D$124,HISTORICO!$N158,REG!$I$2:$I$124)+SUMIF(REG!$J$2:$J$124,HISTORICO!$N158,REG!$O$2:$O$124)+SUMIF(REG!$P$2:$P$124,HISTORICO!$N158,REG!$U$2:$U$124)+SUMIF(REG!$V$2:$V$124,HISTORICO!$N158,REG!$AA$2:$AA$124)+SUMIF(REG!$AB$2:$AB$124,HISTORICO!$N158,REG!$AG$2:$AG$124)</f>
        <v>0</v>
      </c>
      <c r="O157" s="6">
        <f>SUM(HISTORICO!$X158:$AA158)</f>
        <v>5</v>
      </c>
      <c r="P157" s="188">
        <f>HISTORICO!$AB158/HISTORICO!$O158</f>
        <v>0.8333333333</v>
      </c>
    </row>
    <row r="158">
      <c r="A158" s="187" t="s">
        <v>559</v>
      </c>
      <c r="B158" s="6">
        <f>SUM(HISTORICO!$P159:$T159)</f>
        <v>6</v>
      </c>
      <c r="C158" s="6">
        <f>COUNTIF(REG!$D$2:$D$124,HISTORICO!$N159)</f>
        <v>2</v>
      </c>
      <c r="D158" s="6">
        <f>COUNTIF(REG!$J$2:$J$124,HISTORICO!$N159)</f>
        <v>1</v>
      </c>
      <c r="E158" s="6">
        <f>COUNTIF(REG!$P$2:$P$124,HISTORICO!$N159)</f>
        <v>0</v>
      </c>
      <c r="F158" s="6">
        <f>COUNTIF(REG!$V$2:$V$124,HISTORICO!$N159)</f>
        <v>0</v>
      </c>
      <c r="G158" s="6">
        <f>COUNTIF(REG!$AB$2:$AB$124,HISTORICO!$N159)</f>
        <v>0</v>
      </c>
      <c r="H158" s="161">
        <f>HISTORICO!$P159/HISTORICO!$O159</f>
        <v>0.3333333333</v>
      </c>
      <c r="I158" s="161">
        <f>HISTORICO!$Q159/HISTORICO!$O159</f>
        <v>0.1666666667</v>
      </c>
      <c r="J158" s="161">
        <f>(HISTORICO!$S159+HISTORICO!$T159)/HISTORICO!$O159</f>
        <v>0.1666666667</v>
      </c>
      <c r="K158" s="6">
        <f>SUMIF(REG!$D$2:$D$124,HISTORICO!$N159,REG!$F$2:$F$124)+SUMIF(REG!$J$2:$J$124,HISTORICO!$N159,REG!$L$2:$L$124)+SUMIF(REG!$P$2:$P$124,HISTORICO!$N159,REG!$R$2:$R$124)+SUMIF(REG!$V$2:$V$124,HISTORICO!$N159,REG!$X$2:$X$124)+SUMIF(REG!$AB$2:$AB$124,HISTORICO!$N159,REG!$AD$2:$AD$124)</f>
        <v>1</v>
      </c>
      <c r="L158" s="6">
        <f>SUMIF(REG!$D$2:$D$124,HISTORICO!$N159,REG!$G$2:$G$124)+SUMIF(REG!$J$2:$J$124,HISTORICO!$N159,REG!$M$2:$M$124)+SUMIF(REG!$P$2:$P$124,HISTORICO!$N159,REG!$S$2:$S$124)+SUMIF(REG!$V$2:$V$124,HISTORICO!$N159,REG!$Y$2:$Y$124)+SUMIF(REG!$AB$2:$AB$124,HISTORICO!$N159,REG!$AE$2:$AE$124)</f>
        <v>5</v>
      </c>
      <c r="M158" s="6">
        <f>SUMIF(REG!$D$2:$D$124,HISTORICO!$N159,REG!$H$2:$H$124)+SUMIF(REG!$J$2:$J$124,HISTORICO!$N159,REG!$N$2:$N$124)+SUMIF(REG!$P$2:$P$124,HISTORICO!$N159,REG!$T$2:$T$124)+SUMIF(REG!$V$2:$V$124,HISTORICO!$N159,REG!$Z$2:$Z$124)+SUMIF(REG!$AB$2:$AB$124,HISTORICO!$N159,REG!$AF$2:$AF$124)</f>
        <v>0</v>
      </c>
      <c r="N158" s="6">
        <f>SUMIF(REG!$D$2:$D$124,HISTORICO!$N159,REG!$I$2:$I$124)+SUMIF(REG!$J$2:$J$124,HISTORICO!$N159,REG!$O$2:$O$124)+SUMIF(REG!$P$2:$P$124,HISTORICO!$N159,REG!$U$2:$U$124)+SUMIF(REG!$V$2:$V$124,HISTORICO!$N159,REG!$AA$2:$AA$124)+SUMIF(REG!$AB$2:$AB$124,HISTORICO!$N159,REG!$AG$2:$AG$124)</f>
        <v>0</v>
      </c>
      <c r="O158" s="6">
        <f>SUM(HISTORICO!$X159:$AA159)</f>
        <v>5</v>
      </c>
      <c r="P158" s="188">
        <f>HISTORICO!$AB159/HISTORICO!$O159</f>
        <v>0.8333333333</v>
      </c>
    </row>
    <row r="159">
      <c r="A159" s="187" t="s">
        <v>560</v>
      </c>
      <c r="B159" s="6">
        <f>SUM(HISTORICO!$P160:$T160)</f>
        <v>6</v>
      </c>
      <c r="C159" s="6">
        <f>COUNTIF(REG!$D$2:$D$124,HISTORICO!$N160)</f>
        <v>0</v>
      </c>
      <c r="D159" s="6">
        <f>COUNTIF(REG!$J$2:$J$124,HISTORICO!$N160)</f>
        <v>2</v>
      </c>
      <c r="E159" s="6">
        <f>COUNTIF(REG!$P$2:$P$124,HISTORICO!$N160)</f>
        <v>3</v>
      </c>
      <c r="F159" s="6">
        <f>COUNTIF(REG!$V$2:$V$124,HISTORICO!$N160)</f>
        <v>0</v>
      </c>
      <c r="G159" s="6">
        <f>COUNTIF(REG!$AB$2:$AB$124,HISTORICO!$N160)</f>
        <v>0</v>
      </c>
      <c r="H159" s="161">
        <f>HISTORICO!$P160/HISTORICO!$O160</f>
        <v>0</v>
      </c>
      <c r="I159" s="161">
        <f>HISTORICO!$Q160/HISTORICO!$O160</f>
        <v>0.8333333333</v>
      </c>
      <c r="J159" s="161">
        <f>(HISTORICO!$S160+HISTORICO!$T160)/HISTORICO!$O160</f>
        <v>0</v>
      </c>
      <c r="K159" s="6">
        <f>SUMIF(REG!$D$2:$D$124,HISTORICO!$N160,REG!$F$2:$F$124)+SUMIF(REG!$J$2:$J$124,HISTORICO!$N160,REG!$L$2:$L$124)+SUMIF(REG!$P$2:$P$124,HISTORICO!$N160,REG!$R$2:$R$124)+SUMIF(REG!$V$2:$V$124,HISTORICO!$N160,REG!$X$2:$X$124)+SUMIF(REG!$AB$2:$AB$124,HISTORICO!$N160,REG!$AD$2:$AD$124)</f>
        <v>0</v>
      </c>
      <c r="L159" s="6">
        <f>SUMIF(REG!$D$2:$D$124,HISTORICO!$N160,REG!$G$2:$G$124)+SUMIF(REG!$J$2:$J$124,HISTORICO!$N160,REG!$M$2:$M$124)+SUMIF(REG!$P$2:$P$124,HISTORICO!$N160,REG!$S$2:$S$124)+SUMIF(REG!$V$2:$V$124,HISTORICO!$N160,REG!$Y$2:$Y$124)+SUMIF(REG!$AB$2:$AB$124,HISTORICO!$N160,REG!$AE$2:$AE$124)</f>
        <v>0</v>
      </c>
      <c r="M159" s="6">
        <f>SUMIF(REG!$D$2:$D$124,HISTORICO!$N160,REG!$H$2:$H$124)+SUMIF(REG!$J$2:$J$124,HISTORICO!$N160,REG!$N$2:$N$124)+SUMIF(REG!$P$2:$P$124,HISTORICO!$N160,REG!$T$2:$T$124)+SUMIF(REG!$V$2:$V$124,HISTORICO!$N160,REG!$Z$2:$Z$124)+SUMIF(REG!$AB$2:$AB$124,HISTORICO!$N160,REG!$AF$2:$AF$124)</f>
        <v>0</v>
      </c>
      <c r="N159" s="6">
        <f>SUMIF(REG!$D$2:$D$124,HISTORICO!$N160,REG!$I$2:$I$124)+SUMIF(REG!$J$2:$J$124,HISTORICO!$N160,REG!$O$2:$O$124)+SUMIF(REG!$P$2:$P$124,HISTORICO!$N160,REG!$U$2:$U$124)+SUMIF(REG!$V$2:$V$124,HISTORICO!$N160,REG!$AA$2:$AA$124)+SUMIF(REG!$AB$2:$AB$124,HISTORICO!$N160,REG!$AG$2:$AG$124)</f>
        <v>0</v>
      </c>
      <c r="O159" s="6">
        <f>SUM(HISTORICO!$X160:$AA160)</f>
        <v>1</v>
      </c>
      <c r="P159" s="188">
        <f>HISTORICO!$AB160/HISTORICO!$O160</f>
        <v>0.1666666667</v>
      </c>
    </row>
    <row r="160">
      <c r="A160" s="187" t="s">
        <v>561</v>
      </c>
      <c r="B160" s="6">
        <f>SUM(HISTORICO!$P161:$T161)</f>
        <v>6</v>
      </c>
      <c r="C160" s="6">
        <f>COUNTIF(REG!$D$2:$D$124,HISTORICO!$N161)</f>
        <v>0</v>
      </c>
      <c r="D160" s="6">
        <f>COUNTIF(REG!$J$2:$J$124,HISTORICO!$N161)</f>
        <v>2</v>
      </c>
      <c r="E160" s="6">
        <f>COUNTIF(REG!$P$2:$P$124,HISTORICO!$N161)</f>
        <v>0</v>
      </c>
      <c r="F160" s="6">
        <f>COUNTIF(REG!$V$2:$V$124,HISTORICO!$N161)</f>
        <v>0</v>
      </c>
      <c r="G160" s="6">
        <f>COUNTIF(REG!$AB$2:$AB$124,HISTORICO!$N161)</f>
        <v>0</v>
      </c>
      <c r="H160" s="161">
        <f>HISTORICO!$P161/HISTORICO!$O161</f>
        <v>0.5</v>
      </c>
      <c r="I160" s="161">
        <f>HISTORICO!$Q161/HISTORICO!$O161</f>
        <v>0.1666666667</v>
      </c>
      <c r="J160" s="161">
        <f>(HISTORICO!$S161+HISTORICO!$T161)/HISTORICO!$O161</f>
        <v>0</v>
      </c>
      <c r="K160" s="6">
        <f>SUMIF(REG!$D$2:$D$124,HISTORICO!$N161,REG!$F$2:$F$124)+SUMIF(REG!$J$2:$J$124,HISTORICO!$N161,REG!$L$2:$L$124)+SUMIF(REG!$P$2:$P$124,HISTORICO!$N161,REG!$R$2:$R$124)+SUMIF(REG!$V$2:$V$124,HISTORICO!$N161,REG!$X$2:$X$124)+SUMIF(REG!$AB$2:$AB$124,HISTORICO!$N161,REG!$AD$2:$AD$124)</f>
        <v>1</v>
      </c>
      <c r="L160" s="6">
        <f>SUMIF(REG!$D$2:$D$124,HISTORICO!$N161,REG!$G$2:$G$124)+SUMIF(REG!$J$2:$J$124,HISTORICO!$N161,REG!$M$2:$M$124)+SUMIF(REG!$P$2:$P$124,HISTORICO!$N161,REG!$S$2:$S$124)+SUMIF(REG!$V$2:$V$124,HISTORICO!$N161,REG!$Y$2:$Y$124)+SUMIF(REG!$AB$2:$AB$124,HISTORICO!$N161,REG!$AE$2:$AE$124)</f>
        <v>0</v>
      </c>
      <c r="M160" s="6">
        <f>SUMIF(REG!$D$2:$D$124,HISTORICO!$N161,REG!$H$2:$H$124)+SUMIF(REG!$J$2:$J$124,HISTORICO!$N161,REG!$N$2:$N$124)+SUMIF(REG!$P$2:$P$124,HISTORICO!$N161,REG!$T$2:$T$124)+SUMIF(REG!$V$2:$V$124,HISTORICO!$N161,REG!$Z$2:$Z$124)+SUMIF(REG!$AB$2:$AB$124,HISTORICO!$N161,REG!$AF$2:$AF$124)</f>
        <v>0</v>
      </c>
      <c r="N160" s="6">
        <f>SUMIF(REG!$D$2:$D$124,HISTORICO!$N161,REG!$I$2:$I$124)+SUMIF(REG!$J$2:$J$124,HISTORICO!$N161,REG!$O$2:$O$124)+SUMIF(REG!$P$2:$P$124,HISTORICO!$N161,REG!$U$2:$U$124)+SUMIF(REG!$V$2:$V$124,HISTORICO!$N161,REG!$AA$2:$AA$124)+SUMIF(REG!$AB$2:$AB$124,HISTORICO!$N161,REG!$AG$2:$AG$124)</f>
        <v>0</v>
      </c>
      <c r="O160" s="6">
        <f>SUM(HISTORICO!$X161:$AA161)</f>
        <v>8</v>
      </c>
      <c r="P160" s="188">
        <f>HISTORICO!$AB161/HISTORICO!$O161</f>
        <v>1.333333333</v>
      </c>
    </row>
    <row r="161">
      <c r="A161" s="187" t="s">
        <v>562</v>
      </c>
      <c r="B161" s="6">
        <f>SUM(HISTORICO!$P162:$T162)</f>
        <v>6</v>
      </c>
      <c r="C161" s="6">
        <f>COUNTIF(REG!$D$2:$D$124,HISTORICO!$N162)</f>
        <v>0</v>
      </c>
      <c r="D161" s="6">
        <f>COUNTIF(REG!$J$2:$J$124,HISTORICO!$N162)</f>
        <v>0</v>
      </c>
      <c r="E161" s="6">
        <f>COUNTIF(REG!$P$2:$P$124,HISTORICO!$N162)</f>
        <v>0</v>
      </c>
      <c r="F161" s="6">
        <f>COUNTIF(REG!$V$2:$V$124,HISTORICO!$N162)</f>
        <v>0</v>
      </c>
      <c r="G161" s="6">
        <f>COUNTIF(REG!$AB$2:$AB$124,HISTORICO!$N162)</f>
        <v>0</v>
      </c>
      <c r="H161" s="161">
        <f>HISTORICO!$P162/HISTORICO!$O162</f>
        <v>0.1666666667</v>
      </c>
      <c r="I161" s="161">
        <f>HISTORICO!$Q162/HISTORICO!$O162</f>
        <v>0</v>
      </c>
      <c r="J161" s="161">
        <f>(HISTORICO!$S162+HISTORICO!$T162)/HISTORICO!$O162</f>
        <v>0.3333333333</v>
      </c>
      <c r="K161" s="6">
        <f>SUMIF(REG!$D$2:$D$124,HISTORICO!$N162,REG!$F$2:$F$124)+SUMIF(REG!$J$2:$J$124,HISTORICO!$N162,REG!$L$2:$L$124)+SUMIF(REG!$P$2:$P$124,HISTORICO!$N162,REG!$R$2:$R$124)+SUMIF(REG!$V$2:$V$124,HISTORICO!$N162,REG!$X$2:$X$124)+SUMIF(REG!$AB$2:$AB$124,HISTORICO!$N162,REG!$AD$2:$AD$124)</f>
        <v>0</v>
      </c>
      <c r="L161" s="6">
        <f>SUMIF(REG!$D$2:$D$124,HISTORICO!$N162,REG!$G$2:$G$124)+SUMIF(REG!$J$2:$J$124,HISTORICO!$N162,REG!$M$2:$M$124)+SUMIF(REG!$P$2:$P$124,HISTORICO!$N162,REG!$S$2:$S$124)+SUMIF(REG!$V$2:$V$124,HISTORICO!$N162,REG!$Y$2:$Y$124)+SUMIF(REG!$AB$2:$AB$124,HISTORICO!$N162,REG!$AE$2:$AE$124)</f>
        <v>0</v>
      </c>
      <c r="M161" s="6">
        <f>SUMIF(REG!$D$2:$D$124,HISTORICO!$N162,REG!$H$2:$H$124)+SUMIF(REG!$J$2:$J$124,HISTORICO!$N162,REG!$N$2:$N$124)+SUMIF(REG!$P$2:$P$124,HISTORICO!$N162,REG!$T$2:$T$124)+SUMIF(REG!$V$2:$V$124,HISTORICO!$N162,REG!$Z$2:$Z$124)+SUMIF(REG!$AB$2:$AB$124,HISTORICO!$N162,REG!$AF$2:$AF$124)</f>
        <v>0</v>
      </c>
      <c r="N161" s="6">
        <f>SUMIF(REG!$D$2:$D$124,HISTORICO!$N162,REG!$I$2:$I$124)+SUMIF(REG!$J$2:$J$124,HISTORICO!$N162,REG!$O$2:$O$124)+SUMIF(REG!$P$2:$P$124,HISTORICO!$N162,REG!$U$2:$U$124)+SUMIF(REG!$V$2:$V$124,HISTORICO!$N162,REG!$AA$2:$AA$124)+SUMIF(REG!$AB$2:$AB$124,HISTORICO!$N162,REG!$AG$2:$AG$124)</f>
        <v>0</v>
      </c>
      <c r="O161" s="6">
        <f>SUM(HISTORICO!$X162:$AA162)</f>
        <v>2</v>
      </c>
      <c r="P161" s="188">
        <f>HISTORICO!$AB162/HISTORICO!$O162</f>
        <v>0.3333333333</v>
      </c>
    </row>
    <row r="162">
      <c r="A162" s="187" t="s">
        <v>563</v>
      </c>
      <c r="B162" s="6">
        <f>SUM(HISTORICO!$P163:$T163)</f>
        <v>6</v>
      </c>
      <c r="C162" s="6">
        <f>COUNTIF(REG!$D$2:$D$124,HISTORICO!$N163)</f>
        <v>0</v>
      </c>
      <c r="D162" s="6">
        <f>COUNTIF(REG!$J$2:$J$124,HISTORICO!$N163)</f>
        <v>0</v>
      </c>
      <c r="E162" s="6">
        <f>COUNTIF(REG!$P$2:$P$124,HISTORICO!$N163)</f>
        <v>0</v>
      </c>
      <c r="F162" s="6">
        <f>COUNTIF(REG!$V$2:$V$124,HISTORICO!$N163)</f>
        <v>0</v>
      </c>
      <c r="G162" s="6">
        <f>COUNTIF(REG!$AB$2:$AB$124,HISTORICO!$N163)</f>
        <v>0</v>
      </c>
      <c r="H162" s="161">
        <f>HISTORICO!$P163/HISTORICO!$O163</f>
        <v>0</v>
      </c>
      <c r="I162" s="161">
        <f>HISTORICO!$Q163/HISTORICO!$O163</f>
        <v>0.6666666667</v>
      </c>
      <c r="J162" s="161">
        <f>(HISTORICO!$S163+HISTORICO!$T163)/HISTORICO!$O163</f>
        <v>0.1666666667</v>
      </c>
      <c r="K162" s="6">
        <f>SUMIF(REG!$D$2:$D$124,HISTORICO!$N163,REG!$F$2:$F$124)+SUMIF(REG!$J$2:$J$124,HISTORICO!$N163,REG!$L$2:$L$124)+SUMIF(REG!$P$2:$P$124,HISTORICO!$N163,REG!$R$2:$R$124)+SUMIF(REG!$V$2:$V$124,HISTORICO!$N163,REG!$X$2:$X$124)+SUMIF(REG!$AB$2:$AB$124,HISTORICO!$N163,REG!$AD$2:$AD$124)</f>
        <v>0</v>
      </c>
      <c r="L162" s="6">
        <f>SUMIF(REG!$D$2:$D$124,HISTORICO!$N163,REG!$G$2:$G$124)+SUMIF(REG!$J$2:$J$124,HISTORICO!$N163,REG!$M$2:$M$124)+SUMIF(REG!$P$2:$P$124,HISTORICO!$N163,REG!$S$2:$S$124)+SUMIF(REG!$V$2:$V$124,HISTORICO!$N163,REG!$Y$2:$Y$124)+SUMIF(REG!$AB$2:$AB$124,HISTORICO!$N163,REG!$AE$2:$AE$124)</f>
        <v>0</v>
      </c>
      <c r="M162" s="6">
        <f>SUMIF(REG!$D$2:$D$124,HISTORICO!$N163,REG!$H$2:$H$124)+SUMIF(REG!$J$2:$J$124,HISTORICO!$N163,REG!$N$2:$N$124)+SUMIF(REG!$P$2:$P$124,HISTORICO!$N163,REG!$T$2:$T$124)+SUMIF(REG!$V$2:$V$124,HISTORICO!$N163,REG!$Z$2:$Z$124)+SUMIF(REG!$AB$2:$AB$124,HISTORICO!$N163,REG!$AF$2:$AF$124)</f>
        <v>0</v>
      </c>
      <c r="N162" s="6">
        <f>SUMIF(REG!$D$2:$D$124,HISTORICO!$N163,REG!$I$2:$I$124)+SUMIF(REG!$J$2:$J$124,HISTORICO!$N163,REG!$O$2:$O$124)+SUMIF(REG!$P$2:$P$124,HISTORICO!$N163,REG!$U$2:$U$124)+SUMIF(REG!$V$2:$V$124,HISTORICO!$N163,REG!$AA$2:$AA$124)+SUMIF(REG!$AB$2:$AB$124,HISTORICO!$N163,REG!$AG$2:$AG$124)</f>
        <v>0</v>
      </c>
      <c r="O162" s="6">
        <f>SUM(HISTORICO!$X163:$AA163)</f>
        <v>1</v>
      </c>
      <c r="P162" s="188">
        <f>HISTORICO!$AB163/HISTORICO!$O163</f>
        <v>0.1666666667</v>
      </c>
    </row>
    <row r="163">
      <c r="A163" s="187" t="s">
        <v>565</v>
      </c>
      <c r="B163" s="6">
        <f>SUM(HISTORICO!$P164:$T164)</f>
        <v>6</v>
      </c>
      <c r="C163" s="6">
        <f>COUNTIF(REG!$D$2:$D$124,HISTORICO!$N164)</f>
        <v>0</v>
      </c>
      <c r="D163" s="6">
        <f>COUNTIF(REG!$J$2:$J$124,HISTORICO!$N164)</f>
        <v>0</v>
      </c>
      <c r="E163" s="6">
        <f>COUNTIF(REG!$P$2:$P$124,HISTORICO!$N164)</f>
        <v>0</v>
      </c>
      <c r="F163" s="6">
        <f>COUNTIF(REG!$V$2:$V$124,HISTORICO!$N164)</f>
        <v>0</v>
      </c>
      <c r="G163" s="6">
        <f>COUNTIF(REG!$AB$2:$AB$124,HISTORICO!$N164)</f>
        <v>0</v>
      </c>
      <c r="H163" s="161">
        <f>HISTORICO!$P164/HISTORICO!$O164</f>
        <v>0</v>
      </c>
      <c r="I163" s="161">
        <f>HISTORICO!$Q164/HISTORICO!$O164</f>
        <v>0.3333333333</v>
      </c>
      <c r="J163" s="161">
        <f>(HISTORICO!$S164+HISTORICO!$T164)/HISTORICO!$O164</f>
        <v>0.1666666667</v>
      </c>
      <c r="K163" s="6">
        <f>SUMIF(REG!$D$2:$D$124,HISTORICO!$N164,REG!$F$2:$F$124)+SUMIF(REG!$J$2:$J$124,HISTORICO!$N164,REG!$L$2:$L$124)+SUMIF(REG!$P$2:$P$124,HISTORICO!$N164,REG!$R$2:$R$124)+SUMIF(REG!$V$2:$V$124,HISTORICO!$N164,REG!$X$2:$X$124)+SUMIF(REG!$AB$2:$AB$124,HISTORICO!$N164,REG!$AD$2:$AD$124)</f>
        <v>0</v>
      </c>
      <c r="L163" s="6">
        <f>SUMIF(REG!$D$2:$D$124,HISTORICO!$N164,REG!$G$2:$G$124)+SUMIF(REG!$J$2:$J$124,HISTORICO!$N164,REG!$M$2:$M$124)+SUMIF(REG!$P$2:$P$124,HISTORICO!$N164,REG!$S$2:$S$124)+SUMIF(REG!$V$2:$V$124,HISTORICO!$N164,REG!$Y$2:$Y$124)+SUMIF(REG!$AB$2:$AB$124,HISTORICO!$N164,REG!$AE$2:$AE$124)</f>
        <v>0</v>
      </c>
      <c r="M163" s="6">
        <f>SUMIF(REG!$D$2:$D$124,HISTORICO!$N164,REG!$H$2:$H$124)+SUMIF(REG!$J$2:$J$124,HISTORICO!$N164,REG!$N$2:$N$124)+SUMIF(REG!$P$2:$P$124,HISTORICO!$N164,REG!$T$2:$T$124)+SUMIF(REG!$V$2:$V$124,HISTORICO!$N164,REG!$Z$2:$Z$124)+SUMIF(REG!$AB$2:$AB$124,HISTORICO!$N164,REG!$AF$2:$AF$124)</f>
        <v>0</v>
      </c>
      <c r="N163" s="6">
        <f>SUMIF(REG!$D$2:$D$124,HISTORICO!$N164,REG!$I$2:$I$124)+SUMIF(REG!$J$2:$J$124,HISTORICO!$N164,REG!$O$2:$O$124)+SUMIF(REG!$P$2:$P$124,HISTORICO!$N164,REG!$U$2:$U$124)+SUMIF(REG!$V$2:$V$124,HISTORICO!$N164,REG!$AA$2:$AA$124)+SUMIF(REG!$AB$2:$AB$124,HISTORICO!$N164,REG!$AG$2:$AG$124)</f>
        <v>0</v>
      </c>
      <c r="O163" s="6">
        <f>SUM(HISTORICO!$X164:$AA164)</f>
        <v>0</v>
      </c>
      <c r="P163" s="188">
        <f>HISTORICO!$AB164/HISTORICO!$O164</f>
        <v>0</v>
      </c>
    </row>
    <row r="164">
      <c r="A164" s="187" t="s">
        <v>566</v>
      </c>
      <c r="B164" s="6">
        <f>SUM(HISTORICO!$P165:$T165)</f>
        <v>6</v>
      </c>
      <c r="C164" s="6">
        <f>COUNTIF(REG!$D$2:$D$124,HISTORICO!$N165)</f>
        <v>0</v>
      </c>
      <c r="D164" s="6">
        <f>COUNTIF(REG!$J$2:$J$124,HISTORICO!$N165)</f>
        <v>0</v>
      </c>
      <c r="E164" s="6">
        <f>COUNTIF(REG!$P$2:$P$124,HISTORICO!$N165)</f>
        <v>0</v>
      </c>
      <c r="F164" s="6">
        <f>COUNTIF(REG!$V$2:$V$124,HISTORICO!$N165)</f>
        <v>0</v>
      </c>
      <c r="G164" s="6">
        <f>COUNTIF(REG!$AB$2:$AB$124,HISTORICO!$N165)</f>
        <v>0</v>
      </c>
      <c r="H164" s="161">
        <f>HISTORICO!$P165/HISTORICO!$O165</f>
        <v>0.6666666667</v>
      </c>
      <c r="I164" s="161">
        <f>HISTORICO!$Q165/HISTORICO!$O165</f>
        <v>0.1666666667</v>
      </c>
      <c r="J164" s="161">
        <f>(HISTORICO!$S165+HISTORICO!$T165)/HISTORICO!$O165</f>
        <v>0.1666666667</v>
      </c>
      <c r="K164" s="6">
        <f>SUMIF(REG!$D$2:$D$124,HISTORICO!$N165,REG!$F$2:$F$124)+SUMIF(REG!$J$2:$J$124,HISTORICO!$N165,REG!$L$2:$L$124)+SUMIF(REG!$P$2:$P$124,HISTORICO!$N165,REG!$R$2:$R$124)+SUMIF(REG!$V$2:$V$124,HISTORICO!$N165,REG!$X$2:$X$124)+SUMIF(REG!$AB$2:$AB$124,HISTORICO!$N165,REG!$AD$2:$AD$124)</f>
        <v>0</v>
      </c>
      <c r="L164" s="6">
        <f>SUMIF(REG!$D$2:$D$124,HISTORICO!$N165,REG!$G$2:$G$124)+SUMIF(REG!$J$2:$J$124,HISTORICO!$N165,REG!$M$2:$M$124)+SUMIF(REG!$P$2:$P$124,HISTORICO!$N165,REG!$S$2:$S$124)+SUMIF(REG!$V$2:$V$124,HISTORICO!$N165,REG!$Y$2:$Y$124)+SUMIF(REG!$AB$2:$AB$124,HISTORICO!$N165,REG!$AE$2:$AE$124)</f>
        <v>0</v>
      </c>
      <c r="M164" s="6">
        <f>SUMIF(REG!$D$2:$D$124,HISTORICO!$N165,REG!$H$2:$H$124)+SUMIF(REG!$J$2:$J$124,HISTORICO!$N165,REG!$N$2:$N$124)+SUMIF(REG!$P$2:$P$124,HISTORICO!$N165,REG!$T$2:$T$124)+SUMIF(REG!$V$2:$V$124,HISTORICO!$N165,REG!$Z$2:$Z$124)+SUMIF(REG!$AB$2:$AB$124,HISTORICO!$N165,REG!$AF$2:$AF$124)</f>
        <v>0</v>
      </c>
      <c r="N164" s="6">
        <f>SUMIF(REG!$D$2:$D$124,HISTORICO!$N165,REG!$I$2:$I$124)+SUMIF(REG!$J$2:$J$124,HISTORICO!$N165,REG!$O$2:$O$124)+SUMIF(REG!$P$2:$P$124,HISTORICO!$N165,REG!$U$2:$U$124)+SUMIF(REG!$V$2:$V$124,HISTORICO!$N165,REG!$AA$2:$AA$124)+SUMIF(REG!$AB$2:$AB$124,HISTORICO!$N165,REG!$AG$2:$AG$124)</f>
        <v>0</v>
      </c>
      <c r="O164" s="6">
        <f>SUM(HISTORICO!$X165:$AA165)</f>
        <v>11</v>
      </c>
      <c r="P164" s="188">
        <f>HISTORICO!$AB165/HISTORICO!$O165</f>
        <v>1.833333333</v>
      </c>
    </row>
    <row r="165">
      <c r="A165" s="187" t="s">
        <v>435</v>
      </c>
      <c r="B165" s="6">
        <f>SUM(HISTORICO!$P166:$T166)</f>
        <v>6</v>
      </c>
      <c r="C165" s="6">
        <f>COUNTIF(REG!$D$2:$D$124,HISTORICO!$N166)</f>
        <v>0</v>
      </c>
      <c r="D165" s="6">
        <f>COUNTIF(REG!$J$2:$J$124,HISTORICO!$N166)</f>
        <v>0</v>
      </c>
      <c r="E165" s="6">
        <f>COUNTIF(REG!$P$2:$P$124,HISTORICO!$N166)</f>
        <v>0</v>
      </c>
      <c r="F165" s="6">
        <f>COUNTIF(REG!$V$2:$V$124,HISTORICO!$N166)</f>
        <v>0</v>
      </c>
      <c r="G165" s="6">
        <f>COUNTIF(REG!$AB$2:$AB$124,HISTORICO!$N166)</f>
        <v>0</v>
      </c>
      <c r="H165" s="161">
        <f>HISTORICO!$P166/HISTORICO!$O166</f>
        <v>0.3333333333</v>
      </c>
      <c r="I165" s="161">
        <f>HISTORICO!$Q166/HISTORICO!$O166</f>
        <v>0</v>
      </c>
      <c r="J165" s="161">
        <f>(HISTORICO!$S166+HISTORICO!$T166)/HISTORICO!$O166</f>
        <v>0.1666666667</v>
      </c>
      <c r="K165" s="6">
        <f>SUMIF(REG!$D$2:$D$124,HISTORICO!$N166,REG!$F$2:$F$124)+SUMIF(REG!$J$2:$J$124,HISTORICO!$N166,REG!$L$2:$L$124)+SUMIF(REG!$P$2:$P$124,HISTORICO!$N166,REG!$R$2:$R$124)+SUMIF(REG!$V$2:$V$124,HISTORICO!$N166,REG!$X$2:$X$124)+SUMIF(REG!$AB$2:$AB$124,HISTORICO!$N166,REG!$AD$2:$AD$124)</f>
        <v>0</v>
      </c>
      <c r="L165" s="6">
        <f>SUMIF(REG!$D$2:$D$124,HISTORICO!$N166,REG!$G$2:$G$124)+SUMIF(REG!$J$2:$J$124,HISTORICO!$N166,REG!$M$2:$M$124)+SUMIF(REG!$P$2:$P$124,HISTORICO!$N166,REG!$S$2:$S$124)+SUMIF(REG!$V$2:$V$124,HISTORICO!$N166,REG!$Y$2:$Y$124)+SUMIF(REG!$AB$2:$AB$124,HISTORICO!$N166,REG!$AE$2:$AE$124)</f>
        <v>0</v>
      </c>
      <c r="M165" s="6">
        <f>SUMIF(REG!$D$2:$D$124,HISTORICO!$N166,REG!$H$2:$H$124)+SUMIF(REG!$J$2:$J$124,HISTORICO!$N166,REG!$N$2:$N$124)+SUMIF(REG!$P$2:$P$124,HISTORICO!$N166,REG!$T$2:$T$124)+SUMIF(REG!$V$2:$V$124,HISTORICO!$N166,REG!$Z$2:$Z$124)+SUMIF(REG!$AB$2:$AB$124,HISTORICO!$N166,REG!$AF$2:$AF$124)</f>
        <v>0</v>
      </c>
      <c r="N165" s="6">
        <f>SUMIF(REG!$D$2:$D$124,HISTORICO!$N166,REG!$I$2:$I$124)+SUMIF(REG!$J$2:$J$124,HISTORICO!$N166,REG!$O$2:$O$124)+SUMIF(REG!$P$2:$P$124,HISTORICO!$N166,REG!$U$2:$U$124)+SUMIF(REG!$V$2:$V$124,HISTORICO!$N166,REG!$AA$2:$AA$124)+SUMIF(REG!$AB$2:$AB$124,HISTORICO!$N166,REG!$AG$2:$AG$124)</f>
        <v>0</v>
      </c>
      <c r="O165" s="6">
        <f>SUM(HISTORICO!$X166:$AA166)</f>
        <v>4</v>
      </c>
      <c r="P165" s="188">
        <f>HISTORICO!$AB166/HISTORICO!$O166</f>
        <v>0.6666666667</v>
      </c>
    </row>
    <row r="166">
      <c r="A166" s="187" t="s">
        <v>442</v>
      </c>
      <c r="B166" s="6">
        <f>SUM(HISTORICO!$P167:$T167)</f>
        <v>6</v>
      </c>
      <c r="C166" s="6">
        <f>COUNTIF(REG!$D$2:$D$124,HISTORICO!$N167)</f>
        <v>0</v>
      </c>
      <c r="D166" s="6">
        <f>COUNTIF(REG!$J$2:$J$124,HISTORICO!$N167)</f>
        <v>0</v>
      </c>
      <c r="E166" s="6">
        <f>COUNTIF(REG!$P$2:$P$124,HISTORICO!$N167)</f>
        <v>0</v>
      </c>
      <c r="F166" s="6">
        <f>COUNTIF(REG!$V$2:$V$124,HISTORICO!$N167)</f>
        <v>0</v>
      </c>
      <c r="G166" s="6">
        <f>COUNTIF(REG!$AB$2:$AB$124,HISTORICO!$N167)</f>
        <v>0</v>
      </c>
      <c r="H166" s="161">
        <f>HISTORICO!$P167/HISTORICO!$O167</f>
        <v>0.5</v>
      </c>
      <c r="I166" s="161">
        <f>HISTORICO!$Q167/HISTORICO!$O167</f>
        <v>0.1666666667</v>
      </c>
      <c r="J166" s="161">
        <f>(HISTORICO!$S167+HISTORICO!$T167)/HISTORICO!$O167</f>
        <v>0</v>
      </c>
      <c r="K166" s="6">
        <f>SUMIF(REG!$D$2:$D$124,HISTORICO!$N167,REG!$F$2:$F$124)+SUMIF(REG!$J$2:$J$124,HISTORICO!$N167,REG!$L$2:$L$124)+SUMIF(REG!$P$2:$P$124,HISTORICO!$N167,REG!$R$2:$R$124)+SUMIF(REG!$V$2:$V$124,HISTORICO!$N167,REG!$X$2:$X$124)+SUMIF(REG!$AB$2:$AB$124,HISTORICO!$N167,REG!$AD$2:$AD$124)</f>
        <v>0</v>
      </c>
      <c r="L166" s="6">
        <f>SUMIF(REG!$D$2:$D$124,HISTORICO!$N167,REG!$G$2:$G$124)+SUMIF(REG!$J$2:$J$124,HISTORICO!$N167,REG!$M$2:$M$124)+SUMIF(REG!$P$2:$P$124,HISTORICO!$N167,REG!$S$2:$S$124)+SUMIF(REG!$V$2:$V$124,HISTORICO!$N167,REG!$Y$2:$Y$124)+SUMIF(REG!$AB$2:$AB$124,HISTORICO!$N167,REG!$AE$2:$AE$124)</f>
        <v>0</v>
      </c>
      <c r="M166" s="6">
        <f>SUMIF(REG!$D$2:$D$124,HISTORICO!$N167,REG!$H$2:$H$124)+SUMIF(REG!$J$2:$J$124,HISTORICO!$N167,REG!$N$2:$N$124)+SUMIF(REG!$P$2:$P$124,HISTORICO!$N167,REG!$T$2:$T$124)+SUMIF(REG!$V$2:$V$124,HISTORICO!$N167,REG!$Z$2:$Z$124)+SUMIF(REG!$AB$2:$AB$124,HISTORICO!$N167,REG!$AF$2:$AF$124)</f>
        <v>0</v>
      </c>
      <c r="N166" s="6">
        <f>SUMIF(REG!$D$2:$D$124,HISTORICO!$N167,REG!$I$2:$I$124)+SUMIF(REG!$J$2:$J$124,HISTORICO!$N167,REG!$O$2:$O$124)+SUMIF(REG!$P$2:$P$124,HISTORICO!$N167,REG!$U$2:$U$124)+SUMIF(REG!$V$2:$V$124,HISTORICO!$N167,REG!$AA$2:$AA$124)+SUMIF(REG!$AB$2:$AB$124,HISTORICO!$N167,REG!$AG$2:$AG$124)</f>
        <v>0</v>
      </c>
      <c r="O166" s="6">
        <f>SUM(HISTORICO!$X167:$AA167)</f>
        <v>4</v>
      </c>
      <c r="P166" s="188">
        <f>HISTORICO!$AB167/HISTORICO!$O167</f>
        <v>0.6666666667</v>
      </c>
    </row>
    <row r="167">
      <c r="A167" s="187" t="s">
        <v>444</v>
      </c>
      <c r="B167" s="6">
        <f>SUM(HISTORICO!$P168:$T168)</f>
        <v>6</v>
      </c>
      <c r="C167" s="6">
        <f>COUNTIF(REG!$D$2:$D$124,HISTORICO!$N168)</f>
        <v>0</v>
      </c>
      <c r="D167" s="6">
        <f>COUNTIF(REG!$J$2:$J$124,HISTORICO!$N168)</f>
        <v>0</v>
      </c>
      <c r="E167" s="6">
        <f>COUNTIF(REG!$P$2:$P$124,HISTORICO!$N168)</f>
        <v>0</v>
      </c>
      <c r="F167" s="6">
        <f>COUNTIF(REG!$V$2:$V$124,HISTORICO!$N168)</f>
        <v>0</v>
      </c>
      <c r="G167" s="6">
        <f>COUNTIF(REG!$AB$2:$AB$124,HISTORICO!$N168)</f>
        <v>0</v>
      </c>
      <c r="H167" s="161">
        <f>HISTORICO!$P168/HISTORICO!$O168</f>
        <v>0.5</v>
      </c>
      <c r="I167" s="161">
        <f>HISTORICO!$Q168/HISTORICO!$O168</f>
        <v>0.1666666667</v>
      </c>
      <c r="J167" s="161">
        <f>(HISTORICO!$S168+HISTORICO!$T168)/HISTORICO!$O168</f>
        <v>0</v>
      </c>
      <c r="K167" s="6">
        <f>SUMIF(REG!$D$2:$D$124,HISTORICO!$N168,REG!$F$2:$F$124)+SUMIF(REG!$J$2:$J$124,HISTORICO!$N168,REG!$L$2:$L$124)+SUMIF(REG!$P$2:$P$124,HISTORICO!$N168,REG!$R$2:$R$124)+SUMIF(REG!$V$2:$V$124,HISTORICO!$N168,REG!$X$2:$X$124)+SUMIF(REG!$AB$2:$AB$124,HISTORICO!$N168,REG!$AD$2:$AD$124)</f>
        <v>0</v>
      </c>
      <c r="L167" s="6">
        <f>SUMIF(REG!$D$2:$D$124,HISTORICO!$N168,REG!$G$2:$G$124)+SUMIF(REG!$J$2:$J$124,HISTORICO!$N168,REG!$M$2:$M$124)+SUMIF(REG!$P$2:$P$124,HISTORICO!$N168,REG!$S$2:$S$124)+SUMIF(REG!$V$2:$V$124,HISTORICO!$N168,REG!$Y$2:$Y$124)+SUMIF(REG!$AB$2:$AB$124,HISTORICO!$N168,REG!$AE$2:$AE$124)</f>
        <v>0</v>
      </c>
      <c r="M167" s="6">
        <f>SUMIF(REG!$D$2:$D$124,HISTORICO!$N168,REG!$H$2:$H$124)+SUMIF(REG!$J$2:$J$124,HISTORICO!$N168,REG!$N$2:$N$124)+SUMIF(REG!$P$2:$P$124,HISTORICO!$N168,REG!$T$2:$T$124)+SUMIF(REG!$V$2:$V$124,HISTORICO!$N168,REG!$Z$2:$Z$124)+SUMIF(REG!$AB$2:$AB$124,HISTORICO!$N168,REG!$AF$2:$AF$124)</f>
        <v>0</v>
      </c>
      <c r="N167" s="6">
        <f>SUMIF(REG!$D$2:$D$124,HISTORICO!$N168,REG!$I$2:$I$124)+SUMIF(REG!$J$2:$J$124,HISTORICO!$N168,REG!$O$2:$O$124)+SUMIF(REG!$P$2:$P$124,HISTORICO!$N168,REG!$U$2:$U$124)+SUMIF(REG!$V$2:$V$124,HISTORICO!$N168,REG!$AA$2:$AA$124)+SUMIF(REG!$AB$2:$AB$124,HISTORICO!$N168,REG!$AG$2:$AG$124)</f>
        <v>0</v>
      </c>
      <c r="O167" s="6">
        <f>SUM(HISTORICO!$X168:$AA168)</f>
        <v>8</v>
      </c>
      <c r="P167" s="188">
        <f>HISTORICO!$AB168/HISTORICO!$O168</f>
        <v>1.333333333</v>
      </c>
    </row>
    <row r="168">
      <c r="A168" s="187" t="s">
        <v>437</v>
      </c>
      <c r="B168" s="6">
        <f>SUM(HISTORICO!$P169:$T169)</f>
        <v>6</v>
      </c>
      <c r="C168" s="6">
        <f>COUNTIF(REG!$D$2:$D$124,HISTORICO!$N169)</f>
        <v>0</v>
      </c>
      <c r="D168" s="6">
        <f>COUNTIF(REG!$J$2:$J$124,HISTORICO!$N169)</f>
        <v>0</v>
      </c>
      <c r="E168" s="6">
        <f>COUNTIF(REG!$P$2:$P$124,HISTORICO!$N169)</f>
        <v>0</v>
      </c>
      <c r="F168" s="6">
        <f>COUNTIF(REG!$V$2:$V$124,HISTORICO!$N169)</f>
        <v>0</v>
      </c>
      <c r="G168" s="6">
        <f>COUNTIF(REG!$AB$2:$AB$124,HISTORICO!$N169)</f>
        <v>0</v>
      </c>
      <c r="H168" s="161">
        <f>HISTORICO!$P169/HISTORICO!$O169</f>
        <v>0.1666666667</v>
      </c>
      <c r="I168" s="161">
        <f>HISTORICO!$Q169/HISTORICO!$O169</f>
        <v>0.1666666667</v>
      </c>
      <c r="J168" s="161">
        <f>(HISTORICO!$S169+HISTORICO!$T169)/HISTORICO!$O169</f>
        <v>0</v>
      </c>
      <c r="K168" s="6">
        <f>SUMIF(REG!$D$2:$D$124,HISTORICO!$N169,REG!$F$2:$F$124)+SUMIF(REG!$J$2:$J$124,HISTORICO!$N169,REG!$L$2:$L$124)+SUMIF(REG!$P$2:$P$124,HISTORICO!$N169,REG!$R$2:$R$124)+SUMIF(REG!$V$2:$V$124,HISTORICO!$N169,REG!$X$2:$X$124)+SUMIF(REG!$AB$2:$AB$124,HISTORICO!$N169,REG!$AD$2:$AD$124)</f>
        <v>0</v>
      </c>
      <c r="L168" s="6">
        <f>SUMIF(REG!$D$2:$D$124,HISTORICO!$N169,REG!$G$2:$G$124)+SUMIF(REG!$J$2:$J$124,HISTORICO!$N169,REG!$M$2:$M$124)+SUMIF(REG!$P$2:$P$124,HISTORICO!$N169,REG!$S$2:$S$124)+SUMIF(REG!$V$2:$V$124,HISTORICO!$N169,REG!$Y$2:$Y$124)+SUMIF(REG!$AB$2:$AB$124,HISTORICO!$N169,REG!$AE$2:$AE$124)</f>
        <v>0</v>
      </c>
      <c r="M168" s="6">
        <f>SUMIF(REG!$D$2:$D$124,HISTORICO!$N169,REG!$H$2:$H$124)+SUMIF(REG!$J$2:$J$124,HISTORICO!$N169,REG!$N$2:$N$124)+SUMIF(REG!$P$2:$P$124,HISTORICO!$N169,REG!$T$2:$T$124)+SUMIF(REG!$V$2:$V$124,HISTORICO!$N169,REG!$Z$2:$Z$124)+SUMIF(REG!$AB$2:$AB$124,HISTORICO!$N169,REG!$AF$2:$AF$124)</f>
        <v>0</v>
      </c>
      <c r="N168" s="6">
        <f>SUMIF(REG!$D$2:$D$124,HISTORICO!$N169,REG!$I$2:$I$124)+SUMIF(REG!$J$2:$J$124,HISTORICO!$N169,REG!$O$2:$O$124)+SUMIF(REG!$P$2:$P$124,HISTORICO!$N169,REG!$U$2:$U$124)+SUMIF(REG!$V$2:$V$124,HISTORICO!$N169,REG!$AA$2:$AA$124)+SUMIF(REG!$AB$2:$AB$124,HISTORICO!$N169,REG!$AG$2:$AG$124)</f>
        <v>0</v>
      </c>
      <c r="O168" s="6">
        <f>SUM(HISTORICO!$X169:$AA169)</f>
        <v>2</v>
      </c>
      <c r="P168" s="188">
        <f>HISTORICO!$AB169/HISTORICO!$O169</f>
        <v>0.3333333333</v>
      </c>
    </row>
    <row r="169">
      <c r="A169" s="187" t="s">
        <v>443</v>
      </c>
      <c r="B169" s="6">
        <f>SUM(HISTORICO!$P170:$T170)</f>
        <v>6</v>
      </c>
      <c r="C169" s="6">
        <f>COUNTIF(REG!$D$2:$D$124,HISTORICO!$N170)</f>
        <v>0</v>
      </c>
      <c r="D169" s="6">
        <f>COUNTIF(REG!$J$2:$J$124,HISTORICO!$N170)</f>
        <v>1</v>
      </c>
      <c r="E169" s="6">
        <f>COUNTIF(REG!$P$2:$P$124,HISTORICO!$N170)</f>
        <v>0</v>
      </c>
      <c r="F169" s="6">
        <f>COUNTIF(REG!$V$2:$V$124,HISTORICO!$N170)</f>
        <v>0</v>
      </c>
      <c r="G169" s="6">
        <f>COUNTIF(REG!$AB$2:$AB$124,HISTORICO!$N170)</f>
        <v>0</v>
      </c>
      <c r="H169" s="161">
        <f>HISTORICO!$P170/HISTORICO!$O170</f>
        <v>0.1666666667</v>
      </c>
      <c r="I169" s="161">
        <f>HISTORICO!$Q170/HISTORICO!$O170</f>
        <v>0.1666666667</v>
      </c>
      <c r="J169" s="161">
        <f>(HISTORICO!$S170+HISTORICO!$T170)/HISTORICO!$O170</f>
        <v>0</v>
      </c>
      <c r="K169" s="6">
        <f>SUMIF(REG!$D$2:$D$124,HISTORICO!$N170,REG!$F$2:$F$124)+SUMIF(REG!$J$2:$J$124,HISTORICO!$N170,REG!$L$2:$L$124)+SUMIF(REG!$P$2:$P$124,HISTORICO!$N170,REG!$R$2:$R$124)+SUMIF(REG!$V$2:$V$124,HISTORICO!$N170,REG!$X$2:$X$124)+SUMIF(REG!$AB$2:$AB$124,HISTORICO!$N170,REG!$AD$2:$AD$124)</f>
        <v>0</v>
      </c>
      <c r="L169" s="6">
        <f>SUMIF(REG!$D$2:$D$124,HISTORICO!$N170,REG!$G$2:$G$124)+SUMIF(REG!$J$2:$J$124,HISTORICO!$N170,REG!$M$2:$M$124)+SUMIF(REG!$P$2:$P$124,HISTORICO!$N170,REG!$S$2:$S$124)+SUMIF(REG!$V$2:$V$124,HISTORICO!$N170,REG!$Y$2:$Y$124)+SUMIF(REG!$AB$2:$AB$124,HISTORICO!$N170,REG!$AE$2:$AE$124)</f>
        <v>0</v>
      </c>
      <c r="M169" s="6">
        <f>SUMIF(REG!$D$2:$D$124,HISTORICO!$N170,REG!$H$2:$H$124)+SUMIF(REG!$J$2:$J$124,HISTORICO!$N170,REG!$N$2:$N$124)+SUMIF(REG!$P$2:$P$124,HISTORICO!$N170,REG!$T$2:$T$124)+SUMIF(REG!$V$2:$V$124,HISTORICO!$N170,REG!$Z$2:$Z$124)+SUMIF(REG!$AB$2:$AB$124,HISTORICO!$N170,REG!$AF$2:$AF$124)</f>
        <v>0</v>
      </c>
      <c r="N169" s="6">
        <f>SUMIF(REG!$D$2:$D$124,HISTORICO!$N170,REG!$I$2:$I$124)+SUMIF(REG!$J$2:$J$124,HISTORICO!$N170,REG!$O$2:$O$124)+SUMIF(REG!$P$2:$P$124,HISTORICO!$N170,REG!$U$2:$U$124)+SUMIF(REG!$V$2:$V$124,HISTORICO!$N170,REG!$AA$2:$AA$124)+SUMIF(REG!$AB$2:$AB$124,HISTORICO!$N170,REG!$AG$2:$AG$124)</f>
        <v>0</v>
      </c>
      <c r="O169" s="6">
        <f>SUM(HISTORICO!$X170:$AA170)</f>
        <v>2</v>
      </c>
      <c r="P169" s="188">
        <f>HISTORICO!$AB170/HISTORICO!$O170</f>
        <v>0.3333333333</v>
      </c>
    </row>
    <row r="170">
      <c r="A170" s="187" t="s">
        <v>446</v>
      </c>
      <c r="B170" s="6">
        <f>SUM(HISTORICO!$P171:$T171)</f>
        <v>5</v>
      </c>
      <c r="C170" s="6">
        <f>COUNTIF(REG!$D$2:$D$124,HISTORICO!$N171)</f>
        <v>0</v>
      </c>
      <c r="D170" s="6">
        <f>COUNTIF(REG!$J$2:$J$124,HISTORICO!$N171)</f>
        <v>0</v>
      </c>
      <c r="E170" s="6">
        <f>COUNTIF(REG!$P$2:$P$124,HISTORICO!$N171)</f>
        <v>0</v>
      </c>
      <c r="F170" s="6">
        <f>COUNTIF(REG!$V$2:$V$124,HISTORICO!$N171)</f>
        <v>0</v>
      </c>
      <c r="G170" s="6">
        <f>COUNTIF(REG!$AB$2:$AB$124,HISTORICO!$N171)</f>
        <v>0</v>
      </c>
      <c r="H170" s="161">
        <f>HISTORICO!$P171/HISTORICO!$O171</f>
        <v>0.4</v>
      </c>
      <c r="I170" s="161">
        <f>HISTORICO!$Q171/HISTORICO!$O171</f>
        <v>0</v>
      </c>
      <c r="J170" s="161">
        <f>(HISTORICO!$S171+HISTORICO!$T171)/HISTORICO!$O171</f>
        <v>0.6</v>
      </c>
      <c r="K170" s="6">
        <f>SUMIF(REG!$D$2:$D$124,HISTORICO!$N171,REG!$F$2:$F$124)+SUMIF(REG!$J$2:$J$124,HISTORICO!$N171,REG!$L$2:$L$124)+SUMIF(REG!$P$2:$P$124,HISTORICO!$N171,REG!$R$2:$R$124)+SUMIF(REG!$V$2:$V$124,HISTORICO!$N171,REG!$X$2:$X$124)+SUMIF(REG!$AB$2:$AB$124,HISTORICO!$N171,REG!$AD$2:$AD$124)</f>
        <v>0</v>
      </c>
      <c r="L170" s="6">
        <f>SUMIF(REG!$D$2:$D$124,HISTORICO!$N171,REG!$G$2:$G$124)+SUMIF(REG!$J$2:$J$124,HISTORICO!$N171,REG!$M$2:$M$124)+SUMIF(REG!$P$2:$P$124,HISTORICO!$N171,REG!$S$2:$S$124)+SUMIF(REG!$V$2:$V$124,HISTORICO!$N171,REG!$Y$2:$Y$124)+SUMIF(REG!$AB$2:$AB$124,HISTORICO!$N171,REG!$AE$2:$AE$124)</f>
        <v>0</v>
      </c>
      <c r="M170" s="6">
        <f>SUMIF(REG!$D$2:$D$124,HISTORICO!$N171,REG!$H$2:$H$124)+SUMIF(REG!$J$2:$J$124,HISTORICO!$N171,REG!$N$2:$N$124)+SUMIF(REG!$P$2:$P$124,HISTORICO!$N171,REG!$T$2:$T$124)+SUMIF(REG!$V$2:$V$124,HISTORICO!$N171,REG!$Z$2:$Z$124)+SUMIF(REG!$AB$2:$AB$124,HISTORICO!$N171,REG!$AF$2:$AF$124)</f>
        <v>0</v>
      </c>
      <c r="N170" s="6">
        <f>SUMIF(REG!$D$2:$D$124,HISTORICO!$N171,REG!$I$2:$I$124)+SUMIF(REG!$J$2:$J$124,HISTORICO!$N171,REG!$O$2:$O$124)+SUMIF(REG!$P$2:$P$124,HISTORICO!$N171,REG!$U$2:$U$124)+SUMIF(REG!$V$2:$V$124,HISTORICO!$N171,REG!$AA$2:$AA$124)+SUMIF(REG!$AB$2:$AB$124,HISTORICO!$N171,REG!$AG$2:$AG$124)</f>
        <v>0</v>
      </c>
      <c r="O170" s="6">
        <f>SUM(HISTORICO!$X171:$AA171)</f>
        <v>4</v>
      </c>
      <c r="P170" s="188">
        <f>HISTORICO!$AB171/HISTORICO!$O171</f>
        <v>0.8</v>
      </c>
    </row>
    <row r="171">
      <c r="A171" s="187" t="s">
        <v>35</v>
      </c>
      <c r="B171" s="6">
        <f>SUM(HISTORICO!$P172:$T172)</f>
        <v>5</v>
      </c>
      <c r="C171" s="6">
        <f>COUNTIF(REG!$D$2:$D$124,HISTORICO!$N172)</f>
        <v>0</v>
      </c>
      <c r="D171" s="6">
        <f>COUNTIF(REG!$J$2:$J$124,HISTORICO!$N172)</f>
        <v>0</v>
      </c>
      <c r="E171" s="6">
        <f>COUNTIF(REG!$P$2:$P$124,HISTORICO!$N172)</f>
        <v>0</v>
      </c>
      <c r="F171" s="6">
        <f>COUNTIF(REG!$V$2:$V$124,HISTORICO!$N172)</f>
        <v>0</v>
      </c>
      <c r="G171" s="6">
        <f>COUNTIF(REG!$AB$2:$AB$124,HISTORICO!$N172)</f>
        <v>0</v>
      </c>
      <c r="H171" s="161">
        <f>HISTORICO!$P172/HISTORICO!$O172</f>
        <v>0.4</v>
      </c>
      <c r="I171" s="161">
        <f>HISTORICO!$Q172/HISTORICO!$O172</f>
        <v>0.2</v>
      </c>
      <c r="J171" s="161">
        <f>(HISTORICO!$S172+HISTORICO!$T172)/HISTORICO!$O172</f>
        <v>0.4</v>
      </c>
      <c r="K171" s="6">
        <f>SUMIF(REG!$D$2:$D$124,HISTORICO!$N172,REG!$F$2:$F$124)+SUMIF(REG!$J$2:$J$124,HISTORICO!$N172,REG!$L$2:$L$124)+SUMIF(REG!$P$2:$P$124,HISTORICO!$N172,REG!$R$2:$R$124)+SUMIF(REG!$V$2:$V$124,HISTORICO!$N172,REG!$X$2:$X$124)+SUMIF(REG!$AB$2:$AB$124,HISTORICO!$N172,REG!$AD$2:$AD$124)</f>
        <v>0</v>
      </c>
      <c r="L171" s="6">
        <f>SUMIF(REG!$D$2:$D$124,HISTORICO!$N172,REG!$G$2:$G$124)+SUMIF(REG!$J$2:$J$124,HISTORICO!$N172,REG!$M$2:$M$124)+SUMIF(REG!$P$2:$P$124,HISTORICO!$N172,REG!$S$2:$S$124)+SUMIF(REG!$V$2:$V$124,HISTORICO!$N172,REG!$Y$2:$Y$124)+SUMIF(REG!$AB$2:$AB$124,HISTORICO!$N172,REG!$AE$2:$AE$124)</f>
        <v>0</v>
      </c>
      <c r="M171" s="6">
        <f>SUMIF(REG!$D$2:$D$124,HISTORICO!$N172,REG!$H$2:$H$124)+SUMIF(REG!$J$2:$J$124,HISTORICO!$N172,REG!$N$2:$N$124)+SUMIF(REG!$P$2:$P$124,HISTORICO!$N172,REG!$T$2:$T$124)+SUMIF(REG!$V$2:$V$124,HISTORICO!$N172,REG!$Z$2:$Z$124)+SUMIF(REG!$AB$2:$AB$124,HISTORICO!$N172,REG!$AF$2:$AF$124)</f>
        <v>0</v>
      </c>
      <c r="N171" s="6">
        <f>SUMIF(REG!$D$2:$D$124,HISTORICO!$N172,REG!$I$2:$I$124)+SUMIF(REG!$J$2:$J$124,HISTORICO!$N172,REG!$O$2:$O$124)+SUMIF(REG!$P$2:$P$124,HISTORICO!$N172,REG!$U$2:$U$124)+SUMIF(REG!$V$2:$V$124,HISTORICO!$N172,REG!$AA$2:$AA$124)+SUMIF(REG!$AB$2:$AB$124,HISTORICO!$N172,REG!$AG$2:$AG$124)</f>
        <v>0</v>
      </c>
      <c r="O171" s="6">
        <f>SUM(HISTORICO!$X172:$AA172)</f>
        <v>5</v>
      </c>
      <c r="P171" s="188">
        <f>HISTORICO!$AB172/HISTORICO!$O172</f>
        <v>1</v>
      </c>
    </row>
    <row r="172">
      <c r="A172" s="187" t="s">
        <v>463</v>
      </c>
      <c r="B172" s="6">
        <f>SUM(HISTORICO!$P173:$T173)</f>
        <v>5</v>
      </c>
      <c r="C172" s="6">
        <f>COUNTIF(REG!$D$2:$D$124,HISTORICO!$N173)</f>
        <v>0</v>
      </c>
      <c r="D172" s="6">
        <f>COUNTIF(REG!$J$2:$J$124,HISTORICO!$N173)</f>
        <v>0</v>
      </c>
      <c r="E172" s="6">
        <f>COUNTIF(REG!$P$2:$P$124,HISTORICO!$N173)</f>
        <v>0</v>
      </c>
      <c r="F172" s="6">
        <f>COUNTIF(REG!$V$2:$V$124,HISTORICO!$N173)</f>
        <v>0</v>
      </c>
      <c r="G172" s="6">
        <f>COUNTIF(REG!$AB$2:$AB$124,HISTORICO!$N173)</f>
        <v>0</v>
      </c>
      <c r="H172" s="161">
        <f>HISTORICO!$P173/HISTORICO!$O173</f>
        <v>0.4</v>
      </c>
      <c r="I172" s="161">
        <f>HISTORICO!$Q173/HISTORICO!$O173</f>
        <v>0.2</v>
      </c>
      <c r="J172" s="161">
        <f>(HISTORICO!$S173+HISTORICO!$T173)/HISTORICO!$O173</f>
        <v>0.4</v>
      </c>
      <c r="K172" s="6">
        <f>SUMIF(REG!$D$2:$D$124,HISTORICO!$N173,REG!$F$2:$F$124)+SUMIF(REG!$J$2:$J$124,HISTORICO!$N173,REG!$L$2:$L$124)+SUMIF(REG!$P$2:$P$124,HISTORICO!$N173,REG!$R$2:$R$124)+SUMIF(REG!$V$2:$V$124,HISTORICO!$N173,REG!$X$2:$X$124)+SUMIF(REG!$AB$2:$AB$124,HISTORICO!$N173,REG!$AD$2:$AD$124)</f>
        <v>0</v>
      </c>
      <c r="L172" s="6">
        <f>SUMIF(REG!$D$2:$D$124,HISTORICO!$N173,REG!$G$2:$G$124)+SUMIF(REG!$J$2:$J$124,HISTORICO!$N173,REG!$M$2:$M$124)+SUMIF(REG!$P$2:$P$124,HISTORICO!$N173,REG!$S$2:$S$124)+SUMIF(REG!$V$2:$V$124,HISTORICO!$N173,REG!$Y$2:$Y$124)+SUMIF(REG!$AB$2:$AB$124,HISTORICO!$N173,REG!$AE$2:$AE$124)</f>
        <v>0</v>
      </c>
      <c r="M172" s="6">
        <f>SUMIF(REG!$D$2:$D$124,HISTORICO!$N173,REG!$H$2:$H$124)+SUMIF(REG!$J$2:$J$124,HISTORICO!$N173,REG!$N$2:$N$124)+SUMIF(REG!$P$2:$P$124,HISTORICO!$N173,REG!$T$2:$T$124)+SUMIF(REG!$V$2:$V$124,HISTORICO!$N173,REG!$Z$2:$Z$124)+SUMIF(REG!$AB$2:$AB$124,HISTORICO!$N173,REG!$AF$2:$AF$124)</f>
        <v>0</v>
      </c>
      <c r="N172" s="6">
        <f>SUMIF(REG!$D$2:$D$124,HISTORICO!$N173,REG!$I$2:$I$124)+SUMIF(REG!$J$2:$J$124,HISTORICO!$N173,REG!$O$2:$O$124)+SUMIF(REG!$P$2:$P$124,HISTORICO!$N173,REG!$U$2:$U$124)+SUMIF(REG!$V$2:$V$124,HISTORICO!$N173,REG!$AA$2:$AA$124)+SUMIF(REG!$AB$2:$AB$124,HISTORICO!$N173,REG!$AG$2:$AG$124)</f>
        <v>0</v>
      </c>
      <c r="O172" s="6">
        <f>SUM(HISTORICO!$X173:$AA173)</f>
        <v>3</v>
      </c>
      <c r="P172" s="188">
        <f>HISTORICO!$AB173/HISTORICO!$O173</f>
        <v>0.6</v>
      </c>
    </row>
    <row r="173">
      <c r="A173" s="187" t="s">
        <v>462</v>
      </c>
      <c r="B173" s="6">
        <f>SUM(HISTORICO!$P174:$T174)</f>
        <v>5</v>
      </c>
      <c r="C173" s="6">
        <f>COUNTIF(REG!$D$2:$D$124,HISTORICO!$N174)</f>
        <v>0</v>
      </c>
      <c r="D173" s="6">
        <f>COUNTIF(REG!$J$2:$J$124,HISTORICO!$N174)</f>
        <v>0</v>
      </c>
      <c r="E173" s="6">
        <f>COUNTIF(REG!$P$2:$P$124,HISTORICO!$N174)</f>
        <v>0</v>
      </c>
      <c r="F173" s="6">
        <f>COUNTIF(REG!$V$2:$V$124,HISTORICO!$N174)</f>
        <v>0</v>
      </c>
      <c r="G173" s="6">
        <f>COUNTIF(REG!$AB$2:$AB$124,HISTORICO!$N174)</f>
        <v>0</v>
      </c>
      <c r="H173" s="161">
        <f>HISTORICO!$P174/HISTORICO!$O174</f>
        <v>0.2</v>
      </c>
      <c r="I173" s="161">
        <f>HISTORICO!$Q174/HISTORICO!$O174</f>
        <v>0.2</v>
      </c>
      <c r="J173" s="161">
        <f>(HISTORICO!$S174+HISTORICO!$T174)/HISTORICO!$O174</f>
        <v>0.4</v>
      </c>
      <c r="K173" s="6">
        <f>SUMIF(REG!$D$2:$D$124,HISTORICO!$N174,REG!$F$2:$F$124)+SUMIF(REG!$J$2:$J$124,HISTORICO!$N174,REG!$L$2:$L$124)+SUMIF(REG!$P$2:$P$124,HISTORICO!$N174,REG!$R$2:$R$124)+SUMIF(REG!$V$2:$V$124,HISTORICO!$N174,REG!$X$2:$X$124)+SUMIF(REG!$AB$2:$AB$124,HISTORICO!$N174,REG!$AD$2:$AD$124)</f>
        <v>0</v>
      </c>
      <c r="L173" s="6">
        <f>SUMIF(REG!$D$2:$D$124,HISTORICO!$N174,REG!$G$2:$G$124)+SUMIF(REG!$J$2:$J$124,HISTORICO!$N174,REG!$M$2:$M$124)+SUMIF(REG!$P$2:$P$124,HISTORICO!$N174,REG!$S$2:$S$124)+SUMIF(REG!$V$2:$V$124,HISTORICO!$N174,REG!$Y$2:$Y$124)+SUMIF(REG!$AB$2:$AB$124,HISTORICO!$N174,REG!$AE$2:$AE$124)</f>
        <v>0</v>
      </c>
      <c r="M173" s="6">
        <f>SUMIF(REG!$D$2:$D$124,HISTORICO!$N174,REG!$H$2:$H$124)+SUMIF(REG!$J$2:$J$124,HISTORICO!$N174,REG!$N$2:$N$124)+SUMIF(REG!$P$2:$P$124,HISTORICO!$N174,REG!$T$2:$T$124)+SUMIF(REG!$V$2:$V$124,HISTORICO!$N174,REG!$Z$2:$Z$124)+SUMIF(REG!$AB$2:$AB$124,HISTORICO!$N174,REG!$AF$2:$AF$124)</f>
        <v>0</v>
      </c>
      <c r="N173" s="6">
        <f>SUMIF(REG!$D$2:$D$124,HISTORICO!$N174,REG!$I$2:$I$124)+SUMIF(REG!$J$2:$J$124,HISTORICO!$N174,REG!$O$2:$O$124)+SUMIF(REG!$P$2:$P$124,HISTORICO!$N174,REG!$U$2:$U$124)+SUMIF(REG!$V$2:$V$124,HISTORICO!$N174,REG!$AA$2:$AA$124)+SUMIF(REG!$AB$2:$AB$124,HISTORICO!$N174,REG!$AG$2:$AG$124)</f>
        <v>0</v>
      </c>
      <c r="O173" s="6">
        <f>SUM(HISTORICO!$X174:$AA174)</f>
        <v>3</v>
      </c>
      <c r="P173" s="188">
        <f>HISTORICO!$AB174/HISTORICO!$O174</f>
        <v>0.6</v>
      </c>
    </row>
    <row r="174">
      <c r="A174" s="187" t="s">
        <v>469</v>
      </c>
      <c r="B174" s="6">
        <f>SUM(HISTORICO!$P175:$T175)</f>
        <v>5</v>
      </c>
      <c r="C174" s="6">
        <f>COUNTIF(REG!$D$2:$D$124,HISTORICO!$N175)</f>
        <v>0</v>
      </c>
      <c r="D174" s="6">
        <f>COUNTIF(REG!$J$2:$J$124,HISTORICO!$N175)</f>
        <v>0</v>
      </c>
      <c r="E174" s="6">
        <f>COUNTIF(REG!$P$2:$P$124,HISTORICO!$N175)</f>
        <v>0</v>
      </c>
      <c r="F174" s="6">
        <f>COUNTIF(REG!$V$2:$V$124,HISTORICO!$N175)</f>
        <v>0</v>
      </c>
      <c r="G174" s="6">
        <f>COUNTIF(REG!$AB$2:$AB$124,HISTORICO!$N175)</f>
        <v>0</v>
      </c>
      <c r="H174" s="161">
        <f>HISTORICO!$P175/HISTORICO!$O175</f>
        <v>0.6</v>
      </c>
      <c r="I174" s="161">
        <f>HISTORICO!$Q175/HISTORICO!$O175</f>
        <v>0</v>
      </c>
      <c r="J174" s="161">
        <f>(HISTORICO!$S175+HISTORICO!$T175)/HISTORICO!$O175</f>
        <v>0.4</v>
      </c>
      <c r="K174" s="6">
        <f>SUMIF(REG!$D$2:$D$124,HISTORICO!$N175,REG!$F$2:$F$124)+SUMIF(REG!$J$2:$J$124,HISTORICO!$N175,REG!$L$2:$L$124)+SUMIF(REG!$P$2:$P$124,HISTORICO!$N175,REG!$R$2:$R$124)+SUMIF(REG!$V$2:$V$124,HISTORICO!$N175,REG!$X$2:$X$124)+SUMIF(REG!$AB$2:$AB$124,HISTORICO!$N175,REG!$AD$2:$AD$124)</f>
        <v>0</v>
      </c>
      <c r="L174" s="6">
        <f>SUMIF(REG!$D$2:$D$124,HISTORICO!$N175,REG!$G$2:$G$124)+SUMIF(REG!$J$2:$J$124,HISTORICO!$N175,REG!$M$2:$M$124)+SUMIF(REG!$P$2:$P$124,HISTORICO!$N175,REG!$S$2:$S$124)+SUMIF(REG!$V$2:$V$124,HISTORICO!$N175,REG!$Y$2:$Y$124)+SUMIF(REG!$AB$2:$AB$124,HISTORICO!$N175,REG!$AE$2:$AE$124)</f>
        <v>0</v>
      </c>
      <c r="M174" s="6">
        <f>SUMIF(REG!$D$2:$D$124,HISTORICO!$N175,REG!$H$2:$H$124)+SUMIF(REG!$J$2:$J$124,HISTORICO!$N175,REG!$N$2:$N$124)+SUMIF(REG!$P$2:$P$124,HISTORICO!$N175,REG!$T$2:$T$124)+SUMIF(REG!$V$2:$V$124,HISTORICO!$N175,REG!$Z$2:$Z$124)+SUMIF(REG!$AB$2:$AB$124,HISTORICO!$N175,REG!$AF$2:$AF$124)</f>
        <v>0</v>
      </c>
      <c r="N174" s="6">
        <f>SUMIF(REG!$D$2:$D$124,HISTORICO!$N175,REG!$I$2:$I$124)+SUMIF(REG!$J$2:$J$124,HISTORICO!$N175,REG!$O$2:$O$124)+SUMIF(REG!$P$2:$P$124,HISTORICO!$N175,REG!$U$2:$U$124)+SUMIF(REG!$V$2:$V$124,HISTORICO!$N175,REG!$AA$2:$AA$124)+SUMIF(REG!$AB$2:$AB$124,HISTORICO!$N175,REG!$AG$2:$AG$124)</f>
        <v>0</v>
      </c>
      <c r="O174" s="6">
        <f>SUM(HISTORICO!$X175:$AA175)</f>
        <v>7</v>
      </c>
      <c r="P174" s="188">
        <f>HISTORICO!$AB175/HISTORICO!$O175</f>
        <v>1.4</v>
      </c>
    </row>
    <row r="175">
      <c r="A175" s="187" t="s">
        <v>64</v>
      </c>
      <c r="B175" s="6">
        <f>SUM(HISTORICO!$P176:$T176)</f>
        <v>5</v>
      </c>
      <c r="C175" s="6">
        <f>COUNTIF(REG!$D$2:$D$124,HISTORICO!$N176)</f>
        <v>0</v>
      </c>
      <c r="D175" s="6">
        <f>COUNTIF(REG!$J$2:$J$124,HISTORICO!$N176)</f>
        <v>0</v>
      </c>
      <c r="E175" s="6">
        <f>COUNTIF(REG!$P$2:$P$124,HISTORICO!$N176)</f>
        <v>0</v>
      </c>
      <c r="F175" s="6">
        <f>COUNTIF(REG!$V$2:$V$124,HISTORICO!$N176)</f>
        <v>0</v>
      </c>
      <c r="G175" s="6">
        <f>COUNTIF(REG!$AB$2:$AB$124,HISTORICO!$N176)</f>
        <v>0</v>
      </c>
      <c r="H175" s="161">
        <f>HISTORICO!$P176/HISTORICO!$O176</f>
        <v>0.2</v>
      </c>
      <c r="I175" s="161">
        <f>HISTORICO!$Q176/HISTORICO!$O176</f>
        <v>0.4</v>
      </c>
      <c r="J175" s="161">
        <f>(HISTORICO!$S176+HISTORICO!$T176)/HISTORICO!$O176</f>
        <v>0.2</v>
      </c>
      <c r="K175" s="6">
        <f>SUMIF(REG!$D$2:$D$124,HISTORICO!$N176,REG!$F$2:$F$124)+SUMIF(REG!$J$2:$J$124,HISTORICO!$N176,REG!$L$2:$L$124)+SUMIF(REG!$P$2:$P$124,HISTORICO!$N176,REG!$R$2:$R$124)+SUMIF(REG!$V$2:$V$124,HISTORICO!$N176,REG!$X$2:$X$124)+SUMIF(REG!$AB$2:$AB$124,HISTORICO!$N176,REG!$AD$2:$AD$124)</f>
        <v>0</v>
      </c>
      <c r="L175" s="6">
        <f>SUMIF(REG!$D$2:$D$124,HISTORICO!$N176,REG!$G$2:$G$124)+SUMIF(REG!$J$2:$J$124,HISTORICO!$N176,REG!$M$2:$M$124)+SUMIF(REG!$P$2:$P$124,HISTORICO!$N176,REG!$S$2:$S$124)+SUMIF(REG!$V$2:$V$124,HISTORICO!$N176,REG!$Y$2:$Y$124)+SUMIF(REG!$AB$2:$AB$124,HISTORICO!$N176,REG!$AE$2:$AE$124)</f>
        <v>0</v>
      </c>
      <c r="M175" s="6">
        <f>SUMIF(REG!$D$2:$D$124,HISTORICO!$N176,REG!$H$2:$H$124)+SUMIF(REG!$J$2:$J$124,HISTORICO!$N176,REG!$N$2:$N$124)+SUMIF(REG!$P$2:$P$124,HISTORICO!$N176,REG!$T$2:$T$124)+SUMIF(REG!$V$2:$V$124,HISTORICO!$N176,REG!$Z$2:$Z$124)+SUMIF(REG!$AB$2:$AB$124,HISTORICO!$N176,REG!$AF$2:$AF$124)</f>
        <v>0</v>
      </c>
      <c r="N175" s="6">
        <f>SUMIF(REG!$D$2:$D$124,HISTORICO!$N176,REG!$I$2:$I$124)+SUMIF(REG!$J$2:$J$124,HISTORICO!$N176,REG!$O$2:$O$124)+SUMIF(REG!$P$2:$P$124,HISTORICO!$N176,REG!$U$2:$U$124)+SUMIF(REG!$V$2:$V$124,HISTORICO!$N176,REG!$AA$2:$AA$124)+SUMIF(REG!$AB$2:$AB$124,HISTORICO!$N176,REG!$AG$2:$AG$124)</f>
        <v>0</v>
      </c>
      <c r="O175" s="6">
        <f>SUM(HISTORICO!$X176:$AA176)</f>
        <v>3</v>
      </c>
      <c r="P175" s="188">
        <f>HISTORICO!$AB176/HISTORICO!$O176</f>
        <v>0.6</v>
      </c>
    </row>
    <row r="176">
      <c r="A176" s="187" t="s">
        <v>407</v>
      </c>
      <c r="B176" s="6">
        <f>SUM(HISTORICO!$P177:$T177)</f>
        <v>5</v>
      </c>
      <c r="C176" s="6">
        <f>COUNTIF(REG!$D$2:$D$124,HISTORICO!$N177)</f>
        <v>0</v>
      </c>
      <c r="D176" s="6">
        <f>COUNTIF(REG!$J$2:$J$124,HISTORICO!$N177)</f>
        <v>0</v>
      </c>
      <c r="E176" s="6">
        <f>COUNTIF(REG!$P$2:$P$124,HISTORICO!$N177)</f>
        <v>0</v>
      </c>
      <c r="F176" s="6">
        <f>COUNTIF(REG!$V$2:$V$124,HISTORICO!$N177)</f>
        <v>0</v>
      </c>
      <c r="G176" s="6">
        <f>COUNTIF(REG!$AB$2:$AB$124,HISTORICO!$N177)</f>
        <v>0</v>
      </c>
      <c r="H176" s="161">
        <f>HISTORICO!$P177/HISTORICO!$O177</f>
        <v>0.6</v>
      </c>
      <c r="I176" s="161">
        <f>HISTORICO!$Q177/HISTORICO!$O177</f>
        <v>0.2</v>
      </c>
      <c r="J176" s="161">
        <f>(HISTORICO!$S177+HISTORICO!$T177)/HISTORICO!$O177</f>
        <v>0.2</v>
      </c>
      <c r="K176" s="6">
        <f>SUMIF(REG!$D$2:$D$124,HISTORICO!$N177,REG!$F$2:$F$124)+SUMIF(REG!$J$2:$J$124,HISTORICO!$N177,REG!$L$2:$L$124)+SUMIF(REG!$P$2:$P$124,HISTORICO!$N177,REG!$R$2:$R$124)+SUMIF(REG!$V$2:$V$124,HISTORICO!$N177,REG!$X$2:$X$124)+SUMIF(REG!$AB$2:$AB$124,HISTORICO!$N177,REG!$AD$2:$AD$124)</f>
        <v>0</v>
      </c>
      <c r="L176" s="6">
        <f>SUMIF(REG!$D$2:$D$124,HISTORICO!$N177,REG!$G$2:$G$124)+SUMIF(REG!$J$2:$J$124,HISTORICO!$N177,REG!$M$2:$M$124)+SUMIF(REG!$P$2:$P$124,HISTORICO!$N177,REG!$S$2:$S$124)+SUMIF(REG!$V$2:$V$124,HISTORICO!$N177,REG!$Y$2:$Y$124)+SUMIF(REG!$AB$2:$AB$124,HISTORICO!$N177,REG!$AE$2:$AE$124)</f>
        <v>0</v>
      </c>
      <c r="M176" s="6">
        <f>SUMIF(REG!$D$2:$D$124,HISTORICO!$N177,REG!$H$2:$H$124)+SUMIF(REG!$J$2:$J$124,HISTORICO!$N177,REG!$N$2:$N$124)+SUMIF(REG!$P$2:$P$124,HISTORICO!$N177,REG!$T$2:$T$124)+SUMIF(REG!$V$2:$V$124,HISTORICO!$N177,REG!$Z$2:$Z$124)+SUMIF(REG!$AB$2:$AB$124,HISTORICO!$N177,REG!$AF$2:$AF$124)</f>
        <v>0</v>
      </c>
      <c r="N176" s="6">
        <f>SUMIF(REG!$D$2:$D$124,HISTORICO!$N177,REG!$I$2:$I$124)+SUMIF(REG!$J$2:$J$124,HISTORICO!$N177,REG!$O$2:$O$124)+SUMIF(REG!$P$2:$P$124,HISTORICO!$N177,REG!$U$2:$U$124)+SUMIF(REG!$V$2:$V$124,HISTORICO!$N177,REG!$AA$2:$AA$124)+SUMIF(REG!$AB$2:$AB$124,HISTORICO!$N177,REG!$AG$2:$AG$124)</f>
        <v>0</v>
      </c>
      <c r="O176" s="6">
        <f>SUM(HISTORICO!$X177:$AA177)</f>
        <v>7</v>
      </c>
      <c r="P176" s="188">
        <f>HISTORICO!$AB177/HISTORICO!$O177</f>
        <v>1.4</v>
      </c>
    </row>
    <row r="177">
      <c r="A177" s="187" t="s">
        <v>408</v>
      </c>
      <c r="B177" s="6">
        <f>SUM(HISTORICO!$P178:$T178)</f>
        <v>5</v>
      </c>
      <c r="C177" s="6">
        <f>COUNTIF(REG!$D$2:$D$124,HISTORICO!$N178)</f>
        <v>0</v>
      </c>
      <c r="D177" s="6">
        <f>COUNTIF(REG!$J$2:$J$124,HISTORICO!$N178)</f>
        <v>0</v>
      </c>
      <c r="E177" s="6">
        <f>COUNTIF(REG!$P$2:$P$124,HISTORICO!$N178)</f>
        <v>0</v>
      </c>
      <c r="F177" s="6">
        <f>COUNTIF(REG!$V$2:$V$124,HISTORICO!$N178)</f>
        <v>0</v>
      </c>
      <c r="G177" s="6">
        <f>COUNTIF(REG!$AB$2:$AB$124,HISTORICO!$N178)</f>
        <v>0</v>
      </c>
      <c r="H177" s="161">
        <f>HISTORICO!$P178/HISTORICO!$O178</f>
        <v>0.2</v>
      </c>
      <c r="I177" s="161">
        <f>HISTORICO!$Q178/HISTORICO!$O178</f>
        <v>0.4</v>
      </c>
      <c r="J177" s="161">
        <f>(HISTORICO!$S178+HISTORICO!$T178)/HISTORICO!$O178</f>
        <v>0</v>
      </c>
      <c r="K177" s="6">
        <f>SUMIF(REG!$D$2:$D$124,HISTORICO!$N178,REG!$F$2:$F$124)+SUMIF(REG!$J$2:$J$124,HISTORICO!$N178,REG!$L$2:$L$124)+SUMIF(REG!$P$2:$P$124,HISTORICO!$N178,REG!$R$2:$R$124)+SUMIF(REG!$V$2:$V$124,HISTORICO!$N178,REG!$X$2:$X$124)+SUMIF(REG!$AB$2:$AB$124,HISTORICO!$N178,REG!$AD$2:$AD$124)</f>
        <v>0</v>
      </c>
      <c r="L177" s="6">
        <f>SUMIF(REG!$D$2:$D$124,HISTORICO!$N178,REG!$G$2:$G$124)+SUMIF(REG!$J$2:$J$124,HISTORICO!$N178,REG!$M$2:$M$124)+SUMIF(REG!$P$2:$P$124,HISTORICO!$N178,REG!$S$2:$S$124)+SUMIF(REG!$V$2:$V$124,HISTORICO!$N178,REG!$Y$2:$Y$124)+SUMIF(REG!$AB$2:$AB$124,HISTORICO!$N178,REG!$AE$2:$AE$124)</f>
        <v>0</v>
      </c>
      <c r="M177" s="6">
        <f>SUMIF(REG!$D$2:$D$124,HISTORICO!$N178,REG!$H$2:$H$124)+SUMIF(REG!$J$2:$J$124,HISTORICO!$N178,REG!$N$2:$N$124)+SUMIF(REG!$P$2:$P$124,HISTORICO!$N178,REG!$T$2:$T$124)+SUMIF(REG!$V$2:$V$124,HISTORICO!$N178,REG!$Z$2:$Z$124)+SUMIF(REG!$AB$2:$AB$124,HISTORICO!$N178,REG!$AF$2:$AF$124)</f>
        <v>0</v>
      </c>
      <c r="N177" s="6">
        <f>SUMIF(REG!$D$2:$D$124,HISTORICO!$N178,REG!$I$2:$I$124)+SUMIF(REG!$J$2:$J$124,HISTORICO!$N178,REG!$O$2:$O$124)+SUMIF(REG!$P$2:$P$124,HISTORICO!$N178,REG!$U$2:$U$124)+SUMIF(REG!$V$2:$V$124,HISTORICO!$N178,REG!$AA$2:$AA$124)+SUMIF(REG!$AB$2:$AB$124,HISTORICO!$N178,REG!$AG$2:$AG$124)</f>
        <v>0</v>
      </c>
      <c r="O177" s="6">
        <f>SUM(HISTORICO!$X178:$AA178)</f>
        <v>2</v>
      </c>
      <c r="P177" s="188">
        <f>HISTORICO!$AB178/HISTORICO!$O178</f>
        <v>0.4</v>
      </c>
    </row>
    <row r="178">
      <c r="A178" s="187" t="s">
        <v>409</v>
      </c>
      <c r="B178" s="6">
        <f>SUM(HISTORICO!$P179:$T179)</f>
        <v>5</v>
      </c>
      <c r="C178" s="6">
        <f>COUNTIF(REG!$D$2:$D$124,HISTORICO!$N179)</f>
        <v>0</v>
      </c>
      <c r="D178" s="6">
        <f>COUNTIF(REG!$J$2:$J$124,HISTORICO!$N179)</f>
        <v>0</v>
      </c>
      <c r="E178" s="6">
        <f>COUNTIF(REG!$P$2:$P$124,HISTORICO!$N179)</f>
        <v>1</v>
      </c>
      <c r="F178" s="6">
        <f>COUNTIF(REG!$V$2:$V$124,HISTORICO!$N179)</f>
        <v>0</v>
      </c>
      <c r="G178" s="6">
        <f>COUNTIF(REG!$AB$2:$AB$124,HISTORICO!$N179)</f>
        <v>0</v>
      </c>
      <c r="H178" s="161">
        <f>HISTORICO!$P179/HISTORICO!$O179</f>
        <v>0.2</v>
      </c>
      <c r="I178" s="161">
        <f>HISTORICO!$Q179/HISTORICO!$O179</f>
        <v>0.4</v>
      </c>
      <c r="J178" s="161">
        <f>(HISTORICO!$S179+HISTORICO!$T179)/HISTORICO!$O179</f>
        <v>0</v>
      </c>
      <c r="K178" s="6">
        <f>SUMIF(REG!$D$2:$D$124,HISTORICO!$N179,REG!$F$2:$F$124)+SUMIF(REG!$J$2:$J$124,HISTORICO!$N179,REG!$L$2:$L$124)+SUMIF(REG!$P$2:$P$124,HISTORICO!$N179,REG!$R$2:$R$124)+SUMIF(REG!$V$2:$V$124,HISTORICO!$N179,REG!$X$2:$X$124)+SUMIF(REG!$AB$2:$AB$124,HISTORICO!$N179,REG!$AD$2:$AD$124)</f>
        <v>0</v>
      </c>
      <c r="L178" s="6">
        <f>SUMIF(REG!$D$2:$D$124,HISTORICO!$N179,REG!$G$2:$G$124)+SUMIF(REG!$J$2:$J$124,HISTORICO!$N179,REG!$M$2:$M$124)+SUMIF(REG!$P$2:$P$124,HISTORICO!$N179,REG!$S$2:$S$124)+SUMIF(REG!$V$2:$V$124,HISTORICO!$N179,REG!$Y$2:$Y$124)+SUMIF(REG!$AB$2:$AB$124,HISTORICO!$N179,REG!$AE$2:$AE$124)</f>
        <v>0</v>
      </c>
      <c r="M178" s="6">
        <f>SUMIF(REG!$D$2:$D$124,HISTORICO!$N179,REG!$H$2:$H$124)+SUMIF(REG!$J$2:$J$124,HISTORICO!$N179,REG!$N$2:$N$124)+SUMIF(REG!$P$2:$P$124,HISTORICO!$N179,REG!$T$2:$T$124)+SUMIF(REG!$V$2:$V$124,HISTORICO!$N179,REG!$Z$2:$Z$124)+SUMIF(REG!$AB$2:$AB$124,HISTORICO!$N179,REG!$AF$2:$AF$124)</f>
        <v>0</v>
      </c>
      <c r="N178" s="6">
        <f>SUMIF(REG!$D$2:$D$124,HISTORICO!$N179,REG!$I$2:$I$124)+SUMIF(REG!$J$2:$J$124,HISTORICO!$N179,REG!$O$2:$O$124)+SUMIF(REG!$P$2:$P$124,HISTORICO!$N179,REG!$U$2:$U$124)+SUMIF(REG!$V$2:$V$124,HISTORICO!$N179,REG!$AA$2:$AA$124)+SUMIF(REG!$AB$2:$AB$124,HISTORICO!$N179,REG!$AG$2:$AG$124)</f>
        <v>0</v>
      </c>
      <c r="O178" s="6">
        <f>SUM(HISTORICO!$X179:$AA179)</f>
        <v>2</v>
      </c>
      <c r="P178" s="188">
        <f>HISTORICO!$AB179/HISTORICO!$O179</f>
        <v>0.4</v>
      </c>
    </row>
    <row r="179">
      <c r="A179" s="187" t="s">
        <v>491</v>
      </c>
      <c r="B179" s="6">
        <f>SUM(HISTORICO!$P180:$T180)</f>
        <v>5</v>
      </c>
      <c r="C179" s="6">
        <f>COUNTIF(REG!$D$2:$D$124,HISTORICO!$N180)</f>
        <v>0</v>
      </c>
      <c r="D179" s="6">
        <f>COUNTIF(REG!$J$2:$J$124,HISTORICO!$N180)</f>
        <v>0</v>
      </c>
      <c r="E179" s="6">
        <f>COUNTIF(REG!$P$2:$P$124,HISTORICO!$N180)</f>
        <v>0</v>
      </c>
      <c r="F179" s="6">
        <f>COUNTIF(REG!$V$2:$V$124,HISTORICO!$N180)</f>
        <v>0</v>
      </c>
      <c r="G179" s="6">
        <f>COUNTIF(REG!$AB$2:$AB$124,HISTORICO!$N180)</f>
        <v>0</v>
      </c>
      <c r="H179" s="161">
        <f>HISTORICO!$P180/HISTORICO!$O180</f>
        <v>0</v>
      </c>
      <c r="I179" s="161">
        <f>HISTORICO!$Q180/HISTORICO!$O180</f>
        <v>0.2</v>
      </c>
      <c r="J179" s="161">
        <f>(HISTORICO!$S180+HISTORICO!$T180)/HISTORICO!$O180</f>
        <v>0</v>
      </c>
      <c r="K179" s="6">
        <f>SUMIF(REG!$D$2:$D$124,HISTORICO!$N180,REG!$F$2:$F$124)+SUMIF(REG!$J$2:$J$124,HISTORICO!$N180,REG!$L$2:$L$124)+SUMIF(REG!$P$2:$P$124,HISTORICO!$N180,REG!$R$2:$R$124)+SUMIF(REG!$V$2:$V$124,HISTORICO!$N180,REG!$X$2:$X$124)+SUMIF(REG!$AB$2:$AB$124,HISTORICO!$N180,REG!$AD$2:$AD$124)</f>
        <v>0</v>
      </c>
      <c r="L179" s="6">
        <f>SUMIF(REG!$D$2:$D$124,HISTORICO!$N180,REG!$G$2:$G$124)+SUMIF(REG!$J$2:$J$124,HISTORICO!$N180,REG!$M$2:$M$124)+SUMIF(REG!$P$2:$P$124,HISTORICO!$N180,REG!$S$2:$S$124)+SUMIF(REG!$V$2:$V$124,HISTORICO!$N180,REG!$Y$2:$Y$124)+SUMIF(REG!$AB$2:$AB$124,HISTORICO!$N180,REG!$AE$2:$AE$124)</f>
        <v>0</v>
      </c>
      <c r="M179" s="6">
        <f>SUMIF(REG!$D$2:$D$124,HISTORICO!$N180,REG!$H$2:$H$124)+SUMIF(REG!$J$2:$J$124,HISTORICO!$N180,REG!$N$2:$N$124)+SUMIF(REG!$P$2:$P$124,HISTORICO!$N180,REG!$T$2:$T$124)+SUMIF(REG!$V$2:$V$124,HISTORICO!$N180,REG!$Z$2:$Z$124)+SUMIF(REG!$AB$2:$AB$124,HISTORICO!$N180,REG!$AF$2:$AF$124)</f>
        <v>0</v>
      </c>
      <c r="N179" s="6">
        <f>SUMIF(REG!$D$2:$D$124,HISTORICO!$N180,REG!$I$2:$I$124)+SUMIF(REG!$J$2:$J$124,HISTORICO!$N180,REG!$O$2:$O$124)+SUMIF(REG!$P$2:$P$124,HISTORICO!$N180,REG!$U$2:$U$124)+SUMIF(REG!$V$2:$V$124,HISTORICO!$N180,REG!$AA$2:$AA$124)+SUMIF(REG!$AB$2:$AB$124,HISTORICO!$N180,REG!$AG$2:$AG$124)</f>
        <v>0</v>
      </c>
      <c r="O179" s="6">
        <f>SUM(HISTORICO!$X180:$AA180)</f>
        <v>0</v>
      </c>
      <c r="P179" s="188">
        <f>HISTORICO!$AB180/HISTORICO!$O180</f>
        <v>0</v>
      </c>
    </row>
    <row r="180">
      <c r="A180" s="187" t="s">
        <v>492</v>
      </c>
      <c r="B180" s="6">
        <f>SUM(HISTORICO!$P181:$T181)</f>
        <v>4</v>
      </c>
      <c r="C180" s="6">
        <f>COUNTIF(REG!$D$2:$D$124,HISTORICO!$N181)</f>
        <v>2</v>
      </c>
      <c r="D180" s="6">
        <f>COUNTIF(REG!$J$2:$J$124,HISTORICO!$N181)</f>
        <v>4</v>
      </c>
      <c r="E180" s="6">
        <f>COUNTIF(REG!$P$2:$P$124,HISTORICO!$N181)</f>
        <v>1</v>
      </c>
      <c r="F180" s="6">
        <f>COUNTIF(REG!$V$2:$V$124,HISTORICO!$N181)</f>
        <v>1</v>
      </c>
      <c r="G180" s="6">
        <f>COUNTIF(REG!$AB$2:$AB$124,HISTORICO!$N181)</f>
        <v>0</v>
      </c>
      <c r="H180" s="161">
        <f>HISTORICO!$P181/HISTORICO!$O181</f>
        <v>0</v>
      </c>
      <c r="I180" s="161">
        <f>HISTORICO!$Q181/HISTORICO!$O181</f>
        <v>0.5</v>
      </c>
      <c r="J180" s="161">
        <f>(HISTORICO!$S181+HISTORICO!$T181)/HISTORICO!$O181</f>
        <v>0.5</v>
      </c>
      <c r="K180" s="6">
        <f>SUMIF(REG!$D$2:$D$124,HISTORICO!$N181,REG!$F$2:$F$124)+SUMIF(REG!$J$2:$J$124,HISTORICO!$N181,REG!$L$2:$L$124)+SUMIF(REG!$P$2:$P$124,HISTORICO!$N181,REG!$R$2:$R$124)+SUMIF(REG!$V$2:$V$124,HISTORICO!$N181,REG!$X$2:$X$124)+SUMIF(REG!$AB$2:$AB$124,HISTORICO!$N181,REG!$AD$2:$AD$124)</f>
        <v>0</v>
      </c>
      <c r="L180" s="6">
        <f>SUMIF(REG!$D$2:$D$124,HISTORICO!$N181,REG!$G$2:$G$124)+SUMIF(REG!$J$2:$J$124,HISTORICO!$N181,REG!$M$2:$M$124)+SUMIF(REG!$P$2:$P$124,HISTORICO!$N181,REG!$S$2:$S$124)+SUMIF(REG!$V$2:$V$124,HISTORICO!$N181,REG!$Y$2:$Y$124)+SUMIF(REG!$AB$2:$AB$124,HISTORICO!$N181,REG!$AE$2:$AE$124)</f>
        <v>4</v>
      </c>
      <c r="M180" s="6">
        <f>SUMIF(REG!$D$2:$D$124,HISTORICO!$N181,REG!$H$2:$H$124)+SUMIF(REG!$J$2:$J$124,HISTORICO!$N181,REG!$N$2:$N$124)+SUMIF(REG!$P$2:$P$124,HISTORICO!$N181,REG!$T$2:$T$124)+SUMIF(REG!$V$2:$V$124,HISTORICO!$N181,REG!$Z$2:$Z$124)+SUMIF(REG!$AB$2:$AB$124,HISTORICO!$N181,REG!$AF$2:$AF$124)</f>
        <v>1</v>
      </c>
      <c r="N180" s="6">
        <f>SUMIF(REG!$D$2:$D$124,HISTORICO!$N181,REG!$I$2:$I$124)+SUMIF(REG!$J$2:$J$124,HISTORICO!$N181,REG!$O$2:$O$124)+SUMIF(REG!$P$2:$P$124,HISTORICO!$N181,REG!$U$2:$U$124)+SUMIF(REG!$V$2:$V$124,HISTORICO!$N181,REG!$AA$2:$AA$124)+SUMIF(REG!$AB$2:$AB$124,HISTORICO!$N181,REG!$AG$2:$AG$124)</f>
        <v>0</v>
      </c>
      <c r="O180" s="6">
        <f>SUM(HISTORICO!$X181:$AA181)</f>
        <v>0</v>
      </c>
      <c r="P180" s="188">
        <f>HISTORICO!$AB181/HISTORICO!$O181</f>
        <v>0</v>
      </c>
    </row>
    <row r="181">
      <c r="A181" s="187" t="s">
        <v>487</v>
      </c>
      <c r="B181" s="6">
        <f>SUM(HISTORICO!$P182:$T182)</f>
        <v>4</v>
      </c>
      <c r="C181" s="6">
        <f>COUNTIF(REG!$D$2:$D$124,HISTORICO!$N182)</f>
        <v>2</v>
      </c>
      <c r="D181" s="6">
        <f>COUNTIF(REG!$J$2:$J$124,HISTORICO!$N182)</f>
        <v>4</v>
      </c>
      <c r="E181" s="6">
        <f>COUNTIF(REG!$P$2:$P$124,HISTORICO!$N182)</f>
        <v>1</v>
      </c>
      <c r="F181" s="6">
        <f>COUNTIF(REG!$V$2:$V$124,HISTORICO!$N182)</f>
        <v>1</v>
      </c>
      <c r="G181" s="6">
        <f>COUNTIF(REG!$AB$2:$AB$124,HISTORICO!$N182)</f>
        <v>0</v>
      </c>
      <c r="H181" s="161">
        <f>HISTORICO!$P182/HISTORICO!$O182</f>
        <v>0</v>
      </c>
      <c r="I181" s="161">
        <f>HISTORICO!$Q182/HISTORICO!$O182</f>
        <v>0.5</v>
      </c>
      <c r="J181" s="161">
        <f>(HISTORICO!$S182+HISTORICO!$T182)/HISTORICO!$O182</f>
        <v>0.5</v>
      </c>
      <c r="K181" s="6">
        <f>SUMIF(REG!$D$2:$D$124,HISTORICO!$N182,REG!$F$2:$F$124)+SUMIF(REG!$J$2:$J$124,HISTORICO!$N182,REG!$L$2:$L$124)+SUMIF(REG!$P$2:$P$124,HISTORICO!$N182,REG!$R$2:$R$124)+SUMIF(REG!$V$2:$V$124,HISTORICO!$N182,REG!$X$2:$X$124)+SUMIF(REG!$AB$2:$AB$124,HISTORICO!$N182,REG!$AD$2:$AD$124)</f>
        <v>0</v>
      </c>
      <c r="L181" s="6">
        <f>SUMIF(REG!$D$2:$D$124,HISTORICO!$N182,REG!$G$2:$G$124)+SUMIF(REG!$J$2:$J$124,HISTORICO!$N182,REG!$M$2:$M$124)+SUMIF(REG!$P$2:$P$124,HISTORICO!$N182,REG!$S$2:$S$124)+SUMIF(REG!$V$2:$V$124,HISTORICO!$N182,REG!$Y$2:$Y$124)+SUMIF(REG!$AB$2:$AB$124,HISTORICO!$N182,REG!$AE$2:$AE$124)</f>
        <v>4</v>
      </c>
      <c r="M181" s="6">
        <f>SUMIF(REG!$D$2:$D$124,HISTORICO!$N182,REG!$H$2:$H$124)+SUMIF(REG!$J$2:$J$124,HISTORICO!$N182,REG!$N$2:$N$124)+SUMIF(REG!$P$2:$P$124,HISTORICO!$N182,REG!$T$2:$T$124)+SUMIF(REG!$V$2:$V$124,HISTORICO!$N182,REG!$Z$2:$Z$124)+SUMIF(REG!$AB$2:$AB$124,HISTORICO!$N182,REG!$AF$2:$AF$124)</f>
        <v>1</v>
      </c>
      <c r="N181" s="6">
        <f>SUMIF(REG!$D$2:$D$124,HISTORICO!$N182,REG!$I$2:$I$124)+SUMIF(REG!$J$2:$J$124,HISTORICO!$N182,REG!$O$2:$O$124)+SUMIF(REG!$P$2:$P$124,HISTORICO!$N182,REG!$U$2:$U$124)+SUMIF(REG!$V$2:$V$124,HISTORICO!$N182,REG!$AA$2:$AA$124)+SUMIF(REG!$AB$2:$AB$124,HISTORICO!$N182,REG!$AG$2:$AG$124)</f>
        <v>0</v>
      </c>
      <c r="O181" s="6">
        <f>SUM(HISTORICO!$X182:$AA182)</f>
        <v>0</v>
      </c>
      <c r="P181" s="188">
        <f>HISTORICO!$AB182/HISTORICO!$O182</f>
        <v>0</v>
      </c>
    </row>
    <row r="182">
      <c r="A182" s="187" t="s">
        <v>417</v>
      </c>
      <c r="B182" s="6">
        <f>SUM(HISTORICO!$P183:$T183)</f>
        <v>4</v>
      </c>
      <c r="C182" s="6">
        <f>COUNTIF(REG!$D$2:$D$124,HISTORICO!$N183)</f>
        <v>0</v>
      </c>
      <c r="D182" s="6">
        <f>COUNTIF(REG!$J$2:$J$124,HISTORICO!$N183)</f>
        <v>3</v>
      </c>
      <c r="E182" s="6">
        <f>COUNTIF(REG!$P$2:$P$124,HISTORICO!$N183)</f>
        <v>0</v>
      </c>
      <c r="F182" s="6">
        <f>COUNTIF(REG!$V$2:$V$124,HISTORICO!$N183)</f>
        <v>1</v>
      </c>
      <c r="G182" s="6">
        <f>COUNTIF(REG!$AB$2:$AB$124,HISTORICO!$N183)</f>
        <v>0</v>
      </c>
      <c r="H182" s="161">
        <f>HISTORICO!$P183/HISTORICO!$O183</f>
        <v>0.5</v>
      </c>
      <c r="I182" s="161">
        <f>HISTORICO!$Q183/HISTORICO!$O183</f>
        <v>0</v>
      </c>
      <c r="J182" s="161">
        <f>(HISTORICO!$S183+HISTORICO!$T183)/HISTORICO!$O183</f>
        <v>0</v>
      </c>
      <c r="K182" s="6">
        <f>SUMIF(REG!$D$2:$D$124,HISTORICO!$N183,REG!$F$2:$F$124)+SUMIF(REG!$J$2:$J$124,HISTORICO!$N183,REG!$L$2:$L$124)+SUMIF(REG!$P$2:$P$124,HISTORICO!$N183,REG!$R$2:$R$124)+SUMIF(REG!$V$2:$V$124,HISTORICO!$N183,REG!$X$2:$X$124)+SUMIF(REG!$AB$2:$AB$124,HISTORICO!$N183,REG!$AD$2:$AD$124)</f>
        <v>1</v>
      </c>
      <c r="L182" s="6">
        <f>SUMIF(REG!$D$2:$D$124,HISTORICO!$N183,REG!$G$2:$G$124)+SUMIF(REG!$J$2:$J$124,HISTORICO!$N183,REG!$M$2:$M$124)+SUMIF(REG!$P$2:$P$124,HISTORICO!$N183,REG!$S$2:$S$124)+SUMIF(REG!$V$2:$V$124,HISTORICO!$N183,REG!$Y$2:$Y$124)+SUMIF(REG!$AB$2:$AB$124,HISTORICO!$N183,REG!$AE$2:$AE$124)</f>
        <v>0</v>
      </c>
      <c r="M182" s="6">
        <f>SUMIF(REG!$D$2:$D$124,HISTORICO!$N183,REG!$H$2:$H$124)+SUMIF(REG!$J$2:$J$124,HISTORICO!$N183,REG!$N$2:$N$124)+SUMIF(REG!$P$2:$P$124,HISTORICO!$N183,REG!$T$2:$T$124)+SUMIF(REG!$V$2:$V$124,HISTORICO!$N183,REG!$Z$2:$Z$124)+SUMIF(REG!$AB$2:$AB$124,HISTORICO!$N183,REG!$AF$2:$AF$124)</f>
        <v>0</v>
      </c>
      <c r="N182" s="6">
        <f>SUMIF(REG!$D$2:$D$124,HISTORICO!$N183,REG!$I$2:$I$124)+SUMIF(REG!$J$2:$J$124,HISTORICO!$N183,REG!$O$2:$O$124)+SUMIF(REG!$P$2:$P$124,HISTORICO!$N183,REG!$U$2:$U$124)+SUMIF(REG!$V$2:$V$124,HISTORICO!$N183,REG!$AA$2:$AA$124)+SUMIF(REG!$AB$2:$AB$124,HISTORICO!$N183,REG!$AG$2:$AG$124)</f>
        <v>0</v>
      </c>
      <c r="O182" s="6">
        <f>SUM(HISTORICO!$X183:$AA183)</f>
        <v>4</v>
      </c>
      <c r="P182" s="188">
        <f>HISTORICO!$AB183/HISTORICO!$O183</f>
        <v>1</v>
      </c>
    </row>
    <row r="183">
      <c r="A183" s="187" t="s">
        <v>422</v>
      </c>
      <c r="B183" s="6">
        <f>SUM(HISTORICO!$P184:$T184)</f>
        <v>4</v>
      </c>
      <c r="C183" s="6">
        <f>COUNTIF(REG!$D$2:$D$124,HISTORICO!$N184)</f>
        <v>0</v>
      </c>
      <c r="D183" s="6">
        <f>COUNTIF(REG!$J$2:$J$124,HISTORICO!$N184)</f>
        <v>1</v>
      </c>
      <c r="E183" s="6">
        <f>COUNTIF(REG!$P$2:$P$124,HISTORICO!$N184)</f>
        <v>2</v>
      </c>
      <c r="F183" s="6">
        <f>COUNTIF(REG!$V$2:$V$124,HISTORICO!$N184)</f>
        <v>1</v>
      </c>
      <c r="G183" s="6">
        <f>COUNTIF(REG!$AB$2:$AB$124,HISTORICO!$N184)</f>
        <v>0</v>
      </c>
      <c r="H183" s="161">
        <f>HISTORICO!$P184/HISTORICO!$O184</f>
        <v>0</v>
      </c>
      <c r="I183" s="161">
        <f>HISTORICO!$Q184/HISTORICO!$O184</f>
        <v>0.75</v>
      </c>
      <c r="J183" s="161">
        <f>(HISTORICO!$S184+HISTORICO!$T184)/HISTORICO!$O184</f>
        <v>0.25</v>
      </c>
      <c r="K183" s="6">
        <f>SUMIF(REG!$D$2:$D$124,HISTORICO!$N184,REG!$F$2:$F$124)+SUMIF(REG!$J$2:$J$124,HISTORICO!$N184,REG!$L$2:$L$124)+SUMIF(REG!$P$2:$P$124,HISTORICO!$N184,REG!$R$2:$R$124)+SUMIF(REG!$V$2:$V$124,HISTORICO!$N184,REG!$X$2:$X$124)+SUMIF(REG!$AB$2:$AB$124,HISTORICO!$N184,REG!$AD$2:$AD$124)</f>
        <v>0</v>
      </c>
      <c r="L183" s="6">
        <f>SUMIF(REG!$D$2:$D$124,HISTORICO!$N184,REG!$G$2:$G$124)+SUMIF(REG!$J$2:$J$124,HISTORICO!$N184,REG!$M$2:$M$124)+SUMIF(REG!$P$2:$P$124,HISTORICO!$N184,REG!$S$2:$S$124)+SUMIF(REG!$V$2:$V$124,HISTORICO!$N184,REG!$Y$2:$Y$124)+SUMIF(REG!$AB$2:$AB$124,HISTORICO!$N184,REG!$AE$2:$AE$124)</f>
        <v>0</v>
      </c>
      <c r="M183" s="6">
        <f>SUMIF(REG!$D$2:$D$124,HISTORICO!$N184,REG!$H$2:$H$124)+SUMIF(REG!$J$2:$J$124,HISTORICO!$N184,REG!$N$2:$N$124)+SUMIF(REG!$P$2:$P$124,HISTORICO!$N184,REG!$T$2:$T$124)+SUMIF(REG!$V$2:$V$124,HISTORICO!$N184,REG!$Z$2:$Z$124)+SUMIF(REG!$AB$2:$AB$124,HISTORICO!$N184,REG!$AF$2:$AF$124)</f>
        <v>0</v>
      </c>
      <c r="N183" s="6">
        <f>SUMIF(REG!$D$2:$D$124,HISTORICO!$N184,REG!$I$2:$I$124)+SUMIF(REG!$J$2:$J$124,HISTORICO!$N184,REG!$O$2:$O$124)+SUMIF(REG!$P$2:$P$124,HISTORICO!$N184,REG!$U$2:$U$124)+SUMIF(REG!$V$2:$V$124,HISTORICO!$N184,REG!$AA$2:$AA$124)+SUMIF(REG!$AB$2:$AB$124,HISTORICO!$N184,REG!$AG$2:$AG$124)</f>
        <v>0</v>
      </c>
      <c r="O183" s="6">
        <f>SUM(HISTORICO!$X184:$AA184)</f>
        <v>1</v>
      </c>
      <c r="P183" s="188">
        <f>HISTORICO!$AB184/HISTORICO!$O184</f>
        <v>0.25</v>
      </c>
    </row>
    <row r="184">
      <c r="A184" s="187" t="s">
        <v>33</v>
      </c>
      <c r="B184" s="6">
        <f>SUM(HISTORICO!$P185:$T185)</f>
        <v>4</v>
      </c>
      <c r="C184" s="6">
        <f>COUNTIF(REG!$D$2:$D$124,HISTORICO!$N185)</f>
        <v>0</v>
      </c>
      <c r="D184" s="6">
        <f>COUNTIF(REG!$J$2:$J$124,HISTORICO!$N185)</f>
        <v>1</v>
      </c>
      <c r="E184" s="6">
        <f>COUNTIF(REG!$P$2:$P$124,HISTORICO!$N185)</f>
        <v>1</v>
      </c>
      <c r="F184" s="6">
        <f>COUNTIF(REG!$V$2:$V$124,HISTORICO!$N185)</f>
        <v>0</v>
      </c>
      <c r="G184" s="6">
        <f>COUNTIF(REG!$AB$2:$AB$124,HISTORICO!$N185)</f>
        <v>0</v>
      </c>
      <c r="H184" s="161">
        <f>HISTORICO!$P185/HISTORICO!$O185</f>
        <v>0.25</v>
      </c>
      <c r="I184" s="161">
        <f>HISTORICO!$Q185/HISTORICO!$O185</f>
        <v>0.25</v>
      </c>
      <c r="J184" s="161">
        <f>(HISTORICO!$S185+HISTORICO!$T185)/HISTORICO!$O185</f>
        <v>0.25</v>
      </c>
      <c r="K184" s="6">
        <f>SUMIF(REG!$D$2:$D$124,HISTORICO!$N185,REG!$F$2:$F$124)+SUMIF(REG!$J$2:$J$124,HISTORICO!$N185,REG!$L$2:$L$124)+SUMIF(REG!$P$2:$P$124,HISTORICO!$N185,REG!$R$2:$R$124)+SUMIF(REG!$V$2:$V$124,HISTORICO!$N185,REG!$X$2:$X$124)+SUMIF(REG!$AB$2:$AB$124,HISTORICO!$N185,REG!$AD$2:$AD$124)</f>
        <v>0</v>
      </c>
      <c r="L184" s="6">
        <f>SUMIF(REG!$D$2:$D$124,HISTORICO!$N185,REG!$G$2:$G$124)+SUMIF(REG!$J$2:$J$124,HISTORICO!$N185,REG!$M$2:$M$124)+SUMIF(REG!$P$2:$P$124,HISTORICO!$N185,REG!$S$2:$S$124)+SUMIF(REG!$V$2:$V$124,HISTORICO!$N185,REG!$Y$2:$Y$124)+SUMIF(REG!$AB$2:$AB$124,HISTORICO!$N185,REG!$AE$2:$AE$124)</f>
        <v>0</v>
      </c>
      <c r="M184" s="6">
        <f>SUMIF(REG!$D$2:$D$124,HISTORICO!$N185,REG!$H$2:$H$124)+SUMIF(REG!$J$2:$J$124,HISTORICO!$N185,REG!$N$2:$N$124)+SUMIF(REG!$P$2:$P$124,HISTORICO!$N185,REG!$T$2:$T$124)+SUMIF(REG!$V$2:$V$124,HISTORICO!$N185,REG!$Z$2:$Z$124)+SUMIF(REG!$AB$2:$AB$124,HISTORICO!$N185,REG!$AF$2:$AF$124)</f>
        <v>0</v>
      </c>
      <c r="N184" s="6">
        <f>SUMIF(REG!$D$2:$D$124,HISTORICO!$N185,REG!$I$2:$I$124)+SUMIF(REG!$J$2:$J$124,HISTORICO!$N185,REG!$O$2:$O$124)+SUMIF(REG!$P$2:$P$124,HISTORICO!$N185,REG!$U$2:$U$124)+SUMIF(REG!$V$2:$V$124,HISTORICO!$N185,REG!$AA$2:$AA$124)+SUMIF(REG!$AB$2:$AB$124,HISTORICO!$N185,REG!$AG$2:$AG$124)</f>
        <v>0</v>
      </c>
      <c r="O184" s="6">
        <f>SUM(HISTORICO!$X185:$AA185)</f>
        <v>3</v>
      </c>
      <c r="P184" s="188">
        <f>HISTORICO!$AB185/HISTORICO!$O185</f>
        <v>0.75</v>
      </c>
    </row>
    <row r="185">
      <c r="A185" s="187" t="s">
        <v>431</v>
      </c>
      <c r="B185" s="6">
        <f>SUM(HISTORICO!$P186:$T186)</f>
        <v>4</v>
      </c>
      <c r="C185" s="6">
        <f>COUNTIF(REG!$D$2:$D$124,HISTORICO!$N186)</f>
        <v>0</v>
      </c>
      <c r="D185" s="6">
        <f>COUNTIF(REG!$J$2:$J$124,HISTORICO!$N186)</f>
        <v>1</v>
      </c>
      <c r="E185" s="6">
        <f>COUNTIF(REG!$P$2:$P$124,HISTORICO!$N186)</f>
        <v>0</v>
      </c>
      <c r="F185" s="6">
        <f>COUNTIF(REG!$V$2:$V$124,HISTORICO!$N186)</f>
        <v>2</v>
      </c>
      <c r="G185" s="6">
        <f>COUNTIF(REG!$AB$2:$AB$124,HISTORICO!$N186)</f>
        <v>0</v>
      </c>
      <c r="H185" s="161">
        <f>HISTORICO!$P186/HISTORICO!$O186</f>
        <v>0</v>
      </c>
      <c r="I185" s="161">
        <f>HISTORICO!$Q186/HISTORICO!$O186</f>
        <v>0.25</v>
      </c>
      <c r="J185" s="161">
        <f>(HISTORICO!$S186+HISTORICO!$T186)/HISTORICO!$O186</f>
        <v>0.5</v>
      </c>
      <c r="K185" s="6">
        <f>SUMIF(REG!$D$2:$D$124,HISTORICO!$N186,REG!$F$2:$F$124)+SUMIF(REG!$J$2:$J$124,HISTORICO!$N186,REG!$L$2:$L$124)+SUMIF(REG!$P$2:$P$124,HISTORICO!$N186,REG!$R$2:$R$124)+SUMIF(REG!$V$2:$V$124,HISTORICO!$N186,REG!$X$2:$X$124)+SUMIF(REG!$AB$2:$AB$124,HISTORICO!$N186,REG!$AD$2:$AD$124)</f>
        <v>0</v>
      </c>
      <c r="L185" s="6">
        <f>SUMIF(REG!$D$2:$D$124,HISTORICO!$N186,REG!$G$2:$G$124)+SUMIF(REG!$J$2:$J$124,HISTORICO!$N186,REG!$M$2:$M$124)+SUMIF(REG!$P$2:$P$124,HISTORICO!$N186,REG!$S$2:$S$124)+SUMIF(REG!$V$2:$V$124,HISTORICO!$N186,REG!$Y$2:$Y$124)+SUMIF(REG!$AB$2:$AB$124,HISTORICO!$N186,REG!$AE$2:$AE$124)</f>
        <v>0</v>
      </c>
      <c r="M185" s="6">
        <f>SUMIF(REG!$D$2:$D$124,HISTORICO!$N186,REG!$H$2:$H$124)+SUMIF(REG!$J$2:$J$124,HISTORICO!$N186,REG!$N$2:$N$124)+SUMIF(REG!$P$2:$P$124,HISTORICO!$N186,REG!$T$2:$T$124)+SUMIF(REG!$V$2:$V$124,HISTORICO!$N186,REG!$Z$2:$Z$124)+SUMIF(REG!$AB$2:$AB$124,HISTORICO!$N186,REG!$AF$2:$AF$124)</f>
        <v>0</v>
      </c>
      <c r="N185" s="6">
        <f>SUMIF(REG!$D$2:$D$124,HISTORICO!$N186,REG!$I$2:$I$124)+SUMIF(REG!$J$2:$J$124,HISTORICO!$N186,REG!$O$2:$O$124)+SUMIF(REG!$P$2:$P$124,HISTORICO!$N186,REG!$U$2:$U$124)+SUMIF(REG!$V$2:$V$124,HISTORICO!$N186,REG!$AA$2:$AA$124)+SUMIF(REG!$AB$2:$AB$124,HISTORICO!$N186,REG!$AG$2:$AG$124)</f>
        <v>0</v>
      </c>
      <c r="O185" s="6">
        <f>SUM(HISTORICO!$X186:$AA186)</f>
        <v>0</v>
      </c>
      <c r="P185" s="188">
        <f>HISTORICO!$AB186/HISTORICO!$O186</f>
        <v>0</v>
      </c>
    </row>
    <row r="186">
      <c r="A186" s="187" t="s">
        <v>503</v>
      </c>
      <c r="B186" s="6">
        <f>SUM(HISTORICO!$P187:$T187)</f>
        <v>4</v>
      </c>
      <c r="C186" s="6">
        <f>COUNTIF(REG!$D$2:$D$124,HISTORICO!$N187)</f>
        <v>0</v>
      </c>
      <c r="D186" s="6">
        <f>COUNTIF(REG!$J$2:$J$124,HISTORICO!$N187)</f>
        <v>0</v>
      </c>
      <c r="E186" s="6">
        <f>COUNTIF(REG!$P$2:$P$124,HISTORICO!$N187)</f>
        <v>0</v>
      </c>
      <c r="F186" s="6">
        <f>COUNTIF(REG!$V$2:$V$124,HISTORICO!$N187)</f>
        <v>0</v>
      </c>
      <c r="G186" s="6">
        <f>COUNTIF(REG!$AB$2:$AB$124,HISTORICO!$N187)</f>
        <v>0</v>
      </c>
      <c r="H186" s="161">
        <f>HISTORICO!$P187/HISTORICO!$O187</f>
        <v>0</v>
      </c>
      <c r="I186" s="161">
        <f>HISTORICO!$Q187/HISTORICO!$O187</f>
        <v>0</v>
      </c>
      <c r="J186" s="161">
        <f>(HISTORICO!$S187+HISTORICO!$T187)/HISTORICO!$O187</f>
        <v>0.5</v>
      </c>
      <c r="K186" s="6">
        <f>SUMIF(REG!$D$2:$D$124,HISTORICO!$N187,REG!$F$2:$F$124)+SUMIF(REG!$J$2:$J$124,HISTORICO!$N187,REG!$L$2:$L$124)+SUMIF(REG!$P$2:$P$124,HISTORICO!$N187,REG!$R$2:$R$124)+SUMIF(REG!$V$2:$V$124,HISTORICO!$N187,REG!$X$2:$X$124)+SUMIF(REG!$AB$2:$AB$124,HISTORICO!$N187,REG!$AD$2:$AD$124)</f>
        <v>0</v>
      </c>
      <c r="L186" s="6">
        <f>SUMIF(REG!$D$2:$D$124,HISTORICO!$N187,REG!$G$2:$G$124)+SUMIF(REG!$J$2:$J$124,HISTORICO!$N187,REG!$M$2:$M$124)+SUMIF(REG!$P$2:$P$124,HISTORICO!$N187,REG!$S$2:$S$124)+SUMIF(REG!$V$2:$V$124,HISTORICO!$N187,REG!$Y$2:$Y$124)+SUMIF(REG!$AB$2:$AB$124,HISTORICO!$N187,REG!$AE$2:$AE$124)</f>
        <v>0</v>
      </c>
      <c r="M186" s="6">
        <f>SUMIF(REG!$D$2:$D$124,HISTORICO!$N187,REG!$H$2:$H$124)+SUMIF(REG!$J$2:$J$124,HISTORICO!$N187,REG!$N$2:$N$124)+SUMIF(REG!$P$2:$P$124,HISTORICO!$N187,REG!$T$2:$T$124)+SUMIF(REG!$V$2:$V$124,HISTORICO!$N187,REG!$Z$2:$Z$124)+SUMIF(REG!$AB$2:$AB$124,HISTORICO!$N187,REG!$AF$2:$AF$124)</f>
        <v>0</v>
      </c>
      <c r="N186" s="6">
        <f>SUMIF(REG!$D$2:$D$124,HISTORICO!$N187,REG!$I$2:$I$124)+SUMIF(REG!$J$2:$J$124,HISTORICO!$N187,REG!$O$2:$O$124)+SUMIF(REG!$P$2:$P$124,HISTORICO!$N187,REG!$U$2:$U$124)+SUMIF(REG!$V$2:$V$124,HISTORICO!$N187,REG!$AA$2:$AA$124)+SUMIF(REG!$AB$2:$AB$124,HISTORICO!$N187,REG!$AG$2:$AG$124)</f>
        <v>0</v>
      </c>
      <c r="O186" s="6">
        <f>SUM(HISTORICO!$X187:$AA187)</f>
        <v>0</v>
      </c>
      <c r="P186" s="188">
        <f>HISTORICO!$AB187/HISTORICO!$O187</f>
        <v>0</v>
      </c>
    </row>
    <row r="187">
      <c r="A187" s="187" t="s">
        <v>504</v>
      </c>
      <c r="B187" s="6">
        <f>SUM(HISTORICO!$P188:$T188)</f>
        <v>4</v>
      </c>
      <c r="C187" s="6">
        <f>COUNTIF(REG!$D$2:$D$124,HISTORICO!$N188)</f>
        <v>0</v>
      </c>
      <c r="D187" s="6">
        <f>COUNTIF(REG!$J$2:$J$124,HISTORICO!$N188)</f>
        <v>0</v>
      </c>
      <c r="E187" s="6">
        <f>COUNTIF(REG!$P$2:$P$124,HISTORICO!$N188)</f>
        <v>0</v>
      </c>
      <c r="F187" s="6">
        <f>COUNTIF(REG!$V$2:$V$124,HISTORICO!$N188)</f>
        <v>0</v>
      </c>
      <c r="G187" s="6">
        <f>COUNTIF(REG!$AB$2:$AB$124,HISTORICO!$N188)</f>
        <v>0</v>
      </c>
      <c r="H187" s="161">
        <f>HISTORICO!$P188/HISTORICO!$O188</f>
        <v>0</v>
      </c>
      <c r="I187" s="161">
        <f>HISTORICO!$Q188/HISTORICO!$O188</f>
        <v>0.5</v>
      </c>
      <c r="J187" s="161">
        <f>(HISTORICO!$S188+HISTORICO!$T188)/HISTORICO!$O188</f>
        <v>0.25</v>
      </c>
      <c r="K187" s="6">
        <f>SUMIF(REG!$D$2:$D$124,HISTORICO!$N188,REG!$F$2:$F$124)+SUMIF(REG!$J$2:$J$124,HISTORICO!$N188,REG!$L$2:$L$124)+SUMIF(REG!$P$2:$P$124,HISTORICO!$N188,REG!$R$2:$R$124)+SUMIF(REG!$V$2:$V$124,HISTORICO!$N188,REG!$X$2:$X$124)+SUMIF(REG!$AB$2:$AB$124,HISTORICO!$N188,REG!$AD$2:$AD$124)</f>
        <v>0</v>
      </c>
      <c r="L187" s="6">
        <f>SUMIF(REG!$D$2:$D$124,HISTORICO!$N188,REG!$G$2:$G$124)+SUMIF(REG!$J$2:$J$124,HISTORICO!$N188,REG!$M$2:$M$124)+SUMIF(REG!$P$2:$P$124,HISTORICO!$N188,REG!$S$2:$S$124)+SUMIF(REG!$V$2:$V$124,HISTORICO!$N188,REG!$Y$2:$Y$124)+SUMIF(REG!$AB$2:$AB$124,HISTORICO!$N188,REG!$AE$2:$AE$124)</f>
        <v>0</v>
      </c>
      <c r="M187" s="6">
        <f>SUMIF(REG!$D$2:$D$124,HISTORICO!$N188,REG!$H$2:$H$124)+SUMIF(REG!$J$2:$J$124,HISTORICO!$N188,REG!$N$2:$N$124)+SUMIF(REG!$P$2:$P$124,HISTORICO!$N188,REG!$T$2:$T$124)+SUMIF(REG!$V$2:$V$124,HISTORICO!$N188,REG!$Z$2:$Z$124)+SUMIF(REG!$AB$2:$AB$124,HISTORICO!$N188,REG!$AF$2:$AF$124)</f>
        <v>0</v>
      </c>
      <c r="N187" s="6">
        <f>SUMIF(REG!$D$2:$D$124,HISTORICO!$N188,REG!$I$2:$I$124)+SUMIF(REG!$J$2:$J$124,HISTORICO!$N188,REG!$O$2:$O$124)+SUMIF(REG!$P$2:$P$124,HISTORICO!$N188,REG!$U$2:$U$124)+SUMIF(REG!$V$2:$V$124,HISTORICO!$N188,REG!$AA$2:$AA$124)+SUMIF(REG!$AB$2:$AB$124,HISTORICO!$N188,REG!$AG$2:$AG$124)</f>
        <v>0</v>
      </c>
      <c r="O187" s="6">
        <f>SUM(HISTORICO!$X188:$AA188)</f>
        <v>1</v>
      </c>
      <c r="P187" s="188">
        <f>HISTORICO!$AB188/HISTORICO!$O188</f>
        <v>0.25</v>
      </c>
    </row>
    <row r="188">
      <c r="A188" s="187" t="s">
        <v>501</v>
      </c>
      <c r="B188" s="6">
        <f>SUM(HISTORICO!$P189:$T189)</f>
        <v>4</v>
      </c>
      <c r="C188" s="6">
        <f>COUNTIF(REG!$D$2:$D$124,HISTORICO!$N189)</f>
        <v>0</v>
      </c>
      <c r="D188" s="6">
        <f>COUNTIF(REG!$J$2:$J$124,HISTORICO!$N189)</f>
        <v>2</v>
      </c>
      <c r="E188" s="6">
        <f>COUNTIF(REG!$P$2:$P$124,HISTORICO!$N189)</f>
        <v>1</v>
      </c>
      <c r="F188" s="6">
        <f>COUNTIF(REG!$V$2:$V$124,HISTORICO!$N189)</f>
        <v>0</v>
      </c>
      <c r="G188" s="6">
        <f>COUNTIF(REG!$AB$2:$AB$124,HISTORICO!$N189)</f>
        <v>0</v>
      </c>
      <c r="H188" s="161">
        <f>HISTORICO!$P189/HISTORICO!$O189</f>
        <v>0.25</v>
      </c>
      <c r="I188" s="161">
        <f>HISTORICO!$Q189/HISTORICO!$O189</f>
        <v>0.25</v>
      </c>
      <c r="J188" s="161">
        <f>(HISTORICO!$S189+HISTORICO!$T189)/HISTORICO!$O189</f>
        <v>0.25</v>
      </c>
      <c r="K188" s="6">
        <f>SUMIF(REG!$D$2:$D$124,HISTORICO!$N189,REG!$F$2:$F$124)+SUMIF(REG!$J$2:$J$124,HISTORICO!$N189,REG!$L$2:$L$124)+SUMIF(REG!$P$2:$P$124,HISTORICO!$N189,REG!$R$2:$R$124)+SUMIF(REG!$V$2:$V$124,HISTORICO!$N189,REG!$X$2:$X$124)+SUMIF(REG!$AB$2:$AB$124,HISTORICO!$N189,REG!$AD$2:$AD$124)</f>
        <v>2</v>
      </c>
      <c r="L188" s="6">
        <f>SUMIF(REG!$D$2:$D$124,HISTORICO!$N189,REG!$G$2:$G$124)+SUMIF(REG!$J$2:$J$124,HISTORICO!$N189,REG!$M$2:$M$124)+SUMIF(REG!$P$2:$P$124,HISTORICO!$N189,REG!$S$2:$S$124)+SUMIF(REG!$V$2:$V$124,HISTORICO!$N189,REG!$Y$2:$Y$124)+SUMIF(REG!$AB$2:$AB$124,HISTORICO!$N189,REG!$AE$2:$AE$124)</f>
        <v>0</v>
      </c>
      <c r="M188" s="6">
        <f>SUMIF(REG!$D$2:$D$124,HISTORICO!$N189,REG!$H$2:$H$124)+SUMIF(REG!$J$2:$J$124,HISTORICO!$N189,REG!$N$2:$N$124)+SUMIF(REG!$P$2:$P$124,HISTORICO!$N189,REG!$T$2:$T$124)+SUMIF(REG!$V$2:$V$124,HISTORICO!$N189,REG!$Z$2:$Z$124)+SUMIF(REG!$AB$2:$AB$124,HISTORICO!$N189,REG!$AF$2:$AF$124)</f>
        <v>0</v>
      </c>
      <c r="N188" s="6">
        <f>SUMIF(REG!$D$2:$D$124,HISTORICO!$N189,REG!$I$2:$I$124)+SUMIF(REG!$J$2:$J$124,HISTORICO!$N189,REG!$O$2:$O$124)+SUMIF(REG!$P$2:$P$124,HISTORICO!$N189,REG!$U$2:$U$124)+SUMIF(REG!$V$2:$V$124,HISTORICO!$N189,REG!$AA$2:$AA$124)+SUMIF(REG!$AB$2:$AB$124,HISTORICO!$N189,REG!$AG$2:$AG$124)</f>
        <v>0</v>
      </c>
      <c r="O188" s="6">
        <f>SUM(HISTORICO!$X189:$AA189)</f>
        <v>1</v>
      </c>
      <c r="P188" s="188">
        <f>HISTORICO!$AB189/HISTORICO!$O189</f>
        <v>0.25</v>
      </c>
    </row>
    <row r="189">
      <c r="A189" s="187" t="s">
        <v>480</v>
      </c>
      <c r="B189" s="6">
        <f>SUM(HISTORICO!$P190:$T190)</f>
        <v>4</v>
      </c>
      <c r="C189" s="6">
        <f>COUNTIF(REG!$D$2:$D$124,HISTORICO!$N190)</f>
        <v>0</v>
      </c>
      <c r="D189" s="6">
        <f>COUNTIF(REG!$J$2:$J$124,HISTORICO!$N190)</f>
        <v>0</v>
      </c>
      <c r="E189" s="6">
        <f>COUNTIF(REG!$P$2:$P$124,HISTORICO!$N190)</f>
        <v>0</v>
      </c>
      <c r="F189" s="6">
        <f>COUNTIF(REG!$V$2:$V$124,HISTORICO!$N190)</f>
        <v>0</v>
      </c>
      <c r="G189" s="6">
        <f>COUNTIF(REG!$AB$2:$AB$124,HISTORICO!$N190)</f>
        <v>0</v>
      </c>
      <c r="H189" s="161">
        <f>HISTORICO!$P190/HISTORICO!$O190</f>
        <v>0.25</v>
      </c>
      <c r="I189" s="161">
        <f>HISTORICO!$Q190/HISTORICO!$O190</f>
        <v>0.5</v>
      </c>
      <c r="J189" s="161">
        <f>(HISTORICO!$S190+HISTORICO!$T190)/HISTORICO!$O190</f>
        <v>0</v>
      </c>
      <c r="K189" s="6">
        <f>SUMIF(REG!$D$2:$D$124,HISTORICO!$N190,REG!$F$2:$F$124)+SUMIF(REG!$J$2:$J$124,HISTORICO!$N190,REG!$L$2:$L$124)+SUMIF(REG!$P$2:$P$124,HISTORICO!$N190,REG!$R$2:$R$124)+SUMIF(REG!$V$2:$V$124,HISTORICO!$N190,REG!$X$2:$X$124)+SUMIF(REG!$AB$2:$AB$124,HISTORICO!$N190,REG!$AD$2:$AD$124)</f>
        <v>0</v>
      </c>
      <c r="L189" s="6">
        <f>SUMIF(REG!$D$2:$D$124,HISTORICO!$N190,REG!$G$2:$G$124)+SUMIF(REG!$J$2:$J$124,HISTORICO!$N190,REG!$M$2:$M$124)+SUMIF(REG!$P$2:$P$124,HISTORICO!$N190,REG!$S$2:$S$124)+SUMIF(REG!$V$2:$V$124,HISTORICO!$N190,REG!$Y$2:$Y$124)+SUMIF(REG!$AB$2:$AB$124,HISTORICO!$N190,REG!$AE$2:$AE$124)</f>
        <v>0</v>
      </c>
      <c r="M189" s="6">
        <f>SUMIF(REG!$D$2:$D$124,HISTORICO!$N190,REG!$H$2:$H$124)+SUMIF(REG!$J$2:$J$124,HISTORICO!$N190,REG!$N$2:$N$124)+SUMIF(REG!$P$2:$P$124,HISTORICO!$N190,REG!$T$2:$T$124)+SUMIF(REG!$V$2:$V$124,HISTORICO!$N190,REG!$Z$2:$Z$124)+SUMIF(REG!$AB$2:$AB$124,HISTORICO!$N190,REG!$AF$2:$AF$124)</f>
        <v>0</v>
      </c>
      <c r="N189" s="6">
        <f>SUMIF(REG!$D$2:$D$124,HISTORICO!$N190,REG!$I$2:$I$124)+SUMIF(REG!$J$2:$J$124,HISTORICO!$N190,REG!$O$2:$O$124)+SUMIF(REG!$P$2:$P$124,HISTORICO!$N190,REG!$U$2:$U$124)+SUMIF(REG!$V$2:$V$124,HISTORICO!$N190,REG!$AA$2:$AA$124)+SUMIF(REG!$AB$2:$AB$124,HISTORICO!$N190,REG!$AG$2:$AG$124)</f>
        <v>0</v>
      </c>
      <c r="O189" s="6">
        <f>SUM(HISTORICO!$X190:$AA190)</f>
        <v>3</v>
      </c>
      <c r="P189" s="188">
        <f>HISTORICO!$AB190/HISTORICO!$O190</f>
        <v>0.75</v>
      </c>
    </row>
    <row r="190">
      <c r="A190" s="187" t="s">
        <v>567</v>
      </c>
      <c r="B190" s="6">
        <f>SUM(HISTORICO!$P191:$T191)</f>
        <v>4</v>
      </c>
      <c r="C190" s="6">
        <f>COUNTIF(REG!$D$2:$D$124,HISTORICO!$N191)</f>
        <v>0</v>
      </c>
      <c r="D190" s="6">
        <f>COUNTIF(REG!$J$2:$J$124,HISTORICO!$N191)</f>
        <v>0</v>
      </c>
      <c r="E190" s="6">
        <f>COUNTIF(REG!$P$2:$P$124,HISTORICO!$N191)</f>
        <v>0</v>
      </c>
      <c r="F190" s="6">
        <f>COUNTIF(REG!$V$2:$V$124,HISTORICO!$N191)</f>
        <v>0</v>
      </c>
      <c r="G190" s="6">
        <f>COUNTIF(REG!$AB$2:$AB$124,HISTORICO!$N191)</f>
        <v>0</v>
      </c>
      <c r="H190" s="161">
        <f>HISTORICO!$P191/HISTORICO!$O191</f>
        <v>0</v>
      </c>
      <c r="I190" s="161">
        <f>HISTORICO!$Q191/HISTORICO!$O191</f>
        <v>0.5</v>
      </c>
      <c r="J190" s="161">
        <f>(HISTORICO!$S191+HISTORICO!$T191)/HISTORICO!$O191</f>
        <v>0</v>
      </c>
      <c r="K190" s="6">
        <f>SUMIF(REG!$D$2:$D$124,HISTORICO!$N191,REG!$F$2:$F$124)+SUMIF(REG!$J$2:$J$124,HISTORICO!$N191,REG!$L$2:$L$124)+SUMIF(REG!$P$2:$P$124,HISTORICO!$N191,REG!$R$2:$R$124)+SUMIF(REG!$V$2:$V$124,HISTORICO!$N191,REG!$X$2:$X$124)+SUMIF(REG!$AB$2:$AB$124,HISTORICO!$N191,REG!$AD$2:$AD$124)</f>
        <v>0</v>
      </c>
      <c r="L190" s="6">
        <f>SUMIF(REG!$D$2:$D$124,HISTORICO!$N191,REG!$G$2:$G$124)+SUMIF(REG!$J$2:$J$124,HISTORICO!$N191,REG!$M$2:$M$124)+SUMIF(REG!$P$2:$P$124,HISTORICO!$N191,REG!$S$2:$S$124)+SUMIF(REG!$V$2:$V$124,HISTORICO!$N191,REG!$Y$2:$Y$124)+SUMIF(REG!$AB$2:$AB$124,HISTORICO!$N191,REG!$AE$2:$AE$124)</f>
        <v>0</v>
      </c>
      <c r="M190" s="6">
        <f>SUMIF(REG!$D$2:$D$124,HISTORICO!$N191,REG!$H$2:$H$124)+SUMIF(REG!$J$2:$J$124,HISTORICO!$N191,REG!$N$2:$N$124)+SUMIF(REG!$P$2:$P$124,HISTORICO!$N191,REG!$T$2:$T$124)+SUMIF(REG!$V$2:$V$124,HISTORICO!$N191,REG!$Z$2:$Z$124)+SUMIF(REG!$AB$2:$AB$124,HISTORICO!$N191,REG!$AF$2:$AF$124)</f>
        <v>0</v>
      </c>
      <c r="N190" s="6">
        <f>SUMIF(REG!$D$2:$D$124,HISTORICO!$N191,REG!$I$2:$I$124)+SUMIF(REG!$J$2:$J$124,HISTORICO!$N191,REG!$O$2:$O$124)+SUMIF(REG!$P$2:$P$124,HISTORICO!$N191,REG!$U$2:$U$124)+SUMIF(REG!$V$2:$V$124,HISTORICO!$N191,REG!$AA$2:$AA$124)+SUMIF(REG!$AB$2:$AB$124,HISTORICO!$N191,REG!$AG$2:$AG$124)</f>
        <v>0</v>
      </c>
      <c r="O190" s="6">
        <f>SUM(HISTORICO!$X191:$AA191)</f>
        <v>0</v>
      </c>
      <c r="P190" s="188">
        <f>HISTORICO!$AB191/HISTORICO!$O191</f>
        <v>0</v>
      </c>
    </row>
    <row r="191">
      <c r="A191" s="187" t="s">
        <v>568</v>
      </c>
      <c r="B191" s="6">
        <f>SUM(HISTORICO!$P192:$T192)</f>
        <v>4</v>
      </c>
      <c r="C191" s="6">
        <f>COUNTIF(REG!$D$2:$D$124,HISTORICO!$N192)</f>
        <v>0</v>
      </c>
      <c r="D191" s="6">
        <f>COUNTIF(REG!$J$2:$J$124,HISTORICO!$N192)</f>
        <v>0</v>
      </c>
      <c r="E191" s="6">
        <f>COUNTIF(REG!$P$2:$P$124,HISTORICO!$N192)</f>
        <v>0</v>
      </c>
      <c r="F191" s="6">
        <f>COUNTIF(REG!$V$2:$V$124,HISTORICO!$N192)</f>
        <v>0</v>
      </c>
      <c r="G191" s="6">
        <f>COUNTIF(REG!$AB$2:$AB$124,HISTORICO!$N192)</f>
        <v>0</v>
      </c>
      <c r="H191" s="161">
        <f>HISTORICO!$P192/HISTORICO!$O192</f>
        <v>0</v>
      </c>
      <c r="I191" s="161">
        <f>HISTORICO!$Q192/HISTORICO!$O192</f>
        <v>0.5</v>
      </c>
      <c r="J191" s="161">
        <f>(HISTORICO!$S192+HISTORICO!$T192)/HISTORICO!$O192</f>
        <v>0</v>
      </c>
      <c r="K191" s="6">
        <f>SUMIF(REG!$D$2:$D$124,HISTORICO!$N192,REG!$F$2:$F$124)+SUMIF(REG!$J$2:$J$124,HISTORICO!$N192,REG!$L$2:$L$124)+SUMIF(REG!$P$2:$P$124,HISTORICO!$N192,REG!$R$2:$R$124)+SUMIF(REG!$V$2:$V$124,HISTORICO!$N192,REG!$X$2:$X$124)+SUMIF(REG!$AB$2:$AB$124,HISTORICO!$N192,REG!$AD$2:$AD$124)</f>
        <v>0</v>
      </c>
      <c r="L191" s="6">
        <f>SUMIF(REG!$D$2:$D$124,HISTORICO!$N192,REG!$G$2:$G$124)+SUMIF(REG!$J$2:$J$124,HISTORICO!$N192,REG!$M$2:$M$124)+SUMIF(REG!$P$2:$P$124,HISTORICO!$N192,REG!$S$2:$S$124)+SUMIF(REG!$V$2:$V$124,HISTORICO!$N192,REG!$Y$2:$Y$124)+SUMIF(REG!$AB$2:$AB$124,HISTORICO!$N192,REG!$AE$2:$AE$124)</f>
        <v>0</v>
      </c>
      <c r="M191" s="6">
        <f>SUMIF(REG!$D$2:$D$124,HISTORICO!$N192,REG!$H$2:$H$124)+SUMIF(REG!$J$2:$J$124,HISTORICO!$N192,REG!$N$2:$N$124)+SUMIF(REG!$P$2:$P$124,HISTORICO!$N192,REG!$T$2:$T$124)+SUMIF(REG!$V$2:$V$124,HISTORICO!$N192,REG!$Z$2:$Z$124)+SUMIF(REG!$AB$2:$AB$124,HISTORICO!$N192,REG!$AF$2:$AF$124)</f>
        <v>0</v>
      </c>
      <c r="N191" s="6">
        <f>SUMIF(REG!$D$2:$D$124,HISTORICO!$N192,REG!$I$2:$I$124)+SUMIF(REG!$J$2:$J$124,HISTORICO!$N192,REG!$O$2:$O$124)+SUMIF(REG!$P$2:$P$124,HISTORICO!$N192,REG!$U$2:$U$124)+SUMIF(REG!$V$2:$V$124,HISTORICO!$N192,REG!$AA$2:$AA$124)+SUMIF(REG!$AB$2:$AB$124,HISTORICO!$N192,REG!$AG$2:$AG$124)</f>
        <v>0</v>
      </c>
      <c r="O191" s="6">
        <f>SUM(HISTORICO!$X192:$AA192)</f>
        <v>0</v>
      </c>
      <c r="P191" s="188">
        <f>HISTORICO!$AB192/HISTORICO!$O192</f>
        <v>0</v>
      </c>
    </row>
    <row r="192">
      <c r="A192" s="187" t="s">
        <v>569</v>
      </c>
      <c r="B192" s="6">
        <f>SUM(HISTORICO!$P193:$T193)</f>
        <v>4</v>
      </c>
      <c r="C192" s="6">
        <f>COUNTIF(REG!$D$2:$D$124,HISTORICO!$N193)</f>
        <v>0</v>
      </c>
      <c r="D192" s="6">
        <f>COUNTIF(REG!$J$2:$J$124,HISTORICO!$N193)</f>
        <v>0</v>
      </c>
      <c r="E192" s="6">
        <f>COUNTIF(REG!$P$2:$P$124,HISTORICO!$N193)</f>
        <v>0</v>
      </c>
      <c r="F192" s="6">
        <f>COUNTIF(REG!$V$2:$V$124,HISTORICO!$N193)</f>
        <v>0</v>
      </c>
      <c r="G192" s="6">
        <f>COUNTIF(REG!$AB$2:$AB$124,HISTORICO!$N193)</f>
        <v>0</v>
      </c>
      <c r="H192" s="161">
        <f>HISTORICO!$P193/HISTORICO!$O193</f>
        <v>0</v>
      </c>
      <c r="I192" s="161">
        <f>HISTORICO!$Q193/HISTORICO!$O193</f>
        <v>0.5</v>
      </c>
      <c r="J192" s="161">
        <f>(HISTORICO!$S193+HISTORICO!$T193)/HISTORICO!$O193</f>
        <v>0</v>
      </c>
      <c r="K192" s="6">
        <f>SUMIF(REG!$D$2:$D$124,HISTORICO!$N193,REG!$F$2:$F$124)+SUMIF(REG!$J$2:$J$124,HISTORICO!$N193,REG!$L$2:$L$124)+SUMIF(REG!$P$2:$P$124,HISTORICO!$N193,REG!$R$2:$R$124)+SUMIF(REG!$V$2:$V$124,HISTORICO!$N193,REG!$X$2:$X$124)+SUMIF(REG!$AB$2:$AB$124,HISTORICO!$N193,REG!$AD$2:$AD$124)</f>
        <v>0</v>
      </c>
      <c r="L192" s="6">
        <f>SUMIF(REG!$D$2:$D$124,HISTORICO!$N193,REG!$G$2:$G$124)+SUMIF(REG!$J$2:$J$124,HISTORICO!$N193,REG!$M$2:$M$124)+SUMIF(REG!$P$2:$P$124,HISTORICO!$N193,REG!$S$2:$S$124)+SUMIF(REG!$V$2:$V$124,HISTORICO!$N193,REG!$Y$2:$Y$124)+SUMIF(REG!$AB$2:$AB$124,HISTORICO!$N193,REG!$AE$2:$AE$124)</f>
        <v>0</v>
      </c>
      <c r="M192" s="6">
        <f>SUMIF(REG!$D$2:$D$124,HISTORICO!$N193,REG!$H$2:$H$124)+SUMIF(REG!$J$2:$J$124,HISTORICO!$N193,REG!$N$2:$N$124)+SUMIF(REG!$P$2:$P$124,HISTORICO!$N193,REG!$T$2:$T$124)+SUMIF(REG!$V$2:$V$124,HISTORICO!$N193,REG!$Z$2:$Z$124)+SUMIF(REG!$AB$2:$AB$124,HISTORICO!$N193,REG!$AF$2:$AF$124)</f>
        <v>0</v>
      </c>
      <c r="N192" s="6">
        <f>SUMIF(REG!$D$2:$D$124,HISTORICO!$N193,REG!$I$2:$I$124)+SUMIF(REG!$J$2:$J$124,HISTORICO!$N193,REG!$O$2:$O$124)+SUMIF(REG!$P$2:$P$124,HISTORICO!$N193,REG!$U$2:$U$124)+SUMIF(REG!$V$2:$V$124,HISTORICO!$N193,REG!$AA$2:$AA$124)+SUMIF(REG!$AB$2:$AB$124,HISTORICO!$N193,REG!$AG$2:$AG$124)</f>
        <v>0</v>
      </c>
      <c r="O192" s="6">
        <f>SUM(HISTORICO!$X193:$AA193)</f>
        <v>0</v>
      </c>
      <c r="P192" s="188">
        <f>HISTORICO!$AB193/HISTORICO!$O193</f>
        <v>0</v>
      </c>
    </row>
    <row r="193">
      <c r="A193" s="187" t="s">
        <v>570</v>
      </c>
      <c r="B193" s="6">
        <f>SUM(HISTORICO!$P194:$T194)</f>
        <v>4</v>
      </c>
      <c r="C193" s="6">
        <f>COUNTIF(REG!$D$2:$D$124,HISTORICO!$N194)</f>
        <v>0</v>
      </c>
      <c r="D193" s="6">
        <f>COUNTIF(REG!$J$2:$J$124,HISTORICO!$N194)</f>
        <v>0</v>
      </c>
      <c r="E193" s="6">
        <f>COUNTIF(REG!$P$2:$P$124,HISTORICO!$N194)</f>
        <v>0</v>
      </c>
      <c r="F193" s="6">
        <f>COUNTIF(REG!$V$2:$V$124,HISTORICO!$N194)</f>
        <v>0</v>
      </c>
      <c r="G193" s="6">
        <f>COUNTIF(REG!$AB$2:$AB$124,HISTORICO!$N194)</f>
        <v>0</v>
      </c>
      <c r="H193" s="161">
        <f>HISTORICO!$P194/HISTORICO!$O194</f>
        <v>0.5</v>
      </c>
      <c r="I193" s="161">
        <f>HISTORICO!$Q194/HISTORICO!$O194</f>
        <v>0.25</v>
      </c>
      <c r="J193" s="161">
        <f>(HISTORICO!$S194+HISTORICO!$T194)/HISTORICO!$O194</f>
        <v>0</v>
      </c>
      <c r="K193" s="6">
        <f>SUMIF(REG!$D$2:$D$124,HISTORICO!$N194,REG!$F$2:$F$124)+SUMIF(REG!$J$2:$J$124,HISTORICO!$N194,REG!$L$2:$L$124)+SUMIF(REG!$P$2:$P$124,HISTORICO!$N194,REG!$R$2:$R$124)+SUMIF(REG!$V$2:$V$124,HISTORICO!$N194,REG!$X$2:$X$124)+SUMIF(REG!$AB$2:$AB$124,HISTORICO!$N194,REG!$AD$2:$AD$124)</f>
        <v>0</v>
      </c>
      <c r="L193" s="6">
        <f>SUMIF(REG!$D$2:$D$124,HISTORICO!$N194,REG!$G$2:$G$124)+SUMIF(REG!$J$2:$J$124,HISTORICO!$N194,REG!$M$2:$M$124)+SUMIF(REG!$P$2:$P$124,HISTORICO!$N194,REG!$S$2:$S$124)+SUMIF(REG!$V$2:$V$124,HISTORICO!$N194,REG!$Y$2:$Y$124)+SUMIF(REG!$AB$2:$AB$124,HISTORICO!$N194,REG!$AE$2:$AE$124)</f>
        <v>0</v>
      </c>
      <c r="M193" s="6">
        <f>SUMIF(REG!$D$2:$D$124,HISTORICO!$N194,REG!$H$2:$H$124)+SUMIF(REG!$J$2:$J$124,HISTORICO!$N194,REG!$N$2:$N$124)+SUMIF(REG!$P$2:$P$124,HISTORICO!$N194,REG!$T$2:$T$124)+SUMIF(REG!$V$2:$V$124,HISTORICO!$N194,REG!$Z$2:$Z$124)+SUMIF(REG!$AB$2:$AB$124,HISTORICO!$N194,REG!$AF$2:$AF$124)</f>
        <v>0</v>
      </c>
      <c r="N193" s="6">
        <f>SUMIF(REG!$D$2:$D$124,HISTORICO!$N194,REG!$I$2:$I$124)+SUMIF(REG!$J$2:$J$124,HISTORICO!$N194,REG!$O$2:$O$124)+SUMIF(REG!$P$2:$P$124,HISTORICO!$N194,REG!$U$2:$U$124)+SUMIF(REG!$V$2:$V$124,HISTORICO!$N194,REG!$AA$2:$AA$124)+SUMIF(REG!$AB$2:$AB$124,HISTORICO!$N194,REG!$AG$2:$AG$124)</f>
        <v>0</v>
      </c>
      <c r="O193" s="6">
        <f>SUM(HISTORICO!$X194:$AA194)</f>
        <v>4</v>
      </c>
      <c r="P193" s="188">
        <f>HISTORICO!$AB194/HISTORICO!$O194</f>
        <v>1</v>
      </c>
    </row>
    <row r="194">
      <c r="A194" s="187" t="s">
        <v>571</v>
      </c>
      <c r="B194" s="6">
        <f>SUM(HISTORICO!$P195:$T195)</f>
        <v>4</v>
      </c>
      <c r="C194" s="6">
        <f>COUNTIF(REG!$D$2:$D$124,HISTORICO!$N195)</f>
        <v>0</v>
      </c>
      <c r="D194" s="6">
        <f>COUNTIF(REG!$J$2:$J$124,HISTORICO!$N195)</f>
        <v>0</v>
      </c>
      <c r="E194" s="6">
        <f>COUNTIF(REG!$P$2:$P$124,HISTORICO!$N195)</f>
        <v>0</v>
      </c>
      <c r="F194" s="6">
        <f>COUNTIF(REG!$V$2:$V$124,HISTORICO!$N195)</f>
        <v>0</v>
      </c>
      <c r="G194" s="6">
        <f>COUNTIF(REG!$AB$2:$AB$124,HISTORICO!$N195)</f>
        <v>0</v>
      </c>
      <c r="H194" s="161">
        <f>HISTORICO!$P195/HISTORICO!$O195</f>
        <v>0.75</v>
      </c>
      <c r="I194" s="161">
        <f>HISTORICO!$Q195/HISTORICO!$O195</f>
        <v>0</v>
      </c>
      <c r="J194" s="161">
        <f>(HISTORICO!$S195+HISTORICO!$T195)/HISTORICO!$O195</f>
        <v>0</v>
      </c>
      <c r="K194" s="6">
        <f>SUMIF(REG!$D$2:$D$124,HISTORICO!$N195,REG!$F$2:$F$124)+SUMIF(REG!$J$2:$J$124,HISTORICO!$N195,REG!$L$2:$L$124)+SUMIF(REG!$P$2:$P$124,HISTORICO!$N195,REG!$R$2:$R$124)+SUMIF(REG!$V$2:$V$124,HISTORICO!$N195,REG!$X$2:$X$124)+SUMIF(REG!$AB$2:$AB$124,HISTORICO!$N195,REG!$AD$2:$AD$124)</f>
        <v>0</v>
      </c>
      <c r="L194" s="6">
        <f>SUMIF(REG!$D$2:$D$124,HISTORICO!$N195,REG!$G$2:$G$124)+SUMIF(REG!$J$2:$J$124,HISTORICO!$N195,REG!$M$2:$M$124)+SUMIF(REG!$P$2:$P$124,HISTORICO!$N195,REG!$S$2:$S$124)+SUMIF(REG!$V$2:$V$124,HISTORICO!$N195,REG!$Y$2:$Y$124)+SUMIF(REG!$AB$2:$AB$124,HISTORICO!$N195,REG!$AE$2:$AE$124)</f>
        <v>0</v>
      </c>
      <c r="M194" s="6">
        <f>SUMIF(REG!$D$2:$D$124,HISTORICO!$N195,REG!$H$2:$H$124)+SUMIF(REG!$J$2:$J$124,HISTORICO!$N195,REG!$N$2:$N$124)+SUMIF(REG!$P$2:$P$124,HISTORICO!$N195,REG!$T$2:$T$124)+SUMIF(REG!$V$2:$V$124,HISTORICO!$N195,REG!$Z$2:$Z$124)+SUMIF(REG!$AB$2:$AB$124,HISTORICO!$N195,REG!$AF$2:$AF$124)</f>
        <v>0</v>
      </c>
      <c r="N194" s="6">
        <f>SUMIF(REG!$D$2:$D$124,HISTORICO!$N195,REG!$I$2:$I$124)+SUMIF(REG!$J$2:$J$124,HISTORICO!$N195,REG!$O$2:$O$124)+SUMIF(REG!$P$2:$P$124,HISTORICO!$N195,REG!$U$2:$U$124)+SUMIF(REG!$V$2:$V$124,HISTORICO!$N195,REG!$AA$2:$AA$124)+SUMIF(REG!$AB$2:$AB$124,HISTORICO!$N195,REG!$AG$2:$AG$124)</f>
        <v>0</v>
      </c>
      <c r="O194" s="6">
        <f>SUM(HISTORICO!$X195:$AA195)</f>
        <v>6</v>
      </c>
      <c r="P194" s="188">
        <f>HISTORICO!$AB195/HISTORICO!$O195</f>
        <v>1.5</v>
      </c>
    </row>
    <row r="195">
      <c r="A195" s="187" t="s">
        <v>572</v>
      </c>
      <c r="B195" s="6">
        <f>SUM(HISTORICO!$P196:$T196)</f>
        <v>3</v>
      </c>
      <c r="C195" s="6">
        <f>COUNTIF(REG!$D$2:$D$124,HISTORICO!$N196)</f>
        <v>1</v>
      </c>
      <c r="D195" s="6">
        <f>COUNTIF(REG!$J$2:$J$124,HISTORICO!$N196)</f>
        <v>2</v>
      </c>
      <c r="E195" s="6">
        <f>COUNTIF(REG!$P$2:$P$124,HISTORICO!$N196)</f>
        <v>3</v>
      </c>
      <c r="F195" s="6">
        <f>COUNTIF(REG!$V$2:$V$124,HISTORICO!$N196)</f>
        <v>2</v>
      </c>
      <c r="G195" s="6">
        <f>COUNTIF(REG!$AB$2:$AB$124,HISTORICO!$N196)</f>
        <v>0</v>
      </c>
      <c r="H195" s="161">
        <f>HISTORICO!$P196/HISTORICO!$O196</f>
        <v>0</v>
      </c>
      <c r="I195" s="161">
        <f>HISTORICO!$Q196/HISTORICO!$O196</f>
        <v>0</v>
      </c>
      <c r="J195" s="161">
        <f>(HISTORICO!$S196+HISTORICO!$T196)/HISTORICO!$O196</f>
        <v>0</v>
      </c>
      <c r="K195" s="6">
        <f>SUMIF(REG!$D$2:$D$124,HISTORICO!$N196,REG!$F$2:$F$124)+SUMIF(REG!$J$2:$J$124,HISTORICO!$N196,REG!$L$2:$L$124)+SUMIF(REG!$P$2:$P$124,HISTORICO!$N196,REG!$R$2:$R$124)+SUMIF(REG!$V$2:$V$124,HISTORICO!$N196,REG!$X$2:$X$124)+SUMIF(REG!$AB$2:$AB$124,HISTORICO!$N196,REG!$AD$2:$AD$124)</f>
        <v>1</v>
      </c>
      <c r="L195" s="6">
        <f>SUMIF(REG!$D$2:$D$124,HISTORICO!$N196,REG!$G$2:$G$124)+SUMIF(REG!$J$2:$J$124,HISTORICO!$N196,REG!$M$2:$M$124)+SUMIF(REG!$P$2:$P$124,HISTORICO!$N196,REG!$S$2:$S$124)+SUMIF(REG!$V$2:$V$124,HISTORICO!$N196,REG!$Y$2:$Y$124)+SUMIF(REG!$AB$2:$AB$124,HISTORICO!$N196,REG!$AE$2:$AE$124)</f>
        <v>1</v>
      </c>
      <c r="M195" s="6">
        <f>SUMIF(REG!$D$2:$D$124,HISTORICO!$N196,REG!$H$2:$H$124)+SUMIF(REG!$J$2:$J$124,HISTORICO!$N196,REG!$N$2:$N$124)+SUMIF(REG!$P$2:$P$124,HISTORICO!$N196,REG!$T$2:$T$124)+SUMIF(REG!$V$2:$V$124,HISTORICO!$N196,REG!$Z$2:$Z$124)+SUMIF(REG!$AB$2:$AB$124,HISTORICO!$N196,REG!$AF$2:$AF$124)</f>
        <v>1</v>
      </c>
      <c r="N195" s="6">
        <f>SUMIF(REG!$D$2:$D$124,HISTORICO!$N196,REG!$I$2:$I$124)+SUMIF(REG!$J$2:$J$124,HISTORICO!$N196,REG!$O$2:$O$124)+SUMIF(REG!$P$2:$P$124,HISTORICO!$N196,REG!$U$2:$U$124)+SUMIF(REG!$V$2:$V$124,HISTORICO!$N196,REG!$AA$2:$AA$124)+SUMIF(REG!$AB$2:$AB$124,HISTORICO!$N196,REG!$AG$2:$AG$124)</f>
        <v>0</v>
      </c>
      <c r="O195" s="6">
        <f>SUM(HISTORICO!$X196:$AA196)</f>
        <v>0</v>
      </c>
      <c r="P195" s="188">
        <f>HISTORICO!$AB196/HISTORICO!$O196</f>
        <v>0</v>
      </c>
    </row>
    <row r="196">
      <c r="A196" s="187" t="s">
        <v>573</v>
      </c>
      <c r="B196" s="6">
        <f>SUM(HISTORICO!$P197:$T197)</f>
        <v>3</v>
      </c>
      <c r="C196" s="6">
        <f>COUNTIF(REG!$D$2:$D$124,HISTORICO!$N197)</f>
        <v>1</v>
      </c>
      <c r="D196" s="6">
        <f>COUNTIF(REG!$J$2:$J$124,HISTORICO!$N197)</f>
        <v>2</v>
      </c>
      <c r="E196" s="6">
        <f>COUNTIF(REG!$P$2:$P$124,HISTORICO!$N197)</f>
        <v>3</v>
      </c>
      <c r="F196" s="6">
        <f>COUNTIF(REG!$V$2:$V$124,HISTORICO!$N197)</f>
        <v>2</v>
      </c>
      <c r="G196" s="6">
        <f>COUNTIF(REG!$AB$2:$AB$124,HISTORICO!$N197)</f>
        <v>0</v>
      </c>
      <c r="H196" s="161">
        <f>HISTORICO!$P197/HISTORICO!$O197</f>
        <v>0</v>
      </c>
      <c r="I196" s="161">
        <f>HISTORICO!$Q197/HISTORICO!$O197</f>
        <v>0</v>
      </c>
      <c r="J196" s="161">
        <f>(HISTORICO!$S197+HISTORICO!$T197)/HISTORICO!$O197</f>
        <v>0</v>
      </c>
      <c r="K196" s="6">
        <f>SUMIF(REG!$D$2:$D$124,HISTORICO!$N197,REG!$F$2:$F$124)+SUMIF(REG!$J$2:$J$124,HISTORICO!$N197,REG!$L$2:$L$124)+SUMIF(REG!$P$2:$P$124,HISTORICO!$N197,REG!$R$2:$R$124)+SUMIF(REG!$V$2:$V$124,HISTORICO!$N197,REG!$X$2:$X$124)+SUMIF(REG!$AB$2:$AB$124,HISTORICO!$N197,REG!$AD$2:$AD$124)</f>
        <v>1</v>
      </c>
      <c r="L196" s="6">
        <f>SUMIF(REG!$D$2:$D$124,HISTORICO!$N197,REG!$G$2:$G$124)+SUMIF(REG!$J$2:$J$124,HISTORICO!$N197,REG!$M$2:$M$124)+SUMIF(REG!$P$2:$P$124,HISTORICO!$N197,REG!$S$2:$S$124)+SUMIF(REG!$V$2:$V$124,HISTORICO!$N197,REG!$Y$2:$Y$124)+SUMIF(REG!$AB$2:$AB$124,HISTORICO!$N197,REG!$AE$2:$AE$124)</f>
        <v>1</v>
      </c>
      <c r="M196" s="6">
        <f>SUMIF(REG!$D$2:$D$124,HISTORICO!$N197,REG!$H$2:$H$124)+SUMIF(REG!$J$2:$J$124,HISTORICO!$N197,REG!$N$2:$N$124)+SUMIF(REG!$P$2:$P$124,HISTORICO!$N197,REG!$T$2:$T$124)+SUMIF(REG!$V$2:$V$124,HISTORICO!$N197,REG!$Z$2:$Z$124)+SUMIF(REG!$AB$2:$AB$124,HISTORICO!$N197,REG!$AF$2:$AF$124)</f>
        <v>1</v>
      </c>
      <c r="N196" s="6">
        <f>SUMIF(REG!$D$2:$D$124,HISTORICO!$N197,REG!$I$2:$I$124)+SUMIF(REG!$J$2:$J$124,HISTORICO!$N197,REG!$O$2:$O$124)+SUMIF(REG!$P$2:$P$124,HISTORICO!$N197,REG!$U$2:$U$124)+SUMIF(REG!$V$2:$V$124,HISTORICO!$N197,REG!$AA$2:$AA$124)+SUMIF(REG!$AB$2:$AB$124,HISTORICO!$N197,REG!$AG$2:$AG$124)</f>
        <v>0</v>
      </c>
      <c r="O196" s="6">
        <f>SUM(HISTORICO!$X197:$AA197)</f>
        <v>0</v>
      </c>
      <c r="P196" s="188">
        <f>HISTORICO!$AB197/HISTORICO!$O197</f>
        <v>0</v>
      </c>
    </row>
    <row r="197">
      <c r="A197" s="187" t="s">
        <v>574</v>
      </c>
      <c r="B197" s="6">
        <f>SUM(HISTORICO!$P198:$T198)</f>
        <v>3</v>
      </c>
      <c r="C197" s="6">
        <f>COUNTIF(REG!$D$2:$D$124,HISTORICO!$N198)</f>
        <v>1</v>
      </c>
      <c r="D197" s="6">
        <f>COUNTIF(REG!$J$2:$J$124,HISTORICO!$N198)</f>
        <v>2</v>
      </c>
      <c r="E197" s="6">
        <f>COUNTIF(REG!$P$2:$P$124,HISTORICO!$N198)</f>
        <v>0</v>
      </c>
      <c r="F197" s="6">
        <f>COUNTIF(REG!$V$2:$V$124,HISTORICO!$N198)</f>
        <v>0</v>
      </c>
      <c r="G197" s="6">
        <f>COUNTIF(REG!$AB$2:$AB$124,HISTORICO!$N198)</f>
        <v>0</v>
      </c>
      <c r="H197" s="161">
        <f>HISTORICO!$P198/HISTORICO!$O198</f>
        <v>0.3333333333</v>
      </c>
      <c r="I197" s="161">
        <f>HISTORICO!$Q198/HISTORICO!$O198</f>
        <v>0.3333333333</v>
      </c>
      <c r="J197" s="161">
        <f>(HISTORICO!$S198+HISTORICO!$T198)/HISTORICO!$O198</f>
        <v>0</v>
      </c>
      <c r="K197" s="6">
        <f>SUMIF(REG!$D$2:$D$124,HISTORICO!$N198,REG!$F$2:$F$124)+SUMIF(REG!$J$2:$J$124,HISTORICO!$N198,REG!$L$2:$L$124)+SUMIF(REG!$P$2:$P$124,HISTORICO!$N198,REG!$R$2:$R$124)+SUMIF(REG!$V$2:$V$124,HISTORICO!$N198,REG!$X$2:$X$124)+SUMIF(REG!$AB$2:$AB$124,HISTORICO!$N198,REG!$AD$2:$AD$124)</f>
        <v>1</v>
      </c>
      <c r="L197" s="6">
        <f>SUMIF(REG!$D$2:$D$124,HISTORICO!$N198,REG!$G$2:$G$124)+SUMIF(REG!$J$2:$J$124,HISTORICO!$N198,REG!$M$2:$M$124)+SUMIF(REG!$P$2:$P$124,HISTORICO!$N198,REG!$S$2:$S$124)+SUMIF(REG!$V$2:$V$124,HISTORICO!$N198,REG!$Y$2:$Y$124)+SUMIF(REG!$AB$2:$AB$124,HISTORICO!$N198,REG!$AE$2:$AE$124)</f>
        <v>0</v>
      </c>
      <c r="M197" s="6">
        <f>SUMIF(REG!$D$2:$D$124,HISTORICO!$N198,REG!$H$2:$H$124)+SUMIF(REG!$J$2:$J$124,HISTORICO!$N198,REG!$N$2:$N$124)+SUMIF(REG!$P$2:$P$124,HISTORICO!$N198,REG!$T$2:$T$124)+SUMIF(REG!$V$2:$V$124,HISTORICO!$N198,REG!$Z$2:$Z$124)+SUMIF(REG!$AB$2:$AB$124,HISTORICO!$N198,REG!$AF$2:$AF$124)</f>
        <v>0</v>
      </c>
      <c r="N197" s="6">
        <f>SUMIF(REG!$D$2:$D$124,HISTORICO!$N198,REG!$I$2:$I$124)+SUMIF(REG!$J$2:$J$124,HISTORICO!$N198,REG!$O$2:$O$124)+SUMIF(REG!$P$2:$P$124,HISTORICO!$N198,REG!$U$2:$U$124)+SUMIF(REG!$V$2:$V$124,HISTORICO!$N198,REG!$AA$2:$AA$124)+SUMIF(REG!$AB$2:$AB$124,HISTORICO!$N198,REG!$AG$2:$AG$124)</f>
        <v>0</v>
      </c>
      <c r="O197" s="6">
        <f>SUM(HISTORICO!$X198:$AA198)</f>
        <v>1</v>
      </c>
      <c r="P197" s="188">
        <f>HISTORICO!$AB198/HISTORICO!$O198</f>
        <v>0.3333333333</v>
      </c>
    </row>
    <row r="198">
      <c r="A198" s="187" t="s">
        <v>575</v>
      </c>
      <c r="B198" s="6">
        <f>SUM(HISTORICO!$P199:$T199)</f>
        <v>3</v>
      </c>
      <c r="C198" s="6">
        <f>COUNTIF(REG!$D$2:$D$124,HISTORICO!$N199)</f>
        <v>0</v>
      </c>
      <c r="D198" s="6">
        <f>COUNTIF(REG!$J$2:$J$124,HISTORICO!$N199)</f>
        <v>0</v>
      </c>
      <c r="E198" s="6">
        <f>COUNTIF(REG!$P$2:$P$124,HISTORICO!$N199)</f>
        <v>0</v>
      </c>
      <c r="F198" s="6">
        <f>COUNTIF(REG!$V$2:$V$124,HISTORICO!$N199)</f>
        <v>0</v>
      </c>
      <c r="G198" s="6">
        <f>COUNTIF(REG!$AB$2:$AB$124,HISTORICO!$N199)</f>
        <v>0</v>
      </c>
      <c r="H198" s="161">
        <f>HISTORICO!$P199/HISTORICO!$O199</f>
        <v>0.3333333333</v>
      </c>
      <c r="I198" s="161">
        <f>HISTORICO!$Q199/HISTORICO!$O199</f>
        <v>0</v>
      </c>
      <c r="J198" s="161">
        <f>(HISTORICO!$S199+HISTORICO!$T199)/HISTORICO!$O199</f>
        <v>0.6666666667</v>
      </c>
      <c r="K198" s="6">
        <f>SUMIF(REG!$D$2:$D$124,HISTORICO!$N199,REG!$F$2:$F$124)+SUMIF(REG!$J$2:$J$124,HISTORICO!$N199,REG!$L$2:$L$124)+SUMIF(REG!$P$2:$P$124,HISTORICO!$N199,REG!$R$2:$R$124)+SUMIF(REG!$V$2:$V$124,HISTORICO!$N199,REG!$X$2:$X$124)+SUMIF(REG!$AB$2:$AB$124,HISTORICO!$N199,REG!$AD$2:$AD$124)</f>
        <v>0</v>
      </c>
      <c r="L198" s="6">
        <f>SUMIF(REG!$D$2:$D$124,HISTORICO!$N199,REG!$G$2:$G$124)+SUMIF(REG!$J$2:$J$124,HISTORICO!$N199,REG!$M$2:$M$124)+SUMIF(REG!$P$2:$P$124,HISTORICO!$N199,REG!$S$2:$S$124)+SUMIF(REG!$V$2:$V$124,HISTORICO!$N199,REG!$Y$2:$Y$124)+SUMIF(REG!$AB$2:$AB$124,HISTORICO!$N199,REG!$AE$2:$AE$124)</f>
        <v>0</v>
      </c>
      <c r="M198" s="6">
        <f>SUMIF(REG!$D$2:$D$124,HISTORICO!$N199,REG!$H$2:$H$124)+SUMIF(REG!$J$2:$J$124,HISTORICO!$N199,REG!$N$2:$N$124)+SUMIF(REG!$P$2:$P$124,HISTORICO!$N199,REG!$T$2:$T$124)+SUMIF(REG!$V$2:$V$124,HISTORICO!$N199,REG!$Z$2:$Z$124)+SUMIF(REG!$AB$2:$AB$124,HISTORICO!$N199,REG!$AF$2:$AF$124)</f>
        <v>0</v>
      </c>
      <c r="N198" s="6">
        <f>SUMIF(REG!$D$2:$D$124,HISTORICO!$N199,REG!$I$2:$I$124)+SUMIF(REG!$J$2:$J$124,HISTORICO!$N199,REG!$O$2:$O$124)+SUMIF(REG!$P$2:$P$124,HISTORICO!$N199,REG!$U$2:$U$124)+SUMIF(REG!$V$2:$V$124,HISTORICO!$N199,REG!$AA$2:$AA$124)+SUMIF(REG!$AB$2:$AB$124,HISTORICO!$N199,REG!$AG$2:$AG$124)</f>
        <v>0</v>
      </c>
      <c r="O198" s="6">
        <f>SUM(HISTORICO!$X199:$AA199)</f>
        <v>1</v>
      </c>
      <c r="P198" s="188">
        <f>HISTORICO!$AB199/HISTORICO!$O199</f>
        <v>0.3333333333</v>
      </c>
    </row>
    <row r="199">
      <c r="A199" s="187" t="s">
        <v>606</v>
      </c>
      <c r="B199" s="6">
        <f>SUM(HISTORICO!$P200:$T200)</f>
        <v>3</v>
      </c>
      <c r="C199" s="6">
        <f>COUNTIF(REG!$D$2:$D$124,HISTORICO!$N200)</f>
        <v>0</v>
      </c>
      <c r="D199" s="6">
        <f>COUNTIF(REG!$J$2:$J$124,HISTORICO!$N200)</f>
        <v>0</v>
      </c>
      <c r="E199" s="6">
        <f>COUNTIF(REG!$P$2:$P$124,HISTORICO!$N200)</f>
        <v>0</v>
      </c>
      <c r="F199" s="6">
        <f>COUNTIF(REG!$V$2:$V$124,HISTORICO!$N200)</f>
        <v>0</v>
      </c>
      <c r="G199" s="6">
        <f>COUNTIF(REG!$AB$2:$AB$124,HISTORICO!$N200)</f>
        <v>0</v>
      </c>
      <c r="H199" s="161">
        <f>HISTORICO!$P200/HISTORICO!$O200</f>
        <v>0.3333333333</v>
      </c>
      <c r="I199" s="161">
        <f>HISTORICO!$Q200/HISTORICO!$O200</f>
        <v>0</v>
      </c>
      <c r="J199" s="161">
        <f>(HISTORICO!$S200+HISTORICO!$T200)/HISTORICO!$O200</f>
        <v>0.6666666667</v>
      </c>
      <c r="K199" s="6">
        <f>SUMIF(REG!$D$2:$D$124,HISTORICO!$N200,REG!$F$2:$F$124)+SUMIF(REG!$J$2:$J$124,HISTORICO!$N200,REG!$L$2:$L$124)+SUMIF(REG!$P$2:$P$124,HISTORICO!$N200,REG!$R$2:$R$124)+SUMIF(REG!$V$2:$V$124,HISTORICO!$N200,REG!$X$2:$X$124)+SUMIF(REG!$AB$2:$AB$124,HISTORICO!$N200,REG!$AD$2:$AD$124)</f>
        <v>0</v>
      </c>
      <c r="L199" s="6">
        <f>SUMIF(REG!$D$2:$D$124,HISTORICO!$N200,REG!$G$2:$G$124)+SUMIF(REG!$J$2:$J$124,HISTORICO!$N200,REG!$M$2:$M$124)+SUMIF(REG!$P$2:$P$124,HISTORICO!$N200,REG!$S$2:$S$124)+SUMIF(REG!$V$2:$V$124,HISTORICO!$N200,REG!$Y$2:$Y$124)+SUMIF(REG!$AB$2:$AB$124,HISTORICO!$N200,REG!$AE$2:$AE$124)</f>
        <v>0</v>
      </c>
      <c r="M199" s="6">
        <f>SUMIF(REG!$D$2:$D$124,HISTORICO!$N200,REG!$H$2:$H$124)+SUMIF(REG!$J$2:$J$124,HISTORICO!$N200,REG!$N$2:$N$124)+SUMIF(REG!$P$2:$P$124,HISTORICO!$N200,REG!$T$2:$T$124)+SUMIF(REG!$V$2:$V$124,HISTORICO!$N200,REG!$Z$2:$Z$124)+SUMIF(REG!$AB$2:$AB$124,HISTORICO!$N200,REG!$AF$2:$AF$124)</f>
        <v>0</v>
      </c>
      <c r="N199" s="6">
        <f>SUMIF(REG!$D$2:$D$124,HISTORICO!$N200,REG!$I$2:$I$124)+SUMIF(REG!$J$2:$J$124,HISTORICO!$N200,REG!$O$2:$O$124)+SUMIF(REG!$P$2:$P$124,HISTORICO!$N200,REG!$U$2:$U$124)+SUMIF(REG!$V$2:$V$124,HISTORICO!$N200,REG!$AA$2:$AA$124)+SUMIF(REG!$AB$2:$AB$124,HISTORICO!$N200,REG!$AG$2:$AG$124)</f>
        <v>0</v>
      </c>
      <c r="O199" s="6">
        <f>SUM(HISTORICO!$X200:$AA200)</f>
        <v>3</v>
      </c>
      <c r="P199" s="188">
        <f>HISTORICO!$AB200/HISTORICO!$O200</f>
        <v>1</v>
      </c>
    </row>
    <row r="200">
      <c r="A200" s="187" t="s">
        <v>576</v>
      </c>
      <c r="B200" s="6">
        <f>SUM(HISTORICO!$P201:$T201)</f>
        <v>3</v>
      </c>
      <c r="C200" s="6">
        <f>COUNTIF(REG!$D$2:$D$124,HISTORICO!$N201)</f>
        <v>0</v>
      </c>
      <c r="D200" s="6">
        <f>COUNTIF(REG!$J$2:$J$124,HISTORICO!$N201)</f>
        <v>0</v>
      </c>
      <c r="E200" s="6">
        <f>COUNTIF(REG!$P$2:$P$124,HISTORICO!$N201)</f>
        <v>0</v>
      </c>
      <c r="F200" s="6">
        <f>COUNTIF(REG!$V$2:$V$124,HISTORICO!$N201)</f>
        <v>0</v>
      </c>
      <c r="G200" s="6">
        <f>COUNTIF(REG!$AB$2:$AB$124,HISTORICO!$N201)</f>
        <v>0</v>
      </c>
      <c r="H200" s="161">
        <f>HISTORICO!$P201/HISTORICO!$O201</f>
        <v>0</v>
      </c>
      <c r="I200" s="161">
        <f>HISTORICO!$Q201/HISTORICO!$O201</f>
        <v>0.6666666667</v>
      </c>
      <c r="J200" s="161">
        <f>(HISTORICO!$S201+HISTORICO!$T201)/HISTORICO!$O201</f>
        <v>0.3333333333</v>
      </c>
      <c r="K200" s="6">
        <f>SUMIF(REG!$D$2:$D$124,HISTORICO!$N201,REG!$F$2:$F$124)+SUMIF(REG!$J$2:$J$124,HISTORICO!$N201,REG!$L$2:$L$124)+SUMIF(REG!$P$2:$P$124,HISTORICO!$N201,REG!$R$2:$R$124)+SUMIF(REG!$V$2:$V$124,HISTORICO!$N201,REG!$X$2:$X$124)+SUMIF(REG!$AB$2:$AB$124,HISTORICO!$N201,REG!$AD$2:$AD$124)</f>
        <v>0</v>
      </c>
      <c r="L200" s="6">
        <f>SUMIF(REG!$D$2:$D$124,HISTORICO!$N201,REG!$G$2:$G$124)+SUMIF(REG!$J$2:$J$124,HISTORICO!$N201,REG!$M$2:$M$124)+SUMIF(REG!$P$2:$P$124,HISTORICO!$N201,REG!$S$2:$S$124)+SUMIF(REG!$V$2:$V$124,HISTORICO!$N201,REG!$Y$2:$Y$124)+SUMIF(REG!$AB$2:$AB$124,HISTORICO!$N201,REG!$AE$2:$AE$124)</f>
        <v>0</v>
      </c>
      <c r="M200" s="6">
        <f>SUMIF(REG!$D$2:$D$124,HISTORICO!$N201,REG!$H$2:$H$124)+SUMIF(REG!$J$2:$J$124,HISTORICO!$N201,REG!$N$2:$N$124)+SUMIF(REG!$P$2:$P$124,HISTORICO!$N201,REG!$T$2:$T$124)+SUMIF(REG!$V$2:$V$124,HISTORICO!$N201,REG!$Z$2:$Z$124)+SUMIF(REG!$AB$2:$AB$124,HISTORICO!$N201,REG!$AF$2:$AF$124)</f>
        <v>0</v>
      </c>
      <c r="N200" s="6">
        <f>SUMIF(REG!$D$2:$D$124,HISTORICO!$N201,REG!$I$2:$I$124)+SUMIF(REG!$J$2:$J$124,HISTORICO!$N201,REG!$O$2:$O$124)+SUMIF(REG!$P$2:$P$124,HISTORICO!$N201,REG!$U$2:$U$124)+SUMIF(REG!$V$2:$V$124,HISTORICO!$N201,REG!$AA$2:$AA$124)+SUMIF(REG!$AB$2:$AB$124,HISTORICO!$N201,REG!$AG$2:$AG$124)</f>
        <v>0</v>
      </c>
      <c r="O200" s="6">
        <f>SUM(HISTORICO!$X201:$AA201)</f>
        <v>1</v>
      </c>
      <c r="P200" s="188">
        <f>HISTORICO!$AB201/HISTORICO!$O201</f>
        <v>0.3333333333</v>
      </c>
    </row>
    <row r="201">
      <c r="A201" s="187" t="s">
        <v>577</v>
      </c>
      <c r="B201" s="6">
        <f>SUM(HISTORICO!$P202:$T202)</f>
        <v>3</v>
      </c>
      <c r="C201" s="6">
        <f>COUNTIF(REG!$D$2:$D$124,HISTORICO!$N202)</f>
        <v>0</v>
      </c>
      <c r="D201" s="6">
        <f>COUNTIF(REG!$J$2:$J$124,HISTORICO!$N202)</f>
        <v>0</v>
      </c>
      <c r="E201" s="6">
        <f>COUNTIF(REG!$P$2:$P$124,HISTORICO!$N202)</f>
        <v>0</v>
      </c>
      <c r="F201" s="6">
        <f>COUNTIF(REG!$V$2:$V$124,HISTORICO!$N202)</f>
        <v>0</v>
      </c>
      <c r="G201" s="6">
        <f>COUNTIF(REG!$AB$2:$AB$124,HISTORICO!$N202)</f>
        <v>0</v>
      </c>
      <c r="H201" s="161">
        <f>HISTORICO!$P202/HISTORICO!$O202</f>
        <v>0.3333333333</v>
      </c>
      <c r="I201" s="161">
        <f>HISTORICO!$Q202/HISTORICO!$O202</f>
        <v>0.3333333333</v>
      </c>
      <c r="J201" s="161">
        <f>(HISTORICO!$S202+HISTORICO!$T202)/HISTORICO!$O202</f>
        <v>0.3333333333</v>
      </c>
      <c r="K201" s="6">
        <f>SUMIF(REG!$D$2:$D$124,HISTORICO!$N202,REG!$F$2:$F$124)+SUMIF(REG!$J$2:$J$124,HISTORICO!$N202,REG!$L$2:$L$124)+SUMIF(REG!$P$2:$P$124,HISTORICO!$N202,REG!$R$2:$R$124)+SUMIF(REG!$V$2:$V$124,HISTORICO!$N202,REG!$X$2:$X$124)+SUMIF(REG!$AB$2:$AB$124,HISTORICO!$N202,REG!$AD$2:$AD$124)</f>
        <v>0</v>
      </c>
      <c r="L201" s="6">
        <f>SUMIF(REG!$D$2:$D$124,HISTORICO!$N202,REG!$G$2:$G$124)+SUMIF(REG!$J$2:$J$124,HISTORICO!$N202,REG!$M$2:$M$124)+SUMIF(REG!$P$2:$P$124,HISTORICO!$N202,REG!$S$2:$S$124)+SUMIF(REG!$V$2:$V$124,HISTORICO!$N202,REG!$Y$2:$Y$124)+SUMIF(REG!$AB$2:$AB$124,HISTORICO!$N202,REG!$AE$2:$AE$124)</f>
        <v>0</v>
      </c>
      <c r="M201" s="6">
        <f>SUMIF(REG!$D$2:$D$124,HISTORICO!$N202,REG!$H$2:$H$124)+SUMIF(REG!$J$2:$J$124,HISTORICO!$N202,REG!$N$2:$N$124)+SUMIF(REG!$P$2:$P$124,HISTORICO!$N202,REG!$T$2:$T$124)+SUMIF(REG!$V$2:$V$124,HISTORICO!$N202,REG!$Z$2:$Z$124)+SUMIF(REG!$AB$2:$AB$124,HISTORICO!$N202,REG!$AF$2:$AF$124)</f>
        <v>0</v>
      </c>
      <c r="N201" s="6">
        <f>SUMIF(REG!$D$2:$D$124,HISTORICO!$N202,REG!$I$2:$I$124)+SUMIF(REG!$J$2:$J$124,HISTORICO!$N202,REG!$O$2:$O$124)+SUMIF(REG!$P$2:$P$124,HISTORICO!$N202,REG!$U$2:$U$124)+SUMIF(REG!$V$2:$V$124,HISTORICO!$N202,REG!$AA$2:$AA$124)+SUMIF(REG!$AB$2:$AB$124,HISTORICO!$N202,REG!$AG$2:$AG$124)</f>
        <v>0</v>
      </c>
      <c r="O201" s="6">
        <f>SUM(HISTORICO!$X202:$AA202)</f>
        <v>2</v>
      </c>
      <c r="P201" s="188">
        <f>HISTORICO!$AB202/HISTORICO!$O202</f>
        <v>0.6666666667</v>
      </c>
    </row>
    <row r="202">
      <c r="A202" s="187" t="s">
        <v>578</v>
      </c>
      <c r="B202" s="6">
        <f>SUM(HISTORICO!$P203:$T203)</f>
        <v>3</v>
      </c>
      <c r="C202" s="6">
        <f>COUNTIF(REG!$D$2:$D$124,HISTORICO!$N203)</f>
        <v>0</v>
      </c>
      <c r="D202" s="6">
        <f>COUNTIF(REG!$J$2:$J$124,HISTORICO!$N203)</f>
        <v>0</v>
      </c>
      <c r="E202" s="6">
        <f>COUNTIF(REG!$P$2:$P$124,HISTORICO!$N203)</f>
        <v>0</v>
      </c>
      <c r="F202" s="6">
        <f>COUNTIF(REG!$V$2:$V$124,HISTORICO!$N203)</f>
        <v>0</v>
      </c>
      <c r="G202" s="6">
        <f>COUNTIF(REG!$AB$2:$AB$124,HISTORICO!$N203)</f>
        <v>0</v>
      </c>
      <c r="H202" s="161">
        <f>HISTORICO!$P203/HISTORICO!$O203</f>
        <v>0</v>
      </c>
      <c r="I202" s="161">
        <f>HISTORICO!$Q203/HISTORICO!$O203</f>
        <v>0.3333333333</v>
      </c>
      <c r="J202" s="161">
        <f>(HISTORICO!$S203+HISTORICO!$T203)/HISTORICO!$O203</f>
        <v>0.3333333333</v>
      </c>
      <c r="K202" s="6">
        <f>SUMIF(REG!$D$2:$D$124,HISTORICO!$N203,REG!$F$2:$F$124)+SUMIF(REG!$J$2:$J$124,HISTORICO!$N203,REG!$L$2:$L$124)+SUMIF(REG!$P$2:$P$124,HISTORICO!$N203,REG!$R$2:$R$124)+SUMIF(REG!$V$2:$V$124,HISTORICO!$N203,REG!$X$2:$X$124)+SUMIF(REG!$AB$2:$AB$124,HISTORICO!$N203,REG!$AD$2:$AD$124)</f>
        <v>0</v>
      </c>
      <c r="L202" s="6">
        <f>SUMIF(REG!$D$2:$D$124,HISTORICO!$N203,REG!$G$2:$G$124)+SUMIF(REG!$J$2:$J$124,HISTORICO!$N203,REG!$M$2:$M$124)+SUMIF(REG!$P$2:$P$124,HISTORICO!$N203,REG!$S$2:$S$124)+SUMIF(REG!$V$2:$V$124,HISTORICO!$N203,REG!$Y$2:$Y$124)+SUMIF(REG!$AB$2:$AB$124,HISTORICO!$N203,REG!$AE$2:$AE$124)</f>
        <v>0</v>
      </c>
      <c r="M202" s="6">
        <f>SUMIF(REG!$D$2:$D$124,HISTORICO!$N203,REG!$H$2:$H$124)+SUMIF(REG!$J$2:$J$124,HISTORICO!$N203,REG!$N$2:$N$124)+SUMIF(REG!$P$2:$P$124,HISTORICO!$N203,REG!$T$2:$T$124)+SUMIF(REG!$V$2:$V$124,HISTORICO!$N203,REG!$Z$2:$Z$124)+SUMIF(REG!$AB$2:$AB$124,HISTORICO!$N203,REG!$AF$2:$AF$124)</f>
        <v>0</v>
      </c>
      <c r="N202" s="6">
        <f>SUMIF(REG!$D$2:$D$124,HISTORICO!$N203,REG!$I$2:$I$124)+SUMIF(REG!$J$2:$J$124,HISTORICO!$N203,REG!$O$2:$O$124)+SUMIF(REG!$P$2:$P$124,HISTORICO!$N203,REG!$U$2:$U$124)+SUMIF(REG!$V$2:$V$124,HISTORICO!$N203,REG!$AA$2:$AA$124)+SUMIF(REG!$AB$2:$AB$124,HISTORICO!$N203,REG!$AG$2:$AG$124)</f>
        <v>0</v>
      </c>
      <c r="O202" s="6">
        <f>SUM(HISTORICO!$X203:$AA203)</f>
        <v>0</v>
      </c>
      <c r="P202" s="188">
        <f>HISTORICO!$AB203/HISTORICO!$O203</f>
        <v>0</v>
      </c>
    </row>
    <row r="203">
      <c r="A203" s="187" t="s">
        <v>607</v>
      </c>
      <c r="B203" s="6">
        <f>SUM(HISTORICO!$P204:$T204)</f>
        <v>3</v>
      </c>
      <c r="C203" s="6">
        <f>COUNTIF(REG!$D$2:$D$124,HISTORICO!$N204)</f>
        <v>0</v>
      </c>
      <c r="D203" s="6">
        <f>COUNTIF(REG!$J$2:$J$124,HISTORICO!$N204)</f>
        <v>0</v>
      </c>
      <c r="E203" s="6">
        <f>COUNTIF(REG!$P$2:$P$124,HISTORICO!$N204)</f>
        <v>0</v>
      </c>
      <c r="F203" s="6">
        <f>COUNTIF(REG!$V$2:$V$124,HISTORICO!$N204)</f>
        <v>0</v>
      </c>
      <c r="G203" s="6">
        <f>COUNTIF(REG!$AB$2:$AB$124,HISTORICO!$N204)</f>
        <v>0</v>
      </c>
      <c r="H203" s="161">
        <f>HISTORICO!$P204/HISTORICO!$O204</f>
        <v>0</v>
      </c>
      <c r="I203" s="161">
        <f>HISTORICO!$Q204/HISTORICO!$O204</f>
        <v>0.3333333333</v>
      </c>
      <c r="J203" s="161">
        <f>(HISTORICO!$S204+HISTORICO!$T204)/HISTORICO!$O204</f>
        <v>0.3333333333</v>
      </c>
      <c r="K203" s="6">
        <f>SUMIF(REG!$D$2:$D$124,HISTORICO!$N204,REG!$F$2:$F$124)+SUMIF(REG!$J$2:$J$124,HISTORICO!$N204,REG!$L$2:$L$124)+SUMIF(REG!$P$2:$P$124,HISTORICO!$N204,REG!$R$2:$R$124)+SUMIF(REG!$V$2:$V$124,HISTORICO!$N204,REG!$X$2:$X$124)+SUMIF(REG!$AB$2:$AB$124,HISTORICO!$N204,REG!$AD$2:$AD$124)</f>
        <v>0</v>
      </c>
      <c r="L203" s="6">
        <f>SUMIF(REG!$D$2:$D$124,HISTORICO!$N204,REG!$G$2:$G$124)+SUMIF(REG!$J$2:$J$124,HISTORICO!$N204,REG!$M$2:$M$124)+SUMIF(REG!$P$2:$P$124,HISTORICO!$N204,REG!$S$2:$S$124)+SUMIF(REG!$V$2:$V$124,HISTORICO!$N204,REG!$Y$2:$Y$124)+SUMIF(REG!$AB$2:$AB$124,HISTORICO!$N204,REG!$AE$2:$AE$124)</f>
        <v>0</v>
      </c>
      <c r="M203" s="6">
        <f>SUMIF(REG!$D$2:$D$124,HISTORICO!$N204,REG!$H$2:$H$124)+SUMIF(REG!$J$2:$J$124,HISTORICO!$N204,REG!$N$2:$N$124)+SUMIF(REG!$P$2:$P$124,HISTORICO!$N204,REG!$T$2:$T$124)+SUMIF(REG!$V$2:$V$124,HISTORICO!$N204,REG!$Z$2:$Z$124)+SUMIF(REG!$AB$2:$AB$124,HISTORICO!$N204,REG!$AF$2:$AF$124)</f>
        <v>0</v>
      </c>
      <c r="N203" s="6">
        <f>SUMIF(REG!$D$2:$D$124,HISTORICO!$N204,REG!$I$2:$I$124)+SUMIF(REG!$J$2:$J$124,HISTORICO!$N204,REG!$O$2:$O$124)+SUMIF(REG!$P$2:$P$124,HISTORICO!$N204,REG!$U$2:$U$124)+SUMIF(REG!$V$2:$V$124,HISTORICO!$N204,REG!$AA$2:$AA$124)+SUMIF(REG!$AB$2:$AB$124,HISTORICO!$N204,REG!$AG$2:$AG$124)</f>
        <v>0</v>
      </c>
      <c r="O203" s="6">
        <f>SUM(HISTORICO!$X204:$AA204)</f>
        <v>0</v>
      </c>
      <c r="P203" s="188">
        <f>HISTORICO!$AB204/HISTORICO!$O204</f>
        <v>0</v>
      </c>
    </row>
    <row r="204">
      <c r="A204" s="187" t="s">
        <v>579</v>
      </c>
      <c r="B204" s="6">
        <f>SUM(HISTORICO!$P205:$T205)</f>
        <v>3</v>
      </c>
      <c r="C204" s="6">
        <f>COUNTIF(REG!$D$2:$D$124,HISTORICO!$N205)</f>
        <v>0</v>
      </c>
      <c r="D204" s="6">
        <f>COUNTIF(REG!$J$2:$J$124,HISTORICO!$N205)</f>
        <v>0</v>
      </c>
      <c r="E204" s="6">
        <f>COUNTIF(REG!$P$2:$P$124,HISTORICO!$N205)</f>
        <v>0</v>
      </c>
      <c r="F204" s="6">
        <f>COUNTIF(REG!$V$2:$V$124,HISTORICO!$N205)</f>
        <v>0</v>
      </c>
      <c r="G204" s="6">
        <f>COUNTIF(REG!$AB$2:$AB$124,HISTORICO!$N205)</f>
        <v>0</v>
      </c>
      <c r="H204" s="161">
        <f>HISTORICO!$P205/HISTORICO!$O205</f>
        <v>0.6666666667</v>
      </c>
      <c r="I204" s="161">
        <f>HISTORICO!$Q205/HISTORICO!$O205</f>
        <v>0</v>
      </c>
      <c r="J204" s="161">
        <f>(HISTORICO!$S205+HISTORICO!$T205)/HISTORICO!$O205</f>
        <v>0.3333333333</v>
      </c>
      <c r="K204" s="6">
        <f>SUMIF(REG!$D$2:$D$124,HISTORICO!$N205,REG!$F$2:$F$124)+SUMIF(REG!$J$2:$J$124,HISTORICO!$N205,REG!$L$2:$L$124)+SUMIF(REG!$P$2:$P$124,HISTORICO!$N205,REG!$R$2:$R$124)+SUMIF(REG!$V$2:$V$124,HISTORICO!$N205,REG!$X$2:$X$124)+SUMIF(REG!$AB$2:$AB$124,HISTORICO!$N205,REG!$AD$2:$AD$124)</f>
        <v>0</v>
      </c>
      <c r="L204" s="6">
        <f>SUMIF(REG!$D$2:$D$124,HISTORICO!$N205,REG!$G$2:$G$124)+SUMIF(REG!$J$2:$J$124,HISTORICO!$N205,REG!$M$2:$M$124)+SUMIF(REG!$P$2:$P$124,HISTORICO!$N205,REG!$S$2:$S$124)+SUMIF(REG!$V$2:$V$124,HISTORICO!$N205,REG!$Y$2:$Y$124)+SUMIF(REG!$AB$2:$AB$124,HISTORICO!$N205,REG!$AE$2:$AE$124)</f>
        <v>0</v>
      </c>
      <c r="M204" s="6">
        <f>SUMIF(REG!$D$2:$D$124,HISTORICO!$N205,REG!$H$2:$H$124)+SUMIF(REG!$J$2:$J$124,HISTORICO!$N205,REG!$N$2:$N$124)+SUMIF(REG!$P$2:$P$124,HISTORICO!$N205,REG!$T$2:$T$124)+SUMIF(REG!$V$2:$V$124,HISTORICO!$N205,REG!$Z$2:$Z$124)+SUMIF(REG!$AB$2:$AB$124,HISTORICO!$N205,REG!$AF$2:$AF$124)</f>
        <v>0</v>
      </c>
      <c r="N204" s="6">
        <f>SUMIF(REG!$D$2:$D$124,HISTORICO!$N205,REG!$I$2:$I$124)+SUMIF(REG!$J$2:$J$124,HISTORICO!$N205,REG!$O$2:$O$124)+SUMIF(REG!$P$2:$P$124,HISTORICO!$N205,REG!$U$2:$U$124)+SUMIF(REG!$V$2:$V$124,HISTORICO!$N205,REG!$AA$2:$AA$124)+SUMIF(REG!$AB$2:$AB$124,HISTORICO!$N205,REG!$AG$2:$AG$124)</f>
        <v>0</v>
      </c>
      <c r="O204" s="6">
        <f>SUM(HISTORICO!$X205:$AA205)</f>
        <v>4</v>
      </c>
      <c r="P204" s="188">
        <f>HISTORICO!$AB205/HISTORICO!$O205</f>
        <v>1.333333333</v>
      </c>
    </row>
    <row r="205">
      <c r="A205" s="187" t="s">
        <v>580</v>
      </c>
      <c r="B205" s="6">
        <f>SUM(HISTORICO!$P206:$T206)</f>
        <v>3</v>
      </c>
      <c r="C205" s="6">
        <f>COUNTIF(REG!$D$2:$D$124,HISTORICO!$N206)</f>
        <v>0</v>
      </c>
      <c r="D205" s="6">
        <f>COUNTIF(REG!$J$2:$J$124,HISTORICO!$N206)</f>
        <v>0</v>
      </c>
      <c r="E205" s="6">
        <f>COUNTIF(REG!$P$2:$P$124,HISTORICO!$N206)</f>
        <v>0</v>
      </c>
      <c r="F205" s="6">
        <f>COUNTIF(REG!$V$2:$V$124,HISTORICO!$N206)</f>
        <v>0</v>
      </c>
      <c r="G205" s="6">
        <f>COUNTIF(REG!$AB$2:$AB$124,HISTORICO!$N206)</f>
        <v>0</v>
      </c>
      <c r="H205" s="161">
        <f>HISTORICO!$P206/HISTORICO!$O206</f>
        <v>0</v>
      </c>
      <c r="I205" s="161">
        <f>HISTORICO!$Q206/HISTORICO!$O206</f>
        <v>0</v>
      </c>
      <c r="J205" s="161">
        <f>(HISTORICO!$S206+HISTORICO!$T206)/HISTORICO!$O206</f>
        <v>0.3333333333</v>
      </c>
      <c r="K205" s="6">
        <f>SUMIF(REG!$D$2:$D$124,HISTORICO!$N206,REG!$F$2:$F$124)+SUMIF(REG!$J$2:$J$124,HISTORICO!$N206,REG!$L$2:$L$124)+SUMIF(REG!$P$2:$P$124,HISTORICO!$N206,REG!$R$2:$R$124)+SUMIF(REG!$V$2:$V$124,HISTORICO!$N206,REG!$X$2:$X$124)+SUMIF(REG!$AB$2:$AB$124,HISTORICO!$N206,REG!$AD$2:$AD$124)</f>
        <v>0</v>
      </c>
      <c r="L205" s="6">
        <f>SUMIF(REG!$D$2:$D$124,HISTORICO!$N206,REG!$G$2:$G$124)+SUMIF(REG!$J$2:$J$124,HISTORICO!$N206,REG!$M$2:$M$124)+SUMIF(REG!$P$2:$P$124,HISTORICO!$N206,REG!$S$2:$S$124)+SUMIF(REG!$V$2:$V$124,HISTORICO!$N206,REG!$Y$2:$Y$124)+SUMIF(REG!$AB$2:$AB$124,HISTORICO!$N206,REG!$AE$2:$AE$124)</f>
        <v>0</v>
      </c>
      <c r="M205" s="6">
        <f>SUMIF(REG!$D$2:$D$124,HISTORICO!$N206,REG!$H$2:$H$124)+SUMIF(REG!$J$2:$J$124,HISTORICO!$N206,REG!$N$2:$N$124)+SUMIF(REG!$P$2:$P$124,HISTORICO!$N206,REG!$T$2:$T$124)+SUMIF(REG!$V$2:$V$124,HISTORICO!$N206,REG!$Z$2:$Z$124)+SUMIF(REG!$AB$2:$AB$124,HISTORICO!$N206,REG!$AF$2:$AF$124)</f>
        <v>0</v>
      </c>
      <c r="N205" s="6">
        <f>SUMIF(REG!$D$2:$D$124,HISTORICO!$N206,REG!$I$2:$I$124)+SUMIF(REG!$J$2:$J$124,HISTORICO!$N206,REG!$O$2:$O$124)+SUMIF(REG!$P$2:$P$124,HISTORICO!$N206,REG!$U$2:$U$124)+SUMIF(REG!$V$2:$V$124,HISTORICO!$N206,REG!$AA$2:$AA$124)+SUMIF(REG!$AB$2:$AB$124,HISTORICO!$N206,REG!$AG$2:$AG$124)</f>
        <v>0</v>
      </c>
      <c r="O205" s="6">
        <f>SUM(HISTORICO!$X206:$AA206)</f>
        <v>0</v>
      </c>
      <c r="P205" s="188">
        <f>HISTORICO!$AB206/HISTORICO!$O206</f>
        <v>0</v>
      </c>
    </row>
    <row r="206">
      <c r="A206" s="187" t="s">
        <v>609</v>
      </c>
      <c r="B206" s="6">
        <f>SUM(HISTORICO!$P207:$T207)</f>
        <v>3</v>
      </c>
      <c r="C206" s="6">
        <f>COUNTIF(REG!$D$2:$D$124,HISTORICO!$N207)</f>
        <v>0</v>
      </c>
      <c r="D206" s="6">
        <f>COUNTIF(REG!$J$2:$J$124,HISTORICO!$N207)</f>
        <v>0</v>
      </c>
      <c r="E206" s="6">
        <f>COUNTIF(REG!$P$2:$P$124,HISTORICO!$N207)</f>
        <v>0</v>
      </c>
      <c r="F206" s="6">
        <f>COUNTIF(REG!$V$2:$V$124,HISTORICO!$N207)</f>
        <v>0</v>
      </c>
      <c r="G206" s="6">
        <f>COUNTIF(REG!$AB$2:$AB$124,HISTORICO!$N207)</f>
        <v>0</v>
      </c>
      <c r="H206" s="161">
        <f>HISTORICO!$P207/HISTORICO!$O207</f>
        <v>0</v>
      </c>
      <c r="I206" s="161">
        <f>HISTORICO!$Q207/HISTORICO!$O207</f>
        <v>0</v>
      </c>
      <c r="J206" s="161">
        <f>(HISTORICO!$S207+HISTORICO!$T207)/HISTORICO!$O207</f>
        <v>0.3333333333</v>
      </c>
      <c r="K206" s="6">
        <f>SUMIF(REG!$D$2:$D$124,HISTORICO!$N207,REG!$F$2:$F$124)+SUMIF(REG!$J$2:$J$124,HISTORICO!$N207,REG!$L$2:$L$124)+SUMIF(REG!$P$2:$P$124,HISTORICO!$N207,REG!$R$2:$R$124)+SUMIF(REG!$V$2:$V$124,HISTORICO!$N207,REG!$X$2:$X$124)+SUMIF(REG!$AB$2:$AB$124,HISTORICO!$N207,REG!$AD$2:$AD$124)</f>
        <v>0</v>
      </c>
      <c r="L206" s="6">
        <f>SUMIF(REG!$D$2:$D$124,HISTORICO!$N207,REG!$G$2:$G$124)+SUMIF(REG!$J$2:$J$124,HISTORICO!$N207,REG!$M$2:$M$124)+SUMIF(REG!$P$2:$P$124,HISTORICO!$N207,REG!$S$2:$S$124)+SUMIF(REG!$V$2:$V$124,HISTORICO!$N207,REG!$Y$2:$Y$124)+SUMIF(REG!$AB$2:$AB$124,HISTORICO!$N207,REG!$AE$2:$AE$124)</f>
        <v>0</v>
      </c>
      <c r="M206" s="6">
        <f>SUMIF(REG!$D$2:$D$124,HISTORICO!$N207,REG!$H$2:$H$124)+SUMIF(REG!$J$2:$J$124,HISTORICO!$N207,REG!$N$2:$N$124)+SUMIF(REG!$P$2:$P$124,HISTORICO!$N207,REG!$T$2:$T$124)+SUMIF(REG!$V$2:$V$124,HISTORICO!$N207,REG!$Z$2:$Z$124)+SUMIF(REG!$AB$2:$AB$124,HISTORICO!$N207,REG!$AF$2:$AF$124)</f>
        <v>0</v>
      </c>
      <c r="N206" s="6">
        <f>SUMIF(REG!$D$2:$D$124,HISTORICO!$N207,REG!$I$2:$I$124)+SUMIF(REG!$J$2:$J$124,HISTORICO!$N207,REG!$O$2:$O$124)+SUMIF(REG!$P$2:$P$124,HISTORICO!$N207,REG!$U$2:$U$124)+SUMIF(REG!$V$2:$V$124,HISTORICO!$N207,REG!$AA$2:$AA$124)+SUMIF(REG!$AB$2:$AB$124,HISTORICO!$N207,REG!$AG$2:$AG$124)</f>
        <v>0</v>
      </c>
      <c r="O206" s="6">
        <f>SUM(HISTORICO!$X207:$AA207)</f>
        <v>0</v>
      </c>
      <c r="P206" s="188">
        <f>HISTORICO!$AB207/HISTORICO!$O207</f>
        <v>0</v>
      </c>
    </row>
    <row r="207">
      <c r="A207" s="187" t="s">
        <v>610</v>
      </c>
      <c r="B207" s="6">
        <f>SUM(HISTORICO!$P208:$T208)</f>
        <v>3</v>
      </c>
      <c r="C207" s="6">
        <f>COUNTIF(REG!$D$2:$D$124,HISTORICO!$N208)</f>
        <v>0</v>
      </c>
      <c r="D207" s="6">
        <f>COUNTIF(REG!$J$2:$J$124,HISTORICO!$N208)</f>
        <v>0</v>
      </c>
      <c r="E207" s="6">
        <f>COUNTIF(REG!$P$2:$P$124,HISTORICO!$N208)</f>
        <v>0</v>
      </c>
      <c r="F207" s="6">
        <f>COUNTIF(REG!$V$2:$V$124,HISTORICO!$N208)</f>
        <v>0</v>
      </c>
      <c r="G207" s="6">
        <f>COUNTIF(REG!$AB$2:$AB$124,HISTORICO!$N208)</f>
        <v>0</v>
      </c>
      <c r="H207" s="161">
        <f>HISTORICO!$P208/HISTORICO!$O208</f>
        <v>0.6666666667</v>
      </c>
      <c r="I207" s="161">
        <f>HISTORICO!$Q208/HISTORICO!$O208</f>
        <v>0</v>
      </c>
      <c r="J207" s="161">
        <f>(HISTORICO!$S208+HISTORICO!$T208)/HISTORICO!$O208</f>
        <v>0.3333333333</v>
      </c>
      <c r="K207" s="6">
        <f>SUMIF(REG!$D$2:$D$124,HISTORICO!$N208,REG!$F$2:$F$124)+SUMIF(REG!$J$2:$J$124,HISTORICO!$N208,REG!$L$2:$L$124)+SUMIF(REG!$P$2:$P$124,HISTORICO!$N208,REG!$R$2:$R$124)+SUMIF(REG!$V$2:$V$124,HISTORICO!$N208,REG!$X$2:$X$124)+SUMIF(REG!$AB$2:$AB$124,HISTORICO!$N208,REG!$AD$2:$AD$124)</f>
        <v>0</v>
      </c>
      <c r="L207" s="6">
        <f>SUMIF(REG!$D$2:$D$124,HISTORICO!$N208,REG!$G$2:$G$124)+SUMIF(REG!$J$2:$J$124,HISTORICO!$N208,REG!$M$2:$M$124)+SUMIF(REG!$P$2:$P$124,HISTORICO!$N208,REG!$S$2:$S$124)+SUMIF(REG!$V$2:$V$124,HISTORICO!$N208,REG!$Y$2:$Y$124)+SUMIF(REG!$AB$2:$AB$124,HISTORICO!$N208,REG!$AE$2:$AE$124)</f>
        <v>0</v>
      </c>
      <c r="M207" s="6">
        <f>SUMIF(REG!$D$2:$D$124,HISTORICO!$N208,REG!$H$2:$H$124)+SUMIF(REG!$J$2:$J$124,HISTORICO!$N208,REG!$N$2:$N$124)+SUMIF(REG!$P$2:$P$124,HISTORICO!$N208,REG!$T$2:$T$124)+SUMIF(REG!$V$2:$V$124,HISTORICO!$N208,REG!$Z$2:$Z$124)+SUMIF(REG!$AB$2:$AB$124,HISTORICO!$N208,REG!$AF$2:$AF$124)</f>
        <v>0</v>
      </c>
      <c r="N207" s="6">
        <f>SUMIF(REG!$D$2:$D$124,HISTORICO!$N208,REG!$I$2:$I$124)+SUMIF(REG!$J$2:$J$124,HISTORICO!$N208,REG!$O$2:$O$124)+SUMIF(REG!$P$2:$P$124,HISTORICO!$N208,REG!$U$2:$U$124)+SUMIF(REG!$V$2:$V$124,HISTORICO!$N208,REG!$AA$2:$AA$124)+SUMIF(REG!$AB$2:$AB$124,HISTORICO!$N208,REG!$AG$2:$AG$124)</f>
        <v>0</v>
      </c>
      <c r="O207" s="6">
        <f>SUM(HISTORICO!$X208:$AA208)</f>
        <v>4</v>
      </c>
      <c r="P207" s="188">
        <f>HISTORICO!$AB208/HISTORICO!$O208</f>
        <v>1.333333333</v>
      </c>
    </row>
    <row r="208">
      <c r="A208" s="187" t="s">
        <v>611</v>
      </c>
      <c r="B208" s="6">
        <f>SUM(HISTORICO!$P209:$T209)</f>
        <v>3</v>
      </c>
      <c r="C208" s="6">
        <f>COUNTIF(REG!$D$2:$D$124,HISTORICO!$N209)</f>
        <v>0</v>
      </c>
      <c r="D208" s="6">
        <f>COUNTIF(REG!$J$2:$J$124,HISTORICO!$N209)</f>
        <v>0</v>
      </c>
      <c r="E208" s="6">
        <f>COUNTIF(REG!$P$2:$P$124,HISTORICO!$N209)</f>
        <v>0</v>
      </c>
      <c r="F208" s="6">
        <f>COUNTIF(REG!$V$2:$V$124,HISTORICO!$N209)</f>
        <v>0</v>
      </c>
      <c r="G208" s="6">
        <f>COUNTIF(REG!$AB$2:$AB$124,HISTORICO!$N209)</f>
        <v>0</v>
      </c>
      <c r="H208" s="161">
        <f>HISTORICO!$P209/HISTORICO!$O209</f>
        <v>0</v>
      </c>
      <c r="I208" s="161">
        <f>HISTORICO!$Q209/HISTORICO!$O209</f>
        <v>0.6666666667</v>
      </c>
      <c r="J208" s="161">
        <f>(HISTORICO!$S209+HISTORICO!$T209)/HISTORICO!$O209</f>
        <v>0</v>
      </c>
      <c r="K208" s="6">
        <f>SUMIF(REG!$D$2:$D$124,HISTORICO!$N209,REG!$F$2:$F$124)+SUMIF(REG!$J$2:$J$124,HISTORICO!$N209,REG!$L$2:$L$124)+SUMIF(REG!$P$2:$P$124,HISTORICO!$N209,REG!$R$2:$R$124)+SUMIF(REG!$V$2:$V$124,HISTORICO!$N209,REG!$X$2:$X$124)+SUMIF(REG!$AB$2:$AB$124,HISTORICO!$N209,REG!$AD$2:$AD$124)</f>
        <v>0</v>
      </c>
      <c r="L208" s="6">
        <f>SUMIF(REG!$D$2:$D$124,HISTORICO!$N209,REG!$G$2:$G$124)+SUMIF(REG!$J$2:$J$124,HISTORICO!$N209,REG!$M$2:$M$124)+SUMIF(REG!$P$2:$P$124,HISTORICO!$N209,REG!$S$2:$S$124)+SUMIF(REG!$V$2:$V$124,HISTORICO!$N209,REG!$Y$2:$Y$124)+SUMIF(REG!$AB$2:$AB$124,HISTORICO!$N209,REG!$AE$2:$AE$124)</f>
        <v>0</v>
      </c>
      <c r="M208" s="6">
        <f>SUMIF(REG!$D$2:$D$124,HISTORICO!$N209,REG!$H$2:$H$124)+SUMIF(REG!$J$2:$J$124,HISTORICO!$N209,REG!$N$2:$N$124)+SUMIF(REG!$P$2:$P$124,HISTORICO!$N209,REG!$T$2:$T$124)+SUMIF(REG!$V$2:$V$124,HISTORICO!$N209,REG!$Z$2:$Z$124)+SUMIF(REG!$AB$2:$AB$124,HISTORICO!$N209,REG!$AF$2:$AF$124)</f>
        <v>0</v>
      </c>
      <c r="N208" s="6">
        <f>SUMIF(REG!$D$2:$D$124,HISTORICO!$N209,REG!$I$2:$I$124)+SUMIF(REG!$J$2:$J$124,HISTORICO!$N209,REG!$O$2:$O$124)+SUMIF(REG!$P$2:$P$124,HISTORICO!$N209,REG!$U$2:$U$124)+SUMIF(REG!$V$2:$V$124,HISTORICO!$N209,REG!$AA$2:$AA$124)+SUMIF(REG!$AB$2:$AB$124,HISTORICO!$N209,REG!$AG$2:$AG$124)</f>
        <v>0</v>
      </c>
      <c r="O208" s="6">
        <f>SUM(HISTORICO!$X209:$AA209)</f>
        <v>0</v>
      </c>
      <c r="P208" s="188">
        <f>HISTORICO!$AB209/HISTORICO!$O209</f>
        <v>0</v>
      </c>
    </row>
    <row r="209">
      <c r="A209" s="187" t="s">
        <v>612</v>
      </c>
      <c r="B209" s="6">
        <f>SUM(HISTORICO!$P210:$T210)</f>
        <v>3</v>
      </c>
      <c r="C209" s="6">
        <f>COUNTIF(REG!$D$2:$D$124,HISTORICO!$N210)</f>
        <v>0</v>
      </c>
      <c r="D209" s="6">
        <f>COUNTIF(REG!$J$2:$J$124,HISTORICO!$N210)</f>
        <v>0</v>
      </c>
      <c r="E209" s="6">
        <f>COUNTIF(REG!$P$2:$P$124,HISTORICO!$N210)</f>
        <v>0</v>
      </c>
      <c r="F209" s="6">
        <f>COUNTIF(REG!$V$2:$V$124,HISTORICO!$N210)</f>
        <v>0</v>
      </c>
      <c r="G209" s="6">
        <f>COUNTIF(REG!$AB$2:$AB$124,HISTORICO!$N210)</f>
        <v>0</v>
      </c>
      <c r="H209" s="161">
        <f>HISTORICO!$P210/HISTORICO!$O210</f>
        <v>0.3333333333</v>
      </c>
      <c r="I209" s="161">
        <f>HISTORICO!$Q210/HISTORICO!$O210</f>
        <v>0.3333333333</v>
      </c>
      <c r="J209" s="161">
        <f>(HISTORICO!$S210+HISTORICO!$T210)/HISTORICO!$O210</f>
        <v>0</v>
      </c>
      <c r="K209" s="6">
        <f>SUMIF(REG!$D$2:$D$124,HISTORICO!$N210,REG!$F$2:$F$124)+SUMIF(REG!$J$2:$J$124,HISTORICO!$N210,REG!$L$2:$L$124)+SUMIF(REG!$P$2:$P$124,HISTORICO!$N210,REG!$R$2:$R$124)+SUMIF(REG!$V$2:$V$124,HISTORICO!$N210,REG!$X$2:$X$124)+SUMIF(REG!$AB$2:$AB$124,HISTORICO!$N210,REG!$AD$2:$AD$124)</f>
        <v>0</v>
      </c>
      <c r="L209" s="6">
        <f>SUMIF(REG!$D$2:$D$124,HISTORICO!$N210,REG!$G$2:$G$124)+SUMIF(REG!$J$2:$J$124,HISTORICO!$N210,REG!$M$2:$M$124)+SUMIF(REG!$P$2:$P$124,HISTORICO!$N210,REG!$S$2:$S$124)+SUMIF(REG!$V$2:$V$124,HISTORICO!$N210,REG!$Y$2:$Y$124)+SUMIF(REG!$AB$2:$AB$124,HISTORICO!$N210,REG!$AE$2:$AE$124)</f>
        <v>0</v>
      </c>
      <c r="M209" s="6">
        <f>SUMIF(REG!$D$2:$D$124,HISTORICO!$N210,REG!$H$2:$H$124)+SUMIF(REG!$J$2:$J$124,HISTORICO!$N210,REG!$N$2:$N$124)+SUMIF(REG!$P$2:$P$124,HISTORICO!$N210,REG!$T$2:$T$124)+SUMIF(REG!$V$2:$V$124,HISTORICO!$N210,REG!$Z$2:$Z$124)+SUMIF(REG!$AB$2:$AB$124,HISTORICO!$N210,REG!$AF$2:$AF$124)</f>
        <v>0</v>
      </c>
      <c r="N209" s="6">
        <f>SUMIF(REG!$D$2:$D$124,HISTORICO!$N210,REG!$I$2:$I$124)+SUMIF(REG!$J$2:$J$124,HISTORICO!$N210,REG!$O$2:$O$124)+SUMIF(REG!$P$2:$P$124,HISTORICO!$N210,REG!$U$2:$U$124)+SUMIF(REG!$V$2:$V$124,HISTORICO!$N210,REG!$AA$2:$AA$124)+SUMIF(REG!$AB$2:$AB$124,HISTORICO!$N210,REG!$AG$2:$AG$124)</f>
        <v>0</v>
      </c>
      <c r="O209" s="6">
        <f>SUM(HISTORICO!$X210:$AA210)</f>
        <v>1</v>
      </c>
      <c r="P209" s="188">
        <f>HISTORICO!$AB210/HISTORICO!$O210</f>
        <v>0.3333333333</v>
      </c>
    </row>
    <row r="210">
      <c r="A210" s="187" t="s">
        <v>608</v>
      </c>
      <c r="B210" s="6">
        <f>SUM(HISTORICO!$P211:$T211)</f>
        <v>3</v>
      </c>
      <c r="C210" s="6">
        <f>COUNTIF(REG!$D$2:$D$124,HISTORICO!$N211)</f>
        <v>0</v>
      </c>
      <c r="D210" s="6">
        <f>COUNTIF(REG!$J$2:$J$124,HISTORICO!$N211)</f>
        <v>0</v>
      </c>
      <c r="E210" s="6">
        <f>COUNTIF(REG!$P$2:$P$124,HISTORICO!$N211)</f>
        <v>0</v>
      </c>
      <c r="F210" s="6">
        <f>COUNTIF(REG!$V$2:$V$124,HISTORICO!$N211)</f>
        <v>0</v>
      </c>
      <c r="G210" s="6">
        <f>COUNTIF(REG!$AB$2:$AB$124,HISTORICO!$N211)</f>
        <v>0</v>
      </c>
      <c r="H210" s="161">
        <f>HISTORICO!$P211/HISTORICO!$O211</f>
        <v>0.3333333333</v>
      </c>
      <c r="I210" s="161">
        <f>HISTORICO!$Q211/HISTORICO!$O211</f>
        <v>0.3333333333</v>
      </c>
      <c r="J210" s="161">
        <f>(HISTORICO!$S211+HISTORICO!$T211)/HISTORICO!$O211</f>
        <v>0</v>
      </c>
      <c r="K210" s="6">
        <f>SUMIF(REG!$D$2:$D$124,HISTORICO!$N211,REG!$F$2:$F$124)+SUMIF(REG!$J$2:$J$124,HISTORICO!$N211,REG!$L$2:$L$124)+SUMIF(REG!$P$2:$P$124,HISTORICO!$N211,REG!$R$2:$R$124)+SUMIF(REG!$V$2:$V$124,HISTORICO!$N211,REG!$X$2:$X$124)+SUMIF(REG!$AB$2:$AB$124,HISTORICO!$N211,REG!$AD$2:$AD$124)</f>
        <v>0</v>
      </c>
      <c r="L210" s="6">
        <f>SUMIF(REG!$D$2:$D$124,HISTORICO!$N211,REG!$G$2:$G$124)+SUMIF(REG!$J$2:$J$124,HISTORICO!$N211,REG!$M$2:$M$124)+SUMIF(REG!$P$2:$P$124,HISTORICO!$N211,REG!$S$2:$S$124)+SUMIF(REG!$V$2:$V$124,HISTORICO!$N211,REG!$Y$2:$Y$124)+SUMIF(REG!$AB$2:$AB$124,HISTORICO!$N211,REG!$AE$2:$AE$124)</f>
        <v>0</v>
      </c>
      <c r="M210" s="6">
        <f>SUMIF(REG!$D$2:$D$124,HISTORICO!$N211,REG!$H$2:$H$124)+SUMIF(REG!$J$2:$J$124,HISTORICO!$N211,REG!$N$2:$N$124)+SUMIF(REG!$P$2:$P$124,HISTORICO!$N211,REG!$T$2:$T$124)+SUMIF(REG!$V$2:$V$124,HISTORICO!$N211,REG!$Z$2:$Z$124)+SUMIF(REG!$AB$2:$AB$124,HISTORICO!$N211,REG!$AF$2:$AF$124)</f>
        <v>0</v>
      </c>
      <c r="N210" s="6">
        <f>SUMIF(REG!$D$2:$D$124,HISTORICO!$N211,REG!$I$2:$I$124)+SUMIF(REG!$J$2:$J$124,HISTORICO!$N211,REG!$O$2:$O$124)+SUMIF(REG!$P$2:$P$124,HISTORICO!$N211,REG!$U$2:$U$124)+SUMIF(REG!$V$2:$V$124,HISTORICO!$N211,REG!$AA$2:$AA$124)+SUMIF(REG!$AB$2:$AB$124,HISTORICO!$N211,REG!$AG$2:$AG$124)</f>
        <v>0</v>
      </c>
      <c r="O210" s="6">
        <f>SUM(HISTORICO!$X211:$AA211)</f>
        <v>4</v>
      </c>
      <c r="P210" s="188">
        <f>HISTORICO!$AB211/HISTORICO!$O211</f>
        <v>1.333333333</v>
      </c>
    </row>
    <row r="211">
      <c r="A211" s="187" t="s">
        <v>613</v>
      </c>
      <c r="B211" s="6">
        <f>SUM(HISTORICO!$P212:$T212)</f>
        <v>3</v>
      </c>
      <c r="C211" s="6">
        <f>COUNTIF(REG!$D$2:$D$124,HISTORICO!$N212)</f>
        <v>0</v>
      </c>
      <c r="D211" s="6">
        <f>COUNTIF(REG!$J$2:$J$124,HISTORICO!$N212)</f>
        <v>0</v>
      </c>
      <c r="E211" s="6">
        <f>COUNTIF(REG!$P$2:$P$124,HISTORICO!$N212)</f>
        <v>0</v>
      </c>
      <c r="F211" s="6">
        <f>COUNTIF(REG!$V$2:$V$124,HISTORICO!$N212)</f>
        <v>0</v>
      </c>
      <c r="G211" s="6">
        <f>COUNTIF(REG!$AB$2:$AB$124,HISTORICO!$N212)</f>
        <v>0</v>
      </c>
      <c r="H211" s="161">
        <f>HISTORICO!$P212/HISTORICO!$O212</f>
        <v>0</v>
      </c>
      <c r="I211" s="161">
        <f>HISTORICO!$Q212/HISTORICO!$O212</f>
        <v>0.3333333333</v>
      </c>
      <c r="J211" s="161">
        <f>(HISTORICO!$S212+HISTORICO!$T212)/HISTORICO!$O212</f>
        <v>0</v>
      </c>
      <c r="K211" s="6">
        <f>SUMIF(REG!$D$2:$D$124,HISTORICO!$N212,REG!$F$2:$F$124)+SUMIF(REG!$J$2:$J$124,HISTORICO!$N212,REG!$L$2:$L$124)+SUMIF(REG!$P$2:$P$124,HISTORICO!$N212,REG!$R$2:$R$124)+SUMIF(REG!$V$2:$V$124,HISTORICO!$N212,REG!$X$2:$X$124)+SUMIF(REG!$AB$2:$AB$124,HISTORICO!$N212,REG!$AD$2:$AD$124)</f>
        <v>0</v>
      </c>
      <c r="L211" s="6">
        <f>SUMIF(REG!$D$2:$D$124,HISTORICO!$N212,REG!$G$2:$G$124)+SUMIF(REG!$J$2:$J$124,HISTORICO!$N212,REG!$M$2:$M$124)+SUMIF(REG!$P$2:$P$124,HISTORICO!$N212,REG!$S$2:$S$124)+SUMIF(REG!$V$2:$V$124,HISTORICO!$N212,REG!$Y$2:$Y$124)+SUMIF(REG!$AB$2:$AB$124,HISTORICO!$N212,REG!$AE$2:$AE$124)</f>
        <v>0</v>
      </c>
      <c r="M211" s="6">
        <f>SUMIF(REG!$D$2:$D$124,HISTORICO!$N212,REG!$H$2:$H$124)+SUMIF(REG!$J$2:$J$124,HISTORICO!$N212,REG!$N$2:$N$124)+SUMIF(REG!$P$2:$P$124,HISTORICO!$N212,REG!$T$2:$T$124)+SUMIF(REG!$V$2:$V$124,HISTORICO!$N212,REG!$Z$2:$Z$124)+SUMIF(REG!$AB$2:$AB$124,HISTORICO!$N212,REG!$AF$2:$AF$124)</f>
        <v>0</v>
      </c>
      <c r="N211" s="6">
        <f>SUMIF(REG!$D$2:$D$124,HISTORICO!$N212,REG!$I$2:$I$124)+SUMIF(REG!$J$2:$J$124,HISTORICO!$N212,REG!$O$2:$O$124)+SUMIF(REG!$P$2:$P$124,HISTORICO!$N212,REG!$U$2:$U$124)+SUMIF(REG!$V$2:$V$124,HISTORICO!$N212,REG!$AA$2:$AA$124)+SUMIF(REG!$AB$2:$AB$124,HISTORICO!$N212,REG!$AG$2:$AG$124)</f>
        <v>0</v>
      </c>
      <c r="O211" s="6">
        <f>SUM(HISTORICO!$X212:$AA212)</f>
        <v>0</v>
      </c>
      <c r="P211" s="188">
        <f>HISTORICO!$AB212/HISTORICO!$O212</f>
        <v>0</v>
      </c>
    </row>
    <row r="212">
      <c r="A212" s="187" t="s">
        <v>614</v>
      </c>
      <c r="B212" s="6">
        <f>SUM(HISTORICO!$P213:$T213)</f>
        <v>3</v>
      </c>
      <c r="C212" s="6">
        <f>COUNTIF(REG!$D$2:$D$124,HISTORICO!$N213)</f>
        <v>0</v>
      </c>
      <c r="D212" s="6">
        <f>COUNTIF(REG!$J$2:$J$124,HISTORICO!$N213)</f>
        <v>0</v>
      </c>
      <c r="E212" s="6">
        <f>COUNTIF(REG!$P$2:$P$124,HISTORICO!$N213)</f>
        <v>0</v>
      </c>
      <c r="F212" s="6">
        <f>COUNTIF(REG!$V$2:$V$124,HISTORICO!$N213)</f>
        <v>0</v>
      </c>
      <c r="G212" s="6">
        <f>COUNTIF(REG!$AB$2:$AB$124,HISTORICO!$N213)</f>
        <v>0</v>
      </c>
      <c r="H212" s="161">
        <f>HISTORICO!$P213/HISTORICO!$O213</f>
        <v>0.3333333333</v>
      </c>
      <c r="I212" s="161">
        <f>HISTORICO!$Q213/HISTORICO!$O213</f>
        <v>0.3333333333</v>
      </c>
      <c r="J212" s="161">
        <f>(HISTORICO!$S213+HISTORICO!$T213)/HISTORICO!$O213</f>
        <v>0</v>
      </c>
      <c r="K212" s="6">
        <f>SUMIF(REG!$D$2:$D$124,HISTORICO!$N213,REG!$F$2:$F$124)+SUMIF(REG!$J$2:$J$124,HISTORICO!$N213,REG!$L$2:$L$124)+SUMIF(REG!$P$2:$P$124,HISTORICO!$N213,REG!$R$2:$R$124)+SUMIF(REG!$V$2:$V$124,HISTORICO!$N213,REG!$X$2:$X$124)+SUMIF(REG!$AB$2:$AB$124,HISTORICO!$N213,REG!$AD$2:$AD$124)</f>
        <v>0</v>
      </c>
      <c r="L212" s="6">
        <f>SUMIF(REG!$D$2:$D$124,HISTORICO!$N213,REG!$G$2:$G$124)+SUMIF(REG!$J$2:$J$124,HISTORICO!$N213,REG!$M$2:$M$124)+SUMIF(REG!$P$2:$P$124,HISTORICO!$N213,REG!$S$2:$S$124)+SUMIF(REG!$V$2:$V$124,HISTORICO!$N213,REG!$Y$2:$Y$124)+SUMIF(REG!$AB$2:$AB$124,HISTORICO!$N213,REG!$AE$2:$AE$124)</f>
        <v>0</v>
      </c>
      <c r="M212" s="6">
        <f>SUMIF(REG!$D$2:$D$124,HISTORICO!$N213,REG!$H$2:$H$124)+SUMIF(REG!$J$2:$J$124,HISTORICO!$N213,REG!$N$2:$N$124)+SUMIF(REG!$P$2:$P$124,HISTORICO!$N213,REG!$T$2:$T$124)+SUMIF(REG!$V$2:$V$124,HISTORICO!$N213,REG!$Z$2:$Z$124)+SUMIF(REG!$AB$2:$AB$124,HISTORICO!$N213,REG!$AF$2:$AF$124)</f>
        <v>0</v>
      </c>
      <c r="N212" s="6">
        <f>SUMIF(REG!$D$2:$D$124,HISTORICO!$N213,REG!$I$2:$I$124)+SUMIF(REG!$J$2:$J$124,HISTORICO!$N213,REG!$O$2:$O$124)+SUMIF(REG!$P$2:$P$124,HISTORICO!$N213,REG!$U$2:$U$124)+SUMIF(REG!$V$2:$V$124,HISTORICO!$N213,REG!$AA$2:$AA$124)+SUMIF(REG!$AB$2:$AB$124,HISTORICO!$N213,REG!$AG$2:$AG$124)</f>
        <v>0</v>
      </c>
      <c r="O212" s="6">
        <f>SUM(HISTORICO!$X213:$AA213)</f>
        <v>3</v>
      </c>
      <c r="P212" s="188">
        <f>HISTORICO!$AB213/HISTORICO!$O213</f>
        <v>1</v>
      </c>
    </row>
    <row r="213">
      <c r="A213" s="187" t="s">
        <v>615</v>
      </c>
      <c r="B213" s="6">
        <f>SUM(HISTORICO!$P214:$T214)</f>
        <v>3</v>
      </c>
      <c r="C213" s="6">
        <f>COUNTIF(REG!$D$2:$D$124,HISTORICO!$N214)</f>
        <v>0</v>
      </c>
      <c r="D213" s="6">
        <f>COUNTIF(REG!$J$2:$J$124,HISTORICO!$N214)</f>
        <v>0</v>
      </c>
      <c r="E213" s="6">
        <f>COUNTIF(REG!$P$2:$P$124,HISTORICO!$N214)</f>
        <v>0</v>
      </c>
      <c r="F213" s="6">
        <f>COUNTIF(REG!$V$2:$V$124,HISTORICO!$N214)</f>
        <v>0</v>
      </c>
      <c r="G213" s="6">
        <f>COUNTIF(REG!$AB$2:$AB$124,HISTORICO!$N214)</f>
        <v>0</v>
      </c>
      <c r="H213" s="161">
        <f>HISTORICO!$P214/HISTORICO!$O214</f>
        <v>0.3333333333</v>
      </c>
      <c r="I213" s="161">
        <f>HISTORICO!$Q214/HISTORICO!$O214</f>
        <v>0.3333333333</v>
      </c>
      <c r="J213" s="161">
        <f>(HISTORICO!$S214+HISTORICO!$T214)/HISTORICO!$O214</f>
        <v>0</v>
      </c>
      <c r="K213" s="6">
        <f>SUMIF(REG!$D$2:$D$124,HISTORICO!$N214,REG!$F$2:$F$124)+SUMIF(REG!$J$2:$J$124,HISTORICO!$N214,REG!$L$2:$L$124)+SUMIF(REG!$P$2:$P$124,HISTORICO!$N214,REG!$R$2:$R$124)+SUMIF(REG!$V$2:$V$124,HISTORICO!$N214,REG!$X$2:$X$124)+SUMIF(REG!$AB$2:$AB$124,HISTORICO!$N214,REG!$AD$2:$AD$124)</f>
        <v>0</v>
      </c>
      <c r="L213" s="6">
        <f>SUMIF(REG!$D$2:$D$124,HISTORICO!$N214,REG!$G$2:$G$124)+SUMIF(REG!$J$2:$J$124,HISTORICO!$N214,REG!$M$2:$M$124)+SUMIF(REG!$P$2:$P$124,HISTORICO!$N214,REG!$S$2:$S$124)+SUMIF(REG!$V$2:$V$124,HISTORICO!$N214,REG!$Y$2:$Y$124)+SUMIF(REG!$AB$2:$AB$124,HISTORICO!$N214,REG!$AE$2:$AE$124)</f>
        <v>0</v>
      </c>
      <c r="M213" s="6">
        <f>SUMIF(REG!$D$2:$D$124,HISTORICO!$N214,REG!$H$2:$H$124)+SUMIF(REG!$J$2:$J$124,HISTORICO!$N214,REG!$N$2:$N$124)+SUMIF(REG!$P$2:$P$124,HISTORICO!$N214,REG!$T$2:$T$124)+SUMIF(REG!$V$2:$V$124,HISTORICO!$N214,REG!$Z$2:$Z$124)+SUMIF(REG!$AB$2:$AB$124,HISTORICO!$N214,REG!$AF$2:$AF$124)</f>
        <v>0</v>
      </c>
      <c r="N213" s="6">
        <f>SUMIF(REG!$D$2:$D$124,HISTORICO!$N214,REG!$I$2:$I$124)+SUMIF(REG!$J$2:$J$124,HISTORICO!$N214,REG!$O$2:$O$124)+SUMIF(REG!$P$2:$P$124,HISTORICO!$N214,REG!$U$2:$U$124)+SUMIF(REG!$V$2:$V$124,HISTORICO!$N214,REG!$AA$2:$AA$124)+SUMIF(REG!$AB$2:$AB$124,HISTORICO!$N214,REG!$AG$2:$AG$124)</f>
        <v>0</v>
      </c>
      <c r="O213" s="6">
        <f>SUM(HISTORICO!$X214:$AA214)</f>
        <v>2</v>
      </c>
      <c r="P213" s="188">
        <f>HISTORICO!$AB214/HISTORICO!$O214</f>
        <v>0.6666666667</v>
      </c>
    </row>
    <row r="214">
      <c r="A214" s="187" t="s">
        <v>617</v>
      </c>
      <c r="B214" s="6">
        <f>SUM(HISTORICO!$P215:$T215)</f>
        <v>3</v>
      </c>
      <c r="C214" s="6">
        <f>COUNTIF(REG!$D$2:$D$124,HISTORICO!$N215)</f>
        <v>0</v>
      </c>
      <c r="D214" s="6">
        <f>COUNTIF(REG!$J$2:$J$124,HISTORICO!$N215)</f>
        <v>0</v>
      </c>
      <c r="E214" s="6">
        <f>COUNTIF(REG!$P$2:$P$124,HISTORICO!$N215)</f>
        <v>0</v>
      </c>
      <c r="F214" s="6">
        <f>COUNTIF(REG!$V$2:$V$124,HISTORICO!$N215)</f>
        <v>0</v>
      </c>
      <c r="G214" s="6">
        <f>COUNTIF(REG!$AB$2:$AB$124,HISTORICO!$N215)</f>
        <v>0</v>
      </c>
      <c r="H214" s="161">
        <f>HISTORICO!$P215/HISTORICO!$O215</f>
        <v>0.3333333333</v>
      </c>
      <c r="I214" s="161">
        <f>HISTORICO!$Q215/HISTORICO!$O215</f>
        <v>0.3333333333</v>
      </c>
      <c r="J214" s="161">
        <f>(HISTORICO!$S215+HISTORICO!$T215)/HISTORICO!$O215</f>
        <v>0</v>
      </c>
      <c r="K214" s="6">
        <f>SUMIF(REG!$D$2:$D$124,HISTORICO!$N215,REG!$F$2:$F$124)+SUMIF(REG!$J$2:$J$124,HISTORICO!$N215,REG!$L$2:$L$124)+SUMIF(REG!$P$2:$P$124,HISTORICO!$N215,REG!$R$2:$R$124)+SUMIF(REG!$V$2:$V$124,HISTORICO!$N215,REG!$X$2:$X$124)+SUMIF(REG!$AB$2:$AB$124,HISTORICO!$N215,REG!$AD$2:$AD$124)</f>
        <v>0</v>
      </c>
      <c r="L214" s="6">
        <f>SUMIF(REG!$D$2:$D$124,HISTORICO!$N215,REG!$G$2:$G$124)+SUMIF(REG!$J$2:$J$124,HISTORICO!$N215,REG!$M$2:$M$124)+SUMIF(REG!$P$2:$P$124,HISTORICO!$N215,REG!$S$2:$S$124)+SUMIF(REG!$V$2:$V$124,HISTORICO!$N215,REG!$Y$2:$Y$124)+SUMIF(REG!$AB$2:$AB$124,HISTORICO!$N215,REG!$AE$2:$AE$124)</f>
        <v>0</v>
      </c>
      <c r="M214" s="6">
        <f>SUMIF(REG!$D$2:$D$124,HISTORICO!$N215,REG!$H$2:$H$124)+SUMIF(REG!$J$2:$J$124,HISTORICO!$N215,REG!$N$2:$N$124)+SUMIF(REG!$P$2:$P$124,HISTORICO!$N215,REG!$T$2:$T$124)+SUMIF(REG!$V$2:$V$124,HISTORICO!$N215,REG!$Z$2:$Z$124)+SUMIF(REG!$AB$2:$AB$124,HISTORICO!$N215,REG!$AF$2:$AF$124)</f>
        <v>0</v>
      </c>
      <c r="N214" s="6">
        <f>SUMIF(REG!$D$2:$D$124,HISTORICO!$N215,REG!$I$2:$I$124)+SUMIF(REG!$J$2:$J$124,HISTORICO!$N215,REG!$O$2:$O$124)+SUMIF(REG!$P$2:$P$124,HISTORICO!$N215,REG!$U$2:$U$124)+SUMIF(REG!$V$2:$V$124,HISTORICO!$N215,REG!$AA$2:$AA$124)+SUMIF(REG!$AB$2:$AB$124,HISTORICO!$N215,REG!$AG$2:$AG$124)</f>
        <v>0</v>
      </c>
      <c r="O214" s="6">
        <f>SUM(HISTORICO!$X215:$AA215)</f>
        <v>3</v>
      </c>
      <c r="P214" s="188">
        <f>HISTORICO!$AB215/HISTORICO!$O215</f>
        <v>1</v>
      </c>
    </row>
    <row r="215">
      <c r="A215" s="187" t="s">
        <v>619</v>
      </c>
      <c r="B215" s="6">
        <f>SUM(HISTORICO!$P216:$T216)</f>
        <v>3</v>
      </c>
      <c r="C215" s="6">
        <f>COUNTIF(REG!$D$2:$D$124,HISTORICO!$N216)</f>
        <v>2</v>
      </c>
      <c r="D215" s="6">
        <f>COUNTIF(REG!$J$2:$J$124,HISTORICO!$N216)</f>
        <v>0</v>
      </c>
      <c r="E215" s="6">
        <f>COUNTIF(REG!$P$2:$P$124,HISTORICO!$N216)</f>
        <v>0</v>
      </c>
      <c r="F215" s="6">
        <f>COUNTIF(REG!$V$2:$V$124,HISTORICO!$N216)</f>
        <v>0</v>
      </c>
      <c r="G215" s="6">
        <f>COUNTIF(REG!$AB$2:$AB$124,HISTORICO!$N216)</f>
        <v>0</v>
      </c>
      <c r="H215" s="161">
        <f>HISTORICO!$P216/HISTORICO!$O216</f>
        <v>1</v>
      </c>
      <c r="I215" s="161">
        <f>HISTORICO!$Q216/HISTORICO!$O216</f>
        <v>0</v>
      </c>
      <c r="J215" s="161">
        <f>(HISTORICO!$S216+HISTORICO!$T216)/HISTORICO!$O216</f>
        <v>0</v>
      </c>
      <c r="K215" s="6">
        <f>SUMIF(REG!$D$2:$D$124,HISTORICO!$N216,REG!$F$2:$F$124)+SUMIF(REG!$J$2:$J$124,HISTORICO!$N216,REG!$L$2:$L$124)+SUMIF(REG!$P$2:$P$124,HISTORICO!$N216,REG!$R$2:$R$124)+SUMIF(REG!$V$2:$V$124,HISTORICO!$N216,REG!$X$2:$X$124)+SUMIF(REG!$AB$2:$AB$124,HISTORICO!$N216,REG!$AD$2:$AD$124)</f>
        <v>0</v>
      </c>
      <c r="L215" s="6">
        <f>SUMIF(REG!$D$2:$D$124,HISTORICO!$N216,REG!$G$2:$G$124)+SUMIF(REG!$J$2:$J$124,HISTORICO!$N216,REG!$M$2:$M$124)+SUMIF(REG!$P$2:$P$124,HISTORICO!$N216,REG!$S$2:$S$124)+SUMIF(REG!$V$2:$V$124,HISTORICO!$N216,REG!$Y$2:$Y$124)+SUMIF(REG!$AB$2:$AB$124,HISTORICO!$N216,REG!$AE$2:$AE$124)</f>
        <v>0</v>
      </c>
      <c r="M215" s="6">
        <f>SUMIF(REG!$D$2:$D$124,HISTORICO!$N216,REG!$H$2:$H$124)+SUMIF(REG!$J$2:$J$124,HISTORICO!$N216,REG!$N$2:$N$124)+SUMIF(REG!$P$2:$P$124,HISTORICO!$N216,REG!$T$2:$T$124)+SUMIF(REG!$V$2:$V$124,HISTORICO!$N216,REG!$Z$2:$Z$124)+SUMIF(REG!$AB$2:$AB$124,HISTORICO!$N216,REG!$AF$2:$AF$124)</f>
        <v>0</v>
      </c>
      <c r="N215" s="6">
        <f>SUMIF(REG!$D$2:$D$124,HISTORICO!$N216,REG!$I$2:$I$124)+SUMIF(REG!$J$2:$J$124,HISTORICO!$N216,REG!$O$2:$O$124)+SUMIF(REG!$P$2:$P$124,HISTORICO!$N216,REG!$U$2:$U$124)+SUMIF(REG!$V$2:$V$124,HISTORICO!$N216,REG!$AA$2:$AA$124)+SUMIF(REG!$AB$2:$AB$124,HISTORICO!$N216,REG!$AG$2:$AG$124)</f>
        <v>6</v>
      </c>
      <c r="O215" s="6">
        <f>SUM(HISTORICO!$X216:$AA216)</f>
        <v>7</v>
      </c>
      <c r="P215" s="188">
        <f>HISTORICO!$AB216/HISTORICO!$O216</f>
        <v>2.333333333</v>
      </c>
    </row>
    <row r="216">
      <c r="A216" s="187" t="s">
        <v>621</v>
      </c>
      <c r="B216" s="6">
        <f>SUM(HISTORICO!$P217:$T217)</f>
        <v>2</v>
      </c>
      <c r="C216" s="6">
        <f>COUNTIF(REG!$D$2:$D$124,HISTORICO!$N217)</f>
        <v>0</v>
      </c>
      <c r="D216" s="6">
        <f>COUNTIF(REG!$J$2:$J$124,HISTORICO!$N217)</f>
        <v>3</v>
      </c>
      <c r="E216" s="6">
        <f>COUNTIF(REG!$P$2:$P$124,HISTORICO!$N217)</f>
        <v>3</v>
      </c>
      <c r="F216" s="6">
        <f>COUNTIF(REG!$V$2:$V$124,HISTORICO!$N217)</f>
        <v>1</v>
      </c>
      <c r="G216" s="6">
        <f>COUNTIF(REG!$AB$2:$AB$124,HISTORICO!$N217)</f>
        <v>0</v>
      </c>
      <c r="H216" s="161">
        <f>HISTORICO!$P217/HISTORICO!$O217</f>
        <v>0.5</v>
      </c>
      <c r="I216" s="161">
        <f>HISTORICO!$Q217/HISTORICO!$O217</f>
        <v>0.5</v>
      </c>
      <c r="J216" s="161">
        <f>(HISTORICO!$S217+HISTORICO!$T217)/HISTORICO!$O217</f>
        <v>0</v>
      </c>
      <c r="K216" s="6">
        <f>SUMIF(REG!$D$2:$D$124,HISTORICO!$N217,REG!$F$2:$F$124)+SUMIF(REG!$J$2:$J$124,HISTORICO!$N217,REG!$L$2:$L$124)+SUMIF(REG!$P$2:$P$124,HISTORICO!$N217,REG!$R$2:$R$124)+SUMIF(REG!$V$2:$V$124,HISTORICO!$N217,REG!$X$2:$X$124)+SUMIF(REG!$AB$2:$AB$124,HISTORICO!$N217,REG!$AD$2:$AD$124)</f>
        <v>2</v>
      </c>
      <c r="L216" s="6">
        <f>SUMIF(REG!$D$2:$D$124,HISTORICO!$N217,REG!$G$2:$G$124)+SUMIF(REG!$J$2:$J$124,HISTORICO!$N217,REG!$M$2:$M$124)+SUMIF(REG!$P$2:$P$124,HISTORICO!$N217,REG!$S$2:$S$124)+SUMIF(REG!$V$2:$V$124,HISTORICO!$N217,REG!$Y$2:$Y$124)+SUMIF(REG!$AB$2:$AB$124,HISTORICO!$N217,REG!$AE$2:$AE$124)</f>
        <v>0</v>
      </c>
      <c r="M216" s="6">
        <f>SUMIF(REG!$D$2:$D$124,HISTORICO!$N217,REG!$H$2:$H$124)+SUMIF(REG!$J$2:$J$124,HISTORICO!$N217,REG!$N$2:$N$124)+SUMIF(REG!$P$2:$P$124,HISTORICO!$N217,REG!$T$2:$T$124)+SUMIF(REG!$V$2:$V$124,HISTORICO!$N217,REG!$Z$2:$Z$124)+SUMIF(REG!$AB$2:$AB$124,HISTORICO!$N217,REG!$AF$2:$AF$124)</f>
        <v>2</v>
      </c>
      <c r="N216" s="6">
        <f>SUMIF(REG!$D$2:$D$124,HISTORICO!$N217,REG!$I$2:$I$124)+SUMIF(REG!$J$2:$J$124,HISTORICO!$N217,REG!$O$2:$O$124)+SUMIF(REG!$P$2:$P$124,HISTORICO!$N217,REG!$U$2:$U$124)+SUMIF(REG!$V$2:$V$124,HISTORICO!$N217,REG!$AA$2:$AA$124)+SUMIF(REG!$AB$2:$AB$124,HISTORICO!$N217,REG!$AG$2:$AG$124)</f>
        <v>0</v>
      </c>
      <c r="O216" s="6">
        <f>SUM(HISTORICO!$X217:$AA217)</f>
        <v>2</v>
      </c>
      <c r="P216" s="188">
        <f>HISTORICO!$AB217/HISTORICO!$O217</f>
        <v>1</v>
      </c>
    </row>
    <row r="217">
      <c r="A217" s="187" t="s">
        <v>624</v>
      </c>
      <c r="B217" s="6">
        <f>SUM(HISTORICO!$P218:$T218)</f>
        <v>2</v>
      </c>
      <c r="C217" s="6">
        <f>COUNTIF(REG!$D$2:$D$124,HISTORICO!$N218)</f>
        <v>0</v>
      </c>
      <c r="D217" s="6">
        <f>COUNTIF(REG!$J$2:$J$124,HISTORICO!$N218)</f>
        <v>3</v>
      </c>
      <c r="E217" s="6">
        <f>COUNTIF(REG!$P$2:$P$124,HISTORICO!$N218)</f>
        <v>3</v>
      </c>
      <c r="F217" s="6">
        <f>COUNTIF(REG!$V$2:$V$124,HISTORICO!$N218)</f>
        <v>1</v>
      </c>
      <c r="G217" s="6">
        <f>COUNTIF(REG!$AB$2:$AB$124,HISTORICO!$N218)</f>
        <v>0</v>
      </c>
      <c r="H217" s="161">
        <f>HISTORICO!$P218/HISTORICO!$O218</f>
        <v>0.5</v>
      </c>
      <c r="I217" s="161">
        <f>HISTORICO!$Q218/HISTORICO!$O218</f>
        <v>0.5</v>
      </c>
      <c r="J217" s="161">
        <f>(HISTORICO!$S218+HISTORICO!$T218)/HISTORICO!$O218</f>
        <v>0</v>
      </c>
      <c r="K217" s="6">
        <f>SUMIF(REG!$D$2:$D$124,HISTORICO!$N218,REG!$F$2:$F$124)+SUMIF(REG!$J$2:$J$124,HISTORICO!$N218,REG!$L$2:$L$124)+SUMIF(REG!$P$2:$P$124,HISTORICO!$N218,REG!$R$2:$R$124)+SUMIF(REG!$V$2:$V$124,HISTORICO!$N218,REG!$X$2:$X$124)+SUMIF(REG!$AB$2:$AB$124,HISTORICO!$N218,REG!$AD$2:$AD$124)</f>
        <v>2</v>
      </c>
      <c r="L217" s="6">
        <f>SUMIF(REG!$D$2:$D$124,HISTORICO!$N218,REG!$G$2:$G$124)+SUMIF(REG!$J$2:$J$124,HISTORICO!$N218,REG!$M$2:$M$124)+SUMIF(REG!$P$2:$P$124,HISTORICO!$N218,REG!$S$2:$S$124)+SUMIF(REG!$V$2:$V$124,HISTORICO!$N218,REG!$Y$2:$Y$124)+SUMIF(REG!$AB$2:$AB$124,HISTORICO!$N218,REG!$AE$2:$AE$124)</f>
        <v>0</v>
      </c>
      <c r="M217" s="6">
        <f>SUMIF(REG!$D$2:$D$124,HISTORICO!$N218,REG!$H$2:$H$124)+SUMIF(REG!$J$2:$J$124,HISTORICO!$N218,REG!$N$2:$N$124)+SUMIF(REG!$P$2:$P$124,HISTORICO!$N218,REG!$T$2:$T$124)+SUMIF(REG!$V$2:$V$124,HISTORICO!$N218,REG!$Z$2:$Z$124)+SUMIF(REG!$AB$2:$AB$124,HISTORICO!$N218,REG!$AF$2:$AF$124)</f>
        <v>2</v>
      </c>
      <c r="N217" s="6">
        <f>SUMIF(REG!$D$2:$D$124,HISTORICO!$N218,REG!$I$2:$I$124)+SUMIF(REG!$J$2:$J$124,HISTORICO!$N218,REG!$O$2:$O$124)+SUMIF(REG!$P$2:$P$124,HISTORICO!$N218,REG!$U$2:$U$124)+SUMIF(REG!$V$2:$V$124,HISTORICO!$N218,REG!$AA$2:$AA$124)+SUMIF(REG!$AB$2:$AB$124,HISTORICO!$N218,REG!$AG$2:$AG$124)</f>
        <v>0</v>
      </c>
      <c r="O217" s="6">
        <f>SUM(HISTORICO!$X218:$AA218)</f>
        <v>2</v>
      </c>
      <c r="P217" s="188">
        <f>HISTORICO!$AB218/HISTORICO!$O218</f>
        <v>1</v>
      </c>
    </row>
    <row r="218">
      <c r="A218" s="187" t="s">
        <v>622</v>
      </c>
      <c r="B218" s="6">
        <f>SUM(HISTORICO!$P219:$T219)</f>
        <v>2</v>
      </c>
      <c r="C218" s="6">
        <f>COUNTIF(REG!$D$2:$D$124,HISTORICO!$N219)</f>
        <v>0</v>
      </c>
      <c r="D218" s="6">
        <f>COUNTIF(REG!$J$2:$J$124,HISTORICO!$N219)</f>
        <v>0</v>
      </c>
      <c r="E218" s="6">
        <f>COUNTIF(REG!$P$2:$P$124,HISTORICO!$N219)</f>
        <v>2</v>
      </c>
      <c r="F218" s="6">
        <f>COUNTIF(REG!$V$2:$V$124,HISTORICO!$N219)</f>
        <v>2</v>
      </c>
      <c r="G218" s="6">
        <f>COUNTIF(REG!$AB$2:$AB$124,HISTORICO!$N219)</f>
        <v>0</v>
      </c>
      <c r="H218" s="161">
        <f>HISTORICO!$P219/HISTORICO!$O219</f>
        <v>0.5</v>
      </c>
      <c r="I218" s="161">
        <f>HISTORICO!$Q219/HISTORICO!$O219</f>
        <v>0</v>
      </c>
      <c r="J218" s="161">
        <f>(HISTORICO!$S219+HISTORICO!$T219)/HISTORICO!$O219</f>
        <v>0</v>
      </c>
      <c r="K218" s="6">
        <f>SUMIF(REG!$D$2:$D$124,HISTORICO!$N219,REG!$F$2:$F$124)+SUMIF(REG!$J$2:$J$124,HISTORICO!$N219,REG!$L$2:$L$124)+SUMIF(REG!$P$2:$P$124,HISTORICO!$N219,REG!$R$2:$R$124)+SUMIF(REG!$V$2:$V$124,HISTORICO!$N219,REG!$X$2:$X$124)+SUMIF(REG!$AB$2:$AB$124,HISTORICO!$N219,REG!$AD$2:$AD$124)</f>
        <v>0</v>
      </c>
      <c r="L218" s="6">
        <f>SUMIF(REG!$D$2:$D$124,HISTORICO!$N219,REG!$G$2:$G$124)+SUMIF(REG!$J$2:$J$124,HISTORICO!$N219,REG!$M$2:$M$124)+SUMIF(REG!$P$2:$P$124,HISTORICO!$N219,REG!$S$2:$S$124)+SUMIF(REG!$V$2:$V$124,HISTORICO!$N219,REG!$Y$2:$Y$124)+SUMIF(REG!$AB$2:$AB$124,HISTORICO!$N219,REG!$AE$2:$AE$124)</f>
        <v>0</v>
      </c>
      <c r="M218" s="6">
        <f>SUMIF(REG!$D$2:$D$124,HISTORICO!$N219,REG!$H$2:$H$124)+SUMIF(REG!$J$2:$J$124,HISTORICO!$N219,REG!$N$2:$N$124)+SUMIF(REG!$P$2:$P$124,HISTORICO!$N219,REG!$T$2:$T$124)+SUMIF(REG!$V$2:$V$124,HISTORICO!$N219,REG!$Z$2:$Z$124)+SUMIF(REG!$AB$2:$AB$124,HISTORICO!$N219,REG!$AF$2:$AF$124)</f>
        <v>0</v>
      </c>
      <c r="N218" s="6">
        <f>SUMIF(REG!$D$2:$D$124,HISTORICO!$N219,REG!$I$2:$I$124)+SUMIF(REG!$J$2:$J$124,HISTORICO!$N219,REG!$O$2:$O$124)+SUMIF(REG!$P$2:$P$124,HISTORICO!$N219,REG!$U$2:$U$124)+SUMIF(REG!$V$2:$V$124,HISTORICO!$N219,REG!$AA$2:$AA$124)+SUMIF(REG!$AB$2:$AB$124,HISTORICO!$N219,REG!$AG$2:$AG$124)</f>
        <v>0</v>
      </c>
      <c r="O218" s="6">
        <f>SUM(HISTORICO!$X219:$AA219)</f>
        <v>1</v>
      </c>
      <c r="P218" s="188">
        <f>HISTORICO!$AB219/HISTORICO!$O219</f>
        <v>0.5</v>
      </c>
    </row>
    <row r="219">
      <c r="A219" s="187" t="s">
        <v>581</v>
      </c>
      <c r="B219" s="6">
        <f>SUM(HISTORICO!$P220:$T220)</f>
        <v>2</v>
      </c>
      <c r="C219" s="6">
        <f>COUNTIF(REG!$D$2:$D$124,HISTORICO!$N220)</f>
        <v>0</v>
      </c>
      <c r="D219" s="6">
        <f>COUNTIF(REG!$J$2:$J$124,HISTORICO!$N220)</f>
        <v>0</v>
      </c>
      <c r="E219" s="6">
        <f>COUNTIF(REG!$P$2:$P$124,HISTORICO!$N220)</f>
        <v>2</v>
      </c>
      <c r="F219" s="6">
        <f>COUNTIF(REG!$V$2:$V$124,HISTORICO!$N220)</f>
        <v>0</v>
      </c>
      <c r="G219" s="6">
        <f>COUNTIF(REG!$AB$2:$AB$124,HISTORICO!$N220)</f>
        <v>0</v>
      </c>
      <c r="H219" s="161">
        <f>HISTORICO!$P220/HISTORICO!$O220</f>
        <v>0</v>
      </c>
      <c r="I219" s="161">
        <f>HISTORICO!$Q220/HISTORICO!$O220</f>
        <v>0.5</v>
      </c>
      <c r="J219" s="161">
        <f>(HISTORICO!$S220+HISTORICO!$T220)/HISTORICO!$O220</f>
        <v>0.5</v>
      </c>
      <c r="K219" s="6">
        <f>SUMIF(REG!$D$2:$D$124,HISTORICO!$N220,REG!$F$2:$F$124)+SUMIF(REG!$J$2:$J$124,HISTORICO!$N220,REG!$L$2:$L$124)+SUMIF(REG!$P$2:$P$124,HISTORICO!$N220,REG!$R$2:$R$124)+SUMIF(REG!$V$2:$V$124,HISTORICO!$N220,REG!$X$2:$X$124)+SUMIF(REG!$AB$2:$AB$124,HISTORICO!$N220,REG!$AD$2:$AD$124)</f>
        <v>0</v>
      </c>
      <c r="L219" s="6">
        <f>SUMIF(REG!$D$2:$D$124,HISTORICO!$N220,REG!$G$2:$G$124)+SUMIF(REG!$J$2:$J$124,HISTORICO!$N220,REG!$M$2:$M$124)+SUMIF(REG!$P$2:$P$124,HISTORICO!$N220,REG!$S$2:$S$124)+SUMIF(REG!$V$2:$V$124,HISTORICO!$N220,REG!$Y$2:$Y$124)+SUMIF(REG!$AB$2:$AB$124,HISTORICO!$N220,REG!$AE$2:$AE$124)</f>
        <v>0</v>
      </c>
      <c r="M219" s="6">
        <f>SUMIF(REG!$D$2:$D$124,HISTORICO!$N220,REG!$H$2:$H$124)+SUMIF(REG!$J$2:$J$124,HISTORICO!$N220,REG!$N$2:$N$124)+SUMIF(REG!$P$2:$P$124,HISTORICO!$N220,REG!$T$2:$T$124)+SUMIF(REG!$V$2:$V$124,HISTORICO!$N220,REG!$Z$2:$Z$124)+SUMIF(REG!$AB$2:$AB$124,HISTORICO!$N220,REG!$AF$2:$AF$124)</f>
        <v>0</v>
      </c>
      <c r="N219" s="6">
        <f>SUMIF(REG!$D$2:$D$124,HISTORICO!$N220,REG!$I$2:$I$124)+SUMIF(REG!$J$2:$J$124,HISTORICO!$N220,REG!$O$2:$O$124)+SUMIF(REG!$P$2:$P$124,HISTORICO!$N220,REG!$U$2:$U$124)+SUMIF(REG!$V$2:$V$124,HISTORICO!$N220,REG!$AA$2:$AA$124)+SUMIF(REG!$AB$2:$AB$124,HISTORICO!$N220,REG!$AG$2:$AG$124)</f>
        <v>0</v>
      </c>
      <c r="O219" s="6">
        <f>SUM(HISTORICO!$X220:$AA220)</f>
        <v>0</v>
      </c>
      <c r="P219" s="188">
        <f>HISTORICO!$AB220/HISTORICO!$O220</f>
        <v>0</v>
      </c>
    </row>
    <row r="220">
      <c r="A220" s="187" t="s">
        <v>582</v>
      </c>
      <c r="B220" s="6">
        <f>SUM(HISTORICO!$P221:$T221)</f>
        <v>2</v>
      </c>
      <c r="C220" s="6">
        <f>COUNTIF(REG!$D$2:$D$124,HISTORICO!$N221)</f>
        <v>0</v>
      </c>
      <c r="D220" s="6">
        <f>COUNTIF(REG!$J$2:$J$124,HISTORICO!$N221)</f>
        <v>2</v>
      </c>
      <c r="E220" s="6">
        <f>COUNTIF(REG!$P$2:$P$124,HISTORICO!$N221)</f>
        <v>0</v>
      </c>
      <c r="F220" s="6">
        <f>COUNTIF(REG!$V$2:$V$124,HISTORICO!$N221)</f>
        <v>0</v>
      </c>
      <c r="G220" s="6">
        <f>COUNTIF(REG!$AB$2:$AB$124,HISTORICO!$N221)</f>
        <v>0</v>
      </c>
      <c r="H220" s="161">
        <f>HISTORICO!$P221/HISTORICO!$O221</f>
        <v>0</v>
      </c>
      <c r="I220" s="161">
        <f>HISTORICO!$Q221/HISTORICO!$O221</f>
        <v>0.5</v>
      </c>
      <c r="J220" s="161">
        <f>(HISTORICO!$S221+HISTORICO!$T221)/HISTORICO!$O221</f>
        <v>0</v>
      </c>
      <c r="K220" s="6">
        <f>SUMIF(REG!$D$2:$D$124,HISTORICO!$N221,REG!$F$2:$F$124)+SUMIF(REG!$J$2:$J$124,HISTORICO!$N221,REG!$L$2:$L$124)+SUMIF(REG!$P$2:$P$124,HISTORICO!$N221,REG!$R$2:$R$124)+SUMIF(REG!$V$2:$V$124,HISTORICO!$N221,REG!$X$2:$X$124)+SUMIF(REG!$AB$2:$AB$124,HISTORICO!$N221,REG!$AD$2:$AD$124)</f>
        <v>0</v>
      </c>
      <c r="L220" s="6">
        <f>SUMIF(REG!$D$2:$D$124,HISTORICO!$N221,REG!$G$2:$G$124)+SUMIF(REG!$J$2:$J$124,HISTORICO!$N221,REG!$M$2:$M$124)+SUMIF(REG!$P$2:$P$124,HISTORICO!$N221,REG!$S$2:$S$124)+SUMIF(REG!$V$2:$V$124,HISTORICO!$N221,REG!$Y$2:$Y$124)+SUMIF(REG!$AB$2:$AB$124,HISTORICO!$N221,REG!$AE$2:$AE$124)</f>
        <v>0</v>
      </c>
      <c r="M220" s="6">
        <f>SUMIF(REG!$D$2:$D$124,HISTORICO!$N221,REG!$H$2:$H$124)+SUMIF(REG!$J$2:$J$124,HISTORICO!$N221,REG!$N$2:$N$124)+SUMIF(REG!$P$2:$P$124,HISTORICO!$N221,REG!$T$2:$T$124)+SUMIF(REG!$V$2:$V$124,HISTORICO!$N221,REG!$Z$2:$Z$124)+SUMIF(REG!$AB$2:$AB$124,HISTORICO!$N221,REG!$AF$2:$AF$124)</f>
        <v>0</v>
      </c>
      <c r="N220" s="6">
        <f>SUMIF(REG!$D$2:$D$124,HISTORICO!$N221,REG!$I$2:$I$124)+SUMIF(REG!$J$2:$J$124,HISTORICO!$N221,REG!$O$2:$O$124)+SUMIF(REG!$P$2:$P$124,HISTORICO!$N221,REG!$U$2:$U$124)+SUMIF(REG!$V$2:$V$124,HISTORICO!$N221,REG!$AA$2:$AA$124)+SUMIF(REG!$AB$2:$AB$124,HISTORICO!$N221,REG!$AG$2:$AG$124)</f>
        <v>0</v>
      </c>
      <c r="O220" s="6">
        <f>SUM(HISTORICO!$X221:$AA221)</f>
        <v>1</v>
      </c>
      <c r="P220" s="188">
        <f>HISTORICO!$AB221/HISTORICO!$O221</f>
        <v>0.5</v>
      </c>
    </row>
    <row r="221">
      <c r="A221" s="187" t="s">
        <v>583</v>
      </c>
      <c r="B221" s="6">
        <f>SUM(HISTORICO!$P222:$T222)</f>
        <v>2</v>
      </c>
      <c r="C221" s="6">
        <f>COUNTIF(REG!$D$2:$D$124,HISTORICO!$N222)</f>
        <v>0</v>
      </c>
      <c r="D221" s="6">
        <f>COUNTIF(REG!$J$2:$J$124,HISTORICO!$N222)</f>
        <v>0</v>
      </c>
      <c r="E221" s="6">
        <f>COUNTIF(REG!$P$2:$P$124,HISTORICO!$N222)</f>
        <v>0</v>
      </c>
      <c r="F221" s="6">
        <f>COUNTIF(REG!$V$2:$V$124,HISTORICO!$N222)</f>
        <v>0</v>
      </c>
      <c r="G221" s="6">
        <f>COUNTIF(REG!$AB$2:$AB$124,HISTORICO!$N222)</f>
        <v>0</v>
      </c>
      <c r="H221" s="161">
        <f>HISTORICO!$P222/HISTORICO!$O222</f>
        <v>0.5</v>
      </c>
      <c r="I221" s="161">
        <f>HISTORICO!$Q222/HISTORICO!$O222</f>
        <v>0</v>
      </c>
      <c r="J221" s="161">
        <f>(HISTORICO!$S222+HISTORICO!$T222)/HISTORICO!$O222</f>
        <v>0</v>
      </c>
      <c r="K221" s="6">
        <f>SUMIF(REG!$D$2:$D$124,HISTORICO!$N222,REG!$F$2:$F$124)+SUMIF(REG!$J$2:$J$124,HISTORICO!$N222,REG!$L$2:$L$124)+SUMIF(REG!$P$2:$P$124,HISTORICO!$N222,REG!$R$2:$R$124)+SUMIF(REG!$V$2:$V$124,HISTORICO!$N222,REG!$X$2:$X$124)+SUMIF(REG!$AB$2:$AB$124,HISTORICO!$N222,REG!$AD$2:$AD$124)</f>
        <v>0</v>
      </c>
      <c r="L221" s="6">
        <f>SUMIF(REG!$D$2:$D$124,HISTORICO!$N222,REG!$G$2:$G$124)+SUMIF(REG!$J$2:$J$124,HISTORICO!$N222,REG!$M$2:$M$124)+SUMIF(REG!$P$2:$P$124,HISTORICO!$N222,REG!$S$2:$S$124)+SUMIF(REG!$V$2:$V$124,HISTORICO!$N222,REG!$Y$2:$Y$124)+SUMIF(REG!$AB$2:$AB$124,HISTORICO!$N222,REG!$AE$2:$AE$124)</f>
        <v>0</v>
      </c>
      <c r="M221" s="6">
        <f>SUMIF(REG!$D$2:$D$124,HISTORICO!$N222,REG!$H$2:$H$124)+SUMIF(REG!$J$2:$J$124,HISTORICO!$N222,REG!$N$2:$N$124)+SUMIF(REG!$P$2:$P$124,HISTORICO!$N222,REG!$T$2:$T$124)+SUMIF(REG!$V$2:$V$124,HISTORICO!$N222,REG!$Z$2:$Z$124)+SUMIF(REG!$AB$2:$AB$124,HISTORICO!$N222,REG!$AF$2:$AF$124)</f>
        <v>0</v>
      </c>
      <c r="N221" s="6">
        <f>SUMIF(REG!$D$2:$D$124,HISTORICO!$N222,REG!$I$2:$I$124)+SUMIF(REG!$J$2:$J$124,HISTORICO!$N222,REG!$O$2:$O$124)+SUMIF(REG!$P$2:$P$124,HISTORICO!$N222,REG!$U$2:$U$124)+SUMIF(REG!$V$2:$V$124,HISTORICO!$N222,REG!$AA$2:$AA$124)+SUMIF(REG!$AB$2:$AB$124,HISTORICO!$N222,REG!$AG$2:$AG$124)</f>
        <v>0</v>
      </c>
      <c r="O221" s="6">
        <f>SUM(HISTORICO!$X222:$AA222)</f>
        <v>1</v>
      </c>
      <c r="P221" s="188">
        <f>HISTORICO!$AB222/HISTORICO!$O222</f>
        <v>0.5</v>
      </c>
    </row>
    <row r="222">
      <c r="A222" s="187" t="s">
        <v>584</v>
      </c>
      <c r="B222" s="6">
        <f>SUM(HISTORICO!$P223:$T223)</f>
        <v>2</v>
      </c>
      <c r="C222" s="6">
        <f>COUNTIF(REG!$D$2:$D$124,HISTORICO!$N223)</f>
        <v>0</v>
      </c>
      <c r="D222" s="6">
        <f>COUNTIF(REG!$J$2:$J$124,HISTORICO!$N223)</f>
        <v>0</v>
      </c>
      <c r="E222" s="6">
        <f>COUNTIF(REG!$P$2:$P$124,HISTORICO!$N223)</f>
        <v>0</v>
      </c>
      <c r="F222" s="6">
        <f>COUNTIF(REG!$V$2:$V$124,HISTORICO!$N223)</f>
        <v>0</v>
      </c>
      <c r="G222" s="6">
        <f>COUNTIF(REG!$AB$2:$AB$124,HISTORICO!$N223)</f>
        <v>0</v>
      </c>
      <c r="H222" s="161">
        <f>HISTORICO!$P223/HISTORICO!$O223</f>
        <v>0</v>
      </c>
      <c r="I222" s="161">
        <f>HISTORICO!$Q223/HISTORICO!$O223</f>
        <v>0.5</v>
      </c>
      <c r="J222" s="161">
        <f>(HISTORICO!$S223+HISTORICO!$T223)/HISTORICO!$O223</f>
        <v>0.5</v>
      </c>
      <c r="K222" s="6">
        <f>SUMIF(REG!$D$2:$D$124,HISTORICO!$N223,REG!$F$2:$F$124)+SUMIF(REG!$J$2:$J$124,HISTORICO!$N223,REG!$L$2:$L$124)+SUMIF(REG!$P$2:$P$124,HISTORICO!$N223,REG!$R$2:$R$124)+SUMIF(REG!$V$2:$V$124,HISTORICO!$N223,REG!$X$2:$X$124)+SUMIF(REG!$AB$2:$AB$124,HISTORICO!$N223,REG!$AD$2:$AD$124)</f>
        <v>0</v>
      </c>
      <c r="L222" s="6">
        <f>SUMIF(REG!$D$2:$D$124,HISTORICO!$N223,REG!$G$2:$G$124)+SUMIF(REG!$J$2:$J$124,HISTORICO!$N223,REG!$M$2:$M$124)+SUMIF(REG!$P$2:$P$124,HISTORICO!$N223,REG!$S$2:$S$124)+SUMIF(REG!$V$2:$V$124,HISTORICO!$N223,REG!$Y$2:$Y$124)+SUMIF(REG!$AB$2:$AB$124,HISTORICO!$N223,REG!$AE$2:$AE$124)</f>
        <v>0</v>
      </c>
      <c r="M222" s="6">
        <f>SUMIF(REG!$D$2:$D$124,HISTORICO!$N223,REG!$H$2:$H$124)+SUMIF(REG!$J$2:$J$124,HISTORICO!$N223,REG!$N$2:$N$124)+SUMIF(REG!$P$2:$P$124,HISTORICO!$N223,REG!$T$2:$T$124)+SUMIF(REG!$V$2:$V$124,HISTORICO!$N223,REG!$Z$2:$Z$124)+SUMIF(REG!$AB$2:$AB$124,HISTORICO!$N223,REG!$AF$2:$AF$124)</f>
        <v>0</v>
      </c>
      <c r="N222" s="6">
        <f>SUMIF(REG!$D$2:$D$124,HISTORICO!$N223,REG!$I$2:$I$124)+SUMIF(REG!$J$2:$J$124,HISTORICO!$N223,REG!$O$2:$O$124)+SUMIF(REG!$P$2:$P$124,HISTORICO!$N223,REG!$U$2:$U$124)+SUMIF(REG!$V$2:$V$124,HISTORICO!$N223,REG!$AA$2:$AA$124)+SUMIF(REG!$AB$2:$AB$124,HISTORICO!$N223,REG!$AG$2:$AG$124)</f>
        <v>0</v>
      </c>
      <c r="O222" s="6">
        <f>SUM(HISTORICO!$X223:$AA223)</f>
        <v>0</v>
      </c>
      <c r="P222" s="188">
        <f>HISTORICO!$AB223/HISTORICO!$O223</f>
        <v>0</v>
      </c>
    </row>
    <row r="223">
      <c r="A223" s="187" t="s">
        <v>585</v>
      </c>
      <c r="B223" s="6">
        <f>SUM(HISTORICO!$P224:$T224)</f>
        <v>2</v>
      </c>
      <c r="C223" s="6">
        <f>COUNTIF(REG!$D$2:$D$124,HISTORICO!$N224)</f>
        <v>0</v>
      </c>
      <c r="D223" s="6">
        <f>COUNTIF(REG!$J$2:$J$124,HISTORICO!$N224)</f>
        <v>0</v>
      </c>
      <c r="E223" s="6">
        <f>COUNTIF(REG!$P$2:$P$124,HISTORICO!$N224)</f>
        <v>0</v>
      </c>
      <c r="F223" s="6">
        <f>COUNTIF(REG!$V$2:$V$124,HISTORICO!$N224)</f>
        <v>0</v>
      </c>
      <c r="G223" s="6">
        <f>COUNTIF(REG!$AB$2:$AB$124,HISTORICO!$N224)</f>
        <v>0</v>
      </c>
      <c r="H223" s="161">
        <f>HISTORICO!$P224/HISTORICO!$O224</f>
        <v>0.5</v>
      </c>
      <c r="I223" s="161">
        <f>HISTORICO!$Q224/HISTORICO!$O224</f>
        <v>0</v>
      </c>
      <c r="J223" s="161">
        <f>(HISTORICO!$S224+HISTORICO!$T224)/HISTORICO!$O224</f>
        <v>0.5</v>
      </c>
      <c r="K223" s="6">
        <f>SUMIF(REG!$D$2:$D$124,HISTORICO!$N224,REG!$F$2:$F$124)+SUMIF(REG!$J$2:$J$124,HISTORICO!$N224,REG!$L$2:$L$124)+SUMIF(REG!$P$2:$P$124,HISTORICO!$N224,REG!$R$2:$R$124)+SUMIF(REG!$V$2:$V$124,HISTORICO!$N224,REG!$X$2:$X$124)+SUMIF(REG!$AB$2:$AB$124,HISTORICO!$N224,REG!$AD$2:$AD$124)</f>
        <v>0</v>
      </c>
      <c r="L223" s="6">
        <f>SUMIF(REG!$D$2:$D$124,HISTORICO!$N224,REG!$G$2:$G$124)+SUMIF(REG!$J$2:$J$124,HISTORICO!$N224,REG!$M$2:$M$124)+SUMIF(REG!$P$2:$P$124,HISTORICO!$N224,REG!$S$2:$S$124)+SUMIF(REG!$V$2:$V$124,HISTORICO!$N224,REG!$Y$2:$Y$124)+SUMIF(REG!$AB$2:$AB$124,HISTORICO!$N224,REG!$AE$2:$AE$124)</f>
        <v>0</v>
      </c>
      <c r="M223" s="6">
        <f>SUMIF(REG!$D$2:$D$124,HISTORICO!$N224,REG!$H$2:$H$124)+SUMIF(REG!$J$2:$J$124,HISTORICO!$N224,REG!$N$2:$N$124)+SUMIF(REG!$P$2:$P$124,HISTORICO!$N224,REG!$T$2:$T$124)+SUMIF(REG!$V$2:$V$124,HISTORICO!$N224,REG!$Z$2:$Z$124)+SUMIF(REG!$AB$2:$AB$124,HISTORICO!$N224,REG!$AF$2:$AF$124)</f>
        <v>0</v>
      </c>
      <c r="N223" s="6">
        <f>SUMIF(REG!$D$2:$D$124,HISTORICO!$N224,REG!$I$2:$I$124)+SUMIF(REG!$J$2:$J$124,HISTORICO!$N224,REG!$O$2:$O$124)+SUMIF(REG!$P$2:$P$124,HISTORICO!$N224,REG!$U$2:$U$124)+SUMIF(REG!$V$2:$V$124,HISTORICO!$N224,REG!$AA$2:$AA$124)+SUMIF(REG!$AB$2:$AB$124,HISTORICO!$N224,REG!$AG$2:$AG$124)</f>
        <v>0</v>
      </c>
      <c r="O223" s="6">
        <f>SUM(HISTORICO!$X224:$AA224)</f>
        <v>2</v>
      </c>
      <c r="P223" s="188">
        <f>HISTORICO!$AB224/HISTORICO!$O224</f>
        <v>1</v>
      </c>
    </row>
    <row r="224">
      <c r="A224" s="187" t="s">
        <v>586</v>
      </c>
      <c r="B224" s="6">
        <f>SUM(HISTORICO!$P225:$T225)</f>
        <v>2</v>
      </c>
      <c r="C224" s="6">
        <f>COUNTIF(REG!$D$2:$D$124,HISTORICO!$N225)</f>
        <v>0</v>
      </c>
      <c r="D224" s="6">
        <f>COUNTIF(REG!$J$2:$J$124,HISTORICO!$N225)</f>
        <v>0</v>
      </c>
      <c r="E224" s="6">
        <f>COUNTIF(REG!$P$2:$P$124,HISTORICO!$N225)</f>
        <v>0</v>
      </c>
      <c r="F224" s="6">
        <f>COUNTIF(REG!$V$2:$V$124,HISTORICO!$N225)</f>
        <v>0</v>
      </c>
      <c r="G224" s="6">
        <f>COUNTIF(REG!$AB$2:$AB$124,HISTORICO!$N225)</f>
        <v>0</v>
      </c>
      <c r="H224" s="161">
        <f>HISTORICO!$P225/HISTORICO!$O225</f>
        <v>0</v>
      </c>
      <c r="I224" s="161">
        <f>HISTORICO!$Q225/HISTORICO!$O225</f>
        <v>0</v>
      </c>
      <c r="J224" s="161">
        <f>(HISTORICO!$S225+HISTORICO!$T225)/HISTORICO!$O225</f>
        <v>0.5</v>
      </c>
      <c r="K224" s="6">
        <f>SUMIF(REG!$D$2:$D$124,HISTORICO!$N225,REG!$F$2:$F$124)+SUMIF(REG!$J$2:$J$124,HISTORICO!$N225,REG!$L$2:$L$124)+SUMIF(REG!$P$2:$P$124,HISTORICO!$N225,REG!$R$2:$R$124)+SUMIF(REG!$V$2:$V$124,HISTORICO!$N225,REG!$X$2:$X$124)+SUMIF(REG!$AB$2:$AB$124,HISTORICO!$N225,REG!$AD$2:$AD$124)</f>
        <v>0</v>
      </c>
      <c r="L224" s="6">
        <f>SUMIF(REG!$D$2:$D$124,HISTORICO!$N225,REG!$G$2:$G$124)+SUMIF(REG!$J$2:$J$124,HISTORICO!$N225,REG!$M$2:$M$124)+SUMIF(REG!$P$2:$P$124,HISTORICO!$N225,REG!$S$2:$S$124)+SUMIF(REG!$V$2:$V$124,HISTORICO!$N225,REG!$Y$2:$Y$124)+SUMIF(REG!$AB$2:$AB$124,HISTORICO!$N225,REG!$AE$2:$AE$124)</f>
        <v>0</v>
      </c>
      <c r="M224" s="6">
        <f>SUMIF(REG!$D$2:$D$124,HISTORICO!$N225,REG!$H$2:$H$124)+SUMIF(REG!$J$2:$J$124,HISTORICO!$N225,REG!$N$2:$N$124)+SUMIF(REG!$P$2:$P$124,HISTORICO!$N225,REG!$T$2:$T$124)+SUMIF(REG!$V$2:$V$124,HISTORICO!$N225,REG!$Z$2:$Z$124)+SUMIF(REG!$AB$2:$AB$124,HISTORICO!$N225,REG!$AF$2:$AF$124)</f>
        <v>0</v>
      </c>
      <c r="N224" s="6">
        <f>SUMIF(REG!$D$2:$D$124,HISTORICO!$N225,REG!$I$2:$I$124)+SUMIF(REG!$J$2:$J$124,HISTORICO!$N225,REG!$O$2:$O$124)+SUMIF(REG!$P$2:$P$124,HISTORICO!$N225,REG!$U$2:$U$124)+SUMIF(REG!$V$2:$V$124,HISTORICO!$N225,REG!$AA$2:$AA$124)+SUMIF(REG!$AB$2:$AB$124,HISTORICO!$N225,REG!$AG$2:$AG$124)</f>
        <v>0</v>
      </c>
      <c r="O224" s="6">
        <f>SUM(HISTORICO!$X225:$AA225)</f>
        <v>0</v>
      </c>
      <c r="P224" s="188">
        <f>HISTORICO!$AB225/HISTORICO!$O225</f>
        <v>0</v>
      </c>
    </row>
    <row r="225">
      <c r="A225" s="187" t="s">
        <v>587</v>
      </c>
      <c r="B225" s="6">
        <f>SUM(HISTORICO!$P226:$T226)</f>
        <v>2</v>
      </c>
      <c r="C225" s="6">
        <f>COUNTIF(REG!$D$2:$D$124,HISTORICO!$N226)</f>
        <v>0</v>
      </c>
      <c r="D225" s="6">
        <f>COUNTIF(REG!$J$2:$J$124,HISTORICO!$N226)</f>
        <v>0</v>
      </c>
      <c r="E225" s="6">
        <f>COUNTIF(REG!$P$2:$P$124,HISTORICO!$N226)</f>
        <v>0</v>
      </c>
      <c r="F225" s="6">
        <f>COUNTIF(REG!$V$2:$V$124,HISTORICO!$N226)</f>
        <v>0</v>
      </c>
      <c r="G225" s="6">
        <f>COUNTIF(REG!$AB$2:$AB$124,HISTORICO!$N226)</f>
        <v>0</v>
      </c>
      <c r="H225" s="161">
        <f>HISTORICO!$P226/HISTORICO!$O226</f>
        <v>0.5</v>
      </c>
      <c r="I225" s="161">
        <f>HISTORICO!$Q226/HISTORICO!$O226</f>
        <v>0</v>
      </c>
      <c r="J225" s="161">
        <f>(HISTORICO!$S226+HISTORICO!$T226)/HISTORICO!$O226</f>
        <v>0.5</v>
      </c>
      <c r="K225" s="6">
        <f>SUMIF(REG!$D$2:$D$124,HISTORICO!$N226,REG!$F$2:$F$124)+SUMIF(REG!$J$2:$J$124,HISTORICO!$N226,REG!$L$2:$L$124)+SUMIF(REG!$P$2:$P$124,HISTORICO!$N226,REG!$R$2:$R$124)+SUMIF(REG!$V$2:$V$124,HISTORICO!$N226,REG!$X$2:$X$124)+SUMIF(REG!$AB$2:$AB$124,HISTORICO!$N226,REG!$AD$2:$AD$124)</f>
        <v>0</v>
      </c>
      <c r="L225" s="6">
        <f>SUMIF(REG!$D$2:$D$124,HISTORICO!$N226,REG!$G$2:$G$124)+SUMIF(REG!$J$2:$J$124,HISTORICO!$N226,REG!$M$2:$M$124)+SUMIF(REG!$P$2:$P$124,HISTORICO!$N226,REG!$S$2:$S$124)+SUMIF(REG!$V$2:$V$124,HISTORICO!$N226,REG!$Y$2:$Y$124)+SUMIF(REG!$AB$2:$AB$124,HISTORICO!$N226,REG!$AE$2:$AE$124)</f>
        <v>0</v>
      </c>
      <c r="M225" s="6">
        <f>SUMIF(REG!$D$2:$D$124,HISTORICO!$N226,REG!$H$2:$H$124)+SUMIF(REG!$J$2:$J$124,HISTORICO!$N226,REG!$N$2:$N$124)+SUMIF(REG!$P$2:$P$124,HISTORICO!$N226,REG!$T$2:$T$124)+SUMIF(REG!$V$2:$V$124,HISTORICO!$N226,REG!$Z$2:$Z$124)+SUMIF(REG!$AB$2:$AB$124,HISTORICO!$N226,REG!$AF$2:$AF$124)</f>
        <v>0</v>
      </c>
      <c r="N225" s="6">
        <f>SUMIF(REG!$D$2:$D$124,HISTORICO!$N226,REG!$I$2:$I$124)+SUMIF(REG!$J$2:$J$124,HISTORICO!$N226,REG!$O$2:$O$124)+SUMIF(REG!$P$2:$P$124,HISTORICO!$N226,REG!$U$2:$U$124)+SUMIF(REG!$V$2:$V$124,HISTORICO!$N226,REG!$AA$2:$AA$124)+SUMIF(REG!$AB$2:$AB$124,HISTORICO!$N226,REG!$AG$2:$AG$124)</f>
        <v>0</v>
      </c>
      <c r="O225" s="6">
        <f>SUM(HISTORICO!$X226:$AA226)</f>
        <v>3</v>
      </c>
      <c r="P225" s="188">
        <f>HISTORICO!$AB226/HISTORICO!$O226</f>
        <v>1.5</v>
      </c>
    </row>
    <row r="226">
      <c r="A226" s="187" t="s">
        <v>588</v>
      </c>
      <c r="B226" s="6">
        <f>SUM(HISTORICO!$P227:$T227)</f>
        <v>2</v>
      </c>
      <c r="C226" s="6">
        <f>COUNTIF(REG!$D$2:$D$124,HISTORICO!$N227)</f>
        <v>0</v>
      </c>
      <c r="D226" s="6">
        <f>COUNTIF(REG!$J$2:$J$124,HISTORICO!$N227)</f>
        <v>0</v>
      </c>
      <c r="E226" s="6">
        <f>COUNTIF(REG!$P$2:$P$124,HISTORICO!$N227)</f>
        <v>0</v>
      </c>
      <c r="F226" s="6">
        <f>COUNTIF(REG!$V$2:$V$124,HISTORICO!$N227)</f>
        <v>0</v>
      </c>
      <c r="G226" s="6">
        <f>COUNTIF(REG!$AB$2:$AB$124,HISTORICO!$N227)</f>
        <v>0</v>
      </c>
      <c r="H226" s="161">
        <f>HISTORICO!$P227/HISTORICO!$O227</f>
        <v>0</v>
      </c>
      <c r="I226" s="161">
        <f>HISTORICO!$Q227/HISTORICO!$O227</f>
        <v>0</v>
      </c>
      <c r="J226" s="161">
        <f>(HISTORICO!$S227+HISTORICO!$T227)/HISTORICO!$O227</f>
        <v>0.5</v>
      </c>
      <c r="K226" s="6">
        <f>SUMIF(REG!$D$2:$D$124,HISTORICO!$N227,REG!$F$2:$F$124)+SUMIF(REG!$J$2:$J$124,HISTORICO!$N227,REG!$L$2:$L$124)+SUMIF(REG!$P$2:$P$124,HISTORICO!$N227,REG!$R$2:$R$124)+SUMIF(REG!$V$2:$V$124,HISTORICO!$N227,REG!$X$2:$X$124)+SUMIF(REG!$AB$2:$AB$124,HISTORICO!$N227,REG!$AD$2:$AD$124)</f>
        <v>0</v>
      </c>
      <c r="L226" s="6">
        <f>SUMIF(REG!$D$2:$D$124,HISTORICO!$N227,REG!$G$2:$G$124)+SUMIF(REG!$J$2:$J$124,HISTORICO!$N227,REG!$M$2:$M$124)+SUMIF(REG!$P$2:$P$124,HISTORICO!$N227,REG!$S$2:$S$124)+SUMIF(REG!$V$2:$V$124,HISTORICO!$N227,REG!$Y$2:$Y$124)+SUMIF(REG!$AB$2:$AB$124,HISTORICO!$N227,REG!$AE$2:$AE$124)</f>
        <v>0</v>
      </c>
      <c r="M226" s="6">
        <f>SUMIF(REG!$D$2:$D$124,HISTORICO!$N227,REG!$H$2:$H$124)+SUMIF(REG!$J$2:$J$124,HISTORICO!$N227,REG!$N$2:$N$124)+SUMIF(REG!$P$2:$P$124,HISTORICO!$N227,REG!$T$2:$T$124)+SUMIF(REG!$V$2:$V$124,HISTORICO!$N227,REG!$Z$2:$Z$124)+SUMIF(REG!$AB$2:$AB$124,HISTORICO!$N227,REG!$AF$2:$AF$124)</f>
        <v>0</v>
      </c>
      <c r="N226" s="6">
        <f>SUMIF(REG!$D$2:$D$124,HISTORICO!$N227,REG!$I$2:$I$124)+SUMIF(REG!$J$2:$J$124,HISTORICO!$N227,REG!$O$2:$O$124)+SUMIF(REG!$P$2:$P$124,HISTORICO!$N227,REG!$U$2:$U$124)+SUMIF(REG!$V$2:$V$124,HISTORICO!$N227,REG!$AA$2:$AA$124)+SUMIF(REG!$AB$2:$AB$124,HISTORICO!$N227,REG!$AG$2:$AG$124)</f>
        <v>0</v>
      </c>
      <c r="O226" s="6">
        <f>SUM(HISTORICO!$X227:$AA227)</f>
        <v>0</v>
      </c>
      <c r="P226" s="188">
        <f>HISTORICO!$AB227/HISTORICO!$O227</f>
        <v>0</v>
      </c>
    </row>
    <row r="227">
      <c r="A227" s="187" t="s">
        <v>589</v>
      </c>
      <c r="B227" s="6">
        <f>SUM(HISTORICO!$P228:$T228)</f>
        <v>2</v>
      </c>
      <c r="C227" s="6">
        <f>COUNTIF(REG!$D$2:$D$124,HISTORICO!$N228)</f>
        <v>0</v>
      </c>
      <c r="D227" s="6">
        <f>COUNTIF(REG!$J$2:$J$124,HISTORICO!$N228)</f>
        <v>0</v>
      </c>
      <c r="E227" s="6">
        <f>COUNTIF(REG!$P$2:$P$124,HISTORICO!$N228)</f>
        <v>0</v>
      </c>
      <c r="F227" s="6">
        <f>COUNTIF(REG!$V$2:$V$124,HISTORICO!$N228)</f>
        <v>0</v>
      </c>
      <c r="G227" s="6">
        <f>COUNTIF(REG!$AB$2:$AB$124,HISTORICO!$N228)</f>
        <v>0</v>
      </c>
      <c r="H227" s="161">
        <f>HISTORICO!$P228/HISTORICO!$O228</f>
        <v>0</v>
      </c>
      <c r="I227" s="161">
        <f>HISTORICO!$Q228/HISTORICO!$O228</f>
        <v>0</v>
      </c>
      <c r="J227" s="161">
        <f>(HISTORICO!$S228+HISTORICO!$T228)/HISTORICO!$O228</f>
        <v>0.5</v>
      </c>
      <c r="K227" s="6">
        <f>SUMIF(REG!$D$2:$D$124,HISTORICO!$N228,REG!$F$2:$F$124)+SUMIF(REG!$J$2:$J$124,HISTORICO!$N228,REG!$L$2:$L$124)+SUMIF(REG!$P$2:$P$124,HISTORICO!$N228,REG!$R$2:$R$124)+SUMIF(REG!$V$2:$V$124,HISTORICO!$N228,REG!$X$2:$X$124)+SUMIF(REG!$AB$2:$AB$124,HISTORICO!$N228,REG!$AD$2:$AD$124)</f>
        <v>0</v>
      </c>
      <c r="L227" s="6">
        <f>SUMIF(REG!$D$2:$D$124,HISTORICO!$N228,REG!$G$2:$G$124)+SUMIF(REG!$J$2:$J$124,HISTORICO!$N228,REG!$M$2:$M$124)+SUMIF(REG!$P$2:$P$124,HISTORICO!$N228,REG!$S$2:$S$124)+SUMIF(REG!$V$2:$V$124,HISTORICO!$N228,REG!$Y$2:$Y$124)+SUMIF(REG!$AB$2:$AB$124,HISTORICO!$N228,REG!$AE$2:$AE$124)</f>
        <v>0</v>
      </c>
      <c r="M227" s="6">
        <f>SUMIF(REG!$D$2:$D$124,HISTORICO!$N228,REG!$H$2:$H$124)+SUMIF(REG!$J$2:$J$124,HISTORICO!$N228,REG!$N$2:$N$124)+SUMIF(REG!$P$2:$P$124,HISTORICO!$N228,REG!$T$2:$T$124)+SUMIF(REG!$V$2:$V$124,HISTORICO!$N228,REG!$Z$2:$Z$124)+SUMIF(REG!$AB$2:$AB$124,HISTORICO!$N228,REG!$AF$2:$AF$124)</f>
        <v>0</v>
      </c>
      <c r="N227" s="6">
        <f>SUMIF(REG!$D$2:$D$124,HISTORICO!$N228,REG!$I$2:$I$124)+SUMIF(REG!$J$2:$J$124,HISTORICO!$N228,REG!$O$2:$O$124)+SUMIF(REG!$P$2:$P$124,HISTORICO!$N228,REG!$U$2:$U$124)+SUMIF(REG!$V$2:$V$124,HISTORICO!$N228,REG!$AA$2:$AA$124)+SUMIF(REG!$AB$2:$AB$124,HISTORICO!$N228,REG!$AG$2:$AG$124)</f>
        <v>0</v>
      </c>
      <c r="O227" s="6">
        <f>SUM(HISTORICO!$X228:$AA228)</f>
        <v>0</v>
      </c>
      <c r="P227" s="188">
        <f>HISTORICO!$AB228/HISTORICO!$O228</f>
        <v>0</v>
      </c>
    </row>
    <row r="228">
      <c r="A228" s="187" t="s">
        <v>590</v>
      </c>
      <c r="B228" s="6">
        <f>SUM(HISTORICO!$P229:$T229)</f>
        <v>2</v>
      </c>
      <c r="C228" s="6">
        <f>COUNTIF(REG!$D$2:$D$124,HISTORICO!$N229)</f>
        <v>0</v>
      </c>
      <c r="D228" s="6">
        <f>COUNTIF(REG!$J$2:$J$124,HISTORICO!$N229)</f>
        <v>0</v>
      </c>
      <c r="E228" s="6">
        <f>COUNTIF(REG!$P$2:$P$124,HISTORICO!$N229)</f>
        <v>0</v>
      </c>
      <c r="F228" s="6">
        <f>COUNTIF(REG!$V$2:$V$124,HISTORICO!$N229)</f>
        <v>0</v>
      </c>
      <c r="G228" s="6">
        <f>COUNTIF(REG!$AB$2:$AB$124,HISTORICO!$N229)</f>
        <v>0</v>
      </c>
      <c r="H228" s="161">
        <f>HISTORICO!$P229/HISTORICO!$O229</f>
        <v>0</v>
      </c>
      <c r="I228" s="161">
        <f>HISTORICO!$Q229/HISTORICO!$O229</f>
        <v>0</v>
      </c>
      <c r="J228" s="161">
        <f>(HISTORICO!$S229+HISTORICO!$T229)/HISTORICO!$O229</f>
        <v>0.5</v>
      </c>
      <c r="K228" s="6">
        <f>SUMIF(REG!$D$2:$D$124,HISTORICO!$N229,REG!$F$2:$F$124)+SUMIF(REG!$J$2:$J$124,HISTORICO!$N229,REG!$L$2:$L$124)+SUMIF(REG!$P$2:$P$124,HISTORICO!$N229,REG!$R$2:$R$124)+SUMIF(REG!$V$2:$V$124,HISTORICO!$N229,REG!$X$2:$X$124)+SUMIF(REG!$AB$2:$AB$124,HISTORICO!$N229,REG!$AD$2:$AD$124)</f>
        <v>0</v>
      </c>
      <c r="L228" s="6">
        <f>SUMIF(REG!$D$2:$D$124,HISTORICO!$N229,REG!$G$2:$G$124)+SUMIF(REG!$J$2:$J$124,HISTORICO!$N229,REG!$M$2:$M$124)+SUMIF(REG!$P$2:$P$124,HISTORICO!$N229,REG!$S$2:$S$124)+SUMIF(REG!$V$2:$V$124,HISTORICO!$N229,REG!$Y$2:$Y$124)+SUMIF(REG!$AB$2:$AB$124,HISTORICO!$N229,REG!$AE$2:$AE$124)</f>
        <v>0</v>
      </c>
      <c r="M228" s="6">
        <f>SUMIF(REG!$D$2:$D$124,HISTORICO!$N229,REG!$H$2:$H$124)+SUMIF(REG!$J$2:$J$124,HISTORICO!$N229,REG!$N$2:$N$124)+SUMIF(REG!$P$2:$P$124,HISTORICO!$N229,REG!$T$2:$T$124)+SUMIF(REG!$V$2:$V$124,HISTORICO!$N229,REG!$Z$2:$Z$124)+SUMIF(REG!$AB$2:$AB$124,HISTORICO!$N229,REG!$AF$2:$AF$124)</f>
        <v>0</v>
      </c>
      <c r="N228" s="6">
        <f>SUMIF(REG!$D$2:$D$124,HISTORICO!$N229,REG!$I$2:$I$124)+SUMIF(REG!$J$2:$J$124,HISTORICO!$N229,REG!$O$2:$O$124)+SUMIF(REG!$P$2:$P$124,HISTORICO!$N229,REG!$U$2:$U$124)+SUMIF(REG!$V$2:$V$124,HISTORICO!$N229,REG!$AA$2:$AA$124)+SUMIF(REG!$AB$2:$AB$124,HISTORICO!$N229,REG!$AG$2:$AG$124)</f>
        <v>0</v>
      </c>
      <c r="O228" s="6">
        <f>SUM(HISTORICO!$X229:$AA229)</f>
        <v>0</v>
      </c>
      <c r="P228" s="188">
        <f>HISTORICO!$AB229/HISTORICO!$O229</f>
        <v>0</v>
      </c>
    </row>
    <row r="229">
      <c r="A229" s="187" t="s">
        <v>591</v>
      </c>
      <c r="B229" s="6">
        <f>SUM(HISTORICO!$P230:$T230)</f>
        <v>2</v>
      </c>
      <c r="C229" s="6">
        <f>COUNTIF(REG!$D$2:$D$124,HISTORICO!$N230)</f>
        <v>0</v>
      </c>
      <c r="D229" s="6">
        <f>COUNTIF(REG!$J$2:$J$124,HISTORICO!$N230)</f>
        <v>0</v>
      </c>
      <c r="E229" s="6">
        <f>COUNTIF(REG!$P$2:$P$124,HISTORICO!$N230)</f>
        <v>0</v>
      </c>
      <c r="F229" s="6">
        <f>COUNTIF(REG!$V$2:$V$124,HISTORICO!$N230)</f>
        <v>0</v>
      </c>
      <c r="G229" s="6">
        <f>COUNTIF(REG!$AB$2:$AB$124,HISTORICO!$N230)</f>
        <v>0</v>
      </c>
      <c r="H229" s="161">
        <f>HISTORICO!$P230/HISTORICO!$O230</f>
        <v>0</v>
      </c>
      <c r="I229" s="161">
        <f>HISTORICO!$Q230/HISTORICO!$O230</f>
        <v>0</v>
      </c>
      <c r="J229" s="161">
        <f>(HISTORICO!$S230+HISTORICO!$T230)/HISTORICO!$O230</f>
        <v>0.5</v>
      </c>
      <c r="K229" s="6">
        <f>SUMIF(REG!$D$2:$D$124,HISTORICO!$N230,REG!$F$2:$F$124)+SUMIF(REG!$J$2:$J$124,HISTORICO!$N230,REG!$L$2:$L$124)+SUMIF(REG!$P$2:$P$124,HISTORICO!$N230,REG!$R$2:$R$124)+SUMIF(REG!$V$2:$V$124,HISTORICO!$N230,REG!$X$2:$X$124)+SUMIF(REG!$AB$2:$AB$124,HISTORICO!$N230,REG!$AD$2:$AD$124)</f>
        <v>0</v>
      </c>
      <c r="L229" s="6">
        <f>SUMIF(REG!$D$2:$D$124,HISTORICO!$N230,REG!$G$2:$G$124)+SUMIF(REG!$J$2:$J$124,HISTORICO!$N230,REG!$M$2:$M$124)+SUMIF(REG!$P$2:$P$124,HISTORICO!$N230,REG!$S$2:$S$124)+SUMIF(REG!$V$2:$V$124,HISTORICO!$N230,REG!$Y$2:$Y$124)+SUMIF(REG!$AB$2:$AB$124,HISTORICO!$N230,REG!$AE$2:$AE$124)</f>
        <v>0</v>
      </c>
      <c r="M229" s="6">
        <f>SUMIF(REG!$D$2:$D$124,HISTORICO!$N230,REG!$H$2:$H$124)+SUMIF(REG!$J$2:$J$124,HISTORICO!$N230,REG!$N$2:$N$124)+SUMIF(REG!$P$2:$P$124,HISTORICO!$N230,REG!$T$2:$T$124)+SUMIF(REG!$V$2:$V$124,HISTORICO!$N230,REG!$Z$2:$Z$124)+SUMIF(REG!$AB$2:$AB$124,HISTORICO!$N230,REG!$AF$2:$AF$124)</f>
        <v>0</v>
      </c>
      <c r="N229" s="6">
        <f>SUMIF(REG!$D$2:$D$124,HISTORICO!$N230,REG!$I$2:$I$124)+SUMIF(REG!$J$2:$J$124,HISTORICO!$N230,REG!$O$2:$O$124)+SUMIF(REG!$P$2:$P$124,HISTORICO!$N230,REG!$U$2:$U$124)+SUMIF(REG!$V$2:$V$124,HISTORICO!$N230,REG!$AA$2:$AA$124)+SUMIF(REG!$AB$2:$AB$124,HISTORICO!$N230,REG!$AG$2:$AG$124)</f>
        <v>0</v>
      </c>
      <c r="O229" s="6">
        <f>SUM(HISTORICO!$X230:$AA230)</f>
        <v>0</v>
      </c>
      <c r="P229" s="188">
        <f>HISTORICO!$AB230/HISTORICO!$O230</f>
        <v>0</v>
      </c>
    </row>
    <row r="230">
      <c r="A230" s="187" t="s">
        <v>592</v>
      </c>
      <c r="B230" s="6">
        <f>SUM(HISTORICO!$P231:$T231)</f>
        <v>2</v>
      </c>
      <c r="C230" s="6">
        <f>COUNTIF(REG!$D$2:$D$124,HISTORICO!$N231)</f>
        <v>0</v>
      </c>
      <c r="D230" s="6">
        <f>COUNTIF(REG!$J$2:$J$124,HISTORICO!$N231)</f>
        <v>0</v>
      </c>
      <c r="E230" s="6">
        <f>COUNTIF(REG!$P$2:$P$124,HISTORICO!$N231)</f>
        <v>0</v>
      </c>
      <c r="F230" s="6">
        <f>COUNTIF(REG!$V$2:$V$124,HISTORICO!$N231)</f>
        <v>0</v>
      </c>
      <c r="G230" s="6">
        <f>COUNTIF(REG!$AB$2:$AB$124,HISTORICO!$N231)</f>
        <v>0</v>
      </c>
      <c r="H230" s="161">
        <f>HISTORICO!$P231/HISTORICO!$O231</f>
        <v>0.5</v>
      </c>
      <c r="I230" s="161">
        <f>HISTORICO!$Q231/HISTORICO!$O231</f>
        <v>0</v>
      </c>
      <c r="J230" s="161">
        <f>(HISTORICO!$S231+HISTORICO!$T231)/HISTORICO!$O231</f>
        <v>0.5</v>
      </c>
      <c r="K230" s="6">
        <f>SUMIF(REG!$D$2:$D$124,HISTORICO!$N231,REG!$F$2:$F$124)+SUMIF(REG!$J$2:$J$124,HISTORICO!$N231,REG!$L$2:$L$124)+SUMIF(REG!$P$2:$P$124,HISTORICO!$N231,REG!$R$2:$R$124)+SUMIF(REG!$V$2:$V$124,HISTORICO!$N231,REG!$X$2:$X$124)+SUMIF(REG!$AB$2:$AB$124,HISTORICO!$N231,REG!$AD$2:$AD$124)</f>
        <v>0</v>
      </c>
      <c r="L230" s="6">
        <f>SUMIF(REG!$D$2:$D$124,HISTORICO!$N231,REG!$G$2:$G$124)+SUMIF(REG!$J$2:$J$124,HISTORICO!$N231,REG!$M$2:$M$124)+SUMIF(REG!$P$2:$P$124,HISTORICO!$N231,REG!$S$2:$S$124)+SUMIF(REG!$V$2:$V$124,HISTORICO!$N231,REG!$Y$2:$Y$124)+SUMIF(REG!$AB$2:$AB$124,HISTORICO!$N231,REG!$AE$2:$AE$124)</f>
        <v>0</v>
      </c>
      <c r="M230" s="6">
        <f>SUMIF(REG!$D$2:$D$124,HISTORICO!$N231,REG!$H$2:$H$124)+SUMIF(REG!$J$2:$J$124,HISTORICO!$N231,REG!$N$2:$N$124)+SUMIF(REG!$P$2:$P$124,HISTORICO!$N231,REG!$T$2:$T$124)+SUMIF(REG!$V$2:$V$124,HISTORICO!$N231,REG!$Z$2:$Z$124)+SUMIF(REG!$AB$2:$AB$124,HISTORICO!$N231,REG!$AF$2:$AF$124)</f>
        <v>0</v>
      </c>
      <c r="N230" s="6">
        <f>SUMIF(REG!$D$2:$D$124,HISTORICO!$N231,REG!$I$2:$I$124)+SUMIF(REG!$J$2:$J$124,HISTORICO!$N231,REG!$O$2:$O$124)+SUMIF(REG!$P$2:$P$124,HISTORICO!$N231,REG!$U$2:$U$124)+SUMIF(REG!$V$2:$V$124,HISTORICO!$N231,REG!$AA$2:$AA$124)+SUMIF(REG!$AB$2:$AB$124,HISTORICO!$N231,REG!$AG$2:$AG$124)</f>
        <v>0</v>
      </c>
      <c r="O230" s="6">
        <f>SUM(HISTORICO!$X231:$AA231)</f>
        <v>3</v>
      </c>
      <c r="P230" s="188">
        <f>HISTORICO!$AB231/HISTORICO!$O231</f>
        <v>1.5</v>
      </c>
    </row>
    <row r="231">
      <c r="A231" s="187" t="s">
        <v>593</v>
      </c>
      <c r="B231" s="6">
        <f>SUM(HISTORICO!$P232:$T232)</f>
        <v>2</v>
      </c>
      <c r="C231" s="6">
        <f>COUNTIF(REG!$D$2:$D$124,HISTORICO!$N232)</f>
        <v>0</v>
      </c>
      <c r="D231" s="6">
        <f>COUNTIF(REG!$J$2:$J$124,HISTORICO!$N232)</f>
        <v>0</v>
      </c>
      <c r="E231" s="6">
        <f>COUNTIF(REG!$P$2:$P$124,HISTORICO!$N232)</f>
        <v>0</v>
      </c>
      <c r="F231" s="6">
        <f>COUNTIF(REG!$V$2:$V$124,HISTORICO!$N232)</f>
        <v>0</v>
      </c>
      <c r="G231" s="6">
        <f>COUNTIF(REG!$AB$2:$AB$124,HISTORICO!$N232)</f>
        <v>0</v>
      </c>
      <c r="H231" s="161">
        <f>HISTORICO!$P232/HISTORICO!$O232</f>
        <v>0</v>
      </c>
      <c r="I231" s="161">
        <f>HISTORICO!$Q232/HISTORICO!$O232</f>
        <v>1</v>
      </c>
      <c r="J231" s="161">
        <f>(HISTORICO!$S232+HISTORICO!$T232)/HISTORICO!$O232</f>
        <v>0</v>
      </c>
      <c r="K231" s="6">
        <f>SUMIF(REG!$D$2:$D$124,HISTORICO!$N232,REG!$F$2:$F$124)+SUMIF(REG!$J$2:$J$124,HISTORICO!$N232,REG!$L$2:$L$124)+SUMIF(REG!$P$2:$P$124,HISTORICO!$N232,REG!$R$2:$R$124)+SUMIF(REG!$V$2:$V$124,HISTORICO!$N232,REG!$X$2:$X$124)+SUMIF(REG!$AB$2:$AB$124,HISTORICO!$N232,REG!$AD$2:$AD$124)</f>
        <v>0</v>
      </c>
      <c r="L231" s="6">
        <f>SUMIF(REG!$D$2:$D$124,HISTORICO!$N232,REG!$G$2:$G$124)+SUMIF(REG!$J$2:$J$124,HISTORICO!$N232,REG!$M$2:$M$124)+SUMIF(REG!$P$2:$P$124,HISTORICO!$N232,REG!$S$2:$S$124)+SUMIF(REG!$V$2:$V$124,HISTORICO!$N232,REG!$Y$2:$Y$124)+SUMIF(REG!$AB$2:$AB$124,HISTORICO!$N232,REG!$AE$2:$AE$124)</f>
        <v>0</v>
      </c>
      <c r="M231" s="6">
        <f>SUMIF(REG!$D$2:$D$124,HISTORICO!$N232,REG!$H$2:$H$124)+SUMIF(REG!$J$2:$J$124,HISTORICO!$N232,REG!$N$2:$N$124)+SUMIF(REG!$P$2:$P$124,HISTORICO!$N232,REG!$T$2:$T$124)+SUMIF(REG!$V$2:$V$124,HISTORICO!$N232,REG!$Z$2:$Z$124)+SUMIF(REG!$AB$2:$AB$124,HISTORICO!$N232,REG!$AF$2:$AF$124)</f>
        <v>0</v>
      </c>
      <c r="N231" s="6">
        <f>SUMIF(REG!$D$2:$D$124,HISTORICO!$N232,REG!$I$2:$I$124)+SUMIF(REG!$J$2:$J$124,HISTORICO!$N232,REG!$O$2:$O$124)+SUMIF(REG!$P$2:$P$124,HISTORICO!$N232,REG!$U$2:$U$124)+SUMIF(REG!$V$2:$V$124,HISTORICO!$N232,REG!$AA$2:$AA$124)+SUMIF(REG!$AB$2:$AB$124,HISTORICO!$N232,REG!$AG$2:$AG$124)</f>
        <v>0</v>
      </c>
      <c r="O231" s="6">
        <f>SUM(HISTORICO!$X232:$AA232)</f>
        <v>1</v>
      </c>
      <c r="P231" s="188">
        <f>HISTORICO!$AB232/HISTORICO!$O232</f>
        <v>0.5</v>
      </c>
    </row>
    <row r="232">
      <c r="A232" s="187" t="s">
        <v>594</v>
      </c>
      <c r="B232" s="6">
        <f>SUM(HISTORICO!$P233:$T233)</f>
        <v>2</v>
      </c>
      <c r="C232" s="6">
        <f>COUNTIF(REG!$D$2:$D$124,HISTORICO!$N233)</f>
        <v>0</v>
      </c>
      <c r="D232" s="6">
        <f>COUNTIF(REG!$J$2:$J$124,HISTORICO!$N233)</f>
        <v>0</v>
      </c>
      <c r="E232" s="6">
        <f>COUNTIF(REG!$P$2:$P$124,HISTORICO!$N233)</f>
        <v>0</v>
      </c>
      <c r="F232" s="6">
        <f>COUNTIF(REG!$V$2:$V$124,HISTORICO!$N233)</f>
        <v>0</v>
      </c>
      <c r="G232" s="6">
        <f>COUNTIF(REG!$AB$2:$AB$124,HISTORICO!$N233)</f>
        <v>0</v>
      </c>
      <c r="H232" s="161">
        <f>HISTORICO!$P233/HISTORICO!$O233</f>
        <v>0</v>
      </c>
      <c r="I232" s="161">
        <f>HISTORICO!$Q233/HISTORICO!$O233</f>
        <v>1</v>
      </c>
      <c r="J232" s="161">
        <f>(HISTORICO!$S233+HISTORICO!$T233)/HISTORICO!$O233</f>
        <v>0</v>
      </c>
      <c r="K232" s="6">
        <f>SUMIF(REG!$D$2:$D$124,HISTORICO!$N233,REG!$F$2:$F$124)+SUMIF(REG!$J$2:$J$124,HISTORICO!$N233,REG!$L$2:$L$124)+SUMIF(REG!$P$2:$P$124,HISTORICO!$N233,REG!$R$2:$R$124)+SUMIF(REG!$V$2:$V$124,HISTORICO!$N233,REG!$X$2:$X$124)+SUMIF(REG!$AB$2:$AB$124,HISTORICO!$N233,REG!$AD$2:$AD$124)</f>
        <v>0</v>
      </c>
      <c r="L232" s="6">
        <f>SUMIF(REG!$D$2:$D$124,HISTORICO!$N233,REG!$G$2:$G$124)+SUMIF(REG!$J$2:$J$124,HISTORICO!$N233,REG!$M$2:$M$124)+SUMIF(REG!$P$2:$P$124,HISTORICO!$N233,REG!$S$2:$S$124)+SUMIF(REG!$V$2:$V$124,HISTORICO!$N233,REG!$Y$2:$Y$124)+SUMIF(REG!$AB$2:$AB$124,HISTORICO!$N233,REG!$AE$2:$AE$124)</f>
        <v>0</v>
      </c>
      <c r="M232" s="6">
        <f>SUMIF(REG!$D$2:$D$124,HISTORICO!$N233,REG!$H$2:$H$124)+SUMIF(REG!$J$2:$J$124,HISTORICO!$N233,REG!$N$2:$N$124)+SUMIF(REG!$P$2:$P$124,HISTORICO!$N233,REG!$T$2:$T$124)+SUMIF(REG!$V$2:$V$124,HISTORICO!$N233,REG!$Z$2:$Z$124)+SUMIF(REG!$AB$2:$AB$124,HISTORICO!$N233,REG!$AF$2:$AF$124)</f>
        <v>0</v>
      </c>
      <c r="N232" s="6">
        <f>SUMIF(REG!$D$2:$D$124,HISTORICO!$N233,REG!$I$2:$I$124)+SUMIF(REG!$J$2:$J$124,HISTORICO!$N233,REG!$O$2:$O$124)+SUMIF(REG!$P$2:$P$124,HISTORICO!$N233,REG!$U$2:$U$124)+SUMIF(REG!$V$2:$V$124,HISTORICO!$N233,REG!$AA$2:$AA$124)+SUMIF(REG!$AB$2:$AB$124,HISTORICO!$N233,REG!$AG$2:$AG$124)</f>
        <v>0</v>
      </c>
      <c r="O232" s="6">
        <f>SUM(HISTORICO!$X233:$AA233)</f>
        <v>2</v>
      </c>
      <c r="P232" s="188">
        <f>HISTORICO!$AB233/HISTORICO!$O233</f>
        <v>1</v>
      </c>
    </row>
    <row r="233">
      <c r="A233" s="187" t="s">
        <v>595</v>
      </c>
      <c r="B233" s="6">
        <f>SUM(HISTORICO!$P234:$T234)</f>
        <v>2</v>
      </c>
      <c r="C233" s="6">
        <f>COUNTIF(REG!$D$2:$D$124,HISTORICO!$N234)</f>
        <v>0</v>
      </c>
      <c r="D233" s="6">
        <f>COUNTIF(REG!$J$2:$J$124,HISTORICO!$N234)</f>
        <v>0</v>
      </c>
      <c r="E233" s="6">
        <f>COUNTIF(REG!$P$2:$P$124,HISTORICO!$N234)</f>
        <v>0</v>
      </c>
      <c r="F233" s="6">
        <f>COUNTIF(REG!$V$2:$V$124,HISTORICO!$N234)</f>
        <v>0</v>
      </c>
      <c r="G233" s="6">
        <f>COUNTIF(REG!$AB$2:$AB$124,HISTORICO!$N234)</f>
        <v>0</v>
      </c>
      <c r="H233" s="161">
        <f>HISTORICO!$P234/HISTORICO!$O234</f>
        <v>0</v>
      </c>
      <c r="I233" s="161">
        <f>HISTORICO!$Q234/HISTORICO!$O234</f>
        <v>1</v>
      </c>
      <c r="J233" s="161">
        <f>(HISTORICO!$S234+HISTORICO!$T234)/HISTORICO!$O234</f>
        <v>0</v>
      </c>
      <c r="K233" s="6">
        <f>SUMIF(REG!$D$2:$D$124,HISTORICO!$N234,REG!$F$2:$F$124)+SUMIF(REG!$J$2:$J$124,HISTORICO!$N234,REG!$L$2:$L$124)+SUMIF(REG!$P$2:$P$124,HISTORICO!$N234,REG!$R$2:$R$124)+SUMIF(REG!$V$2:$V$124,HISTORICO!$N234,REG!$X$2:$X$124)+SUMIF(REG!$AB$2:$AB$124,HISTORICO!$N234,REG!$AD$2:$AD$124)</f>
        <v>0</v>
      </c>
      <c r="L233" s="6">
        <f>SUMIF(REG!$D$2:$D$124,HISTORICO!$N234,REG!$G$2:$G$124)+SUMIF(REG!$J$2:$J$124,HISTORICO!$N234,REG!$M$2:$M$124)+SUMIF(REG!$P$2:$P$124,HISTORICO!$N234,REG!$S$2:$S$124)+SUMIF(REG!$V$2:$V$124,HISTORICO!$N234,REG!$Y$2:$Y$124)+SUMIF(REG!$AB$2:$AB$124,HISTORICO!$N234,REG!$AE$2:$AE$124)</f>
        <v>0</v>
      </c>
      <c r="M233" s="6">
        <f>SUMIF(REG!$D$2:$D$124,HISTORICO!$N234,REG!$H$2:$H$124)+SUMIF(REG!$J$2:$J$124,HISTORICO!$N234,REG!$N$2:$N$124)+SUMIF(REG!$P$2:$P$124,HISTORICO!$N234,REG!$T$2:$T$124)+SUMIF(REG!$V$2:$V$124,HISTORICO!$N234,REG!$Z$2:$Z$124)+SUMIF(REG!$AB$2:$AB$124,HISTORICO!$N234,REG!$AF$2:$AF$124)</f>
        <v>0</v>
      </c>
      <c r="N233" s="6">
        <f>SUMIF(REG!$D$2:$D$124,HISTORICO!$N234,REG!$I$2:$I$124)+SUMIF(REG!$J$2:$J$124,HISTORICO!$N234,REG!$O$2:$O$124)+SUMIF(REG!$P$2:$P$124,HISTORICO!$N234,REG!$U$2:$U$124)+SUMIF(REG!$V$2:$V$124,HISTORICO!$N234,REG!$AA$2:$AA$124)+SUMIF(REG!$AB$2:$AB$124,HISTORICO!$N234,REG!$AG$2:$AG$124)</f>
        <v>0</v>
      </c>
      <c r="O233" s="6">
        <f>SUM(HISTORICO!$X234:$AA234)</f>
        <v>0</v>
      </c>
      <c r="P233" s="188">
        <f>HISTORICO!$AB234/HISTORICO!$O234</f>
        <v>0</v>
      </c>
    </row>
    <row r="234">
      <c r="A234" s="187" t="s">
        <v>596</v>
      </c>
      <c r="B234" s="6">
        <f>SUM(HISTORICO!$P235:$T235)</f>
        <v>2</v>
      </c>
      <c r="C234" s="6">
        <f>COUNTIF(REG!$D$2:$D$124,HISTORICO!$N235)</f>
        <v>0</v>
      </c>
      <c r="D234" s="6">
        <f>COUNTIF(REG!$J$2:$J$124,HISTORICO!$N235)</f>
        <v>0</v>
      </c>
      <c r="E234" s="6">
        <f>COUNTIF(REG!$P$2:$P$124,HISTORICO!$N235)</f>
        <v>0</v>
      </c>
      <c r="F234" s="6">
        <f>COUNTIF(REG!$V$2:$V$124,HISTORICO!$N235)</f>
        <v>0</v>
      </c>
      <c r="G234" s="6">
        <f>COUNTIF(REG!$AB$2:$AB$124,HISTORICO!$N235)</f>
        <v>0</v>
      </c>
      <c r="H234" s="161">
        <f>HISTORICO!$P235/HISTORICO!$O235</f>
        <v>0</v>
      </c>
      <c r="I234" s="161">
        <f>HISTORICO!$Q235/HISTORICO!$O235</f>
        <v>1</v>
      </c>
      <c r="J234" s="161">
        <f>(HISTORICO!$S235+HISTORICO!$T235)/HISTORICO!$O235</f>
        <v>0</v>
      </c>
      <c r="K234" s="6">
        <f>SUMIF(REG!$D$2:$D$124,HISTORICO!$N235,REG!$F$2:$F$124)+SUMIF(REG!$J$2:$J$124,HISTORICO!$N235,REG!$L$2:$L$124)+SUMIF(REG!$P$2:$P$124,HISTORICO!$N235,REG!$R$2:$R$124)+SUMIF(REG!$V$2:$V$124,HISTORICO!$N235,REG!$X$2:$X$124)+SUMIF(REG!$AB$2:$AB$124,HISTORICO!$N235,REG!$AD$2:$AD$124)</f>
        <v>0</v>
      </c>
      <c r="L234" s="6">
        <f>SUMIF(REG!$D$2:$D$124,HISTORICO!$N235,REG!$G$2:$G$124)+SUMIF(REG!$J$2:$J$124,HISTORICO!$N235,REG!$M$2:$M$124)+SUMIF(REG!$P$2:$P$124,HISTORICO!$N235,REG!$S$2:$S$124)+SUMIF(REG!$V$2:$V$124,HISTORICO!$N235,REG!$Y$2:$Y$124)+SUMIF(REG!$AB$2:$AB$124,HISTORICO!$N235,REG!$AE$2:$AE$124)</f>
        <v>0</v>
      </c>
      <c r="M234" s="6">
        <f>SUMIF(REG!$D$2:$D$124,HISTORICO!$N235,REG!$H$2:$H$124)+SUMIF(REG!$J$2:$J$124,HISTORICO!$N235,REG!$N$2:$N$124)+SUMIF(REG!$P$2:$P$124,HISTORICO!$N235,REG!$T$2:$T$124)+SUMIF(REG!$V$2:$V$124,HISTORICO!$N235,REG!$Z$2:$Z$124)+SUMIF(REG!$AB$2:$AB$124,HISTORICO!$N235,REG!$AF$2:$AF$124)</f>
        <v>0</v>
      </c>
      <c r="N234" s="6">
        <f>SUMIF(REG!$D$2:$D$124,HISTORICO!$N235,REG!$I$2:$I$124)+SUMIF(REG!$J$2:$J$124,HISTORICO!$N235,REG!$O$2:$O$124)+SUMIF(REG!$P$2:$P$124,HISTORICO!$N235,REG!$U$2:$U$124)+SUMIF(REG!$V$2:$V$124,HISTORICO!$N235,REG!$AA$2:$AA$124)+SUMIF(REG!$AB$2:$AB$124,HISTORICO!$N235,REG!$AG$2:$AG$124)</f>
        <v>0</v>
      </c>
      <c r="O234" s="6">
        <f>SUM(HISTORICO!$X235:$AA235)</f>
        <v>2</v>
      </c>
      <c r="P234" s="188">
        <f>HISTORICO!$AB235/HISTORICO!$O235</f>
        <v>1</v>
      </c>
    </row>
    <row r="235">
      <c r="A235" s="187" t="s">
        <v>597</v>
      </c>
      <c r="B235" s="6">
        <f>SUM(HISTORICO!$P236:$T236)</f>
        <v>2</v>
      </c>
      <c r="C235" s="6">
        <f>COUNTIF(REG!$D$2:$D$124,HISTORICO!$N236)</f>
        <v>0</v>
      </c>
      <c r="D235" s="6">
        <f>COUNTIF(REG!$J$2:$J$124,HISTORICO!$N236)</f>
        <v>0</v>
      </c>
      <c r="E235" s="6">
        <f>COUNTIF(REG!$P$2:$P$124,HISTORICO!$N236)</f>
        <v>0</v>
      </c>
      <c r="F235" s="6">
        <f>COUNTIF(REG!$V$2:$V$124,HISTORICO!$N236)</f>
        <v>0</v>
      </c>
      <c r="G235" s="6">
        <f>COUNTIF(REG!$AB$2:$AB$124,HISTORICO!$N236)</f>
        <v>0</v>
      </c>
      <c r="H235" s="161">
        <f>HISTORICO!$P236/HISTORICO!$O236</f>
        <v>0</v>
      </c>
      <c r="I235" s="161">
        <f>HISTORICO!$Q236/HISTORICO!$O236</f>
        <v>1</v>
      </c>
      <c r="J235" s="161">
        <f>(HISTORICO!$S236+HISTORICO!$T236)/HISTORICO!$O236</f>
        <v>0</v>
      </c>
      <c r="K235" s="6">
        <f>SUMIF(REG!$D$2:$D$124,HISTORICO!$N236,REG!$F$2:$F$124)+SUMIF(REG!$J$2:$J$124,HISTORICO!$N236,REG!$L$2:$L$124)+SUMIF(REG!$P$2:$P$124,HISTORICO!$N236,REG!$R$2:$R$124)+SUMIF(REG!$V$2:$V$124,HISTORICO!$N236,REG!$X$2:$X$124)+SUMIF(REG!$AB$2:$AB$124,HISTORICO!$N236,REG!$AD$2:$AD$124)</f>
        <v>0</v>
      </c>
      <c r="L235" s="6">
        <f>SUMIF(REG!$D$2:$D$124,HISTORICO!$N236,REG!$G$2:$G$124)+SUMIF(REG!$J$2:$J$124,HISTORICO!$N236,REG!$M$2:$M$124)+SUMIF(REG!$P$2:$P$124,HISTORICO!$N236,REG!$S$2:$S$124)+SUMIF(REG!$V$2:$V$124,HISTORICO!$N236,REG!$Y$2:$Y$124)+SUMIF(REG!$AB$2:$AB$124,HISTORICO!$N236,REG!$AE$2:$AE$124)</f>
        <v>0</v>
      </c>
      <c r="M235" s="6">
        <f>SUMIF(REG!$D$2:$D$124,HISTORICO!$N236,REG!$H$2:$H$124)+SUMIF(REG!$J$2:$J$124,HISTORICO!$N236,REG!$N$2:$N$124)+SUMIF(REG!$P$2:$P$124,HISTORICO!$N236,REG!$T$2:$T$124)+SUMIF(REG!$V$2:$V$124,HISTORICO!$N236,REG!$Z$2:$Z$124)+SUMIF(REG!$AB$2:$AB$124,HISTORICO!$N236,REG!$AF$2:$AF$124)</f>
        <v>0</v>
      </c>
      <c r="N235" s="6">
        <f>SUMIF(REG!$D$2:$D$124,HISTORICO!$N236,REG!$I$2:$I$124)+SUMIF(REG!$J$2:$J$124,HISTORICO!$N236,REG!$O$2:$O$124)+SUMIF(REG!$P$2:$P$124,HISTORICO!$N236,REG!$U$2:$U$124)+SUMIF(REG!$V$2:$V$124,HISTORICO!$N236,REG!$AA$2:$AA$124)+SUMIF(REG!$AB$2:$AB$124,HISTORICO!$N236,REG!$AG$2:$AG$124)</f>
        <v>0</v>
      </c>
      <c r="O235" s="6">
        <f>SUM(HISTORICO!$X236:$AA236)</f>
        <v>2</v>
      </c>
      <c r="P235" s="188">
        <f>HISTORICO!$AB236/HISTORICO!$O236</f>
        <v>1</v>
      </c>
    </row>
    <row r="236">
      <c r="A236" s="187" t="s">
        <v>598</v>
      </c>
      <c r="B236" s="6">
        <f>SUM(HISTORICO!$P237:$T237)</f>
        <v>2</v>
      </c>
      <c r="C236" s="6">
        <f>COUNTIF(REG!$D$2:$D$124,HISTORICO!$N237)</f>
        <v>0</v>
      </c>
      <c r="D236" s="6">
        <f>COUNTIF(REG!$J$2:$J$124,HISTORICO!$N237)</f>
        <v>0</v>
      </c>
      <c r="E236" s="6">
        <f>COUNTIF(REG!$P$2:$P$124,HISTORICO!$N237)</f>
        <v>0</v>
      </c>
      <c r="F236" s="6">
        <f>COUNTIF(REG!$V$2:$V$124,HISTORICO!$N237)</f>
        <v>0</v>
      </c>
      <c r="G236" s="6">
        <f>COUNTIF(REG!$AB$2:$AB$124,HISTORICO!$N237)</f>
        <v>0</v>
      </c>
      <c r="H236" s="161">
        <f>HISTORICO!$P237/HISTORICO!$O237</f>
        <v>0.5</v>
      </c>
      <c r="I236" s="161">
        <f>HISTORICO!$Q237/HISTORICO!$O237</f>
        <v>0.5</v>
      </c>
      <c r="J236" s="161">
        <f>(HISTORICO!$S237+HISTORICO!$T237)/HISTORICO!$O237</f>
        <v>0</v>
      </c>
      <c r="K236" s="6">
        <f>SUMIF(REG!$D$2:$D$124,HISTORICO!$N237,REG!$F$2:$F$124)+SUMIF(REG!$J$2:$J$124,HISTORICO!$N237,REG!$L$2:$L$124)+SUMIF(REG!$P$2:$P$124,HISTORICO!$N237,REG!$R$2:$R$124)+SUMIF(REG!$V$2:$V$124,HISTORICO!$N237,REG!$X$2:$X$124)+SUMIF(REG!$AB$2:$AB$124,HISTORICO!$N237,REG!$AD$2:$AD$124)</f>
        <v>0</v>
      </c>
      <c r="L236" s="6">
        <f>SUMIF(REG!$D$2:$D$124,HISTORICO!$N237,REG!$G$2:$G$124)+SUMIF(REG!$J$2:$J$124,HISTORICO!$N237,REG!$M$2:$M$124)+SUMIF(REG!$P$2:$P$124,HISTORICO!$N237,REG!$S$2:$S$124)+SUMIF(REG!$V$2:$V$124,HISTORICO!$N237,REG!$Y$2:$Y$124)+SUMIF(REG!$AB$2:$AB$124,HISTORICO!$N237,REG!$AE$2:$AE$124)</f>
        <v>0</v>
      </c>
      <c r="M236" s="6">
        <f>SUMIF(REG!$D$2:$D$124,HISTORICO!$N237,REG!$H$2:$H$124)+SUMIF(REG!$J$2:$J$124,HISTORICO!$N237,REG!$N$2:$N$124)+SUMIF(REG!$P$2:$P$124,HISTORICO!$N237,REG!$T$2:$T$124)+SUMIF(REG!$V$2:$V$124,HISTORICO!$N237,REG!$Z$2:$Z$124)+SUMIF(REG!$AB$2:$AB$124,HISTORICO!$N237,REG!$AF$2:$AF$124)</f>
        <v>0</v>
      </c>
      <c r="N236" s="6">
        <f>SUMIF(REG!$D$2:$D$124,HISTORICO!$N237,REG!$I$2:$I$124)+SUMIF(REG!$J$2:$J$124,HISTORICO!$N237,REG!$O$2:$O$124)+SUMIF(REG!$P$2:$P$124,HISTORICO!$N237,REG!$U$2:$U$124)+SUMIF(REG!$V$2:$V$124,HISTORICO!$N237,REG!$AA$2:$AA$124)+SUMIF(REG!$AB$2:$AB$124,HISTORICO!$N237,REG!$AG$2:$AG$124)</f>
        <v>0</v>
      </c>
      <c r="O236" s="6">
        <f>SUM(HISTORICO!$X237:$AA237)</f>
        <v>3</v>
      </c>
      <c r="P236" s="188">
        <f>HISTORICO!$AB237/HISTORICO!$O237</f>
        <v>1.5</v>
      </c>
    </row>
    <row r="237">
      <c r="A237" s="187" t="s">
        <v>599</v>
      </c>
      <c r="B237" s="6">
        <f>SUM(HISTORICO!$P238:$T238)</f>
        <v>2</v>
      </c>
      <c r="C237" s="6">
        <f>COUNTIF(REG!$D$2:$D$124,HISTORICO!$N238)</f>
        <v>0</v>
      </c>
      <c r="D237" s="6">
        <f>COUNTIF(REG!$J$2:$J$124,HISTORICO!$N238)</f>
        <v>0</v>
      </c>
      <c r="E237" s="6">
        <f>COUNTIF(REG!$P$2:$P$124,HISTORICO!$N238)</f>
        <v>0</v>
      </c>
      <c r="F237" s="6">
        <f>COUNTIF(REG!$V$2:$V$124,HISTORICO!$N238)</f>
        <v>0</v>
      </c>
      <c r="G237" s="6">
        <f>COUNTIF(REG!$AB$2:$AB$124,HISTORICO!$N238)</f>
        <v>0</v>
      </c>
      <c r="H237" s="161">
        <f>HISTORICO!$P238/HISTORICO!$O238</f>
        <v>0.5</v>
      </c>
      <c r="I237" s="161">
        <f>HISTORICO!$Q238/HISTORICO!$O238</f>
        <v>0.5</v>
      </c>
      <c r="J237" s="161">
        <f>(HISTORICO!$S238+HISTORICO!$T238)/HISTORICO!$O238</f>
        <v>0</v>
      </c>
      <c r="K237" s="6">
        <f>SUMIF(REG!$D$2:$D$124,HISTORICO!$N238,REG!$F$2:$F$124)+SUMIF(REG!$J$2:$J$124,HISTORICO!$N238,REG!$L$2:$L$124)+SUMIF(REG!$P$2:$P$124,HISTORICO!$N238,REG!$R$2:$R$124)+SUMIF(REG!$V$2:$V$124,HISTORICO!$N238,REG!$X$2:$X$124)+SUMIF(REG!$AB$2:$AB$124,HISTORICO!$N238,REG!$AD$2:$AD$124)</f>
        <v>0</v>
      </c>
      <c r="L237" s="6">
        <f>SUMIF(REG!$D$2:$D$124,HISTORICO!$N238,REG!$G$2:$G$124)+SUMIF(REG!$J$2:$J$124,HISTORICO!$N238,REG!$M$2:$M$124)+SUMIF(REG!$P$2:$P$124,HISTORICO!$N238,REG!$S$2:$S$124)+SUMIF(REG!$V$2:$V$124,HISTORICO!$N238,REG!$Y$2:$Y$124)+SUMIF(REG!$AB$2:$AB$124,HISTORICO!$N238,REG!$AE$2:$AE$124)</f>
        <v>0</v>
      </c>
      <c r="M237" s="6">
        <f>SUMIF(REG!$D$2:$D$124,HISTORICO!$N238,REG!$H$2:$H$124)+SUMIF(REG!$J$2:$J$124,HISTORICO!$N238,REG!$N$2:$N$124)+SUMIF(REG!$P$2:$P$124,HISTORICO!$N238,REG!$T$2:$T$124)+SUMIF(REG!$V$2:$V$124,HISTORICO!$N238,REG!$Z$2:$Z$124)+SUMIF(REG!$AB$2:$AB$124,HISTORICO!$N238,REG!$AF$2:$AF$124)</f>
        <v>0</v>
      </c>
      <c r="N237" s="6">
        <f>SUMIF(REG!$D$2:$D$124,HISTORICO!$N238,REG!$I$2:$I$124)+SUMIF(REG!$J$2:$J$124,HISTORICO!$N238,REG!$O$2:$O$124)+SUMIF(REG!$P$2:$P$124,HISTORICO!$N238,REG!$U$2:$U$124)+SUMIF(REG!$V$2:$V$124,HISTORICO!$N238,REG!$AA$2:$AA$124)+SUMIF(REG!$AB$2:$AB$124,HISTORICO!$N238,REG!$AG$2:$AG$124)</f>
        <v>0</v>
      </c>
      <c r="O237" s="6">
        <f>SUM(HISTORICO!$X238:$AA238)</f>
        <v>2</v>
      </c>
      <c r="P237" s="188">
        <f>HISTORICO!$AB238/HISTORICO!$O238</f>
        <v>1</v>
      </c>
    </row>
    <row r="238">
      <c r="A238" s="187" t="s">
        <v>600</v>
      </c>
      <c r="B238" s="6">
        <f>SUM(HISTORICO!$P239:$T239)</f>
        <v>2</v>
      </c>
      <c r="C238" s="6">
        <f>COUNTIF(REG!$D$2:$D$124,HISTORICO!$N239)</f>
        <v>0</v>
      </c>
      <c r="D238" s="6">
        <f>COUNTIF(REG!$J$2:$J$124,HISTORICO!$N239)</f>
        <v>0</v>
      </c>
      <c r="E238" s="6">
        <f>COUNTIF(REG!$P$2:$P$124,HISTORICO!$N239)</f>
        <v>0</v>
      </c>
      <c r="F238" s="6">
        <f>COUNTIF(REG!$V$2:$V$124,HISTORICO!$N239)</f>
        <v>0</v>
      </c>
      <c r="G238" s="6">
        <f>COUNTIF(REG!$AB$2:$AB$124,HISTORICO!$N239)</f>
        <v>0</v>
      </c>
      <c r="H238" s="161">
        <f>HISTORICO!$P239/HISTORICO!$O239</f>
        <v>0.5</v>
      </c>
      <c r="I238" s="161">
        <f>HISTORICO!$Q239/HISTORICO!$O239</f>
        <v>0.5</v>
      </c>
      <c r="J238" s="161">
        <f>(HISTORICO!$S239+HISTORICO!$T239)/HISTORICO!$O239</f>
        <v>0</v>
      </c>
      <c r="K238" s="6">
        <f>SUMIF(REG!$D$2:$D$124,HISTORICO!$N239,REG!$F$2:$F$124)+SUMIF(REG!$J$2:$J$124,HISTORICO!$N239,REG!$L$2:$L$124)+SUMIF(REG!$P$2:$P$124,HISTORICO!$N239,REG!$R$2:$R$124)+SUMIF(REG!$V$2:$V$124,HISTORICO!$N239,REG!$X$2:$X$124)+SUMIF(REG!$AB$2:$AB$124,HISTORICO!$N239,REG!$AD$2:$AD$124)</f>
        <v>0</v>
      </c>
      <c r="L238" s="6">
        <f>SUMIF(REG!$D$2:$D$124,HISTORICO!$N239,REG!$G$2:$G$124)+SUMIF(REG!$J$2:$J$124,HISTORICO!$N239,REG!$M$2:$M$124)+SUMIF(REG!$P$2:$P$124,HISTORICO!$N239,REG!$S$2:$S$124)+SUMIF(REG!$V$2:$V$124,HISTORICO!$N239,REG!$Y$2:$Y$124)+SUMIF(REG!$AB$2:$AB$124,HISTORICO!$N239,REG!$AE$2:$AE$124)</f>
        <v>0</v>
      </c>
      <c r="M238" s="6">
        <f>SUMIF(REG!$D$2:$D$124,HISTORICO!$N239,REG!$H$2:$H$124)+SUMIF(REG!$J$2:$J$124,HISTORICO!$N239,REG!$N$2:$N$124)+SUMIF(REG!$P$2:$P$124,HISTORICO!$N239,REG!$T$2:$T$124)+SUMIF(REG!$V$2:$V$124,HISTORICO!$N239,REG!$Z$2:$Z$124)+SUMIF(REG!$AB$2:$AB$124,HISTORICO!$N239,REG!$AF$2:$AF$124)</f>
        <v>0</v>
      </c>
      <c r="N238" s="6">
        <f>SUMIF(REG!$D$2:$D$124,HISTORICO!$N239,REG!$I$2:$I$124)+SUMIF(REG!$J$2:$J$124,HISTORICO!$N239,REG!$O$2:$O$124)+SUMIF(REG!$P$2:$P$124,HISTORICO!$N239,REG!$U$2:$U$124)+SUMIF(REG!$V$2:$V$124,HISTORICO!$N239,REG!$AA$2:$AA$124)+SUMIF(REG!$AB$2:$AB$124,HISTORICO!$N239,REG!$AG$2:$AG$124)</f>
        <v>0</v>
      </c>
      <c r="O238" s="6">
        <f>SUM(HISTORICO!$X239:$AA239)</f>
        <v>3</v>
      </c>
      <c r="P238" s="188">
        <f>HISTORICO!$AB239/HISTORICO!$O239</f>
        <v>1.5</v>
      </c>
    </row>
    <row r="239">
      <c r="A239" s="187" t="s">
        <v>601</v>
      </c>
      <c r="B239" s="6">
        <f>SUM(HISTORICO!$P240:$T240)</f>
        <v>2</v>
      </c>
      <c r="C239" s="6">
        <f>COUNTIF(REG!$D$2:$D$124,HISTORICO!$N240)</f>
        <v>0</v>
      </c>
      <c r="D239" s="6">
        <f>COUNTIF(REG!$J$2:$J$124,HISTORICO!$N240)</f>
        <v>0</v>
      </c>
      <c r="E239" s="6">
        <f>COUNTIF(REG!$P$2:$P$124,HISTORICO!$N240)</f>
        <v>0</v>
      </c>
      <c r="F239" s="6">
        <f>COUNTIF(REG!$V$2:$V$124,HISTORICO!$N240)</f>
        <v>0</v>
      </c>
      <c r="G239" s="6">
        <f>COUNTIF(REG!$AB$2:$AB$124,HISTORICO!$N240)</f>
        <v>0</v>
      </c>
      <c r="H239" s="161">
        <f>HISTORICO!$P240/HISTORICO!$O240</f>
        <v>0.5</v>
      </c>
      <c r="I239" s="161">
        <f>HISTORICO!$Q240/HISTORICO!$O240</f>
        <v>0.5</v>
      </c>
      <c r="J239" s="161">
        <f>(HISTORICO!$S240+HISTORICO!$T240)/HISTORICO!$O240</f>
        <v>0</v>
      </c>
      <c r="K239" s="6">
        <f>SUMIF(REG!$D$2:$D$124,HISTORICO!$N240,REG!$F$2:$F$124)+SUMIF(REG!$J$2:$J$124,HISTORICO!$N240,REG!$L$2:$L$124)+SUMIF(REG!$P$2:$P$124,HISTORICO!$N240,REG!$R$2:$R$124)+SUMIF(REG!$V$2:$V$124,HISTORICO!$N240,REG!$X$2:$X$124)+SUMIF(REG!$AB$2:$AB$124,HISTORICO!$N240,REG!$AD$2:$AD$124)</f>
        <v>0</v>
      </c>
      <c r="L239" s="6">
        <f>SUMIF(REG!$D$2:$D$124,HISTORICO!$N240,REG!$G$2:$G$124)+SUMIF(REG!$J$2:$J$124,HISTORICO!$N240,REG!$M$2:$M$124)+SUMIF(REG!$P$2:$P$124,HISTORICO!$N240,REG!$S$2:$S$124)+SUMIF(REG!$V$2:$V$124,HISTORICO!$N240,REG!$Y$2:$Y$124)+SUMIF(REG!$AB$2:$AB$124,HISTORICO!$N240,REG!$AE$2:$AE$124)</f>
        <v>0</v>
      </c>
      <c r="M239" s="6">
        <f>SUMIF(REG!$D$2:$D$124,HISTORICO!$N240,REG!$H$2:$H$124)+SUMIF(REG!$J$2:$J$124,HISTORICO!$N240,REG!$N$2:$N$124)+SUMIF(REG!$P$2:$P$124,HISTORICO!$N240,REG!$T$2:$T$124)+SUMIF(REG!$V$2:$V$124,HISTORICO!$N240,REG!$Z$2:$Z$124)+SUMIF(REG!$AB$2:$AB$124,HISTORICO!$N240,REG!$AF$2:$AF$124)</f>
        <v>0</v>
      </c>
      <c r="N239" s="6">
        <f>SUMIF(REG!$D$2:$D$124,HISTORICO!$N240,REG!$I$2:$I$124)+SUMIF(REG!$J$2:$J$124,HISTORICO!$N240,REG!$O$2:$O$124)+SUMIF(REG!$P$2:$P$124,HISTORICO!$N240,REG!$U$2:$U$124)+SUMIF(REG!$V$2:$V$124,HISTORICO!$N240,REG!$AA$2:$AA$124)+SUMIF(REG!$AB$2:$AB$124,HISTORICO!$N240,REG!$AG$2:$AG$124)</f>
        <v>0</v>
      </c>
      <c r="O239" s="6">
        <f>SUM(HISTORICO!$X240:$AA240)</f>
        <v>2</v>
      </c>
      <c r="P239" s="188">
        <f>HISTORICO!$AB240/HISTORICO!$O240</f>
        <v>1</v>
      </c>
    </row>
    <row r="240">
      <c r="A240" s="187" t="s">
        <v>602</v>
      </c>
      <c r="B240" s="6">
        <f>SUM(HISTORICO!$P241:$T241)</f>
        <v>2</v>
      </c>
      <c r="C240" s="6">
        <f>COUNTIF(REG!$D$2:$D$124,HISTORICO!$N241)</f>
        <v>1</v>
      </c>
      <c r="D240" s="6">
        <f>COUNTIF(REG!$J$2:$J$124,HISTORICO!$N241)</f>
        <v>0</v>
      </c>
      <c r="E240" s="6">
        <f>COUNTIF(REG!$P$2:$P$124,HISTORICO!$N241)</f>
        <v>0</v>
      </c>
      <c r="F240" s="6">
        <f>COUNTIF(REG!$V$2:$V$124,HISTORICO!$N241)</f>
        <v>0</v>
      </c>
      <c r="G240" s="6">
        <f>COUNTIF(REG!$AB$2:$AB$124,HISTORICO!$N241)</f>
        <v>0</v>
      </c>
      <c r="H240" s="161">
        <f>HISTORICO!$P241/HISTORICO!$O241</f>
        <v>1</v>
      </c>
      <c r="I240" s="161">
        <f>HISTORICO!$Q241/HISTORICO!$O241</f>
        <v>0</v>
      </c>
      <c r="J240" s="161">
        <f>(HISTORICO!$S241+HISTORICO!$T241)/HISTORICO!$O241</f>
        <v>0</v>
      </c>
      <c r="K240" s="6">
        <f>SUMIF(REG!$D$2:$D$124,HISTORICO!$N241,REG!$F$2:$F$124)+SUMIF(REG!$J$2:$J$124,HISTORICO!$N241,REG!$L$2:$L$124)+SUMIF(REG!$P$2:$P$124,HISTORICO!$N241,REG!$R$2:$R$124)+SUMIF(REG!$V$2:$V$124,HISTORICO!$N241,REG!$X$2:$X$124)+SUMIF(REG!$AB$2:$AB$124,HISTORICO!$N241,REG!$AD$2:$AD$124)</f>
        <v>1</v>
      </c>
      <c r="L240" s="6">
        <f>SUMIF(REG!$D$2:$D$124,HISTORICO!$N241,REG!$G$2:$G$124)+SUMIF(REG!$J$2:$J$124,HISTORICO!$N241,REG!$M$2:$M$124)+SUMIF(REG!$P$2:$P$124,HISTORICO!$N241,REG!$S$2:$S$124)+SUMIF(REG!$V$2:$V$124,HISTORICO!$N241,REG!$Y$2:$Y$124)+SUMIF(REG!$AB$2:$AB$124,HISTORICO!$N241,REG!$AE$2:$AE$124)</f>
        <v>0</v>
      </c>
      <c r="M240" s="6">
        <f>SUMIF(REG!$D$2:$D$124,HISTORICO!$N241,REG!$H$2:$H$124)+SUMIF(REG!$J$2:$J$124,HISTORICO!$N241,REG!$N$2:$N$124)+SUMIF(REG!$P$2:$P$124,HISTORICO!$N241,REG!$T$2:$T$124)+SUMIF(REG!$V$2:$V$124,HISTORICO!$N241,REG!$Z$2:$Z$124)+SUMIF(REG!$AB$2:$AB$124,HISTORICO!$N241,REG!$AF$2:$AF$124)</f>
        <v>0</v>
      </c>
      <c r="N240" s="6">
        <f>SUMIF(REG!$D$2:$D$124,HISTORICO!$N241,REG!$I$2:$I$124)+SUMIF(REG!$J$2:$J$124,HISTORICO!$N241,REG!$O$2:$O$124)+SUMIF(REG!$P$2:$P$124,HISTORICO!$N241,REG!$U$2:$U$124)+SUMIF(REG!$V$2:$V$124,HISTORICO!$N241,REG!$AA$2:$AA$124)+SUMIF(REG!$AB$2:$AB$124,HISTORICO!$N241,REG!$AG$2:$AG$124)</f>
        <v>0</v>
      </c>
      <c r="O240" s="6">
        <f>SUM(HISTORICO!$X241:$AA241)</f>
        <v>4</v>
      </c>
      <c r="P240" s="188">
        <f>HISTORICO!$AB241/HISTORICO!$O241</f>
        <v>2</v>
      </c>
    </row>
    <row r="241">
      <c r="A241" s="187" t="s">
        <v>546</v>
      </c>
      <c r="B241" s="6">
        <f>SUM(HISTORICO!$P242:$T242)</f>
        <v>2</v>
      </c>
      <c r="C241" s="6">
        <f>COUNTIF(REG!$D$2:$D$124,HISTORICO!$N242)</f>
        <v>0</v>
      </c>
      <c r="D241" s="6">
        <f>COUNTIF(REG!$J$2:$J$124,HISTORICO!$N242)</f>
        <v>0</v>
      </c>
      <c r="E241" s="6">
        <f>COUNTIF(REG!$P$2:$P$124,HISTORICO!$N242)</f>
        <v>0</v>
      </c>
      <c r="F241" s="6">
        <f>COUNTIF(REG!$V$2:$V$124,HISTORICO!$N242)</f>
        <v>0</v>
      </c>
      <c r="G241" s="6">
        <f>COUNTIF(REG!$AB$2:$AB$124,HISTORICO!$N242)</f>
        <v>0</v>
      </c>
      <c r="H241" s="161">
        <f>HISTORICO!$P242/HISTORICO!$O242</f>
        <v>1</v>
      </c>
      <c r="I241" s="161">
        <f>HISTORICO!$Q242/HISTORICO!$O242</f>
        <v>0</v>
      </c>
      <c r="J241" s="161">
        <f>(HISTORICO!$S242+HISTORICO!$T242)/HISTORICO!$O242</f>
        <v>0</v>
      </c>
      <c r="K241" s="6">
        <f>SUMIF(REG!$D$2:$D$124,HISTORICO!$N242,REG!$F$2:$F$124)+SUMIF(REG!$J$2:$J$124,HISTORICO!$N242,REG!$L$2:$L$124)+SUMIF(REG!$P$2:$P$124,HISTORICO!$N242,REG!$R$2:$R$124)+SUMIF(REG!$V$2:$V$124,HISTORICO!$N242,REG!$X$2:$X$124)+SUMIF(REG!$AB$2:$AB$124,HISTORICO!$N242,REG!$AD$2:$AD$124)</f>
        <v>0</v>
      </c>
      <c r="L241" s="6">
        <f>SUMIF(REG!$D$2:$D$124,HISTORICO!$N242,REG!$G$2:$G$124)+SUMIF(REG!$J$2:$J$124,HISTORICO!$N242,REG!$M$2:$M$124)+SUMIF(REG!$P$2:$P$124,HISTORICO!$N242,REG!$S$2:$S$124)+SUMIF(REG!$V$2:$V$124,HISTORICO!$N242,REG!$Y$2:$Y$124)+SUMIF(REG!$AB$2:$AB$124,HISTORICO!$N242,REG!$AE$2:$AE$124)</f>
        <v>0</v>
      </c>
      <c r="M241" s="6">
        <f>SUMIF(REG!$D$2:$D$124,HISTORICO!$N242,REG!$H$2:$H$124)+SUMIF(REG!$J$2:$J$124,HISTORICO!$N242,REG!$N$2:$N$124)+SUMIF(REG!$P$2:$P$124,HISTORICO!$N242,REG!$T$2:$T$124)+SUMIF(REG!$V$2:$V$124,HISTORICO!$N242,REG!$Z$2:$Z$124)+SUMIF(REG!$AB$2:$AB$124,HISTORICO!$N242,REG!$AF$2:$AF$124)</f>
        <v>0</v>
      </c>
      <c r="N241" s="6">
        <f>SUMIF(REG!$D$2:$D$124,HISTORICO!$N242,REG!$I$2:$I$124)+SUMIF(REG!$J$2:$J$124,HISTORICO!$N242,REG!$O$2:$O$124)+SUMIF(REG!$P$2:$P$124,HISTORICO!$N242,REG!$U$2:$U$124)+SUMIF(REG!$V$2:$V$124,HISTORICO!$N242,REG!$AA$2:$AA$124)+SUMIF(REG!$AB$2:$AB$124,HISTORICO!$N242,REG!$AG$2:$AG$124)</f>
        <v>0</v>
      </c>
      <c r="O241" s="6">
        <f>SUM(HISTORICO!$X242:$AA242)</f>
        <v>4</v>
      </c>
      <c r="P241" s="188">
        <f>HISTORICO!$AB242/HISTORICO!$O242</f>
        <v>2</v>
      </c>
    </row>
    <row r="242">
      <c r="A242" s="187" t="s">
        <v>627</v>
      </c>
      <c r="B242" s="6">
        <f>SUM(HISTORICO!$P243:$T243)</f>
        <v>2</v>
      </c>
      <c r="C242" s="6">
        <f>COUNTIF(REG!$D$2:$D$124,HISTORICO!$N243)</f>
        <v>0</v>
      </c>
      <c r="D242" s="6">
        <f>COUNTIF(REG!$J$2:$J$124,HISTORICO!$N243)</f>
        <v>0</v>
      </c>
      <c r="E242" s="6">
        <f>COUNTIF(REG!$P$2:$P$124,HISTORICO!$N243)</f>
        <v>0</v>
      </c>
      <c r="F242" s="6">
        <f>COUNTIF(REG!$V$2:$V$124,HISTORICO!$N243)</f>
        <v>0</v>
      </c>
      <c r="G242" s="6">
        <f>COUNTIF(REG!$AB$2:$AB$124,HISTORICO!$N243)</f>
        <v>0</v>
      </c>
      <c r="H242" s="161">
        <f>HISTORICO!$P243/HISTORICO!$O243</f>
        <v>0.5</v>
      </c>
      <c r="I242" s="161">
        <f>HISTORICO!$Q243/HISTORICO!$O243</f>
        <v>0</v>
      </c>
      <c r="J242" s="161">
        <f>(HISTORICO!$S243+HISTORICO!$T243)/HISTORICO!$O243</f>
        <v>0</v>
      </c>
      <c r="K242" s="6">
        <f>SUMIF(REG!$D$2:$D$124,HISTORICO!$N243,REG!$F$2:$F$124)+SUMIF(REG!$J$2:$J$124,HISTORICO!$N243,REG!$L$2:$L$124)+SUMIF(REG!$P$2:$P$124,HISTORICO!$N243,REG!$R$2:$R$124)+SUMIF(REG!$V$2:$V$124,HISTORICO!$N243,REG!$X$2:$X$124)+SUMIF(REG!$AB$2:$AB$124,HISTORICO!$N243,REG!$AD$2:$AD$124)</f>
        <v>0</v>
      </c>
      <c r="L242" s="6">
        <f>SUMIF(REG!$D$2:$D$124,HISTORICO!$N243,REG!$G$2:$G$124)+SUMIF(REG!$J$2:$J$124,HISTORICO!$N243,REG!$M$2:$M$124)+SUMIF(REG!$P$2:$P$124,HISTORICO!$N243,REG!$S$2:$S$124)+SUMIF(REG!$V$2:$V$124,HISTORICO!$N243,REG!$Y$2:$Y$124)+SUMIF(REG!$AB$2:$AB$124,HISTORICO!$N243,REG!$AE$2:$AE$124)</f>
        <v>0</v>
      </c>
      <c r="M242" s="6">
        <f>SUMIF(REG!$D$2:$D$124,HISTORICO!$N243,REG!$H$2:$H$124)+SUMIF(REG!$J$2:$J$124,HISTORICO!$N243,REG!$N$2:$N$124)+SUMIF(REG!$P$2:$P$124,HISTORICO!$N243,REG!$T$2:$T$124)+SUMIF(REG!$V$2:$V$124,HISTORICO!$N243,REG!$Z$2:$Z$124)+SUMIF(REG!$AB$2:$AB$124,HISTORICO!$N243,REG!$AF$2:$AF$124)</f>
        <v>0</v>
      </c>
      <c r="N242" s="6">
        <f>SUMIF(REG!$D$2:$D$124,HISTORICO!$N243,REG!$I$2:$I$124)+SUMIF(REG!$J$2:$J$124,HISTORICO!$N243,REG!$O$2:$O$124)+SUMIF(REG!$P$2:$P$124,HISTORICO!$N243,REG!$U$2:$U$124)+SUMIF(REG!$V$2:$V$124,HISTORICO!$N243,REG!$AA$2:$AA$124)+SUMIF(REG!$AB$2:$AB$124,HISTORICO!$N243,REG!$AG$2:$AG$124)</f>
        <v>0</v>
      </c>
      <c r="O242" s="6">
        <f>SUM(HISTORICO!$X243:$AA243)</f>
        <v>3</v>
      </c>
      <c r="P242" s="188">
        <f>HISTORICO!$AB243/HISTORICO!$O243</f>
        <v>1.5</v>
      </c>
    </row>
    <row r="243">
      <c r="A243" s="187" t="s">
        <v>628</v>
      </c>
      <c r="B243" s="6">
        <f>SUM(HISTORICO!$P244:$T244)</f>
        <v>2</v>
      </c>
      <c r="C243" s="6">
        <f>COUNTIF(REG!$D$2:$D$124,HISTORICO!$N244)</f>
        <v>0</v>
      </c>
      <c r="D243" s="6">
        <f>COUNTIF(REG!$J$2:$J$124,HISTORICO!$N244)</f>
        <v>0</v>
      </c>
      <c r="E243" s="6">
        <f>COUNTIF(REG!$P$2:$P$124,HISTORICO!$N244)</f>
        <v>0</v>
      </c>
      <c r="F243" s="6">
        <f>COUNTIF(REG!$V$2:$V$124,HISTORICO!$N244)</f>
        <v>0</v>
      </c>
      <c r="G243" s="6">
        <f>COUNTIF(REG!$AB$2:$AB$124,HISTORICO!$N244)</f>
        <v>0</v>
      </c>
      <c r="H243" s="161">
        <f>HISTORICO!$P244/HISTORICO!$O244</f>
        <v>0.5</v>
      </c>
      <c r="I243" s="161">
        <f>HISTORICO!$Q244/HISTORICO!$O244</f>
        <v>0</v>
      </c>
      <c r="J243" s="161">
        <f>(HISTORICO!$S244+HISTORICO!$T244)/HISTORICO!$O244</f>
        <v>0</v>
      </c>
      <c r="K243" s="6">
        <f>SUMIF(REG!$D$2:$D$124,HISTORICO!$N244,REG!$F$2:$F$124)+SUMIF(REG!$J$2:$J$124,HISTORICO!$N244,REG!$L$2:$L$124)+SUMIF(REG!$P$2:$P$124,HISTORICO!$N244,REG!$R$2:$R$124)+SUMIF(REG!$V$2:$V$124,HISTORICO!$N244,REG!$X$2:$X$124)+SUMIF(REG!$AB$2:$AB$124,HISTORICO!$N244,REG!$AD$2:$AD$124)</f>
        <v>0</v>
      </c>
      <c r="L243" s="6">
        <f>SUMIF(REG!$D$2:$D$124,HISTORICO!$N244,REG!$G$2:$G$124)+SUMIF(REG!$J$2:$J$124,HISTORICO!$N244,REG!$M$2:$M$124)+SUMIF(REG!$P$2:$P$124,HISTORICO!$N244,REG!$S$2:$S$124)+SUMIF(REG!$V$2:$V$124,HISTORICO!$N244,REG!$Y$2:$Y$124)+SUMIF(REG!$AB$2:$AB$124,HISTORICO!$N244,REG!$AE$2:$AE$124)</f>
        <v>0</v>
      </c>
      <c r="M243" s="6">
        <f>SUMIF(REG!$D$2:$D$124,HISTORICO!$N244,REG!$H$2:$H$124)+SUMIF(REG!$J$2:$J$124,HISTORICO!$N244,REG!$N$2:$N$124)+SUMIF(REG!$P$2:$P$124,HISTORICO!$N244,REG!$T$2:$T$124)+SUMIF(REG!$V$2:$V$124,HISTORICO!$N244,REG!$Z$2:$Z$124)+SUMIF(REG!$AB$2:$AB$124,HISTORICO!$N244,REG!$AF$2:$AF$124)</f>
        <v>0</v>
      </c>
      <c r="N243" s="6">
        <f>SUMIF(REG!$D$2:$D$124,HISTORICO!$N244,REG!$I$2:$I$124)+SUMIF(REG!$J$2:$J$124,HISTORICO!$N244,REG!$O$2:$O$124)+SUMIF(REG!$P$2:$P$124,HISTORICO!$N244,REG!$U$2:$U$124)+SUMIF(REG!$V$2:$V$124,HISTORICO!$N244,REG!$AA$2:$AA$124)+SUMIF(REG!$AB$2:$AB$124,HISTORICO!$N244,REG!$AG$2:$AG$124)</f>
        <v>0</v>
      </c>
      <c r="O243" s="6">
        <f>SUM(HISTORICO!$X244:$AA244)</f>
        <v>3</v>
      </c>
      <c r="P243" s="188">
        <f>HISTORICO!$AB244/HISTORICO!$O244</f>
        <v>1.5</v>
      </c>
    </row>
    <row r="244">
      <c r="A244" s="187" t="s">
        <v>629</v>
      </c>
      <c r="B244" s="6">
        <f>SUM(HISTORICO!$P245:$T245)</f>
        <v>2</v>
      </c>
      <c r="C244" s="6">
        <f>COUNTIF(REG!$D$2:$D$124,HISTORICO!$N245)</f>
        <v>0</v>
      </c>
      <c r="D244" s="6">
        <f>COUNTIF(REG!$J$2:$J$124,HISTORICO!$N245)</f>
        <v>0</v>
      </c>
      <c r="E244" s="6">
        <f>COUNTIF(REG!$P$2:$P$124,HISTORICO!$N245)</f>
        <v>0</v>
      </c>
      <c r="F244" s="6">
        <f>COUNTIF(REG!$V$2:$V$124,HISTORICO!$N245)</f>
        <v>0</v>
      </c>
      <c r="G244" s="6">
        <f>COUNTIF(REG!$AB$2:$AB$124,HISTORICO!$N245)</f>
        <v>0</v>
      </c>
      <c r="H244" s="161">
        <f>HISTORICO!$P245/HISTORICO!$O245</f>
        <v>0.5</v>
      </c>
      <c r="I244" s="161">
        <f>HISTORICO!$Q245/HISTORICO!$O245</f>
        <v>0</v>
      </c>
      <c r="J244" s="161">
        <f>(HISTORICO!$S245+HISTORICO!$T245)/HISTORICO!$O245</f>
        <v>0</v>
      </c>
      <c r="K244" s="6">
        <f>SUMIF(REG!$D$2:$D$124,HISTORICO!$N245,REG!$F$2:$F$124)+SUMIF(REG!$J$2:$J$124,HISTORICO!$N245,REG!$L$2:$L$124)+SUMIF(REG!$P$2:$P$124,HISTORICO!$N245,REG!$R$2:$R$124)+SUMIF(REG!$V$2:$V$124,HISTORICO!$N245,REG!$X$2:$X$124)+SUMIF(REG!$AB$2:$AB$124,HISTORICO!$N245,REG!$AD$2:$AD$124)</f>
        <v>0</v>
      </c>
      <c r="L244" s="6">
        <f>SUMIF(REG!$D$2:$D$124,HISTORICO!$N245,REG!$G$2:$G$124)+SUMIF(REG!$J$2:$J$124,HISTORICO!$N245,REG!$M$2:$M$124)+SUMIF(REG!$P$2:$P$124,HISTORICO!$N245,REG!$S$2:$S$124)+SUMIF(REG!$V$2:$V$124,HISTORICO!$N245,REG!$Y$2:$Y$124)+SUMIF(REG!$AB$2:$AB$124,HISTORICO!$N245,REG!$AE$2:$AE$124)</f>
        <v>0</v>
      </c>
      <c r="M244" s="6">
        <f>SUMIF(REG!$D$2:$D$124,HISTORICO!$N245,REG!$H$2:$H$124)+SUMIF(REG!$J$2:$J$124,HISTORICO!$N245,REG!$N$2:$N$124)+SUMIF(REG!$P$2:$P$124,HISTORICO!$N245,REG!$T$2:$T$124)+SUMIF(REG!$V$2:$V$124,HISTORICO!$N245,REG!$Z$2:$Z$124)+SUMIF(REG!$AB$2:$AB$124,HISTORICO!$N245,REG!$AF$2:$AF$124)</f>
        <v>0</v>
      </c>
      <c r="N244" s="6">
        <f>SUMIF(REG!$D$2:$D$124,HISTORICO!$N245,REG!$I$2:$I$124)+SUMIF(REG!$J$2:$J$124,HISTORICO!$N245,REG!$O$2:$O$124)+SUMIF(REG!$P$2:$P$124,HISTORICO!$N245,REG!$U$2:$U$124)+SUMIF(REG!$V$2:$V$124,HISTORICO!$N245,REG!$AA$2:$AA$124)+SUMIF(REG!$AB$2:$AB$124,HISTORICO!$N245,REG!$AG$2:$AG$124)</f>
        <v>0</v>
      </c>
      <c r="O244" s="6">
        <f>SUM(HISTORICO!$X245:$AA245)</f>
        <v>2</v>
      </c>
      <c r="P244" s="188">
        <f>HISTORICO!$AB245/HISTORICO!$O245</f>
        <v>1</v>
      </c>
    </row>
    <row r="245">
      <c r="A245" s="187" t="s">
        <v>631</v>
      </c>
      <c r="B245" s="6">
        <f>SUM(HISTORICO!$P246:$T246)</f>
        <v>2</v>
      </c>
      <c r="C245" s="6">
        <f>COUNTIF(REG!$D$2:$D$124,HISTORICO!$N246)</f>
        <v>0</v>
      </c>
      <c r="D245" s="6">
        <f>COUNTIF(REG!$J$2:$J$124,HISTORICO!$N246)</f>
        <v>0</v>
      </c>
      <c r="E245" s="6">
        <f>COUNTIF(REG!$P$2:$P$124,HISTORICO!$N246)</f>
        <v>0</v>
      </c>
      <c r="F245" s="6">
        <f>COUNTIF(REG!$V$2:$V$124,HISTORICO!$N246)</f>
        <v>0</v>
      </c>
      <c r="G245" s="6">
        <f>COUNTIF(REG!$AB$2:$AB$124,HISTORICO!$N246)</f>
        <v>0</v>
      </c>
      <c r="H245" s="161">
        <f>HISTORICO!$P246/HISTORICO!$O246</f>
        <v>0</v>
      </c>
      <c r="I245" s="161">
        <f>HISTORICO!$Q246/HISTORICO!$O246</f>
        <v>0</v>
      </c>
      <c r="J245" s="161">
        <f>(HISTORICO!$S246+HISTORICO!$T246)/HISTORICO!$O246</f>
        <v>0</v>
      </c>
      <c r="K245" s="6">
        <f>SUMIF(REG!$D$2:$D$124,HISTORICO!$N246,REG!$F$2:$F$124)+SUMIF(REG!$J$2:$J$124,HISTORICO!$N246,REG!$L$2:$L$124)+SUMIF(REG!$P$2:$P$124,HISTORICO!$N246,REG!$R$2:$R$124)+SUMIF(REG!$V$2:$V$124,HISTORICO!$N246,REG!$X$2:$X$124)+SUMIF(REG!$AB$2:$AB$124,HISTORICO!$N246,REG!$AD$2:$AD$124)</f>
        <v>0</v>
      </c>
      <c r="L245" s="6">
        <f>SUMIF(REG!$D$2:$D$124,HISTORICO!$N246,REG!$G$2:$G$124)+SUMIF(REG!$J$2:$J$124,HISTORICO!$N246,REG!$M$2:$M$124)+SUMIF(REG!$P$2:$P$124,HISTORICO!$N246,REG!$S$2:$S$124)+SUMIF(REG!$V$2:$V$124,HISTORICO!$N246,REG!$Y$2:$Y$124)+SUMIF(REG!$AB$2:$AB$124,HISTORICO!$N246,REG!$AE$2:$AE$124)</f>
        <v>0</v>
      </c>
      <c r="M245" s="6">
        <f>SUMIF(REG!$D$2:$D$124,HISTORICO!$N246,REG!$H$2:$H$124)+SUMIF(REG!$J$2:$J$124,HISTORICO!$N246,REG!$N$2:$N$124)+SUMIF(REG!$P$2:$P$124,HISTORICO!$N246,REG!$T$2:$T$124)+SUMIF(REG!$V$2:$V$124,HISTORICO!$N246,REG!$Z$2:$Z$124)+SUMIF(REG!$AB$2:$AB$124,HISTORICO!$N246,REG!$AF$2:$AF$124)</f>
        <v>0</v>
      </c>
      <c r="N245" s="6">
        <f>SUMIF(REG!$D$2:$D$124,HISTORICO!$N246,REG!$I$2:$I$124)+SUMIF(REG!$J$2:$J$124,HISTORICO!$N246,REG!$O$2:$O$124)+SUMIF(REG!$P$2:$P$124,HISTORICO!$N246,REG!$U$2:$U$124)+SUMIF(REG!$V$2:$V$124,HISTORICO!$N246,REG!$AA$2:$AA$124)+SUMIF(REG!$AB$2:$AB$124,HISTORICO!$N246,REG!$AG$2:$AG$124)</f>
        <v>0</v>
      </c>
      <c r="O245" s="6">
        <f>SUM(HISTORICO!$X246:$AA246)</f>
        <v>0</v>
      </c>
      <c r="P245" s="188">
        <f>HISTORICO!$AB246/HISTORICO!$O246</f>
        <v>0</v>
      </c>
    </row>
    <row r="246">
      <c r="A246" s="187" t="s">
        <v>632</v>
      </c>
      <c r="B246" s="6">
        <f>SUM(HISTORICO!$P247:$T247)</f>
        <v>2</v>
      </c>
      <c r="C246" s="6">
        <f>COUNTIF(REG!$D$2:$D$124,HISTORICO!$N247)</f>
        <v>0</v>
      </c>
      <c r="D246" s="6">
        <f>COUNTIF(REG!$J$2:$J$124,HISTORICO!$N247)</f>
        <v>0</v>
      </c>
      <c r="E246" s="6">
        <f>COUNTIF(REG!$P$2:$P$124,HISTORICO!$N247)</f>
        <v>1</v>
      </c>
      <c r="F246" s="6">
        <f>COUNTIF(REG!$V$2:$V$124,HISTORICO!$N247)</f>
        <v>0</v>
      </c>
      <c r="G246" s="6">
        <f>COUNTIF(REG!$AB$2:$AB$124,HISTORICO!$N247)</f>
        <v>0</v>
      </c>
      <c r="H246" s="161">
        <f>HISTORICO!$P247/HISTORICO!$O247</f>
        <v>0</v>
      </c>
      <c r="I246" s="161">
        <f>HISTORICO!$Q247/HISTORICO!$O247</f>
        <v>0</v>
      </c>
      <c r="J246" s="161">
        <f>(HISTORICO!$S247+HISTORICO!$T247)/HISTORICO!$O247</f>
        <v>0</v>
      </c>
      <c r="K246" s="6">
        <f>SUMIF(REG!$D$2:$D$124,HISTORICO!$N247,REG!$F$2:$F$124)+SUMIF(REG!$J$2:$J$124,HISTORICO!$N247,REG!$L$2:$L$124)+SUMIF(REG!$P$2:$P$124,HISTORICO!$N247,REG!$R$2:$R$124)+SUMIF(REG!$V$2:$V$124,HISTORICO!$N247,REG!$X$2:$X$124)+SUMIF(REG!$AB$2:$AB$124,HISTORICO!$N247,REG!$AD$2:$AD$124)</f>
        <v>0</v>
      </c>
      <c r="L246" s="6">
        <f>SUMIF(REG!$D$2:$D$124,HISTORICO!$N247,REG!$G$2:$G$124)+SUMIF(REG!$J$2:$J$124,HISTORICO!$N247,REG!$M$2:$M$124)+SUMIF(REG!$P$2:$P$124,HISTORICO!$N247,REG!$S$2:$S$124)+SUMIF(REG!$V$2:$V$124,HISTORICO!$N247,REG!$Y$2:$Y$124)+SUMIF(REG!$AB$2:$AB$124,HISTORICO!$N247,REG!$AE$2:$AE$124)</f>
        <v>0</v>
      </c>
      <c r="M246" s="6">
        <f>SUMIF(REG!$D$2:$D$124,HISTORICO!$N247,REG!$H$2:$H$124)+SUMIF(REG!$J$2:$J$124,HISTORICO!$N247,REG!$N$2:$N$124)+SUMIF(REG!$P$2:$P$124,HISTORICO!$N247,REG!$T$2:$T$124)+SUMIF(REG!$V$2:$V$124,HISTORICO!$N247,REG!$Z$2:$Z$124)+SUMIF(REG!$AB$2:$AB$124,HISTORICO!$N247,REG!$AF$2:$AF$124)</f>
        <v>0</v>
      </c>
      <c r="N246" s="6">
        <f>SUMIF(REG!$D$2:$D$124,HISTORICO!$N247,REG!$I$2:$I$124)+SUMIF(REG!$J$2:$J$124,HISTORICO!$N247,REG!$O$2:$O$124)+SUMIF(REG!$P$2:$P$124,HISTORICO!$N247,REG!$U$2:$U$124)+SUMIF(REG!$V$2:$V$124,HISTORICO!$N247,REG!$AA$2:$AA$124)+SUMIF(REG!$AB$2:$AB$124,HISTORICO!$N247,REG!$AG$2:$AG$124)</f>
        <v>0</v>
      </c>
      <c r="O246" s="6">
        <f>SUM(HISTORICO!$X247:$AA247)</f>
        <v>0</v>
      </c>
      <c r="P246" s="188">
        <f>HISTORICO!$AB247/HISTORICO!$O247</f>
        <v>0</v>
      </c>
    </row>
    <row r="247">
      <c r="A247" s="187" t="s">
        <v>636</v>
      </c>
      <c r="B247" s="6">
        <f>SUM(HISTORICO!$P248:$T248)</f>
        <v>2</v>
      </c>
      <c r="C247" s="6">
        <f>COUNTIF(REG!$D$2:$D$124,HISTORICO!$N248)</f>
        <v>0</v>
      </c>
      <c r="D247" s="6">
        <f>COUNTIF(REG!$J$2:$J$124,HISTORICO!$N248)</f>
        <v>0</v>
      </c>
      <c r="E247" s="6">
        <f>COUNTIF(REG!$P$2:$P$124,HISTORICO!$N248)</f>
        <v>0</v>
      </c>
      <c r="F247" s="6">
        <f>COUNTIF(REG!$V$2:$V$124,HISTORICO!$N248)</f>
        <v>0</v>
      </c>
      <c r="G247" s="6">
        <f>COUNTIF(REG!$AB$2:$AB$124,HISTORICO!$N248)</f>
        <v>0</v>
      </c>
      <c r="H247" s="161">
        <f>HISTORICO!$P248/HISTORICO!$O248</f>
        <v>0</v>
      </c>
      <c r="I247" s="161">
        <f>HISTORICO!$Q248/HISTORICO!$O248</f>
        <v>0</v>
      </c>
      <c r="J247" s="161">
        <f>(HISTORICO!$S248+HISTORICO!$T248)/HISTORICO!$O248</f>
        <v>0</v>
      </c>
      <c r="K247" s="6">
        <f>SUMIF(REG!$D$2:$D$124,HISTORICO!$N248,REG!$F$2:$F$124)+SUMIF(REG!$J$2:$J$124,HISTORICO!$N248,REG!$L$2:$L$124)+SUMIF(REG!$P$2:$P$124,HISTORICO!$N248,REG!$R$2:$R$124)+SUMIF(REG!$V$2:$V$124,HISTORICO!$N248,REG!$X$2:$X$124)+SUMIF(REG!$AB$2:$AB$124,HISTORICO!$N248,REG!$AD$2:$AD$124)</f>
        <v>0</v>
      </c>
      <c r="L247" s="6">
        <f>SUMIF(REG!$D$2:$D$124,HISTORICO!$N248,REG!$G$2:$G$124)+SUMIF(REG!$J$2:$J$124,HISTORICO!$N248,REG!$M$2:$M$124)+SUMIF(REG!$P$2:$P$124,HISTORICO!$N248,REG!$S$2:$S$124)+SUMIF(REG!$V$2:$V$124,HISTORICO!$N248,REG!$Y$2:$Y$124)+SUMIF(REG!$AB$2:$AB$124,HISTORICO!$N248,REG!$AE$2:$AE$124)</f>
        <v>0</v>
      </c>
      <c r="M247" s="6">
        <f>SUMIF(REG!$D$2:$D$124,HISTORICO!$N248,REG!$H$2:$H$124)+SUMIF(REG!$J$2:$J$124,HISTORICO!$N248,REG!$N$2:$N$124)+SUMIF(REG!$P$2:$P$124,HISTORICO!$N248,REG!$T$2:$T$124)+SUMIF(REG!$V$2:$V$124,HISTORICO!$N248,REG!$Z$2:$Z$124)+SUMIF(REG!$AB$2:$AB$124,HISTORICO!$N248,REG!$AF$2:$AF$124)</f>
        <v>0</v>
      </c>
      <c r="N247" s="6">
        <f>SUMIF(REG!$D$2:$D$124,HISTORICO!$N248,REG!$I$2:$I$124)+SUMIF(REG!$J$2:$J$124,HISTORICO!$N248,REG!$O$2:$O$124)+SUMIF(REG!$P$2:$P$124,HISTORICO!$N248,REG!$U$2:$U$124)+SUMIF(REG!$V$2:$V$124,HISTORICO!$N248,REG!$AA$2:$AA$124)+SUMIF(REG!$AB$2:$AB$124,HISTORICO!$N248,REG!$AG$2:$AG$124)</f>
        <v>0</v>
      </c>
      <c r="O247" s="6">
        <f>SUM(HISTORICO!$X248:$AA248)</f>
        <v>0</v>
      </c>
      <c r="P247" s="188">
        <f>HISTORICO!$AB248/HISTORICO!$O248</f>
        <v>0</v>
      </c>
    </row>
    <row r="248">
      <c r="A248" s="187" t="s">
        <v>633</v>
      </c>
      <c r="B248" s="6">
        <f>SUM(HISTORICO!$P249:$T249)</f>
        <v>1</v>
      </c>
      <c r="C248" s="6">
        <f>COUNTIF(REG!$D$2:$D$124,HISTORICO!$N249)</f>
        <v>1</v>
      </c>
      <c r="D248" s="6">
        <f>COUNTIF(REG!$J$2:$J$124,HISTORICO!$N249)</f>
        <v>1</v>
      </c>
      <c r="E248" s="6">
        <f>COUNTIF(REG!$P$2:$P$124,HISTORICO!$N249)</f>
        <v>2</v>
      </c>
      <c r="F248" s="6">
        <f>COUNTIF(REG!$V$2:$V$124,HISTORICO!$N249)</f>
        <v>0</v>
      </c>
      <c r="G248" s="6">
        <f>COUNTIF(REG!$AB$2:$AB$124,HISTORICO!$N249)</f>
        <v>0</v>
      </c>
      <c r="H248" s="161">
        <f>HISTORICO!$P249/HISTORICO!$O249</f>
        <v>0</v>
      </c>
      <c r="I248" s="161">
        <f>HISTORICO!$Q249/HISTORICO!$O249</f>
        <v>0</v>
      </c>
      <c r="J248" s="161">
        <f>(HISTORICO!$S249+HISTORICO!$T249)/HISTORICO!$O249</f>
        <v>1</v>
      </c>
      <c r="K248" s="6">
        <f>SUMIF(REG!$D$2:$D$124,HISTORICO!$N249,REG!$F$2:$F$124)+SUMIF(REG!$J$2:$J$124,HISTORICO!$N249,REG!$L$2:$L$124)+SUMIF(REG!$P$2:$P$124,HISTORICO!$N249,REG!$R$2:$R$124)+SUMIF(REG!$V$2:$V$124,HISTORICO!$N249,REG!$X$2:$X$124)+SUMIF(REG!$AB$2:$AB$124,HISTORICO!$N249,REG!$AD$2:$AD$124)</f>
        <v>0</v>
      </c>
      <c r="L248" s="6">
        <f>SUMIF(REG!$D$2:$D$124,HISTORICO!$N249,REG!$G$2:$G$124)+SUMIF(REG!$J$2:$J$124,HISTORICO!$N249,REG!$M$2:$M$124)+SUMIF(REG!$P$2:$P$124,HISTORICO!$N249,REG!$S$2:$S$124)+SUMIF(REG!$V$2:$V$124,HISTORICO!$N249,REG!$Y$2:$Y$124)+SUMIF(REG!$AB$2:$AB$124,HISTORICO!$N249,REG!$AE$2:$AE$124)</f>
        <v>0</v>
      </c>
      <c r="M248" s="6">
        <f>SUMIF(REG!$D$2:$D$124,HISTORICO!$N249,REG!$H$2:$H$124)+SUMIF(REG!$J$2:$J$124,HISTORICO!$N249,REG!$N$2:$N$124)+SUMIF(REG!$P$2:$P$124,HISTORICO!$N249,REG!$T$2:$T$124)+SUMIF(REG!$V$2:$V$124,HISTORICO!$N249,REG!$Z$2:$Z$124)+SUMIF(REG!$AB$2:$AB$124,HISTORICO!$N249,REG!$AF$2:$AF$124)</f>
        <v>2</v>
      </c>
      <c r="N248" s="6">
        <f>SUMIF(REG!$D$2:$D$124,HISTORICO!$N249,REG!$I$2:$I$124)+SUMIF(REG!$J$2:$J$124,HISTORICO!$N249,REG!$O$2:$O$124)+SUMIF(REG!$P$2:$P$124,HISTORICO!$N249,REG!$U$2:$U$124)+SUMIF(REG!$V$2:$V$124,HISTORICO!$N249,REG!$AA$2:$AA$124)+SUMIF(REG!$AB$2:$AB$124,HISTORICO!$N249,REG!$AG$2:$AG$124)</f>
        <v>0</v>
      </c>
      <c r="O248" s="6">
        <f>SUM(HISTORICO!$X249:$AA249)</f>
        <v>0</v>
      </c>
      <c r="P248" s="188">
        <f>HISTORICO!$AB249/HISTORICO!$O249</f>
        <v>0</v>
      </c>
    </row>
    <row r="249">
      <c r="A249" s="187" t="s">
        <v>638</v>
      </c>
      <c r="B249" s="6">
        <f>SUM(HISTORICO!$P250:$T250)</f>
        <v>1</v>
      </c>
      <c r="C249" s="6">
        <f>COUNTIF(REG!$D$2:$D$124,HISTORICO!$N250)</f>
        <v>1</v>
      </c>
      <c r="D249" s="6">
        <f>COUNTIF(REG!$J$2:$J$124,HISTORICO!$N250)</f>
        <v>1</v>
      </c>
      <c r="E249" s="6">
        <f>COUNTIF(REG!$P$2:$P$124,HISTORICO!$N250)</f>
        <v>2</v>
      </c>
      <c r="F249" s="6">
        <f>COUNTIF(REG!$V$2:$V$124,HISTORICO!$N250)</f>
        <v>0</v>
      </c>
      <c r="G249" s="6">
        <f>COUNTIF(REG!$AB$2:$AB$124,HISTORICO!$N250)</f>
        <v>0</v>
      </c>
      <c r="H249" s="161">
        <f>HISTORICO!$P250/HISTORICO!$O250</f>
        <v>0</v>
      </c>
      <c r="I249" s="161">
        <f>HISTORICO!$Q250/HISTORICO!$O250</f>
        <v>0</v>
      </c>
      <c r="J249" s="161">
        <f>(HISTORICO!$S250+HISTORICO!$T250)/HISTORICO!$O250</f>
        <v>1</v>
      </c>
      <c r="K249" s="6">
        <f>SUMIF(REG!$D$2:$D$124,HISTORICO!$N250,REG!$F$2:$F$124)+SUMIF(REG!$J$2:$J$124,HISTORICO!$N250,REG!$L$2:$L$124)+SUMIF(REG!$P$2:$P$124,HISTORICO!$N250,REG!$R$2:$R$124)+SUMIF(REG!$V$2:$V$124,HISTORICO!$N250,REG!$X$2:$X$124)+SUMIF(REG!$AB$2:$AB$124,HISTORICO!$N250,REG!$AD$2:$AD$124)</f>
        <v>0</v>
      </c>
      <c r="L249" s="6">
        <f>SUMIF(REG!$D$2:$D$124,HISTORICO!$N250,REG!$G$2:$G$124)+SUMIF(REG!$J$2:$J$124,HISTORICO!$N250,REG!$M$2:$M$124)+SUMIF(REG!$P$2:$P$124,HISTORICO!$N250,REG!$S$2:$S$124)+SUMIF(REG!$V$2:$V$124,HISTORICO!$N250,REG!$Y$2:$Y$124)+SUMIF(REG!$AB$2:$AB$124,HISTORICO!$N250,REG!$AE$2:$AE$124)</f>
        <v>0</v>
      </c>
      <c r="M249" s="6">
        <f>SUMIF(REG!$D$2:$D$124,HISTORICO!$N250,REG!$H$2:$H$124)+SUMIF(REG!$J$2:$J$124,HISTORICO!$N250,REG!$N$2:$N$124)+SUMIF(REG!$P$2:$P$124,HISTORICO!$N250,REG!$T$2:$T$124)+SUMIF(REG!$V$2:$V$124,HISTORICO!$N250,REG!$Z$2:$Z$124)+SUMIF(REG!$AB$2:$AB$124,HISTORICO!$N250,REG!$AF$2:$AF$124)</f>
        <v>2</v>
      </c>
      <c r="N249" s="6">
        <f>SUMIF(REG!$D$2:$D$124,HISTORICO!$N250,REG!$I$2:$I$124)+SUMIF(REG!$J$2:$J$124,HISTORICO!$N250,REG!$O$2:$O$124)+SUMIF(REG!$P$2:$P$124,HISTORICO!$N250,REG!$U$2:$U$124)+SUMIF(REG!$V$2:$V$124,HISTORICO!$N250,REG!$AA$2:$AA$124)+SUMIF(REG!$AB$2:$AB$124,HISTORICO!$N250,REG!$AG$2:$AG$124)</f>
        <v>0</v>
      </c>
      <c r="O249" s="6">
        <f>SUM(HISTORICO!$X250:$AA250)</f>
        <v>0</v>
      </c>
      <c r="P249" s="188">
        <f>HISTORICO!$AB250/HISTORICO!$O250</f>
        <v>0</v>
      </c>
    </row>
    <row r="250">
      <c r="A250" s="187" t="s">
        <v>639</v>
      </c>
      <c r="B250" s="6">
        <f>SUM(HISTORICO!$P251:$T251)</f>
        <v>1</v>
      </c>
      <c r="C250" s="6">
        <f>COUNTIF(REG!$D$2:$D$124,HISTORICO!$N251)</f>
        <v>0</v>
      </c>
      <c r="D250" s="6">
        <f>COUNTIF(REG!$J$2:$J$124,HISTORICO!$N251)</f>
        <v>0</v>
      </c>
      <c r="E250" s="6">
        <f>COUNTIF(REG!$P$2:$P$124,HISTORICO!$N251)</f>
        <v>2</v>
      </c>
      <c r="F250" s="6">
        <f>COUNTIF(REG!$V$2:$V$124,HISTORICO!$N251)</f>
        <v>0</v>
      </c>
      <c r="G250" s="6">
        <f>COUNTIF(REG!$AB$2:$AB$124,HISTORICO!$N251)</f>
        <v>0</v>
      </c>
      <c r="H250" s="161">
        <f>HISTORICO!$P251/HISTORICO!$O251</f>
        <v>1</v>
      </c>
      <c r="I250" s="161">
        <f>HISTORICO!$Q251/HISTORICO!$O251</f>
        <v>0</v>
      </c>
      <c r="J250" s="161">
        <f>(HISTORICO!$S251+HISTORICO!$T251)/HISTORICO!$O251</f>
        <v>0</v>
      </c>
      <c r="K250" s="6">
        <f>SUMIF(REG!$D$2:$D$124,HISTORICO!$N251,REG!$F$2:$F$124)+SUMIF(REG!$J$2:$J$124,HISTORICO!$N251,REG!$L$2:$L$124)+SUMIF(REG!$P$2:$P$124,HISTORICO!$N251,REG!$R$2:$R$124)+SUMIF(REG!$V$2:$V$124,HISTORICO!$N251,REG!$X$2:$X$124)+SUMIF(REG!$AB$2:$AB$124,HISTORICO!$N251,REG!$AD$2:$AD$124)</f>
        <v>0</v>
      </c>
      <c r="L250" s="6">
        <f>SUMIF(REG!$D$2:$D$124,HISTORICO!$N251,REG!$G$2:$G$124)+SUMIF(REG!$J$2:$J$124,HISTORICO!$N251,REG!$M$2:$M$124)+SUMIF(REG!$P$2:$P$124,HISTORICO!$N251,REG!$S$2:$S$124)+SUMIF(REG!$V$2:$V$124,HISTORICO!$N251,REG!$Y$2:$Y$124)+SUMIF(REG!$AB$2:$AB$124,HISTORICO!$N251,REG!$AE$2:$AE$124)</f>
        <v>0</v>
      </c>
      <c r="M250" s="6">
        <f>SUMIF(REG!$D$2:$D$124,HISTORICO!$N251,REG!$H$2:$H$124)+SUMIF(REG!$J$2:$J$124,HISTORICO!$N251,REG!$N$2:$N$124)+SUMIF(REG!$P$2:$P$124,HISTORICO!$N251,REG!$T$2:$T$124)+SUMIF(REG!$V$2:$V$124,HISTORICO!$N251,REG!$Z$2:$Z$124)+SUMIF(REG!$AB$2:$AB$124,HISTORICO!$N251,REG!$AF$2:$AF$124)</f>
        <v>0</v>
      </c>
      <c r="N250" s="6">
        <f>SUMIF(REG!$D$2:$D$124,HISTORICO!$N251,REG!$I$2:$I$124)+SUMIF(REG!$J$2:$J$124,HISTORICO!$N251,REG!$O$2:$O$124)+SUMIF(REG!$P$2:$P$124,HISTORICO!$N251,REG!$U$2:$U$124)+SUMIF(REG!$V$2:$V$124,HISTORICO!$N251,REG!$AA$2:$AA$124)+SUMIF(REG!$AB$2:$AB$124,HISTORICO!$N251,REG!$AG$2:$AG$124)</f>
        <v>0</v>
      </c>
      <c r="O250" s="6">
        <f>SUM(HISTORICO!$X251:$AA251)</f>
        <v>3</v>
      </c>
      <c r="P250" s="188">
        <f>HISTORICO!$AB251/HISTORICO!$O251</f>
        <v>3</v>
      </c>
    </row>
    <row r="251">
      <c r="A251" s="187" t="s">
        <v>640</v>
      </c>
      <c r="B251" s="6">
        <f>SUM(HISTORICO!$P252:$T252)</f>
        <v>1</v>
      </c>
      <c r="C251" s="6">
        <f>COUNTIF(REG!$D$2:$D$124,HISTORICO!$N252)</f>
        <v>0</v>
      </c>
      <c r="D251" s="6">
        <f>COUNTIF(REG!$J$2:$J$124,HISTORICO!$N252)</f>
        <v>0</v>
      </c>
      <c r="E251" s="6">
        <f>COUNTIF(REG!$P$2:$P$124,HISTORICO!$N252)</f>
        <v>0</v>
      </c>
      <c r="F251" s="6">
        <f>COUNTIF(REG!$V$2:$V$124,HISTORICO!$N252)</f>
        <v>0</v>
      </c>
      <c r="G251" s="6">
        <f>COUNTIF(REG!$AB$2:$AB$124,HISTORICO!$N252)</f>
        <v>0</v>
      </c>
      <c r="H251" s="161">
        <f>HISTORICO!$P252/HISTORICO!$O252</f>
        <v>0</v>
      </c>
      <c r="I251" s="161">
        <f>HISTORICO!$Q252/HISTORICO!$O252</f>
        <v>0</v>
      </c>
      <c r="J251" s="161">
        <f>(HISTORICO!$S252+HISTORICO!$T252)/HISTORICO!$O252</f>
        <v>0</v>
      </c>
      <c r="K251" s="6">
        <f>SUMIF(REG!$D$2:$D$124,HISTORICO!$N252,REG!$F$2:$F$124)+SUMIF(REG!$J$2:$J$124,HISTORICO!$N252,REG!$L$2:$L$124)+SUMIF(REG!$P$2:$P$124,HISTORICO!$N252,REG!$R$2:$R$124)+SUMIF(REG!$V$2:$V$124,HISTORICO!$N252,REG!$X$2:$X$124)+SUMIF(REG!$AB$2:$AB$124,HISTORICO!$N252,REG!$AD$2:$AD$124)</f>
        <v>0</v>
      </c>
      <c r="L251" s="6">
        <f>SUMIF(REG!$D$2:$D$124,HISTORICO!$N252,REG!$G$2:$G$124)+SUMIF(REG!$J$2:$J$124,HISTORICO!$N252,REG!$M$2:$M$124)+SUMIF(REG!$P$2:$P$124,HISTORICO!$N252,REG!$S$2:$S$124)+SUMIF(REG!$V$2:$V$124,HISTORICO!$N252,REG!$Y$2:$Y$124)+SUMIF(REG!$AB$2:$AB$124,HISTORICO!$N252,REG!$AE$2:$AE$124)</f>
        <v>0</v>
      </c>
      <c r="M251" s="6">
        <f>SUMIF(REG!$D$2:$D$124,HISTORICO!$N252,REG!$H$2:$H$124)+SUMIF(REG!$J$2:$J$124,HISTORICO!$N252,REG!$N$2:$N$124)+SUMIF(REG!$P$2:$P$124,HISTORICO!$N252,REG!$T$2:$T$124)+SUMIF(REG!$V$2:$V$124,HISTORICO!$N252,REG!$Z$2:$Z$124)+SUMIF(REG!$AB$2:$AB$124,HISTORICO!$N252,REG!$AF$2:$AF$124)</f>
        <v>0</v>
      </c>
      <c r="N251" s="6">
        <f>SUMIF(REG!$D$2:$D$124,HISTORICO!$N252,REG!$I$2:$I$124)+SUMIF(REG!$J$2:$J$124,HISTORICO!$N252,REG!$O$2:$O$124)+SUMIF(REG!$P$2:$P$124,HISTORICO!$N252,REG!$U$2:$U$124)+SUMIF(REG!$V$2:$V$124,HISTORICO!$N252,REG!$AA$2:$AA$124)+SUMIF(REG!$AB$2:$AB$124,HISTORICO!$N252,REG!$AG$2:$AG$124)</f>
        <v>0</v>
      </c>
      <c r="O251" s="6">
        <f>SUM(HISTORICO!$X252:$AA252)</f>
        <v>0</v>
      </c>
      <c r="P251" s="188">
        <f>HISTORICO!$AB252/HISTORICO!$O252</f>
        <v>0</v>
      </c>
    </row>
    <row r="252">
      <c r="A252" s="187" t="s">
        <v>634</v>
      </c>
      <c r="B252" s="6">
        <f>SUM(HISTORICO!$P253:$T253)</f>
        <v>1</v>
      </c>
      <c r="C252" s="6">
        <f>COUNTIF(REG!$D$2:$D$124,HISTORICO!$N253)</f>
        <v>0</v>
      </c>
      <c r="D252" s="6">
        <f>COUNTIF(REG!$J$2:$J$124,HISTORICO!$N253)</f>
        <v>0</v>
      </c>
      <c r="E252" s="6">
        <f>COUNTIF(REG!$P$2:$P$124,HISTORICO!$N253)</f>
        <v>0</v>
      </c>
      <c r="F252" s="6">
        <f>COUNTIF(REG!$V$2:$V$124,HISTORICO!$N253)</f>
        <v>0</v>
      </c>
      <c r="G252" s="6">
        <f>COUNTIF(REG!$AB$2:$AB$124,HISTORICO!$N253)</f>
        <v>0</v>
      </c>
      <c r="H252" s="161">
        <f>HISTORICO!$P253/HISTORICO!$O253</f>
        <v>0</v>
      </c>
      <c r="I252" s="161">
        <f>HISTORICO!$Q253/HISTORICO!$O253</f>
        <v>0</v>
      </c>
      <c r="J252" s="161">
        <f>(HISTORICO!$S253+HISTORICO!$T253)/HISTORICO!$O253</f>
        <v>0</v>
      </c>
      <c r="K252" s="6">
        <f>SUMIF(REG!$D$2:$D$124,HISTORICO!$N253,REG!$F$2:$F$124)+SUMIF(REG!$J$2:$J$124,HISTORICO!$N253,REG!$L$2:$L$124)+SUMIF(REG!$P$2:$P$124,HISTORICO!$N253,REG!$R$2:$R$124)+SUMIF(REG!$V$2:$V$124,HISTORICO!$N253,REG!$X$2:$X$124)+SUMIF(REG!$AB$2:$AB$124,HISTORICO!$N253,REG!$AD$2:$AD$124)</f>
        <v>0</v>
      </c>
      <c r="L252" s="6">
        <f>SUMIF(REG!$D$2:$D$124,HISTORICO!$N253,REG!$G$2:$G$124)+SUMIF(REG!$J$2:$J$124,HISTORICO!$N253,REG!$M$2:$M$124)+SUMIF(REG!$P$2:$P$124,HISTORICO!$N253,REG!$S$2:$S$124)+SUMIF(REG!$V$2:$V$124,HISTORICO!$N253,REG!$Y$2:$Y$124)+SUMIF(REG!$AB$2:$AB$124,HISTORICO!$N253,REG!$AE$2:$AE$124)</f>
        <v>0</v>
      </c>
      <c r="M252" s="6">
        <f>SUMIF(REG!$D$2:$D$124,HISTORICO!$N253,REG!$H$2:$H$124)+SUMIF(REG!$J$2:$J$124,HISTORICO!$N253,REG!$N$2:$N$124)+SUMIF(REG!$P$2:$P$124,HISTORICO!$N253,REG!$T$2:$T$124)+SUMIF(REG!$V$2:$V$124,HISTORICO!$N253,REG!$Z$2:$Z$124)+SUMIF(REG!$AB$2:$AB$124,HISTORICO!$N253,REG!$AF$2:$AF$124)</f>
        <v>0</v>
      </c>
      <c r="N252" s="6">
        <f>SUMIF(REG!$D$2:$D$124,HISTORICO!$N253,REG!$I$2:$I$124)+SUMIF(REG!$J$2:$J$124,HISTORICO!$N253,REG!$O$2:$O$124)+SUMIF(REG!$P$2:$P$124,HISTORICO!$N253,REG!$U$2:$U$124)+SUMIF(REG!$V$2:$V$124,HISTORICO!$N253,REG!$AA$2:$AA$124)+SUMIF(REG!$AB$2:$AB$124,HISTORICO!$N253,REG!$AG$2:$AG$124)</f>
        <v>0</v>
      </c>
      <c r="O252" s="6">
        <f>SUM(HISTORICO!$X253:$AA253)</f>
        <v>0</v>
      </c>
      <c r="P252" s="188">
        <f>HISTORICO!$AB253/HISTORICO!$O253</f>
        <v>0</v>
      </c>
    </row>
    <row r="253">
      <c r="A253" s="187" t="s">
        <v>635</v>
      </c>
      <c r="B253" s="6">
        <f>SUM(HISTORICO!$P254:$T254)</f>
        <v>1</v>
      </c>
      <c r="C253" s="6">
        <f>COUNTIF(REG!$D$2:$D$124,HISTORICO!$N254)</f>
        <v>0</v>
      </c>
      <c r="D253" s="6">
        <f>COUNTIF(REG!$J$2:$J$124,HISTORICO!$N254)</f>
        <v>0</v>
      </c>
      <c r="E253" s="6">
        <f>COUNTIF(REG!$P$2:$P$124,HISTORICO!$N254)</f>
        <v>0</v>
      </c>
      <c r="F253" s="6">
        <f>COUNTIF(REG!$V$2:$V$124,HISTORICO!$N254)</f>
        <v>0</v>
      </c>
      <c r="G253" s="6">
        <f>COUNTIF(REG!$AB$2:$AB$124,HISTORICO!$N254)</f>
        <v>0</v>
      </c>
      <c r="H253" s="161">
        <f>HISTORICO!$P254/HISTORICO!$O254</f>
        <v>1</v>
      </c>
      <c r="I253" s="161">
        <f>HISTORICO!$Q254/HISTORICO!$O254</f>
        <v>0</v>
      </c>
      <c r="J253" s="161">
        <f>(HISTORICO!$S254+HISTORICO!$T254)/HISTORICO!$O254</f>
        <v>0</v>
      </c>
      <c r="K253" s="6">
        <f>SUMIF(REG!$D$2:$D$124,HISTORICO!$N254,REG!$F$2:$F$124)+SUMIF(REG!$J$2:$J$124,HISTORICO!$N254,REG!$L$2:$L$124)+SUMIF(REG!$P$2:$P$124,HISTORICO!$N254,REG!$R$2:$R$124)+SUMIF(REG!$V$2:$V$124,HISTORICO!$N254,REG!$X$2:$X$124)+SUMIF(REG!$AB$2:$AB$124,HISTORICO!$N254,REG!$AD$2:$AD$124)</f>
        <v>0</v>
      </c>
      <c r="L253" s="6">
        <f>SUMIF(REG!$D$2:$D$124,HISTORICO!$N254,REG!$G$2:$G$124)+SUMIF(REG!$J$2:$J$124,HISTORICO!$N254,REG!$M$2:$M$124)+SUMIF(REG!$P$2:$P$124,HISTORICO!$N254,REG!$S$2:$S$124)+SUMIF(REG!$V$2:$V$124,HISTORICO!$N254,REG!$Y$2:$Y$124)+SUMIF(REG!$AB$2:$AB$124,HISTORICO!$N254,REG!$AE$2:$AE$124)</f>
        <v>0</v>
      </c>
      <c r="M253" s="6">
        <f>SUMIF(REG!$D$2:$D$124,HISTORICO!$N254,REG!$H$2:$H$124)+SUMIF(REG!$J$2:$J$124,HISTORICO!$N254,REG!$N$2:$N$124)+SUMIF(REG!$P$2:$P$124,HISTORICO!$N254,REG!$T$2:$T$124)+SUMIF(REG!$V$2:$V$124,HISTORICO!$N254,REG!$Z$2:$Z$124)+SUMIF(REG!$AB$2:$AB$124,HISTORICO!$N254,REG!$AF$2:$AF$124)</f>
        <v>0</v>
      </c>
      <c r="N253" s="6">
        <f>SUMIF(REG!$D$2:$D$124,HISTORICO!$N254,REG!$I$2:$I$124)+SUMIF(REG!$J$2:$J$124,HISTORICO!$N254,REG!$O$2:$O$124)+SUMIF(REG!$P$2:$P$124,HISTORICO!$N254,REG!$U$2:$U$124)+SUMIF(REG!$V$2:$V$124,HISTORICO!$N254,REG!$AA$2:$AA$124)+SUMIF(REG!$AB$2:$AB$124,HISTORICO!$N254,REG!$AG$2:$AG$124)</f>
        <v>0</v>
      </c>
      <c r="O253" s="6">
        <f>SUM(HISTORICO!$X254:$AA254)</f>
        <v>1</v>
      </c>
      <c r="P253" s="188">
        <f>HISTORICO!$AB254/HISTORICO!$O254</f>
        <v>1</v>
      </c>
    </row>
    <row r="254">
      <c r="A254" s="187" t="s">
        <v>641</v>
      </c>
      <c r="B254" s="6">
        <f>SUM(HISTORICO!$P255:$T255)</f>
        <v>1</v>
      </c>
      <c r="C254" s="6">
        <f>COUNTIF(REG!$D$2:$D$124,HISTORICO!$N255)</f>
        <v>0</v>
      </c>
      <c r="D254" s="6">
        <f>COUNTIF(REG!$J$2:$J$124,HISTORICO!$N255)</f>
        <v>0</v>
      </c>
      <c r="E254" s="6">
        <f>COUNTIF(REG!$P$2:$P$124,HISTORICO!$N255)</f>
        <v>0</v>
      </c>
      <c r="F254" s="6">
        <f>COUNTIF(REG!$V$2:$V$124,HISTORICO!$N255)</f>
        <v>0</v>
      </c>
      <c r="G254" s="6">
        <f>COUNTIF(REG!$AB$2:$AB$124,HISTORICO!$N255)</f>
        <v>0</v>
      </c>
      <c r="H254" s="161">
        <f>HISTORICO!$P255/HISTORICO!$O255</f>
        <v>1</v>
      </c>
      <c r="I254" s="161">
        <f>HISTORICO!$Q255/HISTORICO!$O255</f>
        <v>0</v>
      </c>
      <c r="J254" s="161">
        <f>(HISTORICO!$S255+HISTORICO!$T255)/HISTORICO!$O255</f>
        <v>0</v>
      </c>
      <c r="K254" s="6">
        <f>SUMIF(REG!$D$2:$D$124,HISTORICO!$N255,REG!$F$2:$F$124)+SUMIF(REG!$J$2:$J$124,HISTORICO!$N255,REG!$L$2:$L$124)+SUMIF(REG!$P$2:$P$124,HISTORICO!$N255,REG!$R$2:$R$124)+SUMIF(REG!$V$2:$V$124,HISTORICO!$N255,REG!$X$2:$X$124)+SUMIF(REG!$AB$2:$AB$124,HISTORICO!$N255,REG!$AD$2:$AD$124)</f>
        <v>0</v>
      </c>
      <c r="L254" s="6">
        <f>SUMIF(REG!$D$2:$D$124,HISTORICO!$N255,REG!$G$2:$G$124)+SUMIF(REG!$J$2:$J$124,HISTORICO!$N255,REG!$M$2:$M$124)+SUMIF(REG!$P$2:$P$124,HISTORICO!$N255,REG!$S$2:$S$124)+SUMIF(REG!$V$2:$V$124,HISTORICO!$N255,REG!$Y$2:$Y$124)+SUMIF(REG!$AB$2:$AB$124,HISTORICO!$N255,REG!$AE$2:$AE$124)</f>
        <v>0</v>
      </c>
      <c r="M254" s="6">
        <f>SUMIF(REG!$D$2:$D$124,HISTORICO!$N255,REG!$H$2:$H$124)+SUMIF(REG!$J$2:$J$124,HISTORICO!$N255,REG!$N$2:$N$124)+SUMIF(REG!$P$2:$P$124,HISTORICO!$N255,REG!$T$2:$T$124)+SUMIF(REG!$V$2:$V$124,HISTORICO!$N255,REG!$Z$2:$Z$124)+SUMIF(REG!$AB$2:$AB$124,HISTORICO!$N255,REG!$AF$2:$AF$124)</f>
        <v>0</v>
      </c>
      <c r="N254" s="6">
        <f>SUMIF(REG!$D$2:$D$124,HISTORICO!$N255,REG!$I$2:$I$124)+SUMIF(REG!$J$2:$J$124,HISTORICO!$N255,REG!$O$2:$O$124)+SUMIF(REG!$P$2:$P$124,HISTORICO!$N255,REG!$U$2:$U$124)+SUMIF(REG!$V$2:$V$124,HISTORICO!$N255,REG!$AA$2:$AA$124)+SUMIF(REG!$AB$2:$AB$124,HISTORICO!$N255,REG!$AG$2:$AG$124)</f>
        <v>0</v>
      </c>
      <c r="O254" s="6">
        <f>SUM(HISTORICO!$X255:$AA255)</f>
        <v>1</v>
      </c>
      <c r="P254" s="188">
        <f>HISTORICO!$AB255/HISTORICO!$O255</f>
        <v>1</v>
      </c>
    </row>
    <row r="255">
      <c r="A255" s="187" t="s">
        <v>660</v>
      </c>
      <c r="B255" s="6">
        <f>SUM(HISTORICO!$P256:$T256)</f>
        <v>1</v>
      </c>
      <c r="C255" s="6">
        <f>COUNTIF(REG!$D$2:$D$124,HISTORICO!$N256)</f>
        <v>2</v>
      </c>
      <c r="D255" s="6">
        <f>COUNTIF(REG!$J$2:$J$124,HISTORICO!$N256)</f>
        <v>1</v>
      </c>
      <c r="E255" s="6">
        <f>COUNTIF(REG!$P$2:$P$124,HISTORICO!$N256)</f>
        <v>2</v>
      </c>
      <c r="F255" s="6">
        <f>COUNTIF(REG!$V$2:$V$124,HISTORICO!$N256)</f>
        <v>0</v>
      </c>
      <c r="G255" s="6">
        <f>COUNTIF(REG!$AB$2:$AB$124,HISTORICO!$N256)</f>
        <v>0</v>
      </c>
      <c r="H255" s="161">
        <f>HISTORICO!$P256/HISTORICO!$O256</f>
        <v>0</v>
      </c>
      <c r="I255" s="161">
        <f>HISTORICO!$Q256/HISTORICO!$O256</f>
        <v>0</v>
      </c>
      <c r="J255" s="161">
        <f>(HISTORICO!$S256+HISTORICO!$T256)/HISTORICO!$O256</f>
        <v>1</v>
      </c>
      <c r="K255" s="6">
        <f>SUMIF(REG!$D$2:$D$124,HISTORICO!$N256,REG!$F$2:$F$124)+SUMIF(REG!$J$2:$J$124,HISTORICO!$N256,REG!$L$2:$L$124)+SUMIF(REG!$P$2:$P$124,HISTORICO!$N256,REG!$R$2:$R$124)+SUMIF(REG!$V$2:$V$124,HISTORICO!$N256,REG!$X$2:$X$124)+SUMIF(REG!$AB$2:$AB$124,HISTORICO!$N256,REG!$AD$2:$AD$124)</f>
        <v>2</v>
      </c>
      <c r="L255" s="6">
        <f>SUMIF(REG!$D$2:$D$124,HISTORICO!$N256,REG!$G$2:$G$124)+SUMIF(REG!$J$2:$J$124,HISTORICO!$N256,REG!$M$2:$M$124)+SUMIF(REG!$P$2:$P$124,HISTORICO!$N256,REG!$S$2:$S$124)+SUMIF(REG!$V$2:$V$124,HISTORICO!$N256,REG!$Y$2:$Y$124)+SUMIF(REG!$AB$2:$AB$124,HISTORICO!$N256,REG!$AE$2:$AE$124)</f>
        <v>0</v>
      </c>
      <c r="M255" s="6">
        <f>SUMIF(REG!$D$2:$D$124,HISTORICO!$N256,REG!$H$2:$H$124)+SUMIF(REG!$J$2:$J$124,HISTORICO!$N256,REG!$N$2:$N$124)+SUMIF(REG!$P$2:$P$124,HISTORICO!$N256,REG!$T$2:$T$124)+SUMIF(REG!$V$2:$V$124,HISTORICO!$N256,REG!$Z$2:$Z$124)+SUMIF(REG!$AB$2:$AB$124,HISTORICO!$N256,REG!$AF$2:$AF$124)</f>
        <v>1</v>
      </c>
      <c r="N255" s="6">
        <f>SUMIF(REG!$D$2:$D$124,HISTORICO!$N256,REG!$I$2:$I$124)+SUMIF(REG!$J$2:$J$124,HISTORICO!$N256,REG!$O$2:$O$124)+SUMIF(REG!$P$2:$P$124,HISTORICO!$N256,REG!$U$2:$U$124)+SUMIF(REG!$V$2:$V$124,HISTORICO!$N256,REG!$AA$2:$AA$124)+SUMIF(REG!$AB$2:$AB$124,HISTORICO!$N256,REG!$AG$2:$AG$124)</f>
        <v>1</v>
      </c>
      <c r="O255" s="6">
        <f>SUM(HISTORICO!$X256:$AA256)</f>
        <v>0</v>
      </c>
      <c r="P255" s="188">
        <f>HISTORICO!$AB256/HISTORICO!$O256</f>
        <v>0</v>
      </c>
    </row>
    <row r="256">
      <c r="A256" s="187" t="s">
        <v>661</v>
      </c>
      <c r="B256" s="6">
        <f>SUM(HISTORICO!$P257:$T257)</f>
        <v>1</v>
      </c>
      <c r="C256" s="6">
        <f>COUNTIF(REG!$D$2:$D$124,HISTORICO!$N257)</f>
        <v>0</v>
      </c>
      <c r="D256" s="6">
        <f>COUNTIF(REG!$J$2:$J$124,HISTORICO!$N257)</f>
        <v>0</v>
      </c>
      <c r="E256" s="6">
        <f>COUNTIF(REG!$P$2:$P$124,HISTORICO!$N257)</f>
        <v>0</v>
      </c>
      <c r="F256" s="6">
        <f>COUNTIF(REG!$V$2:$V$124,HISTORICO!$N257)</f>
        <v>0</v>
      </c>
      <c r="G256" s="6">
        <f>COUNTIF(REG!$AB$2:$AB$124,HISTORICO!$N257)</f>
        <v>0</v>
      </c>
      <c r="H256" s="161">
        <f>HISTORICO!$P257/HISTORICO!$O257</f>
        <v>0</v>
      </c>
      <c r="I256" s="161">
        <f>HISTORICO!$Q257/HISTORICO!$O257</f>
        <v>0</v>
      </c>
      <c r="J256" s="161">
        <f>(HISTORICO!$S257+HISTORICO!$T257)/HISTORICO!$O257</f>
        <v>1</v>
      </c>
      <c r="K256" s="6">
        <f>SUMIF(REG!$D$2:$D$124,HISTORICO!$N257,REG!$F$2:$F$124)+SUMIF(REG!$J$2:$J$124,HISTORICO!$N257,REG!$L$2:$L$124)+SUMIF(REG!$P$2:$P$124,HISTORICO!$N257,REG!$R$2:$R$124)+SUMIF(REG!$V$2:$V$124,HISTORICO!$N257,REG!$X$2:$X$124)+SUMIF(REG!$AB$2:$AB$124,HISTORICO!$N257,REG!$AD$2:$AD$124)</f>
        <v>0</v>
      </c>
      <c r="L256" s="6">
        <f>SUMIF(REG!$D$2:$D$124,HISTORICO!$N257,REG!$G$2:$G$124)+SUMIF(REG!$J$2:$J$124,HISTORICO!$N257,REG!$M$2:$M$124)+SUMIF(REG!$P$2:$P$124,HISTORICO!$N257,REG!$S$2:$S$124)+SUMIF(REG!$V$2:$V$124,HISTORICO!$N257,REG!$Y$2:$Y$124)+SUMIF(REG!$AB$2:$AB$124,HISTORICO!$N257,REG!$AE$2:$AE$124)</f>
        <v>0</v>
      </c>
      <c r="M256" s="6">
        <f>SUMIF(REG!$D$2:$D$124,HISTORICO!$N257,REG!$H$2:$H$124)+SUMIF(REG!$J$2:$J$124,HISTORICO!$N257,REG!$N$2:$N$124)+SUMIF(REG!$P$2:$P$124,HISTORICO!$N257,REG!$T$2:$T$124)+SUMIF(REG!$V$2:$V$124,HISTORICO!$N257,REG!$Z$2:$Z$124)+SUMIF(REG!$AB$2:$AB$124,HISTORICO!$N257,REG!$AF$2:$AF$124)</f>
        <v>0</v>
      </c>
      <c r="N256" s="6">
        <f>SUMIF(REG!$D$2:$D$124,HISTORICO!$N257,REG!$I$2:$I$124)+SUMIF(REG!$J$2:$J$124,HISTORICO!$N257,REG!$O$2:$O$124)+SUMIF(REG!$P$2:$P$124,HISTORICO!$N257,REG!$U$2:$U$124)+SUMIF(REG!$V$2:$V$124,HISTORICO!$N257,REG!$AA$2:$AA$124)+SUMIF(REG!$AB$2:$AB$124,HISTORICO!$N257,REG!$AG$2:$AG$124)</f>
        <v>0</v>
      </c>
      <c r="O256" s="6">
        <f>SUM(HISTORICO!$X257:$AA257)</f>
        <v>0</v>
      </c>
      <c r="P256" s="188">
        <f>HISTORICO!$AB257/HISTORICO!$O257</f>
        <v>0</v>
      </c>
    </row>
    <row r="257">
      <c r="A257" s="187" t="s">
        <v>662</v>
      </c>
      <c r="B257" s="6">
        <f>SUM(HISTORICO!$P258:$T258)</f>
        <v>1</v>
      </c>
      <c r="C257" s="6">
        <f>COUNTIF(REG!$D$2:$D$124,HISTORICO!$N258)</f>
        <v>0</v>
      </c>
      <c r="D257" s="6">
        <f>COUNTIF(REG!$J$2:$J$124,HISTORICO!$N258)</f>
        <v>0</v>
      </c>
      <c r="E257" s="6">
        <f>COUNTIF(REG!$P$2:$P$124,HISTORICO!$N258)</f>
        <v>0</v>
      </c>
      <c r="F257" s="6">
        <f>COUNTIF(REG!$V$2:$V$124,HISTORICO!$N258)</f>
        <v>0</v>
      </c>
      <c r="G257" s="6">
        <f>COUNTIF(REG!$AB$2:$AB$124,HISTORICO!$N258)</f>
        <v>0</v>
      </c>
      <c r="H257" s="161">
        <f>HISTORICO!$P258/HISTORICO!$O258</f>
        <v>0</v>
      </c>
      <c r="I257" s="161">
        <f>HISTORICO!$Q258/HISTORICO!$O258</f>
        <v>0</v>
      </c>
      <c r="J257" s="161">
        <f>(HISTORICO!$S258+HISTORICO!$T258)/HISTORICO!$O258</f>
        <v>1</v>
      </c>
      <c r="K257" s="6">
        <f>SUMIF(REG!$D$2:$D$124,HISTORICO!$N258,REG!$F$2:$F$124)+SUMIF(REG!$J$2:$J$124,HISTORICO!$N258,REG!$L$2:$L$124)+SUMIF(REG!$P$2:$P$124,HISTORICO!$N258,REG!$R$2:$R$124)+SUMIF(REG!$V$2:$V$124,HISTORICO!$N258,REG!$X$2:$X$124)+SUMIF(REG!$AB$2:$AB$124,HISTORICO!$N258,REG!$AD$2:$AD$124)</f>
        <v>0</v>
      </c>
      <c r="L257" s="6">
        <f>SUMIF(REG!$D$2:$D$124,HISTORICO!$N258,REG!$G$2:$G$124)+SUMIF(REG!$J$2:$J$124,HISTORICO!$N258,REG!$M$2:$M$124)+SUMIF(REG!$P$2:$P$124,HISTORICO!$N258,REG!$S$2:$S$124)+SUMIF(REG!$V$2:$V$124,HISTORICO!$N258,REG!$Y$2:$Y$124)+SUMIF(REG!$AB$2:$AB$124,HISTORICO!$N258,REG!$AE$2:$AE$124)</f>
        <v>0</v>
      </c>
      <c r="M257" s="6">
        <f>SUMIF(REG!$D$2:$D$124,HISTORICO!$N258,REG!$H$2:$H$124)+SUMIF(REG!$J$2:$J$124,HISTORICO!$N258,REG!$N$2:$N$124)+SUMIF(REG!$P$2:$P$124,HISTORICO!$N258,REG!$T$2:$T$124)+SUMIF(REG!$V$2:$V$124,HISTORICO!$N258,REG!$Z$2:$Z$124)+SUMIF(REG!$AB$2:$AB$124,HISTORICO!$N258,REG!$AF$2:$AF$124)</f>
        <v>0</v>
      </c>
      <c r="N257" s="6">
        <f>SUMIF(REG!$D$2:$D$124,HISTORICO!$N258,REG!$I$2:$I$124)+SUMIF(REG!$J$2:$J$124,HISTORICO!$N258,REG!$O$2:$O$124)+SUMIF(REG!$P$2:$P$124,HISTORICO!$N258,REG!$U$2:$U$124)+SUMIF(REG!$V$2:$V$124,HISTORICO!$N258,REG!$AA$2:$AA$124)+SUMIF(REG!$AB$2:$AB$124,HISTORICO!$N258,REG!$AG$2:$AG$124)</f>
        <v>0</v>
      </c>
      <c r="O257" s="6">
        <f>SUM(HISTORICO!$X258:$AA258)</f>
        <v>0</v>
      </c>
      <c r="P257" s="188">
        <f>HISTORICO!$AB258/HISTORICO!$O258</f>
        <v>0</v>
      </c>
    </row>
    <row r="258">
      <c r="A258" s="187" t="s">
        <v>663</v>
      </c>
      <c r="B258" s="6">
        <f>SUM(HISTORICO!$P259:$T259)</f>
        <v>1</v>
      </c>
      <c r="C258" s="6">
        <f>COUNTIF(REG!$D$2:$D$124,HISTORICO!$N259)</f>
        <v>0</v>
      </c>
      <c r="D258" s="6">
        <f>COUNTIF(REG!$J$2:$J$124,HISTORICO!$N259)</f>
        <v>0</v>
      </c>
      <c r="E258" s="6">
        <f>COUNTIF(REG!$P$2:$P$124,HISTORICO!$N259)</f>
        <v>0</v>
      </c>
      <c r="F258" s="6">
        <f>COUNTIF(REG!$V$2:$V$124,HISTORICO!$N259)</f>
        <v>0</v>
      </c>
      <c r="G258" s="6">
        <f>COUNTIF(REG!$AB$2:$AB$124,HISTORICO!$N259)</f>
        <v>0</v>
      </c>
      <c r="H258" s="161">
        <f>HISTORICO!$P259/HISTORICO!$O259</f>
        <v>0</v>
      </c>
      <c r="I258" s="161">
        <f>HISTORICO!$Q259/HISTORICO!$O259</f>
        <v>0</v>
      </c>
      <c r="J258" s="161">
        <f>(HISTORICO!$S259+HISTORICO!$T259)/HISTORICO!$O259</f>
        <v>1</v>
      </c>
      <c r="K258" s="6">
        <f>SUMIF(REG!$D$2:$D$124,HISTORICO!$N259,REG!$F$2:$F$124)+SUMIF(REG!$J$2:$J$124,HISTORICO!$N259,REG!$L$2:$L$124)+SUMIF(REG!$P$2:$P$124,HISTORICO!$N259,REG!$R$2:$R$124)+SUMIF(REG!$V$2:$V$124,HISTORICO!$N259,REG!$X$2:$X$124)+SUMIF(REG!$AB$2:$AB$124,HISTORICO!$N259,REG!$AD$2:$AD$124)</f>
        <v>0</v>
      </c>
      <c r="L258" s="6">
        <f>SUMIF(REG!$D$2:$D$124,HISTORICO!$N259,REG!$G$2:$G$124)+SUMIF(REG!$J$2:$J$124,HISTORICO!$N259,REG!$M$2:$M$124)+SUMIF(REG!$P$2:$P$124,HISTORICO!$N259,REG!$S$2:$S$124)+SUMIF(REG!$V$2:$V$124,HISTORICO!$N259,REG!$Y$2:$Y$124)+SUMIF(REG!$AB$2:$AB$124,HISTORICO!$N259,REG!$AE$2:$AE$124)</f>
        <v>0</v>
      </c>
      <c r="M258" s="6">
        <f>SUMIF(REG!$D$2:$D$124,HISTORICO!$N259,REG!$H$2:$H$124)+SUMIF(REG!$J$2:$J$124,HISTORICO!$N259,REG!$N$2:$N$124)+SUMIF(REG!$P$2:$P$124,HISTORICO!$N259,REG!$T$2:$T$124)+SUMIF(REG!$V$2:$V$124,HISTORICO!$N259,REG!$Z$2:$Z$124)+SUMIF(REG!$AB$2:$AB$124,HISTORICO!$N259,REG!$AF$2:$AF$124)</f>
        <v>0</v>
      </c>
      <c r="N258" s="6">
        <f>SUMIF(REG!$D$2:$D$124,HISTORICO!$N259,REG!$I$2:$I$124)+SUMIF(REG!$J$2:$J$124,HISTORICO!$N259,REG!$O$2:$O$124)+SUMIF(REG!$P$2:$P$124,HISTORICO!$N259,REG!$U$2:$U$124)+SUMIF(REG!$V$2:$V$124,HISTORICO!$N259,REG!$AA$2:$AA$124)+SUMIF(REG!$AB$2:$AB$124,HISTORICO!$N259,REG!$AG$2:$AG$124)</f>
        <v>0</v>
      </c>
      <c r="O258" s="6">
        <f>SUM(HISTORICO!$X259:$AA259)</f>
        <v>0</v>
      </c>
      <c r="P258" s="188">
        <f>HISTORICO!$AB259/HISTORICO!$O259</f>
        <v>0</v>
      </c>
    </row>
    <row r="259">
      <c r="A259" s="187" t="s">
        <v>664</v>
      </c>
      <c r="B259" s="6">
        <f>SUM(HISTORICO!$P260:$T260)</f>
        <v>1</v>
      </c>
      <c r="C259" s="6">
        <f>COUNTIF(REG!$D$2:$D$124,HISTORICO!$N260)</f>
        <v>0</v>
      </c>
      <c r="D259" s="6">
        <f>COUNTIF(REG!$J$2:$J$124,HISTORICO!$N260)</f>
        <v>0</v>
      </c>
      <c r="E259" s="6">
        <f>COUNTIF(REG!$P$2:$P$124,HISTORICO!$N260)</f>
        <v>0</v>
      </c>
      <c r="F259" s="6">
        <f>COUNTIF(REG!$V$2:$V$124,HISTORICO!$N260)</f>
        <v>0</v>
      </c>
      <c r="G259" s="6">
        <f>COUNTIF(REG!$AB$2:$AB$124,HISTORICO!$N260)</f>
        <v>0</v>
      </c>
      <c r="H259" s="161">
        <f>HISTORICO!$P260/HISTORICO!$O260</f>
        <v>0</v>
      </c>
      <c r="I259" s="161">
        <f>HISTORICO!$Q260/HISTORICO!$O260</f>
        <v>0</v>
      </c>
      <c r="J259" s="161">
        <f>(HISTORICO!$S260+HISTORICO!$T260)/HISTORICO!$O260</f>
        <v>1</v>
      </c>
      <c r="K259" s="6">
        <f>SUMIF(REG!$D$2:$D$124,HISTORICO!$N260,REG!$F$2:$F$124)+SUMIF(REG!$J$2:$J$124,HISTORICO!$N260,REG!$L$2:$L$124)+SUMIF(REG!$P$2:$P$124,HISTORICO!$N260,REG!$R$2:$R$124)+SUMIF(REG!$V$2:$V$124,HISTORICO!$N260,REG!$X$2:$X$124)+SUMIF(REG!$AB$2:$AB$124,HISTORICO!$N260,REG!$AD$2:$AD$124)</f>
        <v>0</v>
      </c>
      <c r="L259" s="6">
        <f>SUMIF(REG!$D$2:$D$124,HISTORICO!$N260,REG!$G$2:$G$124)+SUMIF(REG!$J$2:$J$124,HISTORICO!$N260,REG!$M$2:$M$124)+SUMIF(REG!$P$2:$P$124,HISTORICO!$N260,REG!$S$2:$S$124)+SUMIF(REG!$V$2:$V$124,HISTORICO!$N260,REG!$Y$2:$Y$124)+SUMIF(REG!$AB$2:$AB$124,HISTORICO!$N260,REG!$AE$2:$AE$124)</f>
        <v>0</v>
      </c>
      <c r="M259" s="6">
        <f>SUMIF(REG!$D$2:$D$124,HISTORICO!$N260,REG!$H$2:$H$124)+SUMIF(REG!$J$2:$J$124,HISTORICO!$N260,REG!$N$2:$N$124)+SUMIF(REG!$P$2:$P$124,HISTORICO!$N260,REG!$T$2:$T$124)+SUMIF(REG!$V$2:$V$124,HISTORICO!$N260,REG!$Z$2:$Z$124)+SUMIF(REG!$AB$2:$AB$124,HISTORICO!$N260,REG!$AF$2:$AF$124)</f>
        <v>0</v>
      </c>
      <c r="N259" s="6">
        <f>SUMIF(REG!$D$2:$D$124,HISTORICO!$N260,REG!$I$2:$I$124)+SUMIF(REG!$J$2:$J$124,HISTORICO!$N260,REG!$O$2:$O$124)+SUMIF(REG!$P$2:$P$124,HISTORICO!$N260,REG!$U$2:$U$124)+SUMIF(REG!$V$2:$V$124,HISTORICO!$N260,REG!$AA$2:$AA$124)+SUMIF(REG!$AB$2:$AB$124,HISTORICO!$N260,REG!$AG$2:$AG$124)</f>
        <v>0</v>
      </c>
      <c r="O259" s="6">
        <f>SUM(HISTORICO!$X260:$AA260)</f>
        <v>0</v>
      </c>
      <c r="P259" s="188">
        <f>HISTORICO!$AB260/HISTORICO!$O260</f>
        <v>0</v>
      </c>
    </row>
    <row r="260">
      <c r="A260" s="187" t="s">
        <v>665</v>
      </c>
      <c r="B260" s="6">
        <f>SUM(HISTORICO!$P261:$T261)</f>
        <v>1</v>
      </c>
      <c r="C260" s="6">
        <f>COUNTIF(REG!$D$2:$D$124,HISTORICO!$N261)</f>
        <v>0</v>
      </c>
      <c r="D260" s="6">
        <f>COUNTIF(REG!$J$2:$J$124,HISTORICO!$N261)</f>
        <v>0</v>
      </c>
      <c r="E260" s="6">
        <f>COUNTIF(REG!$P$2:$P$124,HISTORICO!$N261)</f>
        <v>0</v>
      </c>
      <c r="F260" s="6">
        <f>COUNTIF(REG!$V$2:$V$124,HISTORICO!$N261)</f>
        <v>0</v>
      </c>
      <c r="G260" s="6">
        <f>COUNTIF(REG!$AB$2:$AB$124,HISTORICO!$N261)</f>
        <v>0</v>
      </c>
      <c r="H260" s="161">
        <f>HISTORICO!$P261/HISTORICO!$O261</f>
        <v>0</v>
      </c>
      <c r="I260" s="161">
        <f>HISTORICO!$Q261/HISTORICO!$O261</f>
        <v>0</v>
      </c>
      <c r="J260" s="161">
        <f>(HISTORICO!$S261+HISTORICO!$T261)/HISTORICO!$O261</f>
        <v>1</v>
      </c>
      <c r="K260" s="6">
        <f>SUMIF(REG!$D$2:$D$124,HISTORICO!$N261,REG!$F$2:$F$124)+SUMIF(REG!$J$2:$J$124,HISTORICO!$N261,REG!$L$2:$L$124)+SUMIF(REG!$P$2:$P$124,HISTORICO!$N261,REG!$R$2:$R$124)+SUMIF(REG!$V$2:$V$124,HISTORICO!$N261,REG!$X$2:$X$124)+SUMIF(REG!$AB$2:$AB$124,HISTORICO!$N261,REG!$AD$2:$AD$124)</f>
        <v>0</v>
      </c>
      <c r="L260" s="6">
        <f>SUMIF(REG!$D$2:$D$124,HISTORICO!$N261,REG!$G$2:$G$124)+SUMIF(REG!$J$2:$J$124,HISTORICO!$N261,REG!$M$2:$M$124)+SUMIF(REG!$P$2:$P$124,HISTORICO!$N261,REG!$S$2:$S$124)+SUMIF(REG!$V$2:$V$124,HISTORICO!$N261,REG!$Y$2:$Y$124)+SUMIF(REG!$AB$2:$AB$124,HISTORICO!$N261,REG!$AE$2:$AE$124)</f>
        <v>0</v>
      </c>
      <c r="M260" s="6">
        <f>SUMIF(REG!$D$2:$D$124,HISTORICO!$N261,REG!$H$2:$H$124)+SUMIF(REG!$J$2:$J$124,HISTORICO!$N261,REG!$N$2:$N$124)+SUMIF(REG!$P$2:$P$124,HISTORICO!$N261,REG!$T$2:$T$124)+SUMIF(REG!$V$2:$V$124,HISTORICO!$N261,REG!$Z$2:$Z$124)+SUMIF(REG!$AB$2:$AB$124,HISTORICO!$N261,REG!$AF$2:$AF$124)</f>
        <v>0</v>
      </c>
      <c r="N260" s="6">
        <f>SUMIF(REG!$D$2:$D$124,HISTORICO!$N261,REG!$I$2:$I$124)+SUMIF(REG!$J$2:$J$124,HISTORICO!$N261,REG!$O$2:$O$124)+SUMIF(REG!$P$2:$P$124,HISTORICO!$N261,REG!$U$2:$U$124)+SUMIF(REG!$V$2:$V$124,HISTORICO!$N261,REG!$AA$2:$AA$124)+SUMIF(REG!$AB$2:$AB$124,HISTORICO!$N261,REG!$AG$2:$AG$124)</f>
        <v>0</v>
      </c>
      <c r="O260" s="6">
        <f>SUM(HISTORICO!$X261:$AA261)</f>
        <v>0</v>
      </c>
      <c r="P260" s="188">
        <f>HISTORICO!$AB261/HISTORICO!$O261</f>
        <v>0</v>
      </c>
    </row>
    <row r="261">
      <c r="A261" s="187" t="s">
        <v>666</v>
      </c>
      <c r="B261" s="6">
        <f>SUM(HISTORICO!$P262:$T262)</f>
        <v>1</v>
      </c>
      <c r="C261" s="6">
        <f>COUNTIF(REG!$D$2:$D$124,HISTORICO!$N262)</f>
        <v>0</v>
      </c>
      <c r="D261" s="6">
        <f>COUNTIF(REG!$J$2:$J$124,HISTORICO!$N262)</f>
        <v>0</v>
      </c>
      <c r="E261" s="6">
        <f>COUNTIF(REG!$P$2:$P$124,HISTORICO!$N262)</f>
        <v>0</v>
      </c>
      <c r="F261" s="6">
        <f>COUNTIF(REG!$V$2:$V$124,HISTORICO!$N262)</f>
        <v>0</v>
      </c>
      <c r="G261" s="6">
        <f>COUNTIF(REG!$AB$2:$AB$124,HISTORICO!$N262)</f>
        <v>0</v>
      </c>
      <c r="H261" s="161">
        <f>HISTORICO!$P262/HISTORICO!$O262</f>
        <v>0</v>
      </c>
      <c r="I261" s="161">
        <f>HISTORICO!$Q262/HISTORICO!$O262</f>
        <v>1</v>
      </c>
      <c r="J261" s="161">
        <f>(HISTORICO!$S262+HISTORICO!$T262)/HISTORICO!$O262</f>
        <v>0</v>
      </c>
      <c r="K261" s="6">
        <f>SUMIF(REG!$D$2:$D$124,HISTORICO!$N262,REG!$F$2:$F$124)+SUMIF(REG!$J$2:$J$124,HISTORICO!$N262,REG!$L$2:$L$124)+SUMIF(REG!$P$2:$P$124,HISTORICO!$N262,REG!$R$2:$R$124)+SUMIF(REG!$V$2:$V$124,HISTORICO!$N262,REG!$X$2:$X$124)+SUMIF(REG!$AB$2:$AB$124,HISTORICO!$N262,REG!$AD$2:$AD$124)</f>
        <v>0</v>
      </c>
      <c r="L261" s="6">
        <f>SUMIF(REG!$D$2:$D$124,HISTORICO!$N262,REG!$G$2:$G$124)+SUMIF(REG!$J$2:$J$124,HISTORICO!$N262,REG!$M$2:$M$124)+SUMIF(REG!$P$2:$P$124,HISTORICO!$N262,REG!$S$2:$S$124)+SUMIF(REG!$V$2:$V$124,HISTORICO!$N262,REG!$Y$2:$Y$124)+SUMIF(REG!$AB$2:$AB$124,HISTORICO!$N262,REG!$AE$2:$AE$124)</f>
        <v>0</v>
      </c>
      <c r="M261" s="6">
        <f>SUMIF(REG!$D$2:$D$124,HISTORICO!$N262,REG!$H$2:$H$124)+SUMIF(REG!$J$2:$J$124,HISTORICO!$N262,REG!$N$2:$N$124)+SUMIF(REG!$P$2:$P$124,HISTORICO!$N262,REG!$T$2:$T$124)+SUMIF(REG!$V$2:$V$124,HISTORICO!$N262,REG!$Z$2:$Z$124)+SUMIF(REG!$AB$2:$AB$124,HISTORICO!$N262,REG!$AF$2:$AF$124)</f>
        <v>0</v>
      </c>
      <c r="N261" s="6">
        <f>SUMIF(REG!$D$2:$D$124,HISTORICO!$N262,REG!$I$2:$I$124)+SUMIF(REG!$J$2:$J$124,HISTORICO!$N262,REG!$O$2:$O$124)+SUMIF(REG!$P$2:$P$124,HISTORICO!$N262,REG!$U$2:$U$124)+SUMIF(REG!$V$2:$V$124,HISTORICO!$N262,REG!$AA$2:$AA$124)+SUMIF(REG!$AB$2:$AB$124,HISTORICO!$N262,REG!$AG$2:$AG$124)</f>
        <v>0</v>
      </c>
      <c r="O261" s="6">
        <f>SUM(HISTORICO!$X262:$AA262)</f>
        <v>0</v>
      </c>
      <c r="P261" s="188">
        <f>HISTORICO!$AB262/HISTORICO!$O262</f>
        <v>0</v>
      </c>
    </row>
    <row r="262">
      <c r="A262" s="187" t="s">
        <v>667</v>
      </c>
      <c r="B262" s="6">
        <f>SUM(HISTORICO!$P263:$T263)</f>
        <v>1</v>
      </c>
      <c r="C262" s="6">
        <f>COUNTIF(REG!$D$2:$D$124,HISTORICO!$N263)</f>
        <v>0</v>
      </c>
      <c r="D262" s="6">
        <f>COUNTIF(REG!$J$2:$J$124,HISTORICO!$N263)</f>
        <v>0</v>
      </c>
      <c r="E262" s="6">
        <f>COUNTIF(REG!$P$2:$P$124,HISTORICO!$N263)</f>
        <v>0</v>
      </c>
      <c r="F262" s="6">
        <f>COUNTIF(REG!$V$2:$V$124,HISTORICO!$N263)</f>
        <v>0</v>
      </c>
      <c r="G262" s="6">
        <f>COUNTIF(REG!$AB$2:$AB$124,HISTORICO!$N263)</f>
        <v>0</v>
      </c>
      <c r="H262" s="161">
        <f>HISTORICO!$P263/HISTORICO!$O263</f>
        <v>0</v>
      </c>
      <c r="I262" s="161">
        <f>HISTORICO!$Q263/HISTORICO!$O263</f>
        <v>1</v>
      </c>
      <c r="J262" s="161">
        <f>(HISTORICO!$S263+HISTORICO!$T263)/HISTORICO!$O263</f>
        <v>0</v>
      </c>
      <c r="K262" s="6">
        <f>SUMIF(REG!$D$2:$D$124,HISTORICO!$N263,REG!$F$2:$F$124)+SUMIF(REG!$J$2:$J$124,HISTORICO!$N263,REG!$L$2:$L$124)+SUMIF(REG!$P$2:$P$124,HISTORICO!$N263,REG!$R$2:$R$124)+SUMIF(REG!$V$2:$V$124,HISTORICO!$N263,REG!$X$2:$X$124)+SUMIF(REG!$AB$2:$AB$124,HISTORICO!$N263,REG!$AD$2:$AD$124)</f>
        <v>0</v>
      </c>
      <c r="L262" s="6">
        <f>SUMIF(REG!$D$2:$D$124,HISTORICO!$N263,REG!$G$2:$G$124)+SUMIF(REG!$J$2:$J$124,HISTORICO!$N263,REG!$M$2:$M$124)+SUMIF(REG!$P$2:$P$124,HISTORICO!$N263,REG!$S$2:$S$124)+SUMIF(REG!$V$2:$V$124,HISTORICO!$N263,REG!$Y$2:$Y$124)+SUMIF(REG!$AB$2:$AB$124,HISTORICO!$N263,REG!$AE$2:$AE$124)</f>
        <v>0</v>
      </c>
      <c r="M262" s="6">
        <f>SUMIF(REG!$D$2:$D$124,HISTORICO!$N263,REG!$H$2:$H$124)+SUMIF(REG!$J$2:$J$124,HISTORICO!$N263,REG!$N$2:$N$124)+SUMIF(REG!$P$2:$P$124,HISTORICO!$N263,REG!$T$2:$T$124)+SUMIF(REG!$V$2:$V$124,HISTORICO!$N263,REG!$Z$2:$Z$124)+SUMIF(REG!$AB$2:$AB$124,HISTORICO!$N263,REG!$AF$2:$AF$124)</f>
        <v>0</v>
      </c>
      <c r="N262" s="6">
        <f>SUMIF(REG!$D$2:$D$124,HISTORICO!$N263,REG!$I$2:$I$124)+SUMIF(REG!$J$2:$J$124,HISTORICO!$N263,REG!$O$2:$O$124)+SUMIF(REG!$P$2:$P$124,HISTORICO!$N263,REG!$U$2:$U$124)+SUMIF(REG!$V$2:$V$124,HISTORICO!$N263,REG!$AA$2:$AA$124)+SUMIF(REG!$AB$2:$AB$124,HISTORICO!$N263,REG!$AG$2:$AG$124)</f>
        <v>0</v>
      </c>
      <c r="O262" s="6">
        <f>SUM(HISTORICO!$X263:$AA263)</f>
        <v>2</v>
      </c>
      <c r="P262" s="188">
        <f>HISTORICO!$AB263/HISTORICO!$O263</f>
        <v>2</v>
      </c>
    </row>
    <row r="263">
      <c r="A263" s="187" t="s">
        <v>668</v>
      </c>
      <c r="B263" s="6">
        <f>SUM(HISTORICO!$P264:$T264)</f>
        <v>1</v>
      </c>
      <c r="C263" s="6">
        <f>COUNTIF(REG!$D$2:$D$124,HISTORICO!$N264)</f>
        <v>0</v>
      </c>
      <c r="D263" s="6">
        <f>COUNTIF(REG!$J$2:$J$124,HISTORICO!$N264)</f>
        <v>0</v>
      </c>
      <c r="E263" s="6">
        <f>COUNTIF(REG!$P$2:$P$124,HISTORICO!$N264)</f>
        <v>0</v>
      </c>
      <c r="F263" s="6">
        <f>COUNTIF(REG!$V$2:$V$124,HISTORICO!$N264)</f>
        <v>0</v>
      </c>
      <c r="G263" s="6">
        <f>COUNTIF(REG!$AB$2:$AB$124,HISTORICO!$N264)</f>
        <v>0</v>
      </c>
      <c r="H263" s="161">
        <f>HISTORICO!$P264/HISTORICO!$O264</f>
        <v>0</v>
      </c>
      <c r="I263" s="161">
        <f>HISTORICO!$Q264/HISTORICO!$O264</f>
        <v>1</v>
      </c>
      <c r="J263" s="161">
        <f>(HISTORICO!$S264+HISTORICO!$T264)/HISTORICO!$O264</f>
        <v>0</v>
      </c>
      <c r="K263" s="6">
        <f>SUMIF(REG!$D$2:$D$124,HISTORICO!$N264,REG!$F$2:$F$124)+SUMIF(REG!$J$2:$J$124,HISTORICO!$N264,REG!$L$2:$L$124)+SUMIF(REG!$P$2:$P$124,HISTORICO!$N264,REG!$R$2:$R$124)+SUMIF(REG!$V$2:$V$124,HISTORICO!$N264,REG!$X$2:$X$124)+SUMIF(REG!$AB$2:$AB$124,HISTORICO!$N264,REG!$AD$2:$AD$124)</f>
        <v>0</v>
      </c>
      <c r="L263" s="6">
        <f>SUMIF(REG!$D$2:$D$124,HISTORICO!$N264,REG!$G$2:$G$124)+SUMIF(REG!$J$2:$J$124,HISTORICO!$N264,REG!$M$2:$M$124)+SUMIF(REG!$P$2:$P$124,HISTORICO!$N264,REG!$S$2:$S$124)+SUMIF(REG!$V$2:$V$124,HISTORICO!$N264,REG!$Y$2:$Y$124)+SUMIF(REG!$AB$2:$AB$124,HISTORICO!$N264,REG!$AE$2:$AE$124)</f>
        <v>0</v>
      </c>
      <c r="M263" s="6">
        <f>SUMIF(REG!$D$2:$D$124,HISTORICO!$N264,REG!$H$2:$H$124)+SUMIF(REG!$J$2:$J$124,HISTORICO!$N264,REG!$N$2:$N$124)+SUMIF(REG!$P$2:$P$124,HISTORICO!$N264,REG!$T$2:$T$124)+SUMIF(REG!$V$2:$V$124,HISTORICO!$N264,REG!$Z$2:$Z$124)+SUMIF(REG!$AB$2:$AB$124,HISTORICO!$N264,REG!$AF$2:$AF$124)</f>
        <v>0</v>
      </c>
      <c r="N263" s="6">
        <f>SUMIF(REG!$D$2:$D$124,HISTORICO!$N264,REG!$I$2:$I$124)+SUMIF(REG!$J$2:$J$124,HISTORICO!$N264,REG!$O$2:$O$124)+SUMIF(REG!$P$2:$P$124,HISTORICO!$N264,REG!$U$2:$U$124)+SUMIF(REG!$V$2:$V$124,HISTORICO!$N264,REG!$AA$2:$AA$124)+SUMIF(REG!$AB$2:$AB$124,HISTORICO!$N264,REG!$AG$2:$AG$124)</f>
        <v>0</v>
      </c>
      <c r="O263" s="6">
        <f>SUM(HISTORICO!$X264:$AA264)</f>
        <v>0</v>
      </c>
      <c r="P263" s="188">
        <f>HISTORICO!$AB264/HISTORICO!$O264</f>
        <v>0</v>
      </c>
    </row>
    <row r="264">
      <c r="A264" s="187" t="s">
        <v>669</v>
      </c>
      <c r="B264" s="6">
        <f>SUM(HISTORICO!$P265:$T265)</f>
        <v>1</v>
      </c>
      <c r="C264" s="6">
        <f>COUNTIF(REG!$D$2:$D$124,HISTORICO!$N265)</f>
        <v>0</v>
      </c>
      <c r="D264" s="6">
        <f>COUNTIF(REG!$J$2:$J$124,HISTORICO!$N265)</f>
        <v>0</v>
      </c>
      <c r="E264" s="6">
        <f>COUNTIF(REG!$P$2:$P$124,HISTORICO!$N265)</f>
        <v>0</v>
      </c>
      <c r="F264" s="6">
        <f>COUNTIF(REG!$V$2:$V$124,HISTORICO!$N265)</f>
        <v>0</v>
      </c>
      <c r="G264" s="6">
        <f>COUNTIF(REG!$AB$2:$AB$124,HISTORICO!$N265)</f>
        <v>0</v>
      </c>
      <c r="H264" s="161">
        <f>HISTORICO!$P265/HISTORICO!$O265</f>
        <v>0</v>
      </c>
      <c r="I264" s="161">
        <f>HISTORICO!$Q265/HISTORICO!$O265</f>
        <v>1</v>
      </c>
      <c r="J264" s="161">
        <f>(HISTORICO!$S265+HISTORICO!$T265)/HISTORICO!$O265</f>
        <v>0</v>
      </c>
      <c r="K264" s="6">
        <f>SUMIF(REG!$D$2:$D$124,HISTORICO!$N265,REG!$F$2:$F$124)+SUMIF(REG!$J$2:$J$124,HISTORICO!$N265,REG!$L$2:$L$124)+SUMIF(REG!$P$2:$P$124,HISTORICO!$N265,REG!$R$2:$R$124)+SUMIF(REG!$V$2:$V$124,HISTORICO!$N265,REG!$X$2:$X$124)+SUMIF(REG!$AB$2:$AB$124,HISTORICO!$N265,REG!$AD$2:$AD$124)</f>
        <v>0</v>
      </c>
      <c r="L264" s="6">
        <f>SUMIF(REG!$D$2:$D$124,HISTORICO!$N265,REG!$G$2:$G$124)+SUMIF(REG!$J$2:$J$124,HISTORICO!$N265,REG!$M$2:$M$124)+SUMIF(REG!$P$2:$P$124,HISTORICO!$N265,REG!$S$2:$S$124)+SUMIF(REG!$V$2:$V$124,HISTORICO!$N265,REG!$Y$2:$Y$124)+SUMIF(REG!$AB$2:$AB$124,HISTORICO!$N265,REG!$AE$2:$AE$124)</f>
        <v>0</v>
      </c>
      <c r="M264" s="6">
        <f>SUMIF(REG!$D$2:$D$124,HISTORICO!$N265,REG!$H$2:$H$124)+SUMIF(REG!$J$2:$J$124,HISTORICO!$N265,REG!$N$2:$N$124)+SUMIF(REG!$P$2:$P$124,HISTORICO!$N265,REG!$T$2:$T$124)+SUMIF(REG!$V$2:$V$124,HISTORICO!$N265,REG!$Z$2:$Z$124)+SUMIF(REG!$AB$2:$AB$124,HISTORICO!$N265,REG!$AF$2:$AF$124)</f>
        <v>0</v>
      </c>
      <c r="N264" s="6">
        <f>SUMIF(REG!$D$2:$D$124,HISTORICO!$N265,REG!$I$2:$I$124)+SUMIF(REG!$J$2:$J$124,HISTORICO!$N265,REG!$O$2:$O$124)+SUMIF(REG!$P$2:$P$124,HISTORICO!$N265,REG!$U$2:$U$124)+SUMIF(REG!$V$2:$V$124,HISTORICO!$N265,REG!$AA$2:$AA$124)+SUMIF(REG!$AB$2:$AB$124,HISTORICO!$N265,REG!$AG$2:$AG$124)</f>
        <v>0</v>
      </c>
      <c r="O264" s="6">
        <f>SUM(HISTORICO!$X265:$AA265)</f>
        <v>0</v>
      </c>
      <c r="P264" s="188">
        <f>HISTORICO!$AB265/HISTORICO!$O265</f>
        <v>0</v>
      </c>
    </row>
    <row r="265">
      <c r="A265" s="187" t="s">
        <v>671</v>
      </c>
      <c r="B265" s="6">
        <f>SUM(HISTORICO!$P266:$T266)</f>
        <v>1</v>
      </c>
      <c r="C265" s="6">
        <f>COUNTIF(REG!$D$2:$D$124,HISTORICO!$N266)</f>
        <v>0</v>
      </c>
      <c r="D265" s="6">
        <f>COUNTIF(REG!$J$2:$J$124,HISTORICO!$N266)</f>
        <v>0</v>
      </c>
      <c r="E265" s="6">
        <f>COUNTIF(REG!$P$2:$P$124,HISTORICO!$N266)</f>
        <v>0</v>
      </c>
      <c r="F265" s="6">
        <f>COUNTIF(REG!$V$2:$V$124,HISTORICO!$N266)</f>
        <v>0</v>
      </c>
      <c r="G265" s="6">
        <f>COUNTIF(REG!$AB$2:$AB$124,HISTORICO!$N266)</f>
        <v>0</v>
      </c>
      <c r="H265" s="161">
        <f>HISTORICO!$P266/HISTORICO!$O266</f>
        <v>0</v>
      </c>
      <c r="I265" s="161">
        <f>HISTORICO!$Q266/HISTORICO!$O266</f>
        <v>1</v>
      </c>
      <c r="J265" s="161">
        <f>(HISTORICO!$S266+HISTORICO!$T266)/HISTORICO!$O266</f>
        <v>0</v>
      </c>
      <c r="K265" s="6">
        <f>SUMIF(REG!$D$2:$D$124,HISTORICO!$N266,REG!$F$2:$F$124)+SUMIF(REG!$J$2:$J$124,HISTORICO!$N266,REG!$L$2:$L$124)+SUMIF(REG!$P$2:$P$124,HISTORICO!$N266,REG!$R$2:$R$124)+SUMIF(REG!$V$2:$V$124,HISTORICO!$N266,REG!$X$2:$X$124)+SUMIF(REG!$AB$2:$AB$124,HISTORICO!$N266,REG!$AD$2:$AD$124)</f>
        <v>0</v>
      </c>
      <c r="L265" s="6">
        <f>SUMIF(REG!$D$2:$D$124,HISTORICO!$N266,REG!$G$2:$G$124)+SUMIF(REG!$J$2:$J$124,HISTORICO!$N266,REG!$M$2:$M$124)+SUMIF(REG!$P$2:$P$124,HISTORICO!$N266,REG!$S$2:$S$124)+SUMIF(REG!$V$2:$V$124,HISTORICO!$N266,REG!$Y$2:$Y$124)+SUMIF(REG!$AB$2:$AB$124,HISTORICO!$N266,REG!$AE$2:$AE$124)</f>
        <v>0</v>
      </c>
      <c r="M265" s="6">
        <f>SUMIF(REG!$D$2:$D$124,HISTORICO!$N266,REG!$H$2:$H$124)+SUMIF(REG!$J$2:$J$124,HISTORICO!$N266,REG!$N$2:$N$124)+SUMIF(REG!$P$2:$P$124,HISTORICO!$N266,REG!$T$2:$T$124)+SUMIF(REG!$V$2:$V$124,HISTORICO!$N266,REG!$Z$2:$Z$124)+SUMIF(REG!$AB$2:$AB$124,HISTORICO!$N266,REG!$AF$2:$AF$124)</f>
        <v>0</v>
      </c>
      <c r="N265" s="6">
        <f>SUMIF(REG!$D$2:$D$124,HISTORICO!$N266,REG!$I$2:$I$124)+SUMIF(REG!$J$2:$J$124,HISTORICO!$N266,REG!$O$2:$O$124)+SUMIF(REG!$P$2:$P$124,HISTORICO!$N266,REG!$U$2:$U$124)+SUMIF(REG!$V$2:$V$124,HISTORICO!$N266,REG!$AA$2:$AA$124)+SUMIF(REG!$AB$2:$AB$124,HISTORICO!$N266,REG!$AG$2:$AG$124)</f>
        <v>0</v>
      </c>
      <c r="O265" s="6">
        <f>SUM(HISTORICO!$X266:$AA266)</f>
        <v>0</v>
      </c>
      <c r="P265" s="188">
        <f>HISTORICO!$AB266/HISTORICO!$O266</f>
        <v>0</v>
      </c>
    </row>
    <row r="266">
      <c r="A266" s="187" t="s">
        <v>672</v>
      </c>
      <c r="B266" s="6">
        <f>SUM(HISTORICO!$P267:$T267)</f>
        <v>1</v>
      </c>
      <c r="C266" s="6">
        <f>COUNTIF(REG!$D$2:$D$124,HISTORICO!$N267)</f>
        <v>0</v>
      </c>
      <c r="D266" s="6">
        <f>COUNTIF(REG!$J$2:$J$124,HISTORICO!$N267)</f>
        <v>0</v>
      </c>
      <c r="E266" s="6">
        <f>COUNTIF(REG!$P$2:$P$124,HISTORICO!$N267)</f>
        <v>0</v>
      </c>
      <c r="F266" s="6">
        <f>COUNTIF(REG!$V$2:$V$124,HISTORICO!$N267)</f>
        <v>0</v>
      </c>
      <c r="G266" s="6">
        <f>COUNTIF(REG!$AB$2:$AB$124,HISTORICO!$N267)</f>
        <v>0</v>
      </c>
      <c r="H266" s="161">
        <f>HISTORICO!$P267/HISTORICO!$O267</f>
        <v>0</v>
      </c>
      <c r="I266" s="161">
        <f>HISTORICO!$Q267/HISTORICO!$O267</f>
        <v>1</v>
      </c>
      <c r="J266" s="161">
        <f>(HISTORICO!$S267+HISTORICO!$T267)/HISTORICO!$O267</f>
        <v>0</v>
      </c>
      <c r="K266" s="6">
        <f>SUMIF(REG!$D$2:$D$124,HISTORICO!$N267,REG!$F$2:$F$124)+SUMIF(REG!$J$2:$J$124,HISTORICO!$N267,REG!$L$2:$L$124)+SUMIF(REG!$P$2:$P$124,HISTORICO!$N267,REG!$R$2:$R$124)+SUMIF(REG!$V$2:$V$124,HISTORICO!$N267,REG!$X$2:$X$124)+SUMIF(REG!$AB$2:$AB$124,HISTORICO!$N267,REG!$AD$2:$AD$124)</f>
        <v>0</v>
      </c>
      <c r="L266" s="6">
        <f>SUMIF(REG!$D$2:$D$124,HISTORICO!$N267,REG!$G$2:$G$124)+SUMIF(REG!$J$2:$J$124,HISTORICO!$N267,REG!$M$2:$M$124)+SUMIF(REG!$P$2:$P$124,HISTORICO!$N267,REG!$S$2:$S$124)+SUMIF(REG!$V$2:$V$124,HISTORICO!$N267,REG!$Y$2:$Y$124)+SUMIF(REG!$AB$2:$AB$124,HISTORICO!$N267,REG!$AE$2:$AE$124)</f>
        <v>0</v>
      </c>
      <c r="M266" s="6">
        <f>SUMIF(REG!$D$2:$D$124,HISTORICO!$N267,REG!$H$2:$H$124)+SUMIF(REG!$J$2:$J$124,HISTORICO!$N267,REG!$N$2:$N$124)+SUMIF(REG!$P$2:$P$124,HISTORICO!$N267,REG!$T$2:$T$124)+SUMIF(REG!$V$2:$V$124,HISTORICO!$N267,REG!$Z$2:$Z$124)+SUMIF(REG!$AB$2:$AB$124,HISTORICO!$N267,REG!$AF$2:$AF$124)</f>
        <v>0</v>
      </c>
      <c r="N266" s="6">
        <f>SUMIF(REG!$D$2:$D$124,HISTORICO!$N267,REG!$I$2:$I$124)+SUMIF(REG!$J$2:$J$124,HISTORICO!$N267,REG!$O$2:$O$124)+SUMIF(REG!$P$2:$P$124,HISTORICO!$N267,REG!$U$2:$U$124)+SUMIF(REG!$V$2:$V$124,HISTORICO!$N267,REG!$AA$2:$AA$124)+SUMIF(REG!$AB$2:$AB$124,HISTORICO!$N267,REG!$AG$2:$AG$124)</f>
        <v>0</v>
      </c>
      <c r="O266" s="6">
        <f>SUM(HISTORICO!$X267:$AA267)</f>
        <v>0</v>
      </c>
      <c r="P266" s="188">
        <f>HISTORICO!$AB267/HISTORICO!$O267</f>
        <v>0</v>
      </c>
    </row>
    <row r="267">
      <c r="A267" s="187" t="s">
        <v>673</v>
      </c>
      <c r="B267" s="6">
        <f>SUM(HISTORICO!$P268:$T268)</f>
        <v>1</v>
      </c>
      <c r="C267" s="6">
        <f>COUNTIF(REG!$D$2:$D$124,HISTORICO!$N268)</f>
        <v>0</v>
      </c>
      <c r="D267" s="6">
        <f>COUNTIF(REG!$J$2:$J$124,HISTORICO!$N268)</f>
        <v>0</v>
      </c>
      <c r="E267" s="6">
        <f>COUNTIF(REG!$P$2:$P$124,HISTORICO!$N268)</f>
        <v>0</v>
      </c>
      <c r="F267" s="6">
        <f>COUNTIF(REG!$V$2:$V$124,HISTORICO!$N268)</f>
        <v>0</v>
      </c>
      <c r="G267" s="6">
        <f>COUNTIF(REG!$AB$2:$AB$124,HISTORICO!$N268)</f>
        <v>0</v>
      </c>
      <c r="H267" s="161">
        <f>HISTORICO!$P268/HISTORICO!$O268</f>
        <v>0</v>
      </c>
      <c r="I267" s="161">
        <f>HISTORICO!$Q268/HISTORICO!$O268</f>
        <v>1</v>
      </c>
      <c r="J267" s="161">
        <f>(HISTORICO!$S268+HISTORICO!$T268)/HISTORICO!$O268</f>
        <v>0</v>
      </c>
      <c r="K267" s="6">
        <f>SUMIF(REG!$D$2:$D$124,HISTORICO!$N268,REG!$F$2:$F$124)+SUMIF(REG!$J$2:$J$124,HISTORICO!$N268,REG!$L$2:$L$124)+SUMIF(REG!$P$2:$P$124,HISTORICO!$N268,REG!$R$2:$R$124)+SUMIF(REG!$V$2:$V$124,HISTORICO!$N268,REG!$X$2:$X$124)+SUMIF(REG!$AB$2:$AB$124,HISTORICO!$N268,REG!$AD$2:$AD$124)</f>
        <v>0</v>
      </c>
      <c r="L267" s="6">
        <f>SUMIF(REG!$D$2:$D$124,HISTORICO!$N268,REG!$G$2:$G$124)+SUMIF(REG!$J$2:$J$124,HISTORICO!$N268,REG!$M$2:$M$124)+SUMIF(REG!$P$2:$P$124,HISTORICO!$N268,REG!$S$2:$S$124)+SUMIF(REG!$V$2:$V$124,HISTORICO!$N268,REG!$Y$2:$Y$124)+SUMIF(REG!$AB$2:$AB$124,HISTORICO!$N268,REG!$AE$2:$AE$124)</f>
        <v>0</v>
      </c>
      <c r="M267" s="6">
        <f>SUMIF(REG!$D$2:$D$124,HISTORICO!$N268,REG!$H$2:$H$124)+SUMIF(REG!$J$2:$J$124,HISTORICO!$N268,REG!$N$2:$N$124)+SUMIF(REG!$P$2:$P$124,HISTORICO!$N268,REG!$T$2:$T$124)+SUMIF(REG!$V$2:$V$124,HISTORICO!$N268,REG!$Z$2:$Z$124)+SUMIF(REG!$AB$2:$AB$124,HISTORICO!$N268,REG!$AF$2:$AF$124)</f>
        <v>0</v>
      </c>
      <c r="N267" s="6">
        <f>SUMIF(REG!$D$2:$D$124,HISTORICO!$N268,REG!$I$2:$I$124)+SUMIF(REG!$J$2:$J$124,HISTORICO!$N268,REG!$O$2:$O$124)+SUMIF(REG!$P$2:$P$124,HISTORICO!$N268,REG!$U$2:$U$124)+SUMIF(REG!$V$2:$V$124,HISTORICO!$N268,REG!$AA$2:$AA$124)+SUMIF(REG!$AB$2:$AB$124,HISTORICO!$N268,REG!$AG$2:$AG$124)</f>
        <v>0</v>
      </c>
      <c r="O267" s="6">
        <f>SUM(HISTORICO!$X268:$AA268)</f>
        <v>0</v>
      </c>
      <c r="P267" s="188">
        <f>HISTORICO!$AB268/HISTORICO!$O268</f>
        <v>0</v>
      </c>
    </row>
    <row r="268">
      <c r="A268" s="187" t="s">
        <v>676</v>
      </c>
      <c r="B268" s="6">
        <f>SUM(HISTORICO!$P269:$T269)</f>
        <v>1</v>
      </c>
      <c r="C268" s="6">
        <f>COUNTIF(REG!$D$2:$D$124,HISTORICO!$N269)</f>
        <v>0</v>
      </c>
      <c r="D268" s="6">
        <f>COUNTIF(REG!$J$2:$J$124,HISTORICO!$N269)</f>
        <v>0</v>
      </c>
      <c r="E268" s="6">
        <f>COUNTIF(REG!$P$2:$P$124,HISTORICO!$N269)</f>
        <v>0</v>
      </c>
      <c r="F268" s="6">
        <f>COUNTIF(REG!$V$2:$V$124,HISTORICO!$N269)</f>
        <v>0</v>
      </c>
      <c r="G268" s="6">
        <f>COUNTIF(REG!$AB$2:$AB$124,HISTORICO!$N269)</f>
        <v>0</v>
      </c>
      <c r="H268" s="161">
        <f>HISTORICO!$P269/HISTORICO!$O269</f>
        <v>0</v>
      </c>
      <c r="I268" s="161">
        <f>HISTORICO!$Q269/HISTORICO!$O269</f>
        <v>1</v>
      </c>
      <c r="J268" s="161">
        <f>(HISTORICO!$S269+HISTORICO!$T269)/HISTORICO!$O269</f>
        <v>0</v>
      </c>
      <c r="K268" s="6">
        <f>SUMIF(REG!$D$2:$D$124,HISTORICO!$N269,REG!$F$2:$F$124)+SUMIF(REG!$J$2:$J$124,HISTORICO!$N269,REG!$L$2:$L$124)+SUMIF(REG!$P$2:$P$124,HISTORICO!$N269,REG!$R$2:$R$124)+SUMIF(REG!$V$2:$V$124,HISTORICO!$N269,REG!$X$2:$X$124)+SUMIF(REG!$AB$2:$AB$124,HISTORICO!$N269,REG!$AD$2:$AD$124)</f>
        <v>0</v>
      </c>
      <c r="L268" s="6">
        <f>SUMIF(REG!$D$2:$D$124,HISTORICO!$N269,REG!$G$2:$G$124)+SUMIF(REG!$J$2:$J$124,HISTORICO!$N269,REG!$M$2:$M$124)+SUMIF(REG!$P$2:$P$124,HISTORICO!$N269,REG!$S$2:$S$124)+SUMIF(REG!$V$2:$V$124,HISTORICO!$N269,REG!$Y$2:$Y$124)+SUMIF(REG!$AB$2:$AB$124,HISTORICO!$N269,REG!$AE$2:$AE$124)</f>
        <v>0</v>
      </c>
      <c r="M268" s="6">
        <f>SUMIF(REG!$D$2:$D$124,HISTORICO!$N269,REG!$H$2:$H$124)+SUMIF(REG!$J$2:$J$124,HISTORICO!$N269,REG!$N$2:$N$124)+SUMIF(REG!$P$2:$P$124,HISTORICO!$N269,REG!$T$2:$T$124)+SUMIF(REG!$V$2:$V$124,HISTORICO!$N269,REG!$Z$2:$Z$124)+SUMIF(REG!$AB$2:$AB$124,HISTORICO!$N269,REG!$AF$2:$AF$124)</f>
        <v>0</v>
      </c>
      <c r="N268" s="6">
        <f>SUMIF(REG!$D$2:$D$124,HISTORICO!$N269,REG!$I$2:$I$124)+SUMIF(REG!$J$2:$J$124,HISTORICO!$N269,REG!$O$2:$O$124)+SUMIF(REG!$P$2:$P$124,HISTORICO!$N269,REG!$U$2:$U$124)+SUMIF(REG!$V$2:$V$124,HISTORICO!$N269,REG!$AA$2:$AA$124)+SUMIF(REG!$AB$2:$AB$124,HISTORICO!$N269,REG!$AG$2:$AG$124)</f>
        <v>0</v>
      </c>
      <c r="O268" s="6">
        <f>SUM(HISTORICO!$X269:$AA269)</f>
        <v>0</v>
      </c>
      <c r="P268" s="188">
        <f>HISTORICO!$AB269/HISTORICO!$O269</f>
        <v>0</v>
      </c>
    </row>
    <row r="269">
      <c r="A269" s="187" t="s">
        <v>677</v>
      </c>
      <c r="B269" s="6">
        <f>SUM(HISTORICO!$P270:$T270)</f>
        <v>1</v>
      </c>
      <c r="C269" s="6">
        <f>COUNTIF(REG!$D$2:$D$124,HISTORICO!$N270)</f>
        <v>0</v>
      </c>
      <c r="D269" s="6">
        <f>COUNTIF(REG!$J$2:$J$124,HISTORICO!$N270)</f>
        <v>0</v>
      </c>
      <c r="E269" s="6">
        <f>COUNTIF(REG!$P$2:$P$124,HISTORICO!$N270)</f>
        <v>0</v>
      </c>
      <c r="F269" s="6">
        <f>COUNTIF(REG!$V$2:$V$124,HISTORICO!$N270)</f>
        <v>0</v>
      </c>
      <c r="G269" s="6">
        <f>COUNTIF(REG!$AB$2:$AB$124,HISTORICO!$N270)</f>
        <v>0</v>
      </c>
      <c r="H269" s="161">
        <f>HISTORICO!$P270/HISTORICO!$O270</f>
        <v>1</v>
      </c>
      <c r="I269" s="161">
        <f>HISTORICO!$Q270/HISTORICO!$O270</f>
        <v>0</v>
      </c>
      <c r="J269" s="161">
        <f>(HISTORICO!$S270+HISTORICO!$T270)/HISTORICO!$O270</f>
        <v>0</v>
      </c>
      <c r="K269" s="6">
        <f>SUMIF(REG!$D$2:$D$124,HISTORICO!$N270,REG!$F$2:$F$124)+SUMIF(REG!$J$2:$J$124,HISTORICO!$N270,REG!$L$2:$L$124)+SUMIF(REG!$P$2:$P$124,HISTORICO!$N270,REG!$R$2:$R$124)+SUMIF(REG!$V$2:$V$124,HISTORICO!$N270,REG!$X$2:$X$124)+SUMIF(REG!$AB$2:$AB$124,HISTORICO!$N270,REG!$AD$2:$AD$124)</f>
        <v>0</v>
      </c>
      <c r="L269" s="6">
        <f>SUMIF(REG!$D$2:$D$124,HISTORICO!$N270,REG!$G$2:$G$124)+SUMIF(REG!$J$2:$J$124,HISTORICO!$N270,REG!$M$2:$M$124)+SUMIF(REG!$P$2:$P$124,HISTORICO!$N270,REG!$S$2:$S$124)+SUMIF(REG!$V$2:$V$124,HISTORICO!$N270,REG!$Y$2:$Y$124)+SUMIF(REG!$AB$2:$AB$124,HISTORICO!$N270,REG!$AE$2:$AE$124)</f>
        <v>0</v>
      </c>
      <c r="M269" s="6">
        <f>SUMIF(REG!$D$2:$D$124,HISTORICO!$N270,REG!$H$2:$H$124)+SUMIF(REG!$J$2:$J$124,HISTORICO!$N270,REG!$N$2:$N$124)+SUMIF(REG!$P$2:$P$124,HISTORICO!$N270,REG!$T$2:$T$124)+SUMIF(REG!$V$2:$V$124,HISTORICO!$N270,REG!$Z$2:$Z$124)+SUMIF(REG!$AB$2:$AB$124,HISTORICO!$N270,REG!$AF$2:$AF$124)</f>
        <v>0</v>
      </c>
      <c r="N269" s="6">
        <f>SUMIF(REG!$D$2:$D$124,HISTORICO!$N270,REG!$I$2:$I$124)+SUMIF(REG!$J$2:$J$124,HISTORICO!$N270,REG!$O$2:$O$124)+SUMIF(REG!$P$2:$P$124,HISTORICO!$N270,REG!$U$2:$U$124)+SUMIF(REG!$V$2:$V$124,HISTORICO!$N270,REG!$AA$2:$AA$124)+SUMIF(REG!$AB$2:$AB$124,HISTORICO!$N270,REG!$AG$2:$AG$124)</f>
        <v>0</v>
      </c>
      <c r="O269" s="6">
        <f>SUM(HISTORICO!$X270:$AA270)</f>
        <v>2</v>
      </c>
      <c r="P269" s="188">
        <f>HISTORICO!$AB270/HISTORICO!$O270</f>
        <v>2</v>
      </c>
    </row>
    <row r="270">
      <c r="A270" s="187" t="s">
        <v>678</v>
      </c>
      <c r="B270" s="6">
        <f>SUM(HISTORICO!$P271:$T271)</f>
        <v>1</v>
      </c>
      <c r="C270" s="6">
        <f>COUNTIF(REG!$D$2:$D$124,HISTORICO!$N271)</f>
        <v>0</v>
      </c>
      <c r="D270" s="6">
        <f>COUNTIF(REG!$J$2:$J$124,HISTORICO!$N271)</f>
        <v>0</v>
      </c>
      <c r="E270" s="6">
        <f>COUNTIF(REG!$P$2:$P$124,HISTORICO!$N271)</f>
        <v>0</v>
      </c>
      <c r="F270" s="6">
        <f>COUNTIF(REG!$V$2:$V$124,HISTORICO!$N271)</f>
        <v>0</v>
      </c>
      <c r="G270" s="6">
        <f>COUNTIF(REG!$AB$2:$AB$124,HISTORICO!$N271)</f>
        <v>0</v>
      </c>
      <c r="H270" s="161">
        <f>HISTORICO!$P271/HISTORICO!$O271</f>
        <v>1</v>
      </c>
      <c r="I270" s="161">
        <f>HISTORICO!$Q271/HISTORICO!$O271</f>
        <v>0</v>
      </c>
      <c r="J270" s="161">
        <f>(HISTORICO!$S271+HISTORICO!$T271)/HISTORICO!$O271</f>
        <v>0</v>
      </c>
      <c r="K270" s="6">
        <f>SUMIF(REG!$D$2:$D$124,HISTORICO!$N271,REG!$F$2:$F$124)+SUMIF(REG!$J$2:$J$124,HISTORICO!$N271,REG!$L$2:$L$124)+SUMIF(REG!$P$2:$P$124,HISTORICO!$N271,REG!$R$2:$R$124)+SUMIF(REG!$V$2:$V$124,HISTORICO!$N271,REG!$X$2:$X$124)+SUMIF(REG!$AB$2:$AB$124,HISTORICO!$N271,REG!$AD$2:$AD$124)</f>
        <v>0</v>
      </c>
      <c r="L270" s="6">
        <f>SUMIF(REG!$D$2:$D$124,HISTORICO!$N271,REG!$G$2:$G$124)+SUMIF(REG!$J$2:$J$124,HISTORICO!$N271,REG!$M$2:$M$124)+SUMIF(REG!$P$2:$P$124,HISTORICO!$N271,REG!$S$2:$S$124)+SUMIF(REG!$V$2:$V$124,HISTORICO!$N271,REG!$Y$2:$Y$124)+SUMIF(REG!$AB$2:$AB$124,HISTORICO!$N271,REG!$AE$2:$AE$124)</f>
        <v>0</v>
      </c>
      <c r="M270" s="6">
        <f>SUMIF(REG!$D$2:$D$124,HISTORICO!$N271,REG!$H$2:$H$124)+SUMIF(REG!$J$2:$J$124,HISTORICO!$N271,REG!$N$2:$N$124)+SUMIF(REG!$P$2:$P$124,HISTORICO!$N271,REG!$T$2:$T$124)+SUMIF(REG!$V$2:$V$124,HISTORICO!$N271,REG!$Z$2:$Z$124)+SUMIF(REG!$AB$2:$AB$124,HISTORICO!$N271,REG!$AF$2:$AF$124)</f>
        <v>0</v>
      </c>
      <c r="N270" s="6">
        <f>SUMIF(REG!$D$2:$D$124,HISTORICO!$N271,REG!$I$2:$I$124)+SUMIF(REG!$J$2:$J$124,HISTORICO!$N271,REG!$O$2:$O$124)+SUMIF(REG!$P$2:$P$124,HISTORICO!$N271,REG!$U$2:$U$124)+SUMIF(REG!$V$2:$V$124,HISTORICO!$N271,REG!$AA$2:$AA$124)+SUMIF(REG!$AB$2:$AB$124,HISTORICO!$N271,REG!$AG$2:$AG$124)</f>
        <v>0</v>
      </c>
      <c r="O270" s="6">
        <f>SUM(HISTORICO!$X271:$AA271)</f>
        <v>3</v>
      </c>
      <c r="P270" s="188">
        <f>HISTORICO!$AB271/HISTORICO!$O271</f>
        <v>3</v>
      </c>
    </row>
    <row r="271">
      <c r="A271" s="187" t="s">
        <v>674</v>
      </c>
      <c r="B271" s="6">
        <f>SUM(HISTORICO!$P272:$T272)</f>
        <v>1</v>
      </c>
      <c r="C271" s="6">
        <f>COUNTIF(REG!$D$2:$D$124,HISTORICO!$N272)</f>
        <v>0</v>
      </c>
      <c r="D271" s="6">
        <f>COUNTIF(REG!$J$2:$J$124,HISTORICO!$N272)</f>
        <v>0</v>
      </c>
      <c r="E271" s="6">
        <f>COUNTIF(REG!$P$2:$P$124,HISTORICO!$N272)</f>
        <v>0</v>
      </c>
      <c r="F271" s="6">
        <f>COUNTIF(REG!$V$2:$V$124,HISTORICO!$N272)</f>
        <v>0</v>
      </c>
      <c r="G271" s="6">
        <f>COUNTIF(REG!$AB$2:$AB$124,HISTORICO!$N272)</f>
        <v>0</v>
      </c>
      <c r="H271" s="161">
        <f>HISTORICO!$P272/HISTORICO!$O272</f>
        <v>1</v>
      </c>
      <c r="I271" s="161">
        <f>HISTORICO!$Q272/HISTORICO!$O272</f>
        <v>0</v>
      </c>
      <c r="J271" s="161">
        <f>(HISTORICO!$S272+HISTORICO!$T272)/HISTORICO!$O272</f>
        <v>0</v>
      </c>
      <c r="K271" s="6">
        <f>SUMIF(REG!$D$2:$D$124,HISTORICO!$N272,REG!$F$2:$F$124)+SUMIF(REG!$J$2:$J$124,HISTORICO!$N272,REG!$L$2:$L$124)+SUMIF(REG!$P$2:$P$124,HISTORICO!$N272,REG!$R$2:$R$124)+SUMIF(REG!$V$2:$V$124,HISTORICO!$N272,REG!$X$2:$X$124)+SUMIF(REG!$AB$2:$AB$124,HISTORICO!$N272,REG!$AD$2:$AD$124)</f>
        <v>0</v>
      </c>
      <c r="L271" s="6">
        <f>SUMIF(REG!$D$2:$D$124,HISTORICO!$N272,REG!$G$2:$G$124)+SUMIF(REG!$J$2:$J$124,HISTORICO!$N272,REG!$M$2:$M$124)+SUMIF(REG!$P$2:$P$124,HISTORICO!$N272,REG!$S$2:$S$124)+SUMIF(REG!$V$2:$V$124,HISTORICO!$N272,REG!$Y$2:$Y$124)+SUMIF(REG!$AB$2:$AB$124,HISTORICO!$N272,REG!$AE$2:$AE$124)</f>
        <v>0</v>
      </c>
      <c r="M271" s="6">
        <f>SUMIF(REG!$D$2:$D$124,HISTORICO!$N272,REG!$H$2:$H$124)+SUMIF(REG!$J$2:$J$124,HISTORICO!$N272,REG!$N$2:$N$124)+SUMIF(REG!$P$2:$P$124,HISTORICO!$N272,REG!$T$2:$T$124)+SUMIF(REG!$V$2:$V$124,HISTORICO!$N272,REG!$Z$2:$Z$124)+SUMIF(REG!$AB$2:$AB$124,HISTORICO!$N272,REG!$AF$2:$AF$124)</f>
        <v>0</v>
      </c>
      <c r="N271" s="6">
        <f>SUMIF(REG!$D$2:$D$124,HISTORICO!$N272,REG!$I$2:$I$124)+SUMIF(REG!$J$2:$J$124,HISTORICO!$N272,REG!$O$2:$O$124)+SUMIF(REG!$P$2:$P$124,HISTORICO!$N272,REG!$U$2:$U$124)+SUMIF(REG!$V$2:$V$124,HISTORICO!$N272,REG!$AA$2:$AA$124)+SUMIF(REG!$AB$2:$AB$124,HISTORICO!$N272,REG!$AG$2:$AG$124)</f>
        <v>0</v>
      </c>
      <c r="O271" s="6">
        <f>SUM(HISTORICO!$X272:$AA272)</f>
        <v>2</v>
      </c>
      <c r="P271" s="188">
        <f>HISTORICO!$AB272/HISTORICO!$O272</f>
        <v>2</v>
      </c>
    </row>
    <row r="272">
      <c r="A272" s="187" t="s">
        <v>675</v>
      </c>
      <c r="B272" s="6">
        <f>SUM(HISTORICO!$P273:$T273)</f>
        <v>1</v>
      </c>
      <c r="C272" s="6">
        <f>COUNTIF(REG!$D$2:$D$124,HISTORICO!$N273)</f>
        <v>0</v>
      </c>
      <c r="D272" s="6">
        <f>COUNTIF(REG!$J$2:$J$124,HISTORICO!$N273)</f>
        <v>0</v>
      </c>
      <c r="E272" s="6">
        <f>COUNTIF(REG!$P$2:$P$124,HISTORICO!$N273)</f>
        <v>0</v>
      </c>
      <c r="F272" s="6">
        <f>COUNTIF(REG!$V$2:$V$124,HISTORICO!$N273)</f>
        <v>0</v>
      </c>
      <c r="G272" s="6">
        <f>COUNTIF(REG!$AB$2:$AB$124,HISTORICO!$N273)</f>
        <v>0</v>
      </c>
      <c r="H272" s="161">
        <f>HISTORICO!$P273/HISTORICO!$O273</f>
        <v>0</v>
      </c>
      <c r="I272" s="161">
        <f>HISTORICO!$Q273/HISTORICO!$O273</f>
        <v>0</v>
      </c>
      <c r="J272" s="161">
        <f>(HISTORICO!$S273+HISTORICO!$T273)/HISTORICO!$O273</f>
        <v>0</v>
      </c>
      <c r="K272" s="6">
        <f>SUMIF(REG!$D$2:$D$124,HISTORICO!$N273,REG!$F$2:$F$124)+SUMIF(REG!$J$2:$J$124,HISTORICO!$N273,REG!$L$2:$L$124)+SUMIF(REG!$P$2:$P$124,HISTORICO!$N273,REG!$R$2:$R$124)+SUMIF(REG!$V$2:$V$124,HISTORICO!$N273,REG!$X$2:$X$124)+SUMIF(REG!$AB$2:$AB$124,HISTORICO!$N273,REG!$AD$2:$AD$124)</f>
        <v>0</v>
      </c>
      <c r="L272" s="6">
        <f>SUMIF(REG!$D$2:$D$124,HISTORICO!$N273,REG!$G$2:$G$124)+SUMIF(REG!$J$2:$J$124,HISTORICO!$N273,REG!$M$2:$M$124)+SUMIF(REG!$P$2:$P$124,HISTORICO!$N273,REG!$S$2:$S$124)+SUMIF(REG!$V$2:$V$124,HISTORICO!$N273,REG!$Y$2:$Y$124)+SUMIF(REG!$AB$2:$AB$124,HISTORICO!$N273,REG!$AE$2:$AE$124)</f>
        <v>0</v>
      </c>
      <c r="M272" s="6">
        <f>SUMIF(REG!$D$2:$D$124,HISTORICO!$N273,REG!$H$2:$H$124)+SUMIF(REG!$J$2:$J$124,HISTORICO!$N273,REG!$N$2:$N$124)+SUMIF(REG!$P$2:$P$124,HISTORICO!$N273,REG!$T$2:$T$124)+SUMIF(REG!$V$2:$V$124,HISTORICO!$N273,REG!$Z$2:$Z$124)+SUMIF(REG!$AB$2:$AB$124,HISTORICO!$N273,REG!$AF$2:$AF$124)</f>
        <v>0</v>
      </c>
      <c r="N272" s="6">
        <f>SUMIF(REG!$D$2:$D$124,HISTORICO!$N273,REG!$I$2:$I$124)+SUMIF(REG!$J$2:$J$124,HISTORICO!$N273,REG!$O$2:$O$124)+SUMIF(REG!$P$2:$P$124,HISTORICO!$N273,REG!$U$2:$U$124)+SUMIF(REG!$V$2:$V$124,HISTORICO!$N273,REG!$AA$2:$AA$124)+SUMIF(REG!$AB$2:$AB$124,HISTORICO!$N273,REG!$AG$2:$AG$124)</f>
        <v>0</v>
      </c>
      <c r="O272" s="6">
        <f>SUM(HISTORICO!$X273:$AA273)</f>
        <v>0</v>
      </c>
      <c r="P272" s="188">
        <f>HISTORICO!$AB273/HISTORICO!$O273</f>
        <v>0</v>
      </c>
    </row>
    <row r="273">
      <c r="A273" s="187" t="s">
        <v>538</v>
      </c>
      <c r="B273" s="6">
        <f>SUM(HISTORICO!$P274:$T274)</f>
        <v>1</v>
      </c>
      <c r="C273" s="6">
        <f>COUNTIF(REG!$D$2:$D$124,HISTORICO!$N274)</f>
        <v>0</v>
      </c>
      <c r="D273" s="6">
        <f>COUNTIF(REG!$J$2:$J$124,HISTORICO!$N274)</f>
        <v>0</v>
      </c>
      <c r="E273" s="6">
        <f>COUNTIF(REG!$P$2:$P$124,HISTORICO!$N274)</f>
        <v>0</v>
      </c>
      <c r="F273" s="6">
        <f>COUNTIF(REG!$V$2:$V$124,HISTORICO!$N274)</f>
        <v>0</v>
      </c>
      <c r="G273" s="6">
        <f>COUNTIF(REG!$AB$2:$AB$124,HISTORICO!$N274)</f>
        <v>0</v>
      </c>
      <c r="H273" s="161">
        <f>HISTORICO!$P274/HISTORICO!$O274</f>
        <v>0</v>
      </c>
      <c r="I273" s="161">
        <f>HISTORICO!$Q274/HISTORICO!$O274</f>
        <v>0</v>
      </c>
      <c r="J273" s="161">
        <f>(HISTORICO!$S274+HISTORICO!$T274)/HISTORICO!$O274</f>
        <v>0</v>
      </c>
      <c r="K273" s="6">
        <f>SUMIF(REG!$D$2:$D$124,HISTORICO!$N274,REG!$F$2:$F$124)+SUMIF(REG!$J$2:$J$124,HISTORICO!$N274,REG!$L$2:$L$124)+SUMIF(REG!$P$2:$P$124,HISTORICO!$N274,REG!$R$2:$R$124)+SUMIF(REG!$V$2:$V$124,HISTORICO!$N274,REG!$X$2:$X$124)+SUMIF(REG!$AB$2:$AB$124,HISTORICO!$N274,REG!$AD$2:$AD$124)</f>
        <v>0</v>
      </c>
      <c r="L273" s="6">
        <f>SUMIF(REG!$D$2:$D$124,HISTORICO!$N274,REG!$G$2:$G$124)+SUMIF(REG!$J$2:$J$124,HISTORICO!$N274,REG!$M$2:$M$124)+SUMIF(REG!$P$2:$P$124,HISTORICO!$N274,REG!$S$2:$S$124)+SUMIF(REG!$V$2:$V$124,HISTORICO!$N274,REG!$Y$2:$Y$124)+SUMIF(REG!$AB$2:$AB$124,HISTORICO!$N274,REG!$AE$2:$AE$124)</f>
        <v>0</v>
      </c>
      <c r="M273" s="6">
        <f>SUMIF(REG!$D$2:$D$124,HISTORICO!$N274,REG!$H$2:$H$124)+SUMIF(REG!$J$2:$J$124,HISTORICO!$N274,REG!$N$2:$N$124)+SUMIF(REG!$P$2:$P$124,HISTORICO!$N274,REG!$T$2:$T$124)+SUMIF(REG!$V$2:$V$124,HISTORICO!$N274,REG!$Z$2:$Z$124)+SUMIF(REG!$AB$2:$AB$124,HISTORICO!$N274,REG!$AF$2:$AF$124)</f>
        <v>0</v>
      </c>
      <c r="N273" s="6">
        <f>SUMIF(REG!$D$2:$D$124,HISTORICO!$N274,REG!$I$2:$I$124)+SUMIF(REG!$J$2:$J$124,HISTORICO!$N274,REG!$O$2:$O$124)+SUMIF(REG!$P$2:$P$124,HISTORICO!$N274,REG!$U$2:$U$124)+SUMIF(REG!$V$2:$V$124,HISTORICO!$N274,REG!$AA$2:$AA$124)+SUMIF(REG!$AB$2:$AB$124,HISTORICO!$N274,REG!$AG$2:$AG$124)</f>
        <v>0</v>
      </c>
      <c r="O273" s="6">
        <f>SUM(HISTORICO!$X274:$AA274)</f>
        <v>0</v>
      </c>
      <c r="P273" s="188">
        <f>HISTORICO!$AB274/HISTORICO!$O274</f>
        <v>0</v>
      </c>
    </row>
    <row r="274">
      <c r="A274" s="187" t="s">
        <v>680</v>
      </c>
      <c r="B274" s="6">
        <f>SUM(HISTORICO!$P275:$T275)</f>
        <v>1</v>
      </c>
      <c r="C274" s="6">
        <f>COUNTIF(REG!$D$2:$D$124,HISTORICO!$N275)</f>
        <v>0</v>
      </c>
      <c r="D274" s="6">
        <f>COUNTIF(REG!$J$2:$J$124,HISTORICO!$N275)</f>
        <v>0</v>
      </c>
      <c r="E274" s="6">
        <f>COUNTIF(REG!$P$2:$P$124,HISTORICO!$N275)</f>
        <v>0</v>
      </c>
      <c r="F274" s="6">
        <f>COUNTIF(REG!$V$2:$V$124,HISTORICO!$N275)</f>
        <v>0</v>
      </c>
      <c r="G274" s="6">
        <f>COUNTIF(REG!$AB$2:$AB$124,HISTORICO!$N275)</f>
        <v>0</v>
      </c>
      <c r="H274" s="161">
        <f>HISTORICO!$P275/HISTORICO!$O275</f>
        <v>1</v>
      </c>
      <c r="I274" s="161">
        <f>HISTORICO!$Q275/HISTORICO!$O275</f>
        <v>0</v>
      </c>
      <c r="J274" s="161">
        <f>(HISTORICO!$S275+HISTORICO!$T275)/HISTORICO!$O275</f>
        <v>0</v>
      </c>
      <c r="K274" s="6">
        <f>SUMIF(REG!$D$2:$D$124,HISTORICO!$N275,REG!$F$2:$F$124)+SUMIF(REG!$J$2:$J$124,HISTORICO!$N275,REG!$L$2:$L$124)+SUMIF(REG!$P$2:$P$124,HISTORICO!$N275,REG!$R$2:$R$124)+SUMIF(REG!$V$2:$V$124,HISTORICO!$N275,REG!$X$2:$X$124)+SUMIF(REG!$AB$2:$AB$124,HISTORICO!$N275,REG!$AD$2:$AD$124)</f>
        <v>0</v>
      </c>
      <c r="L274" s="6">
        <f>SUMIF(REG!$D$2:$D$124,HISTORICO!$N275,REG!$G$2:$G$124)+SUMIF(REG!$J$2:$J$124,HISTORICO!$N275,REG!$M$2:$M$124)+SUMIF(REG!$P$2:$P$124,HISTORICO!$N275,REG!$S$2:$S$124)+SUMIF(REG!$V$2:$V$124,HISTORICO!$N275,REG!$Y$2:$Y$124)+SUMIF(REG!$AB$2:$AB$124,HISTORICO!$N275,REG!$AE$2:$AE$124)</f>
        <v>0</v>
      </c>
      <c r="M274" s="6">
        <f>SUMIF(REG!$D$2:$D$124,HISTORICO!$N275,REG!$H$2:$H$124)+SUMIF(REG!$J$2:$J$124,HISTORICO!$N275,REG!$N$2:$N$124)+SUMIF(REG!$P$2:$P$124,HISTORICO!$N275,REG!$T$2:$T$124)+SUMIF(REG!$V$2:$V$124,HISTORICO!$N275,REG!$Z$2:$Z$124)+SUMIF(REG!$AB$2:$AB$124,HISTORICO!$N275,REG!$AF$2:$AF$124)</f>
        <v>0</v>
      </c>
      <c r="N274" s="6">
        <f>SUMIF(REG!$D$2:$D$124,HISTORICO!$N275,REG!$I$2:$I$124)+SUMIF(REG!$J$2:$J$124,HISTORICO!$N275,REG!$O$2:$O$124)+SUMIF(REG!$P$2:$P$124,HISTORICO!$N275,REG!$U$2:$U$124)+SUMIF(REG!$V$2:$V$124,HISTORICO!$N275,REG!$AA$2:$AA$124)+SUMIF(REG!$AB$2:$AB$124,HISTORICO!$N275,REG!$AG$2:$AG$124)</f>
        <v>0</v>
      </c>
      <c r="O274" s="6">
        <f>SUM(HISTORICO!$X275:$AA275)</f>
        <v>2</v>
      </c>
      <c r="P274" s="188">
        <f>HISTORICO!$AB275/HISTORICO!$O275</f>
        <v>2</v>
      </c>
    </row>
    <row r="275">
      <c r="A275" s="187" t="s">
        <v>681</v>
      </c>
      <c r="B275" s="6">
        <f>SUM(HISTORICO!$P276:$T276)</f>
        <v>1</v>
      </c>
      <c r="C275" s="6">
        <f>COUNTIF(REG!$D$2:$D$124,HISTORICO!$N276)</f>
        <v>0</v>
      </c>
      <c r="D275" s="6">
        <f>COUNTIF(REG!$J$2:$J$124,HISTORICO!$N276)</f>
        <v>0</v>
      </c>
      <c r="E275" s="6">
        <f>COUNTIF(REG!$P$2:$P$124,HISTORICO!$N276)</f>
        <v>0</v>
      </c>
      <c r="F275" s="6">
        <f>COUNTIF(REG!$V$2:$V$124,HISTORICO!$N276)</f>
        <v>0</v>
      </c>
      <c r="G275" s="6">
        <f>COUNTIF(REG!$AB$2:$AB$124,HISTORICO!$N276)</f>
        <v>0</v>
      </c>
      <c r="H275" s="161">
        <f>HISTORICO!$P276/HISTORICO!$O276</f>
        <v>1</v>
      </c>
      <c r="I275" s="161">
        <f>HISTORICO!$Q276/HISTORICO!$O276</f>
        <v>0</v>
      </c>
      <c r="J275" s="161">
        <f>(HISTORICO!$S276+HISTORICO!$T276)/HISTORICO!$O276</f>
        <v>0</v>
      </c>
      <c r="K275" s="6">
        <f>SUMIF(REG!$D$2:$D$124,HISTORICO!$N276,REG!$F$2:$F$124)+SUMIF(REG!$J$2:$J$124,HISTORICO!$N276,REG!$L$2:$L$124)+SUMIF(REG!$P$2:$P$124,HISTORICO!$N276,REG!$R$2:$R$124)+SUMIF(REG!$V$2:$V$124,HISTORICO!$N276,REG!$X$2:$X$124)+SUMIF(REG!$AB$2:$AB$124,HISTORICO!$N276,REG!$AD$2:$AD$124)</f>
        <v>0</v>
      </c>
      <c r="L275" s="6">
        <f>SUMIF(REG!$D$2:$D$124,HISTORICO!$N276,REG!$G$2:$G$124)+SUMIF(REG!$J$2:$J$124,HISTORICO!$N276,REG!$M$2:$M$124)+SUMIF(REG!$P$2:$P$124,HISTORICO!$N276,REG!$S$2:$S$124)+SUMIF(REG!$V$2:$V$124,HISTORICO!$N276,REG!$Y$2:$Y$124)+SUMIF(REG!$AB$2:$AB$124,HISTORICO!$N276,REG!$AE$2:$AE$124)</f>
        <v>0</v>
      </c>
      <c r="M275" s="6">
        <f>SUMIF(REG!$D$2:$D$124,HISTORICO!$N276,REG!$H$2:$H$124)+SUMIF(REG!$J$2:$J$124,HISTORICO!$N276,REG!$N$2:$N$124)+SUMIF(REG!$P$2:$P$124,HISTORICO!$N276,REG!$T$2:$T$124)+SUMIF(REG!$V$2:$V$124,HISTORICO!$N276,REG!$Z$2:$Z$124)+SUMIF(REG!$AB$2:$AB$124,HISTORICO!$N276,REG!$AF$2:$AF$124)</f>
        <v>0</v>
      </c>
      <c r="N275" s="6">
        <f>SUMIF(REG!$D$2:$D$124,HISTORICO!$N276,REG!$I$2:$I$124)+SUMIF(REG!$J$2:$J$124,HISTORICO!$N276,REG!$O$2:$O$124)+SUMIF(REG!$P$2:$P$124,HISTORICO!$N276,REG!$U$2:$U$124)+SUMIF(REG!$V$2:$V$124,HISTORICO!$N276,REG!$AA$2:$AA$124)+SUMIF(REG!$AB$2:$AB$124,HISTORICO!$N276,REG!$AG$2:$AG$124)</f>
        <v>0</v>
      </c>
      <c r="O275" s="6">
        <f>SUM(HISTORICO!$X276:$AA276)</f>
        <v>2</v>
      </c>
      <c r="P275" s="188">
        <f>HISTORICO!$AB276/HISTORICO!$O276</f>
        <v>2</v>
      </c>
    </row>
    <row r="276">
      <c r="A276" s="187" t="s">
        <v>682</v>
      </c>
      <c r="B276" s="6">
        <f>SUM(HISTORICO!$P277:$T277)</f>
        <v>1</v>
      </c>
      <c r="C276" s="6">
        <f>COUNTIF(REG!$D$2:$D$124,HISTORICO!$N277)</f>
        <v>0</v>
      </c>
      <c r="D276" s="6">
        <f>COUNTIF(REG!$J$2:$J$124,HISTORICO!$N277)</f>
        <v>0</v>
      </c>
      <c r="E276" s="6">
        <f>COUNTIF(REG!$P$2:$P$124,HISTORICO!$N277)</f>
        <v>0</v>
      </c>
      <c r="F276" s="6">
        <f>COUNTIF(REG!$V$2:$V$124,HISTORICO!$N277)</f>
        <v>0</v>
      </c>
      <c r="G276" s="6">
        <f>COUNTIF(REG!$AB$2:$AB$124,HISTORICO!$N277)</f>
        <v>0</v>
      </c>
      <c r="H276" s="161">
        <f>HISTORICO!$P277/HISTORICO!$O277</f>
        <v>0</v>
      </c>
      <c r="I276" s="161">
        <f>HISTORICO!$Q277/HISTORICO!$O277</f>
        <v>0</v>
      </c>
      <c r="J276" s="161">
        <f>(HISTORICO!$S277+HISTORICO!$T277)/HISTORICO!$O277</f>
        <v>0</v>
      </c>
      <c r="K276" s="6">
        <f>SUMIF(REG!$D$2:$D$124,HISTORICO!$N277,REG!$F$2:$F$124)+SUMIF(REG!$J$2:$J$124,HISTORICO!$N277,REG!$L$2:$L$124)+SUMIF(REG!$P$2:$P$124,HISTORICO!$N277,REG!$R$2:$R$124)+SUMIF(REG!$V$2:$V$124,HISTORICO!$N277,REG!$X$2:$X$124)+SUMIF(REG!$AB$2:$AB$124,HISTORICO!$N277,REG!$AD$2:$AD$124)</f>
        <v>0</v>
      </c>
      <c r="L276" s="6">
        <f>SUMIF(REG!$D$2:$D$124,HISTORICO!$N277,REG!$G$2:$G$124)+SUMIF(REG!$J$2:$J$124,HISTORICO!$N277,REG!$M$2:$M$124)+SUMIF(REG!$P$2:$P$124,HISTORICO!$N277,REG!$S$2:$S$124)+SUMIF(REG!$V$2:$V$124,HISTORICO!$N277,REG!$Y$2:$Y$124)+SUMIF(REG!$AB$2:$AB$124,HISTORICO!$N277,REG!$AE$2:$AE$124)</f>
        <v>0</v>
      </c>
      <c r="M276" s="6">
        <f>SUMIF(REG!$D$2:$D$124,HISTORICO!$N277,REG!$H$2:$H$124)+SUMIF(REG!$J$2:$J$124,HISTORICO!$N277,REG!$N$2:$N$124)+SUMIF(REG!$P$2:$P$124,HISTORICO!$N277,REG!$T$2:$T$124)+SUMIF(REG!$V$2:$V$124,HISTORICO!$N277,REG!$Z$2:$Z$124)+SUMIF(REG!$AB$2:$AB$124,HISTORICO!$N277,REG!$AF$2:$AF$124)</f>
        <v>0</v>
      </c>
      <c r="N276" s="6">
        <f>SUMIF(REG!$D$2:$D$124,HISTORICO!$N277,REG!$I$2:$I$124)+SUMIF(REG!$J$2:$J$124,HISTORICO!$N277,REG!$O$2:$O$124)+SUMIF(REG!$P$2:$P$124,HISTORICO!$N277,REG!$U$2:$U$124)+SUMIF(REG!$V$2:$V$124,HISTORICO!$N277,REG!$AA$2:$AA$124)+SUMIF(REG!$AB$2:$AB$124,HISTORICO!$N277,REG!$AG$2:$AG$124)</f>
        <v>0</v>
      </c>
      <c r="O276" s="6">
        <f>SUM(HISTORICO!$X277:$AA277)</f>
        <v>0</v>
      </c>
      <c r="P276" s="188">
        <f>HISTORICO!$AB277/HISTORICO!$O277</f>
        <v>0</v>
      </c>
    </row>
    <row r="277">
      <c r="A277" s="187" t="s">
        <v>683</v>
      </c>
      <c r="B277" s="6">
        <f>SUM(HISTORICO!$P278:$T278)</f>
        <v>1</v>
      </c>
      <c r="C277" s="6">
        <f>COUNTIF(REG!$D$2:$D$124,HISTORICO!$N278)</f>
        <v>0</v>
      </c>
      <c r="D277" s="6">
        <f>COUNTIF(REG!$J$2:$J$124,HISTORICO!$N278)</f>
        <v>0</v>
      </c>
      <c r="E277" s="6">
        <f>COUNTIF(REG!$P$2:$P$124,HISTORICO!$N278)</f>
        <v>0</v>
      </c>
      <c r="F277" s="6">
        <f>COUNTIF(REG!$V$2:$V$124,HISTORICO!$N278)</f>
        <v>0</v>
      </c>
      <c r="G277" s="6">
        <f>COUNTIF(REG!$AB$2:$AB$124,HISTORICO!$N278)</f>
        <v>0</v>
      </c>
      <c r="H277" s="161">
        <f>HISTORICO!$P278/HISTORICO!$O278</f>
        <v>0</v>
      </c>
      <c r="I277" s="161">
        <f>HISTORICO!$Q278/HISTORICO!$O278</f>
        <v>0</v>
      </c>
      <c r="J277" s="161">
        <f>(HISTORICO!$S278+HISTORICO!$T278)/HISTORICO!$O278</f>
        <v>0</v>
      </c>
      <c r="K277" s="6">
        <f>SUMIF(REG!$D$2:$D$124,HISTORICO!$N278,REG!$F$2:$F$124)+SUMIF(REG!$J$2:$J$124,HISTORICO!$N278,REG!$L$2:$L$124)+SUMIF(REG!$P$2:$P$124,HISTORICO!$N278,REG!$R$2:$R$124)+SUMIF(REG!$V$2:$V$124,HISTORICO!$N278,REG!$X$2:$X$124)+SUMIF(REG!$AB$2:$AB$124,HISTORICO!$N278,REG!$AD$2:$AD$124)</f>
        <v>0</v>
      </c>
      <c r="L277" s="6">
        <f>SUMIF(REG!$D$2:$D$124,HISTORICO!$N278,REG!$G$2:$G$124)+SUMIF(REG!$J$2:$J$124,HISTORICO!$N278,REG!$M$2:$M$124)+SUMIF(REG!$P$2:$P$124,HISTORICO!$N278,REG!$S$2:$S$124)+SUMIF(REG!$V$2:$V$124,HISTORICO!$N278,REG!$Y$2:$Y$124)+SUMIF(REG!$AB$2:$AB$124,HISTORICO!$N278,REG!$AE$2:$AE$124)</f>
        <v>0</v>
      </c>
      <c r="M277" s="6">
        <f>SUMIF(REG!$D$2:$D$124,HISTORICO!$N278,REG!$H$2:$H$124)+SUMIF(REG!$J$2:$J$124,HISTORICO!$N278,REG!$N$2:$N$124)+SUMIF(REG!$P$2:$P$124,HISTORICO!$N278,REG!$T$2:$T$124)+SUMIF(REG!$V$2:$V$124,HISTORICO!$N278,REG!$Z$2:$Z$124)+SUMIF(REG!$AB$2:$AB$124,HISTORICO!$N278,REG!$AF$2:$AF$124)</f>
        <v>0</v>
      </c>
      <c r="N277" s="6">
        <f>SUMIF(REG!$D$2:$D$124,HISTORICO!$N278,REG!$I$2:$I$124)+SUMIF(REG!$J$2:$J$124,HISTORICO!$N278,REG!$O$2:$O$124)+SUMIF(REG!$P$2:$P$124,HISTORICO!$N278,REG!$U$2:$U$124)+SUMIF(REG!$V$2:$V$124,HISTORICO!$N278,REG!$AA$2:$AA$124)+SUMIF(REG!$AB$2:$AB$124,HISTORICO!$N278,REG!$AG$2:$AG$124)</f>
        <v>0</v>
      </c>
      <c r="O277" s="6">
        <f>SUM(HISTORICO!$X278:$AA278)</f>
        <v>0</v>
      </c>
      <c r="P277" s="188">
        <f>HISTORICO!$AB278/HISTORICO!$O278</f>
        <v>0</v>
      </c>
    </row>
    <row r="278">
      <c r="A278" s="187" t="s">
        <v>548</v>
      </c>
      <c r="B278" s="6">
        <f>SUM(HISTORICO!$P279:$T279)</f>
        <v>1</v>
      </c>
      <c r="C278" s="6">
        <f>COUNTIF(REG!$D$2:$D$124,HISTORICO!$N279)</f>
        <v>0</v>
      </c>
      <c r="D278" s="6">
        <f>COUNTIF(REG!$J$2:$J$124,HISTORICO!$N279)</f>
        <v>0</v>
      </c>
      <c r="E278" s="6">
        <f>COUNTIF(REG!$P$2:$P$124,HISTORICO!$N279)</f>
        <v>0</v>
      </c>
      <c r="F278" s="6">
        <f>COUNTIF(REG!$V$2:$V$124,HISTORICO!$N279)</f>
        <v>0</v>
      </c>
      <c r="G278" s="6">
        <f>COUNTIF(REG!$AB$2:$AB$124,HISTORICO!$N279)</f>
        <v>0</v>
      </c>
      <c r="H278" s="161">
        <f>HISTORICO!$P279/HISTORICO!$O279</f>
        <v>0</v>
      </c>
      <c r="I278" s="161">
        <f>HISTORICO!$Q279/HISTORICO!$O279</f>
        <v>0</v>
      </c>
      <c r="J278" s="161">
        <f>(HISTORICO!$S279+HISTORICO!$T279)/HISTORICO!$O279</f>
        <v>0</v>
      </c>
      <c r="K278" s="6">
        <f>SUMIF(REG!$D$2:$D$124,HISTORICO!$N279,REG!$F$2:$F$124)+SUMIF(REG!$J$2:$J$124,HISTORICO!$N279,REG!$L$2:$L$124)+SUMIF(REG!$P$2:$P$124,HISTORICO!$N279,REG!$R$2:$R$124)+SUMIF(REG!$V$2:$V$124,HISTORICO!$N279,REG!$X$2:$X$124)+SUMIF(REG!$AB$2:$AB$124,HISTORICO!$N279,REG!$AD$2:$AD$124)</f>
        <v>0</v>
      </c>
      <c r="L278" s="6">
        <f>SUMIF(REG!$D$2:$D$124,HISTORICO!$N279,REG!$G$2:$G$124)+SUMIF(REG!$J$2:$J$124,HISTORICO!$N279,REG!$M$2:$M$124)+SUMIF(REG!$P$2:$P$124,HISTORICO!$N279,REG!$S$2:$S$124)+SUMIF(REG!$V$2:$V$124,HISTORICO!$N279,REG!$Y$2:$Y$124)+SUMIF(REG!$AB$2:$AB$124,HISTORICO!$N279,REG!$AE$2:$AE$124)</f>
        <v>0</v>
      </c>
      <c r="M278" s="6">
        <f>SUMIF(REG!$D$2:$D$124,HISTORICO!$N279,REG!$H$2:$H$124)+SUMIF(REG!$J$2:$J$124,HISTORICO!$N279,REG!$N$2:$N$124)+SUMIF(REG!$P$2:$P$124,HISTORICO!$N279,REG!$T$2:$T$124)+SUMIF(REG!$V$2:$V$124,HISTORICO!$N279,REG!$Z$2:$Z$124)+SUMIF(REG!$AB$2:$AB$124,HISTORICO!$N279,REG!$AF$2:$AF$124)</f>
        <v>0</v>
      </c>
      <c r="N278" s="6">
        <f>SUMIF(REG!$D$2:$D$124,HISTORICO!$N279,REG!$I$2:$I$124)+SUMIF(REG!$J$2:$J$124,HISTORICO!$N279,REG!$O$2:$O$124)+SUMIF(REG!$P$2:$P$124,HISTORICO!$N279,REG!$U$2:$U$124)+SUMIF(REG!$V$2:$V$124,HISTORICO!$N279,REG!$AA$2:$AA$124)+SUMIF(REG!$AB$2:$AB$124,HISTORICO!$N279,REG!$AG$2:$AG$124)</f>
        <v>0</v>
      </c>
      <c r="O278" s="6">
        <f>SUM(HISTORICO!$X279:$AA279)</f>
        <v>0</v>
      </c>
      <c r="P278" s="188">
        <f>HISTORICO!$AB279/HISTORICO!$O279</f>
        <v>0</v>
      </c>
    </row>
    <row r="279">
      <c r="A279" s="187" t="s">
        <v>685</v>
      </c>
      <c r="B279" s="6">
        <f>SUM(HISTORICO!$P280:$T280)</f>
        <v>1</v>
      </c>
      <c r="C279" s="6">
        <f>COUNTIF(REG!$D$2:$D$124,HISTORICO!$N280)</f>
        <v>0</v>
      </c>
      <c r="D279" s="6">
        <f>COUNTIF(REG!$J$2:$J$124,HISTORICO!$N280)</f>
        <v>0</v>
      </c>
      <c r="E279" s="6">
        <f>COUNTIF(REG!$P$2:$P$124,HISTORICO!$N280)</f>
        <v>0</v>
      </c>
      <c r="F279" s="6">
        <f>COUNTIF(REG!$V$2:$V$124,HISTORICO!$N280)</f>
        <v>0</v>
      </c>
      <c r="G279" s="6">
        <f>COUNTIF(REG!$AB$2:$AB$124,HISTORICO!$N280)</f>
        <v>0</v>
      </c>
      <c r="H279" s="161">
        <f>HISTORICO!$P280/HISTORICO!$O280</f>
        <v>0</v>
      </c>
      <c r="I279" s="161">
        <f>HISTORICO!$Q280/HISTORICO!$O280</f>
        <v>0</v>
      </c>
      <c r="J279" s="161">
        <f>(HISTORICO!$S280+HISTORICO!$T280)/HISTORICO!$O280</f>
        <v>0</v>
      </c>
      <c r="K279" s="6">
        <f>SUMIF(REG!$D$2:$D$124,HISTORICO!$N280,REG!$F$2:$F$124)+SUMIF(REG!$J$2:$J$124,HISTORICO!$N280,REG!$L$2:$L$124)+SUMIF(REG!$P$2:$P$124,HISTORICO!$N280,REG!$R$2:$R$124)+SUMIF(REG!$V$2:$V$124,HISTORICO!$N280,REG!$X$2:$X$124)+SUMIF(REG!$AB$2:$AB$124,HISTORICO!$N280,REG!$AD$2:$AD$124)</f>
        <v>0</v>
      </c>
      <c r="L279" s="6">
        <f>SUMIF(REG!$D$2:$D$124,HISTORICO!$N280,REG!$G$2:$G$124)+SUMIF(REG!$J$2:$J$124,HISTORICO!$N280,REG!$M$2:$M$124)+SUMIF(REG!$P$2:$P$124,HISTORICO!$N280,REG!$S$2:$S$124)+SUMIF(REG!$V$2:$V$124,HISTORICO!$N280,REG!$Y$2:$Y$124)+SUMIF(REG!$AB$2:$AB$124,HISTORICO!$N280,REG!$AE$2:$AE$124)</f>
        <v>0</v>
      </c>
      <c r="M279" s="6">
        <f>SUMIF(REG!$D$2:$D$124,HISTORICO!$N280,REG!$H$2:$H$124)+SUMIF(REG!$J$2:$J$124,HISTORICO!$N280,REG!$N$2:$N$124)+SUMIF(REG!$P$2:$P$124,HISTORICO!$N280,REG!$T$2:$T$124)+SUMIF(REG!$V$2:$V$124,HISTORICO!$N280,REG!$Z$2:$Z$124)+SUMIF(REG!$AB$2:$AB$124,HISTORICO!$N280,REG!$AF$2:$AF$124)</f>
        <v>0</v>
      </c>
      <c r="N279" s="6">
        <f>SUMIF(REG!$D$2:$D$124,HISTORICO!$N280,REG!$I$2:$I$124)+SUMIF(REG!$J$2:$J$124,HISTORICO!$N280,REG!$O$2:$O$124)+SUMIF(REG!$P$2:$P$124,HISTORICO!$N280,REG!$U$2:$U$124)+SUMIF(REG!$V$2:$V$124,HISTORICO!$N280,REG!$AA$2:$AA$124)+SUMIF(REG!$AB$2:$AB$124,HISTORICO!$N280,REG!$AG$2:$AG$124)</f>
        <v>0</v>
      </c>
      <c r="O279" s="6">
        <f>SUM(HISTORICO!$X280:$AA280)</f>
        <v>0</v>
      </c>
      <c r="P279" s="188">
        <f>HISTORICO!$AB280/HISTORICO!$O280</f>
        <v>0</v>
      </c>
    </row>
    <row r="280">
      <c r="A280" s="187" t="s">
        <v>642</v>
      </c>
      <c r="B280" s="6">
        <f>SUM(HISTORICO!$P281:$T281)</f>
        <v>1</v>
      </c>
      <c r="C280" s="6">
        <f>COUNTIF(REG!$D$2:$D$124,HISTORICO!$N281)</f>
        <v>0</v>
      </c>
      <c r="D280" s="6">
        <f>COUNTIF(REG!$J$2:$J$124,HISTORICO!$N281)</f>
        <v>0</v>
      </c>
      <c r="E280" s="6">
        <f>COUNTIF(REG!$P$2:$P$124,HISTORICO!$N281)</f>
        <v>0</v>
      </c>
      <c r="F280" s="6">
        <f>COUNTIF(REG!$V$2:$V$124,HISTORICO!$N281)</f>
        <v>0</v>
      </c>
      <c r="G280" s="6">
        <f>COUNTIF(REG!$AB$2:$AB$124,HISTORICO!$N281)</f>
        <v>0</v>
      </c>
      <c r="H280" s="161">
        <f>HISTORICO!$P281/HISTORICO!$O281</f>
        <v>0</v>
      </c>
      <c r="I280" s="161">
        <f>HISTORICO!$Q281/HISTORICO!$O281</f>
        <v>0</v>
      </c>
      <c r="J280" s="161">
        <f>(HISTORICO!$S281+HISTORICO!$T281)/HISTORICO!$O281</f>
        <v>0</v>
      </c>
      <c r="K280" s="6">
        <f>SUMIF(REG!$D$2:$D$124,HISTORICO!$N281,REG!$F$2:$F$124)+SUMIF(REG!$J$2:$J$124,HISTORICO!$N281,REG!$L$2:$L$124)+SUMIF(REG!$P$2:$P$124,HISTORICO!$N281,REG!$R$2:$R$124)+SUMIF(REG!$V$2:$V$124,HISTORICO!$N281,REG!$X$2:$X$124)+SUMIF(REG!$AB$2:$AB$124,HISTORICO!$N281,REG!$AD$2:$AD$124)</f>
        <v>0</v>
      </c>
      <c r="L280" s="6">
        <f>SUMIF(REG!$D$2:$D$124,HISTORICO!$N281,REG!$G$2:$G$124)+SUMIF(REG!$J$2:$J$124,HISTORICO!$N281,REG!$M$2:$M$124)+SUMIF(REG!$P$2:$P$124,HISTORICO!$N281,REG!$S$2:$S$124)+SUMIF(REG!$V$2:$V$124,HISTORICO!$N281,REG!$Y$2:$Y$124)+SUMIF(REG!$AB$2:$AB$124,HISTORICO!$N281,REG!$AE$2:$AE$124)</f>
        <v>0</v>
      </c>
      <c r="M280" s="6">
        <f>SUMIF(REG!$D$2:$D$124,HISTORICO!$N281,REG!$H$2:$H$124)+SUMIF(REG!$J$2:$J$124,HISTORICO!$N281,REG!$N$2:$N$124)+SUMIF(REG!$P$2:$P$124,HISTORICO!$N281,REG!$T$2:$T$124)+SUMIF(REG!$V$2:$V$124,HISTORICO!$N281,REG!$Z$2:$Z$124)+SUMIF(REG!$AB$2:$AB$124,HISTORICO!$N281,REG!$AF$2:$AF$124)</f>
        <v>0</v>
      </c>
      <c r="N280" s="6">
        <f>SUMIF(REG!$D$2:$D$124,HISTORICO!$N281,REG!$I$2:$I$124)+SUMIF(REG!$J$2:$J$124,HISTORICO!$N281,REG!$O$2:$O$124)+SUMIF(REG!$P$2:$P$124,HISTORICO!$N281,REG!$U$2:$U$124)+SUMIF(REG!$V$2:$V$124,HISTORICO!$N281,REG!$AA$2:$AA$124)+SUMIF(REG!$AB$2:$AB$124,HISTORICO!$N281,REG!$AG$2:$AG$124)</f>
        <v>0</v>
      </c>
      <c r="O280" s="6">
        <f>SUM(HISTORICO!$X281:$AA281)</f>
        <v>0</v>
      </c>
      <c r="P280" s="188">
        <f>HISTORICO!$AB281/HISTORICO!$O281</f>
        <v>0</v>
      </c>
    </row>
    <row r="281">
      <c r="A281" s="187" t="s">
        <v>603</v>
      </c>
      <c r="B281" s="6">
        <f>SUM(HISTORICO!$P282:$T282)</f>
        <v>1</v>
      </c>
      <c r="C281" s="6">
        <f>COUNTIF(REG!$D$2:$D$124,HISTORICO!$N282)</f>
        <v>0</v>
      </c>
      <c r="D281" s="6">
        <f>COUNTIF(REG!$J$2:$J$124,HISTORICO!$N282)</f>
        <v>0</v>
      </c>
      <c r="E281" s="6">
        <f>COUNTIF(REG!$P$2:$P$124,HISTORICO!$N282)</f>
        <v>0</v>
      </c>
      <c r="F281" s="6">
        <f>COUNTIF(REG!$V$2:$V$124,HISTORICO!$N282)</f>
        <v>0</v>
      </c>
      <c r="G281" s="6">
        <f>COUNTIF(REG!$AB$2:$AB$124,HISTORICO!$N282)</f>
        <v>0</v>
      </c>
      <c r="H281" s="161">
        <f>HISTORICO!$P282/HISTORICO!$O282</f>
        <v>0</v>
      </c>
      <c r="I281" s="161">
        <f>HISTORICO!$Q282/HISTORICO!$O282</f>
        <v>0</v>
      </c>
      <c r="J281" s="161">
        <f>(HISTORICO!$S282+HISTORICO!$T282)/HISTORICO!$O282</f>
        <v>0</v>
      </c>
      <c r="K281" s="6">
        <f>SUMIF(REG!$D$2:$D$124,HISTORICO!$N282,REG!$F$2:$F$124)+SUMIF(REG!$J$2:$J$124,HISTORICO!$N282,REG!$L$2:$L$124)+SUMIF(REG!$P$2:$P$124,HISTORICO!$N282,REG!$R$2:$R$124)+SUMIF(REG!$V$2:$V$124,HISTORICO!$N282,REG!$X$2:$X$124)+SUMIF(REG!$AB$2:$AB$124,HISTORICO!$N282,REG!$AD$2:$AD$124)</f>
        <v>0</v>
      </c>
      <c r="L281" s="6">
        <f>SUMIF(REG!$D$2:$D$124,HISTORICO!$N282,REG!$G$2:$G$124)+SUMIF(REG!$J$2:$J$124,HISTORICO!$N282,REG!$M$2:$M$124)+SUMIF(REG!$P$2:$P$124,HISTORICO!$N282,REG!$S$2:$S$124)+SUMIF(REG!$V$2:$V$124,HISTORICO!$N282,REG!$Y$2:$Y$124)+SUMIF(REG!$AB$2:$AB$124,HISTORICO!$N282,REG!$AE$2:$AE$124)</f>
        <v>0</v>
      </c>
      <c r="M281" s="6">
        <f>SUMIF(REG!$D$2:$D$124,HISTORICO!$N282,REG!$H$2:$H$124)+SUMIF(REG!$J$2:$J$124,HISTORICO!$N282,REG!$N$2:$N$124)+SUMIF(REG!$P$2:$P$124,HISTORICO!$N282,REG!$T$2:$T$124)+SUMIF(REG!$V$2:$V$124,HISTORICO!$N282,REG!$Z$2:$Z$124)+SUMIF(REG!$AB$2:$AB$124,HISTORICO!$N282,REG!$AF$2:$AF$124)</f>
        <v>0</v>
      </c>
      <c r="N281" s="6">
        <f>SUMIF(REG!$D$2:$D$124,HISTORICO!$N282,REG!$I$2:$I$124)+SUMIF(REG!$J$2:$J$124,HISTORICO!$N282,REG!$O$2:$O$124)+SUMIF(REG!$P$2:$P$124,HISTORICO!$N282,REG!$U$2:$U$124)+SUMIF(REG!$V$2:$V$124,HISTORICO!$N282,REG!$AA$2:$AA$124)+SUMIF(REG!$AB$2:$AB$124,HISTORICO!$N282,REG!$AG$2:$AG$124)</f>
        <v>0</v>
      </c>
      <c r="O281" s="6">
        <f>SUM(HISTORICO!$X282:$AA282)</f>
        <v>0</v>
      </c>
      <c r="P281" s="188">
        <f>HISTORICO!$AB282/HISTORICO!$O282</f>
        <v>0</v>
      </c>
    </row>
    <row r="282">
      <c r="A282" s="187" t="s">
        <v>689</v>
      </c>
      <c r="B282" s="6">
        <f>SUM(HISTORICO!$P283:$T283)</f>
        <v>1</v>
      </c>
      <c r="C282" s="6">
        <f>COUNTIF(REG!$D$2:$D$124,HISTORICO!$N283)</f>
        <v>0</v>
      </c>
      <c r="D282" s="6">
        <f>COUNTIF(REG!$J$2:$J$124,HISTORICO!$N283)</f>
        <v>0</v>
      </c>
      <c r="E282" s="6">
        <f>COUNTIF(REG!$P$2:$P$124,HISTORICO!$N283)</f>
        <v>0</v>
      </c>
      <c r="F282" s="6">
        <f>COUNTIF(REG!$V$2:$V$124,HISTORICO!$N283)</f>
        <v>0</v>
      </c>
      <c r="G282" s="6">
        <f>COUNTIF(REG!$AB$2:$AB$124,HISTORICO!$N283)</f>
        <v>0</v>
      </c>
      <c r="H282" s="161">
        <f>HISTORICO!$P283/HISTORICO!$O283</f>
        <v>0</v>
      </c>
      <c r="I282" s="161">
        <f>HISTORICO!$Q283/HISTORICO!$O283</f>
        <v>0</v>
      </c>
      <c r="J282" s="161">
        <f>(HISTORICO!$S283+HISTORICO!$T283)/HISTORICO!$O283</f>
        <v>0</v>
      </c>
      <c r="K282" s="6">
        <f>SUMIF(REG!$D$2:$D$124,HISTORICO!$N283,REG!$F$2:$F$124)+SUMIF(REG!$J$2:$J$124,HISTORICO!$N283,REG!$L$2:$L$124)+SUMIF(REG!$P$2:$P$124,HISTORICO!$N283,REG!$R$2:$R$124)+SUMIF(REG!$V$2:$V$124,HISTORICO!$N283,REG!$X$2:$X$124)+SUMIF(REG!$AB$2:$AB$124,HISTORICO!$N283,REG!$AD$2:$AD$124)</f>
        <v>0</v>
      </c>
      <c r="L282" s="6">
        <f>SUMIF(REG!$D$2:$D$124,HISTORICO!$N283,REG!$G$2:$G$124)+SUMIF(REG!$J$2:$J$124,HISTORICO!$N283,REG!$M$2:$M$124)+SUMIF(REG!$P$2:$P$124,HISTORICO!$N283,REG!$S$2:$S$124)+SUMIF(REG!$V$2:$V$124,HISTORICO!$N283,REG!$Y$2:$Y$124)+SUMIF(REG!$AB$2:$AB$124,HISTORICO!$N283,REG!$AE$2:$AE$124)</f>
        <v>0</v>
      </c>
      <c r="M282" s="6">
        <f>SUMIF(REG!$D$2:$D$124,HISTORICO!$N283,REG!$H$2:$H$124)+SUMIF(REG!$J$2:$J$124,HISTORICO!$N283,REG!$N$2:$N$124)+SUMIF(REG!$P$2:$P$124,HISTORICO!$N283,REG!$T$2:$T$124)+SUMIF(REG!$V$2:$V$124,HISTORICO!$N283,REG!$Z$2:$Z$124)+SUMIF(REG!$AB$2:$AB$124,HISTORICO!$N283,REG!$AF$2:$AF$124)</f>
        <v>0</v>
      </c>
      <c r="N282" s="6">
        <f>SUMIF(REG!$D$2:$D$124,HISTORICO!$N283,REG!$I$2:$I$124)+SUMIF(REG!$J$2:$J$124,HISTORICO!$N283,REG!$O$2:$O$124)+SUMIF(REG!$P$2:$P$124,HISTORICO!$N283,REG!$U$2:$U$124)+SUMIF(REG!$V$2:$V$124,HISTORICO!$N283,REG!$AA$2:$AA$124)+SUMIF(REG!$AB$2:$AB$124,HISTORICO!$N283,REG!$AG$2:$AG$124)</f>
        <v>0</v>
      </c>
      <c r="O282" s="6">
        <f>SUM(HISTORICO!$X283:$AA283)</f>
        <v>0</v>
      </c>
      <c r="P282" s="188">
        <f>HISTORICO!$AB283/HISTORICO!$O283</f>
        <v>0</v>
      </c>
    </row>
    <row r="283">
      <c r="A283" s="187" t="s">
        <v>690</v>
      </c>
      <c r="B283" s="6">
        <f>SUM(HISTORICO!$P284:$T284)</f>
        <v>1</v>
      </c>
      <c r="C283" s="6">
        <f>COUNTIF(REG!$D$2:$D$124,HISTORICO!$N284)</f>
        <v>0</v>
      </c>
      <c r="D283" s="6">
        <f>COUNTIF(REG!$J$2:$J$124,HISTORICO!$N284)</f>
        <v>0</v>
      </c>
      <c r="E283" s="6">
        <f>COUNTIF(REG!$P$2:$P$124,HISTORICO!$N284)</f>
        <v>0</v>
      </c>
      <c r="F283" s="6">
        <f>COUNTIF(REG!$V$2:$V$124,HISTORICO!$N284)</f>
        <v>0</v>
      </c>
      <c r="G283" s="6">
        <f>COUNTIF(REG!$AB$2:$AB$124,HISTORICO!$N284)</f>
        <v>0</v>
      </c>
      <c r="H283" s="161">
        <f>HISTORICO!$P284/HISTORICO!$O284</f>
        <v>0</v>
      </c>
      <c r="I283" s="161">
        <f>HISTORICO!$Q284/HISTORICO!$O284</f>
        <v>1</v>
      </c>
      <c r="J283" s="161">
        <f>(HISTORICO!$S284+HISTORICO!$T284)/HISTORICO!$O284</f>
        <v>0</v>
      </c>
      <c r="K283" s="6">
        <f>SUMIF(REG!$D$2:$D$124,HISTORICO!$N284,REG!$F$2:$F$124)+SUMIF(REG!$J$2:$J$124,HISTORICO!$N284,REG!$L$2:$L$124)+SUMIF(REG!$P$2:$P$124,HISTORICO!$N284,REG!$R$2:$R$124)+SUMIF(REG!$V$2:$V$124,HISTORICO!$N284,REG!$X$2:$X$124)+SUMIF(REG!$AB$2:$AB$124,HISTORICO!$N284,REG!$AD$2:$AD$124)</f>
        <v>0</v>
      </c>
      <c r="L283" s="6">
        <f>SUMIF(REG!$D$2:$D$124,HISTORICO!$N284,REG!$G$2:$G$124)+SUMIF(REG!$J$2:$J$124,HISTORICO!$N284,REG!$M$2:$M$124)+SUMIF(REG!$P$2:$P$124,HISTORICO!$N284,REG!$S$2:$S$124)+SUMIF(REG!$V$2:$V$124,HISTORICO!$N284,REG!$Y$2:$Y$124)+SUMIF(REG!$AB$2:$AB$124,HISTORICO!$N284,REG!$AE$2:$AE$124)</f>
        <v>0</v>
      </c>
      <c r="M283" s="6">
        <f>SUMIF(REG!$D$2:$D$124,HISTORICO!$N284,REG!$H$2:$H$124)+SUMIF(REG!$J$2:$J$124,HISTORICO!$N284,REG!$N$2:$N$124)+SUMIF(REG!$P$2:$P$124,HISTORICO!$N284,REG!$T$2:$T$124)+SUMIF(REG!$V$2:$V$124,HISTORICO!$N284,REG!$Z$2:$Z$124)+SUMIF(REG!$AB$2:$AB$124,HISTORICO!$N284,REG!$AF$2:$AF$124)</f>
        <v>0</v>
      </c>
      <c r="N283" s="6">
        <f>SUMIF(REG!$D$2:$D$124,HISTORICO!$N284,REG!$I$2:$I$124)+SUMIF(REG!$J$2:$J$124,HISTORICO!$N284,REG!$O$2:$O$124)+SUMIF(REG!$P$2:$P$124,HISTORICO!$N284,REG!$U$2:$U$124)+SUMIF(REG!$V$2:$V$124,HISTORICO!$N284,REG!$AA$2:$AA$124)+SUMIF(REG!$AB$2:$AB$124,HISTORICO!$N284,REG!$AG$2:$AG$124)</f>
        <v>0</v>
      </c>
      <c r="O283" s="6">
        <f>SUM(HISTORICO!$X284:$AA284)</f>
        <v>1</v>
      </c>
      <c r="P283" s="188">
        <f>HISTORICO!$AB284/HISTORICO!$O284</f>
        <v>1</v>
      </c>
    </row>
    <row r="284">
      <c r="A284" s="187" t="s">
        <v>643</v>
      </c>
      <c r="B284" s="6">
        <f>SUM(HISTORICO!$P285:$T285)</f>
        <v>1</v>
      </c>
      <c r="C284" s="6">
        <f>COUNTIF(REG!$D$2:$D$124,HISTORICO!$N285)</f>
        <v>0</v>
      </c>
      <c r="D284" s="6">
        <f>COUNTIF(REG!$J$2:$J$124,HISTORICO!$N285)</f>
        <v>0</v>
      </c>
      <c r="E284" s="6">
        <f>COUNTIF(REG!$P$2:$P$124,HISTORICO!$N285)</f>
        <v>0</v>
      </c>
      <c r="F284" s="6">
        <f>COUNTIF(REG!$V$2:$V$124,HISTORICO!$N285)</f>
        <v>0</v>
      </c>
      <c r="G284" s="6">
        <f>COUNTIF(REG!$AB$2:$AB$124,HISTORICO!$N285)</f>
        <v>0</v>
      </c>
      <c r="H284" s="161">
        <f>HISTORICO!$P285/HISTORICO!$O285</f>
        <v>1</v>
      </c>
      <c r="I284" s="161">
        <f>HISTORICO!$Q285/HISTORICO!$O285</f>
        <v>0</v>
      </c>
      <c r="J284" s="161">
        <f>(HISTORICO!$S285+HISTORICO!$T285)/HISTORICO!$O285</f>
        <v>0</v>
      </c>
      <c r="K284" s="6">
        <f>SUMIF(REG!$D$2:$D$124,HISTORICO!$N285,REG!$F$2:$F$124)+SUMIF(REG!$J$2:$J$124,HISTORICO!$N285,REG!$L$2:$L$124)+SUMIF(REG!$P$2:$P$124,HISTORICO!$N285,REG!$R$2:$R$124)+SUMIF(REG!$V$2:$V$124,HISTORICO!$N285,REG!$X$2:$X$124)+SUMIF(REG!$AB$2:$AB$124,HISTORICO!$N285,REG!$AD$2:$AD$124)</f>
        <v>0</v>
      </c>
      <c r="L284" s="6">
        <f>SUMIF(REG!$D$2:$D$124,HISTORICO!$N285,REG!$G$2:$G$124)+SUMIF(REG!$J$2:$J$124,HISTORICO!$N285,REG!$M$2:$M$124)+SUMIF(REG!$P$2:$P$124,HISTORICO!$N285,REG!$S$2:$S$124)+SUMIF(REG!$V$2:$V$124,HISTORICO!$N285,REG!$Y$2:$Y$124)+SUMIF(REG!$AB$2:$AB$124,HISTORICO!$N285,REG!$AE$2:$AE$124)</f>
        <v>0</v>
      </c>
      <c r="M284" s="6">
        <f>SUMIF(REG!$D$2:$D$124,HISTORICO!$N285,REG!$H$2:$H$124)+SUMIF(REG!$J$2:$J$124,HISTORICO!$N285,REG!$N$2:$N$124)+SUMIF(REG!$P$2:$P$124,HISTORICO!$N285,REG!$T$2:$T$124)+SUMIF(REG!$V$2:$V$124,HISTORICO!$N285,REG!$Z$2:$Z$124)+SUMIF(REG!$AB$2:$AB$124,HISTORICO!$N285,REG!$AF$2:$AF$124)</f>
        <v>0</v>
      </c>
      <c r="N284" s="6">
        <f>SUMIF(REG!$D$2:$D$124,HISTORICO!$N285,REG!$I$2:$I$124)+SUMIF(REG!$J$2:$J$124,HISTORICO!$N285,REG!$O$2:$O$124)+SUMIF(REG!$P$2:$P$124,HISTORICO!$N285,REG!$U$2:$U$124)+SUMIF(REG!$V$2:$V$124,HISTORICO!$N285,REG!$AA$2:$AA$124)+SUMIF(REG!$AB$2:$AB$124,HISTORICO!$N285,REG!$AG$2:$AG$124)</f>
        <v>0</v>
      </c>
      <c r="O284" s="6">
        <f>SUM(HISTORICO!$X285:$AA285)</f>
        <v>3</v>
      </c>
      <c r="P284" s="188">
        <f>HISTORICO!$AB285/HISTORICO!$O285</f>
        <v>3</v>
      </c>
    </row>
    <row r="285">
      <c r="A285" s="187" t="s">
        <v>691</v>
      </c>
      <c r="B285" s="6">
        <f>SUM(HISTORICO!$P286:$T286)</f>
        <v>1</v>
      </c>
      <c r="C285" s="6">
        <f>COUNTIF(REG!$D$2:$D$124,HISTORICO!$N286)</f>
        <v>0</v>
      </c>
      <c r="D285" s="6">
        <f>COUNTIF(REG!$J$2:$J$124,HISTORICO!$N286)</f>
        <v>0</v>
      </c>
      <c r="E285" s="6">
        <f>COUNTIF(REG!$P$2:$P$124,HISTORICO!$N286)</f>
        <v>0</v>
      </c>
      <c r="F285" s="6">
        <f>COUNTIF(REG!$V$2:$V$124,HISTORICO!$N286)</f>
        <v>0</v>
      </c>
      <c r="G285" s="6">
        <f>COUNTIF(REG!$AB$2:$AB$124,HISTORICO!$N286)</f>
        <v>0</v>
      </c>
      <c r="H285" s="161">
        <f>HISTORICO!$P286/HISTORICO!$O286</f>
        <v>1</v>
      </c>
      <c r="I285" s="161">
        <f>HISTORICO!$Q286/HISTORICO!$O286</f>
        <v>0</v>
      </c>
      <c r="J285" s="161">
        <f>(HISTORICO!$S286+HISTORICO!$T286)/HISTORICO!$O286</f>
        <v>0</v>
      </c>
      <c r="K285" s="6">
        <f>SUMIF(REG!$D$2:$D$124,HISTORICO!$N286,REG!$F$2:$F$124)+SUMIF(REG!$J$2:$J$124,HISTORICO!$N286,REG!$L$2:$L$124)+SUMIF(REG!$P$2:$P$124,HISTORICO!$N286,REG!$R$2:$R$124)+SUMIF(REG!$V$2:$V$124,HISTORICO!$N286,REG!$X$2:$X$124)+SUMIF(REG!$AB$2:$AB$124,HISTORICO!$N286,REG!$AD$2:$AD$124)</f>
        <v>0</v>
      </c>
      <c r="L285" s="6">
        <f>SUMIF(REG!$D$2:$D$124,HISTORICO!$N286,REG!$G$2:$G$124)+SUMIF(REG!$J$2:$J$124,HISTORICO!$N286,REG!$M$2:$M$124)+SUMIF(REG!$P$2:$P$124,HISTORICO!$N286,REG!$S$2:$S$124)+SUMIF(REG!$V$2:$V$124,HISTORICO!$N286,REG!$Y$2:$Y$124)+SUMIF(REG!$AB$2:$AB$124,HISTORICO!$N286,REG!$AE$2:$AE$124)</f>
        <v>0</v>
      </c>
      <c r="M285" s="6">
        <f>SUMIF(REG!$D$2:$D$124,HISTORICO!$N286,REG!$H$2:$H$124)+SUMIF(REG!$J$2:$J$124,HISTORICO!$N286,REG!$N$2:$N$124)+SUMIF(REG!$P$2:$P$124,HISTORICO!$N286,REG!$T$2:$T$124)+SUMIF(REG!$V$2:$V$124,HISTORICO!$N286,REG!$Z$2:$Z$124)+SUMIF(REG!$AB$2:$AB$124,HISTORICO!$N286,REG!$AF$2:$AF$124)</f>
        <v>0</v>
      </c>
      <c r="N285" s="6">
        <f>SUMIF(REG!$D$2:$D$124,HISTORICO!$N286,REG!$I$2:$I$124)+SUMIF(REG!$J$2:$J$124,HISTORICO!$N286,REG!$O$2:$O$124)+SUMIF(REG!$P$2:$P$124,HISTORICO!$N286,REG!$U$2:$U$124)+SUMIF(REG!$V$2:$V$124,HISTORICO!$N286,REG!$AA$2:$AA$124)+SUMIF(REG!$AB$2:$AB$124,HISTORICO!$N286,REG!$AG$2:$AG$124)</f>
        <v>0</v>
      </c>
      <c r="O285" s="6">
        <f>SUM(HISTORICO!$X286:$AA286)</f>
        <v>2</v>
      </c>
      <c r="P285" s="188">
        <f>HISTORICO!$AB286/HISTORICO!$O286</f>
        <v>2</v>
      </c>
    </row>
    <row r="286">
      <c r="A286" s="187" t="s">
        <v>692</v>
      </c>
      <c r="B286" s="6">
        <f>SUM(HISTORICO!$P287:$T287)</f>
        <v>1</v>
      </c>
      <c r="C286" s="6">
        <f>COUNTIF(REG!$D$2:$D$124,HISTORICO!$N287)</f>
        <v>0</v>
      </c>
      <c r="D286" s="6">
        <f>COUNTIF(REG!$J$2:$J$124,HISTORICO!$N287)</f>
        <v>0</v>
      </c>
      <c r="E286" s="6">
        <f>COUNTIF(REG!$P$2:$P$124,HISTORICO!$N287)</f>
        <v>0</v>
      </c>
      <c r="F286" s="6">
        <f>COUNTIF(REG!$V$2:$V$124,HISTORICO!$N287)</f>
        <v>0</v>
      </c>
      <c r="G286" s="6">
        <f>COUNTIF(REG!$AB$2:$AB$124,HISTORICO!$N287)</f>
        <v>0</v>
      </c>
      <c r="H286" s="161">
        <f>HISTORICO!$P287/HISTORICO!$O287</f>
        <v>0</v>
      </c>
      <c r="I286" s="161">
        <f>HISTORICO!$Q287/HISTORICO!$O287</f>
        <v>0</v>
      </c>
      <c r="J286" s="161">
        <f>(HISTORICO!$S287+HISTORICO!$T287)/HISTORICO!$O287</f>
        <v>1</v>
      </c>
      <c r="K286" s="6">
        <f>SUMIF(REG!$D$2:$D$124,HISTORICO!$N287,REG!$F$2:$F$124)+SUMIF(REG!$J$2:$J$124,HISTORICO!$N287,REG!$L$2:$L$124)+SUMIF(REG!$P$2:$P$124,HISTORICO!$N287,REG!$R$2:$R$124)+SUMIF(REG!$V$2:$V$124,HISTORICO!$N287,REG!$X$2:$X$124)+SUMIF(REG!$AB$2:$AB$124,HISTORICO!$N287,REG!$AD$2:$AD$124)</f>
        <v>0</v>
      </c>
      <c r="L286" s="6">
        <f>SUMIF(REG!$D$2:$D$124,HISTORICO!$N287,REG!$G$2:$G$124)+SUMIF(REG!$J$2:$J$124,HISTORICO!$N287,REG!$M$2:$M$124)+SUMIF(REG!$P$2:$P$124,HISTORICO!$N287,REG!$S$2:$S$124)+SUMIF(REG!$V$2:$V$124,HISTORICO!$N287,REG!$Y$2:$Y$124)+SUMIF(REG!$AB$2:$AB$124,HISTORICO!$N287,REG!$AE$2:$AE$124)</f>
        <v>0</v>
      </c>
      <c r="M286" s="6">
        <f>SUMIF(REG!$D$2:$D$124,HISTORICO!$N287,REG!$H$2:$H$124)+SUMIF(REG!$J$2:$J$124,HISTORICO!$N287,REG!$N$2:$N$124)+SUMIF(REG!$P$2:$P$124,HISTORICO!$N287,REG!$T$2:$T$124)+SUMIF(REG!$V$2:$V$124,HISTORICO!$N287,REG!$Z$2:$Z$124)+SUMIF(REG!$AB$2:$AB$124,HISTORICO!$N287,REG!$AF$2:$AF$124)</f>
        <v>0</v>
      </c>
      <c r="N286" s="6">
        <f>SUMIF(REG!$D$2:$D$124,HISTORICO!$N287,REG!$I$2:$I$124)+SUMIF(REG!$J$2:$J$124,HISTORICO!$N287,REG!$O$2:$O$124)+SUMIF(REG!$P$2:$P$124,HISTORICO!$N287,REG!$U$2:$U$124)+SUMIF(REG!$V$2:$V$124,HISTORICO!$N287,REG!$AA$2:$AA$124)+SUMIF(REG!$AB$2:$AB$124,HISTORICO!$N287,REG!$AG$2:$AG$124)</f>
        <v>0</v>
      </c>
      <c r="O286" s="6">
        <f>SUM(HISTORICO!$X287:$AA287)</f>
        <v>0</v>
      </c>
      <c r="P286" s="188">
        <f>HISTORICO!$AB287/HISTORICO!$O287</f>
        <v>0</v>
      </c>
    </row>
    <row r="287">
      <c r="A287" s="187" t="s">
        <v>549</v>
      </c>
      <c r="B287" s="6">
        <f>SUM(HISTORICO!$P288:$T288)</f>
        <v>1</v>
      </c>
      <c r="C287" s="6">
        <f>COUNTIF(REG!$D$2:$D$124,HISTORICO!$N288)</f>
        <v>0</v>
      </c>
      <c r="D287" s="6">
        <f>COUNTIF(REG!$J$2:$J$124,HISTORICO!$N288)</f>
        <v>0</v>
      </c>
      <c r="E287" s="6">
        <f>COUNTIF(REG!$P$2:$P$124,HISTORICO!$N288)</f>
        <v>0</v>
      </c>
      <c r="F287" s="6">
        <f>COUNTIF(REG!$V$2:$V$124,HISTORICO!$N288)</f>
        <v>0</v>
      </c>
      <c r="G287" s="6">
        <f>COUNTIF(REG!$AB$2:$AB$124,HISTORICO!$N288)</f>
        <v>0</v>
      </c>
      <c r="H287" s="161">
        <f>HISTORICO!$P288/HISTORICO!$O288</f>
        <v>0</v>
      </c>
      <c r="I287" s="161">
        <f>HISTORICO!$Q288/HISTORICO!$O288</f>
        <v>0</v>
      </c>
      <c r="J287" s="161">
        <f>(HISTORICO!$S288+HISTORICO!$T288)/HISTORICO!$O288</f>
        <v>0</v>
      </c>
      <c r="K287" s="6">
        <f>SUMIF(REG!$D$2:$D$124,HISTORICO!$N288,REG!$F$2:$F$124)+SUMIF(REG!$J$2:$J$124,HISTORICO!$N288,REG!$L$2:$L$124)+SUMIF(REG!$P$2:$P$124,HISTORICO!$N288,REG!$R$2:$R$124)+SUMIF(REG!$V$2:$V$124,HISTORICO!$N288,REG!$X$2:$X$124)+SUMIF(REG!$AB$2:$AB$124,HISTORICO!$N288,REG!$AD$2:$AD$124)</f>
        <v>0</v>
      </c>
      <c r="L287" s="6">
        <f>SUMIF(REG!$D$2:$D$124,HISTORICO!$N288,REG!$G$2:$G$124)+SUMIF(REG!$J$2:$J$124,HISTORICO!$N288,REG!$M$2:$M$124)+SUMIF(REG!$P$2:$P$124,HISTORICO!$N288,REG!$S$2:$S$124)+SUMIF(REG!$V$2:$V$124,HISTORICO!$N288,REG!$Y$2:$Y$124)+SUMIF(REG!$AB$2:$AB$124,HISTORICO!$N288,REG!$AE$2:$AE$124)</f>
        <v>0</v>
      </c>
      <c r="M287" s="6">
        <f>SUMIF(REG!$D$2:$D$124,HISTORICO!$N288,REG!$H$2:$H$124)+SUMIF(REG!$J$2:$J$124,HISTORICO!$N288,REG!$N$2:$N$124)+SUMIF(REG!$P$2:$P$124,HISTORICO!$N288,REG!$T$2:$T$124)+SUMIF(REG!$V$2:$V$124,HISTORICO!$N288,REG!$Z$2:$Z$124)+SUMIF(REG!$AB$2:$AB$124,HISTORICO!$N288,REG!$AF$2:$AF$124)</f>
        <v>0</v>
      </c>
      <c r="N287" s="6">
        <f>SUMIF(REG!$D$2:$D$124,HISTORICO!$N288,REG!$I$2:$I$124)+SUMIF(REG!$J$2:$J$124,HISTORICO!$N288,REG!$O$2:$O$124)+SUMIF(REG!$P$2:$P$124,HISTORICO!$N288,REG!$U$2:$U$124)+SUMIF(REG!$V$2:$V$124,HISTORICO!$N288,REG!$AA$2:$AA$124)+SUMIF(REG!$AB$2:$AB$124,HISTORICO!$N288,REG!$AG$2:$AG$124)</f>
        <v>0</v>
      </c>
      <c r="O287" s="6">
        <f>SUM(HISTORICO!$X288:$AA288)</f>
        <v>0</v>
      </c>
      <c r="P287" s="188">
        <f>HISTORICO!$AB288/HISTORICO!$O288</f>
        <v>0</v>
      </c>
    </row>
    <row r="288">
      <c r="A288" s="187" t="s">
        <v>693</v>
      </c>
      <c r="B288" s="6">
        <f>SUM(HISTORICO!$P289:$T289)</f>
        <v>0</v>
      </c>
      <c r="C288" s="6">
        <f>COUNTIF(REG!$D$2:$D$124,HISTORICO!$N289)</f>
        <v>0</v>
      </c>
      <c r="D288" s="6">
        <f>COUNTIF(REG!$J$2:$J$124,HISTORICO!$N289)</f>
        <v>0</v>
      </c>
      <c r="E288" s="6">
        <f>COUNTIF(REG!$P$2:$P$124,HISTORICO!$N289)</f>
        <v>0</v>
      </c>
      <c r="F288" s="6">
        <f>COUNTIF(REG!$V$2:$V$124,HISTORICO!$N289)</f>
        <v>0</v>
      </c>
      <c r="G288" s="6">
        <f>COUNTIF(REG!$AB$2:$AB$124,HISTORICO!$N289)</f>
        <v>0</v>
      </c>
      <c r="H288" s="161" t="str">
        <f>HISTORICO!$P289/HISTORICO!$O289</f>
        <v>#DIV/0!</v>
      </c>
      <c r="I288" s="161" t="str">
        <f>HISTORICO!$Q289/HISTORICO!$O289</f>
        <v>#DIV/0!</v>
      </c>
      <c r="J288" s="161" t="str">
        <f>(HISTORICO!$S289+HISTORICO!$T289)/HISTORICO!$O289</f>
        <v>#DIV/0!</v>
      </c>
      <c r="K288" s="6">
        <f>SUMIF(REG!$D$2:$D$124,HISTORICO!$N289,REG!$F$2:$F$124)+SUMIF(REG!$J$2:$J$124,HISTORICO!$N289,REG!$L$2:$L$124)+SUMIF(REG!$P$2:$P$124,HISTORICO!$N289,REG!$R$2:$R$124)+SUMIF(REG!$V$2:$V$124,HISTORICO!$N289,REG!$X$2:$X$124)+SUMIF(REG!$AB$2:$AB$124,HISTORICO!$N289,REG!$AD$2:$AD$124)</f>
        <v>0</v>
      </c>
      <c r="L288" s="6">
        <f>SUMIF(REG!$D$2:$D$124,HISTORICO!$N289,REG!$G$2:$G$124)+SUMIF(REG!$J$2:$J$124,HISTORICO!$N289,REG!$M$2:$M$124)+SUMIF(REG!$P$2:$P$124,HISTORICO!$N289,REG!$S$2:$S$124)+SUMIF(REG!$V$2:$V$124,HISTORICO!$N289,REG!$Y$2:$Y$124)+SUMIF(REG!$AB$2:$AB$124,HISTORICO!$N289,REG!$AE$2:$AE$124)</f>
        <v>0</v>
      </c>
      <c r="M288" s="6">
        <f>SUMIF(REG!$D$2:$D$124,HISTORICO!$N289,REG!$H$2:$H$124)+SUMIF(REG!$J$2:$J$124,HISTORICO!$N289,REG!$N$2:$N$124)+SUMIF(REG!$P$2:$P$124,HISTORICO!$N289,REG!$T$2:$T$124)+SUMIF(REG!$V$2:$V$124,HISTORICO!$N289,REG!$Z$2:$Z$124)+SUMIF(REG!$AB$2:$AB$124,HISTORICO!$N289,REG!$AF$2:$AF$124)</f>
        <v>0</v>
      </c>
      <c r="N288" s="6">
        <f>SUMIF(REG!$D$2:$D$124,HISTORICO!$N289,REG!$I$2:$I$124)+SUMIF(REG!$J$2:$J$124,HISTORICO!$N289,REG!$O$2:$O$124)+SUMIF(REG!$P$2:$P$124,HISTORICO!$N289,REG!$U$2:$U$124)+SUMIF(REG!$V$2:$V$124,HISTORICO!$N289,REG!$AA$2:$AA$124)+SUMIF(REG!$AB$2:$AB$124,HISTORICO!$N289,REG!$AG$2:$AG$124)</f>
        <v>0</v>
      </c>
      <c r="O288" s="6">
        <f>SUM(HISTORICO!$X289:$AA289)</f>
        <v>0</v>
      </c>
      <c r="P288" s="188" t="str">
        <f>HISTORICO!$AB289/HISTORICO!$O289</f>
        <v>#DIV/0!</v>
      </c>
    </row>
    <row r="289">
      <c r="A289" s="187" t="s">
        <v>694</v>
      </c>
      <c r="B289" s="6">
        <f>SUM(HISTORICO!$P290:$T290)</f>
        <v>0</v>
      </c>
      <c r="C289" s="6">
        <f>COUNTIF(REG!$D$2:$D$124,HISTORICO!$N290)</f>
        <v>0</v>
      </c>
      <c r="D289" s="6">
        <f>COUNTIF(REG!$J$2:$J$124,HISTORICO!$N290)</f>
        <v>0</v>
      </c>
      <c r="E289" s="6">
        <f>COUNTIF(REG!$P$2:$P$124,HISTORICO!$N290)</f>
        <v>0</v>
      </c>
      <c r="F289" s="6">
        <f>COUNTIF(REG!$V$2:$V$124,HISTORICO!$N290)</f>
        <v>0</v>
      </c>
      <c r="G289" s="6">
        <f>COUNTIF(REG!$AB$2:$AB$124,HISTORICO!$N290)</f>
        <v>0</v>
      </c>
      <c r="H289" s="161" t="str">
        <f>HISTORICO!$P290/HISTORICO!$O290</f>
        <v>#DIV/0!</v>
      </c>
      <c r="I289" s="161" t="str">
        <f>HISTORICO!$Q290/HISTORICO!$O290</f>
        <v>#DIV/0!</v>
      </c>
      <c r="J289" s="161" t="str">
        <f>(HISTORICO!$S290+HISTORICO!$T290)/HISTORICO!$O290</f>
        <v>#DIV/0!</v>
      </c>
      <c r="K289" s="6">
        <f>SUMIF(REG!$D$2:$D$124,HISTORICO!$N290,REG!$F$2:$F$124)+SUMIF(REG!$J$2:$J$124,HISTORICO!$N290,REG!$L$2:$L$124)+SUMIF(REG!$P$2:$P$124,HISTORICO!$N290,REG!$R$2:$R$124)+SUMIF(REG!$V$2:$V$124,HISTORICO!$N290,REG!$X$2:$X$124)+SUMIF(REG!$AB$2:$AB$124,HISTORICO!$N290,REG!$AD$2:$AD$124)</f>
        <v>0</v>
      </c>
      <c r="L289" s="6">
        <f>SUMIF(REG!$D$2:$D$124,HISTORICO!$N290,REG!$G$2:$G$124)+SUMIF(REG!$J$2:$J$124,HISTORICO!$N290,REG!$M$2:$M$124)+SUMIF(REG!$P$2:$P$124,HISTORICO!$N290,REG!$S$2:$S$124)+SUMIF(REG!$V$2:$V$124,HISTORICO!$N290,REG!$Y$2:$Y$124)+SUMIF(REG!$AB$2:$AB$124,HISTORICO!$N290,REG!$AE$2:$AE$124)</f>
        <v>0</v>
      </c>
      <c r="M289" s="6">
        <f>SUMIF(REG!$D$2:$D$124,HISTORICO!$N290,REG!$H$2:$H$124)+SUMIF(REG!$J$2:$J$124,HISTORICO!$N290,REG!$N$2:$N$124)+SUMIF(REG!$P$2:$P$124,HISTORICO!$N290,REG!$T$2:$T$124)+SUMIF(REG!$V$2:$V$124,HISTORICO!$N290,REG!$Z$2:$Z$124)+SUMIF(REG!$AB$2:$AB$124,HISTORICO!$N290,REG!$AF$2:$AF$124)</f>
        <v>0</v>
      </c>
      <c r="N289" s="6">
        <f>SUMIF(REG!$D$2:$D$124,HISTORICO!$N290,REG!$I$2:$I$124)+SUMIF(REG!$J$2:$J$124,HISTORICO!$N290,REG!$O$2:$O$124)+SUMIF(REG!$P$2:$P$124,HISTORICO!$N290,REG!$U$2:$U$124)+SUMIF(REG!$V$2:$V$124,HISTORICO!$N290,REG!$AA$2:$AA$124)+SUMIF(REG!$AB$2:$AB$124,HISTORICO!$N290,REG!$AG$2:$AG$124)</f>
        <v>0</v>
      </c>
      <c r="O289" s="6">
        <f>SUM(HISTORICO!$X290:$AA290)</f>
        <v>0</v>
      </c>
      <c r="P289" s="188" t="str">
        <f>HISTORICO!$AB290/HISTORICO!$O290</f>
        <v>#DIV/0!</v>
      </c>
    </row>
    <row r="290">
      <c r="A290" s="187" t="s">
        <v>695</v>
      </c>
      <c r="B290" s="6">
        <f>SUM(HISTORICO!$P291:$T291)</f>
        <v>0</v>
      </c>
      <c r="C290" s="6">
        <f>COUNTIF(REG!$D$2:$D$124,HISTORICO!$N291)</f>
        <v>0</v>
      </c>
      <c r="D290" s="6">
        <f>COUNTIF(REG!$J$2:$J$124,HISTORICO!$N291)</f>
        <v>0</v>
      </c>
      <c r="E290" s="6">
        <f>COUNTIF(REG!$P$2:$P$124,HISTORICO!$N291)</f>
        <v>0</v>
      </c>
      <c r="F290" s="6">
        <f>COUNTIF(REG!$V$2:$V$124,HISTORICO!$N291)</f>
        <v>0</v>
      </c>
      <c r="G290" s="6">
        <f>COUNTIF(REG!$AB$2:$AB$124,HISTORICO!$N291)</f>
        <v>0</v>
      </c>
      <c r="H290" s="161" t="str">
        <f>HISTORICO!$P291/HISTORICO!$O291</f>
        <v>#VALUE!</v>
      </c>
      <c r="I290" s="161" t="str">
        <f>HISTORICO!$Q291/HISTORICO!$O291</f>
        <v>#VALUE!</v>
      </c>
      <c r="J290" s="161" t="str">
        <f>(HISTORICO!$S291+HISTORICO!$T291)/HISTORICO!$O291</f>
        <v>#VALUE!</v>
      </c>
      <c r="K290" s="6">
        <f>SUMIF(REG!$D$2:$D$124,HISTORICO!$N291,REG!$F$2:$F$124)+SUMIF(REG!$J$2:$J$124,HISTORICO!$N291,REG!$L$2:$L$124)+SUMIF(REG!$P$2:$P$124,HISTORICO!$N291,REG!$R$2:$R$124)+SUMIF(REG!$V$2:$V$124,HISTORICO!$N291,REG!$X$2:$X$124)+SUMIF(REG!$AB$2:$AB$124,HISTORICO!$N291,REG!$AD$2:$AD$124)</f>
        <v>0</v>
      </c>
      <c r="L290" s="6">
        <f>SUMIF(REG!$D$2:$D$124,HISTORICO!$N291,REG!$G$2:$G$124)+SUMIF(REG!$J$2:$J$124,HISTORICO!$N291,REG!$M$2:$M$124)+SUMIF(REG!$P$2:$P$124,HISTORICO!$N291,REG!$S$2:$S$124)+SUMIF(REG!$V$2:$V$124,HISTORICO!$N291,REG!$Y$2:$Y$124)+SUMIF(REG!$AB$2:$AB$124,HISTORICO!$N291,REG!$AE$2:$AE$124)</f>
        <v>0</v>
      </c>
      <c r="M290" s="6">
        <f>SUMIF(REG!$D$2:$D$124,HISTORICO!$N291,REG!$H$2:$H$124)+SUMIF(REG!$J$2:$J$124,HISTORICO!$N291,REG!$N$2:$N$124)+SUMIF(REG!$P$2:$P$124,HISTORICO!$N291,REG!$T$2:$T$124)+SUMIF(REG!$V$2:$V$124,HISTORICO!$N291,REG!$Z$2:$Z$124)+SUMIF(REG!$AB$2:$AB$124,HISTORICO!$N291,REG!$AF$2:$AF$124)</f>
        <v>0</v>
      </c>
      <c r="N290" s="6">
        <f>SUMIF(REG!$D$2:$D$124,HISTORICO!$N291,REG!$I$2:$I$124)+SUMIF(REG!$J$2:$J$124,HISTORICO!$N291,REG!$O$2:$O$124)+SUMIF(REG!$P$2:$P$124,HISTORICO!$N291,REG!$U$2:$U$124)+SUMIF(REG!$V$2:$V$124,HISTORICO!$N291,REG!$AA$2:$AA$124)+SUMIF(REG!$AB$2:$AB$124,HISTORICO!$N291,REG!$AG$2:$AG$124)</f>
        <v>0</v>
      </c>
      <c r="O290" s="6">
        <f>SUM(HISTORICO!$X291:$AA291)</f>
        <v>0</v>
      </c>
      <c r="P290" s="188" t="str">
        <f>HISTORICO!$AB291/HISTORICO!$O291</f>
        <v>#VALUE!</v>
      </c>
    </row>
    <row r="291">
      <c r="A291" s="187" t="s">
        <v>696</v>
      </c>
      <c r="B291" s="6">
        <f>SUM(HISTORICO!$P292:$T292)</f>
        <v>20</v>
      </c>
      <c r="C291" s="6">
        <f>COUNTIF(REG!$D$2:$D$124,HISTORICO!$N292)</f>
        <v>6</v>
      </c>
      <c r="D291" s="6">
        <f>COUNTIF(REG!$J$2:$J$124,HISTORICO!$N292)</f>
        <v>5</v>
      </c>
      <c r="E291" s="6">
        <f>COUNTIF(REG!$P$2:$P$124,HISTORICO!$N292)</f>
        <v>4</v>
      </c>
      <c r="F291" s="6">
        <f>COUNTIF(REG!$V$2:$V$124,HISTORICO!$N292)</f>
        <v>5</v>
      </c>
      <c r="G291" s="6">
        <f>COUNTIF(REG!$AB$2:$AB$124,HISTORICO!$N292)</f>
        <v>0</v>
      </c>
      <c r="H291" s="161">
        <f>HISTORICO!$P292/HISTORICO!$O292</f>
        <v>0.3</v>
      </c>
      <c r="I291" s="161">
        <f>HISTORICO!$Q292/HISTORICO!$O292</f>
        <v>0.25</v>
      </c>
      <c r="J291" s="161">
        <f>(HISTORICO!$S292+HISTORICO!$T292)/HISTORICO!$O292</f>
        <v>0.25</v>
      </c>
      <c r="K291" s="6">
        <f>SUMIF(REG!$D$2:$D$124,HISTORICO!$N292,REG!$F$2:$F$124)+SUMIF(REG!$J$2:$J$124,HISTORICO!$N292,REG!$L$2:$L$124)+SUMIF(REG!$P$2:$P$124,HISTORICO!$N292,REG!$R$2:$R$124)+SUMIF(REG!$V$2:$V$124,HISTORICO!$N292,REG!$X$2:$X$124)+SUMIF(REG!$AB$2:$AB$124,HISTORICO!$N292,REG!$AD$2:$AD$124)</f>
        <v>13</v>
      </c>
      <c r="L291" s="6">
        <f>SUMIF(REG!$D$2:$D$124,HISTORICO!$N292,REG!$G$2:$G$124)+SUMIF(REG!$J$2:$J$124,HISTORICO!$N292,REG!$M$2:$M$124)+SUMIF(REG!$P$2:$P$124,HISTORICO!$N292,REG!$S$2:$S$124)+SUMIF(REG!$V$2:$V$124,HISTORICO!$N292,REG!$Y$2:$Y$124)+SUMIF(REG!$AB$2:$AB$124,HISTORICO!$N292,REG!$AE$2:$AE$124)</f>
        <v>0</v>
      </c>
      <c r="M291" s="6">
        <f>SUMIF(REG!$D$2:$D$124,HISTORICO!$N292,REG!$H$2:$H$124)+SUMIF(REG!$J$2:$J$124,HISTORICO!$N292,REG!$N$2:$N$124)+SUMIF(REG!$P$2:$P$124,HISTORICO!$N292,REG!$T$2:$T$124)+SUMIF(REG!$V$2:$V$124,HISTORICO!$N292,REG!$Z$2:$Z$124)+SUMIF(REG!$AB$2:$AB$124,HISTORICO!$N292,REG!$AF$2:$AF$124)</f>
        <v>0</v>
      </c>
      <c r="N291" s="6">
        <f>SUMIF(REG!$D$2:$D$124,HISTORICO!$N292,REG!$I$2:$I$124)+SUMIF(REG!$J$2:$J$124,HISTORICO!$N292,REG!$O$2:$O$124)+SUMIF(REG!$P$2:$P$124,HISTORICO!$N292,REG!$U$2:$U$124)+SUMIF(REG!$V$2:$V$124,HISTORICO!$N292,REG!$AA$2:$AA$124)+SUMIF(REG!$AB$2:$AB$124,HISTORICO!$N292,REG!$AG$2:$AG$124)</f>
        <v>0</v>
      </c>
      <c r="O291" s="6">
        <f>SUM(HISTORICO!$X292:$AA292)</f>
        <v>13</v>
      </c>
      <c r="P291" s="188">
        <f>HISTORICO!$AB292/HISTORICO!$O292</f>
        <v>0.65</v>
      </c>
    </row>
    <row r="292">
      <c r="A292" s="187" t="s">
        <v>697</v>
      </c>
      <c r="B292" s="6">
        <f>SUM(HISTORICO!$P293:$T293)</f>
        <v>14</v>
      </c>
      <c r="C292" s="6">
        <f>COUNTIF(REG!$D$2:$D$124,HISTORICO!$N293)</f>
        <v>3</v>
      </c>
      <c r="D292" s="6">
        <f>COUNTIF(REG!$J$2:$J$124,HISTORICO!$N293)</f>
        <v>2</v>
      </c>
      <c r="E292" s="6">
        <f>COUNTIF(REG!$P$2:$P$124,HISTORICO!$N293)</f>
        <v>4</v>
      </c>
      <c r="F292" s="6">
        <f>COUNTIF(REG!$V$2:$V$124,HISTORICO!$N293)</f>
        <v>5</v>
      </c>
      <c r="G292" s="6">
        <f>COUNTIF(REG!$AB$2:$AB$124,HISTORICO!$N293)</f>
        <v>0</v>
      </c>
      <c r="H292" s="161">
        <f>HISTORICO!$P293/HISTORICO!$O293</f>
        <v>0.2142857143</v>
      </c>
      <c r="I292" s="161">
        <f>HISTORICO!$Q293/HISTORICO!$O293</f>
        <v>0.1428571429</v>
      </c>
      <c r="J292" s="161">
        <f>(HISTORICO!$S293+HISTORICO!$T293)/HISTORICO!$O293</f>
        <v>0.3571428571</v>
      </c>
      <c r="K292" s="6">
        <f>SUMIF(REG!$D$2:$D$124,HISTORICO!$N293,REG!$F$2:$F$124)+SUMIF(REG!$J$2:$J$124,HISTORICO!$N293,REG!$L$2:$L$124)+SUMIF(REG!$P$2:$P$124,HISTORICO!$N293,REG!$R$2:$R$124)+SUMIF(REG!$V$2:$V$124,HISTORICO!$N293,REG!$X$2:$X$124)+SUMIF(REG!$AB$2:$AB$124,HISTORICO!$N293,REG!$AD$2:$AD$124)</f>
        <v>6</v>
      </c>
      <c r="L292" s="6">
        <f>SUMIF(REG!$D$2:$D$124,HISTORICO!$N293,REG!$G$2:$G$124)+SUMIF(REG!$J$2:$J$124,HISTORICO!$N293,REG!$M$2:$M$124)+SUMIF(REG!$P$2:$P$124,HISTORICO!$N293,REG!$S$2:$S$124)+SUMIF(REG!$V$2:$V$124,HISTORICO!$N293,REG!$Y$2:$Y$124)+SUMIF(REG!$AB$2:$AB$124,HISTORICO!$N293,REG!$AE$2:$AE$124)</f>
        <v>0</v>
      </c>
      <c r="M292" s="6">
        <f>SUMIF(REG!$D$2:$D$124,HISTORICO!$N293,REG!$H$2:$H$124)+SUMIF(REG!$J$2:$J$124,HISTORICO!$N293,REG!$N$2:$N$124)+SUMIF(REG!$P$2:$P$124,HISTORICO!$N293,REG!$T$2:$T$124)+SUMIF(REG!$V$2:$V$124,HISTORICO!$N293,REG!$Z$2:$Z$124)+SUMIF(REG!$AB$2:$AB$124,HISTORICO!$N293,REG!$AF$2:$AF$124)</f>
        <v>1</v>
      </c>
      <c r="N292" s="6">
        <f>SUMIF(REG!$D$2:$D$124,HISTORICO!$N293,REG!$I$2:$I$124)+SUMIF(REG!$J$2:$J$124,HISTORICO!$N293,REG!$O$2:$O$124)+SUMIF(REG!$P$2:$P$124,HISTORICO!$N293,REG!$U$2:$U$124)+SUMIF(REG!$V$2:$V$124,HISTORICO!$N293,REG!$AA$2:$AA$124)+SUMIF(REG!$AB$2:$AB$124,HISTORICO!$N293,REG!$AG$2:$AG$124)</f>
        <v>0</v>
      </c>
      <c r="O292" s="6">
        <f>SUM(HISTORICO!$X293:$AA293)</f>
        <v>7</v>
      </c>
      <c r="P292" s="188">
        <f>HISTORICO!$AB293/HISTORICO!$O293</f>
        <v>0.5</v>
      </c>
    </row>
    <row r="293">
      <c r="A293" s="187" t="s">
        <v>698</v>
      </c>
      <c r="B293" s="6">
        <f>SUM(HISTORICO!$P294:$T294)</f>
        <v>4</v>
      </c>
      <c r="C293" s="6">
        <f>COUNTIF(REG!$D$2:$D$124,HISTORICO!$N294)</f>
        <v>2</v>
      </c>
      <c r="D293" s="6">
        <f>COUNTIF(REG!$J$2:$J$124,HISTORICO!$N294)</f>
        <v>0</v>
      </c>
      <c r="E293" s="6">
        <f>COUNTIF(REG!$P$2:$P$124,HISTORICO!$N294)</f>
        <v>2</v>
      </c>
      <c r="F293" s="6">
        <f>COUNTIF(REG!$V$2:$V$124,HISTORICO!$N294)</f>
        <v>0</v>
      </c>
      <c r="G293" s="6">
        <f>COUNTIF(REG!$AB$2:$AB$124,HISTORICO!$N294)</f>
        <v>0</v>
      </c>
      <c r="H293" s="161">
        <f>HISTORICO!$P294/HISTORICO!$O294</f>
        <v>0.5</v>
      </c>
      <c r="I293" s="161">
        <f>HISTORICO!$Q294/HISTORICO!$O294</f>
        <v>0</v>
      </c>
      <c r="J293" s="161">
        <f>(HISTORICO!$S294+HISTORICO!$T294)/HISTORICO!$O294</f>
        <v>0</v>
      </c>
      <c r="K293" s="6">
        <f>SUMIF(REG!$D$2:$D$124,HISTORICO!$N294,REG!$F$2:$F$124)+SUMIF(REG!$J$2:$J$124,HISTORICO!$N294,REG!$L$2:$L$124)+SUMIF(REG!$P$2:$P$124,HISTORICO!$N294,REG!$R$2:$R$124)+SUMIF(REG!$V$2:$V$124,HISTORICO!$N294,REG!$X$2:$X$124)+SUMIF(REG!$AB$2:$AB$124,HISTORICO!$N294,REG!$AD$2:$AD$124)</f>
        <v>2</v>
      </c>
      <c r="L293" s="6">
        <f>SUMIF(REG!$D$2:$D$124,HISTORICO!$N294,REG!$G$2:$G$124)+SUMIF(REG!$J$2:$J$124,HISTORICO!$N294,REG!$M$2:$M$124)+SUMIF(REG!$P$2:$P$124,HISTORICO!$N294,REG!$S$2:$S$124)+SUMIF(REG!$V$2:$V$124,HISTORICO!$N294,REG!$Y$2:$Y$124)+SUMIF(REG!$AB$2:$AB$124,HISTORICO!$N294,REG!$AE$2:$AE$124)</f>
        <v>1</v>
      </c>
      <c r="M293" s="6">
        <f>SUMIF(REG!$D$2:$D$124,HISTORICO!$N294,REG!$H$2:$H$124)+SUMIF(REG!$J$2:$J$124,HISTORICO!$N294,REG!$N$2:$N$124)+SUMIF(REG!$P$2:$P$124,HISTORICO!$N294,REG!$T$2:$T$124)+SUMIF(REG!$V$2:$V$124,HISTORICO!$N294,REG!$Z$2:$Z$124)+SUMIF(REG!$AB$2:$AB$124,HISTORICO!$N294,REG!$AF$2:$AF$124)</f>
        <v>1</v>
      </c>
      <c r="N293" s="6">
        <f>SUMIF(REG!$D$2:$D$124,HISTORICO!$N294,REG!$I$2:$I$124)+SUMIF(REG!$J$2:$J$124,HISTORICO!$N294,REG!$O$2:$O$124)+SUMIF(REG!$P$2:$P$124,HISTORICO!$N294,REG!$U$2:$U$124)+SUMIF(REG!$V$2:$V$124,HISTORICO!$N294,REG!$AA$2:$AA$124)+SUMIF(REG!$AB$2:$AB$124,HISTORICO!$N294,REG!$AG$2:$AG$124)</f>
        <v>0</v>
      </c>
      <c r="O293" s="6">
        <f>SUM(HISTORICO!$X294:$AA294)</f>
        <v>4</v>
      </c>
      <c r="P293" s="188">
        <f>HISTORICO!$AB294/HISTORICO!$O294</f>
        <v>1</v>
      </c>
    </row>
    <row r="294">
      <c r="A294" s="187" t="s">
        <v>699</v>
      </c>
      <c r="B294" s="6">
        <f>SUM(HISTORICO!$P295:$T295)</f>
        <v>10</v>
      </c>
      <c r="C294" s="6">
        <f>COUNTIF(REG!$D$2:$D$124,HISTORICO!$N295)</f>
        <v>1</v>
      </c>
      <c r="D294" s="6">
        <f>COUNTIF(REG!$J$2:$J$124,HISTORICO!$N295)</f>
        <v>2</v>
      </c>
      <c r="E294" s="6">
        <f>COUNTIF(REG!$P$2:$P$124,HISTORICO!$N295)</f>
        <v>5</v>
      </c>
      <c r="F294" s="6">
        <f>COUNTIF(REG!$V$2:$V$124,HISTORICO!$N295)</f>
        <v>2</v>
      </c>
      <c r="G294" s="6">
        <f>COUNTIF(REG!$AB$2:$AB$124,HISTORICO!$N295)</f>
        <v>0</v>
      </c>
      <c r="H294" s="161">
        <f>HISTORICO!$P295/HISTORICO!$O295</f>
        <v>0.1</v>
      </c>
      <c r="I294" s="161">
        <f>HISTORICO!$Q295/HISTORICO!$O295</f>
        <v>0.2</v>
      </c>
      <c r="J294" s="161">
        <f>(HISTORICO!$S295+HISTORICO!$T295)/HISTORICO!$O295</f>
        <v>0.2</v>
      </c>
      <c r="K294" s="6">
        <f>SUMIF(REG!$D$2:$D$124,HISTORICO!$N295,REG!$F$2:$F$124)+SUMIF(REG!$J$2:$J$124,HISTORICO!$N295,REG!$L$2:$L$124)+SUMIF(REG!$P$2:$P$124,HISTORICO!$N295,REG!$R$2:$R$124)+SUMIF(REG!$V$2:$V$124,HISTORICO!$N295,REG!$X$2:$X$124)+SUMIF(REG!$AB$2:$AB$124,HISTORICO!$N295,REG!$AD$2:$AD$124)</f>
        <v>4</v>
      </c>
      <c r="L294" s="6">
        <f>SUMIF(REG!$D$2:$D$124,HISTORICO!$N295,REG!$G$2:$G$124)+SUMIF(REG!$J$2:$J$124,HISTORICO!$N295,REG!$M$2:$M$124)+SUMIF(REG!$P$2:$P$124,HISTORICO!$N295,REG!$S$2:$S$124)+SUMIF(REG!$V$2:$V$124,HISTORICO!$N295,REG!$Y$2:$Y$124)+SUMIF(REG!$AB$2:$AB$124,HISTORICO!$N295,REG!$AE$2:$AE$124)</f>
        <v>0</v>
      </c>
      <c r="M294" s="6">
        <f>SUMIF(REG!$D$2:$D$124,HISTORICO!$N295,REG!$H$2:$H$124)+SUMIF(REG!$J$2:$J$124,HISTORICO!$N295,REG!$N$2:$N$124)+SUMIF(REG!$P$2:$P$124,HISTORICO!$N295,REG!$T$2:$T$124)+SUMIF(REG!$V$2:$V$124,HISTORICO!$N295,REG!$Z$2:$Z$124)+SUMIF(REG!$AB$2:$AB$124,HISTORICO!$N295,REG!$AF$2:$AF$124)</f>
        <v>0</v>
      </c>
      <c r="N294" s="6">
        <f>SUMIF(REG!$D$2:$D$124,HISTORICO!$N295,REG!$I$2:$I$124)+SUMIF(REG!$J$2:$J$124,HISTORICO!$N295,REG!$O$2:$O$124)+SUMIF(REG!$P$2:$P$124,HISTORICO!$N295,REG!$U$2:$U$124)+SUMIF(REG!$V$2:$V$124,HISTORICO!$N295,REG!$AA$2:$AA$124)+SUMIF(REG!$AB$2:$AB$124,HISTORICO!$N295,REG!$AG$2:$AG$124)</f>
        <v>0</v>
      </c>
      <c r="O294" s="6">
        <f>SUM(HISTORICO!$X295:$AA295)</f>
        <v>4</v>
      </c>
      <c r="P294" s="188">
        <f>HISTORICO!$AB295/HISTORICO!$O295</f>
        <v>0.4</v>
      </c>
    </row>
    <row r="295">
      <c r="A295" s="187" t="s">
        <v>701</v>
      </c>
      <c r="B295" s="6">
        <f>SUM(HISTORICO!$P296:$T296)</f>
        <v>10</v>
      </c>
      <c r="C295" s="6">
        <f>COUNTIF(REG!$D$2:$D$124,HISTORICO!$N296)</f>
        <v>7</v>
      </c>
      <c r="D295" s="6">
        <f>COUNTIF(REG!$J$2:$J$124,HISTORICO!$N296)</f>
        <v>0</v>
      </c>
      <c r="E295" s="6">
        <f>COUNTIF(REG!$P$2:$P$124,HISTORICO!$N296)</f>
        <v>3</v>
      </c>
      <c r="F295" s="6">
        <f>COUNTIF(REG!$V$2:$V$124,HISTORICO!$N296)</f>
        <v>0</v>
      </c>
      <c r="G295" s="6">
        <f>COUNTIF(REG!$AB$2:$AB$124,HISTORICO!$N296)</f>
        <v>0</v>
      </c>
      <c r="H295" s="161">
        <f>HISTORICO!$P296/HISTORICO!$O296</f>
        <v>0.7</v>
      </c>
      <c r="I295" s="161">
        <f>HISTORICO!$Q296/HISTORICO!$O296</f>
        <v>0</v>
      </c>
      <c r="J295" s="161">
        <f>(HISTORICO!$S296+HISTORICO!$T296)/HISTORICO!$O296</f>
        <v>0</v>
      </c>
      <c r="K295" s="6">
        <f>SUMIF(REG!$D$2:$D$124,HISTORICO!$N296,REG!$F$2:$F$124)+SUMIF(REG!$J$2:$J$124,HISTORICO!$N296,REG!$L$2:$L$124)+SUMIF(REG!$P$2:$P$124,HISTORICO!$N296,REG!$R$2:$R$124)+SUMIF(REG!$V$2:$V$124,HISTORICO!$N296,REG!$X$2:$X$124)+SUMIF(REG!$AB$2:$AB$124,HISTORICO!$N296,REG!$AD$2:$AD$124)</f>
        <v>3</v>
      </c>
      <c r="L295" s="6">
        <f>SUMIF(REG!$D$2:$D$124,HISTORICO!$N296,REG!$G$2:$G$124)+SUMIF(REG!$J$2:$J$124,HISTORICO!$N296,REG!$M$2:$M$124)+SUMIF(REG!$P$2:$P$124,HISTORICO!$N296,REG!$S$2:$S$124)+SUMIF(REG!$V$2:$V$124,HISTORICO!$N296,REG!$Y$2:$Y$124)+SUMIF(REG!$AB$2:$AB$124,HISTORICO!$N296,REG!$AE$2:$AE$124)</f>
        <v>11</v>
      </c>
      <c r="M295" s="6">
        <f>SUMIF(REG!$D$2:$D$124,HISTORICO!$N296,REG!$H$2:$H$124)+SUMIF(REG!$J$2:$J$124,HISTORICO!$N296,REG!$N$2:$N$124)+SUMIF(REG!$P$2:$P$124,HISTORICO!$N296,REG!$T$2:$T$124)+SUMIF(REG!$V$2:$V$124,HISTORICO!$N296,REG!$Z$2:$Z$124)+SUMIF(REG!$AB$2:$AB$124,HISTORICO!$N296,REG!$AF$2:$AF$124)</f>
        <v>1</v>
      </c>
      <c r="N295" s="6">
        <f>SUMIF(REG!$D$2:$D$124,HISTORICO!$N296,REG!$I$2:$I$124)+SUMIF(REG!$J$2:$J$124,HISTORICO!$N296,REG!$O$2:$O$124)+SUMIF(REG!$P$2:$P$124,HISTORICO!$N296,REG!$U$2:$U$124)+SUMIF(REG!$V$2:$V$124,HISTORICO!$N296,REG!$AA$2:$AA$124)+SUMIF(REG!$AB$2:$AB$124,HISTORICO!$N296,REG!$AG$2:$AG$124)</f>
        <v>0</v>
      </c>
      <c r="O295" s="6">
        <f>SUM(HISTORICO!$X296:$AA296)</f>
        <v>15</v>
      </c>
      <c r="P295" s="188">
        <f>HISTORICO!$AB296/HISTORICO!$O296</f>
        <v>1.5</v>
      </c>
    </row>
    <row r="296">
      <c r="A296" s="187" t="s">
        <v>702</v>
      </c>
      <c r="B296" s="6">
        <f>SUM(HISTORICO!$P297:$T297)</f>
        <v>11</v>
      </c>
      <c r="C296" s="6">
        <f>COUNTIF(REG!$D$2:$D$124,HISTORICO!$N297)</f>
        <v>1</v>
      </c>
      <c r="D296" s="6">
        <f>COUNTIF(REG!$J$2:$J$124,HISTORICO!$N297)</f>
        <v>5</v>
      </c>
      <c r="E296" s="6">
        <f>COUNTIF(REG!$P$2:$P$124,HISTORICO!$N297)</f>
        <v>2</v>
      </c>
      <c r="F296" s="6">
        <f>COUNTIF(REG!$V$2:$V$124,HISTORICO!$N297)</f>
        <v>3</v>
      </c>
      <c r="G296" s="6">
        <f>COUNTIF(REG!$AB$2:$AB$124,HISTORICO!$N297)</f>
        <v>0</v>
      </c>
      <c r="H296" s="161">
        <f>HISTORICO!$P297/HISTORICO!$O297</f>
        <v>0.09090909091</v>
      </c>
      <c r="I296" s="161">
        <f>HISTORICO!$Q297/HISTORICO!$O297</f>
        <v>0.4545454545</v>
      </c>
      <c r="J296" s="161">
        <f>(HISTORICO!$S297+HISTORICO!$T297)/HISTORICO!$O297</f>
        <v>0.2727272727</v>
      </c>
      <c r="K296" s="6">
        <f>SUMIF(REG!$D$2:$D$124,HISTORICO!$N297,REG!$F$2:$F$124)+SUMIF(REG!$J$2:$J$124,HISTORICO!$N297,REG!$L$2:$L$124)+SUMIF(REG!$P$2:$P$124,HISTORICO!$N297,REG!$R$2:$R$124)+SUMIF(REG!$V$2:$V$124,HISTORICO!$N297,REG!$X$2:$X$124)+SUMIF(REG!$AB$2:$AB$124,HISTORICO!$N297,REG!$AD$2:$AD$124)</f>
        <v>3</v>
      </c>
      <c r="L296" s="6">
        <f>SUMIF(REG!$D$2:$D$124,HISTORICO!$N297,REG!$G$2:$G$124)+SUMIF(REG!$J$2:$J$124,HISTORICO!$N297,REG!$M$2:$M$124)+SUMIF(REG!$P$2:$P$124,HISTORICO!$N297,REG!$S$2:$S$124)+SUMIF(REG!$V$2:$V$124,HISTORICO!$N297,REG!$Y$2:$Y$124)+SUMIF(REG!$AB$2:$AB$124,HISTORICO!$N297,REG!$AE$2:$AE$124)</f>
        <v>0</v>
      </c>
      <c r="M296" s="6">
        <f>SUMIF(REG!$D$2:$D$124,HISTORICO!$N297,REG!$H$2:$H$124)+SUMIF(REG!$J$2:$J$124,HISTORICO!$N297,REG!$N$2:$N$124)+SUMIF(REG!$P$2:$P$124,HISTORICO!$N297,REG!$T$2:$T$124)+SUMIF(REG!$V$2:$V$124,HISTORICO!$N297,REG!$Z$2:$Z$124)+SUMIF(REG!$AB$2:$AB$124,HISTORICO!$N297,REG!$AF$2:$AF$124)</f>
        <v>0</v>
      </c>
      <c r="N296" s="6">
        <f>SUMIF(REG!$D$2:$D$124,HISTORICO!$N297,REG!$I$2:$I$124)+SUMIF(REG!$J$2:$J$124,HISTORICO!$N297,REG!$O$2:$O$124)+SUMIF(REG!$P$2:$P$124,HISTORICO!$N297,REG!$U$2:$U$124)+SUMIF(REG!$V$2:$V$124,HISTORICO!$N297,REG!$AA$2:$AA$124)+SUMIF(REG!$AB$2:$AB$124,HISTORICO!$N297,REG!$AG$2:$AG$124)</f>
        <v>0</v>
      </c>
      <c r="O296" s="6">
        <f>SUM(HISTORICO!$X297:$AA297)</f>
        <v>3</v>
      </c>
      <c r="P296" s="188">
        <f>HISTORICO!$AB297/HISTORICO!$O297</f>
        <v>0.2727272727</v>
      </c>
    </row>
    <row r="297">
      <c r="A297" s="187" t="s">
        <v>703</v>
      </c>
      <c r="B297" s="6">
        <f>SUM(HISTORICO!$P298:$T298)</f>
        <v>18</v>
      </c>
      <c r="C297" s="6">
        <f>COUNTIF(REG!$D$2:$D$124,HISTORICO!$N298)</f>
        <v>5</v>
      </c>
      <c r="D297" s="6">
        <f>COUNTIF(REG!$J$2:$J$124,HISTORICO!$N298)</f>
        <v>9</v>
      </c>
      <c r="E297" s="6">
        <f>COUNTIF(REG!$P$2:$P$124,HISTORICO!$N298)</f>
        <v>2</v>
      </c>
      <c r="F297" s="6">
        <f>COUNTIF(REG!$V$2:$V$124,HISTORICO!$N298)</f>
        <v>2</v>
      </c>
      <c r="G297" s="6">
        <f>COUNTIF(REG!$AB$2:$AB$124,HISTORICO!$N298)</f>
        <v>0</v>
      </c>
      <c r="H297" s="161">
        <f>HISTORICO!$P298/HISTORICO!$O298</f>
        <v>0.2777777778</v>
      </c>
      <c r="I297" s="161">
        <f>HISTORICO!$Q298/HISTORICO!$O298</f>
        <v>0.5</v>
      </c>
      <c r="J297" s="161">
        <f>(HISTORICO!$S298+HISTORICO!$T298)/HISTORICO!$O298</f>
        <v>0.1111111111</v>
      </c>
      <c r="K297" s="6">
        <f>SUMIF(REG!$D$2:$D$124,HISTORICO!$N298,REG!$F$2:$F$124)+SUMIF(REG!$J$2:$J$124,HISTORICO!$N298,REG!$L$2:$L$124)+SUMIF(REG!$P$2:$P$124,HISTORICO!$N298,REG!$R$2:$R$124)+SUMIF(REG!$V$2:$V$124,HISTORICO!$N298,REG!$X$2:$X$124)+SUMIF(REG!$AB$2:$AB$124,HISTORICO!$N298,REG!$AD$2:$AD$124)</f>
        <v>5</v>
      </c>
      <c r="L297" s="6">
        <f>SUMIF(REG!$D$2:$D$124,HISTORICO!$N298,REG!$G$2:$G$124)+SUMIF(REG!$J$2:$J$124,HISTORICO!$N298,REG!$M$2:$M$124)+SUMIF(REG!$P$2:$P$124,HISTORICO!$N298,REG!$S$2:$S$124)+SUMIF(REG!$V$2:$V$124,HISTORICO!$N298,REG!$Y$2:$Y$124)+SUMIF(REG!$AB$2:$AB$124,HISTORICO!$N298,REG!$AE$2:$AE$124)</f>
        <v>5</v>
      </c>
      <c r="M297" s="6">
        <f>SUMIF(REG!$D$2:$D$124,HISTORICO!$N298,REG!$H$2:$H$124)+SUMIF(REG!$J$2:$J$124,HISTORICO!$N298,REG!$N$2:$N$124)+SUMIF(REG!$P$2:$P$124,HISTORICO!$N298,REG!$T$2:$T$124)+SUMIF(REG!$V$2:$V$124,HISTORICO!$N298,REG!$Z$2:$Z$124)+SUMIF(REG!$AB$2:$AB$124,HISTORICO!$N298,REG!$AF$2:$AF$124)</f>
        <v>1</v>
      </c>
      <c r="N297" s="6">
        <f>SUMIF(REG!$D$2:$D$124,HISTORICO!$N298,REG!$I$2:$I$124)+SUMIF(REG!$J$2:$J$124,HISTORICO!$N298,REG!$O$2:$O$124)+SUMIF(REG!$P$2:$P$124,HISTORICO!$N298,REG!$U$2:$U$124)+SUMIF(REG!$V$2:$V$124,HISTORICO!$N298,REG!$AA$2:$AA$124)+SUMIF(REG!$AB$2:$AB$124,HISTORICO!$N298,REG!$AG$2:$AG$124)</f>
        <v>0</v>
      </c>
      <c r="O297" s="6">
        <f>SUM(HISTORICO!$X298:$AA298)</f>
        <v>11</v>
      </c>
      <c r="P297" s="188">
        <f>HISTORICO!$AB298/HISTORICO!$O298</f>
        <v>0.6111111111</v>
      </c>
    </row>
    <row r="298">
      <c r="A298" s="187" t="s">
        <v>704</v>
      </c>
      <c r="B298" s="6">
        <f>SUM(HISTORICO!$P299:$T299)</f>
        <v>7</v>
      </c>
      <c r="C298" s="6">
        <f>COUNTIF(REG!$D$2:$D$124,HISTORICO!$N299)</f>
        <v>4</v>
      </c>
      <c r="D298" s="6">
        <f>COUNTIF(REG!$J$2:$J$124,HISTORICO!$N299)</f>
        <v>1</v>
      </c>
      <c r="E298" s="6">
        <f>COUNTIF(REG!$P$2:$P$124,HISTORICO!$N299)</f>
        <v>0</v>
      </c>
      <c r="F298" s="6">
        <f>COUNTIF(REG!$V$2:$V$124,HISTORICO!$N299)</f>
        <v>2</v>
      </c>
      <c r="G298" s="6">
        <f>COUNTIF(REG!$AB$2:$AB$124,HISTORICO!$N299)</f>
        <v>0</v>
      </c>
      <c r="H298" s="161">
        <f>HISTORICO!$P299/HISTORICO!$O299</f>
        <v>0.5714285714</v>
      </c>
      <c r="I298" s="161">
        <f>HISTORICO!$Q299/HISTORICO!$O299</f>
        <v>0.1428571429</v>
      </c>
      <c r="J298" s="161">
        <f>(HISTORICO!$S299+HISTORICO!$T299)/HISTORICO!$O299</f>
        <v>0.2857142857</v>
      </c>
      <c r="K298" s="6">
        <f>SUMIF(REG!$D$2:$D$124,HISTORICO!$N299,REG!$F$2:$F$124)+SUMIF(REG!$J$2:$J$124,HISTORICO!$N299,REG!$L$2:$L$124)+SUMIF(REG!$P$2:$P$124,HISTORICO!$N299,REG!$R$2:$R$124)+SUMIF(REG!$V$2:$V$124,HISTORICO!$N299,REG!$X$2:$X$124)+SUMIF(REG!$AB$2:$AB$124,HISTORICO!$N299,REG!$AD$2:$AD$124)</f>
        <v>0</v>
      </c>
      <c r="L298" s="6">
        <f>SUMIF(REG!$D$2:$D$124,HISTORICO!$N299,REG!$G$2:$G$124)+SUMIF(REG!$J$2:$J$124,HISTORICO!$N299,REG!$M$2:$M$124)+SUMIF(REG!$P$2:$P$124,HISTORICO!$N299,REG!$S$2:$S$124)+SUMIF(REG!$V$2:$V$124,HISTORICO!$N299,REG!$Y$2:$Y$124)+SUMIF(REG!$AB$2:$AB$124,HISTORICO!$N299,REG!$AE$2:$AE$124)</f>
        <v>0</v>
      </c>
      <c r="M298" s="6">
        <f>SUMIF(REG!$D$2:$D$124,HISTORICO!$N299,REG!$H$2:$H$124)+SUMIF(REG!$J$2:$J$124,HISTORICO!$N299,REG!$N$2:$N$124)+SUMIF(REG!$P$2:$P$124,HISTORICO!$N299,REG!$T$2:$T$124)+SUMIF(REG!$V$2:$V$124,HISTORICO!$N299,REG!$Z$2:$Z$124)+SUMIF(REG!$AB$2:$AB$124,HISTORICO!$N299,REG!$AF$2:$AF$124)</f>
        <v>8</v>
      </c>
      <c r="N298" s="6">
        <f>SUMIF(REG!$D$2:$D$124,HISTORICO!$N299,REG!$I$2:$I$124)+SUMIF(REG!$J$2:$J$124,HISTORICO!$N299,REG!$O$2:$O$124)+SUMIF(REG!$P$2:$P$124,HISTORICO!$N299,REG!$U$2:$U$124)+SUMIF(REG!$V$2:$V$124,HISTORICO!$N299,REG!$AA$2:$AA$124)+SUMIF(REG!$AB$2:$AB$124,HISTORICO!$N299,REG!$AG$2:$AG$124)</f>
        <v>0</v>
      </c>
      <c r="O298" s="6">
        <f>SUM(HISTORICO!$X299:$AA299)</f>
        <v>8</v>
      </c>
      <c r="P298" s="188">
        <f>HISTORICO!$AB299/HISTORICO!$O299</f>
        <v>1.142857143</v>
      </c>
    </row>
    <row r="299">
      <c r="A299" s="187" t="s">
        <v>705</v>
      </c>
      <c r="B299" s="6">
        <f>SUM(HISTORICO!$P300:$T300)</f>
        <v>7</v>
      </c>
      <c r="C299" s="6">
        <f>COUNTIF(REG!$D$2:$D$124,HISTORICO!$N300)</f>
        <v>4</v>
      </c>
      <c r="D299" s="6">
        <f>COUNTIF(REG!$J$2:$J$124,HISTORICO!$N300)</f>
        <v>2</v>
      </c>
      <c r="E299" s="6">
        <f>COUNTIF(REG!$P$2:$P$124,HISTORICO!$N300)</f>
        <v>1</v>
      </c>
      <c r="F299" s="6">
        <f>COUNTIF(REG!$V$2:$V$124,HISTORICO!$N300)</f>
        <v>0</v>
      </c>
      <c r="G299" s="6">
        <f>COUNTIF(REG!$AB$2:$AB$124,HISTORICO!$N300)</f>
        <v>0</v>
      </c>
      <c r="H299" s="161">
        <f>HISTORICO!$P300/HISTORICO!$O300</f>
        <v>0.5714285714</v>
      </c>
      <c r="I299" s="161">
        <f>HISTORICO!$Q300/HISTORICO!$O300</f>
        <v>0.2857142857</v>
      </c>
      <c r="J299" s="161">
        <f>(HISTORICO!$S300+HISTORICO!$T300)/HISTORICO!$O300</f>
        <v>0</v>
      </c>
      <c r="K299" s="6">
        <f>SUMIF(REG!$D$2:$D$124,HISTORICO!$N300,REG!$F$2:$F$124)+SUMIF(REG!$J$2:$J$124,HISTORICO!$N300,REG!$L$2:$L$124)+SUMIF(REG!$P$2:$P$124,HISTORICO!$N300,REG!$R$2:$R$124)+SUMIF(REG!$V$2:$V$124,HISTORICO!$N300,REG!$X$2:$X$124)+SUMIF(REG!$AB$2:$AB$124,HISTORICO!$N300,REG!$AD$2:$AD$124)</f>
        <v>7</v>
      </c>
      <c r="L299" s="6">
        <f>SUMIF(REG!$D$2:$D$124,HISTORICO!$N300,REG!$G$2:$G$124)+SUMIF(REG!$J$2:$J$124,HISTORICO!$N300,REG!$M$2:$M$124)+SUMIF(REG!$P$2:$P$124,HISTORICO!$N300,REG!$S$2:$S$124)+SUMIF(REG!$V$2:$V$124,HISTORICO!$N300,REG!$Y$2:$Y$124)+SUMIF(REG!$AB$2:$AB$124,HISTORICO!$N300,REG!$AE$2:$AE$124)</f>
        <v>0</v>
      </c>
      <c r="M299" s="6">
        <f>SUMIF(REG!$D$2:$D$124,HISTORICO!$N300,REG!$H$2:$H$124)+SUMIF(REG!$J$2:$J$124,HISTORICO!$N300,REG!$N$2:$N$124)+SUMIF(REG!$P$2:$P$124,HISTORICO!$N300,REG!$T$2:$T$124)+SUMIF(REG!$V$2:$V$124,HISTORICO!$N300,REG!$Z$2:$Z$124)+SUMIF(REG!$AB$2:$AB$124,HISTORICO!$N300,REG!$AF$2:$AF$124)</f>
        <v>2</v>
      </c>
      <c r="N299" s="6">
        <f>SUMIF(REG!$D$2:$D$124,HISTORICO!$N300,REG!$I$2:$I$124)+SUMIF(REG!$J$2:$J$124,HISTORICO!$N300,REG!$O$2:$O$124)+SUMIF(REG!$P$2:$P$124,HISTORICO!$N300,REG!$U$2:$U$124)+SUMIF(REG!$V$2:$V$124,HISTORICO!$N300,REG!$AA$2:$AA$124)+SUMIF(REG!$AB$2:$AB$124,HISTORICO!$N300,REG!$AG$2:$AG$124)</f>
        <v>0</v>
      </c>
      <c r="O299" s="6">
        <f>SUM(HISTORICO!$X300:$AA300)</f>
        <v>9</v>
      </c>
      <c r="P299" s="188">
        <f>HISTORICO!$AB300/HISTORICO!$O300</f>
        <v>1.285714286</v>
      </c>
    </row>
    <row r="300">
      <c r="A300" s="187" t="s">
        <v>706</v>
      </c>
      <c r="B300" s="6">
        <f>SUM(HISTORICO!$P301:$T301)</f>
        <v>2</v>
      </c>
      <c r="C300" s="6">
        <f>COUNTIF(REG!$D$2:$D$124,HISTORICO!$N301)</f>
        <v>0</v>
      </c>
      <c r="D300" s="6">
        <f>COUNTIF(REG!$J$2:$J$124,HISTORICO!$N301)</f>
        <v>1</v>
      </c>
      <c r="E300" s="6">
        <f>COUNTIF(REG!$P$2:$P$124,HISTORICO!$N301)</f>
        <v>0</v>
      </c>
      <c r="F300" s="6">
        <f>COUNTIF(REG!$V$2:$V$124,HISTORICO!$N301)</f>
        <v>1</v>
      </c>
      <c r="G300" s="6">
        <f>COUNTIF(REG!$AB$2:$AB$124,HISTORICO!$N301)</f>
        <v>0</v>
      </c>
      <c r="H300" s="161">
        <f>HISTORICO!$P301/HISTORICO!$O301</f>
        <v>0</v>
      </c>
      <c r="I300" s="161">
        <f>HISTORICO!$Q301/HISTORICO!$O301</f>
        <v>0.5</v>
      </c>
      <c r="J300" s="161">
        <f>(HISTORICO!$S301+HISTORICO!$T301)/HISTORICO!$O301</f>
        <v>0.5</v>
      </c>
      <c r="K300" s="6">
        <f>SUMIF(REG!$D$2:$D$124,HISTORICO!$N301,REG!$F$2:$F$124)+SUMIF(REG!$J$2:$J$124,HISTORICO!$N301,REG!$L$2:$L$124)+SUMIF(REG!$P$2:$P$124,HISTORICO!$N301,REG!$R$2:$R$124)+SUMIF(REG!$V$2:$V$124,HISTORICO!$N301,REG!$X$2:$X$124)+SUMIF(REG!$AB$2:$AB$124,HISTORICO!$N301,REG!$AD$2:$AD$124)</f>
        <v>0</v>
      </c>
      <c r="L300" s="6">
        <f>SUMIF(REG!$D$2:$D$124,HISTORICO!$N301,REG!$G$2:$G$124)+SUMIF(REG!$J$2:$J$124,HISTORICO!$N301,REG!$M$2:$M$124)+SUMIF(REG!$P$2:$P$124,HISTORICO!$N301,REG!$S$2:$S$124)+SUMIF(REG!$V$2:$V$124,HISTORICO!$N301,REG!$Y$2:$Y$124)+SUMIF(REG!$AB$2:$AB$124,HISTORICO!$N301,REG!$AE$2:$AE$124)</f>
        <v>0</v>
      </c>
      <c r="M300" s="6">
        <f>SUMIF(REG!$D$2:$D$124,HISTORICO!$N301,REG!$H$2:$H$124)+SUMIF(REG!$J$2:$J$124,HISTORICO!$N301,REG!$N$2:$N$124)+SUMIF(REG!$P$2:$P$124,HISTORICO!$N301,REG!$T$2:$T$124)+SUMIF(REG!$V$2:$V$124,HISTORICO!$N301,REG!$Z$2:$Z$124)+SUMIF(REG!$AB$2:$AB$124,HISTORICO!$N301,REG!$AF$2:$AF$124)</f>
        <v>0</v>
      </c>
      <c r="N300" s="6">
        <f>SUMIF(REG!$D$2:$D$124,HISTORICO!$N301,REG!$I$2:$I$124)+SUMIF(REG!$J$2:$J$124,HISTORICO!$N301,REG!$O$2:$O$124)+SUMIF(REG!$P$2:$P$124,HISTORICO!$N301,REG!$U$2:$U$124)+SUMIF(REG!$V$2:$V$124,HISTORICO!$N301,REG!$AA$2:$AA$124)+SUMIF(REG!$AB$2:$AB$124,HISTORICO!$N301,REG!$AG$2:$AG$124)</f>
        <v>0</v>
      </c>
      <c r="O300" s="6">
        <f>SUM(HISTORICO!$X301:$AA301)</f>
        <v>0</v>
      </c>
      <c r="P300" s="188">
        <f>HISTORICO!$AB301/HISTORICO!$O301</f>
        <v>0</v>
      </c>
    </row>
    <row r="301">
      <c r="A301" s="187" t="s">
        <v>707</v>
      </c>
      <c r="B301" s="6">
        <f>SUM(HISTORICO!$P302:$T302)</f>
        <v>7</v>
      </c>
      <c r="C301" s="6">
        <f>COUNTIF(REG!$D$2:$D$124,HISTORICO!$N302)</f>
        <v>4</v>
      </c>
      <c r="D301" s="6">
        <f>COUNTIF(REG!$J$2:$J$124,HISTORICO!$N302)</f>
        <v>2</v>
      </c>
      <c r="E301" s="6">
        <f>COUNTIF(REG!$P$2:$P$124,HISTORICO!$N302)</f>
        <v>1</v>
      </c>
      <c r="F301" s="6">
        <f>COUNTIF(REG!$V$2:$V$124,HISTORICO!$N302)</f>
        <v>0</v>
      </c>
      <c r="G301" s="6">
        <f>COUNTIF(REG!$AB$2:$AB$124,HISTORICO!$N302)</f>
        <v>0</v>
      </c>
      <c r="H301" s="161">
        <f>HISTORICO!$P302/HISTORICO!$O302</f>
        <v>0.5714285714</v>
      </c>
      <c r="I301" s="161">
        <f>HISTORICO!$Q302/HISTORICO!$O302</f>
        <v>0.2857142857</v>
      </c>
      <c r="J301" s="161">
        <f>(HISTORICO!$S302+HISTORICO!$T302)/HISTORICO!$O302</f>
        <v>0</v>
      </c>
      <c r="K301" s="6">
        <f>SUMIF(REG!$D$2:$D$124,HISTORICO!$N302,REG!$F$2:$F$124)+SUMIF(REG!$J$2:$J$124,HISTORICO!$N302,REG!$L$2:$L$124)+SUMIF(REG!$P$2:$P$124,HISTORICO!$N302,REG!$R$2:$R$124)+SUMIF(REG!$V$2:$V$124,HISTORICO!$N302,REG!$X$2:$X$124)+SUMIF(REG!$AB$2:$AB$124,HISTORICO!$N302,REG!$AD$2:$AD$124)</f>
        <v>6</v>
      </c>
      <c r="L301" s="6">
        <f>SUMIF(REG!$D$2:$D$124,HISTORICO!$N302,REG!$G$2:$G$124)+SUMIF(REG!$J$2:$J$124,HISTORICO!$N302,REG!$M$2:$M$124)+SUMIF(REG!$P$2:$P$124,HISTORICO!$N302,REG!$S$2:$S$124)+SUMIF(REG!$V$2:$V$124,HISTORICO!$N302,REG!$Y$2:$Y$124)+SUMIF(REG!$AB$2:$AB$124,HISTORICO!$N302,REG!$AE$2:$AE$124)</f>
        <v>0</v>
      </c>
      <c r="M301" s="6">
        <f>SUMIF(REG!$D$2:$D$124,HISTORICO!$N302,REG!$H$2:$H$124)+SUMIF(REG!$J$2:$J$124,HISTORICO!$N302,REG!$N$2:$N$124)+SUMIF(REG!$P$2:$P$124,HISTORICO!$N302,REG!$T$2:$T$124)+SUMIF(REG!$V$2:$V$124,HISTORICO!$N302,REG!$Z$2:$Z$124)+SUMIF(REG!$AB$2:$AB$124,HISTORICO!$N302,REG!$AF$2:$AF$124)</f>
        <v>0</v>
      </c>
      <c r="N301" s="6">
        <f>SUMIF(REG!$D$2:$D$124,HISTORICO!$N302,REG!$I$2:$I$124)+SUMIF(REG!$J$2:$J$124,HISTORICO!$N302,REG!$O$2:$O$124)+SUMIF(REG!$P$2:$P$124,HISTORICO!$N302,REG!$U$2:$U$124)+SUMIF(REG!$V$2:$V$124,HISTORICO!$N302,REG!$AA$2:$AA$124)+SUMIF(REG!$AB$2:$AB$124,HISTORICO!$N302,REG!$AG$2:$AG$124)</f>
        <v>0</v>
      </c>
      <c r="O301" s="6">
        <f>SUM(HISTORICO!$X302:$AA302)</f>
        <v>6</v>
      </c>
      <c r="P301" s="188">
        <f>HISTORICO!$AB302/HISTORICO!$O302</f>
        <v>0.8571428571</v>
      </c>
    </row>
    <row r="302">
      <c r="A302" s="187" t="s">
        <v>708</v>
      </c>
      <c r="B302" s="6">
        <f>SUM(HISTORICO!$P303:$T303)</f>
        <v>3</v>
      </c>
      <c r="C302" s="6">
        <f>COUNTIF(REG!$D$2:$D$124,HISTORICO!$N303)</f>
        <v>2</v>
      </c>
      <c r="D302" s="6">
        <f>COUNTIF(REG!$J$2:$J$124,HISTORICO!$N303)</f>
        <v>1</v>
      </c>
      <c r="E302" s="6">
        <f>COUNTIF(REG!$P$2:$P$124,HISTORICO!$N303)</f>
        <v>0</v>
      </c>
      <c r="F302" s="6">
        <f>COUNTIF(REG!$V$2:$V$124,HISTORICO!$N303)</f>
        <v>0</v>
      </c>
      <c r="G302" s="6">
        <f>COUNTIF(REG!$AB$2:$AB$124,HISTORICO!$N303)</f>
        <v>0</v>
      </c>
      <c r="H302" s="161">
        <f>HISTORICO!$P303/HISTORICO!$O303</f>
        <v>0.6666666667</v>
      </c>
      <c r="I302" s="161">
        <f>HISTORICO!$Q303/HISTORICO!$O303</f>
        <v>0.3333333333</v>
      </c>
      <c r="J302" s="161">
        <f>(HISTORICO!$S303+HISTORICO!$T303)/HISTORICO!$O303</f>
        <v>0</v>
      </c>
      <c r="K302" s="6">
        <f>SUMIF(REG!$D$2:$D$124,HISTORICO!$N303,REG!$F$2:$F$124)+SUMIF(REG!$J$2:$J$124,HISTORICO!$N303,REG!$L$2:$L$124)+SUMIF(REG!$P$2:$P$124,HISTORICO!$N303,REG!$R$2:$R$124)+SUMIF(REG!$V$2:$V$124,HISTORICO!$N303,REG!$X$2:$X$124)+SUMIF(REG!$AB$2:$AB$124,HISTORICO!$N303,REG!$AD$2:$AD$124)</f>
        <v>4</v>
      </c>
      <c r="L302" s="6">
        <f>SUMIF(REG!$D$2:$D$124,HISTORICO!$N303,REG!$G$2:$G$124)+SUMIF(REG!$J$2:$J$124,HISTORICO!$N303,REG!$M$2:$M$124)+SUMIF(REG!$P$2:$P$124,HISTORICO!$N303,REG!$S$2:$S$124)+SUMIF(REG!$V$2:$V$124,HISTORICO!$N303,REG!$Y$2:$Y$124)+SUMIF(REG!$AB$2:$AB$124,HISTORICO!$N303,REG!$AE$2:$AE$124)</f>
        <v>0</v>
      </c>
      <c r="M302" s="6">
        <f>SUMIF(REG!$D$2:$D$124,HISTORICO!$N303,REG!$H$2:$H$124)+SUMIF(REG!$J$2:$J$124,HISTORICO!$N303,REG!$N$2:$N$124)+SUMIF(REG!$P$2:$P$124,HISTORICO!$N303,REG!$T$2:$T$124)+SUMIF(REG!$V$2:$V$124,HISTORICO!$N303,REG!$Z$2:$Z$124)+SUMIF(REG!$AB$2:$AB$124,HISTORICO!$N303,REG!$AF$2:$AF$124)</f>
        <v>0</v>
      </c>
      <c r="N302" s="6">
        <f>SUMIF(REG!$D$2:$D$124,HISTORICO!$N303,REG!$I$2:$I$124)+SUMIF(REG!$J$2:$J$124,HISTORICO!$N303,REG!$O$2:$O$124)+SUMIF(REG!$P$2:$P$124,HISTORICO!$N303,REG!$U$2:$U$124)+SUMIF(REG!$V$2:$V$124,HISTORICO!$N303,REG!$AA$2:$AA$124)+SUMIF(REG!$AB$2:$AB$124,HISTORICO!$N303,REG!$AG$2:$AG$124)</f>
        <v>0</v>
      </c>
      <c r="O302" s="6">
        <f>SUM(HISTORICO!$X303:$AA303)</f>
        <v>4</v>
      </c>
      <c r="P302" s="188">
        <f>HISTORICO!$AB303/HISTORICO!$O303</f>
        <v>1.333333333</v>
      </c>
    </row>
    <row r="303">
      <c r="A303" s="187" t="s">
        <v>721</v>
      </c>
      <c r="B303" s="6">
        <f>SUM(HISTORICO!$P304:$T304)</f>
        <v>0</v>
      </c>
      <c r="C303" s="6">
        <f>COUNTIF(REG!$D$2:$D$124,HISTORICO!$N304)</f>
        <v>0</v>
      </c>
      <c r="D303" s="6">
        <f>COUNTIF(REG!$J$2:$J$124,HISTORICO!$N304)</f>
        <v>0</v>
      </c>
      <c r="E303" s="6">
        <f>COUNTIF(REG!$P$2:$P$124,HISTORICO!$N304)</f>
        <v>0</v>
      </c>
      <c r="F303" s="6">
        <f>COUNTIF(REG!$V$2:$V$124,HISTORICO!$N304)</f>
        <v>0</v>
      </c>
      <c r="G303" s="6">
        <f>COUNTIF(REG!$AB$2:$AB$124,HISTORICO!$N304)</f>
        <v>0</v>
      </c>
      <c r="H303" s="161" t="str">
        <f>HISTORICO!$P304/HISTORICO!$O304</f>
        <v>#DIV/0!</v>
      </c>
      <c r="I303" s="161" t="str">
        <f>HISTORICO!$Q304/HISTORICO!$O304</f>
        <v>#DIV/0!</v>
      </c>
      <c r="J303" s="161" t="str">
        <f>(HISTORICO!$S304+HISTORICO!$T304)/HISTORICO!$O304</f>
        <v>#DIV/0!</v>
      </c>
      <c r="K303" s="6">
        <f>SUMIF(REG!$D$2:$D$124,HISTORICO!$N304,REG!$F$2:$F$124)+SUMIF(REG!$J$2:$J$124,HISTORICO!$N304,REG!$L$2:$L$124)+SUMIF(REG!$P$2:$P$124,HISTORICO!$N304,REG!$R$2:$R$124)+SUMIF(REG!$V$2:$V$124,HISTORICO!$N304,REG!$X$2:$X$124)+SUMIF(REG!$AB$2:$AB$124,HISTORICO!$N304,REG!$AD$2:$AD$124)</f>
        <v>0</v>
      </c>
      <c r="L303" s="6">
        <f>SUMIF(REG!$D$2:$D$124,HISTORICO!$N304,REG!$G$2:$G$124)+SUMIF(REG!$J$2:$J$124,HISTORICO!$N304,REG!$M$2:$M$124)+SUMIF(REG!$P$2:$P$124,HISTORICO!$N304,REG!$S$2:$S$124)+SUMIF(REG!$V$2:$V$124,HISTORICO!$N304,REG!$Y$2:$Y$124)+SUMIF(REG!$AB$2:$AB$124,HISTORICO!$N304,REG!$AE$2:$AE$124)</f>
        <v>0</v>
      </c>
      <c r="M303" s="6">
        <f>SUMIF(REG!$D$2:$D$124,HISTORICO!$N304,REG!$H$2:$H$124)+SUMIF(REG!$J$2:$J$124,HISTORICO!$N304,REG!$N$2:$N$124)+SUMIF(REG!$P$2:$P$124,HISTORICO!$N304,REG!$T$2:$T$124)+SUMIF(REG!$V$2:$V$124,HISTORICO!$N304,REG!$Z$2:$Z$124)+SUMIF(REG!$AB$2:$AB$124,HISTORICO!$N304,REG!$AF$2:$AF$124)</f>
        <v>0</v>
      </c>
      <c r="N303" s="6">
        <f>SUMIF(REG!$D$2:$D$124,HISTORICO!$N304,REG!$I$2:$I$124)+SUMIF(REG!$J$2:$J$124,HISTORICO!$N304,REG!$O$2:$O$124)+SUMIF(REG!$P$2:$P$124,HISTORICO!$N304,REG!$U$2:$U$124)+SUMIF(REG!$V$2:$V$124,HISTORICO!$N304,REG!$AA$2:$AA$124)+SUMIF(REG!$AB$2:$AB$124,HISTORICO!$N304,REG!$AG$2:$AG$124)</f>
        <v>0</v>
      </c>
      <c r="O303" s="6">
        <f>SUM(HISTORICO!$X304:$AA304)</f>
        <v>0</v>
      </c>
      <c r="P303" s="188" t="str">
        <f>HISTORICO!$AB304/HISTORICO!$O304</f>
        <v>#DIV/0!</v>
      </c>
    </row>
    <row r="304">
      <c r="A304" s="187" t="s">
        <v>644</v>
      </c>
      <c r="B304" s="6">
        <f>SUM(HISTORICO!$P305:$T305)</f>
        <v>3</v>
      </c>
      <c r="C304" s="6">
        <f>COUNTIF(REG!$D$2:$D$124,HISTORICO!$N305)</f>
        <v>0</v>
      </c>
      <c r="D304" s="6">
        <f>COUNTIF(REG!$J$2:$J$124,HISTORICO!$N305)</f>
        <v>0</v>
      </c>
      <c r="E304" s="6">
        <f>COUNTIF(REG!$P$2:$P$124,HISTORICO!$N305)</f>
        <v>1</v>
      </c>
      <c r="F304" s="6">
        <f>COUNTIF(REG!$V$2:$V$124,HISTORICO!$N305)</f>
        <v>2</v>
      </c>
      <c r="G304" s="6">
        <f>COUNTIF(REG!$AB$2:$AB$124,HISTORICO!$N305)</f>
        <v>0</v>
      </c>
      <c r="H304" s="161">
        <f>HISTORICO!$P305/HISTORICO!$O305</f>
        <v>0</v>
      </c>
      <c r="I304" s="161">
        <f>HISTORICO!$Q305/HISTORICO!$O305</f>
        <v>0</v>
      </c>
      <c r="J304" s="161">
        <f>(HISTORICO!$S305+HISTORICO!$T305)/HISTORICO!$O305</f>
        <v>0.6666666667</v>
      </c>
      <c r="K304" s="6">
        <f>SUMIF(REG!$D$2:$D$124,HISTORICO!$N305,REG!$F$2:$F$124)+SUMIF(REG!$J$2:$J$124,HISTORICO!$N305,REG!$L$2:$L$124)+SUMIF(REG!$P$2:$P$124,HISTORICO!$N305,REG!$R$2:$R$124)+SUMIF(REG!$V$2:$V$124,HISTORICO!$N305,REG!$X$2:$X$124)+SUMIF(REG!$AB$2:$AB$124,HISTORICO!$N305,REG!$AD$2:$AD$124)</f>
        <v>0</v>
      </c>
      <c r="L304" s="6">
        <f>SUMIF(REG!$D$2:$D$124,HISTORICO!$N305,REG!$G$2:$G$124)+SUMIF(REG!$J$2:$J$124,HISTORICO!$N305,REG!$M$2:$M$124)+SUMIF(REG!$P$2:$P$124,HISTORICO!$N305,REG!$S$2:$S$124)+SUMIF(REG!$V$2:$V$124,HISTORICO!$N305,REG!$Y$2:$Y$124)+SUMIF(REG!$AB$2:$AB$124,HISTORICO!$N305,REG!$AE$2:$AE$124)</f>
        <v>0</v>
      </c>
      <c r="M304" s="6">
        <f>SUMIF(REG!$D$2:$D$124,HISTORICO!$N305,REG!$H$2:$H$124)+SUMIF(REG!$J$2:$J$124,HISTORICO!$N305,REG!$N$2:$N$124)+SUMIF(REG!$P$2:$P$124,HISTORICO!$N305,REG!$T$2:$T$124)+SUMIF(REG!$V$2:$V$124,HISTORICO!$N305,REG!$Z$2:$Z$124)+SUMIF(REG!$AB$2:$AB$124,HISTORICO!$N305,REG!$AF$2:$AF$124)</f>
        <v>0</v>
      </c>
      <c r="N304" s="6">
        <f>SUMIF(REG!$D$2:$D$124,HISTORICO!$N305,REG!$I$2:$I$124)+SUMIF(REG!$J$2:$J$124,HISTORICO!$N305,REG!$O$2:$O$124)+SUMIF(REG!$P$2:$P$124,HISTORICO!$N305,REG!$U$2:$U$124)+SUMIF(REG!$V$2:$V$124,HISTORICO!$N305,REG!$AA$2:$AA$124)+SUMIF(REG!$AB$2:$AB$124,HISTORICO!$N305,REG!$AG$2:$AG$124)</f>
        <v>0</v>
      </c>
      <c r="O304" s="6">
        <f>SUM(HISTORICO!$X305:$AA305)</f>
        <v>0</v>
      </c>
      <c r="P304" s="188">
        <f>HISTORICO!$AB305/HISTORICO!$O305</f>
        <v>0</v>
      </c>
    </row>
    <row r="305">
      <c r="A305" s="187" t="s">
        <v>645</v>
      </c>
      <c r="B305" s="6">
        <f>SUM(HISTORICO!$P306:$T306)</f>
        <v>5</v>
      </c>
      <c r="C305" s="6">
        <f>COUNTIF(REG!$D$2:$D$124,HISTORICO!$N306)</f>
        <v>0</v>
      </c>
      <c r="D305" s="6">
        <f>COUNTIF(REG!$J$2:$J$124,HISTORICO!$N306)</f>
        <v>0</v>
      </c>
      <c r="E305" s="6">
        <f>COUNTIF(REG!$P$2:$P$124,HISTORICO!$N306)</f>
        <v>4</v>
      </c>
      <c r="F305" s="6">
        <f>COUNTIF(REG!$V$2:$V$124,HISTORICO!$N306)</f>
        <v>1</v>
      </c>
      <c r="G305" s="6">
        <f>COUNTIF(REG!$AB$2:$AB$124,HISTORICO!$N306)</f>
        <v>0</v>
      </c>
      <c r="H305" s="161">
        <f>HISTORICO!$P306/HISTORICO!$O306</f>
        <v>0</v>
      </c>
      <c r="I305" s="161">
        <f>HISTORICO!$Q306/HISTORICO!$O306</f>
        <v>0</v>
      </c>
      <c r="J305" s="161">
        <f>(HISTORICO!$S306+HISTORICO!$T306)/HISTORICO!$O306</f>
        <v>0.2</v>
      </c>
      <c r="K305" s="6">
        <f>SUMIF(REG!$D$2:$D$124,HISTORICO!$N306,REG!$F$2:$F$124)+SUMIF(REG!$J$2:$J$124,HISTORICO!$N306,REG!$L$2:$L$124)+SUMIF(REG!$P$2:$P$124,HISTORICO!$N306,REG!$R$2:$R$124)+SUMIF(REG!$V$2:$V$124,HISTORICO!$N306,REG!$X$2:$X$124)+SUMIF(REG!$AB$2:$AB$124,HISTORICO!$N306,REG!$AD$2:$AD$124)</f>
        <v>0</v>
      </c>
      <c r="L305" s="6">
        <f>SUMIF(REG!$D$2:$D$124,HISTORICO!$N306,REG!$G$2:$G$124)+SUMIF(REG!$J$2:$J$124,HISTORICO!$N306,REG!$M$2:$M$124)+SUMIF(REG!$P$2:$P$124,HISTORICO!$N306,REG!$S$2:$S$124)+SUMIF(REG!$V$2:$V$124,HISTORICO!$N306,REG!$Y$2:$Y$124)+SUMIF(REG!$AB$2:$AB$124,HISTORICO!$N306,REG!$AE$2:$AE$124)</f>
        <v>0</v>
      </c>
      <c r="M305" s="6">
        <f>SUMIF(REG!$D$2:$D$124,HISTORICO!$N306,REG!$H$2:$H$124)+SUMIF(REG!$J$2:$J$124,HISTORICO!$N306,REG!$N$2:$N$124)+SUMIF(REG!$P$2:$P$124,HISTORICO!$N306,REG!$T$2:$T$124)+SUMIF(REG!$V$2:$V$124,HISTORICO!$N306,REG!$Z$2:$Z$124)+SUMIF(REG!$AB$2:$AB$124,HISTORICO!$N306,REG!$AF$2:$AF$124)</f>
        <v>0</v>
      </c>
      <c r="N305" s="6">
        <f>SUMIF(REG!$D$2:$D$124,HISTORICO!$N306,REG!$I$2:$I$124)+SUMIF(REG!$J$2:$J$124,HISTORICO!$N306,REG!$O$2:$O$124)+SUMIF(REG!$P$2:$P$124,HISTORICO!$N306,REG!$U$2:$U$124)+SUMIF(REG!$V$2:$V$124,HISTORICO!$N306,REG!$AA$2:$AA$124)+SUMIF(REG!$AB$2:$AB$124,HISTORICO!$N306,REG!$AG$2:$AG$124)</f>
        <v>0</v>
      </c>
      <c r="O305" s="6">
        <f>SUM(HISTORICO!$X306:$AA306)</f>
        <v>0</v>
      </c>
      <c r="P305" s="188">
        <f>HISTORICO!$AB306/HISTORICO!$O306</f>
        <v>0</v>
      </c>
    </row>
    <row r="306">
      <c r="A306" s="187" t="s">
        <v>646</v>
      </c>
      <c r="B306" s="6">
        <f>SUM(HISTORICO!$P307:$T307)</f>
        <v>3</v>
      </c>
      <c r="C306" s="6">
        <f>COUNTIF(REG!$D$2:$D$124,HISTORICO!$N307)</f>
        <v>1</v>
      </c>
      <c r="D306" s="6">
        <f>COUNTIF(REG!$J$2:$J$124,HISTORICO!$N307)</f>
        <v>1</v>
      </c>
      <c r="E306" s="6">
        <f>COUNTIF(REG!$P$2:$P$124,HISTORICO!$N307)</f>
        <v>0</v>
      </c>
      <c r="F306" s="6">
        <f>COUNTIF(REG!$V$2:$V$124,HISTORICO!$N307)</f>
        <v>1</v>
      </c>
      <c r="G306" s="6">
        <f>COUNTIF(REG!$AB$2:$AB$124,HISTORICO!$N307)</f>
        <v>0</v>
      </c>
      <c r="H306" s="161">
        <f>HISTORICO!$P307/HISTORICO!$O307</f>
        <v>0.3333333333</v>
      </c>
      <c r="I306" s="161">
        <f>HISTORICO!$Q307/HISTORICO!$O307</f>
        <v>0.3333333333</v>
      </c>
      <c r="J306" s="161">
        <f>(HISTORICO!$S307+HISTORICO!$T307)/HISTORICO!$O307</f>
        <v>0.3333333333</v>
      </c>
      <c r="K306" s="6">
        <f>SUMIF(REG!$D$2:$D$124,HISTORICO!$N307,REG!$F$2:$F$124)+SUMIF(REG!$J$2:$J$124,HISTORICO!$N307,REG!$L$2:$L$124)+SUMIF(REG!$P$2:$P$124,HISTORICO!$N307,REG!$R$2:$R$124)+SUMIF(REG!$V$2:$V$124,HISTORICO!$N307,REG!$X$2:$X$124)+SUMIF(REG!$AB$2:$AB$124,HISTORICO!$N307,REG!$AD$2:$AD$124)</f>
        <v>0</v>
      </c>
      <c r="L306" s="6">
        <f>SUMIF(REG!$D$2:$D$124,HISTORICO!$N307,REG!$G$2:$G$124)+SUMIF(REG!$J$2:$J$124,HISTORICO!$N307,REG!$M$2:$M$124)+SUMIF(REG!$P$2:$P$124,HISTORICO!$N307,REG!$S$2:$S$124)+SUMIF(REG!$V$2:$V$124,HISTORICO!$N307,REG!$Y$2:$Y$124)+SUMIF(REG!$AB$2:$AB$124,HISTORICO!$N307,REG!$AE$2:$AE$124)</f>
        <v>0</v>
      </c>
      <c r="M306" s="6">
        <f>SUMIF(REG!$D$2:$D$124,HISTORICO!$N307,REG!$H$2:$H$124)+SUMIF(REG!$J$2:$J$124,HISTORICO!$N307,REG!$N$2:$N$124)+SUMIF(REG!$P$2:$P$124,HISTORICO!$N307,REG!$T$2:$T$124)+SUMIF(REG!$V$2:$V$124,HISTORICO!$N307,REG!$Z$2:$Z$124)+SUMIF(REG!$AB$2:$AB$124,HISTORICO!$N307,REG!$AF$2:$AF$124)</f>
        <v>2</v>
      </c>
      <c r="N306" s="6">
        <f>SUMIF(REG!$D$2:$D$124,HISTORICO!$N307,REG!$I$2:$I$124)+SUMIF(REG!$J$2:$J$124,HISTORICO!$N307,REG!$O$2:$O$124)+SUMIF(REG!$P$2:$P$124,HISTORICO!$N307,REG!$U$2:$U$124)+SUMIF(REG!$V$2:$V$124,HISTORICO!$N307,REG!$AA$2:$AA$124)+SUMIF(REG!$AB$2:$AB$124,HISTORICO!$N307,REG!$AG$2:$AG$124)</f>
        <v>0</v>
      </c>
      <c r="O306" s="6">
        <f>SUM(HISTORICO!$X307:$AA307)</f>
        <v>2</v>
      </c>
      <c r="P306" s="188">
        <f>HISTORICO!$AB307/HISTORICO!$O307</f>
        <v>0.6666666667</v>
      </c>
    </row>
    <row r="307">
      <c r="A307" s="187" t="s">
        <v>647</v>
      </c>
      <c r="B307" s="6">
        <f>SUM(HISTORICO!$P308:$T308)</f>
        <v>5</v>
      </c>
      <c r="C307" s="6">
        <f>COUNTIF(REG!$D$2:$D$124,HISTORICO!$N308)</f>
        <v>3</v>
      </c>
      <c r="D307" s="6">
        <f>COUNTIF(REG!$J$2:$J$124,HISTORICO!$N308)</f>
        <v>2</v>
      </c>
      <c r="E307" s="6">
        <f>COUNTIF(REG!$P$2:$P$124,HISTORICO!$N308)</f>
        <v>0</v>
      </c>
      <c r="F307" s="6">
        <f>COUNTIF(REG!$V$2:$V$124,HISTORICO!$N308)</f>
        <v>0</v>
      </c>
      <c r="G307" s="6">
        <f>COUNTIF(REG!$AB$2:$AB$124,HISTORICO!$N308)</f>
        <v>0</v>
      </c>
      <c r="H307" s="161">
        <f>HISTORICO!$P308/HISTORICO!$O308</f>
        <v>0.6</v>
      </c>
      <c r="I307" s="161">
        <f>HISTORICO!$Q308/HISTORICO!$O308</f>
        <v>0.4</v>
      </c>
      <c r="J307" s="161">
        <f>(HISTORICO!$S308+HISTORICO!$T308)/HISTORICO!$O308</f>
        <v>0</v>
      </c>
      <c r="K307" s="6">
        <f>SUMIF(REG!$D$2:$D$124,HISTORICO!$N308,REG!$F$2:$F$124)+SUMIF(REG!$J$2:$J$124,HISTORICO!$N308,REG!$L$2:$L$124)+SUMIF(REG!$P$2:$P$124,HISTORICO!$N308,REG!$R$2:$R$124)+SUMIF(REG!$V$2:$V$124,HISTORICO!$N308,REG!$X$2:$X$124)+SUMIF(REG!$AB$2:$AB$124,HISTORICO!$N308,REG!$AD$2:$AD$124)</f>
        <v>5</v>
      </c>
      <c r="L307" s="6">
        <f>SUMIF(REG!$D$2:$D$124,HISTORICO!$N308,REG!$G$2:$G$124)+SUMIF(REG!$J$2:$J$124,HISTORICO!$N308,REG!$M$2:$M$124)+SUMIF(REG!$P$2:$P$124,HISTORICO!$N308,REG!$S$2:$S$124)+SUMIF(REG!$V$2:$V$124,HISTORICO!$N308,REG!$Y$2:$Y$124)+SUMIF(REG!$AB$2:$AB$124,HISTORICO!$N308,REG!$AE$2:$AE$124)</f>
        <v>0</v>
      </c>
      <c r="M307" s="6">
        <f>SUMIF(REG!$D$2:$D$124,HISTORICO!$N308,REG!$H$2:$H$124)+SUMIF(REG!$J$2:$J$124,HISTORICO!$N308,REG!$N$2:$N$124)+SUMIF(REG!$P$2:$P$124,HISTORICO!$N308,REG!$T$2:$T$124)+SUMIF(REG!$V$2:$V$124,HISTORICO!$N308,REG!$Z$2:$Z$124)+SUMIF(REG!$AB$2:$AB$124,HISTORICO!$N308,REG!$AF$2:$AF$124)</f>
        <v>0</v>
      </c>
      <c r="N307" s="6">
        <f>SUMIF(REG!$D$2:$D$124,HISTORICO!$N308,REG!$I$2:$I$124)+SUMIF(REG!$J$2:$J$124,HISTORICO!$N308,REG!$O$2:$O$124)+SUMIF(REG!$P$2:$P$124,HISTORICO!$N308,REG!$U$2:$U$124)+SUMIF(REG!$V$2:$V$124,HISTORICO!$N308,REG!$AA$2:$AA$124)+SUMIF(REG!$AB$2:$AB$124,HISTORICO!$N308,REG!$AG$2:$AG$124)</f>
        <v>1</v>
      </c>
      <c r="O307" s="6">
        <f>SUM(HISTORICO!$X308:$AA308)</f>
        <v>6</v>
      </c>
      <c r="P307" s="188">
        <f>HISTORICO!$AB308/HISTORICO!$O308</f>
        <v>1.2</v>
      </c>
    </row>
    <row r="308">
      <c r="A308" s="187" t="s">
        <v>648</v>
      </c>
      <c r="B308" s="6">
        <f>SUM(HISTORICO!$P309:$T309)</f>
        <v>0</v>
      </c>
      <c r="C308" s="6">
        <f>COUNTIF(REG!$D$2:$D$124,HISTORICO!$N309)</f>
        <v>0</v>
      </c>
      <c r="D308" s="6">
        <f>COUNTIF(REG!$J$2:$J$124,HISTORICO!$N309)</f>
        <v>0</v>
      </c>
      <c r="E308" s="6">
        <f>COUNTIF(REG!$P$2:$P$124,HISTORICO!$N309)</f>
        <v>0</v>
      </c>
      <c r="F308" s="6">
        <f>COUNTIF(REG!$V$2:$V$124,HISTORICO!$N309)</f>
        <v>0</v>
      </c>
      <c r="G308" s="6">
        <f>COUNTIF(REG!$AB$2:$AB$124,HISTORICO!$N309)</f>
        <v>0</v>
      </c>
      <c r="H308" s="161" t="str">
        <f>HISTORICO!$P309/HISTORICO!$O309</f>
        <v>#DIV/0!</v>
      </c>
      <c r="I308" s="161" t="str">
        <f>HISTORICO!$Q309/HISTORICO!$O309</f>
        <v>#DIV/0!</v>
      </c>
      <c r="J308" s="161" t="str">
        <f>(HISTORICO!$S309+HISTORICO!$T309)/HISTORICO!$O309</f>
        <v>#DIV/0!</v>
      </c>
      <c r="K308" s="6">
        <f>SUMIF(REG!$D$2:$D$124,HISTORICO!$N309,REG!$F$2:$F$124)+SUMIF(REG!$J$2:$J$124,HISTORICO!$N309,REG!$L$2:$L$124)+SUMIF(REG!$P$2:$P$124,HISTORICO!$N309,REG!$R$2:$R$124)+SUMIF(REG!$V$2:$V$124,HISTORICO!$N309,REG!$X$2:$X$124)+SUMIF(REG!$AB$2:$AB$124,HISTORICO!$N309,REG!$AD$2:$AD$124)</f>
        <v>0</v>
      </c>
      <c r="L308" s="6">
        <f>SUMIF(REG!$D$2:$D$124,HISTORICO!$N309,REG!$G$2:$G$124)+SUMIF(REG!$J$2:$J$124,HISTORICO!$N309,REG!$M$2:$M$124)+SUMIF(REG!$P$2:$P$124,HISTORICO!$N309,REG!$S$2:$S$124)+SUMIF(REG!$V$2:$V$124,HISTORICO!$N309,REG!$Y$2:$Y$124)+SUMIF(REG!$AB$2:$AB$124,HISTORICO!$N309,REG!$AE$2:$AE$124)</f>
        <v>0</v>
      </c>
      <c r="M308" s="6">
        <f>SUMIF(REG!$D$2:$D$124,HISTORICO!$N309,REG!$H$2:$H$124)+SUMIF(REG!$J$2:$J$124,HISTORICO!$N309,REG!$N$2:$N$124)+SUMIF(REG!$P$2:$P$124,HISTORICO!$N309,REG!$T$2:$T$124)+SUMIF(REG!$V$2:$V$124,HISTORICO!$N309,REG!$Z$2:$Z$124)+SUMIF(REG!$AB$2:$AB$124,HISTORICO!$N309,REG!$AF$2:$AF$124)</f>
        <v>0</v>
      </c>
      <c r="N308" s="6">
        <f>SUMIF(REG!$D$2:$D$124,HISTORICO!$N309,REG!$I$2:$I$124)+SUMIF(REG!$J$2:$J$124,HISTORICO!$N309,REG!$O$2:$O$124)+SUMIF(REG!$P$2:$P$124,HISTORICO!$N309,REG!$U$2:$U$124)+SUMIF(REG!$V$2:$V$124,HISTORICO!$N309,REG!$AA$2:$AA$124)+SUMIF(REG!$AB$2:$AB$124,HISTORICO!$N309,REG!$AG$2:$AG$124)</f>
        <v>0</v>
      </c>
      <c r="O308" s="6">
        <f>SUM(HISTORICO!$X309:$AA309)</f>
        <v>0</v>
      </c>
      <c r="P308" s="188" t="str">
        <f>HISTORICO!$AB309/HISTORICO!$O309</f>
        <v>#DIV/0!</v>
      </c>
    </row>
    <row r="309">
      <c r="A309" s="187" t="s">
        <v>649</v>
      </c>
      <c r="B309" s="6">
        <f>SUM(HISTORICO!$P310:$T310)</f>
        <v>0</v>
      </c>
      <c r="C309" s="6">
        <f>COUNTIF(REG!$D$2:$D$124,HISTORICO!$N310)</f>
        <v>0</v>
      </c>
      <c r="D309" s="6">
        <f>COUNTIF(REG!$J$2:$J$124,HISTORICO!$N310)</f>
        <v>0</v>
      </c>
      <c r="E309" s="6">
        <f>COUNTIF(REG!$P$2:$P$124,HISTORICO!$N310)</f>
        <v>0</v>
      </c>
      <c r="F309" s="6">
        <f>COUNTIF(REG!$V$2:$V$124,HISTORICO!$N310)</f>
        <v>0</v>
      </c>
      <c r="G309" s="6">
        <f>COUNTIF(REG!$AB$2:$AB$124,HISTORICO!$N310)</f>
        <v>0</v>
      </c>
      <c r="H309" s="161" t="str">
        <f>HISTORICO!$P310/HISTORICO!$O310</f>
        <v>#DIV/0!</v>
      </c>
      <c r="I309" s="161" t="str">
        <f>HISTORICO!$Q310/HISTORICO!$O310</f>
        <v>#DIV/0!</v>
      </c>
      <c r="J309" s="161" t="str">
        <f>(HISTORICO!$S310+HISTORICO!$T310)/HISTORICO!$O310</f>
        <v>#DIV/0!</v>
      </c>
      <c r="K309" s="6">
        <f>SUMIF(REG!$D$2:$D$124,HISTORICO!$N310,REG!$F$2:$F$124)+SUMIF(REG!$J$2:$J$124,HISTORICO!$N310,REG!$L$2:$L$124)+SUMIF(REG!$P$2:$P$124,HISTORICO!$N310,REG!$R$2:$R$124)+SUMIF(REG!$V$2:$V$124,HISTORICO!$N310,REG!$X$2:$X$124)+SUMIF(REG!$AB$2:$AB$124,HISTORICO!$N310,REG!$AD$2:$AD$124)</f>
        <v>0</v>
      </c>
      <c r="L309" s="6">
        <f>SUMIF(REG!$D$2:$D$124,HISTORICO!$N310,REG!$G$2:$G$124)+SUMIF(REG!$J$2:$J$124,HISTORICO!$N310,REG!$M$2:$M$124)+SUMIF(REG!$P$2:$P$124,HISTORICO!$N310,REG!$S$2:$S$124)+SUMIF(REG!$V$2:$V$124,HISTORICO!$N310,REG!$Y$2:$Y$124)+SUMIF(REG!$AB$2:$AB$124,HISTORICO!$N310,REG!$AE$2:$AE$124)</f>
        <v>0</v>
      </c>
      <c r="M309" s="6">
        <f>SUMIF(REG!$D$2:$D$124,HISTORICO!$N310,REG!$H$2:$H$124)+SUMIF(REG!$J$2:$J$124,HISTORICO!$N310,REG!$N$2:$N$124)+SUMIF(REG!$P$2:$P$124,HISTORICO!$N310,REG!$T$2:$T$124)+SUMIF(REG!$V$2:$V$124,HISTORICO!$N310,REG!$Z$2:$Z$124)+SUMIF(REG!$AB$2:$AB$124,HISTORICO!$N310,REG!$AF$2:$AF$124)</f>
        <v>0</v>
      </c>
      <c r="N309" s="6">
        <f>SUMIF(REG!$D$2:$D$124,HISTORICO!$N310,REG!$I$2:$I$124)+SUMIF(REG!$J$2:$J$124,HISTORICO!$N310,REG!$O$2:$O$124)+SUMIF(REG!$P$2:$P$124,HISTORICO!$N310,REG!$U$2:$U$124)+SUMIF(REG!$V$2:$V$124,HISTORICO!$N310,REG!$AA$2:$AA$124)+SUMIF(REG!$AB$2:$AB$124,HISTORICO!$N310,REG!$AG$2:$AG$124)</f>
        <v>0</v>
      </c>
      <c r="O309" s="6">
        <f>SUM(HISTORICO!$X310:$AA310)</f>
        <v>0</v>
      </c>
      <c r="P309" s="188" t="str">
        <f>HISTORICO!$AB310/HISTORICO!$O310</f>
        <v>#DIV/0!</v>
      </c>
    </row>
    <row r="310">
      <c r="A310" s="187" t="s">
        <v>650</v>
      </c>
      <c r="B310" s="6">
        <f>SUM(HISTORICO!$P311:$T311)</f>
        <v>3</v>
      </c>
      <c r="C310" s="6">
        <f>COUNTIF(REG!$D$2:$D$124,HISTORICO!$N311)</f>
        <v>2</v>
      </c>
      <c r="D310" s="6">
        <f>COUNTIF(REG!$J$2:$J$124,HISTORICO!$N311)</f>
        <v>1</v>
      </c>
      <c r="E310" s="6">
        <f>COUNTIF(REG!$P$2:$P$124,HISTORICO!$N311)</f>
        <v>0</v>
      </c>
      <c r="F310" s="6">
        <f>COUNTIF(REG!$V$2:$V$124,HISTORICO!$N311)</f>
        <v>0</v>
      </c>
      <c r="G310" s="6">
        <f>COUNTIF(REG!$AB$2:$AB$124,HISTORICO!$N311)</f>
        <v>0</v>
      </c>
      <c r="H310" s="161">
        <f>HISTORICO!$P311/HISTORICO!$O311</f>
        <v>0.6666666667</v>
      </c>
      <c r="I310" s="161">
        <f>HISTORICO!$Q311/HISTORICO!$O311</f>
        <v>0.3333333333</v>
      </c>
      <c r="J310" s="161">
        <f>(HISTORICO!$S311+HISTORICO!$T311)/HISTORICO!$O311</f>
        <v>0</v>
      </c>
      <c r="K310" s="6">
        <f>SUMIF(REG!$D$2:$D$124,HISTORICO!$N311,REG!$F$2:$F$124)+SUMIF(REG!$J$2:$J$124,HISTORICO!$N311,REG!$L$2:$L$124)+SUMIF(REG!$P$2:$P$124,HISTORICO!$N311,REG!$R$2:$R$124)+SUMIF(REG!$V$2:$V$124,HISTORICO!$N311,REG!$X$2:$X$124)+SUMIF(REG!$AB$2:$AB$124,HISTORICO!$N311,REG!$AD$2:$AD$124)</f>
        <v>3</v>
      </c>
      <c r="L310" s="6">
        <f>SUMIF(REG!$D$2:$D$124,HISTORICO!$N311,REG!$G$2:$G$124)+SUMIF(REG!$J$2:$J$124,HISTORICO!$N311,REG!$M$2:$M$124)+SUMIF(REG!$P$2:$P$124,HISTORICO!$N311,REG!$S$2:$S$124)+SUMIF(REG!$V$2:$V$124,HISTORICO!$N311,REG!$Y$2:$Y$124)+SUMIF(REG!$AB$2:$AB$124,HISTORICO!$N311,REG!$AE$2:$AE$124)</f>
        <v>0</v>
      </c>
      <c r="M310" s="6">
        <f>SUMIF(REG!$D$2:$D$124,HISTORICO!$N311,REG!$H$2:$H$124)+SUMIF(REG!$J$2:$J$124,HISTORICO!$N311,REG!$N$2:$N$124)+SUMIF(REG!$P$2:$P$124,HISTORICO!$N311,REG!$T$2:$T$124)+SUMIF(REG!$V$2:$V$124,HISTORICO!$N311,REG!$Z$2:$Z$124)+SUMIF(REG!$AB$2:$AB$124,HISTORICO!$N311,REG!$AF$2:$AF$124)</f>
        <v>0</v>
      </c>
      <c r="N310" s="6">
        <f>SUMIF(REG!$D$2:$D$124,HISTORICO!$N311,REG!$I$2:$I$124)+SUMIF(REG!$J$2:$J$124,HISTORICO!$N311,REG!$O$2:$O$124)+SUMIF(REG!$P$2:$P$124,HISTORICO!$N311,REG!$U$2:$U$124)+SUMIF(REG!$V$2:$V$124,HISTORICO!$N311,REG!$AA$2:$AA$124)+SUMIF(REG!$AB$2:$AB$124,HISTORICO!$N311,REG!$AG$2:$AG$124)</f>
        <v>0</v>
      </c>
      <c r="O310" s="6">
        <f>SUM(HISTORICO!$X311:$AA311)</f>
        <v>3</v>
      </c>
      <c r="P310" s="188">
        <f>HISTORICO!$AB311/HISTORICO!$O311</f>
        <v>1</v>
      </c>
    </row>
    <row r="311">
      <c r="A311" s="187" t="s">
        <v>651</v>
      </c>
      <c r="B311" s="6">
        <f>SUM(HISTORICO!$P312:$T312)</f>
        <v>0</v>
      </c>
      <c r="C311" s="6">
        <f>COUNTIF(REG!$D$2:$D$124,HISTORICO!$N312)</f>
        <v>0</v>
      </c>
      <c r="D311" s="6">
        <f>COUNTIF(REG!$J$2:$J$124,HISTORICO!$N312)</f>
        <v>0</v>
      </c>
      <c r="E311" s="6">
        <f>COUNTIF(REG!$P$2:$P$124,HISTORICO!$N312)</f>
        <v>0</v>
      </c>
      <c r="F311" s="6">
        <f>COUNTIF(REG!$V$2:$V$124,HISTORICO!$N312)</f>
        <v>0</v>
      </c>
      <c r="G311" s="6">
        <f>COUNTIF(REG!$AB$2:$AB$124,HISTORICO!$N312)</f>
        <v>0</v>
      </c>
      <c r="H311" s="161" t="str">
        <f>HISTORICO!$P312/HISTORICO!$O312</f>
        <v>#DIV/0!</v>
      </c>
      <c r="I311" s="161" t="str">
        <f>HISTORICO!$Q312/HISTORICO!$O312</f>
        <v>#DIV/0!</v>
      </c>
      <c r="J311" s="161" t="str">
        <f>(HISTORICO!$S312+HISTORICO!$T312)/HISTORICO!$O312</f>
        <v>#DIV/0!</v>
      </c>
      <c r="K311" s="6">
        <f>SUMIF(REG!$D$2:$D$124,HISTORICO!$N312,REG!$F$2:$F$124)+SUMIF(REG!$J$2:$J$124,HISTORICO!$N312,REG!$L$2:$L$124)+SUMIF(REG!$P$2:$P$124,HISTORICO!$N312,REG!$R$2:$R$124)+SUMIF(REG!$V$2:$V$124,HISTORICO!$N312,REG!$X$2:$X$124)+SUMIF(REG!$AB$2:$AB$124,HISTORICO!$N312,REG!$AD$2:$AD$124)</f>
        <v>0</v>
      </c>
      <c r="L311" s="6">
        <f>SUMIF(REG!$D$2:$D$124,HISTORICO!$N312,REG!$G$2:$G$124)+SUMIF(REG!$J$2:$J$124,HISTORICO!$N312,REG!$M$2:$M$124)+SUMIF(REG!$P$2:$P$124,HISTORICO!$N312,REG!$S$2:$S$124)+SUMIF(REG!$V$2:$V$124,HISTORICO!$N312,REG!$Y$2:$Y$124)+SUMIF(REG!$AB$2:$AB$124,HISTORICO!$N312,REG!$AE$2:$AE$124)</f>
        <v>0</v>
      </c>
      <c r="M311" s="6">
        <f>SUMIF(REG!$D$2:$D$124,HISTORICO!$N312,REG!$H$2:$H$124)+SUMIF(REG!$J$2:$J$124,HISTORICO!$N312,REG!$N$2:$N$124)+SUMIF(REG!$P$2:$P$124,HISTORICO!$N312,REG!$T$2:$T$124)+SUMIF(REG!$V$2:$V$124,HISTORICO!$N312,REG!$Z$2:$Z$124)+SUMIF(REG!$AB$2:$AB$124,HISTORICO!$N312,REG!$AF$2:$AF$124)</f>
        <v>0</v>
      </c>
      <c r="N311" s="6">
        <f>SUMIF(REG!$D$2:$D$124,HISTORICO!$N312,REG!$I$2:$I$124)+SUMIF(REG!$J$2:$J$124,HISTORICO!$N312,REG!$O$2:$O$124)+SUMIF(REG!$P$2:$P$124,HISTORICO!$N312,REG!$U$2:$U$124)+SUMIF(REG!$V$2:$V$124,HISTORICO!$N312,REG!$AA$2:$AA$124)+SUMIF(REG!$AB$2:$AB$124,HISTORICO!$N312,REG!$AG$2:$AG$124)</f>
        <v>0</v>
      </c>
      <c r="O311" s="6">
        <f>SUM(HISTORICO!$X312:$AA312)</f>
        <v>0</v>
      </c>
      <c r="P311" s="188" t="str">
        <f>HISTORICO!$AB312/HISTORICO!$O312</f>
        <v>#DIV/0!</v>
      </c>
    </row>
    <row r="312">
      <c r="A312" s="187" t="s">
        <v>652</v>
      </c>
      <c r="B312" s="6">
        <f>SUM(HISTORICO!$P313:$T313)</f>
        <v>0</v>
      </c>
      <c r="C312" s="6">
        <f>COUNTIF(REG!$D$2:$D$124,HISTORICO!$N313)</f>
        <v>0</v>
      </c>
      <c r="D312" s="6">
        <f>COUNTIF(REG!$J$2:$J$124,HISTORICO!$N313)</f>
        <v>0</v>
      </c>
      <c r="E312" s="6">
        <f>COUNTIF(REG!$P$2:$P$124,HISTORICO!$N313)</f>
        <v>0</v>
      </c>
      <c r="F312" s="6">
        <f>COUNTIF(REG!$V$2:$V$124,HISTORICO!$N313)</f>
        <v>0</v>
      </c>
      <c r="G312" s="6">
        <f>COUNTIF(REG!$AB$2:$AB$124,HISTORICO!$N313)</f>
        <v>0</v>
      </c>
      <c r="H312" s="161" t="str">
        <f>HISTORICO!$P313/HISTORICO!$O313</f>
        <v>#DIV/0!</v>
      </c>
      <c r="I312" s="161" t="str">
        <f>HISTORICO!$Q313/HISTORICO!$O313</f>
        <v>#DIV/0!</v>
      </c>
      <c r="J312" s="161" t="str">
        <f>(HISTORICO!$S313+HISTORICO!$T313)/HISTORICO!$O313</f>
        <v>#DIV/0!</v>
      </c>
      <c r="K312" s="6">
        <f>SUMIF(REG!$D$2:$D$124,HISTORICO!$N313,REG!$F$2:$F$124)+SUMIF(REG!$J$2:$J$124,HISTORICO!$N313,REG!$L$2:$L$124)+SUMIF(REG!$P$2:$P$124,HISTORICO!$N313,REG!$R$2:$R$124)+SUMIF(REG!$V$2:$V$124,HISTORICO!$N313,REG!$X$2:$X$124)+SUMIF(REG!$AB$2:$AB$124,HISTORICO!$N313,REG!$AD$2:$AD$124)</f>
        <v>0</v>
      </c>
      <c r="L312" s="6">
        <f>SUMIF(REG!$D$2:$D$124,HISTORICO!$N313,REG!$G$2:$G$124)+SUMIF(REG!$J$2:$J$124,HISTORICO!$N313,REG!$M$2:$M$124)+SUMIF(REG!$P$2:$P$124,HISTORICO!$N313,REG!$S$2:$S$124)+SUMIF(REG!$V$2:$V$124,HISTORICO!$N313,REG!$Y$2:$Y$124)+SUMIF(REG!$AB$2:$AB$124,HISTORICO!$N313,REG!$AE$2:$AE$124)</f>
        <v>0</v>
      </c>
      <c r="M312" s="6">
        <f>SUMIF(REG!$D$2:$D$124,HISTORICO!$N313,REG!$H$2:$H$124)+SUMIF(REG!$J$2:$J$124,HISTORICO!$N313,REG!$N$2:$N$124)+SUMIF(REG!$P$2:$P$124,HISTORICO!$N313,REG!$T$2:$T$124)+SUMIF(REG!$V$2:$V$124,HISTORICO!$N313,REG!$Z$2:$Z$124)+SUMIF(REG!$AB$2:$AB$124,HISTORICO!$N313,REG!$AF$2:$AF$124)</f>
        <v>0</v>
      </c>
      <c r="N312" s="6">
        <f>SUMIF(REG!$D$2:$D$124,HISTORICO!$N313,REG!$I$2:$I$124)+SUMIF(REG!$J$2:$J$124,HISTORICO!$N313,REG!$O$2:$O$124)+SUMIF(REG!$P$2:$P$124,HISTORICO!$N313,REG!$U$2:$U$124)+SUMIF(REG!$V$2:$V$124,HISTORICO!$N313,REG!$AA$2:$AA$124)+SUMIF(REG!$AB$2:$AB$124,HISTORICO!$N313,REG!$AG$2:$AG$124)</f>
        <v>0</v>
      </c>
      <c r="O312" s="6">
        <f>SUM(HISTORICO!$X313:$AA313)</f>
        <v>0</v>
      </c>
      <c r="P312" s="188" t="str">
        <f>HISTORICO!$AB313/HISTORICO!$O313</f>
        <v>#DIV/0!</v>
      </c>
    </row>
    <row r="313">
      <c r="A313" s="187" t="s">
        <v>653</v>
      </c>
      <c r="B313" s="6">
        <f>SUM(HISTORICO!$P314:$T314)</f>
        <v>4</v>
      </c>
      <c r="C313" s="6">
        <f>COUNTIF(REG!$D$2:$D$124,HISTORICO!$N314)</f>
        <v>0</v>
      </c>
      <c r="D313" s="6">
        <f>COUNTIF(REG!$J$2:$J$124,HISTORICO!$N314)</f>
        <v>1</v>
      </c>
      <c r="E313" s="6">
        <f>COUNTIF(REG!$P$2:$P$124,HISTORICO!$N314)</f>
        <v>0</v>
      </c>
      <c r="F313" s="6">
        <f>COUNTIF(REG!$V$2:$V$124,HISTORICO!$N314)</f>
        <v>3</v>
      </c>
      <c r="G313" s="6">
        <f>COUNTIF(REG!$AB$2:$AB$124,HISTORICO!$N314)</f>
        <v>0</v>
      </c>
      <c r="H313" s="161">
        <f>HISTORICO!$P314/HISTORICO!$O314</f>
        <v>0</v>
      </c>
      <c r="I313" s="161">
        <f>HISTORICO!$Q314/HISTORICO!$O314</f>
        <v>0.25</v>
      </c>
      <c r="J313" s="161">
        <f>(HISTORICO!$S314+HISTORICO!$T314)/HISTORICO!$O314</f>
        <v>0.75</v>
      </c>
      <c r="K313" s="6">
        <f>SUMIF(REG!$D$2:$D$124,HISTORICO!$N314,REG!$F$2:$F$124)+SUMIF(REG!$J$2:$J$124,HISTORICO!$N314,REG!$L$2:$L$124)+SUMIF(REG!$P$2:$P$124,HISTORICO!$N314,REG!$R$2:$R$124)+SUMIF(REG!$V$2:$V$124,HISTORICO!$N314,REG!$X$2:$X$124)+SUMIF(REG!$AB$2:$AB$124,HISTORICO!$N314,REG!$AD$2:$AD$124)</f>
        <v>0</v>
      </c>
      <c r="L313" s="6">
        <f>SUMIF(REG!$D$2:$D$124,HISTORICO!$N314,REG!$G$2:$G$124)+SUMIF(REG!$J$2:$J$124,HISTORICO!$N314,REG!$M$2:$M$124)+SUMIF(REG!$P$2:$P$124,HISTORICO!$N314,REG!$S$2:$S$124)+SUMIF(REG!$V$2:$V$124,HISTORICO!$N314,REG!$Y$2:$Y$124)+SUMIF(REG!$AB$2:$AB$124,HISTORICO!$N314,REG!$AE$2:$AE$124)</f>
        <v>0</v>
      </c>
      <c r="M313" s="6">
        <f>SUMIF(REG!$D$2:$D$124,HISTORICO!$N314,REG!$H$2:$H$124)+SUMIF(REG!$J$2:$J$124,HISTORICO!$N314,REG!$N$2:$N$124)+SUMIF(REG!$P$2:$P$124,HISTORICO!$N314,REG!$T$2:$T$124)+SUMIF(REG!$V$2:$V$124,HISTORICO!$N314,REG!$Z$2:$Z$124)+SUMIF(REG!$AB$2:$AB$124,HISTORICO!$N314,REG!$AF$2:$AF$124)</f>
        <v>0</v>
      </c>
      <c r="N313" s="6">
        <f>SUMIF(REG!$D$2:$D$124,HISTORICO!$N314,REG!$I$2:$I$124)+SUMIF(REG!$J$2:$J$124,HISTORICO!$N314,REG!$O$2:$O$124)+SUMIF(REG!$P$2:$P$124,HISTORICO!$N314,REG!$U$2:$U$124)+SUMIF(REG!$V$2:$V$124,HISTORICO!$N314,REG!$AA$2:$AA$124)+SUMIF(REG!$AB$2:$AB$124,HISTORICO!$N314,REG!$AG$2:$AG$124)</f>
        <v>0</v>
      </c>
      <c r="O313" s="6">
        <f>SUM(HISTORICO!$X314:$AA314)</f>
        <v>0</v>
      </c>
      <c r="P313" s="188">
        <f>HISTORICO!$AB314/HISTORICO!$O314</f>
        <v>0</v>
      </c>
    </row>
    <row r="314">
      <c r="A314" s="187" t="s">
        <v>654</v>
      </c>
      <c r="B314" s="6">
        <f>SUM(HISTORICO!$P315:$T315)</f>
        <v>2</v>
      </c>
      <c r="C314" s="6">
        <f>COUNTIF(REG!$D$2:$D$124,HISTORICO!$N315)</f>
        <v>0</v>
      </c>
      <c r="D314" s="6">
        <f>COUNTIF(REG!$J$2:$J$124,HISTORICO!$N315)</f>
        <v>0</v>
      </c>
      <c r="E314" s="6">
        <f>COUNTIF(REG!$P$2:$P$124,HISTORICO!$N315)</f>
        <v>1</v>
      </c>
      <c r="F314" s="6">
        <f>COUNTIF(REG!$V$2:$V$124,HISTORICO!$N315)</f>
        <v>1</v>
      </c>
      <c r="G314" s="6">
        <f>COUNTIF(REG!$AB$2:$AB$124,HISTORICO!$N315)</f>
        <v>0</v>
      </c>
      <c r="H314" s="161">
        <f>HISTORICO!$P315/HISTORICO!$O315</f>
        <v>0</v>
      </c>
      <c r="I314" s="161">
        <f>HISTORICO!$Q315/HISTORICO!$O315</f>
        <v>0</v>
      </c>
      <c r="J314" s="161">
        <f>(HISTORICO!$S315+HISTORICO!$T315)/HISTORICO!$O315</f>
        <v>0.5</v>
      </c>
      <c r="K314" s="6">
        <f>SUMIF(REG!$D$2:$D$124,HISTORICO!$N315,REG!$F$2:$F$124)+SUMIF(REG!$J$2:$J$124,HISTORICO!$N315,REG!$L$2:$L$124)+SUMIF(REG!$P$2:$P$124,HISTORICO!$N315,REG!$R$2:$R$124)+SUMIF(REG!$V$2:$V$124,HISTORICO!$N315,REG!$X$2:$X$124)+SUMIF(REG!$AB$2:$AB$124,HISTORICO!$N315,REG!$AD$2:$AD$124)</f>
        <v>0</v>
      </c>
      <c r="L314" s="6">
        <f>SUMIF(REG!$D$2:$D$124,HISTORICO!$N315,REG!$G$2:$G$124)+SUMIF(REG!$J$2:$J$124,HISTORICO!$N315,REG!$M$2:$M$124)+SUMIF(REG!$P$2:$P$124,HISTORICO!$N315,REG!$S$2:$S$124)+SUMIF(REG!$V$2:$V$124,HISTORICO!$N315,REG!$Y$2:$Y$124)+SUMIF(REG!$AB$2:$AB$124,HISTORICO!$N315,REG!$AE$2:$AE$124)</f>
        <v>0</v>
      </c>
      <c r="M314" s="6">
        <f>SUMIF(REG!$D$2:$D$124,HISTORICO!$N315,REG!$H$2:$H$124)+SUMIF(REG!$J$2:$J$124,HISTORICO!$N315,REG!$N$2:$N$124)+SUMIF(REG!$P$2:$P$124,HISTORICO!$N315,REG!$T$2:$T$124)+SUMIF(REG!$V$2:$V$124,HISTORICO!$N315,REG!$Z$2:$Z$124)+SUMIF(REG!$AB$2:$AB$124,HISTORICO!$N315,REG!$AF$2:$AF$124)</f>
        <v>0</v>
      </c>
      <c r="N314" s="6">
        <f>SUMIF(REG!$D$2:$D$124,HISTORICO!$N315,REG!$I$2:$I$124)+SUMIF(REG!$J$2:$J$124,HISTORICO!$N315,REG!$O$2:$O$124)+SUMIF(REG!$P$2:$P$124,HISTORICO!$N315,REG!$U$2:$U$124)+SUMIF(REG!$V$2:$V$124,HISTORICO!$N315,REG!$AA$2:$AA$124)+SUMIF(REG!$AB$2:$AB$124,HISTORICO!$N315,REG!$AG$2:$AG$124)</f>
        <v>0</v>
      </c>
      <c r="O314" s="6">
        <f>SUM(HISTORICO!$X315:$AA315)</f>
        <v>0</v>
      </c>
      <c r="P314" s="188">
        <f>HISTORICO!$AB315/HISTORICO!$O315</f>
        <v>0</v>
      </c>
    </row>
    <row r="315">
      <c r="A315" s="187" t="s">
        <v>34</v>
      </c>
      <c r="B315" s="6">
        <f>SUM(HISTORICO!$P316:$T316)</f>
        <v>2</v>
      </c>
      <c r="C315" s="6">
        <f>COUNTIF(REG!$D$2:$D$124,HISTORICO!$N316)</f>
        <v>0</v>
      </c>
      <c r="D315" s="6">
        <f>COUNTIF(REG!$J$2:$J$124,HISTORICO!$N316)</f>
        <v>1</v>
      </c>
      <c r="E315" s="6">
        <f>COUNTIF(REG!$P$2:$P$124,HISTORICO!$N316)</f>
        <v>1</v>
      </c>
      <c r="F315" s="6">
        <f>COUNTIF(REG!$V$2:$V$124,HISTORICO!$N316)</f>
        <v>0</v>
      </c>
      <c r="G315" s="6">
        <f>COUNTIF(REG!$AB$2:$AB$124,HISTORICO!$N316)</f>
        <v>0</v>
      </c>
      <c r="H315" s="161">
        <f>HISTORICO!$P316/HISTORICO!$O316</f>
        <v>0</v>
      </c>
      <c r="I315" s="161">
        <f>HISTORICO!$Q316/HISTORICO!$O316</f>
        <v>0.5</v>
      </c>
      <c r="J315" s="161">
        <f>(HISTORICO!$S316+HISTORICO!$T316)/HISTORICO!$O316</f>
        <v>0</v>
      </c>
      <c r="K315" s="6">
        <f>SUMIF(REG!$D$2:$D$124,HISTORICO!$N316,REG!$F$2:$F$124)+SUMIF(REG!$J$2:$J$124,HISTORICO!$N316,REG!$L$2:$L$124)+SUMIF(REG!$P$2:$P$124,HISTORICO!$N316,REG!$R$2:$R$124)+SUMIF(REG!$V$2:$V$124,HISTORICO!$N316,REG!$X$2:$X$124)+SUMIF(REG!$AB$2:$AB$124,HISTORICO!$N316,REG!$AD$2:$AD$124)</f>
        <v>0</v>
      </c>
      <c r="L315" s="6">
        <f>SUMIF(REG!$D$2:$D$124,HISTORICO!$N316,REG!$G$2:$G$124)+SUMIF(REG!$J$2:$J$124,HISTORICO!$N316,REG!$M$2:$M$124)+SUMIF(REG!$P$2:$P$124,HISTORICO!$N316,REG!$S$2:$S$124)+SUMIF(REG!$V$2:$V$124,HISTORICO!$N316,REG!$Y$2:$Y$124)+SUMIF(REG!$AB$2:$AB$124,HISTORICO!$N316,REG!$AE$2:$AE$124)</f>
        <v>0</v>
      </c>
      <c r="M315" s="6">
        <f>SUMIF(REG!$D$2:$D$124,HISTORICO!$N316,REG!$H$2:$H$124)+SUMIF(REG!$J$2:$J$124,HISTORICO!$N316,REG!$N$2:$N$124)+SUMIF(REG!$P$2:$P$124,HISTORICO!$N316,REG!$T$2:$T$124)+SUMIF(REG!$V$2:$V$124,HISTORICO!$N316,REG!$Z$2:$Z$124)+SUMIF(REG!$AB$2:$AB$124,HISTORICO!$N316,REG!$AF$2:$AF$124)</f>
        <v>0</v>
      </c>
      <c r="N315" s="6">
        <f>SUMIF(REG!$D$2:$D$124,HISTORICO!$N316,REG!$I$2:$I$124)+SUMIF(REG!$J$2:$J$124,HISTORICO!$N316,REG!$O$2:$O$124)+SUMIF(REG!$P$2:$P$124,HISTORICO!$N316,REG!$U$2:$U$124)+SUMIF(REG!$V$2:$V$124,HISTORICO!$N316,REG!$AA$2:$AA$124)+SUMIF(REG!$AB$2:$AB$124,HISTORICO!$N316,REG!$AG$2:$AG$124)</f>
        <v>0</v>
      </c>
      <c r="O315" s="6">
        <f>SUM(HISTORICO!$X316:$AA316)</f>
        <v>0</v>
      </c>
      <c r="P315" s="188">
        <f>HISTORICO!$AB316/HISTORICO!$O316</f>
        <v>0</v>
      </c>
    </row>
    <row r="316">
      <c r="A316" s="187" t="s">
        <v>655</v>
      </c>
      <c r="B316" s="6">
        <f>SUM(HISTORICO!$P317:$T317)</f>
        <v>3</v>
      </c>
      <c r="C316" s="6">
        <f>COUNTIF(REG!$D$2:$D$124,HISTORICO!$N317)</f>
        <v>0</v>
      </c>
      <c r="D316" s="6">
        <f>COUNTIF(REG!$J$2:$J$124,HISTORICO!$N317)</f>
        <v>3</v>
      </c>
      <c r="E316" s="6">
        <f>COUNTIF(REG!$P$2:$P$124,HISTORICO!$N317)</f>
        <v>0</v>
      </c>
      <c r="F316" s="6">
        <f>COUNTIF(REG!$V$2:$V$124,HISTORICO!$N317)</f>
        <v>0</v>
      </c>
      <c r="G316" s="6">
        <f>COUNTIF(REG!$AB$2:$AB$124,HISTORICO!$N317)</f>
        <v>0</v>
      </c>
      <c r="H316" s="161">
        <f>HISTORICO!$P317/HISTORICO!$O317</f>
        <v>0</v>
      </c>
      <c r="I316" s="161">
        <f>HISTORICO!$Q317/HISTORICO!$O317</f>
        <v>1</v>
      </c>
      <c r="J316" s="161">
        <f>(HISTORICO!$S317+HISTORICO!$T317)/HISTORICO!$O317</f>
        <v>0</v>
      </c>
      <c r="K316" s="6">
        <f>SUMIF(REG!$D$2:$D$124,HISTORICO!$N317,REG!$F$2:$F$124)+SUMIF(REG!$J$2:$J$124,HISTORICO!$N317,REG!$L$2:$L$124)+SUMIF(REG!$P$2:$P$124,HISTORICO!$N317,REG!$R$2:$R$124)+SUMIF(REG!$V$2:$V$124,HISTORICO!$N317,REG!$X$2:$X$124)+SUMIF(REG!$AB$2:$AB$124,HISTORICO!$N317,REG!$AD$2:$AD$124)</f>
        <v>0</v>
      </c>
      <c r="L316" s="6">
        <f>SUMIF(REG!$D$2:$D$124,HISTORICO!$N317,REG!$G$2:$G$124)+SUMIF(REG!$J$2:$J$124,HISTORICO!$N317,REG!$M$2:$M$124)+SUMIF(REG!$P$2:$P$124,HISTORICO!$N317,REG!$S$2:$S$124)+SUMIF(REG!$V$2:$V$124,HISTORICO!$N317,REG!$Y$2:$Y$124)+SUMIF(REG!$AB$2:$AB$124,HISTORICO!$N317,REG!$AE$2:$AE$124)</f>
        <v>0</v>
      </c>
      <c r="M316" s="6">
        <f>SUMIF(REG!$D$2:$D$124,HISTORICO!$N317,REG!$H$2:$H$124)+SUMIF(REG!$J$2:$J$124,HISTORICO!$N317,REG!$N$2:$N$124)+SUMIF(REG!$P$2:$P$124,HISTORICO!$N317,REG!$T$2:$T$124)+SUMIF(REG!$V$2:$V$124,HISTORICO!$N317,REG!$Z$2:$Z$124)+SUMIF(REG!$AB$2:$AB$124,HISTORICO!$N317,REG!$AF$2:$AF$124)</f>
        <v>0</v>
      </c>
      <c r="N316" s="6">
        <f>SUMIF(REG!$D$2:$D$124,HISTORICO!$N317,REG!$I$2:$I$124)+SUMIF(REG!$J$2:$J$124,HISTORICO!$N317,REG!$O$2:$O$124)+SUMIF(REG!$P$2:$P$124,HISTORICO!$N317,REG!$U$2:$U$124)+SUMIF(REG!$V$2:$V$124,HISTORICO!$N317,REG!$AA$2:$AA$124)+SUMIF(REG!$AB$2:$AB$124,HISTORICO!$N317,REG!$AG$2:$AG$124)</f>
        <v>0</v>
      </c>
      <c r="O316" s="6">
        <f>SUM(HISTORICO!$X317:$AA317)</f>
        <v>0</v>
      </c>
      <c r="P316" s="188">
        <f>HISTORICO!$AB317/HISTORICO!$O317</f>
        <v>0</v>
      </c>
    </row>
    <row r="317">
      <c r="A317" s="187" t="s">
        <v>656</v>
      </c>
      <c r="B317" s="6">
        <f>SUM(HISTORICO!$P318:$T318)</f>
        <v>6</v>
      </c>
      <c r="C317" s="6">
        <f>COUNTIF(REG!$D$2:$D$124,HISTORICO!$N318)</f>
        <v>2</v>
      </c>
      <c r="D317" s="6">
        <f>COUNTIF(REG!$J$2:$J$124,HISTORICO!$N318)</f>
        <v>1</v>
      </c>
      <c r="E317" s="6">
        <f>COUNTIF(REG!$P$2:$P$124,HISTORICO!$N318)</f>
        <v>1</v>
      </c>
      <c r="F317" s="6">
        <f>COUNTIF(REG!$V$2:$V$124,HISTORICO!$N318)</f>
        <v>2</v>
      </c>
      <c r="G317" s="6">
        <f>COUNTIF(REG!$AB$2:$AB$124,HISTORICO!$N318)</f>
        <v>0</v>
      </c>
      <c r="H317" s="161">
        <f>HISTORICO!$P318/HISTORICO!$O318</f>
        <v>0.3333333333</v>
      </c>
      <c r="I317" s="161">
        <f>HISTORICO!$Q318/HISTORICO!$O318</f>
        <v>0.1666666667</v>
      </c>
      <c r="J317" s="161">
        <f>(HISTORICO!$S318+HISTORICO!$T318)/HISTORICO!$O318</f>
        <v>0.3333333333</v>
      </c>
      <c r="K317" s="6">
        <f>SUMIF(REG!$D$2:$D$124,HISTORICO!$N318,REG!$F$2:$F$124)+SUMIF(REG!$J$2:$J$124,HISTORICO!$N318,REG!$L$2:$L$124)+SUMIF(REG!$P$2:$P$124,HISTORICO!$N318,REG!$R$2:$R$124)+SUMIF(REG!$V$2:$V$124,HISTORICO!$N318,REG!$X$2:$X$124)+SUMIF(REG!$AB$2:$AB$124,HISTORICO!$N318,REG!$AD$2:$AD$124)</f>
        <v>5</v>
      </c>
      <c r="L317" s="6">
        <f>SUMIF(REG!$D$2:$D$124,HISTORICO!$N318,REG!$G$2:$G$124)+SUMIF(REG!$J$2:$J$124,HISTORICO!$N318,REG!$M$2:$M$124)+SUMIF(REG!$P$2:$P$124,HISTORICO!$N318,REG!$S$2:$S$124)+SUMIF(REG!$V$2:$V$124,HISTORICO!$N318,REG!$Y$2:$Y$124)+SUMIF(REG!$AB$2:$AB$124,HISTORICO!$N318,REG!$AE$2:$AE$124)</f>
        <v>0</v>
      </c>
      <c r="M317" s="6">
        <f>SUMIF(REG!$D$2:$D$124,HISTORICO!$N318,REG!$H$2:$H$124)+SUMIF(REG!$J$2:$J$124,HISTORICO!$N318,REG!$N$2:$N$124)+SUMIF(REG!$P$2:$P$124,HISTORICO!$N318,REG!$T$2:$T$124)+SUMIF(REG!$V$2:$V$124,HISTORICO!$N318,REG!$Z$2:$Z$124)+SUMIF(REG!$AB$2:$AB$124,HISTORICO!$N318,REG!$AF$2:$AF$124)</f>
        <v>0</v>
      </c>
      <c r="N317" s="6">
        <f>SUMIF(REG!$D$2:$D$124,HISTORICO!$N318,REG!$I$2:$I$124)+SUMIF(REG!$J$2:$J$124,HISTORICO!$N318,REG!$O$2:$O$124)+SUMIF(REG!$P$2:$P$124,HISTORICO!$N318,REG!$U$2:$U$124)+SUMIF(REG!$V$2:$V$124,HISTORICO!$N318,REG!$AA$2:$AA$124)+SUMIF(REG!$AB$2:$AB$124,HISTORICO!$N318,REG!$AG$2:$AG$124)</f>
        <v>0</v>
      </c>
      <c r="O317" s="6">
        <f>SUM(HISTORICO!$X318:$AA318)</f>
        <v>5</v>
      </c>
      <c r="P317" s="188">
        <f>HISTORICO!$AB318/HISTORICO!$O318</f>
        <v>0.8333333333</v>
      </c>
    </row>
    <row r="318">
      <c r="A318" s="187" t="s">
        <v>616</v>
      </c>
      <c r="B318" s="6">
        <f>SUM(HISTORICO!$P319:$T319)</f>
        <v>2</v>
      </c>
      <c r="C318" s="6">
        <f>COUNTIF(REG!$D$2:$D$124,HISTORICO!$N319)</f>
        <v>0</v>
      </c>
      <c r="D318" s="6">
        <f>COUNTIF(REG!$J$2:$J$124,HISTORICO!$N319)</f>
        <v>0</v>
      </c>
      <c r="E318" s="6">
        <f>COUNTIF(REG!$P$2:$P$124,HISTORICO!$N319)</f>
        <v>1</v>
      </c>
      <c r="F318" s="6">
        <f>COUNTIF(REG!$V$2:$V$124,HISTORICO!$N319)</f>
        <v>1</v>
      </c>
      <c r="G318" s="6">
        <f>COUNTIF(REG!$AB$2:$AB$124,HISTORICO!$N319)</f>
        <v>0</v>
      </c>
      <c r="H318" s="161">
        <f>HISTORICO!$P319/HISTORICO!$O319</f>
        <v>0</v>
      </c>
      <c r="I318" s="161">
        <f>HISTORICO!$Q319/HISTORICO!$O319</f>
        <v>0</v>
      </c>
      <c r="J318" s="161">
        <f>(HISTORICO!$S319+HISTORICO!$T319)/HISTORICO!$O319</f>
        <v>0.5</v>
      </c>
      <c r="K318" s="6">
        <f>SUMIF(REG!$D$2:$D$124,HISTORICO!$N319,REG!$F$2:$F$124)+SUMIF(REG!$J$2:$J$124,HISTORICO!$N319,REG!$L$2:$L$124)+SUMIF(REG!$P$2:$P$124,HISTORICO!$N319,REG!$R$2:$R$124)+SUMIF(REG!$V$2:$V$124,HISTORICO!$N319,REG!$X$2:$X$124)+SUMIF(REG!$AB$2:$AB$124,HISTORICO!$N319,REG!$AD$2:$AD$124)</f>
        <v>0</v>
      </c>
      <c r="L318" s="6">
        <f>SUMIF(REG!$D$2:$D$124,HISTORICO!$N319,REG!$G$2:$G$124)+SUMIF(REG!$J$2:$J$124,HISTORICO!$N319,REG!$M$2:$M$124)+SUMIF(REG!$P$2:$P$124,HISTORICO!$N319,REG!$S$2:$S$124)+SUMIF(REG!$V$2:$V$124,HISTORICO!$N319,REG!$Y$2:$Y$124)+SUMIF(REG!$AB$2:$AB$124,HISTORICO!$N319,REG!$AE$2:$AE$124)</f>
        <v>0</v>
      </c>
      <c r="M318" s="6">
        <f>SUMIF(REG!$D$2:$D$124,HISTORICO!$N319,REG!$H$2:$H$124)+SUMIF(REG!$J$2:$J$124,HISTORICO!$N319,REG!$N$2:$N$124)+SUMIF(REG!$P$2:$P$124,HISTORICO!$N319,REG!$T$2:$T$124)+SUMIF(REG!$V$2:$V$124,HISTORICO!$N319,REG!$Z$2:$Z$124)+SUMIF(REG!$AB$2:$AB$124,HISTORICO!$N319,REG!$AF$2:$AF$124)</f>
        <v>0</v>
      </c>
      <c r="N318" s="6">
        <f>SUMIF(REG!$D$2:$D$124,HISTORICO!$N319,REG!$I$2:$I$124)+SUMIF(REG!$J$2:$J$124,HISTORICO!$N319,REG!$O$2:$O$124)+SUMIF(REG!$P$2:$P$124,HISTORICO!$N319,REG!$U$2:$U$124)+SUMIF(REG!$V$2:$V$124,HISTORICO!$N319,REG!$AA$2:$AA$124)+SUMIF(REG!$AB$2:$AB$124,HISTORICO!$N319,REG!$AG$2:$AG$124)</f>
        <v>0</v>
      </c>
      <c r="O318" s="6">
        <f>SUM(HISTORICO!$X319:$AA319)</f>
        <v>0</v>
      </c>
      <c r="P318" s="188">
        <f>HISTORICO!$AB319/HISTORICO!$O319</f>
        <v>0</v>
      </c>
    </row>
    <row r="319">
      <c r="A319" s="187" t="s">
        <v>657</v>
      </c>
      <c r="B319" s="6">
        <f>SUM(HISTORICO!$P320:$T320)</f>
        <v>4</v>
      </c>
      <c r="C319" s="6">
        <f>COUNTIF(REG!$D$2:$D$124,HISTORICO!$N320)</f>
        <v>3</v>
      </c>
      <c r="D319" s="6">
        <f>COUNTIF(REG!$J$2:$J$124,HISTORICO!$N320)</f>
        <v>1</v>
      </c>
      <c r="E319" s="6">
        <f>COUNTIF(REG!$P$2:$P$124,HISTORICO!$N320)</f>
        <v>0</v>
      </c>
      <c r="F319" s="6">
        <f>COUNTIF(REG!$V$2:$V$124,HISTORICO!$N320)</f>
        <v>0</v>
      </c>
      <c r="G319" s="6">
        <f>COUNTIF(REG!$AB$2:$AB$124,HISTORICO!$N320)</f>
        <v>0</v>
      </c>
      <c r="H319" s="161">
        <f>HISTORICO!$P320/HISTORICO!$O320</f>
        <v>0.75</v>
      </c>
      <c r="I319" s="161">
        <f>HISTORICO!$Q320/HISTORICO!$O320</f>
        <v>0.25</v>
      </c>
      <c r="J319" s="161">
        <f>(HISTORICO!$S320+HISTORICO!$T320)/HISTORICO!$O320</f>
        <v>0</v>
      </c>
      <c r="K319" s="6">
        <f>SUMIF(REG!$D$2:$D$124,HISTORICO!$N320,REG!$F$2:$F$124)+SUMIF(REG!$J$2:$J$124,HISTORICO!$N320,REG!$L$2:$L$124)+SUMIF(REG!$P$2:$P$124,HISTORICO!$N320,REG!$R$2:$R$124)+SUMIF(REG!$V$2:$V$124,HISTORICO!$N320,REG!$X$2:$X$124)+SUMIF(REG!$AB$2:$AB$124,HISTORICO!$N320,REG!$AD$2:$AD$124)</f>
        <v>5</v>
      </c>
      <c r="L319" s="6">
        <f>SUMIF(REG!$D$2:$D$124,HISTORICO!$N320,REG!$G$2:$G$124)+SUMIF(REG!$J$2:$J$124,HISTORICO!$N320,REG!$M$2:$M$124)+SUMIF(REG!$P$2:$P$124,HISTORICO!$N320,REG!$S$2:$S$124)+SUMIF(REG!$V$2:$V$124,HISTORICO!$N320,REG!$Y$2:$Y$124)+SUMIF(REG!$AB$2:$AB$124,HISTORICO!$N320,REG!$AE$2:$AE$124)</f>
        <v>0</v>
      </c>
      <c r="M319" s="6">
        <f>SUMIF(REG!$D$2:$D$124,HISTORICO!$N320,REG!$H$2:$H$124)+SUMIF(REG!$J$2:$J$124,HISTORICO!$N320,REG!$N$2:$N$124)+SUMIF(REG!$P$2:$P$124,HISTORICO!$N320,REG!$T$2:$T$124)+SUMIF(REG!$V$2:$V$124,HISTORICO!$N320,REG!$Z$2:$Z$124)+SUMIF(REG!$AB$2:$AB$124,HISTORICO!$N320,REG!$AF$2:$AF$124)</f>
        <v>0</v>
      </c>
      <c r="N319" s="6">
        <f>SUMIF(REG!$D$2:$D$124,HISTORICO!$N320,REG!$I$2:$I$124)+SUMIF(REG!$J$2:$J$124,HISTORICO!$N320,REG!$O$2:$O$124)+SUMIF(REG!$P$2:$P$124,HISTORICO!$N320,REG!$U$2:$U$124)+SUMIF(REG!$V$2:$V$124,HISTORICO!$N320,REG!$AA$2:$AA$124)+SUMIF(REG!$AB$2:$AB$124,HISTORICO!$N320,REG!$AG$2:$AG$124)</f>
        <v>0</v>
      </c>
      <c r="O319" s="6">
        <f>SUM(HISTORICO!$X320:$AA320)</f>
        <v>5</v>
      </c>
      <c r="P319" s="188">
        <f>HISTORICO!$AB320/HISTORICO!$O320</f>
        <v>1.25</v>
      </c>
    </row>
    <row r="320">
      <c r="A320" s="187" t="s">
        <v>658</v>
      </c>
      <c r="B320" s="6">
        <f>SUM(HISTORICO!$P321:$T321)</f>
        <v>0</v>
      </c>
      <c r="C320" s="6">
        <f>COUNTIF(REG!$D$2:$D$124,HISTORICO!$N321)</f>
        <v>0</v>
      </c>
      <c r="D320" s="6">
        <f>COUNTIF(REG!$J$2:$J$124,HISTORICO!$N321)</f>
        <v>0</v>
      </c>
      <c r="E320" s="6">
        <f>COUNTIF(REG!$P$2:$P$124,HISTORICO!$N321)</f>
        <v>0</v>
      </c>
      <c r="F320" s="6">
        <f>COUNTIF(REG!$V$2:$V$124,HISTORICO!$N321)</f>
        <v>0</v>
      </c>
      <c r="G320" s="6">
        <f>COUNTIF(REG!$AB$2:$AB$124,HISTORICO!$N321)</f>
        <v>0</v>
      </c>
      <c r="H320" s="161" t="str">
        <f>HISTORICO!$P321/HISTORICO!$O321</f>
        <v>#DIV/0!</v>
      </c>
      <c r="I320" s="161" t="str">
        <f>HISTORICO!$Q321/HISTORICO!$O321</f>
        <v>#DIV/0!</v>
      </c>
      <c r="J320" s="161" t="str">
        <f>(HISTORICO!$S321+HISTORICO!$T321)/HISTORICO!$O321</f>
        <v>#DIV/0!</v>
      </c>
      <c r="K320" s="6">
        <f>SUMIF(REG!$D$2:$D$124,HISTORICO!$N321,REG!$F$2:$F$124)+SUMIF(REG!$J$2:$J$124,HISTORICO!$N321,REG!$L$2:$L$124)+SUMIF(REG!$P$2:$P$124,HISTORICO!$N321,REG!$R$2:$R$124)+SUMIF(REG!$V$2:$V$124,HISTORICO!$N321,REG!$X$2:$X$124)+SUMIF(REG!$AB$2:$AB$124,HISTORICO!$N321,REG!$AD$2:$AD$124)</f>
        <v>0</v>
      </c>
      <c r="L320" s="6">
        <f>SUMIF(REG!$D$2:$D$124,HISTORICO!$N321,REG!$G$2:$G$124)+SUMIF(REG!$J$2:$J$124,HISTORICO!$N321,REG!$M$2:$M$124)+SUMIF(REG!$P$2:$P$124,HISTORICO!$N321,REG!$S$2:$S$124)+SUMIF(REG!$V$2:$V$124,HISTORICO!$N321,REG!$Y$2:$Y$124)+SUMIF(REG!$AB$2:$AB$124,HISTORICO!$N321,REG!$AE$2:$AE$124)</f>
        <v>0</v>
      </c>
      <c r="M320" s="6">
        <f>SUMIF(REG!$D$2:$D$124,HISTORICO!$N321,REG!$H$2:$H$124)+SUMIF(REG!$J$2:$J$124,HISTORICO!$N321,REG!$N$2:$N$124)+SUMIF(REG!$P$2:$P$124,HISTORICO!$N321,REG!$T$2:$T$124)+SUMIF(REG!$V$2:$V$124,HISTORICO!$N321,REG!$Z$2:$Z$124)+SUMIF(REG!$AB$2:$AB$124,HISTORICO!$N321,REG!$AF$2:$AF$124)</f>
        <v>0</v>
      </c>
      <c r="N320" s="6">
        <f>SUMIF(REG!$D$2:$D$124,HISTORICO!$N321,REG!$I$2:$I$124)+SUMIF(REG!$J$2:$J$124,HISTORICO!$N321,REG!$O$2:$O$124)+SUMIF(REG!$P$2:$P$124,HISTORICO!$N321,REG!$U$2:$U$124)+SUMIF(REG!$V$2:$V$124,HISTORICO!$N321,REG!$AA$2:$AA$124)+SUMIF(REG!$AB$2:$AB$124,HISTORICO!$N321,REG!$AG$2:$AG$124)</f>
        <v>0</v>
      </c>
      <c r="O320" s="6">
        <f>SUM(HISTORICO!$X321:$AA321)</f>
        <v>0</v>
      </c>
      <c r="P320" s="188" t="str">
        <f>HISTORICO!$AB321/HISTORICO!$O321</f>
        <v>#DIV/0!</v>
      </c>
    </row>
    <row r="321">
      <c r="A321" s="187" t="s">
        <v>618</v>
      </c>
      <c r="B321" s="6">
        <f>SUM(HISTORICO!$P322:$T322)</f>
        <v>1</v>
      </c>
      <c r="C321" s="6">
        <f>COUNTIF(REG!$D$2:$D$124,HISTORICO!$N322)</f>
        <v>0</v>
      </c>
      <c r="D321" s="6">
        <f>COUNTIF(REG!$J$2:$J$124,HISTORICO!$N322)</f>
        <v>1</v>
      </c>
      <c r="E321" s="6">
        <f>COUNTIF(REG!$P$2:$P$124,HISTORICO!$N322)</f>
        <v>0</v>
      </c>
      <c r="F321" s="6">
        <f>COUNTIF(REG!$V$2:$V$124,HISTORICO!$N322)</f>
        <v>0</v>
      </c>
      <c r="G321" s="6">
        <f>COUNTIF(REG!$AB$2:$AB$124,HISTORICO!$N322)</f>
        <v>0</v>
      </c>
      <c r="H321" s="161">
        <f>HISTORICO!$P322/HISTORICO!$O322</f>
        <v>0</v>
      </c>
      <c r="I321" s="161">
        <f>HISTORICO!$Q322/HISTORICO!$O322</f>
        <v>1</v>
      </c>
      <c r="J321" s="161">
        <f>(HISTORICO!$S322+HISTORICO!$T322)/HISTORICO!$O322</f>
        <v>0</v>
      </c>
      <c r="K321" s="6">
        <f>SUMIF(REG!$D$2:$D$124,HISTORICO!$N322,REG!$F$2:$F$124)+SUMIF(REG!$J$2:$J$124,HISTORICO!$N322,REG!$L$2:$L$124)+SUMIF(REG!$P$2:$P$124,HISTORICO!$N322,REG!$R$2:$R$124)+SUMIF(REG!$V$2:$V$124,HISTORICO!$N322,REG!$X$2:$X$124)+SUMIF(REG!$AB$2:$AB$124,HISTORICO!$N322,REG!$AD$2:$AD$124)</f>
        <v>1</v>
      </c>
      <c r="L321" s="6">
        <f>SUMIF(REG!$D$2:$D$124,HISTORICO!$N322,REG!$G$2:$G$124)+SUMIF(REG!$J$2:$J$124,HISTORICO!$N322,REG!$M$2:$M$124)+SUMIF(REG!$P$2:$P$124,HISTORICO!$N322,REG!$S$2:$S$124)+SUMIF(REG!$V$2:$V$124,HISTORICO!$N322,REG!$Y$2:$Y$124)+SUMIF(REG!$AB$2:$AB$124,HISTORICO!$N322,REG!$AE$2:$AE$124)</f>
        <v>0</v>
      </c>
      <c r="M321" s="6">
        <f>SUMIF(REG!$D$2:$D$124,HISTORICO!$N322,REG!$H$2:$H$124)+SUMIF(REG!$J$2:$J$124,HISTORICO!$N322,REG!$N$2:$N$124)+SUMIF(REG!$P$2:$P$124,HISTORICO!$N322,REG!$T$2:$T$124)+SUMIF(REG!$V$2:$V$124,HISTORICO!$N322,REG!$Z$2:$Z$124)+SUMIF(REG!$AB$2:$AB$124,HISTORICO!$N322,REG!$AF$2:$AF$124)</f>
        <v>0</v>
      </c>
      <c r="N321" s="6">
        <f>SUMIF(REG!$D$2:$D$124,HISTORICO!$N322,REG!$I$2:$I$124)+SUMIF(REG!$J$2:$J$124,HISTORICO!$N322,REG!$O$2:$O$124)+SUMIF(REG!$P$2:$P$124,HISTORICO!$N322,REG!$U$2:$U$124)+SUMIF(REG!$V$2:$V$124,HISTORICO!$N322,REG!$AA$2:$AA$124)+SUMIF(REG!$AB$2:$AB$124,HISTORICO!$N322,REG!$AG$2:$AG$124)</f>
        <v>0</v>
      </c>
      <c r="O321" s="6">
        <f>SUM(HISTORICO!$X322:$AA322)</f>
        <v>1</v>
      </c>
      <c r="P321" s="188">
        <f>HISTORICO!$AB322/HISTORICO!$O322</f>
        <v>1</v>
      </c>
    </row>
    <row r="322">
      <c r="A322" s="187" t="s">
        <v>700</v>
      </c>
      <c r="B322" s="6">
        <f>SUM(HISTORICO!$P323:$T323)</f>
        <v>1</v>
      </c>
      <c r="C322" s="6">
        <f>COUNTIF(REG!$D$2:$D$124,HISTORICO!$N323)</f>
        <v>1</v>
      </c>
      <c r="D322" s="6">
        <f>COUNTIF(REG!$J$2:$J$124,HISTORICO!$N323)</f>
        <v>0</v>
      </c>
      <c r="E322" s="6">
        <f>COUNTIF(REG!$P$2:$P$124,HISTORICO!$N323)</f>
        <v>0</v>
      </c>
      <c r="F322" s="6">
        <f>COUNTIF(REG!$V$2:$V$124,HISTORICO!$N323)</f>
        <v>0</v>
      </c>
      <c r="G322" s="6">
        <f>COUNTIF(REG!$AB$2:$AB$124,HISTORICO!$N323)</f>
        <v>0</v>
      </c>
      <c r="H322" s="161">
        <f>HISTORICO!$P323/HISTORICO!$O323</f>
        <v>1</v>
      </c>
      <c r="I322" s="161">
        <f>HISTORICO!$Q323/HISTORICO!$O323</f>
        <v>0</v>
      </c>
      <c r="J322" s="161">
        <f>(HISTORICO!$S323+HISTORICO!$T323)/HISTORICO!$O323</f>
        <v>0</v>
      </c>
      <c r="K322" s="6">
        <f>SUMIF(REG!$D$2:$D$124,HISTORICO!$N323,REG!$F$2:$F$124)+SUMIF(REG!$J$2:$J$124,HISTORICO!$N323,REG!$L$2:$L$124)+SUMIF(REG!$P$2:$P$124,HISTORICO!$N323,REG!$R$2:$R$124)+SUMIF(REG!$V$2:$V$124,HISTORICO!$N323,REG!$X$2:$X$124)+SUMIF(REG!$AB$2:$AB$124,HISTORICO!$N323,REG!$AD$2:$AD$124)</f>
        <v>3</v>
      </c>
      <c r="L322" s="6">
        <f>SUMIF(REG!$D$2:$D$124,HISTORICO!$N323,REG!$G$2:$G$124)+SUMIF(REG!$J$2:$J$124,HISTORICO!$N323,REG!$M$2:$M$124)+SUMIF(REG!$P$2:$P$124,HISTORICO!$N323,REG!$S$2:$S$124)+SUMIF(REG!$V$2:$V$124,HISTORICO!$N323,REG!$Y$2:$Y$124)+SUMIF(REG!$AB$2:$AB$124,HISTORICO!$N323,REG!$AE$2:$AE$124)</f>
        <v>0</v>
      </c>
      <c r="M322" s="6">
        <f>SUMIF(REG!$D$2:$D$124,HISTORICO!$N323,REG!$H$2:$H$124)+SUMIF(REG!$J$2:$J$124,HISTORICO!$N323,REG!$N$2:$N$124)+SUMIF(REG!$P$2:$P$124,HISTORICO!$N323,REG!$T$2:$T$124)+SUMIF(REG!$V$2:$V$124,HISTORICO!$N323,REG!$Z$2:$Z$124)+SUMIF(REG!$AB$2:$AB$124,HISTORICO!$N323,REG!$AF$2:$AF$124)</f>
        <v>0</v>
      </c>
      <c r="N322" s="6">
        <f>SUMIF(REG!$D$2:$D$124,HISTORICO!$N323,REG!$I$2:$I$124)+SUMIF(REG!$J$2:$J$124,HISTORICO!$N323,REG!$O$2:$O$124)+SUMIF(REG!$P$2:$P$124,HISTORICO!$N323,REG!$U$2:$U$124)+SUMIF(REG!$V$2:$V$124,HISTORICO!$N323,REG!$AA$2:$AA$124)+SUMIF(REG!$AB$2:$AB$124,HISTORICO!$N323,REG!$AG$2:$AG$124)</f>
        <v>0</v>
      </c>
      <c r="O322" s="6">
        <f>SUM(HISTORICO!$X323:$AA323)</f>
        <v>3</v>
      </c>
      <c r="P322" s="188">
        <f>HISTORICO!$AB323/HISTORICO!$O323</f>
        <v>3</v>
      </c>
    </row>
    <row r="323">
      <c r="A323" s="187" t="s">
        <v>722</v>
      </c>
      <c r="B323" s="6">
        <f>SUM(HISTORICO!$P324:$T324)</f>
        <v>0</v>
      </c>
      <c r="C323" s="6">
        <f>COUNTIF(REG!$D$2:$D$124,HISTORICO!$N324)</f>
        <v>0</v>
      </c>
      <c r="D323" s="6">
        <f>COUNTIF(REG!$J$2:$J$124,HISTORICO!$N324)</f>
        <v>0</v>
      </c>
      <c r="E323" s="6">
        <f>COUNTIF(REG!$P$2:$P$124,HISTORICO!$N324)</f>
        <v>0</v>
      </c>
      <c r="F323" s="6">
        <f>COUNTIF(REG!$V$2:$V$124,HISTORICO!$N324)</f>
        <v>0</v>
      </c>
      <c r="G323" s="6">
        <f>COUNTIF(REG!$AB$2:$AB$124,HISTORICO!$N324)</f>
        <v>0</v>
      </c>
      <c r="H323" s="161" t="str">
        <f>HISTORICO!$P324/HISTORICO!$O324</f>
        <v>#DIV/0!</v>
      </c>
      <c r="I323" s="161" t="str">
        <f>HISTORICO!$Q324/HISTORICO!$O324</f>
        <v>#DIV/0!</v>
      </c>
      <c r="J323" s="161" t="str">
        <f>(HISTORICO!$S324+HISTORICO!$T324)/HISTORICO!$O324</f>
        <v>#DIV/0!</v>
      </c>
      <c r="K323" s="6">
        <f>SUMIF(REG!$D$2:$D$124,HISTORICO!$N324,REG!$F$2:$F$124)+SUMIF(REG!$J$2:$J$124,HISTORICO!$N324,REG!$L$2:$L$124)+SUMIF(REG!$P$2:$P$124,HISTORICO!$N324,REG!$R$2:$R$124)+SUMIF(REG!$V$2:$V$124,HISTORICO!$N324,REG!$X$2:$X$124)+SUMIF(REG!$AB$2:$AB$124,HISTORICO!$N324,REG!$AD$2:$AD$124)</f>
        <v>0</v>
      </c>
      <c r="L323" s="6">
        <f>SUMIF(REG!$D$2:$D$124,HISTORICO!$N324,REG!$G$2:$G$124)+SUMIF(REG!$J$2:$J$124,HISTORICO!$N324,REG!$M$2:$M$124)+SUMIF(REG!$P$2:$P$124,HISTORICO!$N324,REG!$S$2:$S$124)+SUMIF(REG!$V$2:$V$124,HISTORICO!$N324,REG!$Y$2:$Y$124)+SUMIF(REG!$AB$2:$AB$124,HISTORICO!$N324,REG!$AE$2:$AE$124)</f>
        <v>0</v>
      </c>
      <c r="M323" s="6">
        <f>SUMIF(REG!$D$2:$D$124,HISTORICO!$N324,REG!$H$2:$H$124)+SUMIF(REG!$J$2:$J$124,HISTORICO!$N324,REG!$N$2:$N$124)+SUMIF(REG!$P$2:$P$124,HISTORICO!$N324,REG!$T$2:$T$124)+SUMIF(REG!$V$2:$V$124,HISTORICO!$N324,REG!$Z$2:$Z$124)+SUMIF(REG!$AB$2:$AB$124,HISTORICO!$N324,REG!$AF$2:$AF$124)</f>
        <v>0</v>
      </c>
      <c r="N323" s="6">
        <f>SUMIF(REG!$D$2:$D$124,HISTORICO!$N324,REG!$I$2:$I$124)+SUMIF(REG!$J$2:$J$124,HISTORICO!$N324,REG!$O$2:$O$124)+SUMIF(REG!$P$2:$P$124,HISTORICO!$N324,REG!$U$2:$U$124)+SUMIF(REG!$V$2:$V$124,HISTORICO!$N324,REG!$AA$2:$AA$124)+SUMIF(REG!$AB$2:$AB$124,HISTORICO!$N324,REG!$AG$2:$AG$124)</f>
        <v>0</v>
      </c>
      <c r="O323" s="6">
        <f>SUM(HISTORICO!$X324:$AA324)</f>
        <v>0</v>
      </c>
      <c r="P323" s="188" t="str">
        <f>HISTORICO!$AB324/HISTORICO!$O324</f>
        <v>#DIV/0!</v>
      </c>
    </row>
    <row r="324">
      <c r="A324" s="187" t="s">
        <v>723</v>
      </c>
      <c r="B324" s="6">
        <f>SUM(HISTORICO!$P325:$T325)</f>
        <v>5</v>
      </c>
      <c r="C324" s="6">
        <f>COUNTIF(REG!$D$2:$D$124,HISTORICO!$N325)</f>
        <v>5</v>
      </c>
      <c r="D324" s="6">
        <f>COUNTIF(REG!$J$2:$J$124,HISTORICO!$N325)</f>
        <v>0</v>
      </c>
      <c r="E324" s="6">
        <f>COUNTIF(REG!$P$2:$P$124,HISTORICO!$N325)</f>
        <v>0</v>
      </c>
      <c r="F324" s="6">
        <f>COUNTIF(REG!$V$2:$V$124,HISTORICO!$N325)</f>
        <v>0</v>
      </c>
      <c r="G324" s="6">
        <f>COUNTIF(REG!$AB$2:$AB$124,HISTORICO!$N325)</f>
        <v>0</v>
      </c>
      <c r="H324" s="161">
        <f>HISTORICO!$P325/HISTORICO!$O325</f>
        <v>1</v>
      </c>
      <c r="I324" s="161">
        <f>HISTORICO!$Q325/HISTORICO!$O325</f>
        <v>0</v>
      </c>
      <c r="J324" s="161">
        <f>(HISTORICO!$S325+HISTORICO!$T325)/HISTORICO!$O325</f>
        <v>0</v>
      </c>
      <c r="K324" s="6">
        <f>SUMIF(REG!$D$2:$D$124,HISTORICO!$N325,REG!$F$2:$F$124)+SUMIF(REG!$J$2:$J$124,HISTORICO!$N325,REG!$L$2:$L$124)+SUMIF(REG!$P$2:$P$124,HISTORICO!$N325,REG!$R$2:$R$124)+SUMIF(REG!$V$2:$V$124,HISTORICO!$N325,REG!$X$2:$X$124)+SUMIF(REG!$AB$2:$AB$124,HISTORICO!$N325,REG!$AD$2:$AD$124)</f>
        <v>8</v>
      </c>
      <c r="L324" s="6">
        <f>SUMIF(REG!$D$2:$D$124,HISTORICO!$N325,REG!$G$2:$G$124)+SUMIF(REG!$J$2:$J$124,HISTORICO!$N325,REG!$M$2:$M$124)+SUMIF(REG!$P$2:$P$124,HISTORICO!$N325,REG!$S$2:$S$124)+SUMIF(REG!$V$2:$V$124,HISTORICO!$N325,REG!$Y$2:$Y$124)+SUMIF(REG!$AB$2:$AB$124,HISTORICO!$N325,REG!$AE$2:$AE$124)</f>
        <v>0</v>
      </c>
      <c r="M324" s="6">
        <f>SUMIF(REG!$D$2:$D$124,HISTORICO!$N325,REG!$H$2:$H$124)+SUMIF(REG!$J$2:$J$124,HISTORICO!$N325,REG!$N$2:$N$124)+SUMIF(REG!$P$2:$P$124,HISTORICO!$N325,REG!$T$2:$T$124)+SUMIF(REG!$V$2:$V$124,HISTORICO!$N325,REG!$Z$2:$Z$124)+SUMIF(REG!$AB$2:$AB$124,HISTORICO!$N325,REG!$AF$2:$AF$124)</f>
        <v>4</v>
      </c>
      <c r="N324" s="6">
        <f>SUMIF(REG!$D$2:$D$124,HISTORICO!$N325,REG!$I$2:$I$124)+SUMIF(REG!$J$2:$J$124,HISTORICO!$N325,REG!$O$2:$O$124)+SUMIF(REG!$P$2:$P$124,HISTORICO!$N325,REG!$U$2:$U$124)+SUMIF(REG!$V$2:$V$124,HISTORICO!$N325,REG!$AA$2:$AA$124)+SUMIF(REG!$AB$2:$AB$124,HISTORICO!$N325,REG!$AG$2:$AG$124)</f>
        <v>0</v>
      </c>
      <c r="O324" s="6">
        <f>SUM(HISTORICO!$X325:$AA325)</f>
        <v>12</v>
      </c>
      <c r="P324" s="188">
        <f>HISTORICO!$AB325/HISTORICO!$O325</f>
        <v>2.4</v>
      </c>
    </row>
    <row r="325">
      <c r="A325" s="187" t="s">
        <v>724</v>
      </c>
      <c r="B325" s="6">
        <f>SUM(HISTORICO!$P326:$T326)</f>
        <v>0</v>
      </c>
      <c r="C325" s="6">
        <f>COUNTIF(REG!$D$2:$D$124,HISTORICO!$N326)</f>
        <v>0</v>
      </c>
      <c r="D325" s="6">
        <f>COUNTIF(REG!$J$2:$J$124,HISTORICO!$N326)</f>
        <v>0</v>
      </c>
      <c r="E325" s="6">
        <f>COUNTIF(REG!$P$2:$P$124,HISTORICO!$N326)</f>
        <v>0</v>
      </c>
      <c r="F325" s="6">
        <f>COUNTIF(REG!$V$2:$V$124,HISTORICO!$N326)</f>
        <v>0</v>
      </c>
      <c r="G325" s="6">
        <f>COUNTIF(REG!$AB$2:$AB$124,HISTORICO!$N326)</f>
        <v>0</v>
      </c>
      <c r="H325" s="161" t="str">
        <f>HISTORICO!$P326/HISTORICO!$O326</f>
        <v>#DIV/0!</v>
      </c>
      <c r="I325" s="161" t="str">
        <f>HISTORICO!$Q326/HISTORICO!$O326</f>
        <v>#DIV/0!</v>
      </c>
      <c r="J325" s="161" t="str">
        <f>(HISTORICO!$S326+HISTORICO!$T326)/HISTORICO!$O326</f>
        <v>#DIV/0!</v>
      </c>
      <c r="K325" s="6">
        <f>SUMIF(REG!$D$2:$D$124,HISTORICO!$N326,REG!$F$2:$F$124)+SUMIF(REG!$J$2:$J$124,HISTORICO!$N326,REG!$L$2:$L$124)+SUMIF(REG!$P$2:$P$124,HISTORICO!$N326,REG!$R$2:$R$124)+SUMIF(REG!$V$2:$V$124,HISTORICO!$N326,REG!$X$2:$X$124)+SUMIF(REG!$AB$2:$AB$124,HISTORICO!$N326,REG!$AD$2:$AD$124)</f>
        <v>0</v>
      </c>
      <c r="L325" s="6">
        <f>SUMIF(REG!$D$2:$D$124,HISTORICO!$N326,REG!$G$2:$G$124)+SUMIF(REG!$J$2:$J$124,HISTORICO!$N326,REG!$M$2:$M$124)+SUMIF(REG!$P$2:$P$124,HISTORICO!$N326,REG!$S$2:$S$124)+SUMIF(REG!$V$2:$V$124,HISTORICO!$N326,REG!$Y$2:$Y$124)+SUMIF(REG!$AB$2:$AB$124,HISTORICO!$N326,REG!$AE$2:$AE$124)</f>
        <v>0</v>
      </c>
      <c r="M325" s="6">
        <f>SUMIF(REG!$D$2:$D$124,HISTORICO!$N326,REG!$H$2:$H$124)+SUMIF(REG!$J$2:$J$124,HISTORICO!$N326,REG!$N$2:$N$124)+SUMIF(REG!$P$2:$P$124,HISTORICO!$N326,REG!$T$2:$T$124)+SUMIF(REG!$V$2:$V$124,HISTORICO!$N326,REG!$Z$2:$Z$124)+SUMIF(REG!$AB$2:$AB$124,HISTORICO!$N326,REG!$AF$2:$AF$124)</f>
        <v>0</v>
      </c>
      <c r="N325" s="6">
        <f>SUMIF(REG!$D$2:$D$124,HISTORICO!$N326,REG!$I$2:$I$124)+SUMIF(REG!$J$2:$J$124,HISTORICO!$N326,REG!$O$2:$O$124)+SUMIF(REG!$P$2:$P$124,HISTORICO!$N326,REG!$U$2:$U$124)+SUMIF(REG!$V$2:$V$124,HISTORICO!$N326,REG!$AA$2:$AA$124)+SUMIF(REG!$AB$2:$AB$124,HISTORICO!$N326,REG!$AG$2:$AG$124)</f>
        <v>0</v>
      </c>
      <c r="O325" s="6">
        <f>SUM(HISTORICO!$X326:$AA326)</f>
        <v>0</v>
      </c>
      <c r="P325" s="188" t="str">
        <f>HISTORICO!$AB326/HISTORICO!$O326</f>
        <v>#DIV/0!</v>
      </c>
    </row>
    <row r="326">
      <c r="A326" s="187" t="s">
        <v>725</v>
      </c>
      <c r="B326" s="6">
        <f>SUM(HISTORICO!$P327:$T327)</f>
        <v>0</v>
      </c>
      <c r="C326" s="6">
        <f>COUNTIF(REG!$D$2:$D$124,HISTORICO!$N327)</f>
        <v>0</v>
      </c>
      <c r="D326" s="6">
        <f>COUNTIF(REG!$J$2:$J$124,HISTORICO!$N327)</f>
        <v>0</v>
      </c>
      <c r="E326" s="6">
        <f>COUNTIF(REG!$P$2:$P$124,HISTORICO!$N327)</f>
        <v>0</v>
      </c>
      <c r="F326" s="6">
        <f>COUNTIF(REG!$V$2:$V$124,HISTORICO!$N327)</f>
        <v>0</v>
      </c>
      <c r="G326" s="6">
        <f>COUNTIF(REG!$AB$2:$AB$124,HISTORICO!$N327)</f>
        <v>0</v>
      </c>
      <c r="H326" s="161" t="str">
        <f>HISTORICO!$P327/HISTORICO!$O327</f>
        <v>#DIV/0!</v>
      </c>
      <c r="I326" s="161" t="str">
        <f>HISTORICO!$Q327/HISTORICO!$O327</f>
        <v>#DIV/0!</v>
      </c>
      <c r="J326" s="161" t="str">
        <f>(HISTORICO!$S327+HISTORICO!$T327)/HISTORICO!$O327</f>
        <v>#DIV/0!</v>
      </c>
      <c r="K326" s="6">
        <f>SUMIF(REG!$D$2:$D$124,HISTORICO!$N327,REG!$F$2:$F$124)+SUMIF(REG!$J$2:$J$124,HISTORICO!$N327,REG!$L$2:$L$124)+SUMIF(REG!$P$2:$P$124,HISTORICO!$N327,REG!$R$2:$R$124)+SUMIF(REG!$V$2:$V$124,HISTORICO!$N327,REG!$X$2:$X$124)+SUMIF(REG!$AB$2:$AB$124,HISTORICO!$N327,REG!$AD$2:$AD$124)</f>
        <v>0</v>
      </c>
      <c r="L326" s="6">
        <f>SUMIF(REG!$D$2:$D$124,HISTORICO!$N327,REG!$G$2:$G$124)+SUMIF(REG!$J$2:$J$124,HISTORICO!$N327,REG!$M$2:$M$124)+SUMIF(REG!$P$2:$P$124,HISTORICO!$N327,REG!$S$2:$S$124)+SUMIF(REG!$V$2:$V$124,HISTORICO!$N327,REG!$Y$2:$Y$124)+SUMIF(REG!$AB$2:$AB$124,HISTORICO!$N327,REG!$AE$2:$AE$124)</f>
        <v>0</v>
      </c>
      <c r="M326" s="6">
        <f>SUMIF(REG!$D$2:$D$124,HISTORICO!$N327,REG!$H$2:$H$124)+SUMIF(REG!$J$2:$J$124,HISTORICO!$N327,REG!$N$2:$N$124)+SUMIF(REG!$P$2:$P$124,HISTORICO!$N327,REG!$T$2:$T$124)+SUMIF(REG!$V$2:$V$124,HISTORICO!$N327,REG!$Z$2:$Z$124)+SUMIF(REG!$AB$2:$AB$124,HISTORICO!$N327,REG!$AF$2:$AF$124)</f>
        <v>0</v>
      </c>
      <c r="N326" s="6">
        <f>SUMIF(REG!$D$2:$D$124,HISTORICO!$N327,REG!$I$2:$I$124)+SUMIF(REG!$J$2:$J$124,HISTORICO!$N327,REG!$O$2:$O$124)+SUMIF(REG!$P$2:$P$124,HISTORICO!$N327,REG!$U$2:$U$124)+SUMIF(REG!$V$2:$V$124,HISTORICO!$N327,REG!$AA$2:$AA$124)+SUMIF(REG!$AB$2:$AB$124,HISTORICO!$N327,REG!$AG$2:$AG$124)</f>
        <v>0</v>
      </c>
      <c r="O326" s="6">
        <f>SUM(HISTORICO!$X327:$AA327)</f>
        <v>0</v>
      </c>
      <c r="P326" s="188" t="str">
        <f>HISTORICO!$AB327/HISTORICO!$O327</f>
        <v>#DIV/0!</v>
      </c>
    </row>
    <row r="327">
      <c r="A327" s="187" t="s">
        <v>726</v>
      </c>
      <c r="B327" s="6">
        <f>SUM(HISTORICO!$P328:$T328)</f>
        <v>1</v>
      </c>
      <c r="C327" s="6">
        <f>COUNTIF(REG!$D$2:$D$124,HISTORICO!$N328)</f>
        <v>0</v>
      </c>
      <c r="D327" s="6">
        <f>COUNTIF(REG!$J$2:$J$124,HISTORICO!$N328)</f>
        <v>0</v>
      </c>
      <c r="E327" s="6">
        <f>COUNTIF(REG!$P$2:$P$124,HISTORICO!$N328)</f>
        <v>0</v>
      </c>
      <c r="F327" s="6">
        <f>COUNTIF(REG!$V$2:$V$124,HISTORICO!$N328)</f>
        <v>1</v>
      </c>
      <c r="G327" s="6">
        <f>COUNTIF(REG!$AB$2:$AB$124,HISTORICO!$N328)</f>
        <v>0</v>
      </c>
      <c r="H327" s="161">
        <f>HISTORICO!$P328/HISTORICO!$O328</f>
        <v>0</v>
      </c>
      <c r="I327" s="161">
        <f>HISTORICO!$Q328/HISTORICO!$O328</f>
        <v>0</v>
      </c>
      <c r="J327" s="161">
        <f>(HISTORICO!$S328+HISTORICO!$T328)/HISTORICO!$O328</f>
        <v>1</v>
      </c>
      <c r="K327" s="6">
        <f>SUMIF(REG!$D$2:$D$124,HISTORICO!$N328,REG!$F$2:$F$124)+SUMIF(REG!$J$2:$J$124,HISTORICO!$N328,REG!$L$2:$L$124)+SUMIF(REG!$P$2:$P$124,HISTORICO!$N328,REG!$R$2:$R$124)+SUMIF(REG!$V$2:$V$124,HISTORICO!$N328,REG!$X$2:$X$124)+SUMIF(REG!$AB$2:$AB$124,HISTORICO!$N328,REG!$AD$2:$AD$124)</f>
        <v>0</v>
      </c>
      <c r="L327" s="6">
        <f>SUMIF(REG!$D$2:$D$124,HISTORICO!$N328,REG!$G$2:$G$124)+SUMIF(REG!$J$2:$J$124,HISTORICO!$N328,REG!$M$2:$M$124)+SUMIF(REG!$P$2:$P$124,HISTORICO!$N328,REG!$S$2:$S$124)+SUMIF(REG!$V$2:$V$124,HISTORICO!$N328,REG!$Y$2:$Y$124)+SUMIF(REG!$AB$2:$AB$124,HISTORICO!$N328,REG!$AE$2:$AE$124)</f>
        <v>0</v>
      </c>
      <c r="M327" s="6">
        <f>SUMIF(REG!$D$2:$D$124,HISTORICO!$N328,REG!$H$2:$H$124)+SUMIF(REG!$J$2:$J$124,HISTORICO!$N328,REG!$N$2:$N$124)+SUMIF(REG!$P$2:$P$124,HISTORICO!$N328,REG!$T$2:$T$124)+SUMIF(REG!$V$2:$V$124,HISTORICO!$N328,REG!$Z$2:$Z$124)+SUMIF(REG!$AB$2:$AB$124,HISTORICO!$N328,REG!$AF$2:$AF$124)</f>
        <v>0</v>
      </c>
      <c r="N327" s="6">
        <f>SUMIF(REG!$D$2:$D$124,HISTORICO!$N328,REG!$I$2:$I$124)+SUMIF(REG!$J$2:$J$124,HISTORICO!$N328,REG!$O$2:$O$124)+SUMIF(REG!$P$2:$P$124,HISTORICO!$N328,REG!$U$2:$U$124)+SUMIF(REG!$V$2:$V$124,HISTORICO!$N328,REG!$AA$2:$AA$124)+SUMIF(REG!$AB$2:$AB$124,HISTORICO!$N328,REG!$AG$2:$AG$124)</f>
        <v>0</v>
      </c>
      <c r="O327" s="6">
        <f>SUM(HISTORICO!$X328:$AA328)</f>
        <v>0</v>
      </c>
      <c r="P327" s="188">
        <f>HISTORICO!$AB328/HISTORICO!$O328</f>
        <v>0</v>
      </c>
    </row>
    <row r="328">
      <c r="A328" s="187" t="s">
        <v>623</v>
      </c>
      <c r="B328" s="6">
        <f>SUM(HISTORICO!$P329:$T329)</f>
        <v>0</v>
      </c>
      <c r="C328" s="6">
        <f>COUNTIF(REG!$D$2:$D$124,HISTORICO!$N329)</f>
        <v>0</v>
      </c>
      <c r="D328" s="6">
        <f>COUNTIF(REG!$J$2:$J$124,HISTORICO!$N329)</f>
        <v>0</v>
      </c>
      <c r="E328" s="6">
        <f>COUNTIF(REG!$P$2:$P$124,HISTORICO!$N329)</f>
        <v>0</v>
      </c>
      <c r="F328" s="6">
        <f>COUNTIF(REG!$V$2:$V$124,HISTORICO!$N329)</f>
        <v>0</v>
      </c>
      <c r="G328" s="6">
        <f>COUNTIF(REG!$AB$2:$AB$124,HISTORICO!$N329)</f>
        <v>0</v>
      </c>
      <c r="H328" s="161" t="str">
        <f>HISTORICO!$P329/HISTORICO!$O329</f>
        <v>#DIV/0!</v>
      </c>
      <c r="I328" s="161" t="str">
        <f>HISTORICO!$Q329/HISTORICO!$O329</f>
        <v>#DIV/0!</v>
      </c>
      <c r="J328" s="161" t="str">
        <f>(HISTORICO!$S329+HISTORICO!$T329)/HISTORICO!$O329</f>
        <v>#DIV/0!</v>
      </c>
      <c r="K328" s="6">
        <f>SUMIF(REG!$D$2:$D$124,HISTORICO!$N329,REG!$F$2:$F$124)+SUMIF(REG!$J$2:$J$124,HISTORICO!$N329,REG!$L$2:$L$124)+SUMIF(REG!$P$2:$P$124,HISTORICO!$N329,REG!$R$2:$R$124)+SUMIF(REG!$V$2:$V$124,HISTORICO!$N329,REG!$X$2:$X$124)+SUMIF(REG!$AB$2:$AB$124,HISTORICO!$N329,REG!$AD$2:$AD$124)</f>
        <v>0</v>
      </c>
      <c r="L328" s="6">
        <f>SUMIF(REG!$D$2:$D$124,HISTORICO!$N329,REG!$G$2:$G$124)+SUMIF(REG!$J$2:$J$124,HISTORICO!$N329,REG!$M$2:$M$124)+SUMIF(REG!$P$2:$P$124,HISTORICO!$N329,REG!$S$2:$S$124)+SUMIF(REG!$V$2:$V$124,HISTORICO!$N329,REG!$Y$2:$Y$124)+SUMIF(REG!$AB$2:$AB$124,HISTORICO!$N329,REG!$AE$2:$AE$124)</f>
        <v>0</v>
      </c>
      <c r="M328" s="6">
        <f>SUMIF(REG!$D$2:$D$124,HISTORICO!$N329,REG!$H$2:$H$124)+SUMIF(REG!$J$2:$J$124,HISTORICO!$N329,REG!$N$2:$N$124)+SUMIF(REG!$P$2:$P$124,HISTORICO!$N329,REG!$T$2:$T$124)+SUMIF(REG!$V$2:$V$124,HISTORICO!$N329,REG!$Z$2:$Z$124)+SUMIF(REG!$AB$2:$AB$124,HISTORICO!$N329,REG!$AF$2:$AF$124)</f>
        <v>0</v>
      </c>
      <c r="N328" s="6">
        <f>SUMIF(REG!$D$2:$D$124,HISTORICO!$N329,REG!$I$2:$I$124)+SUMIF(REG!$J$2:$J$124,HISTORICO!$N329,REG!$O$2:$O$124)+SUMIF(REG!$P$2:$P$124,HISTORICO!$N329,REG!$U$2:$U$124)+SUMIF(REG!$V$2:$V$124,HISTORICO!$N329,REG!$AA$2:$AA$124)+SUMIF(REG!$AB$2:$AB$124,HISTORICO!$N329,REG!$AG$2:$AG$124)</f>
        <v>0</v>
      </c>
      <c r="O328" s="6">
        <f>SUM(HISTORICO!$X329:$AA329)</f>
        <v>0</v>
      </c>
      <c r="P328" s="188" t="str">
        <f>HISTORICO!$AB329/HISTORICO!$O329</f>
        <v>#DIV/0!</v>
      </c>
    </row>
    <row r="329">
      <c r="A329" s="187" t="s">
        <v>727</v>
      </c>
      <c r="B329" s="6">
        <f>SUM(HISTORICO!$P330:$T330)</f>
        <v>2</v>
      </c>
      <c r="C329" s="6">
        <f>COUNTIF(REG!$D$2:$D$124,HISTORICO!$N330)</f>
        <v>0</v>
      </c>
      <c r="D329" s="6">
        <f>COUNTIF(REG!$J$2:$J$124,HISTORICO!$N330)</f>
        <v>2</v>
      </c>
      <c r="E329" s="6">
        <f>COUNTIF(REG!$P$2:$P$124,HISTORICO!$N330)</f>
        <v>0</v>
      </c>
      <c r="F329" s="6">
        <f>COUNTIF(REG!$V$2:$V$124,HISTORICO!$N330)</f>
        <v>0</v>
      </c>
      <c r="G329" s="6">
        <f>COUNTIF(REG!$AB$2:$AB$124,HISTORICO!$N330)</f>
        <v>0</v>
      </c>
      <c r="H329" s="161">
        <f>HISTORICO!$P330/HISTORICO!$O330</f>
        <v>0</v>
      </c>
      <c r="I329" s="161">
        <f>HISTORICO!$Q330/HISTORICO!$O330</f>
        <v>1</v>
      </c>
      <c r="J329" s="161">
        <f>(HISTORICO!$S330+HISTORICO!$T330)/HISTORICO!$O330</f>
        <v>0</v>
      </c>
      <c r="K329" s="6">
        <f>SUMIF(REG!$D$2:$D$124,HISTORICO!$N330,REG!$F$2:$F$124)+SUMIF(REG!$J$2:$J$124,HISTORICO!$N330,REG!$L$2:$L$124)+SUMIF(REG!$P$2:$P$124,HISTORICO!$N330,REG!$R$2:$R$124)+SUMIF(REG!$V$2:$V$124,HISTORICO!$N330,REG!$X$2:$X$124)+SUMIF(REG!$AB$2:$AB$124,HISTORICO!$N330,REG!$AD$2:$AD$124)</f>
        <v>2</v>
      </c>
      <c r="L329" s="6">
        <f>SUMIF(REG!$D$2:$D$124,HISTORICO!$N330,REG!$G$2:$G$124)+SUMIF(REG!$J$2:$J$124,HISTORICO!$N330,REG!$M$2:$M$124)+SUMIF(REG!$P$2:$P$124,HISTORICO!$N330,REG!$S$2:$S$124)+SUMIF(REG!$V$2:$V$124,HISTORICO!$N330,REG!$Y$2:$Y$124)+SUMIF(REG!$AB$2:$AB$124,HISTORICO!$N330,REG!$AE$2:$AE$124)</f>
        <v>0</v>
      </c>
      <c r="M329" s="6">
        <f>SUMIF(REG!$D$2:$D$124,HISTORICO!$N330,REG!$H$2:$H$124)+SUMIF(REG!$J$2:$J$124,HISTORICO!$N330,REG!$N$2:$N$124)+SUMIF(REG!$P$2:$P$124,HISTORICO!$N330,REG!$T$2:$T$124)+SUMIF(REG!$V$2:$V$124,HISTORICO!$N330,REG!$Z$2:$Z$124)+SUMIF(REG!$AB$2:$AB$124,HISTORICO!$N330,REG!$AF$2:$AF$124)</f>
        <v>0</v>
      </c>
      <c r="N329" s="6">
        <f>SUMIF(REG!$D$2:$D$124,HISTORICO!$N330,REG!$I$2:$I$124)+SUMIF(REG!$J$2:$J$124,HISTORICO!$N330,REG!$O$2:$O$124)+SUMIF(REG!$P$2:$P$124,HISTORICO!$N330,REG!$U$2:$U$124)+SUMIF(REG!$V$2:$V$124,HISTORICO!$N330,REG!$AA$2:$AA$124)+SUMIF(REG!$AB$2:$AB$124,HISTORICO!$N330,REG!$AG$2:$AG$124)</f>
        <v>0</v>
      </c>
      <c r="O329" s="6">
        <f>SUM(HISTORICO!$X330:$AA330)</f>
        <v>2</v>
      </c>
      <c r="P329" s="188">
        <f>HISTORICO!$AB330/HISTORICO!$O330</f>
        <v>1</v>
      </c>
    </row>
    <row r="330">
      <c r="A330" s="187" t="s">
        <v>728</v>
      </c>
      <c r="B330" s="6">
        <f>SUM(HISTORICO!$P331:$T331)</f>
        <v>2</v>
      </c>
      <c r="C330" s="6">
        <f>COUNTIF(REG!$D$2:$D$124,HISTORICO!$N331)</f>
        <v>0</v>
      </c>
      <c r="D330" s="6">
        <f>COUNTIF(REG!$J$2:$J$124,HISTORICO!$N331)</f>
        <v>1</v>
      </c>
      <c r="E330" s="6">
        <f>COUNTIF(REG!$P$2:$P$124,HISTORICO!$N331)</f>
        <v>1</v>
      </c>
      <c r="F330" s="6">
        <f>COUNTIF(REG!$V$2:$V$124,HISTORICO!$N331)</f>
        <v>0</v>
      </c>
      <c r="G330" s="6">
        <f>COUNTIF(REG!$AB$2:$AB$124,HISTORICO!$N331)</f>
        <v>0</v>
      </c>
      <c r="H330" s="161">
        <f>HISTORICO!$P331/HISTORICO!$O331</f>
        <v>0</v>
      </c>
      <c r="I330" s="161">
        <f>HISTORICO!$Q331/HISTORICO!$O331</f>
        <v>0.5</v>
      </c>
      <c r="J330" s="161">
        <f>(HISTORICO!$S331+HISTORICO!$T331)/HISTORICO!$O331</f>
        <v>0</v>
      </c>
      <c r="K330" s="6">
        <f>SUMIF(REG!$D$2:$D$124,HISTORICO!$N331,REG!$F$2:$F$124)+SUMIF(REG!$J$2:$J$124,HISTORICO!$N331,REG!$L$2:$L$124)+SUMIF(REG!$P$2:$P$124,HISTORICO!$N331,REG!$R$2:$R$124)+SUMIF(REG!$V$2:$V$124,HISTORICO!$N331,REG!$X$2:$X$124)+SUMIF(REG!$AB$2:$AB$124,HISTORICO!$N331,REG!$AD$2:$AD$124)</f>
        <v>0</v>
      </c>
      <c r="L330" s="6">
        <f>SUMIF(REG!$D$2:$D$124,HISTORICO!$N331,REG!$G$2:$G$124)+SUMIF(REG!$J$2:$J$124,HISTORICO!$N331,REG!$M$2:$M$124)+SUMIF(REG!$P$2:$P$124,HISTORICO!$N331,REG!$S$2:$S$124)+SUMIF(REG!$V$2:$V$124,HISTORICO!$N331,REG!$Y$2:$Y$124)+SUMIF(REG!$AB$2:$AB$124,HISTORICO!$N331,REG!$AE$2:$AE$124)</f>
        <v>0</v>
      </c>
      <c r="M330" s="6">
        <f>SUMIF(REG!$D$2:$D$124,HISTORICO!$N331,REG!$H$2:$H$124)+SUMIF(REG!$J$2:$J$124,HISTORICO!$N331,REG!$N$2:$N$124)+SUMIF(REG!$P$2:$P$124,HISTORICO!$N331,REG!$T$2:$T$124)+SUMIF(REG!$V$2:$V$124,HISTORICO!$N331,REG!$Z$2:$Z$124)+SUMIF(REG!$AB$2:$AB$124,HISTORICO!$N331,REG!$AF$2:$AF$124)</f>
        <v>0</v>
      </c>
      <c r="N330" s="6">
        <f>SUMIF(REG!$D$2:$D$124,HISTORICO!$N331,REG!$I$2:$I$124)+SUMIF(REG!$J$2:$J$124,HISTORICO!$N331,REG!$O$2:$O$124)+SUMIF(REG!$P$2:$P$124,HISTORICO!$N331,REG!$U$2:$U$124)+SUMIF(REG!$V$2:$V$124,HISTORICO!$N331,REG!$AA$2:$AA$124)+SUMIF(REG!$AB$2:$AB$124,HISTORICO!$N331,REG!$AG$2:$AG$124)</f>
        <v>0</v>
      </c>
      <c r="O330" s="6">
        <f>SUM(HISTORICO!$X331:$AA331)</f>
        <v>0</v>
      </c>
      <c r="P330" s="188">
        <f>HISTORICO!$AB331/HISTORICO!$O331</f>
        <v>0</v>
      </c>
    </row>
    <row r="331">
      <c r="A331" s="187" t="s">
        <v>729</v>
      </c>
      <c r="B331" s="6">
        <f>SUM(HISTORICO!$P332:$T332)</f>
        <v>2</v>
      </c>
      <c r="C331" s="6">
        <f>COUNTIF(REG!$D$2:$D$124,HISTORICO!$N332)</f>
        <v>0</v>
      </c>
      <c r="D331" s="6">
        <f>COUNTIF(REG!$J$2:$J$124,HISTORICO!$N332)</f>
        <v>2</v>
      </c>
      <c r="E331" s="6">
        <f>COUNTIF(REG!$P$2:$P$124,HISTORICO!$N332)</f>
        <v>0</v>
      </c>
      <c r="F331" s="6">
        <f>COUNTIF(REG!$V$2:$V$124,HISTORICO!$N332)</f>
        <v>0</v>
      </c>
      <c r="G331" s="6">
        <f>COUNTIF(REG!$AB$2:$AB$124,HISTORICO!$N332)</f>
        <v>0</v>
      </c>
      <c r="H331" s="161">
        <f>HISTORICO!$P332/HISTORICO!$O332</f>
        <v>0</v>
      </c>
      <c r="I331" s="161">
        <f>HISTORICO!$Q332/HISTORICO!$O332</f>
        <v>1</v>
      </c>
      <c r="J331" s="161">
        <f>(HISTORICO!$S332+HISTORICO!$T332)/HISTORICO!$O332</f>
        <v>0</v>
      </c>
      <c r="K331" s="6">
        <f>SUMIF(REG!$D$2:$D$124,HISTORICO!$N332,REG!$F$2:$F$124)+SUMIF(REG!$J$2:$J$124,HISTORICO!$N332,REG!$L$2:$L$124)+SUMIF(REG!$P$2:$P$124,HISTORICO!$N332,REG!$R$2:$R$124)+SUMIF(REG!$V$2:$V$124,HISTORICO!$N332,REG!$X$2:$X$124)+SUMIF(REG!$AB$2:$AB$124,HISTORICO!$N332,REG!$AD$2:$AD$124)</f>
        <v>0</v>
      </c>
      <c r="L331" s="6">
        <f>SUMIF(REG!$D$2:$D$124,HISTORICO!$N332,REG!$G$2:$G$124)+SUMIF(REG!$J$2:$J$124,HISTORICO!$N332,REG!$M$2:$M$124)+SUMIF(REG!$P$2:$P$124,HISTORICO!$N332,REG!$S$2:$S$124)+SUMIF(REG!$V$2:$V$124,HISTORICO!$N332,REG!$Y$2:$Y$124)+SUMIF(REG!$AB$2:$AB$124,HISTORICO!$N332,REG!$AE$2:$AE$124)</f>
        <v>0</v>
      </c>
      <c r="M331" s="6">
        <f>SUMIF(REG!$D$2:$D$124,HISTORICO!$N332,REG!$H$2:$H$124)+SUMIF(REG!$J$2:$J$124,HISTORICO!$N332,REG!$N$2:$N$124)+SUMIF(REG!$P$2:$P$124,HISTORICO!$N332,REG!$T$2:$T$124)+SUMIF(REG!$V$2:$V$124,HISTORICO!$N332,REG!$Z$2:$Z$124)+SUMIF(REG!$AB$2:$AB$124,HISTORICO!$N332,REG!$AF$2:$AF$124)</f>
        <v>0</v>
      </c>
      <c r="N331" s="6">
        <f>SUMIF(REG!$D$2:$D$124,HISTORICO!$N332,REG!$I$2:$I$124)+SUMIF(REG!$J$2:$J$124,HISTORICO!$N332,REG!$O$2:$O$124)+SUMIF(REG!$P$2:$P$124,HISTORICO!$N332,REG!$U$2:$U$124)+SUMIF(REG!$V$2:$V$124,HISTORICO!$N332,REG!$AA$2:$AA$124)+SUMIF(REG!$AB$2:$AB$124,HISTORICO!$N332,REG!$AG$2:$AG$124)</f>
        <v>0</v>
      </c>
      <c r="O331" s="6">
        <f>SUM(HISTORICO!$X332:$AA332)</f>
        <v>0</v>
      </c>
      <c r="P331" s="188">
        <f>HISTORICO!$AB332/HISTORICO!$O332</f>
        <v>0</v>
      </c>
    </row>
    <row r="332">
      <c r="A332" s="187" t="s">
        <v>733</v>
      </c>
      <c r="B332" s="6">
        <f>SUM(HISTORICO!$P333:$T333)</f>
        <v>0</v>
      </c>
      <c r="C332" s="6">
        <f>COUNTIF(REG!$D$2:$D$124,HISTORICO!$N333)</f>
        <v>0</v>
      </c>
      <c r="D332" s="6">
        <f>COUNTIF(REG!$J$2:$J$124,HISTORICO!$N333)</f>
        <v>0</v>
      </c>
      <c r="E332" s="6">
        <f>COUNTIF(REG!$P$2:$P$124,HISTORICO!$N333)</f>
        <v>0</v>
      </c>
      <c r="F332" s="6">
        <f>COUNTIF(REG!$V$2:$V$124,HISTORICO!$N333)</f>
        <v>0</v>
      </c>
      <c r="G332" s="6">
        <f>COUNTIF(REG!$AB$2:$AB$124,HISTORICO!$N333)</f>
        <v>0</v>
      </c>
      <c r="H332" s="161" t="str">
        <f>HISTORICO!$P333/HISTORICO!$O333</f>
        <v>#DIV/0!</v>
      </c>
      <c r="I332" s="161" t="str">
        <f>HISTORICO!$Q333/HISTORICO!$O333</f>
        <v>#DIV/0!</v>
      </c>
      <c r="J332" s="161" t="str">
        <f>(HISTORICO!$S333+HISTORICO!$T333)/HISTORICO!$O333</f>
        <v>#DIV/0!</v>
      </c>
      <c r="K332" s="6">
        <f>SUMIF(REG!$D$2:$D$124,HISTORICO!$N333,REG!$F$2:$F$124)+SUMIF(REG!$J$2:$J$124,HISTORICO!$N333,REG!$L$2:$L$124)+SUMIF(REG!$P$2:$P$124,HISTORICO!$N333,REG!$R$2:$R$124)+SUMIF(REG!$V$2:$V$124,HISTORICO!$N333,REG!$X$2:$X$124)+SUMIF(REG!$AB$2:$AB$124,HISTORICO!$N333,REG!$AD$2:$AD$124)</f>
        <v>0</v>
      </c>
      <c r="L332" s="6">
        <f>SUMIF(REG!$D$2:$D$124,HISTORICO!$N333,REG!$G$2:$G$124)+SUMIF(REG!$J$2:$J$124,HISTORICO!$N333,REG!$M$2:$M$124)+SUMIF(REG!$P$2:$P$124,HISTORICO!$N333,REG!$S$2:$S$124)+SUMIF(REG!$V$2:$V$124,HISTORICO!$N333,REG!$Y$2:$Y$124)+SUMIF(REG!$AB$2:$AB$124,HISTORICO!$N333,REG!$AE$2:$AE$124)</f>
        <v>0</v>
      </c>
      <c r="M332" s="6">
        <f>SUMIF(REG!$D$2:$D$124,HISTORICO!$N333,REG!$H$2:$H$124)+SUMIF(REG!$J$2:$J$124,HISTORICO!$N333,REG!$N$2:$N$124)+SUMIF(REG!$P$2:$P$124,HISTORICO!$N333,REG!$T$2:$T$124)+SUMIF(REG!$V$2:$V$124,HISTORICO!$N333,REG!$Z$2:$Z$124)+SUMIF(REG!$AB$2:$AB$124,HISTORICO!$N333,REG!$AF$2:$AF$124)</f>
        <v>0</v>
      </c>
      <c r="N332" s="6">
        <f>SUMIF(REG!$D$2:$D$124,HISTORICO!$N333,REG!$I$2:$I$124)+SUMIF(REG!$J$2:$J$124,HISTORICO!$N333,REG!$O$2:$O$124)+SUMIF(REG!$P$2:$P$124,HISTORICO!$N333,REG!$U$2:$U$124)+SUMIF(REG!$V$2:$V$124,HISTORICO!$N333,REG!$AA$2:$AA$124)+SUMIF(REG!$AB$2:$AB$124,HISTORICO!$N333,REG!$AG$2:$AG$124)</f>
        <v>0</v>
      </c>
      <c r="O332" s="6">
        <f>SUM(HISTORICO!$X333:$AA333)</f>
        <v>0</v>
      </c>
      <c r="P332" s="188" t="str">
        <f>HISTORICO!$AB333/HISTORICO!$O333</f>
        <v>#DIV/0!</v>
      </c>
    </row>
    <row r="333">
      <c r="A333" s="187" t="s">
        <v>734</v>
      </c>
      <c r="B333" s="6">
        <f>SUM(HISTORICO!$P334:$T334)</f>
        <v>1</v>
      </c>
      <c r="C333" s="6">
        <f>COUNTIF(REG!$D$2:$D$124,HISTORICO!$N334)</f>
        <v>0</v>
      </c>
      <c r="D333" s="6">
        <f>COUNTIF(REG!$J$2:$J$124,HISTORICO!$N334)</f>
        <v>0</v>
      </c>
      <c r="E333" s="6">
        <f>COUNTIF(REG!$P$2:$P$124,HISTORICO!$N334)</f>
        <v>0</v>
      </c>
      <c r="F333" s="6">
        <f>COUNTIF(REG!$V$2:$V$124,HISTORICO!$N334)</f>
        <v>1</v>
      </c>
      <c r="G333" s="6">
        <f>COUNTIF(REG!$AB$2:$AB$124,HISTORICO!$N334)</f>
        <v>0</v>
      </c>
      <c r="H333" s="161">
        <f>HISTORICO!$P334/HISTORICO!$O334</f>
        <v>0</v>
      </c>
      <c r="I333" s="161">
        <f>HISTORICO!$Q334/HISTORICO!$O334</f>
        <v>0</v>
      </c>
      <c r="J333" s="161">
        <f>(HISTORICO!$S334+HISTORICO!$T334)/HISTORICO!$O334</f>
        <v>1</v>
      </c>
      <c r="K333" s="6">
        <f>SUMIF(REG!$D$2:$D$124,HISTORICO!$N334,REG!$F$2:$F$124)+SUMIF(REG!$J$2:$J$124,HISTORICO!$N334,REG!$L$2:$L$124)+SUMIF(REG!$P$2:$P$124,HISTORICO!$N334,REG!$R$2:$R$124)+SUMIF(REG!$V$2:$V$124,HISTORICO!$N334,REG!$X$2:$X$124)+SUMIF(REG!$AB$2:$AB$124,HISTORICO!$N334,REG!$AD$2:$AD$124)</f>
        <v>0</v>
      </c>
      <c r="L333" s="6">
        <f>SUMIF(REG!$D$2:$D$124,HISTORICO!$N334,REG!$G$2:$G$124)+SUMIF(REG!$J$2:$J$124,HISTORICO!$N334,REG!$M$2:$M$124)+SUMIF(REG!$P$2:$P$124,HISTORICO!$N334,REG!$S$2:$S$124)+SUMIF(REG!$V$2:$V$124,HISTORICO!$N334,REG!$Y$2:$Y$124)+SUMIF(REG!$AB$2:$AB$124,HISTORICO!$N334,REG!$AE$2:$AE$124)</f>
        <v>0</v>
      </c>
      <c r="M333" s="6">
        <f>SUMIF(REG!$D$2:$D$124,HISTORICO!$N334,REG!$H$2:$H$124)+SUMIF(REG!$J$2:$J$124,HISTORICO!$N334,REG!$N$2:$N$124)+SUMIF(REG!$P$2:$P$124,HISTORICO!$N334,REG!$T$2:$T$124)+SUMIF(REG!$V$2:$V$124,HISTORICO!$N334,REG!$Z$2:$Z$124)+SUMIF(REG!$AB$2:$AB$124,HISTORICO!$N334,REG!$AF$2:$AF$124)</f>
        <v>0</v>
      </c>
      <c r="N333" s="6">
        <f>SUMIF(REG!$D$2:$D$124,HISTORICO!$N334,REG!$I$2:$I$124)+SUMIF(REG!$J$2:$J$124,HISTORICO!$N334,REG!$O$2:$O$124)+SUMIF(REG!$P$2:$P$124,HISTORICO!$N334,REG!$U$2:$U$124)+SUMIF(REG!$V$2:$V$124,HISTORICO!$N334,REG!$AA$2:$AA$124)+SUMIF(REG!$AB$2:$AB$124,HISTORICO!$N334,REG!$AG$2:$AG$124)</f>
        <v>0</v>
      </c>
      <c r="O333" s="6">
        <f>SUM(HISTORICO!$X334:$AA334)</f>
        <v>0</v>
      </c>
      <c r="P333" s="188">
        <f>HISTORICO!$AB334/HISTORICO!$O334</f>
        <v>0</v>
      </c>
    </row>
    <row r="334">
      <c r="A334" s="187" t="s">
        <v>730</v>
      </c>
      <c r="B334" s="6">
        <f>SUM(HISTORICO!$P335:$T335)</f>
        <v>0</v>
      </c>
      <c r="C334" s="6">
        <f>COUNTIF(REG!$D$2:$D$124,HISTORICO!$N335)</f>
        <v>0</v>
      </c>
      <c r="D334" s="6">
        <f>COUNTIF(REG!$J$2:$J$124,HISTORICO!$N335)</f>
        <v>0</v>
      </c>
      <c r="E334" s="6">
        <f>COUNTIF(REG!$P$2:$P$124,HISTORICO!$N335)</f>
        <v>0</v>
      </c>
      <c r="F334" s="6">
        <f>COUNTIF(REG!$V$2:$V$124,HISTORICO!$N335)</f>
        <v>0</v>
      </c>
      <c r="G334" s="6">
        <f>COUNTIF(REG!$AB$2:$AB$124,HISTORICO!$N335)</f>
        <v>0</v>
      </c>
      <c r="H334" s="161" t="str">
        <f>HISTORICO!$P335/HISTORICO!$O335</f>
        <v>#DIV/0!</v>
      </c>
      <c r="I334" s="161" t="str">
        <f>HISTORICO!$Q335/HISTORICO!$O335</f>
        <v>#DIV/0!</v>
      </c>
      <c r="J334" s="161" t="str">
        <f>(HISTORICO!$S335+HISTORICO!$T335)/HISTORICO!$O335</f>
        <v>#DIV/0!</v>
      </c>
      <c r="K334" s="6">
        <f>SUMIF(REG!$D$2:$D$124,HISTORICO!$N335,REG!$F$2:$F$124)+SUMIF(REG!$J$2:$J$124,HISTORICO!$N335,REG!$L$2:$L$124)+SUMIF(REG!$P$2:$P$124,HISTORICO!$N335,REG!$R$2:$R$124)+SUMIF(REG!$V$2:$V$124,HISTORICO!$N335,REG!$X$2:$X$124)+SUMIF(REG!$AB$2:$AB$124,HISTORICO!$N335,REG!$AD$2:$AD$124)</f>
        <v>0</v>
      </c>
      <c r="L334" s="6">
        <f>SUMIF(REG!$D$2:$D$124,HISTORICO!$N335,REG!$G$2:$G$124)+SUMIF(REG!$J$2:$J$124,HISTORICO!$N335,REG!$M$2:$M$124)+SUMIF(REG!$P$2:$P$124,HISTORICO!$N335,REG!$S$2:$S$124)+SUMIF(REG!$V$2:$V$124,HISTORICO!$N335,REG!$Y$2:$Y$124)+SUMIF(REG!$AB$2:$AB$124,HISTORICO!$N335,REG!$AE$2:$AE$124)</f>
        <v>0</v>
      </c>
      <c r="M334" s="6">
        <f>SUMIF(REG!$D$2:$D$124,HISTORICO!$N335,REG!$H$2:$H$124)+SUMIF(REG!$J$2:$J$124,HISTORICO!$N335,REG!$N$2:$N$124)+SUMIF(REG!$P$2:$P$124,HISTORICO!$N335,REG!$T$2:$T$124)+SUMIF(REG!$V$2:$V$124,HISTORICO!$N335,REG!$Z$2:$Z$124)+SUMIF(REG!$AB$2:$AB$124,HISTORICO!$N335,REG!$AF$2:$AF$124)</f>
        <v>0</v>
      </c>
      <c r="N334" s="6">
        <f>SUMIF(REG!$D$2:$D$124,HISTORICO!$N335,REG!$I$2:$I$124)+SUMIF(REG!$J$2:$J$124,HISTORICO!$N335,REG!$O$2:$O$124)+SUMIF(REG!$P$2:$P$124,HISTORICO!$N335,REG!$U$2:$U$124)+SUMIF(REG!$V$2:$V$124,HISTORICO!$N335,REG!$AA$2:$AA$124)+SUMIF(REG!$AB$2:$AB$124,HISTORICO!$N335,REG!$AG$2:$AG$124)</f>
        <v>0</v>
      </c>
      <c r="O334" s="6">
        <f>SUM(HISTORICO!$X335:$AA335)</f>
        <v>0</v>
      </c>
      <c r="P334" s="188" t="str">
        <f>HISTORICO!$AB335/HISTORICO!$O335</f>
        <v>#DIV/0!</v>
      </c>
    </row>
    <row r="335">
      <c r="A335" s="187" t="s">
        <v>735</v>
      </c>
      <c r="B335" s="6">
        <f>SUM(HISTORICO!$P336:$T336)</f>
        <v>0</v>
      </c>
      <c r="C335" s="6">
        <f>COUNTIF(REG!$D$2:$D$124,HISTORICO!$N336)</f>
        <v>0</v>
      </c>
      <c r="D335" s="6">
        <f>COUNTIF(REG!$J$2:$J$124,HISTORICO!$N336)</f>
        <v>0</v>
      </c>
      <c r="E335" s="6">
        <f>COUNTIF(REG!$P$2:$P$124,HISTORICO!$N336)</f>
        <v>0</v>
      </c>
      <c r="F335" s="6">
        <f>COUNTIF(REG!$V$2:$V$124,HISTORICO!$N336)</f>
        <v>0</v>
      </c>
      <c r="G335" s="6">
        <f>COUNTIF(REG!$AB$2:$AB$124,HISTORICO!$N336)</f>
        <v>0</v>
      </c>
      <c r="H335" s="161" t="str">
        <f>HISTORICO!$P336/HISTORICO!$O336</f>
        <v>#DIV/0!</v>
      </c>
      <c r="I335" s="161" t="str">
        <f>HISTORICO!$Q336/HISTORICO!$O336</f>
        <v>#DIV/0!</v>
      </c>
      <c r="J335" s="161" t="str">
        <f>(HISTORICO!$S336+HISTORICO!$T336)/HISTORICO!$O336</f>
        <v>#DIV/0!</v>
      </c>
      <c r="K335" s="6">
        <f>SUMIF(REG!$D$2:$D$124,HISTORICO!$N336,REG!$F$2:$F$124)+SUMIF(REG!$J$2:$J$124,HISTORICO!$N336,REG!$L$2:$L$124)+SUMIF(REG!$P$2:$P$124,HISTORICO!$N336,REG!$R$2:$R$124)+SUMIF(REG!$V$2:$V$124,HISTORICO!$N336,REG!$X$2:$X$124)+SUMIF(REG!$AB$2:$AB$124,HISTORICO!$N336,REG!$AD$2:$AD$124)</f>
        <v>0</v>
      </c>
      <c r="L335" s="6">
        <f>SUMIF(REG!$D$2:$D$124,HISTORICO!$N336,REG!$G$2:$G$124)+SUMIF(REG!$J$2:$J$124,HISTORICO!$N336,REG!$M$2:$M$124)+SUMIF(REG!$P$2:$P$124,HISTORICO!$N336,REG!$S$2:$S$124)+SUMIF(REG!$V$2:$V$124,HISTORICO!$N336,REG!$Y$2:$Y$124)+SUMIF(REG!$AB$2:$AB$124,HISTORICO!$N336,REG!$AE$2:$AE$124)</f>
        <v>0</v>
      </c>
      <c r="M335" s="6">
        <f>SUMIF(REG!$D$2:$D$124,HISTORICO!$N336,REG!$H$2:$H$124)+SUMIF(REG!$J$2:$J$124,HISTORICO!$N336,REG!$N$2:$N$124)+SUMIF(REG!$P$2:$P$124,HISTORICO!$N336,REG!$T$2:$T$124)+SUMIF(REG!$V$2:$V$124,HISTORICO!$N336,REG!$Z$2:$Z$124)+SUMIF(REG!$AB$2:$AB$124,HISTORICO!$N336,REG!$AF$2:$AF$124)</f>
        <v>0</v>
      </c>
      <c r="N335" s="6">
        <f>SUMIF(REG!$D$2:$D$124,HISTORICO!$N336,REG!$I$2:$I$124)+SUMIF(REG!$J$2:$J$124,HISTORICO!$N336,REG!$O$2:$O$124)+SUMIF(REG!$P$2:$P$124,HISTORICO!$N336,REG!$U$2:$U$124)+SUMIF(REG!$V$2:$V$124,HISTORICO!$N336,REG!$AA$2:$AA$124)+SUMIF(REG!$AB$2:$AB$124,HISTORICO!$N336,REG!$AG$2:$AG$124)</f>
        <v>0</v>
      </c>
      <c r="O335" s="6">
        <f>SUM(HISTORICO!$X336:$AA336)</f>
        <v>0</v>
      </c>
      <c r="P335" s="188" t="str">
        <f>HISTORICO!$AB336/HISTORICO!$O336</f>
        <v>#DIV/0!</v>
      </c>
    </row>
    <row r="336">
      <c r="A336" s="187" t="s">
        <v>737</v>
      </c>
      <c r="B336" s="6">
        <f>SUM(HISTORICO!$P337:$T337)</f>
        <v>0</v>
      </c>
      <c r="C336" s="6">
        <f>COUNTIF(REG!$D$2:$D$124,HISTORICO!$N337)</f>
        <v>0</v>
      </c>
      <c r="D336" s="6">
        <f>COUNTIF(REG!$J$2:$J$124,HISTORICO!$N337)</f>
        <v>0</v>
      </c>
      <c r="E336" s="6">
        <f>COUNTIF(REG!$P$2:$P$124,HISTORICO!$N337)</f>
        <v>0</v>
      </c>
      <c r="F336" s="6">
        <f>COUNTIF(REG!$V$2:$V$124,HISTORICO!$N337)</f>
        <v>0</v>
      </c>
      <c r="G336" s="6">
        <f>COUNTIF(REG!$AB$2:$AB$124,HISTORICO!$N337)</f>
        <v>0</v>
      </c>
      <c r="H336" s="161" t="str">
        <f>HISTORICO!$P337/HISTORICO!$O337</f>
        <v>#DIV/0!</v>
      </c>
      <c r="I336" s="161" t="str">
        <f>HISTORICO!$Q337/HISTORICO!$O337</f>
        <v>#DIV/0!</v>
      </c>
      <c r="J336" s="161" t="str">
        <f>(HISTORICO!$S337+HISTORICO!$T337)/HISTORICO!$O337</f>
        <v>#DIV/0!</v>
      </c>
      <c r="K336" s="6">
        <f>SUMIF(REG!$D$2:$D$124,HISTORICO!$N337,REG!$F$2:$F$124)+SUMIF(REG!$J$2:$J$124,HISTORICO!$N337,REG!$L$2:$L$124)+SUMIF(REG!$P$2:$P$124,HISTORICO!$N337,REG!$R$2:$R$124)+SUMIF(REG!$V$2:$V$124,HISTORICO!$N337,REG!$X$2:$X$124)+SUMIF(REG!$AB$2:$AB$124,HISTORICO!$N337,REG!$AD$2:$AD$124)</f>
        <v>0</v>
      </c>
      <c r="L336" s="6">
        <f>SUMIF(REG!$D$2:$D$124,HISTORICO!$N337,REG!$G$2:$G$124)+SUMIF(REG!$J$2:$J$124,HISTORICO!$N337,REG!$M$2:$M$124)+SUMIF(REG!$P$2:$P$124,HISTORICO!$N337,REG!$S$2:$S$124)+SUMIF(REG!$V$2:$V$124,HISTORICO!$N337,REG!$Y$2:$Y$124)+SUMIF(REG!$AB$2:$AB$124,HISTORICO!$N337,REG!$AE$2:$AE$124)</f>
        <v>0</v>
      </c>
      <c r="M336" s="6">
        <f>SUMIF(REG!$D$2:$D$124,HISTORICO!$N337,REG!$H$2:$H$124)+SUMIF(REG!$J$2:$J$124,HISTORICO!$N337,REG!$N$2:$N$124)+SUMIF(REG!$P$2:$P$124,HISTORICO!$N337,REG!$T$2:$T$124)+SUMIF(REG!$V$2:$V$124,HISTORICO!$N337,REG!$Z$2:$Z$124)+SUMIF(REG!$AB$2:$AB$124,HISTORICO!$N337,REG!$AF$2:$AF$124)</f>
        <v>0</v>
      </c>
      <c r="N336" s="6">
        <f>SUMIF(REG!$D$2:$D$124,HISTORICO!$N337,REG!$I$2:$I$124)+SUMIF(REG!$J$2:$J$124,HISTORICO!$N337,REG!$O$2:$O$124)+SUMIF(REG!$P$2:$P$124,HISTORICO!$N337,REG!$U$2:$U$124)+SUMIF(REG!$V$2:$V$124,HISTORICO!$N337,REG!$AA$2:$AA$124)+SUMIF(REG!$AB$2:$AB$124,HISTORICO!$N337,REG!$AG$2:$AG$124)</f>
        <v>0</v>
      </c>
      <c r="O336" s="6">
        <f>SUM(HISTORICO!$X337:$AA337)</f>
        <v>0</v>
      </c>
      <c r="P336" s="188" t="str">
        <f>HISTORICO!$AB337/HISTORICO!$O337</f>
        <v>#DIV/0!</v>
      </c>
    </row>
    <row r="337">
      <c r="A337" s="187" t="s">
        <v>731</v>
      </c>
      <c r="B337" s="6">
        <f>SUM(HISTORICO!$P338:$T338)</f>
        <v>2</v>
      </c>
      <c r="C337" s="6">
        <f>COUNTIF(REG!$D$2:$D$124,HISTORICO!$N338)</f>
        <v>2</v>
      </c>
      <c r="D337" s="6">
        <f>COUNTIF(REG!$J$2:$J$124,HISTORICO!$N338)</f>
        <v>0</v>
      </c>
      <c r="E337" s="6">
        <f>COUNTIF(REG!$P$2:$P$124,HISTORICO!$N338)</f>
        <v>0</v>
      </c>
      <c r="F337" s="6">
        <f>COUNTIF(REG!$V$2:$V$124,HISTORICO!$N338)</f>
        <v>0</v>
      </c>
      <c r="G337" s="6">
        <f>COUNTIF(REG!$AB$2:$AB$124,HISTORICO!$N338)</f>
        <v>0</v>
      </c>
      <c r="H337" s="161">
        <f>HISTORICO!$P338/HISTORICO!$O338</f>
        <v>1</v>
      </c>
      <c r="I337" s="161">
        <f>HISTORICO!$Q338/HISTORICO!$O338</f>
        <v>0</v>
      </c>
      <c r="J337" s="161">
        <f>(HISTORICO!$S338+HISTORICO!$T338)/HISTORICO!$O338</f>
        <v>0</v>
      </c>
      <c r="K337" s="6">
        <f>SUMIF(REG!$D$2:$D$124,HISTORICO!$N338,REG!$F$2:$F$124)+SUMIF(REG!$J$2:$J$124,HISTORICO!$N338,REG!$L$2:$L$124)+SUMIF(REG!$P$2:$P$124,HISTORICO!$N338,REG!$R$2:$R$124)+SUMIF(REG!$V$2:$V$124,HISTORICO!$N338,REG!$X$2:$X$124)+SUMIF(REG!$AB$2:$AB$124,HISTORICO!$N338,REG!$AD$2:$AD$124)</f>
        <v>4</v>
      </c>
      <c r="L337" s="6">
        <f>SUMIF(REG!$D$2:$D$124,HISTORICO!$N338,REG!$G$2:$G$124)+SUMIF(REG!$J$2:$J$124,HISTORICO!$N338,REG!$M$2:$M$124)+SUMIF(REG!$P$2:$P$124,HISTORICO!$N338,REG!$S$2:$S$124)+SUMIF(REG!$V$2:$V$124,HISTORICO!$N338,REG!$Y$2:$Y$124)+SUMIF(REG!$AB$2:$AB$124,HISTORICO!$N338,REG!$AE$2:$AE$124)</f>
        <v>0</v>
      </c>
      <c r="M337" s="6">
        <f>SUMIF(REG!$D$2:$D$124,HISTORICO!$N338,REG!$H$2:$H$124)+SUMIF(REG!$J$2:$J$124,HISTORICO!$N338,REG!$N$2:$N$124)+SUMIF(REG!$P$2:$P$124,HISTORICO!$N338,REG!$T$2:$T$124)+SUMIF(REG!$V$2:$V$124,HISTORICO!$N338,REG!$Z$2:$Z$124)+SUMIF(REG!$AB$2:$AB$124,HISTORICO!$N338,REG!$AF$2:$AF$124)</f>
        <v>0</v>
      </c>
      <c r="N337" s="6">
        <f>SUMIF(REG!$D$2:$D$124,HISTORICO!$N338,REG!$I$2:$I$124)+SUMIF(REG!$J$2:$J$124,HISTORICO!$N338,REG!$O$2:$O$124)+SUMIF(REG!$P$2:$P$124,HISTORICO!$N338,REG!$U$2:$U$124)+SUMIF(REG!$V$2:$V$124,HISTORICO!$N338,REG!$AA$2:$AA$124)+SUMIF(REG!$AB$2:$AB$124,HISTORICO!$N338,REG!$AG$2:$AG$124)</f>
        <v>0</v>
      </c>
      <c r="O337" s="6">
        <f>SUM(HISTORICO!$X338:$AA338)</f>
        <v>4</v>
      </c>
      <c r="P337" s="188">
        <f>HISTORICO!$AB338/HISTORICO!$O338</f>
        <v>2</v>
      </c>
    </row>
    <row r="338">
      <c r="A338" s="187" t="s">
        <v>732</v>
      </c>
      <c r="B338" s="6">
        <f>SUM(HISTORICO!$P339:$T339)</f>
        <v>5</v>
      </c>
      <c r="C338" s="6">
        <f>COUNTIF(REG!$D$2:$D$124,HISTORICO!$N339)</f>
        <v>1</v>
      </c>
      <c r="D338" s="6">
        <f>COUNTIF(REG!$J$2:$J$124,HISTORICO!$N339)</f>
        <v>0</v>
      </c>
      <c r="E338" s="6">
        <f>COUNTIF(REG!$P$2:$P$124,HISTORICO!$N339)</f>
        <v>4</v>
      </c>
      <c r="F338" s="6">
        <f>COUNTIF(REG!$V$2:$V$124,HISTORICO!$N339)</f>
        <v>0</v>
      </c>
      <c r="G338" s="6">
        <f>COUNTIF(REG!$AB$2:$AB$124,HISTORICO!$N339)</f>
        <v>0</v>
      </c>
      <c r="H338" s="161">
        <f>HISTORICO!$P339/HISTORICO!$O339</f>
        <v>0.2</v>
      </c>
      <c r="I338" s="161">
        <f>HISTORICO!$Q339/HISTORICO!$O339</f>
        <v>0</v>
      </c>
      <c r="J338" s="161">
        <f>(HISTORICO!$S339+HISTORICO!$T339)/HISTORICO!$O339</f>
        <v>0</v>
      </c>
      <c r="K338" s="6">
        <f>SUMIF(REG!$D$2:$D$124,HISTORICO!$N339,REG!$F$2:$F$124)+SUMIF(REG!$J$2:$J$124,HISTORICO!$N339,REG!$L$2:$L$124)+SUMIF(REG!$P$2:$P$124,HISTORICO!$N339,REG!$R$2:$R$124)+SUMIF(REG!$V$2:$V$124,HISTORICO!$N339,REG!$X$2:$X$124)+SUMIF(REG!$AB$2:$AB$124,HISTORICO!$N339,REG!$AD$2:$AD$124)</f>
        <v>2</v>
      </c>
      <c r="L338" s="6">
        <f>SUMIF(REG!$D$2:$D$124,HISTORICO!$N339,REG!$G$2:$G$124)+SUMIF(REG!$J$2:$J$124,HISTORICO!$N339,REG!$M$2:$M$124)+SUMIF(REG!$P$2:$P$124,HISTORICO!$N339,REG!$S$2:$S$124)+SUMIF(REG!$V$2:$V$124,HISTORICO!$N339,REG!$Y$2:$Y$124)+SUMIF(REG!$AB$2:$AB$124,HISTORICO!$N339,REG!$AE$2:$AE$124)</f>
        <v>0</v>
      </c>
      <c r="M338" s="6">
        <f>SUMIF(REG!$D$2:$D$124,HISTORICO!$N339,REG!$H$2:$H$124)+SUMIF(REG!$J$2:$J$124,HISTORICO!$N339,REG!$N$2:$N$124)+SUMIF(REG!$P$2:$P$124,HISTORICO!$N339,REG!$T$2:$T$124)+SUMIF(REG!$V$2:$V$124,HISTORICO!$N339,REG!$Z$2:$Z$124)+SUMIF(REG!$AB$2:$AB$124,HISTORICO!$N339,REG!$AF$2:$AF$124)</f>
        <v>0</v>
      </c>
      <c r="N338" s="6">
        <f>SUMIF(REG!$D$2:$D$124,HISTORICO!$N339,REG!$I$2:$I$124)+SUMIF(REG!$J$2:$J$124,HISTORICO!$N339,REG!$O$2:$O$124)+SUMIF(REG!$P$2:$P$124,HISTORICO!$N339,REG!$U$2:$U$124)+SUMIF(REG!$V$2:$V$124,HISTORICO!$N339,REG!$AA$2:$AA$124)+SUMIF(REG!$AB$2:$AB$124,HISTORICO!$N339,REG!$AG$2:$AG$124)</f>
        <v>0</v>
      </c>
      <c r="O338" s="6">
        <f>SUM(HISTORICO!$X339:$AA339)</f>
        <v>2</v>
      </c>
      <c r="P338" s="188">
        <f>HISTORICO!$AB339/HISTORICO!$O339</f>
        <v>0.4</v>
      </c>
    </row>
    <row r="339">
      <c r="A339" s="187" t="s">
        <v>738</v>
      </c>
      <c r="B339" s="6">
        <f>SUM(HISTORICO!$P340:$T340)</f>
        <v>4</v>
      </c>
      <c r="C339" s="6">
        <f>COUNTIF(REG!$D$2:$D$124,HISTORICO!$N340)</f>
        <v>1</v>
      </c>
      <c r="D339" s="6">
        <f>COUNTIF(REG!$J$2:$J$124,HISTORICO!$N340)</f>
        <v>2</v>
      </c>
      <c r="E339" s="6">
        <f>COUNTIF(REG!$P$2:$P$124,HISTORICO!$N340)</f>
        <v>0</v>
      </c>
      <c r="F339" s="6">
        <f>COUNTIF(REG!$V$2:$V$124,HISTORICO!$N340)</f>
        <v>1</v>
      </c>
      <c r="G339" s="6">
        <f>COUNTIF(REG!$AB$2:$AB$124,HISTORICO!$N340)</f>
        <v>0</v>
      </c>
      <c r="H339" s="161">
        <f>HISTORICO!$P340/HISTORICO!$O340</f>
        <v>0.25</v>
      </c>
      <c r="I339" s="161">
        <f>HISTORICO!$Q340/HISTORICO!$O340</f>
        <v>0.5</v>
      </c>
      <c r="J339" s="161">
        <f>(HISTORICO!$S340+HISTORICO!$T340)/HISTORICO!$O340</f>
        <v>0.25</v>
      </c>
      <c r="K339" s="6">
        <f>SUMIF(REG!$D$2:$D$124,HISTORICO!$N340,REG!$F$2:$F$124)+SUMIF(REG!$J$2:$J$124,HISTORICO!$N340,REG!$L$2:$L$124)+SUMIF(REG!$P$2:$P$124,HISTORICO!$N340,REG!$R$2:$R$124)+SUMIF(REG!$V$2:$V$124,HISTORICO!$N340,REG!$X$2:$X$124)+SUMIF(REG!$AB$2:$AB$124,HISTORICO!$N340,REG!$AD$2:$AD$124)</f>
        <v>0</v>
      </c>
      <c r="L339" s="6">
        <f>SUMIF(REG!$D$2:$D$124,HISTORICO!$N340,REG!$G$2:$G$124)+SUMIF(REG!$J$2:$J$124,HISTORICO!$N340,REG!$M$2:$M$124)+SUMIF(REG!$P$2:$P$124,HISTORICO!$N340,REG!$S$2:$S$124)+SUMIF(REG!$V$2:$V$124,HISTORICO!$N340,REG!$Y$2:$Y$124)+SUMIF(REG!$AB$2:$AB$124,HISTORICO!$N340,REG!$AE$2:$AE$124)</f>
        <v>0</v>
      </c>
      <c r="M339" s="6">
        <f>SUMIF(REG!$D$2:$D$124,HISTORICO!$N340,REG!$H$2:$H$124)+SUMIF(REG!$J$2:$J$124,HISTORICO!$N340,REG!$N$2:$N$124)+SUMIF(REG!$P$2:$P$124,HISTORICO!$N340,REG!$T$2:$T$124)+SUMIF(REG!$V$2:$V$124,HISTORICO!$N340,REG!$Z$2:$Z$124)+SUMIF(REG!$AB$2:$AB$124,HISTORICO!$N340,REG!$AF$2:$AF$124)</f>
        <v>2</v>
      </c>
      <c r="N339" s="6">
        <f>SUMIF(REG!$D$2:$D$124,HISTORICO!$N340,REG!$I$2:$I$124)+SUMIF(REG!$J$2:$J$124,HISTORICO!$N340,REG!$O$2:$O$124)+SUMIF(REG!$P$2:$P$124,HISTORICO!$N340,REG!$U$2:$U$124)+SUMIF(REG!$V$2:$V$124,HISTORICO!$N340,REG!$AA$2:$AA$124)+SUMIF(REG!$AB$2:$AB$124,HISTORICO!$N340,REG!$AG$2:$AG$124)</f>
        <v>0</v>
      </c>
      <c r="O339" s="6">
        <f>SUM(HISTORICO!$X340:$AA340)</f>
        <v>2</v>
      </c>
      <c r="P339" s="188">
        <f>HISTORICO!$AB340/HISTORICO!$O340</f>
        <v>0.5</v>
      </c>
    </row>
    <row r="340">
      <c r="A340" s="187" t="s">
        <v>739</v>
      </c>
      <c r="B340" s="6">
        <f>SUM(HISTORICO!$P341:$T341)</f>
        <v>6</v>
      </c>
      <c r="C340" s="6">
        <f>COUNTIF(REG!$D$2:$D$124,HISTORICO!$N341)</f>
        <v>2</v>
      </c>
      <c r="D340" s="6">
        <f>COUNTIF(REG!$J$2:$J$124,HISTORICO!$N341)</f>
        <v>2</v>
      </c>
      <c r="E340" s="6">
        <f>COUNTIF(REG!$P$2:$P$124,HISTORICO!$N341)</f>
        <v>2</v>
      </c>
      <c r="F340" s="6">
        <f>COUNTIF(REG!$V$2:$V$124,HISTORICO!$N341)</f>
        <v>0</v>
      </c>
      <c r="G340" s="6">
        <f>COUNTIF(REG!$AB$2:$AB$124,HISTORICO!$N341)</f>
        <v>0</v>
      </c>
      <c r="H340" s="161">
        <f>HISTORICO!$P341/HISTORICO!$O341</f>
        <v>0.3333333333</v>
      </c>
      <c r="I340" s="161">
        <f>HISTORICO!$Q341/HISTORICO!$O341</f>
        <v>0.3333333333</v>
      </c>
      <c r="J340" s="161">
        <f>(HISTORICO!$S341+HISTORICO!$T341)/HISTORICO!$O341</f>
        <v>0</v>
      </c>
      <c r="K340" s="6">
        <f>SUMIF(REG!$D$2:$D$124,HISTORICO!$N341,REG!$F$2:$F$124)+SUMIF(REG!$J$2:$J$124,HISTORICO!$N341,REG!$L$2:$L$124)+SUMIF(REG!$P$2:$P$124,HISTORICO!$N341,REG!$R$2:$R$124)+SUMIF(REG!$V$2:$V$124,HISTORICO!$N341,REG!$X$2:$X$124)+SUMIF(REG!$AB$2:$AB$124,HISTORICO!$N341,REG!$AD$2:$AD$124)</f>
        <v>2</v>
      </c>
      <c r="L340" s="6">
        <f>SUMIF(REG!$D$2:$D$124,HISTORICO!$N341,REG!$G$2:$G$124)+SUMIF(REG!$J$2:$J$124,HISTORICO!$N341,REG!$M$2:$M$124)+SUMIF(REG!$P$2:$P$124,HISTORICO!$N341,REG!$S$2:$S$124)+SUMIF(REG!$V$2:$V$124,HISTORICO!$N341,REG!$Y$2:$Y$124)+SUMIF(REG!$AB$2:$AB$124,HISTORICO!$N341,REG!$AE$2:$AE$124)</f>
        <v>2</v>
      </c>
      <c r="M340" s="6">
        <f>SUMIF(REG!$D$2:$D$124,HISTORICO!$N341,REG!$H$2:$H$124)+SUMIF(REG!$J$2:$J$124,HISTORICO!$N341,REG!$N$2:$N$124)+SUMIF(REG!$P$2:$P$124,HISTORICO!$N341,REG!$T$2:$T$124)+SUMIF(REG!$V$2:$V$124,HISTORICO!$N341,REG!$Z$2:$Z$124)+SUMIF(REG!$AB$2:$AB$124,HISTORICO!$N341,REG!$AF$2:$AF$124)</f>
        <v>0</v>
      </c>
      <c r="N340" s="6">
        <f>SUMIF(REG!$D$2:$D$124,HISTORICO!$N341,REG!$I$2:$I$124)+SUMIF(REG!$J$2:$J$124,HISTORICO!$N341,REG!$O$2:$O$124)+SUMIF(REG!$P$2:$P$124,HISTORICO!$N341,REG!$U$2:$U$124)+SUMIF(REG!$V$2:$V$124,HISTORICO!$N341,REG!$AA$2:$AA$124)+SUMIF(REG!$AB$2:$AB$124,HISTORICO!$N341,REG!$AG$2:$AG$124)</f>
        <v>0</v>
      </c>
      <c r="O340" s="6">
        <f>SUM(HISTORICO!$X341:$AA341)</f>
        <v>4</v>
      </c>
      <c r="P340" s="188">
        <f>HISTORICO!$AB341/HISTORICO!$O341</f>
        <v>0.6666666667</v>
      </c>
    </row>
    <row r="341">
      <c r="A341" s="187" t="s">
        <v>625</v>
      </c>
      <c r="B341" s="6">
        <f>SUM(HISTORICO!$P342:$T342)</f>
        <v>0</v>
      </c>
      <c r="C341" s="6">
        <f>COUNTIF(REG!$D$2:$D$124,HISTORICO!$N342)</f>
        <v>0</v>
      </c>
      <c r="D341" s="6">
        <f>COUNTIF(REG!$J$2:$J$124,HISTORICO!$N342)</f>
        <v>0</v>
      </c>
      <c r="E341" s="6">
        <f>COUNTIF(REG!$P$2:$P$124,HISTORICO!$N342)</f>
        <v>0</v>
      </c>
      <c r="F341" s="6">
        <f>COUNTIF(REG!$V$2:$V$124,HISTORICO!$N342)</f>
        <v>0</v>
      </c>
      <c r="G341" s="6">
        <f>COUNTIF(REG!$AB$2:$AB$124,HISTORICO!$N342)</f>
        <v>0</v>
      </c>
      <c r="H341" s="161" t="str">
        <f>HISTORICO!$P342/HISTORICO!$O342</f>
        <v>#DIV/0!</v>
      </c>
      <c r="I341" s="161" t="str">
        <f>HISTORICO!$Q342/HISTORICO!$O342</f>
        <v>#DIV/0!</v>
      </c>
      <c r="J341" s="161" t="str">
        <f>(HISTORICO!$S342+HISTORICO!$T342)/HISTORICO!$O342</f>
        <v>#DIV/0!</v>
      </c>
      <c r="K341" s="6">
        <f>SUMIF(REG!$D$2:$D$124,HISTORICO!$N342,REG!$F$2:$F$124)+SUMIF(REG!$J$2:$J$124,HISTORICO!$N342,REG!$L$2:$L$124)+SUMIF(REG!$P$2:$P$124,HISTORICO!$N342,REG!$R$2:$R$124)+SUMIF(REG!$V$2:$V$124,HISTORICO!$N342,REG!$X$2:$X$124)+SUMIF(REG!$AB$2:$AB$124,HISTORICO!$N342,REG!$AD$2:$AD$124)</f>
        <v>0</v>
      </c>
      <c r="L341" s="6">
        <f>SUMIF(REG!$D$2:$D$124,HISTORICO!$N342,REG!$G$2:$G$124)+SUMIF(REG!$J$2:$J$124,HISTORICO!$N342,REG!$M$2:$M$124)+SUMIF(REG!$P$2:$P$124,HISTORICO!$N342,REG!$S$2:$S$124)+SUMIF(REG!$V$2:$V$124,HISTORICO!$N342,REG!$Y$2:$Y$124)+SUMIF(REG!$AB$2:$AB$124,HISTORICO!$N342,REG!$AE$2:$AE$124)</f>
        <v>0</v>
      </c>
      <c r="M341" s="6">
        <f>SUMIF(REG!$D$2:$D$124,HISTORICO!$N342,REG!$H$2:$H$124)+SUMIF(REG!$J$2:$J$124,HISTORICO!$N342,REG!$N$2:$N$124)+SUMIF(REG!$P$2:$P$124,HISTORICO!$N342,REG!$T$2:$T$124)+SUMIF(REG!$V$2:$V$124,HISTORICO!$N342,REG!$Z$2:$Z$124)+SUMIF(REG!$AB$2:$AB$124,HISTORICO!$N342,REG!$AF$2:$AF$124)</f>
        <v>0</v>
      </c>
      <c r="N341" s="6">
        <f>SUMIF(REG!$D$2:$D$124,HISTORICO!$N342,REG!$I$2:$I$124)+SUMIF(REG!$J$2:$J$124,HISTORICO!$N342,REG!$O$2:$O$124)+SUMIF(REG!$P$2:$P$124,HISTORICO!$N342,REG!$U$2:$U$124)+SUMIF(REG!$V$2:$V$124,HISTORICO!$N342,REG!$AA$2:$AA$124)+SUMIF(REG!$AB$2:$AB$124,HISTORICO!$N342,REG!$AG$2:$AG$124)</f>
        <v>0</v>
      </c>
      <c r="O341" s="6">
        <f>SUM(HISTORICO!$X342:$AA342)</f>
        <v>0</v>
      </c>
      <c r="P341" s="188" t="str">
        <f>HISTORICO!$AB342/HISTORICO!$O342</f>
        <v>#DIV/0!</v>
      </c>
    </row>
    <row r="342">
      <c r="A342" s="187" t="s">
        <v>740</v>
      </c>
      <c r="B342" s="6">
        <f>SUM(HISTORICO!$P343:$T343)</f>
        <v>0</v>
      </c>
      <c r="C342" s="6">
        <f>COUNTIF(REG!$D$2:$D$124,HISTORICO!$N343)</f>
        <v>0</v>
      </c>
      <c r="D342" s="6">
        <f>COUNTIF(REG!$J$2:$J$124,HISTORICO!$N343)</f>
        <v>0</v>
      </c>
      <c r="E342" s="6">
        <f>COUNTIF(REG!$P$2:$P$124,HISTORICO!$N343)</f>
        <v>0</v>
      </c>
      <c r="F342" s="6">
        <f>COUNTIF(REG!$V$2:$V$124,HISTORICO!$N343)</f>
        <v>0</v>
      </c>
      <c r="G342" s="6">
        <f>COUNTIF(REG!$AB$2:$AB$124,HISTORICO!$N343)</f>
        <v>0</v>
      </c>
      <c r="H342" s="161" t="str">
        <f>HISTORICO!$P343/HISTORICO!$O343</f>
        <v>#DIV/0!</v>
      </c>
      <c r="I342" s="161" t="str">
        <f>HISTORICO!$Q343/HISTORICO!$O343</f>
        <v>#DIV/0!</v>
      </c>
      <c r="J342" s="161" t="str">
        <f>(HISTORICO!$S343+HISTORICO!$T343)/HISTORICO!$O343</f>
        <v>#DIV/0!</v>
      </c>
      <c r="K342" s="6">
        <f>SUMIF(REG!$D$2:$D$124,HISTORICO!$N343,REG!$F$2:$F$124)+SUMIF(REG!$J$2:$J$124,HISTORICO!$N343,REG!$L$2:$L$124)+SUMIF(REG!$P$2:$P$124,HISTORICO!$N343,REG!$R$2:$R$124)+SUMIF(REG!$V$2:$V$124,HISTORICO!$N343,REG!$X$2:$X$124)+SUMIF(REG!$AB$2:$AB$124,HISTORICO!$N343,REG!$AD$2:$AD$124)</f>
        <v>0</v>
      </c>
      <c r="L342" s="6">
        <f>SUMIF(REG!$D$2:$D$124,HISTORICO!$N343,REG!$G$2:$G$124)+SUMIF(REG!$J$2:$J$124,HISTORICO!$N343,REG!$M$2:$M$124)+SUMIF(REG!$P$2:$P$124,HISTORICO!$N343,REG!$S$2:$S$124)+SUMIF(REG!$V$2:$V$124,HISTORICO!$N343,REG!$Y$2:$Y$124)+SUMIF(REG!$AB$2:$AB$124,HISTORICO!$N343,REG!$AE$2:$AE$124)</f>
        <v>0</v>
      </c>
      <c r="M342" s="6">
        <f>SUMIF(REG!$D$2:$D$124,HISTORICO!$N343,REG!$H$2:$H$124)+SUMIF(REG!$J$2:$J$124,HISTORICO!$N343,REG!$N$2:$N$124)+SUMIF(REG!$P$2:$P$124,HISTORICO!$N343,REG!$T$2:$T$124)+SUMIF(REG!$V$2:$V$124,HISTORICO!$N343,REG!$Z$2:$Z$124)+SUMIF(REG!$AB$2:$AB$124,HISTORICO!$N343,REG!$AF$2:$AF$124)</f>
        <v>0</v>
      </c>
      <c r="N342" s="6">
        <f>SUMIF(REG!$D$2:$D$124,HISTORICO!$N343,REG!$I$2:$I$124)+SUMIF(REG!$J$2:$J$124,HISTORICO!$N343,REG!$O$2:$O$124)+SUMIF(REG!$P$2:$P$124,HISTORICO!$N343,REG!$U$2:$U$124)+SUMIF(REG!$V$2:$V$124,HISTORICO!$N343,REG!$AA$2:$AA$124)+SUMIF(REG!$AB$2:$AB$124,HISTORICO!$N343,REG!$AG$2:$AG$124)</f>
        <v>0</v>
      </c>
      <c r="O342" s="6">
        <f>SUM(HISTORICO!$X343:$AA343)</f>
        <v>0</v>
      </c>
      <c r="P342" s="188" t="str">
        <f>HISTORICO!$AB343/HISTORICO!$O343</f>
        <v>#DIV/0!</v>
      </c>
    </row>
    <row r="343">
      <c r="A343" s="187" t="s">
        <v>626</v>
      </c>
      <c r="B343" s="6">
        <f>SUM(HISTORICO!$P344:$T344)</f>
        <v>0</v>
      </c>
      <c r="C343" s="6">
        <f>COUNTIF(REG!$D$2:$D$124,HISTORICO!$N344)</f>
        <v>0</v>
      </c>
      <c r="D343" s="6">
        <f>COUNTIF(REG!$J$2:$J$124,HISTORICO!$N344)</f>
        <v>0</v>
      </c>
      <c r="E343" s="6">
        <f>COUNTIF(REG!$P$2:$P$124,HISTORICO!$N344)</f>
        <v>0</v>
      </c>
      <c r="F343" s="6">
        <f>COUNTIF(REG!$V$2:$V$124,HISTORICO!$N344)</f>
        <v>0</v>
      </c>
      <c r="G343" s="6">
        <f>COUNTIF(REG!$AB$2:$AB$124,HISTORICO!$N344)</f>
        <v>0</v>
      </c>
      <c r="H343" s="161" t="str">
        <f>HISTORICO!$P344/HISTORICO!$O344</f>
        <v>#DIV/0!</v>
      </c>
      <c r="I343" s="161" t="str">
        <f>HISTORICO!$Q344/HISTORICO!$O344</f>
        <v>#DIV/0!</v>
      </c>
      <c r="J343" s="161" t="str">
        <f>(HISTORICO!$S344+HISTORICO!$T344)/HISTORICO!$O344</f>
        <v>#DIV/0!</v>
      </c>
      <c r="K343" s="6">
        <f>SUMIF(REG!$D$2:$D$124,HISTORICO!$N344,REG!$F$2:$F$124)+SUMIF(REG!$J$2:$J$124,HISTORICO!$N344,REG!$L$2:$L$124)+SUMIF(REG!$P$2:$P$124,HISTORICO!$N344,REG!$R$2:$R$124)+SUMIF(REG!$V$2:$V$124,HISTORICO!$N344,REG!$X$2:$X$124)+SUMIF(REG!$AB$2:$AB$124,HISTORICO!$N344,REG!$AD$2:$AD$124)</f>
        <v>0</v>
      </c>
      <c r="L343" s="6">
        <f>SUMIF(REG!$D$2:$D$124,HISTORICO!$N344,REG!$G$2:$G$124)+SUMIF(REG!$J$2:$J$124,HISTORICO!$N344,REG!$M$2:$M$124)+SUMIF(REG!$P$2:$P$124,HISTORICO!$N344,REG!$S$2:$S$124)+SUMIF(REG!$V$2:$V$124,HISTORICO!$N344,REG!$Y$2:$Y$124)+SUMIF(REG!$AB$2:$AB$124,HISTORICO!$N344,REG!$AE$2:$AE$124)</f>
        <v>0</v>
      </c>
      <c r="M343" s="6">
        <f>SUMIF(REG!$D$2:$D$124,HISTORICO!$N344,REG!$H$2:$H$124)+SUMIF(REG!$J$2:$J$124,HISTORICO!$N344,REG!$N$2:$N$124)+SUMIF(REG!$P$2:$P$124,HISTORICO!$N344,REG!$T$2:$T$124)+SUMIF(REG!$V$2:$V$124,HISTORICO!$N344,REG!$Z$2:$Z$124)+SUMIF(REG!$AB$2:$AB$124,HISTORICO!$N344,REG!$AF$2:$AF$124)</f>
        <v>0</v>
      </c>
      <c r="N343" s="6">
        <f>SUMIF(REG!$D$2:$D$124,HISTORICO!$N344,REG!$I$2:$I$124)+SUMIF(REG!$J$2:$J$124,HISTORICO!$N344,REG!$O$2:$O$124)+SUMIF(REG!$P$2:$P$124,HISTORICO!$N344,REG!$U$2:$U$124)+SUMIF(REG!$V$2:$V$124,HISTORICO!$N344,REG!$AA$2:$AA$124)+SUMIF(REG!$AB$2:$AB$124,HISTORICO!$N344,REG!$AG$2:$AG$124)</f>
        <v>0</v>
      </c>
      <c r="O343" s="6">
        <f>SUM(HISTORICO!$X344:$AA344)</f>
        <v>0</v>
      </c>
      <c r="P343" s="188" t="str">
        <f>HISTORICO!$AB344/HISTORICO!$O344</f>
        <v>#DIV/0!</v>
      </c>
    </row>
    <row r="344">
      <c r="A344" s="187" t="s">
        <v>741</v>
      </c>
      <c r="B344" s="6">
        <f>SUM(HISTORICO!$P345:$T345)</f>
        <v>2</v>
      </c>
      <c r="C344" s="6">
        <f>COUNTIF(REG!$D$2:$D$124,HISTORICO!$N345)</f>
        <v>0</v>
      </c>
      <c r="D344" s="6">
        <f>COUNTIF(REG!$J$2:$J$124,HISTORICO!$N345)</f>
        <v>2</v>
      </c>
      <c r="E344" s="6">
        <f>COUNTIF(REG!$P$2:$P$124,HISTORICO!$N345)</f>
        <v>0</v>
      </c>
      <c r="F344" s="6">
        <f>COUNTIF(REG!$V$2:$V$124,HISTORICO!$N345)</f>
        <v>0</v>
      </c>
      <c r="G344" s="6">
        <f>COUNTIF(REG!$AB$2:$AB$124,HISTORICO!$N345)</f>
        <v>0</v>
      </c>
      <c r="H344" s="161">
        <f>HISTORICO!$P345/HISTORICO!$O345</f>
        <v>0</v>
      </c>
      <c r="I344" s="161">
        <f>HISTORICO!$Q345/HISTORICO!$O345</f>
        <v>1</v>
      </c>
      <c r="J344" s="161">
        <f>(HISTORICO!$S345+HISTORICO!$T345)/HISTORICO!$O345</f>
        <v>0</v>
      </c>
      <c r="K344" s="6">
        <f>SUMIF(REG!$D$2:$D$124,HISTORICO!$N345,REG!$F$2:$F$124)+SUMIF(REG!$J$2:$J$124,HISTORICO!$N345,REG!$L$2:$L$124)+SUMIF(REG!$P$2:$P$124,HISTORICO!$N345,REG!$R$2:$R$124)+SUMIF(REG!$V$2:$V$124,HISTORICO!$N345,REG!$X$2:$X$124)+SUMIF(REG!$AB$2:$AB$124,HISTORICO!$N345,REG!$AD$2:$AD$124)</f>
        <v>1</v>
      </c>
      <c r="L344" s="6">
        <f>SUMIF(REG!$D$2:$D$124,HISTORICO!$N345,REG!$G$2:$G$124)+SUMIF(REG!$J$2:$J$124,HISTORICO!$N345,REG!$M$2:$M$124)+SUMIF(REG!$P$2:$P$124,HISTORICO!$N345,REG!$S$2:$S$124)+SUMIF(REG!$V$2:$V$124,HISTORICO!$N345,REG!$Y$2:$Y$124)+SUMIF(REG!$AB$2:$AB$124,HISTORICO!$N345,REG!$AE$2:$AE$124)</f>
        <v>0</v>
      </c>
      <c r="M344" s="6">
        <f>SUMIF(REG!$D$2:$D$124,HISTORICO!$N345,REG!$H$2:$H$124)+SUMIF(REG!$J$2:$J$124,HISTORICO!$N345,REG!$N$2:$N$124)+SUMIF(REG!$P$2:$P$124,HISTORICO!$N345,REG!$T$2:$T$124)+SUMIF(REG!$V$2:$V$124,HISTORICO!$N345,REG!$Z$2:$Z$124)+SUMIF(REG!$AB$2:$AB$124,HISTORICO!$N345,REG!$AF$2:$AF$124)</f>
        <v>0</v>
      </c>
      <c r="N344" s="6">
        <f>SUMIF(REG!$D$2:$D$124,HISTORICO!$N345,REG!$I$2:$I$124)+SUMIF(REG!$J$2:$J$124,HISTORICO!$N345,REG!$O$2:$O$124)+SUMIF(REG!$P$2:$P$124,HISTORICO!$N345,REG!$U$2:$U$124)+SUMIF(REG!$V$2:$V$124,HISTORICO!$N345,REG!$AA$2:$AA$124)+SUMIF(REG!$AB$2:$AB$124,HISTORICO!$N345,REG!$AG$2:$AG$124)</f>
        <v>0</v>
      </c>
      <c r="O344" s="6">
        <f>SUM(HISTORICO!$X345:$AA345)</f>
        <v>1</v>
      </c>
      <c r="P344" s="188">
        <f>HISTORICO!$AB345/HISTORICO!$O345</f>
        <v>0.5</v>
      </c>
    </row>
    <row r="345">
      <c r="A345" s="187" t="s">
        <v>742</v>
      </c>
      <c r="B345" s="6">
        <f>SUM(HISTORICO!$P346:$T346)</f>
        <v>0</v>
      </c>
      <c r="C345" s="6">
        <f>COUNTIF(REG!$D$2:$D$124,HISTORICO!$N346)</f>
        <v>0</v>
      </c>
      <c r="D345" s="6">
        <f>COUNTIF(REG!$J$2:$J$124,HISTORICO!$N346)</f>
        <v>0</v>
      </c>
      <c r="E345" s="6">
        <f>COUNTIF(REG!$P$2:$P$124,HISTORICO!$N346)</f>
        <v>0</v>
      </c>
      <c r="F345" s="6">
        <f>COUNTIF(REG!$V$2:$V$124,HISTORICO!$N346)</f>
        <v>0</v>
      </c>
      <c r="G345" s="6">
        <f>COUNTIF(REG!$AB$2:$AB$124,HISTORICO!$N346)</f>
        <v>0</v>
      </c>
      <c r="H345" s="161" t="str">
        <f>HISTORICO!$P346/HISTORICO!$O346</f>
        <v>#DIV/0!</v>
      </c>
      <c r="I345" s="161" t="str">
        <f>HISTORICO!$Q346/HISTORICO!$O346</f>
        <v>#DIV/0!</v>
      </c>
      <c r="J345" s="161" t="str">
        <f>(HISTORICO!$S346+HISTORICO!$T346)/HISTORICO!$O346</f>
        <v>#DIV/0!</v>
      </c>
      <c r="K345" s="6">
        <f>SUMIF(REG!$D$2:$D$124,HISTORICO!$N346,REG!$F$2:$F$124)+SUMIF(REG!$J$2:$J$124,HISTORICO!$N346,REG!$L$2:$L$124)+SUMIF(REG!$P$2:$P$124,HISTORICO!$N346,REG!$R$2:$R$124)+SUMIF(REG!$V$2:$V$124,HISTORICO!$N346,REG!$X$2:$X$124)+SUMIF(REG!$AB$2:$AB$124,HISTORICO!$N346,REG!$AD$2:$AD$124)</f>
        <v>0</v>
      </c>
      <c r="L345" s="6">
        <f>SUMIF(REG!$D$2:$D$124,HISTORICO!$N346,REG!$G$2:$G$124)+SUMIF(REG!$J$2:$J$124,HISTORICO!$N346,REG!$M$2:$M$124)+SUMIF(REG!$P$2:$P$124,HISTORICO!$N346,REG!$S$2:$S$124)+SUMIF(REG!$V$2:$V$124,HISTORICO!$N346,REG!$Y$2:$Y$124)+SUMIF(REG!$AB$2:$AB$124,HISTORICO!$N346,REG!$AE$2:$AE$124)</f>
        <v>0</v>
      </c>
      <c r="M345" s="6">
        <f>SUMIF(REG!$D$2:$D$124,HISTORICO!$N346,REG!$H$2:$H$124)+SUMIF(REG!$J$2:$J$124,HISTORICO!$N346,REG!$N$2:$N$124)+SUMIF(REG!$P$2:$P$124,HISTORICO!$N346,REG!$T$2:$T$124)+SUMIF(REG!$V$2:$V$124,HISTORICO!$N346,REG!$Z$2:$Z$124)+SUMIF(REG!$AB$2:$AB$124,HISTORICO!$N346,REG!$AF$2:$AF$124)</f>
        <v>0</v>
      </c>
      <c r="N345" s="6">
        <f>SUMIF(REG!$D$2:$D$124,HISTORICO!$N346,REG!$I$2:$I$124)+SUMIF(REG!$J$2:$J$124,HISTORICO!$N346,REG!$O$2:$O$124)+SUMIF(REG!$P$2:$P$124,HISTORICO!$N346,REG!$U$2:$U$124)+SUMIF(REG!$V$2:$V$124,HISTORICO!$N346,REG!$AA$2:$AA$124)+SUMIF(REG!$AB$2:$AB$124,HISTORICO!$N346,REG!$AG$2:$AG$124)</f>
        <v>0</v>
      </c>
      <c r="O345" s="6">
        <f>SUM(HISTORICO!$X346:$AA346)</f>
        <v>0</v>
      </c>
      <c r="P345" s="188" t="str">
        <f>HISTORICO!$AB346/HISTORICO!$O346</f>
        <v>#DIV/0!</v>
      </c>
    </row>
    <row r="346">
      <c r="A346" s="187" t="s">
        <v>604</v>
      </c>
      <c r="B346" s="6">
        <f>SUM(HISTORICO!$P347:$T347)</f>
        <v>3</v>
      </c>
      <c r="C346" s="6">
        <f>COUNTIF(REG!$D$2:$D$124,HISTORICO!$N347)</f>
        <v>2</v>
      </c>
      <c r="D346" s="6">
        <f>COUNTIF(REG!$J$2:$J$124,HISTORICO!$N347)</f>
        <v>1</v>
      </c>
      <c r="E346" s="6">
        <f>COUNTIF(REG!$P$2:$P$124,HISTORICO!$N347)</f>
        <v>0</v>
      </c>
      <c r="F346" s="6">
        <f>COUNTIF(REG!$V$2:$V$124,HISTORICO!$N347)</f>
        <v>0</v>
      </c>
      <c r="G346" s="6">
        <f>COUNTIF(REG!$AB$2:$AB$124,HISTORICO!$N347)</f>
        <v>0</v>
      </c>
      <c r="H346" s="161">
        <f>HISTORICO!$P347/HISTORICO!$O347</f>
        <v>0.6666666667</v>
      </c>
      <c r="I346" s="161">
        <f>HISTORICO!$Q347/HISTORICO!$O347</f>
        <v>0.3333333333</v>
      </c>
      <c r="J346" s="161">
        <f>(HISTORICO!$S347+HISTORICO!$T347)/HISTORICO!$O347</f>
        <v>0</v>
      </c>
      <c r="K346" s="6">
        <f>SUMIF(REG!$D$2:$D$124,HISTORICO!$N347,REG!$F$2:$F$124)+SUMIF(REG!$J$2:$J$124,HISTORICO!$N347,REG!$L$2:$L$124)+SUMIF(REG!$P$2:$P$124,HISTORICO!$N347,REG!$R$2:$R$124)+SUMIF(REG!$V$2:$V$124,HISTORICO!$N347,REG!$X$2:$X$124)+SUMIF(REG!$AB$2:$AB$124,HISTORICO!$N347,REG!$AD$2:$AD$124)</f>
        <v>1</v>
      </c>
      <c r="L346" s="6">
        <f>SUMIF(REG!$D$2:$D$124,HISTORICO!$N347,REG!$G$2:$G$124)+SUMIF(REG!$J$2:$J$124,HISTORICO!$N347,REG!$M$2:$M$124)+SUMIF(REG!$P$2:$P$124,HISTORICO!$N347,REG!$S$2:$S$124)+SUMIF(REG!$V$2:$V$124,HISTORICO!$N347,REG!$Y$2:$Y$124)+SUMIF(REG!$AB$2:$AB$124,HISTORICO!$N347,REG!$AE$2:$AE$124)</f>
        <v>5</v>
      </c>
      <c r="M346" s="6">
        <f>SUMIF(REG!$D$2:$D$124,HISTORICO!$N347,REG!$H$2:$H$124)+SUMIF(REG!$J$2:$J$124,HISTORICO!$N347,REG!$N$2:$N$124)+SUMIF(REG!$P$2:$P$124,HISTORICO!$N347,REG!$T$2:$T$124)+SUMIF(REG!$V$2:$V$124,HISTORICO!$N347,REG!$Z$2:$Z$124)+SUMIF(REG!$AB$2:$AB$124,HISTORICO!$N347,REG!$AF$2:$AF$124)</f>
        <v>0</v>
      </c>
      <c r="N346" s="6">
        <f>SUMIF(REG!$D$2:$D$124,HISTORICO!$N347,REG!$I$2:$I$124)+SUMIF(REG!$J$2:$J$124,HISTORICO!$N347,REG!$O$2:$O$124)+SUMIF(REG!$P$2:$P$124,HISTORICO!$N347,REG!$U$2:$U$124)+SUMIF(REG!$V$2:$V$124,HISTORICO!$N347,REG!$AA$2:$AA$124)+SUMIF(REG!$AB$2:$AB$124,HISTORICO!$N347,REG!$AG$2:$AG$124)</f>
        <v>0</v>
      </c>
      <c r="O346" s="6">
        <f>SUM(HISTORICO!$X347:$AA347)</f>
        <v>6</v>
      </c>
      <c r="P346" s="188">
        <f>HISTORICO!$AB347/HISTORICO!$O347</f>
        <v>2</v>
      </c>
    </row>
    <row r="347">
      <c r="A347" s="187" t="s">
        <v>743</v>
      </c>
      <c r="B347" s="6">
        <f>SUM(HISTORICO!$P348:$T348)</f>
        <v>0</v>
      </c>
      <c r="C347" s="6">
        <f>COUNTIF(REG!$D$2:$D$124,HISTORICO!$N348)</f>
        <v>0</v>
      </c>
      <c r="D347" s="6">
        <f>COUNTIF(REG!$J$2:$J$124,HISTORICO!$N348)</f>
        <v>0</v>
      </c>
      <c r="E347" s="6">
        <f>COUNTIF(REG!$P$2:$P$124,HISTORICO!$N348)</f>
        <v>0</v>
      </c>
      <c r="F347" s="6">
        <f>COUNTIF(REG!$V$2:$V$124,HISTORICO!$N348)</f>
        <v>0</v>
      </c>
      <c r="G347" s="6">
        <f>COUNTIF(REG!$AB$2:$AB$124,HISTORICO!$N348)</f>
        <v>0</v>
      </c>
      <c r="H347" s="161" t="str">
        <f>HISTORICO!$P348/HISTORICO!$O348</f>
        <v>#DIV/0!</v>
      </c>
      <c r="I347" s="161" t="str">
        <f>HISTORICO!$Q348/HISTORICO!$O348</f>
        <v>#DIV/0!</v>
      </c>
      <c r="J347" s="161" t="str">
        <f>(HISTORICO!$S348+HISTORICO!$T348)/HISTORICO!$O348</f>
        <v>#DIV/0!</v>
      </c>
      <c r="K347" s="6">
        <f>SUMIF(REG!$D$2:$D$124,HISTORICO!$N348,REG!$F$2:$F$124)+SUMIF(REG!$J$2:$J$124,HISTORICO!$N348,REG!$L$2:$L$124)+SUMIF(REG!$P$2:$P$124,HISTORICO!$N348,REG!$R$2:$R$124)+SUMIF(REG!$V$2:$V$124,HISTORICO!$N348,REG!$X$2:$X$124)+SUMIF(REG!$AB$2:$AB$124,HISTORICO!$N348,REG!$AD$2:$AD$124)</f>
        <v>0</v>
      </c>
      <c r="L347" s="6">
        <f>SUMIF(REG!$D$2:$D$124,HISTORICO!$N348,REG!$G$2:$G$124)+SUMIF(REG!$J$2:$J$124,HISTORICO!$N348,REG!$M$2:$M$124)+SUMIF(REG!$P$2:$P$124,HISTORICO!$N348,REG!$S$2:$S$124)+SUMIF(REG!$V$2:$V$124,HISTORICO!$N348,REG!$Y$2:$Y$124)+SUMIF(REG!$AB$2:$AB$124,HISTORICO!$N348,REG!$AE$2:$AE$124)</f>
        <v>0</v>
      </c>
      <c r="M347" s="6">
        <f>SUMIF(REG!$D$2:$D$124,HISTORICO!$N348,REG!$H$2:$H$124)+SUMIF(REG!$J$2:$J$124,HISTORICO!$N348,REG!$N$2:$N$124)+SUMIF(REG!$P$2:$P$124,HISTORICO!$N348,REG!$T$2:$T$124)+SUMIF(REG!$V$2:$V$124,HISTORICO!$N348,REG!$Z$2:$Z$124)+SUMIF(REG!$AB$2:$AB$124,HISTORICO!$N348,REG!$AF$2:$AF$124)</f>
        <v>0</v>
      </c>
      <c r="N347" s="6">
        <f>SUMIF(REG!$D$2:$D$124,HISTORICO!$N348,REG!$I$2:$I$124)+SUMIF(REG!$J$2:$J$124,HISTORICO!$N348,REG!$O$2:$O$124)+SUMIF(REG!$P$2:$P$124,HISTORICO!$N348,REG!$U$2:$U$124)+SUMIF(REG!$V$2:$V$124,HISTORICO!$N348,REG!$AA$2:$AA$124)+SUMIF(REG!$AB$2:$AB$124,HISTORICO!$N348,REG!$AG$2:$AG$124)</f>
        <v>0</v>
      </c>
      <c r="O347" s="6">
        <f>SUM(HISTORICO!$X348:$AA348)</f>
        <v>0</v>
      </c>
      <c r="P347" s="188" t="str">
        <f>HISTORICO!$AB348/HISTORICO!$O348</f>
        <v>#DIV/0!</v>
      </c>
    </row>
    <row r="348">
      <c r="A348" s="187" t="s">
        <v>745</v>
      </c>
      <c r="B348" s="6">
        <f>SUM(HISTORICO!$P349:$T349)</f>
        <v>1</v>
      </c>
      <c r="C348" s="6">
        <f>COUNTIF(REG!$D$2:$D$124,HISTORICO!$N349)</f>
        <v>0</v>
      </c>
      <c r="D348" s="6">
        <f>COUNTIF(REG!$J$2:$J$124,HISTORICO!$N349)</f>
        <v>1</v>
      </c>
      <c r="E348" s="6">
        <f>COUNTIF(REG!$P$2:$P$124,HISTORICO!$N349)</f>
        <v>0</v>
      </c>
      <c r="F348" s="6">
        <f>COUNTIF(REG!$V$2:$V$124,HISTORICO!$N349)</f>
        <v>0</v>
      </c>
      <c r="G348" s="6">
        <f>COUNTIF(REG!$AB$2:$AB$124,HISTORICO!$N349)</f>
        <v>0</v>
      </c>
      <c r="H348" s="161">
        <f>HISTORICO!$P349/HISTORICO!$O349</f>
        <v>0</v>
      </c>
      <c r="I348" s="161">
        <f>HISTORICO!$Q349/HISTORICO!$O349</f>
        <v>1</v>
      </c>
      <c r="J348" s="161">
        <f>(HISTORICO!$S349+HISTORICO!$T349)/HISTORICO!$O349</f>
        <v>0</v>
      </c>
      <c r="K348" s="6">
        <f>SUMIF(REG!$D$2:$D$124,HISTORICO!$N349,REG!$F$2:$F$124)+SUMIF(REG!$J$2:$J$124,HISTORICO!$N349,REG!$L$2:$L$124)+SUMIF(REG!$P$2:$P$124,HISTORICO!$N349,REG!$R$2:$R$124)+SUMIF(REG!$V$2:$V$124,HISTORICO!$N349,REG!$X$2:$X$124)+SUMIF(REG!$AB$2:$AB$124,HISTORICO!$N349,REG!$AD$2:$AD$124)</f>
        <v>0</v>
      </c>
      <c r="L348" s="6">
        <f>SUMIF(REG!$D$2:$D$124,HISTORICO!$N349,REG!$G$2:$G$124)+SUMIF(REG!$J$2:$J$124,HISTORICO!$N349,REG!$M$2:$M$124)+SUMIF(REG!$P$2:$P$124,HISTORICO!$N349,REG!$S$2:$S$124)+SUMIF(REG!$V$2:$V$124,HISTORICO!$N349,REG!$Y$2:$Y$124)+SUMIF(REG!$AB$2:$AB$124,HISTORICO!$N349,REG!$AE$2:$AE$124)</f>
        <v>0</v>
      </c>
      <c r="M348" s="6">
        <f>SUMIF(REG!$D$2:$D$124,HISTORICO!$N349,REG!$H$2:$H$124)+SUMIF(REG!$J$2:$J$124,HISTORICO!$N349,REG!$N$2:$N$124)+SUMIF(REG!$P$2:$P$124,HISTORICO!$N349,REG!$T$2:$T$124)+SUMIF(REG!$V$2:$V$124,HISTORICO!$N349,REG!$Z$2:$Z$124)+SUMIF(REG!$AB$2:$AB$124,HISTORICO!$N349,REG!$AF$2:$AF$124)</f>
        <v>0</v>
      </c>
      <c r="N348" s="6">
        <f>SUMIF(REG!$D$2:$D$124,HISTORICO!$N349,REG!$I$2:$I$124)+SUMIF(REG!$J$2:$J$124,HISTORICO!$N349,REG!$O$2:$O$124)+SUMIF(REG!$P$2:$P$124,HISTORICO!$N349,REG!$U$2:$U$124)+SUMIF(REG!$V$2:$V$124,HISTORICO!$N349,REG!$AA$2:$AA$124)+SUMIF(REG!$AB$2:$AB$124,HISTORICO!$N349,REG!$AG$2:$AG$124)</f>
        <v>0</v>
      </c>
      <c r="O348" s="6">
        <f>SUM(HISTORICO!$X349:$AA349)</f>
        <v>0</v>
      </c>
      <c r="P348" s="188">
        <f>HISTORICO!$AB349/HISTORICO!$O349</f>
        <v>0</v>
      </c>
    </row>
    <row r="349">
      <c r="A349" s="187" t="s">
        <v>709</v>
      </c>
      <c r="B349" s="6">
        <f>SUM(HISTORICO!$P350:$T350)</f>
        <v>0</v>
      </c>
      <c r="C349" s="6">
        <f>COUNTIF(REG!$D$2:$D$124,HISTORICO!$N350)</f>
        <v>0</v>
      </c>
      <c r="D349" s="6">
        <f>COUNTIF(REG!$J$2:$J$124,HISTORICO!$N350)</f>
        <v>0</v>
      </c>
      <c r="E349" s="6">
        <f>COUNTIF(REG!$P$2:$P$124,HISTORICO!$N350)</f>
        <v>0</v>
      </c>
      <c r="F349" s="6">
        <f>COUNTIF(REG!$V$2:$V$124,HISTORICO!$N350)</f>
        <v>0</v>
      </c>
      <c r="G349" s="6">
        <f>COUNTIF(REG!$AB$2:$AB$124,HISTORICO!$N350)</f>
        <v>0</v>
      </c>
      <c r="H349" s="161" t="str">
        <f>HISTORICO!$P350/HISTORICO!$O350</f>
        <v>#DIV/0!</v>
      </c>
      <c r="I349" s="161" t="str">
        <f>HISTORICO!$Q350/HISTORICO!$O350</f>
        <v>#DIV/0!</v>
      </c>
      <c r="J349" s="161" t="str">
        <f>(HISTORICO!$S350+HISTORICO!$T350)/HISTORICO!$O350</f>
        <v>#DIV/0!</v>
      </c>
      <c r="K349" s="6">
        <f>SUMIF(REG!$D$2:$D$124,HISTORICO!$N350,REG!$F$2:$F$124)+SUMIF(REG!$J$2:$J$124,HISTORICO!$N350,REG!$L$2:$L$124)+SUMIF(REG!$P$2:$P$124,HISTORICO!$N350,REG!$R$2:$R$124)+SUMIF(REG!$V$2:$V$124,HISTORICO!$N350,REG!$X$2:$X$124)+SUMIF(REG!$AB$2:$AB$124,HISTORICO!$N350,REG!$AD$2:$AD$124)</f>
        <v>0</v>
      </c>
      <c r="L349" s="6">
        <f>SUMIF(REG!$D$2:$D$124,HISTORICO!$N350,REG!$G$2:$G$124)+SUMIF(REG!$J$2:$J$124,HISTORICO!$N350,REG!$M$2:$M$124)+SUMIF(REG!$P$2:$P$124,HISTORICO!$N350,REG!$S$2:$S$124)+SUMIF(REG!$V$2:$V$124,HISTORICO!$N350,REG!$Y$2:$Y$124)+SUMIF(REG!$AB$2:$AB$124,HISTORICO!$N350,REG!$AE$2:$AE$124)</f>
        <v>0</v>
      </c>
      <c r="M349" s="6">
        <f>SUMIF(REG!$D$2:$D$124,HISTORICO!$N350,REG!$H$2:$H$124)+SUMIF(REG!$J$2:$J$124,HISTORICO!$N350,REG!$N$2:$N$124)+SUMIF(REG!$P$2:$P$124,HISTORICO!$N350,REG!$T$2:$T$124)+SUMIF(REG!$V$2:$V$124,HISTORICO!$N350,REG!$Z$2:$Z$124)+SUMIF(REG!$AB$2:$AB$124,HISTORICO!$N350,REG!$AF$2:$AF$124)</f>
        <v>0</v>
      </c>
      <c r="N349" s="6">
        <f>SUMIF(REG!$D$2:$D$124,HISTORICO!$N350,REG!$I$2:$I$124)+SUMIF(REG!$J$2:$J$124,HISTORICO!$N350,REG!$O$2:$O$124)+SUMIF(REG!$P$2:$P$124,HISTORICO!$N350,REG!$U$2:$U$124)+SUMIF(REG!$V$2:$V$124,HISTORICO!$N350,REG!$AA$2:$AA$124)+SUMIF(REG!$AB$2:$AB$124,HISTORICO!$N350,REG!$AG$2:$AG$124)</f>
        <v>0</v>
      </c>
      <c r="O349" s="6">
        <f>SUM(HISTORICO!$X350:$AA350)</f>
        <v>0</v>
      </c>
      <c r="P349" s="188" t="str">
        <f>HISTORICO!$AB350/HISTORICO!$O350</f>
        <v>#DIV/0!</v>
      </c>
    </row>
    <row r="350">
      <c r="A350" s="187" t="s">
        <v>744</v>
      </c>
      <c r="B350" s="6">
        <f>SUM(HISTORICO!$P351:$T351)</f>
        <v>0</v>
      </c>
      <c r="C350" s="6">
        <f>COUNTIF(REG!$D$2:$D$124,HISTORICO!$N351)</f>
        <v>0</v>
      </c>
      <c r="D350" s="6">
        <f>COUNTIF(REG!$J$2:$J$124,HISTORICO!$N351)</f>
        <v>0</v>
      </c>
      <c r="E350" s="6">
        <f>COUNTIF(REG!$P$2:$P$124,HISTORICO!$N351)</f>
        <v>0</v>
      </c>
      <c r="F350" s="6">
        <f>COUNTIF(REG!$V$2:$V$124,HISTORICO!$N351)</f>
        <v>0</v>
      </c>
      <c r="G350" s="6">
        <f>COUNTIF(REG!$AB$2:$AB$124,HISTORICO!$N351)</f>
        <v>0</v>
      </c>
      <c r="H350" s="161" t="str">
        <f>HISTORICO!$P351/HISTORICO!$O351</f>
        <v>#DIV/0!</v>
      </c>
      <c r="I350" s="161" t="str">
        <f>HISTORICO!$Q351/HISTORICO!$O351</f>
        <v>#DIV/0!</v>
      </c>
      <c r="J350" s="161" t="str">
        <f>(HISTORICO!$S351+HISTORICO!$T351)/HISTORICO!$O351</f>
        <v>#DIV/0!</v>
      </c>
      <c r="K350" s="6">
        <f>SUMIF(REG!$D$2:$D$124,HISTORICO!$N351,REG!$F$2:$F$124)+SUMIF(REG!$J$2:$J$124,HISTORICO!$N351,REG!$L$2:$L$124)+SUMIF(REG!$P$2:$P$124,HISTORICO!$N351,REG!$R$2:$R$124)+SUMIF(REG!$V$2:$V$124,HISTORICO!$N351,REG!$X$2:$X$124)+SUMIF(REG!$AB$2:$AB$124,HISTORICO!$N351,REG!$AD$2:$AD$124)</f>
        <v>0</v>
      </c>
      <c r="L350" s="6">
        <f>SUMIF(REG!$D$2:$D$124,HISTORICO!$N351,REG!$G$2:$G$124)+SUMIF(REG!$J$2:$J$124,HISTORICO!$N351,REG!$M$2:$M$124)+SUMIF(REG!$P$2:$P$124,HISTORICO!$N351,REG!$S$2:$S$124)+SUMIF(REG!$V$2:$V$124,HISTORICO!$N351,REG!$Y$2:$Y$124)+SUMIF(REG!$AB$2:$AB$124,HISTORICO!$N351,REG!$AE$2:$AE$124)</f>
        <v>0</v>
      </c>
      <c r="M350" s="6">
        <f>SUMIF(REG!$D$2:$D$124,HISTORICO!$N351,REG!$H$2:$H$124)+SUMIF(REG!$J$2:$J$124,HISTORICO!$N351,REG!$N$2:$N$124)+SUMIF(REG!$P$2:$P$124,HISTORICO!$N351,REG!$T$2:$T$124)+SUMIF(REG!$V$2:$V$124,HISTORICO!$N351,REG!$Z$2:$Z$124)+SUMIF(REG!$AB$2:$AB$124,HISTORICO!$N351,REG!$AF$2:$AF$124)</f>
        <v>0</v>
      </c>
      <c r="N350" s="6">
        <f>SUMIF(REG!$D$2:$D$124,HISTORICO!$N351,REG!$I$2:$I$124)+SUMIF(REG!$J$2:$J$124,HISTORICO!$N351,REG!$O$2:$O$124)+SUMIF(REG!$P$2:$P$124,HISTORICO!$N351,REG!$U$2:$U$124)+SUMIF(REG!$V$2:$V$124,HISTORICO!$N351,REG!$AA$2:$AA$124)+SUMIF(REG!$AB$2:$AB$124,HISTORICO!$N351,REG!$AG$2:$AG$124)</f>
        <v>0</v>
      </c>
      <c r="O350" s="6">
        <f>SUM(HISTORICO!$X351:$AA351)</f>
        <v>0</v>
      </c>
      <c r="P350" s="188" t="str">
        <f>HISTORICO!$AB351/HISTORICO!$O351</f>
        <v>#DIV/0!</v>
      </c>
    </row>
    <row r="351">
      <c r="A351" s="187" t="s">
        <v>750</v>
      </c>
      <c r="B351" s="6">
        <f>SUM(HISTORICO!$P352:$T352)</f>
        <v>0</v>
      </c>
      <c r="C351" s="6">
        <f>COUNTIF(REG!$D$2:$D$124,HISTORICO!$N352)</f>
        <v>0</v>
      </c>
      <c r="D351" s="6">
        <f>COUNTIF(REG!$J$2:$J$124,HISTORICO!$N352)</f>
        <v>0</v>
      </c>
      <c r="E351" s="6">
        <f>COUNTIF(REG!$P$2:$P$124,HISTORICO!$N352)</f>
        <v>0</v>
      </c>
      <c r="F351" s="6">
        <f>COUNTIF(REG!$V$2:$V$124,HISTORICO!$N352)</f>
        <v>0</v>
      </c>
      <c r="G351" s="6">
        <f>COUNTIF(REG!$AB$2:$AB$124,HISTORICO!$N352)</f>
        <v>0</v>
      </c>
      <c r="H351" s="161" t="str">
        <f>HISTORICO!$P352/HISTORICO!$O352</f>
        <v>#DIV/0!</v>
      </c>
      <c r="I351" s="161" t="str">
        <f>HISTORICO!$Q352/HISTORICO!$O352</f>
        <v>#DIV/0!</v>
      </c>
      <c r="J351" s="161" t="str">
        <f>(HISTORICO!$S352+HISTORICO!$T352)/HISTORICO!$O352</f>
        <v>#DIV/0!</v>
      </c>
      <c r="K351" s="6">
        <f>SUMIF(REG!$D$2:$D$124,HISTORICO!$N352,REG!$F$2:$F$124)+SUMIF(REG!$J$2:$J$124,HISTORICO!$N352,REG!$L$2:$L$124)+SUMIF(REG!$P$2:$P$124,HISTORICO!$N352,REG!$R$2:$R$124)+SUMIF(REG!$V$2:$V$124,HISTORICO!$N352,REG!$X$2:$X$124)+SUMIF(REG!$AB$2:$AB$124,HISTORICO!$N352,REG!$AD$2:$AD$124)</f>
        <v>0</v>
      </c>
      <c r="L351" s="6">
        <f>SUMIF(REG!$D$2:$D$124,HISTORICO!$N352,REG!$G$2:$G$124)+SUMIF(REG!$J$2:$J$124,HISTORICO!$N352,REG!$M$2:$M$124)+SUMIF(REG!$P$2:$P$124,HISTORICO!$N352,REG!$S$2:$S$124)+SUMIF(REG!$V$2:$V$124,HISTORICO!$N352,REG!$Y$2:$Y$124)+SUMIF(REG!$AB$2:$AB$124,HISTORICO!$N352,REG!$AE$2:$AE$124)</f>
        <v>0</v>
      </c>
      <c r="M351" s="6">
        <f>SUMIF(REG!$D$2:$D$124,HISTORICO!$N352,REG!$H$2:$H$124)+SUMIF(REG!$J$2:$J$124,HISTORICO!$N352,REG!$N$2:$N$124)+SUMIF(REG!$P$2:$P$124,HISTORICO!$N352,REG!$T$2:$T$124)+SUMIF(REG!$V$2:$V$124,HISTORICO!$N352,REG!$Z$2:$Z$124)+SUMIF(REG!$AB$2:$AB$124,HISTORICO!$N352,REG!$AF$2:$AF$124)</f>
        <v>0</v>
      </c>
      <c r="N351" s="6">
        <f>SUMIF(REG!$D$2:$D$124,HISTORICO!$N352,REG!$I$2:$I$124)+SUMIF(REG!$J$2:$J$124,HISTORICO!$N352,REG!$O$2:$O$124)+SUMIF(REG!$P$2:$P$124,HISTORICO!$N352,REG!$U$2:$U$124)+SUMIF(REG!$V$2:$V$124,HISTORICO!$N352,REG!$AA$2:$AA$124)+SUMIF(REG!$AB$2:$AB$124,HISTORICO!$N352,REG!$AG$2:$AG$124)</f>
        <v>0</v>
      </c>
      <c r="O351" s="6">
        <f>SUM(HISTORICO!$X352:$AA352)</f>
        <v>0</v>
      </c>
      <c r="P351" s="188" t="str">
        <f>HISTORICO!$AB352/HISTORICO!$O352</f>
        <v>#DIV/0!</v>
      </c>
    </row>
    <row r="352">
      <c r="A352" s="187" t="s">
        <v>605</v>
      </c>
      <c r="B352" s="6">
        <f>SUM(HISTORICO!$P353:$T353)</f>
        <v>0</v>
      </c>
      <c r="C352" s="6">
        <f>COUNTIF(REG!$D$2:$D$124,HISTORICO!$N353)</f>
        <v>0</v>
      </c>
      <c r="D352" s="6">
        <f>COUNTIF(REG!$J$2:$J$124,HISTORICO!$N353)</f>
        <v>0</v>
      </c>
      <c r="E352" s="6">
        <f>COUNTIF(REG!$P$2:$P$124,HISTORICO!$N353)</f>
        <v>0</v>
      </c>
      <c r="F352" s="6">
        <f>COUNTIF(REG!$V$2:$V$124,HISTORICO!$N353)</f>
        <v>0</v>
      </c>
      <c r="G352" s="6">
        <f>COUNTIF(REG!$AB$2:$AB$124,HISTORICO!$N353)</f>
        <v>0</v>
      </c>
      <c r="H352" s="161" t="str">
        <f>HISTORICO!$P353/HISTORICO!$O353</f>
        <v>#DIV/0!</v>
      </c>
      <c r="I352" s="161" t="str">
        <f>HISTORICO!$Q353/HISTORICO!$O353</f>
        <v>#DIV/0!</v>
      </c>
      <c r="J352" s="161" t="str">
        <f>(HISTORICO!$S353+HISTORICO!$T353)/HISTORICO!$O353</f>
        <v>#DIV/0!</v>
      </c>
      <c r="K352" s="6">
        <f>SUMIF(REG!$D$2:$D$124,HISTORICO!$N353,REG!$F$2:$F$124)+SUMIF(REG!$J$2:$J$124,HISTORICO!$N353,REG!$L$2:$L$124)+SUMIF(REG!$P$2:$P$124,HISTORICO!$N353,REG!$R$2:$R$124)+SUMIF(REG!$V$2:$V$124,HISTORICO!$N353,REG!$X$2:$X$124)+SUMIF(REG!$AB$2:$AB$124,HISTORICO!$N353,REG!$AD$2:$AD$124)</f>
        <v>0</v>
      </c>
      <c r="L352" s="6">
        <f>SUMIF(REG!$D$2:$D$124,HISTORICO!$N353,REG!$G$2:$G$124)+SUMIF(REG!$J$2:$J$124,HISTORICO!$N353,REG!$M$2:$M$124)+SUMIF(REG!$P$2:$P$124,HISTORICO!$N353,REG!$S$2:$S$124)+SUMIF(REG!$V$2:$V$124,HISTORICO!$N353,REG!$Y$2:$Y$124)+SUMIF(REG!$AB$2:$AB$124,HISTORICO!$N353,REG!$AE$2:$AE$124)</f>
        <v>0</v>
      </c>
      <c r="M352" s="6">
        <f>SUMIF(REG!$D$2:$D$124,HISTORICO!$N353,REG!$H$2:$H$124)+SUMIF(REG!$J$2:$J$124,HISTORICO!$N353,REG!$N$2:$N$124)+SUMIF(REG!$P$2:$P$124,HISTORICO!$N353,REG!$T$2:$T$124)+SUMIF(REG!$V$2:$V$124,HISTORICO!$N353,REG!$Z$2:$Z$124)+SUMIF(REG!$AB$2:$AB$124,HISTORICO!$N353,REG!$AF$2:$AF$124)</f>
        <v>0</v>
      </c>
      <c r="N352" s="6">
        <f>SUMIF(REG!$D$2:$D$124,HISTORICO!$N353,REG!$I$2:$I$124)+SUMIF(REG!$J$2:$J$124,HISTORICO!$N353,REG!$O$2:$O$124)+SUMIF(REG!$P$2:$P$124,HISTORICO!$N353,REG!$U$2:$U$124)+SUMIF(REG!$V$2:$V$124,HISTORICO!$N353,REG!$AA$2:$AA$124)+SUMIF(REG!$AB$2:$AB$124,HISTORICO!$N353,REG!$AG$2:$AG$124)</f>
        <v>0</v>
      </c>
      <c r="O352" s="6">
        <f>SUM(HISTORICO!$X353:$AA353)</f>
        <v>0</v>
      </c>
      <c r="P352" s="188" t="str">
        <f>HISTORICO!$AB353/HISTORICO!$O353</f>
        <v>#DIV/0!</v>
      </c>
    </row>
    <row r="353">
      <c r="A353" s="187" t="s">
        <v>746</v>
      </c>
      <c r="B353" s="6">
        <f>SUM(HISTORICO!$P354:$T354)</f>
        <v>5</v>
      </c>
      <c r="C353" s="6">
        <f>COUNTIF(REG!$D$2:$D$124,HISTORICO!$N354)</f>
        <v>1</v>
      </c>
      <c r="D353" s="6">
        <f>COUNTIF(REG!$J$2:$J$124,HISTORICO!$N354)</f>
        <v>3</v>
      </c>
      <c r="E353" s="6">
        <f>COUNTIF(REG!$P$2:$P$124,HISTORICO!$N354)</f>
        <v>1</v>
      </c>
      <c r="F353" s="6">
        <f>COUNTIF(REG!$V$2:$V$124,HISTORICO!$N354)</f>
        <v>0</v>
      </c>
      <c r="G353" s="6">
        <f>COUNTIF(REG!$AB$2:$AB$124,HISTORICO!$N354)</f>
        <v>0</v>
      </c>
      <c r="H353" s="161">
        <f>HISTORICO!$P354/HISTORICO!$O354</f>
        <v>0.2</v>
      </c>
      <c r="I353" s="161">
        <f>HISTORICO!$Q354/HISTORICO!$O354</f>
        <v>0.6</v>
      </c>
      <c r="J353" s="161">
        <f>(HISTORICO!$S354+HISTORICO!$T354)/HISTORICO!$O354</f>
        <v>0</v>
      </c>
      <c r="K353" s="6">
        <f>SUMIF(REG!$D$2:$D$124,HISTORICO!$N354,REG!$F$2:$F$124)+SUMIF(REG!$J$2:$J$124,HISTORICO!$N354,REG!$L$2:$L$124)+SUMIF(REG!$P$2:$P$124,HISTORICO!$N354,REG!$R$2:$R$124)+SUMIF(REG!$V$2:$V$124,HISTORICO!$N354,REG!$X$2:$X$124)+SUMIF(REG!$AB$2:$AB$124,HISTORICO!$N354,REG!$AD$2:$AD$124)</f>
        <v>2</v>
      </c>
      <c r="L353" s="6">
        <f>SUMIF(REG!$D$2:$D$124,HISTORICO!$N354,REG!$G$2:$G$124)+SUMIF(REG!$J$2:$J$124,HISTORICO!$N354,REG!$M$2:$M$124)+SUMIF(REG!$P$2:$P$124,HISTORICO!$N354,REG!$S$2:$S$124)+SUMIF(REG!$V$2:$V$124,HISTORICO!$N354,REG!$Y$2:$Y$124)+SUMIF(REG!$AB$2:$AB$124,HISTORICO!$N354,REG!$AE$2:$AE$124)</f>
        <v>0</v>
      </c>
      <c r="M353" s="6">
        <f>SUMIF(REG!$D$2:$D$124,HISTORICO!$N354,REG!$H$2:$H$124)+SUMIF(REG!$J$2:$J$124,HISTORICO!$N354,REG!$N$2:$N$124)+SUMIF(REG!$P$2:$P$124,HISTORICO!$N354,REG!$T$2:$T$124)+SUMIF(REG!$V$2:$V$124,HISTORICO!$N354,REG!$Z$2:$Z$124)+SUMIF(REG!$AB$2:$AB$124,HISTORICO!$N354,REG!$AF$2:$AF$124)</f>
        <v>0</v>
      </c>
      <c r="N353" s="6">
        <f>SUMIF(REG!$D$2:$D$124,HISTORICO!$N354,REG!$I$2:$I$124)+SUMIF(REG!$J$2:$J$124,HISTORICO!$N354,REG!$O$2:$O$124)+SUMIF(REG!$P$2:$P$124,HISTORICO!$N354,REG!$U$2:$U$124)+SUMIF(REG!$V$2:$V$124,HISTORICO!$N354,REG!$AA$2:$AA$124)+SUMIF(REG!$AB$2:$AB$124,HISTORICO!$N354,REG!$AG$2:$AG$124)</f>
        <v>0</v>
      </c>
      <c r="O353" s="6">
        <f>SUM(HISTORICO!$X354:$AA354)</f>
        <v>2</v>
      </c>
      <c r="P353" s="188">
        <f>HISTORICO!$AB354/HISTORICO!$O354</f>
        <v>0.4</v>
      </c>
    </row>
    <row r="354">
      <c r="A354" s="187" t="s">
        <v>747</v>
      </c>
      <c r="B354" s="6">
        <f>SUM(HISTORICO!$P355:$T355)</f>
        <v>5</v>
      </c>
      <c r="C354" s="6">
        <f>COUNTIF(REG!$D$2:$D$124,HISTORICO!$N355)</f>
        <v>0</v>
      </c>
      <c r="D354" s="6">
        <f>COUNTIF(REG!$J$2:$J$124,HISTORICO!$N355)</f>
        <v>2</v>
      </c>
      <c r="E354" s="6">
        <f>COUNTIF(REG!$P$2:$P$124,HISTORICO!$N355)</f>
        <v>3</v>
      </c>
      <c r="F354" s="6">
        <f>COUNTIF(REG!$V$2:$V$124,HISTORICO!$N355)</f>
        <v>0</v>
      </c>
      <c r="G354" s="6">
        <f>COUNTIF(REG!$AB$2:$AB$124,HISTORICO!$N355)</f>
        <v>0</v>
      </c>
      <c r="H354" s="161">
        <f>HISTORICO!$P355/HISTORICO!$O355</f>
        <v>0</v>
      </c>
      <c r="I354" s="161">
        <f>HISTORICO!$Q355/HISTORICO!$O355</f>
        <v>0.4</v>
      </c>
      <c r="J354" s="161">
        <f>(HISTORICO!$S355+HISTORICO!$T355)/HISTORICO!$O355</f>
        <v>0</v>
      </c>
      <c r="K354" s="6">
        <f>SUMIF(REG!$D$2:$D$124,HISTORICO!$N355,REG!$F$2:$F$124)+SUMIF(REG!$J$2:$J$124,HISTORICO!$N355,REG!$L$2:$L$124)+SUMIF(REG!$P$2:$P$124,HISTORICO!$N355,REG!$R$2:$R$124)+SUMIF(REG!$V$2:$V$124,HISTORICO!$N355,REG!$X$2:$X$124)+SUMIF(REG!$AB$2:$AB$124,HISTORICO!$N355,REG!$AD$2:$AD$124)</f>
        <v>0</v>
      </c>
      <c r="L354" s="6">
        <f>SUMIF(REG!$D$2:$D$124,HISTORICO!$N355,REG!$G$2:$G$124)+SUMIF(REG!$J$2:$J$124,HISTORICO!$N355,REG!$M$2:$M$124)+SUMIF(REG!$P$2:$P$124,HISTORICO!$N355,REG!$S$2:$S$124)+SUMIF(REG!$V$2:$V$124,HISTORICO!$N355,REG!$Y$2:$Y$124)+SUMIF(REG!$AB$2:$AB$124,HISTORICO!$N355,REG!$AE$2:$AE$124)</f>
        <v>0</v>
      </c>
      <c r="M354" s="6">
        <f>SUMIF(REG!$D$2:$D$124,HISTORICO!$N355,REG!$H$2:$H$124)+SUMIF(REG!$J$2:$J$124,HISTORICO!$N355,REG!$N$2:$N$124)+SUMIF(REG!$P$2:$P$124,HISTORICO!$N355,REG!$T$2:$T$124)+SUMIF(REG!$V$2:$V$124,HISTORICO!$N355,REG!$Z$2:$Z$124)+SUMIF(REG!$AB$2:$AB$124,HISTORICO!$N355,REG!$AF$2:$AF$124)</f>
        <v>0</v>
      </c>
      <c r="N354" s="6">
        <f>SUMIF(REG!$D$2:$D$124,HISTORICO!$N355,REG!$I$2:$I$124)+SUMIF(REG!$J$2:$J$124,HISTORICO!$N355,REG!$O$2:$O$124)+SUMIF(REG!$P$2:$P$124,HISTORICO!$N355,REG!$U$2:$U$124)+SUMIF(REG!$V$2:$V$124,HISTORICO!$N355,REG!$AA$2:$AA$124)+SUMIF(REG!$AB$2:$AB$124,HISTORICO!$N355,REG!$AG$2:$AG$124)</f>
        <v>0</v>
      </c>
      <c r="O354" s="6">
        <f>SUM(HISTORICO!$X355:$AA355)</f>
        <v>0</v>
      </c>
      <c r="P354" s="188">
        <f>HISTORICO!$AB355/HISTORICO!$O355</f>
        <v>0</v>
      </c>
    </row>
    <row r="355">
      <c r="A355" s="187" t="s">
        <v>748</v>
      </c>
      <c r="B355" s="6">
        <f>SUM(HISTORICO!$P356:$T356)</f>
        <v>0</v>
      </c>
      <c r="C355" s="6">
        <f>COUNTIF(REG!$D$2:$D$124,HISTORICO!$N356)</f>
        <v>0</v>
      </c>
      <c r="D355" s="6">
        <f>COUNTIF(REG!$J$2:$J$124,HISTORICO!$N356)</f>
        <v>0</v>
      </c>
      <c r="E355" s="6">
        <f>COUNTIF(REG!$P$2:$P$124,HISTORICO!$N356)</f>
        <v>0</v>
      </c>
      <c r="F355" s="6">
        <f>COUNTIF(REG!$V$2:$V$124,HISTORICO!$N356)</f>
        <v>0</v>
      </c>
      <c r="G355" s="6">
        <f>COUNTIF(REG!$AB$2:$AB$124,HISTORICO!$N356)</f>
        <v>0</v>
      </c>
      <c r="H355" s="161" t="str">
        <f>HISTORICO!$P356/HISTORICO!$O356</f>
        <v>#DIV/0!</v>
      </c>
      <c r="I355" s="161" t="str">
        <f>HISTORICO!$Q356/HISTORICO!$O356</f>
        <v>#DIV/0!</v>
      </c>
      <c r="J355" s="161" t="str">
        <f>(HISTORICO!$S356+HISTORICO!$T356)/HISTORICO!$O356</f>
        <v>#DIV/0!</v>
      </c>
      <c r="K355" s="6">
        <f>SUMIF(REG!$D$2:$D$124,HISTORICO!$N356,REG!$F$2:$F$124)+SUMIF(REG!$J$2:$J$124,HISTORICO!$N356,REG!$L$2:$L$124)+SUMIF(REG!$P$2:$P$124,HISTORICO!$N356,REG!$R$2:$R$124)+SUMIF(REG!$V$2:$V$124,HISTORICO!$N356,REG!$X$2:$X$124)+SUMIF(REG!$AB$2:$AB$124,HISTORICO!$N356,REG!$AD$2:$AD$124)</f>
        <v>0</v>
      </c>
      <c r="L355" s="6">
        <f>SUMIF(REG!$D$2:$D$124,HISTORICO!$N356,REG!$G$2:$G$124)+SUMIF(REG!$J$2:$J$124,HISTORICO!$N356,REG!$M$2:$M$124)+SUMIF(REG!$P$2:$P$124,HISTORICO!$N356,REG!$S$2:$S$124)+SUMIF(REG!$V$2:$V$124,HISTORICO!$N356,REG!$Y$2:$Y$124)+SUMIF(REG!$AB$2:$AB$124,HISTORICO!$N356,REG!$AE$2:$AE$124)</f>
        <v>0</v>
      </c>
      <c r="M355" s="6">
        <f>SUMIF(REG!$D$2:$D$124,HISTORICO!$N356,REG!$H$2:$H$124)+SUMIF(REG!$J$2:$J$124,HISTORICO!$N356,REG!$N$2:$N$124)+SUMIF(REG!$P$2:$P$124,HISTORICO!$N356,REG!$T$2:$T$124)+SUMIF(REG!$V$2:$V$124,HISTORICO!$N356,REG!$Z$2:$Z$124)+SUMIF(REG!$AB$2:$AB$124,HISTORICO!$N356,REG!$AF$2:$AF$124)</f>
        <v>0</v>
      </c>
      <c r="N355" s="6">
        <f>SUMIF(REG!$D$2:$D$124,HISTORICO!$N356,REG!$I$2:$I$124)+SUMIF(REG!$J$2:$J$124,HISTORICO!$N356,REG!$O$2:$O$124)+SUMIF(REG!$P$2:$P$124,HISTORICO!$N356,REG!$U$2:$U$124)+SUMIF(REG!$V$2:$V$124,HISTORICO!$N356,REG!$AA$2:$AA$124)+SUMIF(REG!$AB$2:$AB$124,HISTORICO!$N356,REG!$AG$2:$AG$124)</f>
        <v>0</v>
      </c>
      <c r="O355" s="6">
        <f>SUM(HISTORICO!$X356:$AA356)</f>
        <v>0</v>
      </c>
      <c r="P355" s="188" t="str">
        <f>HISTORICO!$AB356/HISTORICO!$O356</f>
        <v>#DIV/0!</v>
      </c>
    </row>
    <row r="356">
      <c r="A356" s="187" t="s">
        <v>749</v>
      </c>
      <c r="B356" s="6">
        <f>SUM(HISTORICO!$P357:$T357)</f>
        <v>0</v>
      </c>
      <c r="C356" s="6">
        <f>COUNTIF(REG!$D$2:$D$124,HISTORICO!$N357)</f>
        <v>0</v>
      </c>
      <c r="D356" s="6">
        <f>COUNTIF(REG!$J$2:$J$124,HISTORICO!$N357)</f>
        <v>0</v>
      </c>
      <c r="E356" s="6">
        <f>COUNTIF(REG!$P$2:$P$124,HISTORICO!$N357)</f>
        <v>0</v>
      </c>
      <c r="F356" s="6">
        <f>COUNTIF(REG!$V$2:$V$124,HISTORICO!$N357)</f>
        <v>0</v>
      </c>
      <c r="G356" s="6">
        <f>COUNTIF(REG!$AB$2:$AB$124,HISTORICO!$N357)</f>
        <v>0</v>
      </c>
      <c r="H356" s="161" t="str">
        <f>HISTORICO!$P357/HISTORICO!$O357</f>
        <v>#DIV/0!</v>
      </c>
      <c r="I356" s="161" t="str">
        <f>HISTORICO!$Q357/HISTORICO!$O357</f>
        <v>#DIV/0!</v>
      </c>
      <c r="J356" s="161" t="str">
        <f>(HISTORICO!$S357+HISTORICO!$T357)/HISTORICO!$O357</f>
        <v>#DIV/0!</v>
      </c>
      <c r="K356" s="6">
        <f>SUMIF(REG!$D$2:$D$124,HISTORICO!$N357,REG!$F$2:$F$124)+SUMIF(REG!$J$2:$J$124,HISTORICO!$N357,REG!$L$2:$L$124)+SUMIF(REG!$P$2:$P$124,HISTORICO!$N357,REG!$R$2:$R$124)+SUMIF(REG!$V$2:$V$124,HISTORICO!$N357,REG!$X$2:$X$124)+SUMIF(REG!$AB$2:$AB$124,HISTORICO!$N357,REG!$AD$2:$AD$124)</f>
        <v>0</v>
      </c>
      <c r="L356" s="6">
        <f>SUMIF(REG!$D$2:$D$124,HISTORICO!$N357,REG!$G$2:$G$124)+SUMIF(REG!$J$2:$J$124,HISTORICO!$N357,REG!$M$2:$M$124)+SUMIF(REG!$P$2:$P$124,HISTORICO!$N357,REG!$S$2:$S$124)+SUMIF(REG!$V$2:$V$124,HISTORICO!$N357,REG!$Y$2:$Y$124)+SUMIF(REG!$AB$2:$AB$124,HISTORICO!$N357,REG!$AE$2:$AE$124)</f>
        <v>0</v>
      </c>
      <c r="M356" s="6">
        <f>SUMIF(REG!$D$2:$D$124,HISTORICO!$N357,REG!$H$2:$H$124)+SUMIF(REG!$J$2:$J$124,HISTORICO!$N357,REG!$N$2:$N$124)+SUMIF(REG!$P$2:$P$124,HISTORICO!$N357,REG!$T$2:$T$124)+SUMIF(REG!$V$2:$V$124,HISTORICO!$N357,REG!$Z$2:$Z$124)+SUMIF(REG!$AB$2:$AB$124,HISTORICO!$N357,REG!$AF$2:$AF$124)</f>
        <v>0</v>
      </c>
      <c r="N356" s="6">
        <f>SUMIF(REG!$D$2:$D$124,HISTORICO!$N357,REG!$I$2:$I$124)+SUMIF(REG!$J$2:$J$124,HISTORICO!$N357,REG!$O$2:$O$124)+SUMIF(REG!$P$2:$P$124,HISTORICO!$N357,REG!$U$2:$U$124)+SUMIF(REG!$V$2:$V$124,HISTORICO!$N357,REG!$AA$2:$AA$124)+SUMIF(REG!$AB$2:$AB$124,HISTORICO!$N357,REG!$AG$2:$AG$124)</f>
        <v>0</v>
      </c>
      <c r="O356" s="6">
        <f>SUM(HISTORICO!$X357:$AA357)</f>
        <v>0</v>
      </c>
      <c r="P356" s="188" t="str">
        <f>HISTORICO!$AB357/HISTORICO!$O357</f>
        <v>#DIV/0!</v>
      </c>
    </row>
    <row r="357">
      <c r="A357" s="187" t="s">
        <v>620</v>
      </c>
      <c r="B357" s="6">
        <f>SUM(HISTORICO!$P358:$T358)</f>
        <v>0</v>
      </c>
      <c r="C357" s="6">
        <f>COUNTIF(REG!$D$2:$D$124,HISTORICO!$N358)</f>
        <v>0</v>
      </c>
      <c r="D357" s="6">
        <f>COUNTIF(REG!$J$2:$J$124,HISTORICO!$N358)</f>
        <v>0</v>
      </c>
      <c r="E357" s="6">
        <f>COUNTIF(REG!$P$2:$P$124,HISTORICO!$N358)</f>
        <v>0</v>
      </c>
      <c r="F357" s="6">
        <f>COUNTIF(REG!$V$2:$V$124,HISTORICO!$N358)</f>
        <v>0</v>
      </c>
      <c r="G357" s="6">
        <f>COUNTIF(REG!$AB$2:$AB$124,HISTORICO!$N358)</f>
        <v>0</v>
      </c>
      <c r="H357" s="161" t="str">
        <f>HISTORICO!$P358/HISTORICO!$O358</f>
        <v>#DIV/0!</v>
      </c>
      <c r="I357" s="161" t="str">
        <f>HISTORICO!$Q358/HISTORICO!$O358</f>
        <v>#DIV/0!</v>
      </c>
      <c r="J357" s="161" t="str">
        <f>(HISTORICO!$S358+HISTORICO!$T358)/HISTORICO!$O358</f>
        <v>#DIV/0!</v>
      </c>
      <c r="K357" s="6">
        <f>SUMIF(REG!$D$2:$D$124,HISTORICO!$N358,REG!$F$2:$F$124)+SUMIF(REG!$J$2:$J$124,HISTORICO!$N358,REG!$L$2:$L$124)+SUMIF(REG!$P$2:$P$124,HISTORICO!$N358,REG!$R$2:$R$124)+SUMIF(REG!$V$2:$V$124,HISTORICO!$N358,REG!$X$2:$X$124)+SUMIF(REG!$AB$2:$AB$124,HISTORICO!$N358,REG!$AD$2:$AD$124)</f>
        <v>0</v>
      </c>
      <c r="L357" s="6">
        <f>SUMIF(REG!$D$2:$D$124,HISTORICO!$N358,REG!$G$2:$G$124)+SUMIF(REG!$J$2:$J$124,HISTORICO!$N358,REG!$M$2:$M$124)+SUMIF(REG!$P$2:$P$124,HISTORICO!$N358,REG!$S$2:$S$124)+SUMIF(REG!$V$2:$V$124,HISTORICO!$N358,REG!$Y$2:$Y$124)+SUMIF(REG!$AB$2:$AB$124,HISTORICO!$N358,REG!$AE$2:$AE$124)</f>
        <v>0</v>
      </c>
      <c r="M357" s="6">
        <f>SUMIF(REG!$D$2:$D$124,HISTORICO!$N358,REG!$H$2:$H$124)+SUMIF(REG!$J$2:$J$124,HISTORICO!$N358,REG!$N$2:$N$124)+SUMIF(REG!$P$2:$P$124,HISTORICO!$N358,REG!$T$2:$T$124)+SUMIF(REG!$V$2:$V$124,HISTORICO!$N358,REG!$Z$2:$Z$124)+SUMIF(REG!$AB$2:$AB$124,HISTORICO!$N358,REG!$AF$2:$AF$124)</f>
        <v>0</v>
      </c>
      <c r="N357" s="6">
        <f>SUMIF(REG!$D$2:$D$124,HISTORICO!$N358,REG!$I$2:$I$124)+SUMIF(REG!$J$2:$J$124,HISTORICO!$N358,REG!$O$2:$O$124)+SUMIF(REG!$P$2:$P$124,HISTORICO!$N358,REG!$U$2:$U$124)+SUMIF(REG!$V$2:$V$124,HISTORICO!$N358,REG!$AA$2:$AA$124)+SUMIF(REG!$AB$2:$AB$124,HISTORICO!$N358,REG!$AG$2:$AG$124)</f>
        <v>0</v>
      </c>
      <c r="O357" s="6">
        <f>SUM(HISTORICO!$X358:$AA358)</f>
        <v>0</v>
      </c>
      <c r="P357" s="188" t="str">
        <f>HISTORICO!$AB358/HISTORICO!$O358</f>
        <v>#DIV/0!</v>
      </c>
    </row>
    <row r="358">
      <c r="A358" s="187" t="s">
        <v>710</v>
      </c>
      <c r="B358" s="6">
        <f>SUM(HISTORICO!$P359:$T359)</f>
        <v>0</v>
      </c>
      <c r="C358" s="6">
        <f>COUNTIF(REG!$D$2:$D$124,HISTORICO!$N359)</f>
        <v>0</v>
      </c>
      <c r="D358" s="6">
        <f>COUNTIF(REG!$J$2:$J$124,HISTORICO!$N359)</f>
        <v>0</v>
      </c>
      <c r="E358" s="6">
        <f>COUNTIF(REG!$P$2:$P$124,HISTORICO!$N359)</f>
        <v>0</v>
      </c>
      <c r="F358" s="6">
        <f>COUNTIF(REG!$V$2:$V$124,HISTORICO!$N359)</f>
        <v>0</v>
      </c>
      <c r="G358" s="6">
        <f>COUNTIF(REG!$AB$2:$AB$124,HISTORICO!$N359)</f>
        <v>0</v>
      </c>
      <c r="H358" s="161" t="str">
        <f>HISTORICO!$P359/HISTORICO!$O359</f>
        <v>#DIV/0!</v>
      </c>
      <c r="I358" s="161" t="str">
        <f>HISTORICO!$Q359/HISTORICO!$O359</f>
        <v>#DIV/0!</v>
      </c>
      <c r="J358" s="161" t="str">
        <f>(HISTORICO!$S359+HISTORICO!$T359)/HISTORICO!$O359</f>
        <v>#DIV/0!</v>
      </c>
      <c r="K358" s="6">
        <f>SUMIF(REG!$D$2:$D$124,HISTORICO!$N359,REG!$F$2:$F$124)+SUMIF(REG!$J$2:$J$124,HISTORICO!$N359,REG!$L$2:$L$124)+SUMIF(REG!$P$2:$P$124,HISTORICO!$N359,REG!$R$2:$R$124)+SUMIF(REG!$V$2:$V$124,HISTORICO!$N359,REG!$X$2:$X$124)+SUMIF(REG!$AB$2:$AB$124,HISTORICO!$N359,REG!$AD$2:$AD$124)</f>
        <v>0</v>
      </c>
      <c r="L358" s="6">
        <f>SUMIF(REG!$D$2:$D$124,HISTORICO!$N359,REG!$G$2:$G$124)+SUMIF(REG!$J$2:$J$124,HISTORICO!$N359,REG!$M$2:$M$124)+SUMIF(REG!$P$2:$P$124,HISTORICO!$N359,REG!$S$2:$S$124)+SUMIF(REG!$V$2:$V$124,HISTORICO!$N359,REG!$Y$2:$Y$124)+SUMIF(REG!$AB$2:$AB$124,HISTORICO!$N359,REG!$AE$2:$AE$124)</f>
        <v>0</v>
      </c>
      <c r="M358" s="6">
        <f>SUMIF(REG!$D$2:$D$124,HISTORICO!$N359,REG!$H$2:$H$124)+SUMIF(REG!$J$2:$J$124,HISTORICO!$N359,REG!$N$2:$N$124)+SUMIF(REG!$P$2:$P$124,HISTORICO!$N359,REG!$T$2:$T$124)+SUMIF(REG!$V$2:$V$124,HISTORICO!$N359,REG!$Z$2:$Z$124)+SUMIF(REG!$AB$2:$AB$124,HISTORICO!$N359,REG!$AF$2:$AF$124)</f>
        <v>0</v>
      </c>
      <c r="N358" s="6">
        <f>SUMIF(REG!$D$2:$D$124,HISTORICO!$N359,REG!$I$2:$I$124)+SUMIF(REG!$J$2:$J$124,HISTORICO!$N359,REG!$O$2:$O$124)+SUMIF(REG!$P$2:$P$124,HISTORICO!$N359,REG!$U$2:$U$124)+SUMIF(REG!$V$2:$V$124,HISTORICO!$N359,REG!$AA$2:$AA$124)+SUMIF(REG!$AB$2:$AB$124,HISTORICO!$N359,REG!$AG$2:$AG$124)</f>
        <v>0</v>
      </c>
      <c r="O358" s="6">
        <f>SUM(HISTORICO!$X359:$AA359)</f>
        <v>0</v>
      </c>
      <c r="P358" s="188" t="str">
        <f>HISTORICO!$AB359/HISTORICO!$O359</f>
        <v>#DIV/0!</v>
      </c>
    </row>
    <row r="359">
      <c r="A359" s="187" t="s">
        <v>711</v>
      </c>
      <c r="B359" s="6">
        <f>SUM(HISTORICO!$P360:$T360)</f>
        <v>0</v>
      </c>
      <c r="C359" s="6">
        <f>COUNTIF(REG!$D$2:$D$124,HISTORICO!$N360)</f>
        <v>0</v>
      </c>
      <c r="D359" s="6">
        <f>COUNTIF(REG!$J$2:$J$124,HISTORICO!$N360)</f>
        <v>0</v>
      </c>
      <c r="E359" s="6">
        <f>COUNTIF(REG!$P$2:$P$124,HISTORICO!$N360)</f>
        <v>0</v>
      </c>
      <c r="F359" s="6">
        <f>COUNTIF(REG!$V$2:$V$124,HISTORICO!$N360)</f>
        <v>0</v>
      </c>
      <c r="G359" s="6">
        <f>COUNTIF(REG!$AB$2:$AB$124,HISTORICO!$N360)</f>
        <v>0</v>
      </c>
      <c r="H359" s="161" t="str">
        <f>HISTORICO!$P360/HISTORICO!$O360</f>
        <v>#DIV/0!</v>
      </c>
      <c r="I359" s="161" t="str">
        <f>HISTORICO!$Q360/HISTORICO!$O360</f>
        <v>#DIV/0!</v>
      </c>
      <c r="J359" s="161" t="str">
        <f>(HISTORICO!$S360+HISTORICO!$T360)/HISTORICO!$O360</f>
        <v>#DIV/0!</v>
      </c>
      <c r="K359" s="6">
        <f>SUMIF(REG!$D$2:$D$124,HISTORICO!$N360,REG!$F$2:$F$124)+SUMIF(REG!$J$2:$J$124,HISTORICO!$N360,REG!$L$2:$L$124)+SUMIF(REG!$P$2:$P$124,HISTORICO!$N360,REG!$R$2:$R$124)+SUMIF(REG!$V$2:$V$124,HISTORICO!$N360,REG!$X$2:$X$124)+SUMIF(REG!$AB$2:$AB$124,HISTORICO!$N360,REG!$AD$2:$AD$124)</f>
        <v>0</v>
      </c>
      <c r="L359" s="6">
        <f>SUMIF(REG!$D$2:$D$124,HISTORICO!$N360,REG!$G$2:$G$124)+SUMIF(REG!$J$2:$J$124,HISTORICO!$N360,REG!$M$2:$M$124)+SUMIF(REG!$P$2:$P$124,HISTORICO!$N360,REG!$S$2:$S$124)+SUMIF(REG!$V$2:$V$124,HISTORICO!$N360,REG!$Y$2:$Y$124)+SUMIF(REG!$AB$2:$AB$124,HISTORICO!$N360,REG!$AE$2:$AE$124)</f>
        <v>0</v>
      </c>
      <c r="M359" s="6">
        <f>SUMIF(REG!$D$2:$D$124,HISTORICO!$N360,REG!$H$2:$H$124)+SUMIF(REG!$J$2:$J$124,HISTORICO!$N360,REG!$N$2:$N$124)+SUMIF(REG!$P$2:$P$124,HISTORICO!$N360,REG!$T$2:$T$124)+SUMIF(REG!$V$2:$V$124,HISTORICO!$N360,REG!$Z$2:$Z$124)+SUMIF(REG!$AB$2:$AB$124,HISTORICO!$N360,REG!$AF$2:$AF$124)</f>
        <v>0</v>
      </c>
      <c r="N359" s="6">
        <f>SUMIF(REG!$D$2:$D$124,HISTORICO!$N360,REG!$I$2:$I$124)+SUMIF(REG!$J$2:$J$124,HISTORICO!$N360,REG!$O$2:$O$124)+SUMIF(REG!$P$2:$P$124,HISTORICO!$N360,REG!$U$2:$U$124)+SUMIF(REG!$V$2:$V$124,HISTORICO!$N360,REG!$AA$2:$AA$124)+SUMIF(REG!$AB$2:$AB$124,HISTORICO!$N360,REG!$AG$2:$AG$124)</f>
        <v>0</v>
      </c>
      <c r="O359" s="6">
        <f>SUM(HISTORICO!$X360:$AA360)</f>
        <v>0</v>
      </c>
      <c r="P359" s="188" t="str">
        <f>HISTORICO!$AB360/HISTORICO!$O360</f>
        <v>#DIV/0!</v>
      </c>
    </row>
    <row r="360">
      <c r="A360" s="187" t="s">
        <v>712</v>
      </c>
      <c r="B360" s="6">
        <f>SUM(HISTORICO!$P361:$T361)</f>
        <v>0</v>
      </c>
      <c r="C360" s="6">
        <f>COUNTIF(REG!$D$2:$D$124,HISTORICO!$N361)</f>
        <v>0</v>
      </c>
      <c r="D360" s="6">
        <f>COUNTIF(REG!$J$2:$J$124,HISTORICO!$N361)</f>
        <v>0</v>
      </c>
      <c r="E360" s="6">
        <f>COUNTIF(REG!$P$2:$P$124,HISTORICO!$N361)</f>
        <v>0</v>
      </c>
      <c r="F360" s="6">
        <f>COUNTIF(REG!$V$2:$V$124,HISTORICO!$N361)</f>
        <v>0</v>
      </c>
      <c r="G360" s="6">
        <f>COUNTIF(REG!$AB$2:$AB$124,HISTORICO!$N361)</f>
        <v>0</v>
      </c>
      <c r="H360" s="161" t="str">
        <f>HISTORICO!$P361/HISTORICO!$O361</f>
        <v>#DIV/0!</v>
      </c>
      <c r="I360" s="161" t="str">
        <f>HISTORICO!$Q361/HISTORICO!$O361</f>
        <v>#DIV/0!</v>
      </c>
      <c r="J360" s="161" t="str">
        <f>(HISTORICO!$S361+HISTORICO!$T361)/HISTORICO!$O361</f>
        <v>#DIV/0!</v>
      </c>
      <c r="K360" s="6">
        <f>SUMIF(REG!$D$2:$D$124,HISTORICO!$N361,REG!$F$2:$F$124)+SUMIF(REG!$J$2:$J$124,HISTORICO!$N361,REG!$L$2:$L$124)+SUMIF(REG!$P$2:$P$124,HISTORICO!$N361,REG!$R$2:$R$124)+SUMIF(REG!$V$2:$V$124,HISTORICO!$N361,REG!$X$2:$X$124)+SUMIF(REG!$AB$2:$AB$124,HISTORICO!$N361,REG!$AD$2:$AD$124)</f>
        <v>0</v>
      </c>
      <c r="L360" s="6">
        <f>SUMIF(REG!$D$2:$D$124,HISTORICO!$N361,REG!$G$2:$G$124)+SUMIF(REG!$J$2:$J$124,HISTORICO!$N361,REG!$M$2:$M$124)+SUMIF(REG!$P$2:$P$124,HISTORICO!$N361,REG!$S$2:$S$124)+SUMIF(REG!$V$2:$V$124,HISTORICO!$N361,REG!$Y$2:$Y$124)+SUMIF(REG!$AB$2:$AB$124,HISTORICO!$N361,REG!$AE$2:$AE$124)</f>
        <v>0</v>
      </c>
      <c r="M360" s="6">
        <f>SUMIF(REG!$D$2:$D$124,HISTORICO!$N361,REG!$H$2:$H$124)+SUMIF(REG!$J$2:$J$124,HISTORICO!$N361,REG!$N$2:$N$124)+SUMIF(REG!$P$2:$P$124,HISTORICO!$N361,REG!$T$2:$T$124)+SUMIF(REG!$V$2:$V$124,HISTORICO!$N361,REG!$Z$2:$Z$124)+SUMIF(REG!$AB$2:$AB$124,HISTORICO!$N361,REG!$AF$2:$AF$124)</f>
        <v>0</v>
      </c>
      <c r="N360" s="6">
        <f>SUMIF(REG!$D$2:$D$124,HISTORICO!$N361,REG!$I$2:$I$124)+SUMIF(REG!$J$2:$J$124,HISTORICO!$N361,REG!$O$2:$O$124)+SUMIF(REG!$P$2:$P$124,HISTORICO!$N361,REG!$U$2:$U$124)+SUMIF(REG!$V$2:$V$124,HISTORICO!$N361,REG!$AA$2:$AA$124)+SUMIF(REG!$AB$2:$AB$124,HISTORICO!$N361,REG!$AG$2:$AG$124)</f>
        <v>0</v>
      </c>
      <c r="O360" s="6">
        <f>SUM(HISTORICO!$X361:$AA361)</f>
        <v>0</v>
      </c>
      <c r="P360" s="188" t="str">
        <f>HISTORICO!$AB361/HISTORICO!$O361</f>
        <v>#DIV/0!</v>
      </c>
    </row>
    <row r="361">
      <c r="A361" s="187" t="s">
        <v>713</v>
      </c>
      <c r="B361" s="6">
        <f>SUM(HISTORICO!$P362:$T362)</f>
        <v>0</v>
      </c>
      <c r="C361" s="6">
        <f>COUNTIF(REG!$D$2:$D$124,HISTORICO!$N362)</f>
        <v>0</v>
      </c>
      <c r="D361" s="6">
        <f>COUNTIF(REG!$J$2:$J$124,HISTORICO!$N362)</f>
        <v>0</v>
      </c>
      <c r="E361" s="6">
        <f>COUNTIF(REG!$P$2:$P$124,HISTORICO!$N362)</f>
        <v>0</v>
      </c>
      <c r="F361" s="6">
        <f>COUNTIF(REG!$V$2:$V$124,HISTORICO!$N362)</f>
        <v>0</v>
      </c>
      <c r="G361" s="6">
        <f>COUNTIF(REG!$AB$2:$AB$124,HISTORICO!$N362)</f>
        <v>0</v>
      </c>
      <c r="H361" s="161" t="str">
        <f>HISTORICO!$P362/HISTORICO!$O362</f>
        <v>#DIV/0!</v>
      </c>
      <c r="I361" s="161" t="str">
        <f>HISTORICO!$Q362/HISTORICO!$O362</f>
        <v>#DIV/0!</v>
      </c>
      <c r="J361" s="161" t="str">
        <f>(HISTORICO!$S362+HISTORICO!$T362)/HISTORICO!$O362</f>
        <v>#DIV/0!</v>
      </c>
      <c r="K361" s="6">
        <f>SUMIF(REG!$D$2:$D$124,HISTORICO!$N362,REG!$F$2:$F$124)+SUMIF(REG!$J$2:$J$124,HISTORICO!$N362,REG!$L$2:$L$124)+SUMIF(REG!$P$2:$P$124,HISTORICO!$N362,REG!$R$2:$R$124)+SUMIF(REG!$V$2:$V$124,HISTORICO!$N362,REG!$X$2:$X$124)+SUMIF(REG!$AB$2:$AB$124,HISTORICO!$N362,REG!$AD$2:$AD$124)</f>
        <v>0</v>
      </c>
      <c r="L361" s="6">
        <f>SUMIF(REG!$D$2:$D$124,HISTORICO!$N362,REG!$G$2:$G$124)+SUMIF(REG!$J$2:$J$124,HISTORICO!$N362,REG!$M$2:$M$124)+SUMIF(REG!$P$2:$P$124,HISTORICO!$N362,REG!$S$2:$S$124)+SUMIF(REG!$V$2:$V$124,HISTORICO!$N362,REG!$Y$2:$Y$124)+SUMIF(REG!$AB$2:$AB$124,HISTORICO!$N362,REG!$AE$2:$AE$124)</f>
        <v>0</v>
      </c>
      <c r="M361" s="6">
        <f>SUMIF(REG!$D$2:$D$124,HISTORICO!$N362,REG!$H$2:$H$124)+SUMIF(REG!$J$2:$J$124,HISTORICO!$N362,REG!$N$2:$N$124)+SUMIF(REG!$P$2:$P$124,HISTORICO!$N362,REG!$T$2:$T$124)+SUMIF(REG!$V$2:$V$124,HISTORICO!$N362,REG!$Z$2:$Z$124)+SUMIF(REG!$AB$2:$AB$124,HISTORICO!$N362,REG!$AF$2:$AF$124)</f>
        <v>0</v>
      </c>
      <c r="N361" s="6">
        <f>SUMIF(REG!$D$2:$D$124,HISTORICO!$N362,REG!$I$2:$I$124)+SUMIF(REG!$J$2:$J$124,HISTORICO!$N362,REG!$O$2:$O$124)+SUMIF(REG!$P$2:$P$124,HISTORICO!$N362,REG!$U$2:$U$124)+SUMIF(REG!$V$2:$V$124,HISTORICO!$N362,REG!$AA$2:$AA$124)+SUMIF(REG!$AB$2:$AB$124,HISTORICO!$N362,REG!$AG$2:$AG$124)</f>
        <v>0</v>
      </c>
      <c r="O361" s="6">
        <f>SUM(HISTORICO!$X362:$AA362)</f>
        <v>0</v>
      </c>
      <c r="P361" s="188" t="str">
        <f>HISTORICO!$AB362/HISTORICO!$O362</f>
        <v>#DIV/0!</v>
      </c>
    </row>
    <row r="362">
      <c r="A362" s="187" t="s">
        <v>714</v>
      </c>
      <c r="B362" s="6">
        <f>SUM(HISTORICO!$P363:$T363)</f>
        <v>1</v>
      </c>
      <c r="C362" s="6">
        <f>COUNTIF(REG!$D$2:$D$124,HISTORICO!$N363)</f>
        <v>0</v>
      </c>
      <c r="D362" s="6">
        <f>COUNTIF(REG!$J$2:$J$124,HISTORICO!$N363)</f>
        <v>0</v>
      </c>
      <c r="E362" s="6">
        <f>COUNTIF(REG!$P$2:$P$124,HISTORICO!$N363)</f>
        <v>1</v>
      </c>
      <c r="F362" s="6">
        <f>COUNTIF(REG!$V$2:$V$124,HISTORICO!$N363)</f>
        <v>0</v>
      </c>
      <c r="G362" s="6">
        <f>COUNTIF(REG!$AB$2:$AB$124,HISTORICO!$N363)</f>
        <v>0</v>
      </c>
      <c r="H362" s="161">
        <f>HISTORICO!$P363/HISTORICO!$O363</f>
        <v>0</v>
      </c>
      <c r="I362" s="161">
        <f>HISTORICO!$Q363/HISTORICO!$O363</f>
        <v>0</v>
      </c>
      <c r="J362" s="161">
        <f>(HISTORICO!$S363+HISTORICO!$T363)/HISTORICO!$O363</f>
        <v>0</v>
      </c>
      <c r="K362" s="6">
        <f>SUMIF(REG!$D$2:$D$124,HISTORICO!$N363,REG!$F$2:$F$124)+SUMIF(REG!$J$2:$J$124,HISTORICO!$N363,REG!$L$2:$L$124)+SUMIF(REG!$P$2:$P$124,HISTORICO!$N363,REG!$R$2:$R$124)+SUMIF(REG!$V$2:$V$124,HISTORICO!$N363,REG!$X$2:$X$124)+SUMIF(REG!$AB$2:$AB$124,HISTORICO!$N363,REG!$AD$2:$AD$124)</f>
        <v>0</v>
      </c>
      <c r="L362" s="6">
        <f>SUMIF(REG!$D$2:$D$124,HISTORICO!$N363,REG!$G$2:$G$124)+SUMIF(REG!$J$2:$J$124,HISTORICO!$N363,REG!$M$2:$M$124)+SUMIF(REG!$P$2:$P$124,HISTORICO!$N363,REG!$S$2:$S$124)+SUMIF(REG!$V$2:$V$124,HISTORICO!$N363,REG!$Y$2:$Y$124)+SUMIF(REG!$AB$2:$AB$124,HISTORICO!$N363,REG!$AE$2:$AE$124)</f>
        <v>0</v>
      </c>
      <c r="M362" s="6">
        <f>SUMIF(REG!$D$2:$D$124,HISTORICO!$N363,REG!$H$2:$H$124)+SUMIF(REG!$J$2:$J$124,HISTORICO!$N363,REG!$N$2:$N$124)+SUMIF(REG!$P$2:$P$124,HISTORICO!$N363,REG!$T$2:$T$124)+SUMIF(REG!$V$2:$V$124,HISTORICO!$N363,REG!$Z$2:$Z$124)+SUMIF(REG!$AB$2:$AB$124,HISTORICO!$N363,REG!$AF$2:$AF$124)</f>
        <v>0</v>
      </c>
      <c r="N362" s="6">
        <f>SUMIF(REG!$D$2:$D$124,HISTORICO!$N363,REG!$I$2:$I$124)+SUMIF(REG!$J$2:$J$124,HISTORICO!$N363,REG!$O$2:$O$124)+SUMIF(REG!$P$2:$P$124,HISTORICO!$N363,REG!$U$2:$U$124)+SUMIF(REG!$V$2:$V$124,HISTORICO!$N363,REG!$AA$2:$AA$124)+SUMIF(REG!$AB$2:$AB$124,HISTORICO!$N363,REG!$AG$2:$AG$124)</f>
        <v>0</v>
      </c>
      <c r="O362" s="6">
        <f>SUM(HISTORICO!$X363:$AA363)</f>
        <v>0</v>
      </c>
      <c r="P362" s="188">
        <f>HISTORICO!$AB363/HISTORICO!$O363</f>
        <v>0</v>
      </c>
    </row>
    <row r="363">
      <c r="A363" s="187" t="s">
        <v>715</v>
      </c>
      <c r="B363" s="6">
        <f>SUM(HISTORICO!$P364:$T364)</f>
        <v>0</v>
      </c>
      <c r="C363" s="6">
        <f>COUNTIF(REG!$D$2:$D$124,HISTORICO!$N364)</f>
        <v>0</v>
      </c>
      <c r="D363" s="6">
        <f>COUNTIF(REG!$J$2:$J$124,HISTORICO!$N364)</f>
        <v>0</v>
      </c>
      <c r="E363" s="6">
        <f>COUNTIF(REG!$P$2:$P$124,HISTORICO!$N364)</f>
        <v>0</v>
      </c>
      <c r="F363" s="6">
        <f>COUNTIF(REG!$V$2:$V$124,HISTORICO!$N364)</f>
        <v>0</v>
      </c>
      <c r="G363" s="6">
        <f>COUNTIF(REG!$AB$2:$AB$124,HISTORICO!$N364)</f>
        <v>0</v>
      </c>
      <c r="H363" s="161" t="str">
        <f>HISTORICO!$P364/HISTORICO!$O364</f>
        <v>#DIV/0!</v>
      </c>
      <c r="I363" s="161" t="str">
        <f>HISTORICO!$Q364/HISTORICO!$O364</f>
        <v>#DIV/0!</v>
      </c>
      <c r="J363" s="161" t="str">
        <f>(HISTORICO!$S364+HISTORICO!$T364)/HISTORICO!$O364</f>
        <v>#DIV/0!</v>
      </c>
      <c r="K363" s="6">
        <f>SUMIF(REG!$D$2:$D$124,HISTORICO!$N364,REG!$F$2:$F$124)+SUMIF(REG!$J$2:$J$124,HISTORICO!$N364,REG!$L$2:$L$124)+SUMIF(REG!$P$2:$P$124,HISTORICO!$N364,REG!$R$2:$R$124)+SUMIF(REG!$V$2:$V$124,HISTORICO!$N364,REG!$X$2:$X$124)+SUMIF(REG!$AB$2:$AB$124,HISTORICO!$N364,REG!$AD$2:$AD$124)</f>
        <v>0</v>
      </c>
      <c r="L363" s="6">
        <f>SUMIF(REG!$D$2:$D$124,HISTORICO!$N364,REG!$G$2:$G$124)+SUMIF(REG!$J$2:$J$124,HISTORICO!$N364,REG!$M$2:$M$124)+SUMIF(REG!$P$2:$P$124,HISTORICO!$N364,REG!$S$2:$S$124)+SUMIF(REG!$V$2:$V$124,HISTORICO!$N364,REG!$Y$2:$Y$124)+SUMIF(REG!$AB$2:$AB$124,HISTORICO!$N364,REG!$AE$2:$AE$124)</f>
        <v>0</v>
      </c>
      <c r="M363" s="6">
        <f>SUMIF(REG!$D$2:$D$124,HISTORICO!$N364,REG!$H$2:$H$124)+SUMIF(REG!$J$2:$J$124,HISTORICO!$N364,REG!$N$2:$N$124)+SUMIF(REG!$P$2:$P$124,HISTORICO!$N364,REG!$T$2:$T$124)+SUMIF(REG!$V$2:$V$124,HISTORICO!$N364,REG!$Z$2:$Z$124)+SUMIF(REG!$AB$2:$AB$124,HISTORICO!$N364,REG!$AF$2:$AF$124)</f>
        <v>0</v>
      </c>
      <c r="N363" s="6">
        <f>SUMIF(REG!$D$2:$D$124,HISTORICO!$N364,REG!$I$2:$I$124)+SUMIF(REG!$J$2:$J$124,HISTORICO!$N364,REG!$O$2:$O$124)+SUMIF(REG!$P$2:$P$124,HISTORICO!$N364,REG!$U$2:$U$124)+SUMIF(REG!$V$2:$V$124,HISTORICO!$N364,REG!$AA$2:$AA$124)+SUMIF(REG!$AB$2:$AB$124,HISTORICO!$N364,REG!$AG$2:$AG$124)</f>
        <v>0</v>
      </c>
      <c r="O363" s="6">
        <f>SUM(HISTORICO!$X364:$AA364)</f>
        <v>0</v>
      </c>
      <c r="P363" s="188" t="str">
        <f>HISTORICO!$AB364/HISTORICO!$O364</f>
        <v>#DIV/0!</v>
      </c>
    </row>
    <row r="364">
      <c r="A364" s="187" t="s">
        <v>716</v>
      </c>
      <c r="B364" s="6">
        <f>SUM(HISTORICO!$P365:$T365)</f>
        <v>0</v>
      </c>
      <c r="C364" s="6">
        <f>COUNTIF(REG!$D$2:$D$124,HISTORICO!$N365)</f>
        <v>0</v>
      </c>
      <c r="D364" s="6">
        <f>COUNTIF(REG!$J$2:$J$124,HISTORICO!$N365)</f>
        <v>0</v>
      </c>
      <c r="E364" s="6">
        <f>COUNTIF(REG!$P$2:$P$124,HISTORICO!$N365)</f>
        <v>0</v>
      </c>
      <c r="F364" s="6">
        <f>COUNTIF(REG!$V$2:$V$124,HISTORICO!$N365)</f>
        <v>0</v>
      </c>
      <c r="G364" s="6">
        <f>COUNTIF(REG!$AB$2:$AB$124,HISTORICO!$N365)</f>
        <v>0</v>
      </c>
      <c r="H364" s="161" t="str">
        <f>HISTORICO!$P365/HISTORICO!$O365</f>
        <v>#DIV/0!</v>
      </c>
      <c r="I364" s="161" t="str">
        <f>HISTORICO!$Q365/HISTORICO!$O365</f>
        <v>#DIV/0!</v>
      </c>
      <c r="J364" s="161" t="str">
        <f>(HISTORICO!$S365+HISTORICO!$T365)/HISTORICO!$O365</f>
        <v>#DIV/0!</v>
      </c>
      <c r="K364" s="6">
        <f>SUMIF(REG!$D$2:$D$124,HISTORICO!$N365,REG!$F$2:$F$124)+SUMIF(REG!$J$2:$J$124,HISTORICO!$N365,REG!$L$2:$L$124)+SUMIF(REG!$P$2:$P$124,HISTORICO!$N365,REG!$R$2:$R$124)+SUMIF(REG!$V$2:$V$124,HISTORICO!$N365,REG!$X$2:$X$124)+SUMIF(REG!$AB$2:$AB$124,HISTORICO!$N365,REG!$AD$2:$AD$124)</f>
        <v>0</v>
      </c>
      <c r="L364" s="6">
        <f>SUMIF(REG!$D$2:$D$124,HISTORICO!$N365,REG!$G$2:$G$124)+SUMIF(REG!$J$2:$J$124,HISTORICO!$N365,REG!$M$2:$M$124)+SUMIF(REG!$P$2:$P$124,HISTORICO!$N365,REG!$S$2:$S$124)+SUMIF(REG!$V$2:$V$124,HISTORICO!$N365,REG!$Y$2:$Y$124)+SUMIF(REG!$AB$2:$AB$124,HISTORICO!$N365,REG!$AE$2:$AE$124)</f>
        <v>0</v>
      </c>
      <c r="M364" s="6">
        <f>SUMIF(REG!$D$2:$D$124,HISTORICO!$N365,REG!$H$2:$H$124)+SUMIF(REG!$J$2:$J$124,HISTORICO!$N365,REG!$N$2:$N$124)+SUMIF(REG!$P$2:$P$124,HISTORICO!$N365,REG!$T$2:$T$124)+SUMIF(REG!$V$2:$V$124,HISTORICO!$N365,REG!$Z$2:$Z$124)+SUMIF(REG!$AB$2:$AB$124,HISTORICO!$N365,REG!$AF$2:$AF$124)</f>
        <v>0</v>
      </c>
      <c r="N364" s="6">
        <f>SUMIF(REG!$D$2:$D$124,HISTORICO!$N365,REG!$I$2:$I$124)+SUMIF(REG!$J$2:$J$124,HISTORICO!$N365,REG!$O$2:$O$124)+SUMIF(REG!$P$2:$P$124,HISTORICO!$N365,REG!$U$2:$U$124)+SUMIF(REG!$V$2:$V$124,HISTORICO!$N365,REG!$AA$2:$AA$124)+SUMIF(REG!$AB$2:$AB$124,HISTORICO!$N365,REG!$AG$2:$AG$124)</f>
        <v>0</v>
      </c>
      <c r="O364" s="6">
        <f>SUM(HISTORICO!$X365:$AA365)</f>
        <v>0</v>
      </c>
      <c r="P364" s="188" t="str">
        <f>HISTORICO!$AB365/HISTORICO!$O365</f>
        <v>#DIV/0!</v>
      </c>
    </row>
    <row r="365">
      <c r="A365" s="187" t="s">
        <v>717</v>
      </c>
      <c r="B365" s="6">
        <f>SUM(HISTORICO!$P366:$T366)</f>
        <v>0</v>
      </c>
      <c r="C365" s="6">
        <f>COUNTIF(REG!$D$2:$D$124,HISTORICO!$N366)</f>
        <v>0</v>
      </c>
      <c r="D365" s="6">
        <f>COUNTIF(REG!$J$2:$J$124,HISTORICO!$N366)</f>
        <v>0</v>
      </c>
      <c r="E365" s="6">
        <f>COUNTIF(REG!$P$2:$P$124,HISTORICO!$N366)</f>
        <v>0</v>
      </c>
      <c r="F365" s="6">
        <f>COUNTIF(REG!$V$2:$V$124,HISTORICO!$N366)</f>
        <v>0</v>
      </c>
      <c r="G365" s="6">
        <f>COUNTIF(REG!$AB$2:$AB$124,HISTORICO!$N366)</f>
        <v>0</v>
      </c>
      <c r="H365" s="161" t="str">
        <f>HISTORICO!$P366/HISTORICO!$O366</f>
        <v>#DIV/0!</v>
      </c>
      <c r="I365" s="161" t="str">
        <f>HISTORICO!$Q366/HISTORICO!$O366</f>
        <v>#DIV/0!</v>
      </c>
      <c r="J365" s="161" t="str">
        <f>(HISTORICO!$S366+HISTORICO!$T366)/HISTORICO!$O366</f>
        <v>#DIV/0!</v>
      </c>
      <c r="K365" s="6">
        <f>SUMIF(REG!$D$2:$D$124,HISTORICO!$N366,REG!$F$2:$F$124)+SUMIF(REG!$J$2:$J$124,HISTORICO!$N366,REG!$L$2:$L$124)+SUMIF(REG!$P$2:$P$124,HISTORICO!$N366,REG!$R$2:$R$124)+SUMIF(REG!$V$2:$V$124,HISTORICO!$N366,REG!$X$2:$X$124)+SUMIF(REG!$AB$2:$AB$124,HISTORICO!$N366,REG!$AD$2:$AD$124)</f>
        <v>0</v>
      </c>
      <c r="L365" s="6">
        <f>SUMIF(REG!$D$2:$D$124,HISTORICO!$N366,REG!$G$2:$G$124)+SUMIF(REG!$J$2:$J$124,HISTORICO!$N366,REG!$M$2:$M$124)+SUMIF(REG!$P$2:$P$124,HISTORICO!$N366,REG!$S$2:$S$124)+SUMIF(REG!$V$2:$V$124,HISTORICO!$N366,REG!$Y$2:$Y$124)+SUMIF(REG!$AB$2:$AB$124,HISTORICO!$N366,REG!$AE$2:$AE$124)</f>
        <v>0</v>
      </c>
      <c r="M365" s="6">
        <f>SUMIF(REG!$D$2:$D$124,HISTORICO!$N366,REG!$H$2:$H$124)+SUMIF(REG!$J$2:$J$124,HISTORICO!$N366,REG!$N$2:$N$124)+SUMIF(REG!$P$2:$P$124,HISTORICO!$N366,REG!$T$2:$T$124)+SUMIF(REG!$V$2:$V$124,HISTORICO!$N366,REG!$Z$2:$Z$124)+SUMIF(REG!$AB$2:$AB$124,HISTORICO!$N366,REG!$AF$2:$AF$124)</f>
        <v>0</v>
      </c>
      <c r="N365" s="6">
        <f>SUMIF(REG!$D$2:$D$124,HISTORICO!$N366,REG!$I$2:$I$124)+SUMIF(REG!$J$2:$J$124,HISTORICO!$N366,REG!$O$2:$O$124)+SUMIF(REG!$P$2:$P$124,HISTORICO!$N366,REG!$U$2:$U$124)+SUMIF(REG!$V$2:$V$124,HISTORICO!$N366,REG!$AA$2:$AA$124)+SUMIF(REG!$AB$2:$AB$124,HISTORICO!$N366,REG!$AG$2:$AG$124)</f>
        <v>0</v>
      </c>
      <c r="O365" s="6">
        <f>SUM(HISTORICO!$X366:$AA366)</f>
        <v>0</v>
      </c>
      <c r="P365" s="188" t="str">
        <f>HISTORICO!$AB366/HISTORICO!$O366</f>
        <v>#DIV/0!</v>
      </c>
    </row>
    <row r="366">
      <c r="A366" s="187" t="s">
        <v>718</v>
      </c>
      <c r="B366" s="6">
        <f>SUM(HISTORICO!$P367:$T367)</f>
        <v>0</v>
      </c>
      <c r="C366" s="6">
        <f>COUNTIF(REG!$D$2:$D$124,HISTORICO!$N367)</f>
        <v>0</v>
      </c>
      <c r="D366" s="6">
        <f>COUNTIF(REG!$J$2:$J$124,HISTORICO!$N367)</f>
        <v>0</v>
      </c>
      <c r="E366" s="6">
        <f>COUNTIF(REG!$P$2:$P$124,HISTORICO!$N367)</f>
        <v>0</v>
      </c>
      <c r="F366" s="6">
        <f>COUNTIF(REG!$V$2:$V$124,HISTORICO!$N367)</f>
        <v>0</v>
      </c>
      <c r="G366" s="6">
        <f>COUNTIF(REG!$AB$2:$AB$124,HISTORICO!$N367)</f>
        <v>0</v>
      </c>
      <c r="H366" s="161" t="str">
        <f>HISTORICO!$P367/HISTORICO!$O367</f>
        <v>#DIV/0!</v>
      </c>
      <c r="I366" s="161" t="str">
        <f>HISTORICO!$Q367/HISTORICO!$O367</f>
        <v>#DIV/0!</v>
      </c>
      <c r="J366" s="161" t="str">
        <f>(HISTORICO!$S367+HISTORICO!$T367)/HISTORICO!$O367</f>
        <v>#DIV/0!</v>
      </c>
      <c r="K366" s="6">
        <f>SUMIF(REG!$D$2:$D$124,HISTORICO!$N367,REG!$F$2:$F$124)+SUMIF(REG!$J$2:$J$124,HISTORICO!$N367,REG!$L$2:$L$124)+SUMIF(REG!$P$2:$P$124,HISTORICO!$N367,REG!$R$2:$R$124)+SUMIF(REG!$V$2:$V$124,HISTORICO!$N367,REG!$X$2:$X$124)+SUMIF(REG!$AB$2:$AB$124,HISTORICO!$N367,REG!$AD$2:$AD$124)</f>
        <v>0</v>
      </c>
      <c r="L366" s="6">
        <f>SUMIF(REG!$D$2:$D$124,HISTORICO!$N367,REG!$G$2:$G$124)+SUMIF(REG!$J$2:$J$124,HISTORICO!$N367,REG!$M$2:$M$124)+SUMIF(REG!$P$2:$P$124,HISTORICO!$N367,REG!$S$2:$S$124)+SUMIF(REG!$V$2:$V$124,HISTORICO!$N367,REG!$Y$2:$Y$124)+SUMIF(REG!$AB$2:$AB$124,HISTORICO!$N367,REG!$AE$2:$AE$124)</f>
        <v>0</v>
      </c>
      <c r="M366" s="6">
        <f>SUMIF(REG!$D$2:$D$124,HISTORICO!$N367,REG!$H$2:$H$124)+SUMIF(REG!$J$2:$J$124,HISTORICO!$N367,REG!$N$2:$N$124)+SUMIF(REG!$P$2:$P$124,HISTORICO!$N367,REG!$T$2:$T$124)+SUMIF(REG!$V$2:$V$124,HISTORICO!$N367,REG!$Z$2:$Z$124)+SUMIF(REG!$AB$2:$AB$124,HISTORICO!$N367,REG!$AF$2:$AF$124)</f>
        <v>0</v>
      </c>
      <c r="N366" s="6">
        <f>SUMIF(REG!$D$2:$D$124,HISTORICO!$N367,REG!$I$2:$I$124)+SUMIF(REG!$J$2:$J$124,HISTORICO!$N367,REG!$O$2:$O$124)+SUMIF(REG!$P$2:$P$124,HISTORICO!$N367,REG!$U$2:$U$124)+SUMIF(REG!$V$2:$V$124,HISTORICO!$N367,REG!$AA$2:$AA$124)+SUMIF(REG!$AB$2:$AB$124,HISTORICO!$N367,REG!$AG$2:$AG$124)</f>
        <v>0</v>
      </c>
      <c r="O366" s="6">
        <f>SUM(HISTORICO!$X367:$AA367)</f>
        <v>0</v>
      </c>
      <c r="P366" s="188" t="str">
        <f>HISTORICO!$AB367/HISTORICO!$O367</f>
        <v>#DIV/0!</v>
      </c>
    </row>
    <row r="367">
      <c r="A367" s="187" t="s">
        <v>719</v>
      </c>
      <c r="B367" s="6">
        <f>SUM(HISTORICO!$P368:$T368)</f>
        <v>2</v>
      </c>
      <c r="C367" s="6">
        <f>COUNTIF(REG!$D$2:$D$124,HISTORICO!$N368)</f>
        <v>0</v>
      </c>
      <c r="D367" s="6">
        <f>COUNTIF(REG!$J$2:$J$124,HISTORICO!$N368)</f>
        <v>1</v>
      </c>
      <c r="E367" s="6">
        <f>COUNTIF(REG!$P$2:$P$124,HISTORICO!$N368)</f>
        <v>1</v>
      </c>
      <c r="F367" s="6">
        <f>COUNTIF(REG!$V$2:$V$124,HISTORICO!$N368)</f>
        <v>0</v>
      </c>
      <c r="G367" s="6">
        <f>COUNTIF(REG!$AB$2:$AB$124,HISTORICO!$N368)</f>
        <v>0</v>
      </c>
      <c r="H367" s="161">
        <f>HISTORICO!$P368/HISTORICO!$O368</f>
        <v>0</v>
      </c>
      <c r="I367" s="161">
        <f>HISTORICO!$Q368/HISTORICO!$O368</f>
        <v>0.5</v>
      </c>
      <c r="J367" s="161">
        <f>(HISTORICO!$S368+HISTORICO!$T368)/HISTORICO!$O368</f>
        <v>0</v>
      </c>
      <c r="K367" s="6">
        <f>SUMIF(REG!$D$2:$D$124,HISTORICO!$N368,REG!$F$2:$F$124)+SUMIF(REG!$J$2:$J$124,HISTORICO!$N368,REG!$L$2:$L$124)+SUMIF(REG!$P$2:$P$124,HISTORICO!$N368,REG!$R$2:$R$124)+SUMIF(REG!$V$2:$V$124,HISTORICO!$N368,REG!$X$2:$X$124)+SUMIF(REG!$AB$2:$AB$124,HISTORICO!$N368,REG!$AD$2:$AD$124)</f>
        <v>0</v>
      </c>
      <c r="L367" s="6">
        <f>SUMIF(REG!$D$2:$D$124,HISTORICO!$N368,REG!$G$2:$G$124)+SUMIF(REG!$J$2:$J$124,HISTORICO!$N368,REG!$M$2:$M$124)+SUMIF(REG!$P$2:$P$124,HISTORICO!$N368,REG!$S$2:$S$124)+SUMIF(REG!$V$2:$V$124,HISTORICO!$N368,REG!$Y$2:$Y$124)+SUMIF(REG!$AB$2:$AB$124,HISTORICO!$N368,REG!$AE$2:$AE$124)</f>
        <v>0</v>
      </c>
      <c r="M367" s="6">
        <f>SUMIF(REG!$D$2:$D$124,HISTORICO!$N368,REG!$H$2:$H$124)+SUMIF(REG!$J$2:$J$124,HISTORICO!$N368,REG!$N$2:$N$124)+SUMIF(REG!$P$2:$P$124,HISTORICO!$N368,REG!$T$2:$T$124)+SUMIF(REG!$V$2:$V$124,HISTORICO!$N368,REG!$Z$2:$Z$124)+SUMIF(REG!$AB$2:$AB$124,HISTORICO!$N368,REG!$AF$2:$AF$124)</f>
        <v>0</v>
      </c>
      <c r="N367" s="6">
        <f>SUMIF(REG!$D$2:$D$124,HISTORICO!$N368,REG!$I$2:$I$124)+SUMIF(REG!$J$2:$J$124,HISTORICO!$N368,REG!$O$2:$O$124)+SUMIF(REG!$P$2:$P$124,HISTORICO!$N368,REG!$U$2:$U$124)+SUMIF(REG!$V$2:$V$124,HISTORICO!$N368,REG!$AA$2:$AA$124)+SUMIF(REG!$AB$2:$AB$124,HISTORICO!$N368,REG!$AG$2:$AG$124)</f>
        <v>0</v>
      </c>
      <c r="O367" s="6">
        <f>SUM(HISTORICO!$X368:$AA368)</f>
        <v>0</v>
      </c>
      <c r="P367" s="188">
        <f>HISTORICO!$AB368/HISTORICO!$O368</f>
        <v>0</v>
      </c>
    </row>
    <row r="368">
      <c r="A368" s="187" t="s">
        <v>630</v>
      </c>
      <c r="B368" s="6">
        <f>SUM(HISTORICO!$P369:$T369)</f>
        <v>4</v>
      </c>
      <c r="C368" s="6">
        <f>COUNTIF(REG!$D$2:$D$124,HISTORICO!$N369)</f>
        <v>0</v>
      </c>
      <c r="D368" s="6">
        <f>COUNTIF(REG!$J$2:$J$124,HISTORICO!$N369)</f>
        <v>3</v>
      </c>
      <c r="E368" s="6">
        <f>COUNTIF(REG!$P$2:$P$124,HISTORICO!$N369)</f>
        <v>0</v>
      </c>
      <c r="F368" s="6">
        <f>COUNTIF(REG!$V$2:$V$124,HISTORICO!$N369)</f>
        <v>1</v>
      </c>
      <c r="G368" s="6">
        <f>COUNTIF(REG!$AB$2:$AB$124,HISTORICO!$N369)</f>
        <v>0</v>
      </c>
      <c r="H368" s="161">
        <f>HISTORICO!$P369/HISTORICO!$O369</f>
        <v>0</v>
      </c>
      <c r="I368" s="161">
        <f>HISTORICO!$Q369/HISTORICO!$O369</f>
        <v>0.75</v>
      </c>
      <c r="J368" s="161">
        <f>(HISTORICO!$S369+HISTORICO!$T369)/HISTORICO!$O369</f>
        <v>0.25</v>
      </c>
      <c r="K368" s="6">
        <f>SUMIF(REG!$D$2:$D$124,HISTORICO!$N369,REG!$F$2:$F$124)+SUMIF(REG!$J$2:$J$124,HISTORICO!$N369,REG!$L$2:$L$124)+SUMIF(REG!$P$2:$P$124,HISTORICO!$N369,REG!$R$2:$R$124)+SUMIF(REG!$V$2:$V$124,HISTORICO!$N369,REG!$X$2:$X$124)+SUMIF(REG!$AB$2:$AB$124,HISTORICO!$N369,REG!$AD$2:$AD$124)</f>
        <v>1</v>
      </c>
      <c r="L368" s="6">
        <f>SUMIF(REG!$D$2:$D$124,HISTORICO!$N369,REG!$G$2:$G$124)+SUMIF(REG!$J$2:$J$124,HISTORICO!$N369,REG!$M$2:$M$124)+SUMIF(REG!$P$2:$P$124,HISTORICO!$N369,REG!$S$2:$S$124)+SUMIF(REG!$V$2:$V$124,HISTORICO!$N369,REG!$Y$2:$Y$124)+SUMIF(REG!$AB$2:$AB$124,HISTORICO!$N369,REG!$AE$2:$AE$124)</f>
        <v>0</v>
      </c>
      <c r="M368" s="6">
        <f>SUMIF(REG!$D$2:$D$124,HISTORICO!$N369,REG!$H$2:$H$124)+SUMIF(REG!$J$2:$J$124,HISTORICO!$N369,REG!$N$2:$N$124)+SUMIF(REG!$P$2:$P$124,HISTORICO!$N369,REG!$T$2:$T$124)+SUMIF(REG!$V$2:$V$124,HISTORICO!$N369,REG!$Z$2:$Z$124)+SUMIF(REG!$AB$2:$AB$124,HISTORICO!$N369,REG!$AF$2:$AF$124)</f>
        <v>0</v>
      </c>
      <c r="N368" s="6">
        <f>SUMIF(REG!$D$2:$D$124,HISTORICO!$N369,REG!$I$2:$I$124)+SUMIF(REG!$J$2:$J$124,HISTORICO!$N369,REG!$O$2:$O$124)+SUMIF(REG!$P$2:$P$124,HISTORICO!$N369,REG!$U$2:$U$124)+SUMIF(REG!$V$2:$V$124,HISTORICO!$N369,REG!$AA$2:$AA$124)+SUMIF(REG!$AB$2:$AB$124,HISTORICO!$N369,REG!$AG$2:$AG$124)</f>
        <v>0</v>
      </c>
      <c r="O368" s="6">
        <f>SUM(HISTORICO!$X369:$AA369)</f>
        <v>1</v>
      </c>
      <c r="P368" s="188">
        <f>HISTORICO!$AB369/HISTORICO!$O369</f>
        <v>0.25</v>
      </c>
    </row>
    <row r="369">
      <c r="A369" s="187" t="s">
        <v>720</v>
      </c>
      <c r="B369" s="6">
        <f>SUM(HISTORICO!$P370:$T370)</f>
        <v>0</v>
      </c>
      <c r="C369" s="6">
        <f>COUNTIF(REG!$D$2:$D$124,HISTORICO!$N370)</f>
        <v>0</v>
      </c>
      <c r="D369" s="6">
        <f>COUNTIF(REG!$J$2:$J$124,HISTORICO!$N370)</f>
        <v>0</v>
      </c>
      <c r="E369" s="6">
        <f>COUNTIF(REG!$P$2:$P$124,HISTORICO!$N370)</f>
        <v>0</v>
      </c>
      <c r="F369" s="6">
        <f>COUNTIF(REG!$V$2:$V$124,HISTORICO!$N370)</f>
        <v>0</v>
      </c>
      <c r="G369" s="6">
        <f>COUNTIF(REG!$AB$2:$AB$124,HISTORICO!$N370)</f>
        <v>0</v>
      </c>
      <c r="H369" s="161" t="str">
        <f>HISTORICO!$P370/HISTORICO!$O370</f>
        <v>#DIV/0!</v>
      </c>
      <c r="I369" s="161" t="str">
        <f>HISTORICO!$Q370/HISTORICO!$O370</f>
        <v>#DIV/0!</v>
      </c>
      <c r="J369" s="161" t="str">
        <f>(HISTORICO!$S370+HISTORICO!$T370)/HISTORICO!$O370</f>
        <v>#DIV/0!</v>
      </c>
      <c r="K369" s="6">
        <f>SUMIF(REG!$D$2:$D$124,HISTORICO!$N370,REG!$F$2:$F$124)+SUMIF(REG!$J$2:$J$124,HISTORICO!$N370,REG!$L$2:$L$124)+SUMIF(REG!$P$2:$P$124,HISTORICO!$N370,REG!$R$2:$R$124)+SUMIF(REG!$V$2:$V$124,HISTORICO!$N370,REG!$X$2:$X$124)+SUMIF(REG!$AB$2:$AB$124,HISTORICO!$N370,REG!$AD$2:$AD$124)</f>
        <v>0</v>
      </c>
      <c r="L369" s="6">
        <f>SUMIF(REG!$D$2:$D$124,HISTORICO!$N370,REG!$G$2:$G$124)+SUMIF(REG!$J$2:$J$124,HISTORICO!$N370,REG!$M$2:$M$124)+SUMIF(REG!$P$2:$P$124,HISTORICO!$N370,REG!$S$2:$S$124)+SUMIF(REG!$V$2:$V$124,HISTORICO!$N370,REG!$Y$2:$Y$124)+SUMIF(REG!$AB$2:$AB$124,HISTORICO!$N370,REG!$AE$2:$AE$124)</f>
        <v>0</v>
      </c>
      <c r="M369" s="6">
        <f>SUMIF(REG!$D$2:$D$124,HISTORICO!$N370,REG!$H$2:$H$124)+SUMIF(REG!$J$2:$J$124,HISTORICO!$N370,REG!$N$2:$N$124)+SUMIF(REG!$P$2:$P$124,HISTORICO!$N370,REG!$T$2:$T$124)+SUMIF(REG!$V$2:$V$124,HISTORICO!$N370,REG!$Z$2:$Z$124)+SUMIF(REG!$AB$2:$AB$124,HISTORICO!$N370,REG!$AF$2:$AF$124)</f>
        <v>0</v>
      </c>
      <c r="N369" s="6">
        <f>SUMIF(REG!$D$2:$D$124,HISTORICO!$N370,REG!$I$2:$I$124)+SUMIF(REG!$J$2:$J$124,HISTORICO!$N370,REG!$O$2:$O$124)+SUMIF(REG!$P$2:$P$124,HISTORICO!$N370,REG!$U$2:$U$124)+SUMIF(REG!$V$2:$V$124,HISTORICO!$N370,REG!$AA$2:$AA$124)+SUMIF(REG!$AB$2:$AB$124,HISTORICO!$N370,REG!$AG$2:$AG$124)</f>
        <v>0</v>
      </c>
      <c r="O369" s="6">
        <f>SUM(HISTORICO!$X370:$AA370)</f>
        <v>0</v>
      </c>
      <c r="P369" s="188" t="str">
        <f>HISTORICO!$AB370/HISTORICO!$O370</f>
        <v>#DIV/0!</v>
      </c>
    </row>
    <row r="370">
      <c r="A370" s="187" t="s">
        <v>637</v>
      </c>
      <c r="B370" s="6">
        <f>SUM(HISTORICO!$P371:$T371)</f>
        <v>3</v>
      </c>
      <c r="C370" s="6">
        <f>COUNTIF(REG!$D$2:$D$124,HISTORICO!$N371)</f>
        <v>0</v>
      </c>
      <c r="D370" s="6">
        <f>COUNTIF(REG!$J$2:$J$124,HISTORICO!$N371)</f>
        <v>2</v>
      </c>
      <c r="E370" s="6">
        <f>COUNTIF(REG!$P$2:$P$124,HISTORICO!$N371)</f>
        <v>1</v>
      </c>
      <c r="F370" s="6">
        <f>COUNTIF(REG!$V$2:$V$124,HISTORICO!$N371)</f>
        <v>0</v>
      </c>
      <c r="G370" s="6">
        <f>COUNTIF(REG!$AB$2:$AB$124,HISTORICO!$N371)</f>
        <v>0</v>
      </c>
      <c r="H370" s="161">
        <f>HISTORICO!$P371/HISTORICO!$O371</f>
        <v>0</v>
      </c>
      <c r="I370" s="161">
        <f>HISTORICO!$Q371/HISTORICO!$O371</f>
        <v>0.6666666667</v>
      </c>
      <c r="J370" s="161">
        <f>(HISTORICO!$S371+HISTORICO!$T371)/HISTORICO!$O371</f>
        <v>0</v>
      </c>
      <c r="K370" s="6">
        <f>SUMIF(REG!$D$2:$D$124,HISTORICO!$N371,REG!$F$2:$F$124)+SUMIF(REG!$J$2:$J$124,HISTORICO!$N371,REG!$L$2:$L$124)+SUMIF(REG!$P$2:$P$124,HISTORICO!$N371,REG!$R$2:$R$124)+SUMIF(REG!$V$2:$V$124,HISTORICO!$N371,REG!$X$2:$X$124)+SUMIF(REG!$AB$2:$AB$124,HISTORICO!$N371,REG!$AD$2:$AD$124)</f>
        <v>2</v>
      </c>
      <c r="L370" s="6">
        <f>SUMIF(REG!$D$2:$D$124,HISTORICO!$N371,REG!$G$2:$G$124)+SUMIF(REG!$J$2:$J$124,HISTORICO!$N371,REG!$M$2:$M$124)+SUMIF(REG!$P$2:$P$124,HISTORICO!$N371,REG!$S$2:$S$124)+SUMIF(REG!$V$2:$V$124,HISTORICO!$N371,REG!$Y$2:$Y$124)+SUMIF(REG!$AB$2:$AB$124,HISTORICO!$N371,REG!$AE$2:$AE$124)</f>
        <v>0</v>
      </c>
      <c r="M370" s="6">
        <f>SUMIF(REG!$D$2:$D$124,HISTORICO!$N371,REG!$H$2:$H$124)+SUMIF(REG!$J$2:$J$124,HISTORICO!$N371,REG!$N$2:$N$124)+SUMIF(REG!$P$2:$P$124,HISTORICO!$N371,REG!$T$2:$T$124)+SUMIF(REG!$V$2:$V$124,HISTORICO!$N371,REG!$Z$2:$Z$124)+SUMIF(REG!$AB$2:$AB$124,HISTORICO!$N371,REG!$AF$2:$AF$124)</f>
        <v>0</v>
      </c>
      <c r="N370" s="6">
        <f>SUMIF(REG!$D$2:$D$124,HISTORICO!$N371,REG!$I$2:$I$124)+SUMIF(REG!$J$2:$J$124,HISTORICO!$N371,REG!$O$2:$O$124)+SUMIF(REG!$P$2:$P$124,HISTORICO!$N371,REG!$U$2:$U$124)+SUMIF(REG!$V$2:$V$124,HISTORICO!$N371,REG!$AA$2:$AA$124)+SUMIF(REG!$AB$2:$AB$124,HISTORICO!$N371,REG!$AG$2:$AG$124)</f>
        <v>0</v>
      </c>
      <c r="O370" s="6">
        <f>SUM(HISTORICO!$X371:$AA371)</f>
        <v>2</v>
      </c>
      <c r="P370" s="188">
        <f>HISTORICO!$AB371/HISTORICO!$O371</f>
        <v>0.6666666667</v>
      </c>
    </row>
    <row r="371">
      <c r="A371" s="187" t="s">
        <v>753</v>
      </c>
      <c r="B371" s="6">
        <f>SUM(HISTORICO!$P372:$T372)</f>
        <v>4</v>
      </c>
      <c r="C371" s="6">
        <f>COUNTIF(REG!$D$2:$D$124,HISTORICO!$N372)</f>
        <v>0</v>
      </c>
      <c r="D371" s="6">
        <f>COUNTIF(REG!$J$2:$J$124,HISTORICO!$N372)</f>
        <v>1</v>
      </c>
      <c r="E371" s="6">
        <f>COUNTIF(REG!$P$2:$P$124,HISTORICO!$N372)</f>
        <v>2</v>
      </c>
      <c r="F371" s="6">
        <f>COUNTIF(REG!$V$2:$V$124,HISTORICO!$N372)</f>
        <v>1</v>
      </c>
      <c r="G371" s="6">
        <f>COUNTIF(REG!$AB$2:$AB$124,HISTORICO!$N372)</f>
        <v>0</v>
      </c>
      <c r="H371" s="161">
        <f>HISTORICO!$P372/HISTORICO!$O372</f>
        <v>0</v>
      </c>
      <c r="I371" s="161">
        <f>HISTORICO!$Q372/HISTORICO!$O372</f>
        <v>0.25</v>
      </c>
      <c r="J371" s="161">
        <f>(HISTORICO!$S372+HISTORICO!$T372)/HISTORICO!$O372</f>
        <v>0.25</v>
      </c>
      <c r="K371" s="6">
        <f>SUMIF(REG!$D$2:$D$124,HISTORICO!$N372,REG!$F$2:$F$124)+SUMIF(REG!$J$2:$J$124,HISTORICO!$N372,REG!$L$2:$L$124)+SUMIF(REG!$P$2:$P$124,HISTORICO!$N372,REG!$R$2:$R$124)+SUMIF(REG!$V$2:$V$124,HISTORICO!$N372,REG!$X$2:$X$124)+SUMIF(REG!$AB$2:$AB$124,HISTORICO!$N372,REG!$AD$2:$AD$124)</f>
        <v>0</v>
      </c>
      <c r="L371" s="6">
        <f>SUMIF(REG!$D$2:$D$124,HISTORICO!$N372,REG!$G$2:$G$124)+SUMIF(REG!$J$2:$J$124,HISTORICO!$N372,REG!$M$2:$M$124)+SUMIF(REG!$P$2:$P$124,HISTORICO!$N372,REG!$S$2:$S$124)+SUMIF(REG!$V$2:$V$124,HISTORICO!$N372,REG!$Y$2:$Y$124)+SUMIF(REG!$AB$2:$AB$124,HISTORICO!$N372,REG!$AE$2:$AE$124)</f>
        <v>0</v>
      </c>
      <c r="M371" s="6">
        <f>SUMIF(REG!$D$2:$D$124,HISTORICO!$N372,REG!$H$2:$H$124)+SUMIF(REG!$J$2:$J$124,HISTORICO!$N372,REG!$N$2:$N$124)+SUMIF(REG!$P$2:$P$124,HISTORICO!$N372,REG!$T$2:$T$124)+SUMIF(REG!$V$2:$V$124,HISTORICO!$N372,REG!$Z$2:$Z$124)+SUMIF(REG!$AB$2:$AB$124,HISTORICO!$N372,REG!$AF$2:$AF$124)</f>
        <v>0</v>
      </c>
      <c r="N371" s="6">
        <f>SUMIF(REG!$D$2:$D$124,HISTORICO!$N372,REG!$I$2:$I$124)+SUMIF(REG!$J$2:$J$124,HISTORICO!$N372,REG!$O$2:$O$124)+SUMIF(REG!$P$2:$P$124,HISTORICO!$N372,REG!$U$2:$U$124)+SUMIF(REG!$V$2:$V$124,HISTORICO!$N372,REG!$AA$2:$AA$124)+SUMIF(REG!$AB$2:$AB$124,HISTORICO!$N372,REG!$AG$2:$AG$124)</f>
        <v>0</v>
      </c>
      <c r="O371" s="6">
        <f>SUM(HISTORICO!$X372:$AA372)</f>
        <v>0</v>
      </c>
      <c r="P371" s="188">
        <f>HISTORICO!$AB372/HISTORICO!$O372</f>
        <v>0</v>
      </c>
    </row>
    <row r="372">
      <c r="A372" s="187" t="s">
        <v>754</v>
      </c>
      <c r="B372" s="6">
        <f>SUM(HISTORICO!$P373:$T373)</f>
        <v>0</v>
      </c>
      <c r="C372" s="6">
        <f>COUNTIF(REG!$D$2:$D$124,HISTORICO!$N373)</f>
        <v>0</v>
      </c>
      <c r="D372" s="6">
        <f>COUNTIF(REG!$J$2:$J$124,HISTORICO!$N373)</f>
        <v>0</v>
      </c>
      <c r="E372" s="6">
        <f>COUNTIF(REG!$P$2:$P$124,HISTORICO!$N373)</f>
        <v>0</v>
      </c>
      <c r="F372" s="6">
        <f>COUNTIF(REG!$V$2:$V$124,HISTORICO!$N373)</f>
        <v>0</v>
      </c>
      <c r="G372" s="6">
        <f>COUNTIF(REG!$AB$2:$AB$124,HISTORICO!$N373)</f>
        <v>0</v>
      </c>
      <c r="H372" s="161" t="str">
        <f>HISTORICO!$P373/HISTORICO!$O373</f>
        <v>#DIV/0!</v>
      </c>
      <c r="I372" s="161" t="str">
        <f>HISTORICO!$Q373/HISTORICO!$O373</f>
        <v>#DIV/0!</v>
      </c>
      <c r="J372" s="161" t="str">
        <f>(HISTORICO!$S373+HISTORICO!$T373)/HISTORICO!$O373</f>
        <v>#DIV/0!</v>
      </c>
      <c r="K372" s="6">
        <f>SUMIF(REG!$D$2:$D$124,HISTORICO!$N373,REG!$F$2:$F$124)+SUMIF(REG!$J$2:$J$124,HISTORICO!$N373,REG!$L$2:$L$124)+SUMIF(REG!$P$2:$P$124,HISTORICO!$N373,REG!$R$2:$R$124)+SUMIF(REG!$V$2:$V$124,HISTORICO!$N373,REG!$X$2:$X$124)+SUMIF(REG!$AB$2:$AB$124,HISTORICO!$N373,REG!$AD$2:$AD$124)</f>
        <v>0</v>
      </c>
      <c r="L372" s="6">
        <f>SUMIF(REG!$D$2:$D$124,HISTORICO!$N373,REG!$G$2:$G$124)+SUMIF(REG!$J$2:$J$124,HISTORICO!$N373,REG!$M$2:$M$124)+SUMIF(REG!$P$2:$P$124,HISTORICO!$N373,REG!$S$2:$S$124)+SUMIF(REG!$V$2:$V$124,HISTORICO!$N373,REG!$Y$2:$Y$124)+SUMIF(REG!$AB$2:$AB$124,HISTORICO!$N373,REG!$AE$2:$AE$124)</f>
        <v>0</v>
      </c>
      <c r="M372" s="6">
        <f>SUMIF(REG!$D$2:$D$124,HISTORICO!$N373,REG!$H$2:$H$124)+SUMIF(REG!$J$2:$J$124,HISTORICO!$N373,REG!$N$2:$N$124)+SUMIF(REG!$P$2:$P$124,HISTORICO!$N373,REG!$T$2:$T$124)+SUMIF(REG!$V$2:$V$124,HISTORICO!$N373,REG!$Z$2:$Z$124)+SUMIF(REG!$AB$2:$AB$124,HISTORICO!$N373,REG!$AF$2:$AF$124)</f>
        <v>0</v>
      </c>
      <c r="N372" s="6">
        <f>SUMIF(REG!$D$2:$D$124,HISTORICO!$N373,REG!$I$2:$I$124)+SUMIF(REG!$J$2:$J$124,HISTORICO!$N373,REG!$O$2:$O$124)+SUMIF(REG!$P$2:$P$124,HISTORICO!$N373,REG!$U$2:$U$124)+SUMIF(REG!$V$2:$V$124,HISTORICO!$N373,REG!$AA$2:$AA$124)+SUMIF(REG!$AB$2:$AB$124,HISTORICO!$N373,REG!$AG$2:$AG$124)</f>
        <v>0</v>
      </c>
      <c r="O372" s="6">
        <f>SUM(HISTORICO!$X373:$AA373)</f>
        <v>0</v>
      </c>
      <c r="P372" s="188" t="str">
        <f>HISTORICO!$AB373/HISTORICO!$O373</f>
        <v>#DIV/0!</v>
      </c>
    </row>
    <row r="373">
      <c r="A373" s="187" t="s">
        <v>688</v>
      </c>
      <c r="B373" s="6">
        <f>SUM(HISTORICO!$P374:$T374)</f>
        <v>3</v>
      </c>
      <c r="C373" s="6">
        <f>COUNTIF(REG!$D$2:$D$124,HISTORICO!$N374)</f>
        <v>0</v>
      </c>
      <c r="D373" s="6">
        <f>COUNTIF(REG!$J$2:$J$124,HISTORICO!$N374)</f>
        <v>1</v>
      </c>
      <c r="E373" s="6">
        <f>COUNTIF(REG!$P$2:$P$124,HISTORICO!$N374)</f>
        <v>0</v>
      </c>
      <c r="F373" s="6">
        <f>COUNTIF(REG!$V$2:$V$124,HISTORICO!$N374)</f>
        <v>2</v>
      </c>
      <c r="G373" s="6">
        <f>COUNTIF(REG!$AB$2:$AB$124,HISTORICO!$N374)</f>
        <v>0</v>
      </c>
      <c r="H373" s="161">
        <f>HISTORICO!$P374/HISTORICO!$O374</f>
        <v>0</v>
      </c>
      <c r="I373" s="161">
        <f>HISTORICO!$Q374/HISTORICO!$O374</f>
        <v>0.3333333333</v>
      </c>
      <c r="J373" s="161">
        <f>(HISTORICO!$S374+HISTORICO!$T374)/HISTORICO!$O374</f>
        <v>0.6666666667</v>
      </c>
      <c r="K373" s="6">
        <f>SUMIF(REG!$D$2:$D$124,HISTORICO!$N374,REG!$F$2:$F$124)+SUMIF(REG!$J$2:$J$124,HISTORICO!$N374,REG!$L$2:$L$124)+SUMIF(REG!$P$2:$P$124,HISTORICO!$N374,REG!$R$2:$R$124)+SUMIF(REG!$V$2:$V$124,HISTORICO!$N374,REG!$X$2:$X$124)+SUMIF(REG!$AB$2:$AB$124,HISTORICO!$N374,REG!$AD$2:$AD$124)</f>
        <v>0</v>
      </c>
      <c r="L373" s="6">
        <f>SUMIF(REG!$D$2:$D$124,HISTORICO!$N374,REG!$G$2:$G$124)+SUMIF(REG!$J$2:$J$124,HISTORICO!$N374,REG!$M$2:$M$124)+SUMIF(REG!$P$2:$P$124,HISTORICO!$N374,REG!$S$2:$S$124)+SUMIF(REG!$V$2:$V$124,HISTORICO!$N374,REG!$Y$2:$Y$124)+SUMIF(REG!$AB$2:$AB$124,HISTORICO!$N374,REG!$AE$2:$AE$124)</f>
        <v>0</v>
      </c>
      <c r="M373" s="6">
        <f>SUMIF(REG!$D$2:$D$124,HISTORICO!$N374,REG!$H$2:$H$124)+SUMIF(REG!$J$2:$J$124,HISTORICO!$N374,REG!$N$2:$N$124)+SUMIF(REG!$P$2:$P$124,HISTORICO!$N374,REG!$T$2:$T$124)+SUMIF(REG!$V$2:$V$124,HISTORICO!$N374,REG!$Z$2:$Z$124)+SUMIF(REG!$AB$2:$AB$124,HISTORICO!$N374,REG!$AF$2:$AF$124)</f>
        <v>0</v>
      </c>
      <c r="N373" s="6">
        <f>SUMIF(REG!$D$2:$D$124,HISTORICO!$N374,REG!$I$2:$I$124)+SUMIF(REG!$J$2:$J$124,HISTORICO!$N374,REG!$O$2:$O$124)+SUMIF(REG!$P$2:$P$124,HISTORICO!$N374,REG!$U$2:$U$124)+SUMIF(REG!$V$2:$V$124,HISTORICO!$N374,REG!$AA$2:$AA$124)+SUMIF(REG!$AB$2:$AB$124,HISTORICO!$N374,REG!$AG$2:$AG$124)</f>
        <v>0</v>
      </c>
      <c r="O373" s="6">
        <f>SUM(HISTORICO!$X374:$AA374)</f>
        <v>0</v>
      </c>
      <c r="P373" s="188">
        <f>HISTORICO!$AB374/HISTORICO!$O374</f>
        <v>0</v>
      </c>
    </row>
    <row r="374">
      <c r="A374" s="187" t="s">
        <v>755</v>
      </c>
      <c r="B374" s="6">
        <f>SUM(HISTORICO!$P375:$T375)</f>
        <v>0</v>
      </c>
      <c r="C374" s="6">
        <f>COUNTIF(REG!$D$2:$D$124,HISTORICO!$N375)</f>
        <v>0</v>
      </c>
      <c r="D374" s="6">
        <f>COUNTIF(REG!$J$2:$J$124,HISTORICO!$N375)</f>
        <v>0</v>
      </c>
      <c r="E374" s="6">
        <f>COUNTIF(REG!$P$2:$P$124,HISTORICO!$N375)</f>
        <v>0</v>
      </c>
      <c r="F374" s="6">
        <f>COUNTIF(REG!$V$2:$V$124,HISTORICO!$N375)</f>
        <v>0</v>
      </c>
      <c r="G374" s="6">
        <f>COUNTIF(REG!$AB$2:$AB$124,HISTORICO!$N375)</f>
        <v>0</v>
      </c>
      <c r="H374" s="161" t="str">
        <f>HISTORICO!$P375/HISTORICO!$O375</f>
        <v>#DIV/0!</v>
      </c>
      <c r="I374" s="161" t="str">
        <f>HISTORICO!$Q375/HISTORICO!$O375</f>
        <v>#DIV/0!</v>
      </c>
      <c r="J374" s="161" t="str">
        <f>(HISTORICO!$S375+HISTORICO!$T375)/HISTORICO!$O375</f>
        <v>#DIV/0!</v>
      </c>
      <c r="K374" s="6">
        <f>SUMIF(REG!$D$2:$D$124,HISTORICO!$N375,REG!$F$2:$F$124)+SUMIF(REG!$J$2:$J$124,HISTORICO!$N375,REG!$L$2:$L$124)+SUMIF(REG!$P$2:$P$124,HISTORICO!$N375,REG!$R$2:$R$124)+SUMIF(REG!$V$2:$V$124,HISTORICO!$N375,REG!$X$2:$X$124)+SUMIF(REG!$AB$2:$AB$124,HISTORICO!$N375,REG!$AD$2:$AD$124)</f>
        <v>0</v>
      </c>
      <c r="L374" s="6">
        <f>SUMIF(REG!$D$2:$D$124,HISTORICO!$N375,REG!$G$2:$G$124)+SUMIF(REG!$J$2:$J$124,HISTORICO!$N375,REG!$M$2:$M$124)+SUMIF(REG!$P$2:$P$124,HISTORICO!$N375,REG!$S$2:$S$124)+SUMIF(REG!$V$2:$V$124,HISTORICO!$N375,REG!$Y$2:$Y$124)+SUMIF(REG!$AB$2:$AB$124,HISTORICO!$N375,REG!$AE$2:$AE$124)</f>
        <v>0</v>
      </c>
      <c r="M374" s="6">
        <f>SUMIF(REG!$D$2:$D$124,HISTORICO!$N375,REG!$H$2:$H$124)+SUMIF(REG!$J$2:$J$124,HISTORICO!$N375,REG!$N$2:$N$124)+SUMIF(REG!$P$2:$P$124,HISTORICO!$N375,REG!$T$2:$T$124)+SUMIF(REG!$V$2:$V$124,HISTORICO!$N375,REG!$Z$2:$Z$124)+SUMIF(REG!$AB$2:$AB$124,HISTORICO!$N375,REG!$AF$2:$AF$124)</f>
        <v>0</v>
      </c>
      <c r="N374" s="6">
        <f>SUMIF(REG!$D$2:$D$124,HISTORICO!$N375,REG!$I$2:$I$124)+SUMIF(REG!$J$2:$J$124,HISTORICO!$N375,REG!$O$2:$O$124)+SUMIF(REG!$P$2:$P$124,HISTORICO!$N375,REG!$U$2:$U$124)+SUMIF(REG!$V$2:$V$124,HISTORICO!$N375,REG!$AA$2:$AA$124)+SUMIF(REG!$AB$2:$AB$124,HISTORICO!$N375,REG!$AG$2:$AG$124)</f>
        <v>0</v>
      </c>
      <c r="O374" s="6">
        <f>SUM(HISTORICO!$X375:$AA375)</f>
        <v>0</v>
      </c>
      <c r="P374" s="188" t="str">
        <f>HISTORICO!$AB375/HISTORICO!$O375</f>
        <v>#DIV/0!</v>
      </c>
    </row>
    <row r="375">
      <c r="A375" s="187" t="s">
        <v>756</v>
      </c>
      <c r="B375" s="6">
        <f>SUM(HISTORICO!$P376:$T376)</f>
        <v>8</v>
      </c>
      <c r="C375" s="6">
        <f>COUNTIF(REG!$D$2:$D$124,HISTORICO!$N376)</f>
        <v>2</v>
      </c>
      <c r="D375" s="6">
        <f>COUNTIF(REG!$J$2:$J$124,HISTORICO!$N376)</f>
        <v>4</v>
      </c>
      <c r="E375" s="6">
        <f>COUNTIF(REG!$P$2:$P$124,HISTORICO!$N376)</f>
        <v>1</v>
      </c>
      <c r="F375" s="6">
        <f>COUNTIF(REG!$V$2:$V$124,HISTORICO!$N376)</f>
        <v>1</v>
      </c>
      <c r="G375" s="6">
        <f>COUNTIF(REG!$AB$2:$AB$124,HISTORICO!$N376)</f>
        <v>0</v>
      </c>
      <c r="H375" s="161">
        <f>HISTORICO!$P376/HISTORICO!$O376</f>
        <v>0.25</v>
      </c>
      <c r="I375" s="161">
        <f>HISTORICO!$Q376/HISTORICO!$O376</f>
        <v>0.5</v>
      </c>
      <c r="J375" s="161">
        <f>(HISTORICO!$S376+HISTORICO!$T376)/HISTORICO!$O376</f>
        <v>0.125</v>
      </c>
      <c r="K375" s="6">
        <f>SUMIF(REG!$D$2:$D$124,HISTORICO!$N376,REG!$F$2:$F$124)+SUMIF(REG!$J$2:$J$124,HISTORICO!$N376,REG!$L$2:$L$124)+SUMIF(REG!$P$2:$P$124,HISTORICO!$N376,REG!$R$2:$R$124)+SUMIF(REG!$V$2:$V$124,HISTORICO!$N376,REG!$X$2:$X$124)+SUMIF(REG!$AB$2:$AB$124,HISTORICO!$N376,REG!$AD$2:$AD$124)</f>
        <v>0</v>
      </c>
      <c r="L375" s="6">
        <f>SUMIF(REG!$D$2:$D$124,HISTORICO!$N376,REG!$G$2:$G$124)+SUMIF(REG!$J$2:$J$124,HISTORICO!$N376,REG!$M$2:$M$124)+SUMIF(REG!$P$2:$P$124,HISTORICO!$N376,REG!$S$2:$S$124)+SUMIF(REG!$V$2:$V$124,HISTORICO!$N376,REG!$Y$2:$Y$124)+SUMIF(REG!$AB$2:$AB$124,HISTORICO!$N376,REG!$AE$2:$AE$124)</f>
        <v>4</v>
      </c>
      <c r="M375" s="6">
        <f>SUMIF(REG!$D$2:$D$124,HISTORICO!$N376,REG!$H$2:$H$124)+SUMIF(REG!$J$2:$J$124,HISTORICO!$N376,REG!$N$2:$N$124)+SUMIF(REG!$P$2:$P$124,HISTORICO!$N376,REG!$T$2:$T$124)+SUMIF(REG!$V$2:$V$124,HISTORICO!$N376,REG!$Z$2:$Z$124)+SUMIF(REG!$AB$2:$AB$124,HISTORICO!$N376,REG!$AF$2:$AF$124)</f>
        <v>1</v>
      </c>
      <c r="N375" s="6">
        <f>SUMIF(REG!$D$2:$D$124,HISTORICO!$N376,REG!$I$2:$I$124)+SUMIF(REG!$J$2:$J$124,HISTORICO!$N376,REG!$O$2:$O$124)+SUMIF(REG!$P$2:$P$124,HISTORICO!$N376,REG!$U$2:$U$124)+SUMIF(REG!$V$2:$V$124,HISTORICO!$N376,REG!$AA$2:$AA$124)+SUMIF(REG!$AB$2:$AB$124,HISTORICO!$N376,REG!$AG$2:$AG$124)</f>
        <v>0</v>
      </c>
      <c r="O375" s="6">
        <f>SUM(HISTORICO!$X376:$AA376)</f>
        <v>5</v>
      </c>
      <c r="P375" s="188">
        <f>HISTORICO!$AB376/HISTORICO!$O376</f>
        <v>0.625</v>
      </c>
    </row>
    <row r="376">
      <c r="A376" s="187" t="s">
        <v>757</v>
      </c>
      <c r="B376" s="6">
        <f>SUM(HISTORICO!$P377:$T377)</f>
        <v>0</v>
      </c>
      <c r="C376" s="6">
        <f>COUNTIF(REG!$D$2:$D$124,HISTORICO!$N377)</f>
        <v>0</v>
      </c>
      <c r="D376" s="6">
        <f>COUNTIF(REG!$J$2:$J$124,HISTORICO!$N377)</f>
        <v>0</v>
      </c>
      <c r="E376" s="6">
        <f>COUNTIF(REG!$P$2:$P$124,HISTORICO!$N377)</f>
        <v>0</v>
      </c>
      <c r="F376" s="6">
        <f>COUNTIF(REG!$V$2:$V$124,HISTORICO!$N377)</f>
        <v>0</v>
      </c>
      <c r="G376" s="6">
        <f>COUNTIF(REG!$AB$2:$AB$124,HISTORICO!$N377)</f>
        <v>0</v>
      </c>
      <c r="H376" s="161" t="str">
        <f>HISTORICO!$P377/HISTORICO!$O377</f>
        <v>#DIV/0!</v>
      </c>
      <c r="I376" s="161" t="str">
        <f>HISTORICO!$Q377/HISTORICO!$O377</f>
        <v>#DIV/0!</v>
      </c>
      <c r="J376" s="161" t="str">
        <f>(HISTORICO!$S377+HISTORICO!$T377)/HISTORICO!$O377</f>
        <v>#DIV/0!</v>
      </c>
      <c r="K376" s="6">
        <f>SUMIF(REG!$D$2:$D$124,HISTORICO!$N377,REG!$F$2:$F$124)+SUMIF(REG!$J$2:$J$124,HISTORICO!$N377,REG!$L$2:$L$124)+SUMIF(REG!$P$2:$P$124,HISTORICO!$N377,REG!$R$2:$R$124)+SUMIF(REG!$V$2:$V$124,HISTORICO!$N377,REG!$X$2:$X$124)+SUMIF(REG!$AB$2:$AB$124,HISTORICO!$N377,REG!$AD$2:$AD$124)</f>
        <v>0</v>
      </c>
      <c r="L376" s="6">
        <f>SUMIF(REG!$D$2:$D$124,HISTORICO!$N377,REG!$G$2:$G$124)+SUMIF(REG!$J$2:$J$124,HISTORICO!$N377,REG!$M$2:$M$124)+SUMIF(REG!$P$2:$P$124,HISTORICO!$N377,REG!$S$2:$S$124)+SUMIF(REG!$V$2:$V$124,HISTORICO!$N377,REG!$Y$2:$Y$124)+SUMIF(REG!$AB$2:$AB$124,HISTORICO!$N377,REG!$AE$2:$AE$124)</f>
        <v>0</v>
      </c>
      <c r="M376" s="6">
        <f>SUMIF(REG!$D$2:$D$124,HISTORICO!$N377,REG!$H$2:$H$124)+SUMIF(REG!$J$2:$J$124,HISTORICO!$N377,REG!$N$2:$N$124)+SUMIF(REG!$P$2:$P$124,HISTORICO!$N377,REG!$T$2:$T$124)+SUMIF(REG!$V$2:$V$124,HISTORICO!$N377,REG!$Z$2:$Z$124)+SUMIF(REG!$AB$2:$AB$124,HISTORICO!$N377,REG!$AF$2:$AF$124)</f>
        <v>0</v>
      </c>
      <c r="N376" s="6">
        <f>SUMIF(REG!$D$2:$D$124,HISTORICO!$N377,REG!$I$2:$I$124)+SUMIF(REG!$J$2:$J$124,HISTORICO!$N377,REG!$O$2:$O$124)+SUMIF(REG!$P$2:$P$124,HISTORICO!$N377,REG!$U$2:$U$124)+SUMIF(REG!$V$2:$V$124,HISTORICO!$N377,REG!$AA$2:$AA$124)+SUMIF(REG!$AB$2:$AB$124,HISTORICO!$N377,REG!$AG$2:$AG$124)</f>
        <v>0</v>
      </c>
      <c r="O376" s="6">
        <f>SUM(HISTORICO!$X377:$AA377)</f>
        <v>0</v>
      </c>
      <c r="P376" s="188" t="str">
        <f>HISTORICO!$AB377/HISTORICO!$O377</f>
        <v>#DIV/0!</v>
      </c>
    </row>
    <row r="377">
      <c r="A377" s="187" t="s">
        <v>550</v>
      </c>
      <c r="B377" s="6">
        <f>SUM(HISTORICO!$P378:$T378)</f>
        <v>0</v>
      </c>
      <c r="C377" s="6">
        <f>COUNTIF(REG!$D$2:$D$124,HISTORICO!$N378)</f>
        <v>0</v>
      </c>
      <c r="D377" s="6">
        <f>COUNTIF(REG!$J$2:$J$124,HISTORICO!$N378)</f>
        <v>0</v>
      </c>
      <c r="E377" s="6">
        <f>COUNTIF(REG!$P$2:$P$124,HISTORICO!$N378)</f>
        <v>0</v>
      </c>
      <c r="F377" s="6">
        <f>COUNTIF(REG!$V$2:$V$124,HISTORICO!$N378)</f>
        <v>0</v>
      </c>
      <c r="G377" s="6">
        <f>COUNTIF(REG!$AB$2:$AB$124,HISTORICO!$N378)</f>
        <v>0</v>
      </c>
      <c r="H377" s="161" t="str">
        <f>HISTORICO!$P378/HISTORICO!$O378</f>
        <v>#DIV/0!</v>
      </c>
      <c r="I377" s="161" t="str">
        <f>HISTORICO!$Q378/HISTORICO!$O378</f>
        <v>#DIV/0!</v>
      </c>
      <c r="J377" s="161" t="str">
        <f>(HISTORICO!$S378+HISTORICO!$T378)/HISTORICO!$O378</f>
        <v>#DIV/0!</v>
      </c>
      <c r="K377" s="6">
        <f>SUMIF(REG!$D$2:$D$124,HISTORICO!$N378,REG!$F$2:$F$124)+SUMIF(REG!$J$2:$J$124,HISTORICO!$N378,REG!$L$2:$L$124)+SUMIF(REG!$P$2:$P$124,HISTORICO!$N378,REG!$R$2:$R$124)+SUMIF(REG!$V$2:$V$124,HISTORICO!$N378,REG!$X$2:$X$124)+SUMIF(REG!$AB$2:$AB$124,HISTORICO!$N378,REG!$AD$2:$AD$124)</f>
        <v>0</v>
      </c>
      <c r="L377" s="6">
        <f>SUMIF(REG!$D$2:$D$124,HISTORICO!$N378,REG!$G$2:$G$124)+SUMIF(REG!$J$2:$J$124,HISTORICO!$N378,REG!$M$2:$M$124)+SUMIF(REG!$P$2:$P$124,HISTORICO!$N378,REG!$S$2:$S$124)+SUMIF(REG!$V$2:$V$124,HISTORICO!$N378,REG!$Y$2:$Y$124)+SUMIF(REG!$AB$2:$AB$124,HISTORICO!$N378,REG!$AE$2:$AE$124)</f>
        <v>0</v>
      </c>
      <c r="M377" s="6">
        <f>SUMIF(REG!$D$2:$D$124,HISTORICO!$N378,REG!$H$2:$H$124)+SUMIF(REG!$J$2:$J$124,HISTORICO!$N378,REG!$N$2:$N$124)+SUMIF(REG!$P$2:$P$124,HISTORICO!$N378,REG!$T$2:$T$124)+SUMIF(REG!$V$2:$V$124,HISTORICO!$N378,REG!$Z$2:$Z$124)+SUMIF(REG!$AB$2:$AB$124,HISTORICO!$N378,REG!$AF$2:$AF$124)</f>
        <v>0</v>
      </c>
      <c r="N377" s="6">
        <f>SUMIF(REG!$D$2:$D$124,HISTORICO!$N378,REG!$I$2:$I$124)+SUMIF(REG!$J$2:$J$124,HISTORICO!$N378,REG!$O$2:$O$124)+SUMIF(REG!$P$2:$P$124,HISTORICO!$N378,REG!$U$2:$U$124)+SUMIF(REG!$V$2:$V$124,HISTORICO!$N378,REG!$AA$2:$AA$124)+SUMIF(REG!$AB$2:$AB$124,HISTORICO!$N378,REG!$AG$2:$AG$124)</f>
        <v>0</v>
      </c>
      <c r="O377" s="6">
        <f>SUM(HISTORICO!$X378:$AA378)</f>
        <v>0</v>
      </c>
      <c r="P377" s="188" t="str">
        <f>HISTORICO!$AB378/HISTORICO!$O378</f>
        <v>#DIV/0!</v>
      </c>
    </row>
    <row r="378">
      <c r="A378" s="187" t="s">
        <v>551</v>
      </c>
      <c r="B378" s="6">
        <f>SUM(HISTORICO!$P379:$T379)</f>
        <v>2</v>
      </c>
      <c r="C378" s="6">
        <f>COUNTIF(REG!$D$2:$D$124,HISTORICO!$N379)</f>
        <v>2</v>
      </c>
      <c r="D378" s="6">
        <f>COUNTIF(REG!$J$2:$J$124,HISTORICO!$N379)</f>
        <v>0</v>
      </c>
      <c r="E378" s="6">
        <f>COUNTIF(REG!$P$2:$P$124,HISTORICO!$N379)</f>
        <v>0</v>
      </c>
      <c r="F378" s="6">
        <f>COUNTIF(REG!$V$2:$V$124,HISTORICO!$N379)</f>
        <v>0</v>
      </c>
      <c r="G378" s="6">
        <f>COUNTIF(REG!$AB$2:$AB$124,HISTORICO!$N379)</f>
        <v>0</v>
      </c>
      <c r="H378" s="161">
        <f>HISTORICO!$P379/HISTORICO!$O379</f>
        <v>1</v>
      </c>
      <c r="I378" s="161">
        <f>HISTORICO!$Q379/HISTORICO!$O379</f>
        <v>0</v>
      </c>
      <c r="J378" s="161">
        <f>(HISTORICO!$S379+HISTORICO!$T379)/HISTORICO!$O379</f>
        <v>0</v>
      </c>
      <c r="K378" s="6">
        <f>SUMIF(REG!$D$2:$D$124,HISTORICO!$N379,REG!$F$2:$F$124)+SUMIF(REG!$J$2:$J$124,HISTORICO!$N379,REG!$L$2:$L$124)+SUMIF(REG!$P$2:$P$124,HISTORICO!$N379,REG!$R$2:$R$124)+SUMIF(REG!$V$2:$V$124,HISTORICO!$N379,REG!$X$2:$X$124)+SUMIF(REG!$AB$2:$AB$124,HISTORICO!$N379,REG!$AD$2:$AD$124)</f>
        <v>0</v>
      </c>
      <c r="L378" s="6">
        <f>SUMIF(REG!$D$2:$D$124,HISTORICO!$N379,REG!$G$2:$G$124)+SUMIF(REG!$J$2:$J$124,HISTORICO!$N379,REG!$M$2:$M$124)+SUMIF(REG!$P$2:$P$124,HISTORICO!$N379,REG!$S$2:$S$124)+SUMIF(REG!$V$2:$V$124,HISTORICO!$N379,REG!$Y$2:$Y$124)+SUMIF(REG!$AB$2:$AB$124,HISTORICO!$N379,REG!$AE$2:$AE$124)</f>
        <v>0</v>
      </c>
      <c r="M378" s="6">
        <f>SUMIF(REG!$D$2:$D$124,HISTORICO!$N379,REG!$H$2:$H$124)+SUMIF(REG!$J$2:$J$124,HISTORICO!$N379,REG!$N$2:$N$124)+SUMIF(REG!$P$2:$P$124,HISTORICO!$N379,REG!$T$2:$T$124)+SUMIF(REG!$V$2:$V$124,HISTORICO!$N379,REG!$Z$2:$Z$124)+SUMIF(REG!$AB$2:$AB$124,HISTORICO!$N379,REG!$AF$2:$AF$124)</f>
        <v>0</v>
      </c>
      <c r="N378" s="6">
        <f>SUMIF(REG!$D$2:$D$124,HISTORICO!$N379,REG!$I$2:$I$124)+SUMIF(REG!$J$2:$J$124,HISTORICO!$N379,REG!$O$2:$O$124)+SUMIF(REG!$P$2:$P$124,HISTORICO!$N379,REG!$U$2:$U$124)+SUMIF(REG!$V$2:$V$124,HISTORICO!$N379,REG!$AA$2:$AA$124)+SUMIF(REG!$AB$2:$AB$124,HISTORICO!$N379,REG!$AG$2:$AG$124)</f>
        <v>6</v>
      </c>
      <c r="O378" s="6">
        <f>SUM(HISTORICO!$X379:$AA379)</f>
        <v>6</v>
      </c>
      <c r="P378" s="188">
        <f>HISTORICO!$AB379/HISTORICO!$O379</f>
        <v>3</v>
      </c>
    </row>
    <row r="379">
      <c r="A379" s="187" t="s">
        <v>670</v>
      </c>
      <c r="B379" s="6">
        <f>SUM(HISTORICO!$P380:$T380)</f>
        <v>0</v>
      </c>
      <c r="C379" s="6">
        <f>COUNTIF(REG!$D$2:$D$124,HISTORICO!$N380)</f>
        <v>0</v>
      </c>
      <c r="D379" s="6">
        <f>COUNTIF(REG!$J$2:$J$124,HISTORICO!$N380)</f>
        <v>0</v>
      </c>
      <c r="E379" s="6">
        <f>COUNTIF(REG!$P$2:$P$124,HISTORICO!$N380)</f>
        <v>0</v>
      </c>
      <c r="F379" s="6">
        <f>COUNTIF(REG!$V$2:$V$124,HISTORICO!$N380)</f>
        <v>0</v>
      </c>
      <c r="G379" s="6">
        <f>COUNTIF(REG!$AB$2:$AB$124,HISTORICO!$N380)</f>
        <v>0</v>
      </c>
      <c r="H379" s="161" t="str">
        <f>HISTORICO!$P380/HISTORICO!$O380</f>
        <v>#DIV/0!</v>
      </c>
      <c r="I379" s="161" t="str">
        <f>HISTORICO!$Q380/HISTORICO!$O380</f>
        <v>#DIV/0!</v>
      </c>
      <c r="J379" s="161" t="str">
        <f>(HISTORICO!$S380+HISTORICO!$T380)/HISTORICO!$O380</f>
        <v>#DIV/0!</v>
      </c>
      <c r="K379" s="6">
        <f>SUMIF(REG!$D$2:$D$124,HISTORICO!$N380,REG!$F$2:$F$124)+SUMIF(REG!$J$2:$J$124,HISTORICO!$N380,REG!$L$2:$L$124)+SUMIF(REG!$P$2:$P$124,HISTORICO!$N380,REG!$R$2:$R$124)+SUMIF(REG!$V$2:$V$124,HISTORICO!$N380,REG!$X$2:$X$124)+SUMIF(REG!$AB$2:$AB$124,HISTORICO!$N380,REG!$AD$2:$AD$124)</f>
        <v>0</v>
      </c>
      <c r="L379" s="6">
        <f>SUMIF(REG!$D$2:$D$124,HISTORICO!$N380,REG!$G$2:$G$124)+SUMIF(REG!$J$2:$J$124,HISTORICO!$N380,REG!$M$2:$M$124)+SUMIF(REG!$P$2:$P$124,HISTORICO!$N380,REG!$S$2:$S$124)+SUMIF(REG!$V$2:$V$124,HISTORICO!$N380,REG!$Y$2:$Y$124)+SUMIF(REG!$AB$2:$AB$124,HISTORICO!$N380,REG!$AE$2:$AE$124)</f>
        <v>0</v>
      </c>
      <c r="M379" s="6">
        <f>SUMIF(REG!$D$2:$D$124,HISTORICO!$N380,REG!$H$2:$H$124)+SUMIF(REG!$J$2:$J$124,HISTORICO!$N380,REG!$N$2:$N$124)+SUMIF(REG!$P$2:$P$124,HISTORICO!$N380,REG!$T$2:$T$124)+SUMIF(REG!$V$2:$V$124,HISTORICO!$N380,REG!$Z$2:$Z$124)+SUMIF(REG!$AB$2:$AB$124,HISTORICO!$N380,REG!$AF$2:$AF$124)</f>
        <v>0</v>
      </c>
      <c r="N379" s="6">
        <f>SUMIF(REG!$D$2:$D$124,HISTORICO!$N380,REG!$I$2:$I$124)+SUMIF(REG!$J$2:$J$124,HISTORICO!$N380,REG!$O$2:$O$124)+SUMIF(REG!$P$2:$P$124,HISTORICO!$N380,REG!$U$2:$U$124)+SUMIF(REG!$V$2:$V$124,HISTORICO!$N380,REG!$AA$2:$AA$124)+SUMIF(REG!$AB$2:$AB$124,HISTORICO!$N380,REG!$AG$2:$AG$124)</f>
        <v>0</v>
      </c>
      <c r="O379" s="6">
        <f>SUM(HISTORICO!$X380:$AA380)</f>
        <v>0</v>
      </c>
      <c r="P379" s="188" t="str">
        <f>HISTORICO!$AB380/HISTORICO!$O380</f>
        <v>#DIV/0!</v>
      </c>
    </row>
    <row r="380">
      <c r="A380" s="187" t="s">
        <v>679</v>
      </c>
      <c r="B380" s="6">
        <f>SUM(HISTORICO!$P381:$T381)</f>
        <v>0</v>
      </c>
      <c r="C380" s="6">
        <f>COUNTIF(REG!$D$2:$D$124,HISTORICO!$N381)</f>
        <v>0</v>
      </c>
      <c r="D380" s="6">
        <f>COUNTIF(REG!$J$2:$J$124,HISTORICO!$N381)</f>
        <v>0</v>
      </c>
      <c r="E380" s="6">
        <f>COUNTIF(REG!$P$2:$P$124,HISTORICO!$N381)</f>
        <v>0</v>
      </c>
      <c r="F380" s="6">
        <f>COUNTIF(REG!$V$2:$V$124,HISTORICO!$N381)</f>
        <v>0</v>
      </c>
      <c r="G380" s="6">
        <f>COUNTIF(REG!$AB$2:$AB$124,HISTORICO!$N381)</f>
        <v>0</v>
      </c>
      <c r="H380" s="161" t="str">
        <f>HISTORICO!$P381/HISTORICO!$O381</f>
        <v>#DIV/0!</v>
      </c>
      <c r="I380" s="161" t="str">
        <f>HISTORICO!$Q381/HISTORICO!$O381</f>
        <v>#DIV/0!</v>
      </c>
      <c r="J380" s="161" t="str">
        <f>(HISTORICO!$S381+HISTORICO!$T381)/HISTORICO!$O381</f>
        <v>#DIV/0!</v>
      </c>
      <c r="K380" s="6">
        <f>SUMIF(REG!$D$2:$D$124,HISTORICO!$N381,REG!$F$2:$F$124)+SUMIF(REG!$J$2:$J$124,HISTORICO!$N381,REG!$L$2:$L$124)+SUMIF(REG!$P$2:$P$124,HISTORICO!$N381,REG!$R$2:$R$124)+SUMIF(REG!$V$2:$V$124,HISTORICO!$N381,REG!$X$2:$X$124)+SUMIF(REG!$AB$2:$AB$124,HISTORICO!$N381,REG!$AD$2:$AD$124)</f>
        <v>0</v>
      </c>
      <c r="L380" s="6">
        <f>SUMIF(REG!$D$2:$D$124,HISTORICO!$N381,REG!$G$2:$G$124)+SUMIF(REG!$J$2:$J$124,HISTORICO!$N381,REG!$M$2:$M$124)+SUMIF(REG!$P$2:$P$124,HISTORICO!$N381,REG!$S$2:$S$124)+SUMIF(REG!$V$2:$V$124,HISTORICO!$N381,REG!$Y$2:$Y$124)+SUMIF(REG!$AB$2:$AB$124,HISTORICO!$N381,REG!$AE$2:$AE$124)</f>
        <v>0</v>
      </c>
      <c r="M380" s="6">
        <f>SUMIF(REG!$D$2:$D$124,HISTORICO!$N381,REG!$H$2:$H$124)+SUMIF(REG!$J$2:$J$124,HISTORICO!$N381,REG!$N$2:$N$124)+SUMIF(REG!$P$2:$P$124,HISTORICO!$N381,REG!$T$2:$T$124)+SUMIF(REG!$V$2:$V$124,HISTORICO!$N381,REG!$Z$2:$Z$124)+SUMIF(REG!$AB$2:$AB$124,HISTORICO!$N381,REG!$AF$2:$AF$124)</f>
        <v>0</v>
      </c>
      <c r="N380" s="6">
        <f>SUMIF(REG!$D$2:$D$124,HISTORICO!$N381,REG!$I$2:$I$124)+SUMIF(REG!$J$2:$J$124,HISTORICO!$N381,REG!$O$2:$O$124)+SUMIF(REG!$P$2:$P$124,HISTORICO!$N381,REG!$U$2:$U$124)+SUMIF(REG!$V$2:$V$124,HISTORICO!$N381,REG!$AA$2:$AA$124)+SUMIF(REG!$AB$2:$AB$124,HISTORICO!$N381,REG!$AG$2:$AG$124)</f>
        <v>0</v>
      </c>
      <c r="O380" s="6">
        <f>SUM(HISTORICO!$X381:$AA381)</f>
        <v>0</v>
      </c>
      <c r="P380" s="188" t="str">
        <f>HISTORICO!$AB381/HISTORICO!$O381</f>
        <v>#DIV/0!</v>
      </c>
    </row>
    <row r="381">
      <c r="A381" s="187" t="s">
        <v>758</v>
      </c>
      <c r="B381" s="6">
        <f>SUM(HISTORICO!$P382:$T382)</f>
        <v>0</v>
      </c>
      <c r="C381" s="6">
        <f>COUNTIF(REG!$D$2:$D$124,HISTORICO!$N382)</f>
        <v>0</v>
      </c>
      <c r="D381" s="6">
        <f>COUNTIF(REG!$J$2:$J$124,HISTORICO!$N382)</f>
        <v>0</v>
      </c>
      <c r="E381" s="6">
        <f>COUNTIF(REG!$P$2:$P$124,HISTORICO!$N382)</f>
        <v>0</v>
      </c>
      <c r="F381" s="6">
        <f>COUNTIF(REG!$V$2:$V$124,HISTORICO!$N382)</f>
        <v>0</v>
      </c>
      <c r="G381" s="6">
        <f>COUNTIF(REG!$AB$2:$AB$124,HISTORICO!$N382)</f>
        <v>0</v>
      </c>
      <c r="H381" s="161" t="str">
        <f>HISTORICO!$P382/HISTORICO!$O382</f>
        <v>#DIV/0!</v>
      </c>
      <c r="I381" s="161" t="str">
        <f>HISTORICO!$Q382/HISTORICO!$O382</f>
        <v>#DIV/0!</v>
      </c>
      <c r="J381" s="161" t="str">
        <f>(HISTORICO!$S382+HISTORICO!$T382)/HISTORICO!$O382</f>
        <v>#DIV/0!</v>
      </c>
      <c r="K381" s="6">
        <f>SUMIF(REG!$D$2:$D$124,HISTORICO!$N382,REG!$F$2:$F$124)+SUMIF(REG!$J$2:$J$124,HISTORICO!$N382,REG!$L$2:$L$124)+SUMIF(REG!$P$2:$P$124,HISTORICO!$N382,REG!$R$2:$R$124)+SUMIF(REG!$V$2:$V$124,HISTORICO!$N382,REG!$X$2:$X$124)+SUMIF(REG!$AB$2:$AB$124,HISTORICO!$N382,REG!$AD$2:$AD$124)</f>
        <v>0</v>
      </c>
      <c r="L381" s="6">
        <f>SUMIF(REG!$D$2:$D$124,HISTORICO!$N382,REG!$G$2:$G$124)+SUMIF(REG!$J$2:$J$124,HISTORICO!$N382,REG!$M$2:$M$124)+SUMIF(REG!$P$2:$P$124,HISTORICO!$N382,REG!$S$2:$S$124)+SUMIF(REG!$V$2:$V$124,HISTORICO!$N382,REG!$Y$2:$Y$124)+SUMIF(REG!$AB$2:$AB$124,HISTORICO!$N382,REG!$AE$2:$AE$124)</f>
        <v>0</v>
      </c>
      <c r="M381" s="6">
        <f>SUMIF(REG!$D$2:$D$124,HISTORICO!$N382,REG!$H$2:$H$124)+SUMIF(REG!$J$2:$J$124,HISTORICO!$N382,REG!$N$2:$N$124)+SUMIF(REG!$P$2:$P$124,HISTORICO!$N382,REG!$T$2:$T$124)+SUMIF(REG!$V$2:$V$124,HISTORICO!$N382,REG!$Z$2:$Z$124)+SUMIF(REG!$AB$2:$AB$124,HISTORICO!$N382,REG!$AF$2:$AF$124)</f>
        <v>0</v>
      </c>
      <c r="N381" s="6">
        <f>SUMIF(REG!$D$2:$D$124,HISTORICO!$N382,REG!$I$2:$I$124)+SUMIF(REG!$J$2:$J$124,HISTORICO!$N382,REG!$O$2:$O$124)+SUMIF(REG!$P$2:$P$124,HISTORICO!$N382,REG!$U$2:$U$124)+SUMIF(REG!$V$2:$V$124,HISTORICO!$N382,REG!$AA$2:$AA$124)+SUMIF(REG!$AB$2:$AB$124,HISTORICO!$N382,REG!$AG$2:$AG$124)</f>
        <v>0</v>
      </c>
      <c r="O381" s="6">
        <f>SUM(HISTORICO!$X382:$AA382)</f>
        <v>0</v>
      </c>
      <c r="P381" s="188" t="str">
        <f>HISTORICO!$AB382/HISTORICO!$O382</f>
        <v>#DIV/0!</v>
      </c>
    </row>
    <row r="382">
      <c r="A382" s="187" t="s">
        <v>759</v>
      </c>
      <c r="B382" s="6">
        <f>SUM(HISTORICO!$P383:$T383)</f>
        <v>0</v>
      </c>
      <c r="C382" s="6">
        <f>COUNTIF(REG!$D$2:$D$124,HISTORICO!$N383)</f>
        <v>0</v>
      </c>
      <c r="D382" s="6">
        <f>COUNTIF(REG!$J$2:$J$124,HISTORICO!$N383)</f>
        <v>0</v>
      </c>
      <c r="E382" s="6">
        <f>COUNTIF(REG!$P$2:$P$124,HISTORICO!$N383)</f>
        <v>0</v>
      </c>
      <c r="F382" s="6">
        <f>COUNTIF(REG!$V$2:$V$124,HISTORICO!$N383)</f>
        <v>0</v>
      </c>
      <c r="G382" s="6">
        <f>COUNTIF(REG!$AB$2:$AB$124,HISTORICO!$N383)</f>
        <v>0</v>
      </c>
      <c r="H382" s="161" t="str">
        <f>HISTORICO!$P383/HISTORICO!$O383</f>
        <v>#DIV/0!</v>
      </c>
      <c r="I382" s="161" t="str">
        <f>HISTORICO!$Q383/HISTORICO!$O383</f>
        <v>#DIV/0!</v>
      </c>
      <c r="J382" s="161" t="str">
        <f>(HISTORICO!$S383+HISTORICO!$T383)/HISTORICO!$O383</f>
        <v>#DIV/0!</v>
      </c>
      <c r="K382" s="6">
        <f>SUMIF(REG!$D$2:$D$124,HISTORICO!$N383,REG!$F$2:$F$124)+SUMIF(REG!$J$2:$J$124,HISTORICO!$N383,REG!$L$2:$L$124)+SUMIF(REG!$P$2:$P$124,HISTORICO!$N383,REG!$R$2:$R$124)+SUMIF(REG!$V$2:$V$124,HISTORICO!$N383,REG!$X$2:$X$124)+SUMIF(REG!$AB$2:$AB$124,HISTORICO!$N383,REG!$AD$2:$AD$124)</f>
        <v>0</v>
      </c>
      <c r="L382" s="6">
        <f>SUMIF(REG!$D$2:$D$124,HISTORICO!$N383,REG!$G$2:$G$124)+SUMIF(REG!$J$2:$J$124,HISTORICO!$N383,REG!$M$2:$M$124)+SUMIF(REG!$P$2:$P$124,HISTORICO!$N383,REG!$S$2:$S$124)+SUMIF(REG!$V$2:$V$124,HISTORICO!$N383,REG!$Y$2:$Y$124)+SUMIF(REG!$AB$2:$AB$124,HISTORICO!$N383,REG!$AE$2:$AE$124)</f>
        <v>0</v>
      </c>
      <c r="M382" s="6">
        <f>SUMIF(REG!$D$2:$D$124,HISTORICO!$N383,REG!$H$2:$H$124)+SUMIF(REG!$J$2:$J$124,HISTORICO!$N383,REG!$N$2:$N$124)+SUMIF(REG!$P$2:$P$124,HISTORICO!$N383,REG!$T$2:$T$124)+SUMIF(REG!$V$2:$V$124,HISTORICO!$N383,REG!$Z$2:$Z$124)+SUMIF(REG!$AB$2:$AB$124,HISTORICO!$N383,REG!$AF$2:$AF$124)</f>
        <v>0</v>
      </c>
      <c r="N382" s="6">
        <f>SUMIF(REG!$D$2:$D$124,HISTORICO!$N383,REG!$I$2:$I$124)+SUMIF(REG!$J$2:$J$124,HISTORICO!$N383,REG!$O$2:$O$124)+SUMIF(REG!$P$2:$P$124,HISTORICO!$N383,REG!$U$2:$U$124)+SUMIF(REG!$V$2:$V$124,HISTORICO!$N383,REG!$AA$2:$AA$124)+SUMIF(REG!$AB$2:$AB$124,HISTORICO!$N383,REG!$AG$2:$AG$124)</f>
        <v>0</v>
      </c>
      <c r="O382" s="6">
        <f>SUM(HISTORICO!$X383:$AA383)</f>
        <v>0</v>
      </c>
      <c r="P382" s="188" t="str">
        <f>HISTORICO!$AB383/HISTORICO!$O383</f>
        <v>#DIV/0!</v>
      </c>
    </row>
    <row r="383">
      <c r="A383" s="187" t="s">
        <v>760</v>
      </c>
      <c r="B383" s="6">
        <f>SUM(HISTORICO!$P384:$T384)</f>
        <v>0</v>
      </c>
      <c r="C383" s="6">
        <f>COUNTIF(REG!$D$2:$D$124,HISTORICO!$N384)</f>
        <v>0</v>
      </c>
      <c r="D383" s="6">
        <f>COUNTIF(REG!$J$2:$J$124,HISTORICO!$N384)</f>
        <v>0</v>
      </c>
      <c r="E383" s="6">
        <f>COUNTIF(REG!$P$2:$P$124,HISTORICO!$N384)</f>
        <v>0</v>
      </c>
      <c r="F383" s="6">
        <f>COUNTIF(REG!$V$2:$V$124,HISTORICO!$N384)</f>
        <v>0</v>
      </c>
      <c r="G383" s="6">
        <f>COUNTIF(REG!$AB$2:$AB$124,HISTORICO!$N384)</f>
        <v>0</v>
      </c>
      <c r="H383" s="161" t="str">
        <f>HISTORICO!$P384/HISTORICO!$O384</f>
        <v>#DIV/0!</v>
      </c>
      <c r="I383" s="161" t="str">
        <f>HISTORICO!$Q384/HISTORICO!$O384</f>
        <v>#DIV/0!</v>
      </c>
      <c r="J383" s="161" t="str">
        <f>(HISTORICO!$S384+HISTORICO!$T384)/HISTORICO!$O384</f>
        <v>#DIV/0!</v>
      </c>
      <c r="K383" s="6">
        <f>SUMIF(REG!$D$2:$D$124,HISTORICO!$N384,REG!$F$2:$F$124)+SUMIF(REG!$J$2:$J$124,HISTORICO!$N384,REG!$L$2:$L$124)+SUMIF(REG!$P$2:$P$124,HISTORICO!$N384,REG!$R$2:$R$124)+SUMIF(REG!$V$2:$V$124,HISTORICO!$N384,REG!$X$2:$X$124)+SUMIF(REG!$AB$2:$AB$124,HISTORICO!$N384,REG!$AD$2:$AD$124)</f>
        <v>0</v>
      </c>
      <c r="L383" s="6">
        <f>SUMIF(REG!$D$2:$D$124,HISTORICO!$N384,REG!$G$2:$G$124)+SUMIF(REG!$J$2:$J$124,HISTORICO!$N384,REG!$M$2:$M$124)+SUMIF(REG!$P$2:$P$124,HISTORICO!$N384,REG!$S$2:$S$124)+SUMIF(REG!$V$2:$V$124,HISTORICO!$N384,REG!$Y$2:$Y$124)+SUMIF(REG!$AB$2:$AB$124,HISTORICO!$N384,REG!$AE$2:$AE$124)</f>
        <v>0</v>
      </c>
      <c r="M383" s="6">
        <f>SUMIF(REG!$D$2:$D$124,HISTORICO!$N384,REG!$H$2:$H$124)+SUMIF(REG!$J$2:$J$124,HISTORICO!$N384,REG!$N$2:$N$124)+SUMIF(REG!$P$2:$P$124,HISTORICO!$N384,REG!$T$2:$T$124)+SUMIF(REG!$V$2:$V$124,HISTORICO!$N384,REG!$Z$2:$Z$124)+SUMIF(REG!$AB$2:$AB$124,HISTORICO!$N384,REG!$AF$2:$AF$124)</f>
        <v>0</v>
      </c>
      <c r="N383" s="6">
        <f>SUMIF(REG!$D$2:$D$124,HISTORICO!$N384,REG!$I$2:$I$124)+SUMIF(REG!$J$2:$J$124,HISTORICO!$N384,REG!$O$2:$O$124)+SUMIF(REG!$P$2:$P$124,HISTORICO!$N384,REG!$U$2:$U$124)+SUMIF(REG!$V$2:$V$124,HISTORICO!$N384,REG!$AA$2:$AA$124)+SUMIF(REG!$AB$2:$AB$124,HISTORICO!$N384,REG!$AG$2:$AG$124)</f>
        <v>0</v>
      </c>
      <c r="O383" s="6">
        <f>SUM(HISTORICO!$X384:$AA384)</f>
        <v>0</v>
      </c>
      <c r="P383" s="188" t="str">
        <f>HISTORICO!$AB384/HISTORICO!$O384</f>
        <v>#DIV/0!</v>
      </c>
    </row>
    <row r="384">
      <c r="A384" s="187" t="s">
        <v>761</v>
      </c>
      <c r="B384" s="6">
        <f>SUM(HISTORICO!$P385:$T385)</f>
        <v>0</v>
      </c>
      <c r="C384" s="6">
        <f>COUNTIF(REG!$D$2:$D$124,HISTORICO!$N385)</f>
        <v>0</v>
      </c>
      <c r="D384" s="6">
        <f>COUNTIF(REG!$J$2:$J$124,HISTORICO!$N385)</f>
        <v>0</v>
      </c>
      <c r="E384" s="6">
        <f>COUNTIF(REG!$P$2:$P$124,HISTORICO!$N385)</f>
        <v>0</v>
      </c>
      <c r="F384" s="6">
        <f>COUNTIF(REG!$V$2:$V$124,HISTORICO!$N385)</f>
        <v>0</v>
      </c>
      <c r="G384" s="6">
        <f>COUNTIF(REG!$AB$2:$AB$124,HISTORICO!$N385)</f>
        <v>0</v>
      </c>
      <c r="H384" s="161" t="str">
        <f>HISTORICO!$P385/HISTORICO!$O385</f>
        <v>#DIV/0!</v>
      </c>
      <c r="I384" s="161" t="str">
        <f>HISTORICO!$Q385/HISTORICO!$O385</f>
        <v>#DIV/0!</v>
      </c>
      <c r="J384" s="161" t="str">
        <f>(HISTORICO!$S385+HISTORICO!$T385)/HISTORICO!$O385</f>
        <v>#DIV/0!</v>
      </c>
      <c r="K384" s="6">
        <f>SUMIF(REG!$D$2:$D$124,HISTORICO!$N385,REG!$F$2:$F$124)+SUMIF(REG!$J$2:$J$124,HISTORICO!$N385,REG!$L$2:$L$124)+SUMIF(REG!$P$2:$P$124,HISTORICO!$N385,REG!$R$2:$R$124)+SUMIF(REG!$V$2:$V$124,HISTORICO!$N385,REG!$X$2:$X$124)+SUMIF(REG!$AB$2:$AB$124,HISTORICO!$N385,REG!$AD$2:$AD$124)</f>
        <v>0</v>
      </c>
      <c r="L384" s="6">
        <f>SUMIF(REG!$D$2:$D$124,HISTORICO!$N385,REG!$G$2:$G$124)+SUMIF(REG!$J$2:$J$124,HISTORICO!$N385,REG!$M$2:$M$124)+SUMIF(REG!$P$2:$P$124,HISTORICO!$N385,REG!$S$2:$S$124)+SUMIF(REG!$V$2:$V$124,HISTORICO!$N385,REG!$Y$2:$Y$124)+SUMIF(REG!$AB$2:$AB$124,HISTORICO!$N385,REG!$AE$2:$AE$124)</f>
        <v>0</v>
      </c>
      <c r="M384" s="6">
        <f>SUMIF(REG!$D$2:$D$124,HISTORICO!$N385,REG!$H$2:$H$124)+SUMIF(REG!$J$2:$J$124,HISTORICO!$N385,REG!$N$2:$N$124)+SUMIF(REG!$P$2:$P$124,HISTORICO!$N385,REG!$T$2:$T$124)+SUMIF(REG!$V$2:$V$124,HISTORICO!$N385,REG!$Z$2:$Z$124)+SUMIF(REG!$AB$2:$AB$124,HISTORICO!$N385,REG!$AF$2:$AF$124)</f>
        <v>0</v>
      </c>
      <c r="N384" s="6">
        <f>SUMIF(REG!$D$2:$D$124,HISTORICO!$N385,REG!$I$2:$I$124)+SUMIF(REG!$J$2:$J$124,HISTORICO!$N385,REG!$O$2:$O$124)+SUMIF(REG!$P$2:$P$124,HISTORICO!$N385,REG!$U$2:$U$124)+SUMIF(REG!$V$2:$V$124,HISTORICO!$N385,REG!$AA$2:$AA$124)+SUMIF(REG!$AB$2:$AB$124,HISTORICO!$N385,REG!$AG$2:$AG$124)</f>
        <v>0</v>
      </c>
      <c r="O384" s="6">
        <f>SUM(HISTORICO!$X385:$AA385)</f>
        <v>0</v>
      </c>
      <c r="P384" s="188" t="str">
        <f>HISTORICO!$AB385/HISTORICO!$O385</f>
        <v>#DIV/0!</v>
      </c>
    </row>
    <row r="385">
      <c r="A385" s="187" t="s">
        <v>684</v>
      </c>
      <c r="B385" s="6">
        <f>SUM(HISTORICO!$P386:$T386)</f>
        <v>0</v>
      </c>
      <c r="C385" s="6">
        <f>COUNTIF(REG!$D$2:$D$124,HISTORICO!$N386)</f>
        <v>0</v>
      </c>
      <c r="D385" s="6">
        <f>COUNTIF(REG!$J$2:$J$124,HISTORICO!$N386)</f>
        <v>0</v>
      </c>
      <c r="E385" s="6">
        <f>COUNTIF(REG!$P$2:$P$124,HISTORICO!$N386)</f>
        <v>0</v>
      </c>
      <c r="F385" s="6">
        <f>COUNTIF(REG!$V$2:$V$124,HISTORICO!$N386)</f>
        <v>0</v>
      </c>
      <c r="G385" s="6">
        <f>COUNTIF(REG!$AB$2:$AB$124,HISTORICO!$N386)</f>
        <v>0</v>
      </c>
      <c r="H385" s="161" t="str">
        <f>HISTORICO!$P386/HISTORICO!$O386</f>
        <v>#DIV/0!</v>
      </c>
      <c r="I385" s="161" t="str">
        <f>HISTORICO!$Q386/HISTORICO!$O386</f>
        <v>#DIV/0!</v>
      </c>
      <c r="J385" s="161" t="str">
        <f>(HISTORICO!$S386+HISTORICO!$T386)/HISTORICO!$O386</f>
        <v>#DIV/0!</v>
      </c>
      <c r="K385" s="6">
        <f>SUMIF(REG!$D$2:$D$124,HISTORICO!$N386,REG!$F$2:$F$124)+SUMIF(REG!$J$2:$J$124,HISTORICO!$N386,REG!$L$2:$L$124)+SUMIF(REG!$P$2:$P$124,HISTORICO!$N386,REG!$R$2:$R$124)+SUMIF(REG!$V$2:$V$124,HISTORICO!$N386,REG!$X$2:$X$124)+SUMIF(REG!$AB$2:$AB$124,HISTORICO!$N386,REG!$AD$2:$AD$124)</f>
        <v>0</v>
      </c>
      <c r="L385" s="6">
        <f>SUMIF(REG!$D$2:$D$124,HISTORICO!$N386,REG!$G$2:$G$124)+SUMIF(REG!$J$2:$J$124,HISTORICO!$N386,REG!$M$2:$M$124)+SUMIF(REG!$P$2:$P$124,HISTORICO!$N386,REG!$S$2:$S$124)+SUMIF(REG!$V$2:$V$124,HISTORICO!$N386,REG!$Y$2:$Y$124)+SUMIF(REG!$AB$2:$AB$124,HISTORICO!$N386,REG!$AE$2:$AE$124)</f>
        <v>0</v>
      </c>
      <c r="M385" s="6">
        <f>SUMIF(REG!$D$2:$D$124,HISTORICO!$N386,REG!$H$2:$H$124)+SUMIF(REG!$J$2:$J$124,HISTORICO!$N386,REG!$N$2:$N$124)+SUMIF(REG!$P$2:$P$124,HISTORICO!$N386,REG!$T$2:$T$124)+SUMIF(REG!$V$2:$V$124,HISTORICO!$N386,REG!$Z$2:$Z$124)+SUMIF(REG!$AB$2:$AB$124,HISTORICO!$N386,REG!$AF$2:$AF$124)</f>
        <v>0</v>
      </c>
      <c r="N385" s="6">
        <f>SUMIF(REG!$D$2:$D$124,HISTORICO!$N386,REG!$I$2:$I$124)+SUMIF(REG!$J$2:$J$124,HISTORICO!$N386,REG!$O$2:$O$124)+SUMIF(REG!$P$2:$P$124,HISTORICO!$N386,REG!$U$2:$U$124)+SUMIF(REG!$V$2:$V$124,HISTORICO!$N386,REG!$AA$2:$AA$124)+SUMIF(REG!$AB$2:$AB$124,HISTORICO!$N386,REG!$AG$2:$AG$124)</f>
        <v>0</v>
      </c>
      <c r="O385" s="6">
        <f>SUM(HISTORICO!$X386:$AA386)</f>
        <v>0</v>
      </c>
      <c r="P385" s="188" t="str">
        <f>HISTORICO!$AB386/HISTORICO!$O386</f>
        <v>#DIV/0!</v>
      </c>
    </row>
    <row r="386">
      <c r="A386" s="187" t="s">
        <v>762</v>
      </c>
      <c r="B386" s="6">
        <f>SUM(HISTORICO!$P387:$T387)</f>
        <v>0</v>
      </c>
      <c r="C386" s="6">
        <f>COUNTIF(REG!$D$2:$D$124,HISTORICO!$N387)</f>
        <v>0</v>
      </c>
      <c r="D386" s="6">
        <f>COUNTIF(REG!$J$2:$J$124,HISTORICO!$N387)</f>
        <v>0</v>
      </c>
      <c r="E386" s="6">
        <f>COUNTIF(REG!$P$2:$P$124,HISTORICO!$N387)</f>
        <v>0</v>
      </c>
      <c r="F386" s="6">
        <f>COUNTIF(REG!$V$2:$V$124,HISTORICO!$N387)</f>
        <v>0</v>
      </c>
      <c r="G386" s="6">
        <f>COUNTIF(REG!$AB$2:$AB$124,HISTORICO!$N387)</f>
        <v>0</v>
      </c>
      <c r="H386" s="161" t="str">
        <f>HISTORICO!$P387/HISTORICO!$O387</f>
        <v>#DIV/0!</v>
      </c>
      <c r="I386" s="161" t="str">
        <f>HISTORICO!$Q387/HISTORICO!$O387</f>
        <v>#DIV/0!</v>
      </c>
      <c r="J386" s="161" t="str">
        <f>(HISTORICO!$S387+HISTORICO!$T387)/HISTORICO!$O387</f>
        <v>#DIV/0!</v>
      </c>
      <c r="K386" s="6">
        <f>SUMIF(REG!$D$2:$D$124,HISTORICO!$N387,REG!$F$2:$F$124)+SUMIF(REG!$J$2:$J$124,HISTORICO!$N387,REG!$L$2:$L$124)+SUMIF(REG!$P$2:$P$124,HISTORICO!$N387,REG!$R$2:$R$124)+SUMIF(REG!$V$2:$V$124,HISTORICO!$N387,REG!$X$2:$X$124)+SUMIF(REG!$AB$2:$AB$124,HISTORICO!$N387,REG!$AD$2:$AD$124)</f>
        <v>0</v>
      </c>
      <c r="L386" s="6">
        <f>SUMIF(REG!$D$2:$D$124,HISTORICO!$N387,REG!$G$2:$G$124)+SUMIF(REG!$J$2:$J$124,HISTORICO!$N387,REG!$M$2:$M$124)+SUMIF(REG!$P$2:$P$124,HISTORICO!$N387,REG!$S$2:$S$124)+SUMIF(REG!$V$2:$V$124,HISTORICO!$N387,REG!$Y$2:$Y$124)+SUMIF(REG!$AB$2:$AB$124,HISTORICO!$N387,REG!$AE$2:$AE$124)</f>
        <v>0</v>
      </c>
      <c r="M386" s="6">
        <f>SUMIF(REG!$D$2:$D$124,HISTORICO!$N387,REG!$H$2:$H$124)+SUMIF(REG!$J$2:$J$124,HISTORICO!$N387,REG!$N$2:$N$124)+SUMIF(REG!$P$2:$P$124,HISTORICO!$N387,REG!$T$2:$T$124)+SUMIF(REG!$V$2:$V$124,HISTORICO!$N387,REG!$Z$2:$Z$124)+SUMIF(REG!$AB$2:$AB$124,HISTORICO!$N387,REG!$AF$2:$AF$124)</f>
        <v>0</v>
      </c>
      <c r="N386" s="6">
        <f>SUMIF(REG!$D$2:$D$124,HISTORICO!$N387,REG!$I$2:$I$124)+SUMIF(REG!$J$2:$J$124,HISTORICO!$N387,REG!$O$2:$O$124)+SUMIF(REG!$P$2:$P$124,HISTORICO!$N387,REG!$U$2:$U$124)+SUMIF(REG!$V$2:$V$124,HISTORICO!$N387,REG!$AA$2:$AA$124)+SUMIF(REG!$AB$2:$AB$124,HISTORICO!$N387,REG!$AG$2:$AG$124)</f>
        <v>0</v>
      </c>
      <c r="O386" s="6">
        <f>SUM(HISTORICO!$X387:$AA387)</f>
        <v>0</v>
      </c>
      <c r="P386" s="188" t="str">
        <f>HISTORICO!$AB387/HISTORICO!$O387</f>
        <v>#DIV/0!</v>
      </c>
    </row>
    <row r="387">
      <c r="A387" s="187" t="s">
        <v>659</v>
      </c>
      <c r="B387" s="6">
        <f>SUM(HISTORICO!$P388:$T388)</f>
        <v>0</v>
      </c>
      <c r="C387" s="6">
        <f>COUNTIF(REG!$D$2:$D$124,HISTORICO!$N388)</f>
        <v>0</v>
      </c>
      <c r="D387" s="6">
        <f>COUNTIF(REG!$J$2:$J$124,HISTORICO!$N388)</f>
        <v>0</v>
      </c>
      <c r="E387" s="6">
        <f>COUNTIF(REG!$P$2:$P$124,HISTORICO!$N388)</f>
        <v>0</v>
      </c>
      <c r="F387" s="6">
        <f>COUNTIF(REG!$V$2:$V$124,HISTORICO!$N388)</f>
        <v>0</v>
      </c>
      <c r="G387" s="6">
        <f>COUNTIF(REG!$AB$2:$AB$124,HISTORICO!$N388)</f>
        <v>0</v>
      </c>
      <c r="H387" s="161" t="str">
        <f>HISTORICO!$P388/HISTORICO!$O388</f>
        <v>#DIV/0!</v>
      </c>
      <c r="I387" s="161" t="str">
        <f>HISTORICO!$Q388/HISTORICO!$O388</f>
        <v>#DIV/0!</v>
      </c>
      <c r="J387" s="161" t="str">
        <f>(HISTORICO!$S388+HISTORICO!$T388)/HISTORICO!$O388</f>
        <v>#DIV/0!</v>
      </c>
      <c r="K387" s="6">
        <f>SUMIF(REG!$D$2:$D$124,HISTORICO!$N388,REG!$F$2:$F$124)+SUMIF(REG!$J$2:$J$124,HISTORICO!$N388,REG!$L$2:$L$124)+SUMIF(REG!$P$2:$P$124,HISTORICO!$N388,REG!$R$2:$R$124)+SUMIF(REG!$V$2:$V$124,HISTORICO!$N388,REG!$X$2:$X$124)+SUMIF(REG!$AB$2:$AB$124,HISTORICO!$N388,REG!$AD$2:$AD$124)</f>
        <v>0</v>
      </c>
      <c r="L387" s="6">
        <f>SUMIF(REG!$D$2:$D$124,HISTORICO!$N388,REG!$G$2:$G$124)+SUMIF(REG!$J$2:$J$124,HISTORICO!$N388,REG!$M$2:$M$124)+SUMIF(REG!$P$2:$P$124,HISTORICO!$N388,REG!$S$2:$S$124)+SUMIF(REG!$V$2:$V$124,HISTORICO!$N388,REG!$Y$2:$Y$124)+SUMIF(REG!$AB$2:$AB$124,HISTORICO!$N388,REG!$AE$2:$AE$124)</f>
        <v>0</v>
      </c>
      <c r="M387" s="6">
        <f>SUMIF(REG!$D$2:$D$124,HISTORICO!$N388,REG!$H$2:$H$124)+SUMIF(REG!$J$2:$J$124,HISTORICO!$N388,REG!$N$2:$N$124)+SUMIF(REG!$P$2:$P$124,HISTORICO!$N388,REG!$T$2:$T$124)+SUMIF(REG!$V$2:$V$124,HISTORICO!$N388,REG!$Z$2:$Z$124)+SUMIF(REG!$AB$2:$AB$124,HISTORICO!$N388,REG!$AF$2:$AF$124)</f>
        <v>0</v>
      </c>
      <c r="N387" s="6">
        <f>SUMIF(REG!$D$2:$D$124,HISTORICO!$N388,REG!$I$2:$I$124)+SUMIF(REG!$J$2:$J$124,HISTORICO!$N388,REG!$O$2:$O$124)+SUMIF(REG!$P$2:$P$124,HISTORICO!$N388,REG!$U$2:$U$124)+SUMIF(REG!$V$2:$V$124,HISTORICO!$N388,REG!$AA$2:$AA$124)+SUMIF(REG!$AB$2:$AB$124,HISTORICO!$N388,REG!$AG$2:$AG$124)</f>
        <v>0</v>
      </c>
      <c r="O387" s="6">
        <f>SUM(HISTORICO!$X388:$AA388)</f>
        <v>0</v>
      </c>
      <c r="P387" s="188" t="str">
        <f>HISTORICO!$AB388/HISTORICO!$O388</f>
        <v>#DIV/0!</v>
      </c>
    </row>
    <row r="388">
      <c r="A388" s="187" t="s">
        <v>763</v>
      </c>
      <c r="B388" s="6">
        <f>SUM(HISTORICO!$P389:$T389)</f>
        <v>3</v>
      </c>
      <c r="C388" s="6">
        <f>COUNTIF(REG!$D$2:$D$124,HISTORICO!$N389)</f>
        <v>1</v>
      </c>
      <c r="D388" s="6">
        <f>COUNTIF(REG!$J$2:$J$124,HISTORICO!$N389)</f>
        <v>2</v>
      </c>
      <c r="E388" s="6">
        <f>COUNTIF(REG!$P$2:$P$124,HISTORICO!$N389)</f>
        <v>0</v>
      </c>
      <c r="F388" s="6">
        <f>COUNTIF(REG!$V$2:$V$124,HISTORICO!$N389)</f>
        <v>0</v>
      </c>
      <c r="G388" s="6">
        <f>COUNTIF(REG!$AB$2:$AB$124,HISTORICO!$N389)</f>
        <v>0</v>
      </c>
      <c r="H388" s="161">
        <f>HISTORICO!$P389/HISTORICO!$O389</f>
        <v>0.3333333333</v>
      </c>
      <c r="I388" s="161">
        <f>HISTORICO!$Q389/HISTORICO!$O389</f>
        <v>0.6666666667</v>
      </c>
      <c r="J388" s="161">
        <f>(HISTORICO!$S389+HISTORICO!$T389)/HISTORICO!$O389</f>
        <v>0</v>
      </c>
      <c r="K388" s="6">
        <f>SUMIF(REG!$D$2:$D$124,HISTORICO!$N389,REG!$F$2:$F$124)+SUMIF(REG!$J$2:$J$124,HISTORICO!$N389,REG!$L$2:$L$124)+SUMIF(REG!$P$2:$P$124,HISTORICO!$N389,REG!$R$2:$R$124)+SUMIF(REG!$V$2:$V$124,HISTORICO!$N389,REG!$X$2:$X$124)+SUMIF(REG!$AB$2:$AB$124,HISTORICO!$N389,REG!$AD$2:$AD$124)</f>
        <v>1</v>
      </c>
      <c r="L388" s="6">
        <f>SUMIF(REG!$D$2:$D$124,HISTORICO!$N389,REG!$G$2:$G$124)+SUMIF(REG!$J$2:$J$124,HISTORICO!$N389,REG!$M$2:$M$124)+SUMIF(REG!$P$2:$P$124,HISTORICO!$N389,REG!$S$2:$S$124)+SUMIF(REG!$V$2:$V$124,HISTORICO!$N389,REG!$Y$2:$Y$124)+SUMIF(REG!$AB$2:$AB$124,HISTORICO!$N389,REG!$AE$2:$AE$124)</f>
        <v>0</v>
      </c>
      <c r="M388" s="6">
        <f>SUMIF(REG!$D$2:$D$124,HISTORICO!$N389,REG!$H$2:$H$124)+SUMIF(REG!$J$2:$J$124,HISTORICO!$N389,REG!$N$2:$N$124)+SUMIF(REG!$P$2:$P$124,HISTORICO!$N389,REG!$T$2:$T$124)+SUMIF(REG!$V$2:$V$124,HISTORICO!$N389,REG!$Z$2:$Z$124)+SUMIF(REG!$AB$2:$AB$124,HISTORICO!$N389,REG!$AF$2:$AF$124)</f>
        <v>0</v>
      </c>
      <c r="N388" s="6">
        <f>SUMIF(REG!$D$2:$D$124,HISTORICO!$N389,REG!$I$2:$I$124)+SUMIF(REG!$J$2:$J$124,HISTORICO!$N389,REG!$O$2:$O$124)+SUMIF(REG!$P$2:$P$124,HISTORICO!$N389,REG!$U$2:$U$124)+SUMIF(REG!$V$2:$V$124,HISTORICO!$N389,REG!$AA$2:$AA$124)+SUMIF(REG!$AB$2:$AB$124,HISTORICO!$N389,REG!$AG$2:$AG$124)</f>
        <v>0</v>
      </c>
      <c r="O388" s="6">
        <f>SUM(HISTORICO!$X389:$AA389)</f>
        <v>1</v>
      </c>
      <c r="P388" s="188">
        <f>HISTORICO!$AB389/HISTORICO!$O389</f>
        <v>0.3333333333</v>
      </c>
    </row>
    <row r="389">
      <c r="A389" s="190" t="s">
        <v>764</v>
      </c>
      <c r="B389" s="6">
        <f>SUM(HISTORICO!$P390:$T390)</f>
        <v>0</v>
      </c>
      <c r="C389" s="6">
        <f>COUNTIF(REG!$D$2:$D$124,HISTORICO!$N390)</f>
        <v>0</v>
      </c>
      <c r="D389" s="6">
        <f>COUNTIF(REG!$J$2:$J$124,HISTORICO!$N390)</f>
        <v>0</v>
      </c>
      <c r="E389" s="6">
        <f>COUNTIF(REG!$P$2:$P$124,HISTORICO!$N390)</f>
        <v>0</v>
      </c>
      <c r="F389" s="6">
        <f>COUNTIF(REG!$V$2:$V$124,HISTORICO!$N390)</f>
        <v>0</v>
      </c>
      <c r="G389" s="6">
        <f>COUNTIF(REG!$AB$2:$AB$124,HISTORICO!$N390)</f>
        <v>0</v>
      </c>
      <c r="H389" s="161" t="str">
        <f>HISTORICO!$P390/HISTORICO!$O390</f>
        <v>#DIV/0!</v>
      </c>
      <c r="I389" s="161" t="str">
        <f>HISTORICO!$Q390/HISTORICO!$O390</f>
        <v>#DIV/0!</v>
      </c>
      <c r="J389" s="161" t="str">
        <f>(HISTORICO!$S390+HISTORICO!$T390)/HISTORICO!$O390</f>
        <v>#DIV/0!</v>
      </c>
      <c r="K389" s="6">
        <f>SUMIF(REG!$D$2:$D$124,HISTORICO!$N390,REG!$F$2:$F$124)+SUMIF(REG!$J$2:$J$124,HISTORICO!$N390,REG!$L$2:$L$124)+SUMIF(REG!$P$2:$P$124,HISTORICO!$N390,REG!$R$2:$R$124)+SUMIF(REG!$V$2:$V$124,HISTORICO!$N390,REG!$X$2:$X$124)+SUMIF(REG!$AB$2:$AB$124,HISTORICO!$N390,REG!$AD$2:$AD$124)</f>
        <v>0</v>
      </c>
      <c r="L389" s="6">
        <f>SUMIF(REG!$D$2:$D$124,HISTORICO!$N390,REG!$G$2:$G$124)+SUMIF(REG!$J$2:$J$124,HISTORICO!$N390,REG!$M$2:$M$124)+SUMIF(REG!$P$2:$P$124,HISTORICO!$N390,REG!$S$2:$S$124)+SUMIF(REG!$V$2:$V$124,HISTORICO!$N390,REG!$Y$2:$Y$124)+SUMIF(REG!$AB$2:$AB$124,HISTORICO!$N390,REG!$AE$2:$AE$124)</f>
        <v>0</v>
      </c>
      <c r="M389" s="6">
        <f>SUMIF(REG!$D$2:$D$124,HISTORICO!$N390,REG!$H$2:$H$124)+SUMIF(REG!$J$2:$J$124,HISTORICO!$N390,REG!$N$2:$N$124)+SUMIF(REG!$P$2:$P$124,HISTORICO!$N390,REG!$T$2:$T$124)+SUMIF(REG!$V$2:$V$124,HISTORICO!$N390,REG!$Z$2:$Z$124)+SUMIF(REG!$AB$2:$AB$124,HISTORICO!$N390,REG!$AF$2:$AF$124)</f>
        <v>0</v>
      </c>
      <c r="N389" s="6">
        <f>SUMIF(REG!$D$2:$D$124,HISTORICO!$N390,REG!$I$2:$I$124)+SUMIF(REG!$J$2:$J$124,HISTORICO!$N390,REG!$O$2:$O$124)+SUMIF(REG!$P$2:$P$124,HISTORICO!$N390,REG!$U$2:$U$124)+SUMIF(REG!$V$2:$V$124,HISTORICO!$N390,REG!$AA$2:$AA$124)+SUMIF(REG!$AB$2:$AB$124,HISTORICO!$N390,REG!$AG$2:$AG$124)</f>
        <v>0</v>
      </c>
      <c r="O389" s="6">
        <f>SUM(HISTORICO!$X390:$AA390)</f>
        <v>0</v>
      </c>
      <c r="P389" s="188" t="str">
        <f>HISTORICO!$AB390/HISTORICO!$O390</f>
        <v>#DIV/0!</v>
      </c>
    </row>
    <row r="390">
      <c r="A390" s="190" t="s">
        <v>553</v>
      </c>
      <c r="B390" s="6">
        <f>SUM(HISTORICO!$P391:$T391)</f>
        <v>8</v>
      </c>
      <c r="C390" s="6">
        <f>COUNTIF(REG!$D$2:$D$124,HISTORICO!$N391)</f>
        <v>1</v>
      </c>
      <c r="D390" s="6">
        <f>COUNTIF(REG!$J$2:$J$124,HISTORICO!$N391)</f>
        <v>2</v>
      </c>
      <c r="E390" s="6">
        <f>COUNTIF(REG!$P$2:$P$124,HISTORICO!$N391)</f>
        <v>3</v>
      </c>
      <c r="F390" s="6">
        <f>COUNTIF(REG!$V$2:$V$124,HISTORICO!$N391)</f>
        <v>2</v>
      </c>
      <c r="G390" s="6">
        <f>COUNTIF(REG!$AB$2:$AB$124,HISTORICO!$N391)</f>
        <v>0</v>
      </c>
      <c r="H390" s="161">
        <f>HISTORICO!$P391/HISTORICO!$O391</f>
        <v>0.125</v>
      </c>
      <c r="I390" s="161">
        <f>HISTORICO!$Q391/HISTORICO!$O391</f>
        <v>0.25</v>
      </c>
      <c r="J390" s="161">
        <f>(HISTORICO!$S391+HISTORICO!$T391)/HISTORICO!$O391</f>
        <v>0.25</v>
      </c>
      <c r="K390" s="6">
        <f>SUMIF(REG!$D$2:$D$124,HISTORICO!$N391,REG!$F$2:$F$124)+SUMIF(REG!$J$2:$J$124,HISTORICO!$N391,REG!$L$2:$L$124)+SUMIF(REG!$P$2:$P$124,HISTORICO!$N391,REG!$R$2:$R$124)+SUMIF(REG!$V$2:$V$124,HISTORICO!$N391,REG!$X$2:$X$124)+SUMIF(REG!$AB$2:$AB$124,HISTORICO!$N391,REG!$AD$2:$AD$124)</f>
        <v>1</v>
      </c>
      <c r="L390" s="6">
        <f>SUMIF(REG!$D$2:$D$124,HISTORICO!$N391,REG!$G$2:$G$124)+SUMIF(REG!$J$2:$J$124,HISTORICO!$N391,REG!$M$2:$M$124)+SUMIF(REG!$P$2:$P$124,HISTORICO!$N391,REG!$S$2:$S$124)+SUMIF(REG!$V$2:$V$124,HISTORICO!$N391,REG!$Y$2:$Y$124)+SUMIF(REG!$AB$2:$AB$124,HISTORICO!$N391,REG!$AE$2:$AE$124)</f>
        <v>1</v>
      </c>
      <c r="M390" s="6">
        <f>SUMIF(REG!$D$2:$D$124,HISTORICO!$N391,REG!$H$2:$H$124)+SUMIF(REG!$J$2:$J$124,HISTORICO!$N391,REG!$N$2:$N$124)+SUMIF(REG!$P$2:$P$124,HISTORICO!$N391,REG!$T$2:$T$124)+SUMIF(REG!$V$2:$V$124,HISTORICO!$N391,REG!$Z$2:$Z$124)+SUMIF(REG!$AB$2:$AB$124,HISTORICO!$N391,REG!$AF$2:$AF$124)</f>
        <v>1</v>
      </c>
      <c r="N390" s="6">
        <f>SUMIF(REG!$D$2:$D$124,HISTORICO!$N391,REG!$I$2:$I$124)+SUMIF(REG!$J$2:$J$124,HISTORICO!$N391,REG!$O$2:$O$124)+SUMIF(REG!$P$2:$P$124,HISTORICO!$N391,REG!$U$2:$U$124)+SUMIF(REG!$V$2:$V$124,HISTORICO!$N391,REG!$AA$2:$AA$124)+SUMIF(REG!$AB$2:$AB$124,HISTORICO!$N391,REG!$AG$2:$AG$124)</f>
        <v>0</v>
      </c>
      <c r="O390" s="6">
        <f>SUM(HISTORICO!$X391:$AA391)</f>
        <v>3</v>
      </c>
      <c r="P390" s="188">
        <f>HISTORICO!$AB391/HISTORICO!$O391</f>
        <v>0.375</v>
      </c>
    </row>
    <row r="391">
      <c r="A391" s="190" t="s">
        <v>765</v>
      </c>
      <c r="B391" s="6">
        <f>SUM(HISTORICO!$P392:$T392)</f>
        <v>0</v>
      </c>
      <c r="C391" s="6">
        <f>COUNTIF(REG!$D$2:$D$124,HISTORICO!$N392)</f>
        <v>0</v>
      </c>
      <c r="D391" s="6">
        <f>COUNTIF(REG!$J$2:$J$124,HISTORICO!$N392)</f>
        <v>0</v>
      </c>
      <c r="E391" s="6">
        <f>COUNTIF(REG!$P$2:$P$124,HISTORICO!$N392)</f>
        <v>0</v>
      </c>
      <c r="F391" s="6">
        <f>COUNTIF(REG!$V$2:$V$124,HISTORICO!$N392)</f>
        <v>0</v>
      </c>
      <c r="G391" s="6">
        <f>COUNTIF(REG!$AB$2:$AB$124,HISTORICO!$N392)</f>
        <v>0</v>
      </c>
      <c r="H391" s="161" t="str">
        <f>HISTORICO!$P392/HISTORICO!$O392</f>
        <v>#DIV/0!</v>
      </c>
      <c r="I391" s="161" t="str">
        <f>HISTORICO!$Q392/HISTORICO!$O392</f>
        <v>#DIV/0!</v>
      </c>
      <c r="J391" s="161" t="str">
        <f>(HISTORICO!$S392+HISTORICO!$T392)/HISTORICO!$O392</f>
        <v>#DIV/0!</v>
      </c>
      <c r="K391" s="6">
        <f>SUMIF(REG!$D$2:$D$124,HISTORICO!$N392,REG!$F$2:$F$124)+SUMIF(REG!$J$2:$J$124,HISTORICO!$N392,REG!$L$2:$L$124)+SUMIF(REG!$P$2:$P$124,HISTORICO!$N392,REG!$R$2:$R$124)+SUMIF(REG!$V$2:$V$124,HISTORICO!$N392,REG!$X$2:$X$124)+SUMIF(REG!$AB$2:$AB$124,HISTORICO!$N392,REG!$AD$2:$AD$124)</f>
        <v>0</v>
      </c>
      <c r="L391" s="6">
        <f>SUMIF(REG!$D$2:$D$124,HISTORICO!$N392,REG!$G$2:$G$124)+SUMIF(REG!$J$2:$J$124,HISTORICO!$N392,REG!$M$2:$M$124)+SUMIF(REG!$P$2:$P$124,HISTORICO!$N392,REG!$S$2:$S$124)+SUMIF(REG!$V$2:$V$124,HISTORICO!$N392,REG!$Y$2:$Y$124)+SUMIF(REG!$AB$2:$AB$124,HISTORICO!$N392,REG!$AE$2:$AE$124)</f>
        <v>0</v>
      </c>
      <c r="M391" s="6">
        <f>SUMIF(REG!$D$2:$D$124,HISTORICO!$N392,REG!$H$2:$H$124)+SUMIF(REG!$J$2:$J$124,HISTORICO!$N392,REG!$N$2:$N$124)+SUMIF(REG!$P$2:$P$124,HISTORICO!$N392,REG!$T$2:$T$124)+SUMIF(REG!$V$2:$V$124,HISTORICO!$N392,REG!$Z$2:$Z$124)+SUMIF(REG!$AB$2:$AB$124,HISTORICO!$N392,REG!$AF$2:$AF$124)</f>
        <v>0</v>
      </c>
      <c r="N391" s="6">
        <f>SUMIF(REG!$D$2:$D$124,HISTORICO!$N392,REG!$I$2:$I$124)+SUMIF(REG!$J$2:$J$124,HISTORICO!$N392,REG!$O$2:$O$124)+SUMIF(REG!$P$2:$P$124,HISTORICO!$N392,REG!$U$2:$U$124)+SUMIF(REG!$V$2:$V$124,HISTORICO!$N392,REG!$AA$2:$AA$124)+SUMIF(REG!$AB$2:$AB$124,HISTORICO!$N392,REG!$AG$2:$AG$124)</f>
        <v>0</v>
      </c>
      <c r="O391" s="6">
        <f>SUM(HISTORICO!$X392:$AA392)</f>
        <v>0</v>
      </c>
      <c r="P391" s="188" t="str">
        <f>HISTORICO!$AB392/HISTORICO!$O392</f>
        <v>#DIV/0!</v>
      </c>
    </row>
    <row r="392">
      <c r="A392" s="190" t="s">
        <v>537</v>
      </c>
      <c r="B392" s="6">
        <f>SUM(HISTORICO!$P393:$T393)</f>
        <v>0</v>
      </c>
      <c r="C392" s="6">
        <f>COUNTIF(REG!$D$2:$D$124,HISTORICO!$N393)</f>
        <v>0</v>
      </c>
      <c r="D392" s="6">
        <f>COUNTIF(REG!$J$2:$J$124,HISTORICO!$N393)</f>
        <v>0</v>
      </c>
      <c r="E392" s="6">
        <f>COUNTIF(REG!$P$2:$P$124,HISTORICO!$N393)</f>
        <v>0</v>
      </c>
      <c r="F392" s="6">
        <f>COUNTIF(REG!$V$2:$V$124,HISTORICO!$N393)</f>
        <v>0</v>
      </c>
      <c r="G392" s="6">
        <f>COUNTIF(REG!$AB$2:$AB$124,HISTORICO!$N393)</f>
        <v>0</v>
      </c>
      <c r="H392" s="161" t="str">
        <f>HISTORICO!$P393/HISTORICO!$O393</f>
        <v>#DIV/0!</v>
      </c>
      <c r="I392" s="161" t="str">
        <f>HISTORICO!$Q393/HISTORICO!$O393</f>
        <v>#DIV/0!</v>
      </c>
      <c r="J392" s="161" t="str">
        <f>(HISTORICO!$S393+HISTORICO!$T393)/HISTORICO!$O393</f>
        <v>#DIV/0!</v>
      </c>
      <c r="K392" s="6">
        <f>SUMIF(REG!$D$2:$D$124,HISTORICO!$N393,REG!$F$2:$F$124)+SUMIF(REG!$J$2:$J$124,HISTORICO!$N393,REG!$L$2:$L$124)+SUMIF(REG!$P$2:$P$124,HISTORICO!$N393,REG!$R$2:$R$124)+SUMIF(REG!$V$2:$V$124,HISTORICO!$N393,REG!$X$2:$X$124)+SUMIF(REG!$AB$2:$AB$124,HISTORICO!$N393,REG!$AD$2:$AD$124)</f>
        <v>0</v>
      </c>
      <c r="L392" s="6">
        <f>SUMIF(REG!$D$2:$D$124,HISTORICO!$N393,REG!$G$2:$G$124)+SUMIF(REG!$J$2:$J$124,HISTORICO!$N393,REG!$M$2:$M$124)+SUMIF(REG!$P$2:$P$124,HISTORICO!$N393,REG!$S$2:$S$124)+SUMIF(REG!$V$2:$V$124,HISTORICO!$N393,REG!$Y$2:$Y$124)+SUMIF(REG!$AB$2:$AB$124,HISTORICO!$N393,REG!$AE$2:$AE$124)</f>
        <v>0</v>
      </c>
      <c r="M392" s="6">
        <f>SUMIF(REG!$D$2:$D$124,HISTORICO!$N393,REG!$H$2:$H$124)+SUMIF(REG!$J$2:$J$124,HISTORICO!$N393,REG!$N$2:$N$124)+SUMIF(REG!$P$2:$P$124,HISTORICO!$N393,REG!$T$2:$T$124)+SUMIF(REG!$V$2:$V$124,HISTORICO!$N393,REG!$Z$2:$Z$124)+SUMIF(REG!$AB$2:$AB$124,HISTORICO!$N393,REG!$AF$2:$AF$124)</f>
        <v>0</v>
      </c>
      <c r="N392" s="6">
        <f>SUMIF(REG!$D$2:$D$124,HISTORICO!$N393,REG!$I$2:$I$124)+SUMIF(REG!$J$2:$J$124,HISTORICO!$N393,REG!$O$2:$O$124)+SUMIF(REG!$P$2:$P$124,HISTORICO!$N393,REG!$U$2:$U$124)+SUMIF(REG!$V$2:$V$124,HISTORICO!$N393,REG!$AA$2:$AA$124)+SUMIF(REG!$AB$2:$AB$124,HISTORICO!$N393,REG!$AG$2:$AG$124)</f>
        <v>0</v>
      </c>
      <c r="O392" s="6">
        <f>SUM(HISTORICO!$X393:$AA393)</f>
        <v>0</v>
      </c>
      <c r="P392" s="188" t="str">
        <f>HISTORICO!$AB393/HISTORICO!$O393</f>
        <v>#DIV/0!</v>
      </c>
    </row>
    <row r="393">
      <c r="A393" s="190" t="s">
        <v>766</v>
      </c>
      <c r="B393" s="6">
        <f>SUM(HISTORICO!$P394:$T394)</f>
        <v>0</v>
      </c>
      <c r="C393" s="6">
        <f>COUNTIF(REG!$D$2:$D$124,HISTORICO!$N394)</f>
        <v>0</v>
      </c>
      <c r="D393" s="6">
        <f>COUNTIF(REG!$J$2:$J$124,HISTORICO!$N394)</f>
        <v>0</v>
      </c>
      <c r="E393" s="6">
        <f>COUNTIF(REG!$P$2:$P$124,HISTORICO!$N394)</f>
        <v>0</v>
      </c>
      <c r="F393" s="6">
        <f>COUNTIF(REG!$V$2:$V$124,HISTORICO!$N394)</f>
        <v>0</v>
      </c>
      <c r="G393" s="6">
        <f>COUNTIF(REG!$AB$2:$AB$124,HISTORICO!$N394)</f>
        <v>0</v>
      </c>
      <c r="H393" s="161" t="str">
        <f>HISTORICO!$P394/HISTORICO!$O394</f>
        <v>#DIV/0!</v>
      </c>
      <c r="I393" s="161" t="str">
        <f>HISTORICO!$Q394/HISTORICO!$O394</f>
        <v>#DIV/0!</v>
      </c>
      <c r="J393" s="161" t="str">
        <f>(HISTORICO!$S394+HISTORICO!$T394)/HISTORICO!$O394</f>
        <v>#DIV/0!</v>
      </c>
      <c r="K393" s="6">
        <f>SUMIF(REG!$D$2:$D$124,HISTORICO!$N394,REG!$F$2:$F$124)+SUMIF(REG!$J$2:$J$124,HISTORICO!$N394,REG!$L$2:$L$124)+SUMIF(REG!$P$2:$P$124,HISTORICO!$N394,REG!$R$2:$R$124)+SUMIF(REG!$V$2:$V$124,HISTORICO!$N394,REG!$X$2:$X$124)+SUMIF(REG!$AB$2:$AB$124,HISTORICO!$N394,REG!$AD$2:$AD$124)</f>
        <v>0</v>
      </c>
      <c r="L393" s="6">
        <f>SUMIF(REG!$D$2:$D$124,HISTORICO!$N394,REG!$G$2:$G$124)+SUMIF(REG!$J$2:$J$124,HISTORICO!$N394,REG!$M$2:$M$124)+SUMIF(REG!$P$2:$P$124,HISTORICO!$N394,REG!$S$2:$S$124)+SUMIF(REG!$V$2:$V$124,HISTORICO!$N394,REG!$Y$2:$Y$124)+SUMIF(REG!$AB$2:$AB$124,HISTORICO!$N394,REG!$AE$2:$AE$124)</f>
        <v>0</v>
      </c>
      <c r="M393" s="6">
        <f>SUMIF(REG!$D$2:$D$124,HISTORICO!$N394,REG!$H$2:$H$124)+SUMIF(REG!$J$2:$J$124,HISTORICO!$N394,REG!$N$2:$N$124)+SUMIF(REG!$P$2:$P$124,HISTORICO!$N394,REG!$T$2:$T$124)+SUMIF(REG!$V$2:$V$124,HISTORICO!$N394,REG!$Z$2:$Z$124)+SUMIF(REG!$AB$2:$AB$124,HISTORICO!$N394,REG!$AF$2:$AF$124)</f>
        <v>0</v>
      </c>
      <c r="N393" s="6">
        <f>SUMIF(REG!$D$2:$D$124,HISTORICO!$N394,REG!$I$2:$I$124)+SUMIF(REG!$J$2:$J$124,HISTORICO!$N394,REG!$O$2:$O$124)+SUMIF(REG!$P$2:$P$124,HISTORICO!$N394,REG!$U$2:$U$124)+SUMIF(REG!$V$2:$V$124,HISTORICO!$N394,REG!$AA$2:$AA$124)+SUMIF(REG!$AB$2:$AB$124,HISTORICO!$N394,REG!$AG$2:$AG$124)</f>
        <v>0</v>
      </c>
      <c r="O393" s="6">
        <f>SUM(HISTORICO!$X394:$AA394)</f>
        <v>0</v>
      </c>
      <c r="P393" s="188" t="str">
        <f>HISTORICO!$AB394/HISTORICO!$O394</f>
        <v>#DIV/0!</v>
      </c>
    </row>
    <row r="394">
      <c r="A394" s="187" t="s">
        <v>767</v>
      </c>
      <c r="B394" s="6">
        <f>SUM(HISTORICO!$P395:$T395)</f>
        <v>0</v>
      </c>
      <c r="C394" s="6">
        <f>COUNTIF(REG!$D$2:$D$124,HISTORICO!$N395)</f>
        <v>0</v>
      </c>
      <c r="D394" s="6">
        <f>COUNTIF(REG!$J$2:$J$124,HISTORICO!$N395)</f>
        <v>0</v>
      </c>
      <c r="E394" s="6">
        <f>COUNTIF(REG!$P$2:$P$124,HISTORICO!$N395)</f>
        <v>0</v>
      </c>
      <c r="F394" s="6">
        <f>COUNTIF(REG!$V$2:$V$124,HISTORICO!$N395)</f>
        <v>0</v>
      </c>
      <c r="G394" s="6">
        <f>COUNTIF(REG!$AB$2:$AB$124,HISTORICO!$N395)</f>
        <v>0</v>
      </c>
      <c r="H394" s="161" t="str">
        <f>HISTORICO!$P395/HISTORICO!$O395</f>
        <v>#DIV/0!</v>
      </c>
      <c r="I394" s="161" t="str">
        <f>HISTORICO!$Q395/HISTORICO!$O395</f>
        <v>#DIV/0!</v>
      </c>
      <c r="J394" s="161" t="str">
        <f>(HISTORICO!$S395+HISTORICO!$T395)/HISTORICO!$O395</f>
        <v>#DIV/0!</v>
      </c>
      <c r="K394" s="6">
        <f>SUMIF(REG!$D$2:$D$124,HISTORICO!$N395,REG!$F$2:$F$124)+SUMIF(REG!$J$2:$J$124,HISTORICO!$N395,REG!$L$2:$L$124)+SUMIF(REG!$P$2:$P$124,HISTORICO!$N395,REG!$R$2:$R$124)+SUMIF(REG!$V$2:$V$124,HISTORICO!$N395,REG!$X$2:$X$124)+SUMIF(REG!$AB$2:$AB$124,HISTORICO!$N395,REG!$AD$2:$AD$124)</f>
        <v>0</v>
      </c>
      <c r="L394" s="6">
        <f>SUMIF(REG!$D$2:$D$124,HISTORICO!$N395,REG!$G$2:$G$124)+SUMIF(REG!$J$2:$J$124,HISTORICO!$N395,REG!$M$2:$M$124)+SUMIF(REG!$P$2:$P$124,HISTORICO!$N395,REG!$S$2:$S$124)+SUMIF(REG!$V$2:$V$124,HISTORICO!$N395,REG!$Y$2:$Y$124)+SUMIF(REG!$AB$2:$AB$124,HISTORICO!$N395,REG!$AE$2:$AE$124)</f>
        <v>0</v>
      </c>
      <c r="M394" s="6">
        <f>SUMIF(REG!$D$2:$D$124,HISTORICO!$N395,REG!$H$2:$H$124)+SUMIF(REG!$J$2:$J$124,HISTORICO!$N395,REG!$N$2:$N$124)+SUMIF(REG!$P$2:$P$124,HISTORICO!$N395,REG!$T$2:$T$124)+SUMIF(REG!$V$2:$V$124,HISTORICO!$N395,REG!$Z$2:$Z$124)+SUMIF(REG!$AB$2:$AB$124,HISTORICO!$N395,REG!$AF$2:$AF$124)</f>
        <v>0</v>
      </c>
      <c r="N394" s="6">
        <f>SUMIF(REG!$D$2:$D$124,HISTORICO!$N395,REG!$I$2:$I$124)+SUMIF(REG!$J$2:$J$124,HISTORICO!$N395,REG!$O$2:$O$124)+SUMIF(REG!$P$2:$P$124,HISTORICO!$N395,REG!$U$2:$U$124)+SUMIF(REG!$V$2:$V$124,HISTORICO!$N395,REG!$AA$2:$AA$124)+SUMIF(REG!$AB$2:$AB$124,HISTORICO!$N395,REG!$AG$2:$AG$124)</f>
        <v>0</v>
      </c>
      <c r="O394" s="6">
        <f>SUM(HISTORICO!$X395:$AA395)</f>
        <v>0</v>
      </c>
      <c r="P394" s="188" t="str">
        <f>HISTORICO!$AB395/HISTORICO!$O395</f>
        <v>#DIV/0!</v>
      </c>
    </row>
    <row r="395">
      <c r="A395" s="190" t="s">
        <v>768</v>
      </c>
      <c r="B395" s="6">
        <f>SUM(HISTORICO!$P396:$T396)</f>
        <v>0</v>
      </c>
      <c r="C395" s="6">
        <f>COUNTIF(REG!$D$2:$D$124,HISTORICO!$N396)</f>
        <v>0</v>
      </c>
      <c r="D395" s="6">
        <f>COUNTIF(REG!$J$2:$J$124,HISTORICO!$N396)</f>
        <v>0</v>
      </c>
      <c r="E395" s="6">
        <f>COUNTIF(REG!$P$2:$P$124,HISTORICO!$N396)</f>
        <v>0</v>
      </c>
      <c r="F395" s="6">
        <f>COUNTIF(REG!$V$2:$V$124,HISTORICO!$N396)</f>
        <v>0</v>
      </c>
      <c r="G395" s="6">
        <f>COUNTIF(REG!$AB$2:$AB$124,HISTORICO!$N396)</f>
        <v>0</v>
      </c>
      <c r="H395" s="161" t="str">
        <f>HISTORICO!$P396/HISTORICO!$O396</f>
        <v>#DIV/0!</v>
      </c>
      <c r="I395" s="161" t="str">
        <f>HISTORICO!$Q396/HISTORICO!$O396</f>
        <v>#DIV/0!</v>
      </c>
      <c r="J395" s="161" t="str">
        <f>(HISTORICO!$S396+HISTORICO!$T396)/HISTORICO!$O396</f>
        <v>#DIV/0!</v>
      </c>
      <c r="K395" s="6">
        <f>SUMIF(REG!$D$2:$D$124,HISTORICO!$N396,REG!$F$2:$F$124)+SUMIF(REG!$J$2:$J$124,HISTORICO!$N396,REG!$L$2:$L$124)+SUMIF(REG!$P$2:$P$124,HISTORICO!$N396,REG!$R$2:$R$124)+SUMIF(REG!$V$2:$V$124,HISTORICO!$N396,REG!$X$2:$X$124)+SUMIF(REG!$AB$2:$AB$124,HISTORICO!$N396,REG!$AD$2:$AD$124)</f>
        <v>0</v>
      </c>
      <c r="L395" s="6">
        <f>SUMIF(REG!$D$2:$D$124,HISTORICO!$N396,REG!$G$2:$G$124)+SUMIF(REG!$J$2:$J$124,HISTORICO!$N396,REG!$M$2:$M$124)+SUMIF(REG!$P$2:$P$124,HISTORICO!$N396,REG!$S$2:$S$124)+SUMIF(REG!$V$2:$V$124,HISTORICO!$N396,REG!$Y$2:$Y$124)+SUMIF(REG!$AB$2:$AB$124,HISTORICO!$N396,REG!$AE$2:$AE$124)</f>
        <v>0</v>
      </c>
      <c r="M395" s="6">
        <f>SUMIF(REG!$D$2:$D$124,HISTORICO!$N396,REG!$H$2:$H$124)+SUMIF(REG!$J$2:$J$124,HISTORICO!$N396,REG!$N$2:$N$124)+SUMIF(REG!$P$2:$P$124,HISTORICO!$N396,REG!$T$2:$T$124)+SUMIF(REG!$V$2:$V$124,HISTORICO!$N396,REG!$Z$2:$Z$124)+SUMIF(REG!$AB$2:$AB$124,HISTORICO!$N396,REG!$AF$2:$AF$124)</f>
        <v>0</v>
      </c>
      <c r="N395" s="6">
        <f>SUMIF(REG!$D$2:$D$124,HISTORICO!$N396,REG!$I$2:$I$124)+SUMIF(REG!$J$2:$J$124,HISTORICO!$N396,REG!$O$2:$O$124)+SUMIF(REG!$P$2:$P$124,HISTORICO!$N396,REG!$U$2:$U$124)+SUMIF(REG!$V$2:$V$124,HISTORICO!$N396,REG!$AA$2:$AA$124)+SUMIF(REG!$AB$2:$AB$124,HISTORICO!$N396,REG!$AG$2:$AG$124)</f>
        <v>0</v>
      </c>
      <c r="O395" s="6">
        <f>SUM(HISTORICO!$X396:$AA396)</f>
        <v>0</v>
      </c>
      <c r="P395" s="188" t="str">
        <f>HISTORICO!$AB396/HISTORICO!$O396</f>
        <v>#DIV/0!</v>
      </c>
    </row>
    <row r="396">
      <c r="A396" s="190" t="s">
        <v>536</v>
      </c>
      <c r="B396" s="6">
        <f>SUM(HISTORICO!$P397:$T397)</f>
        <v>1</v>
      </c>
      <c r="C396" s="6">
        <f>COUNTIF(REG!$D$2:$D$124,HISTORICO!$N397)</f>
        <v>1</v>
      </c>
      <c r="D396" s="6">
        <f>COUNTIF(REG!$J$2:$J$124,HISTORICO!$N397)</f>
        <v>0</v>
      </c>
      <c r="E396" s="6">
        <f>COUNTIF(REG!$P$2:$P$124,HISTORICO!$N397)</f>
        <v>0</v>
      </c>
      <c r="F396" s="6">
        <f>COUNTIF(REG!$V$2:$V$124,HISTORICO!$N397)</f>
        <v>0</v>
      </c>
      <c r="G396" s="6">
        <f>COUNTIF(REG!$AB$2:$AB$124,HISTORICO!$N397)</f>
        <v>0</v>
      </c>
      <c r="H396" s="161">
        <f>HISTORICO!$P397/HISTORICO!$O397</f>
        <v>1</v>
      </c>
      <c r="I396" s="161">
        <f>HISTORICO!$Q397/HISTORICO!$O397</f>
        <v>0</v>
      </c>
      <c r="J396" s="161">
        <f>(HISTORICO!$S397+HISTORICO!$T397)/HISTORICO!$O397</f>
        <v>0</v>
      </c>
      <c r="K396" s="6">
        <f>SUMIF(REG!$D$2:$D$124,HISTORICO!$N397,REG!$F$2:$F$124)+SUMIF(REG!$J$2:$J$124,HISTORICO!$N397,REG!$L$2:$L$124)+SUMIF(REG!$P$2:$P$124,HISTORICO!$N397,REG!$R$2:$R$124)+SUMIF(REG!$V$2:$V$124,HISTORICO!$N397,REG!$X$2:$X$124)+SUMIF(REG!$AB$2:$AB$124,HISTORICO!$N397,REG!$AD$2:$AD$124)</f>
        <v>1</v>
      </c>
      <c r="L396" s="6">
        <f>SUMIF(REG!$D$2:$D$124,HISTORICO!$N397,REG!$G$2:$G$124)+SUMIF(REG!$J$2:$J$124,HISTORICO!$N397,REG!$M$2:$M$124)+SUMIF(REG!$P$2:$P$124,HISTORICO!$N397,REG!$S$2:$S$124)+SUMIF(REG!$V$2:$V$124,HISTORICO!$N397,REG!$Y$2:$Y$124)+SUMIF(REG!$AB$2:$AB$124,HISTORICO!$N397,REG!$AE$2:$AE$124)</f>
        <v>0</v>
      </c>
      <c r="M396" s="6">
        <f>SUMIF(REG!$D$2:$D$124,HISTORICO!$N397,REG!$H$2:$H$124)+SUMIF(REG!$J$2:$J$124,HISTORICO!$N397,REG!$N$2:$N$124)+SUMIF(REG!$P$2:$P$124,HISTORICO!$N397,REG!$T$2:$T$124)+SUMIF(REG!$V$2:$V$124,HISTORICO!$N397,REG!$Z$2:$Z$124)+SUMIF(REG!$AB$2:$AB$124,HISTORICO!$N397,REG!$AF$2:$AF$124)</f>
        <v>0</v>
      </c>
      <c r="N396" s="6">
        <f>SUMIF(REG!$D$2:$D$124,HISTORICO!$N397,REG!$I$2:$I$124)+SUMIF(REG!$J$2:$J$124,HISTORICO!$N397,REG!$O$2:$O$124)+SUMIF(REG!$P$2:$P$124,HISTORICO!$N397,REG!$U$2:$U$124)+SUMIF(REG!$V$2:$V$124,HISTORICO!$N397,REG!$AA$2:$AA$124)+SUMIF(REG!$AB$2:$AB$124,HISTORICO!$N397,REG!$AG$2:$AG$124)</f>
        <v>0</v>
      </c>
      <c r="O396" s="6">
        <f>SUM(HISTORICO!$X397:$AA397)</f>
        <v>1</v>
      </c>
      <c r="P396" s="188">
        <f>HISTORICO!$AB397/HISTORICO!$O397</f>
        <v>1</v>
      </c>
    </row>
    <row r="397">
      <c r="A397" s="190" t="s">
        <v>769</v>
      </c>
      <c r="B397" s="6">
        <f>SUM(HISTORICO!$P398:$T398)</f>
        <v>0</v>
      </c>
      <c r="C397" s="6">
        <f>COUNTIF(REG!$D$2:$D$124,HISTORICO!$N398)</f>
        <v>0</v>
      </c>
      <c r="D397" s="6">
        <f>COUNTIF(REG!$J$2:$J$124,HISTORICO!$N398)</f>
        <v>0</v>
      </c>
      <c r="E397" s="6">
        <f>COUNTIF(REG!$P$2:$P$124,HISTORICO!$N398)</f>
        <v>0</v>
      </c>
      <c r="F397" s="6">
        <f>COUNTIF(REG!$V$2:$V$124,HISTORICO!$N398)</f>
        <v>0</v>
      </c>
      <c r="G397" s="6">
        <f>COUNTIF(REG!$AB$2:$AB$124,HISTORICO!$N398)</f>
        <v>0</v>
      </c>
      <c r="H397" s="161" t="str">
        <f>HISTORICO!$P398/HISTORICO!$O398</f>
        <v>#DIV/0!</v>
      </c>
      <c r="I397" s="161" t="str">
        <f>HISTORICO!$Q398/HISTORICO!$O398</f>
        <v>#DIV/0!</v>
      </c>
      <c r="J397" s="161" t="str">
        <f>(HISTORICO!$S398+HISTORICO!$T398)/HISTORICO!$O398</f>
        <v>#DIV/0!</v>
      </c>
      <c r="K397" s="6">
        <f>SUMIF(REG!$D$2:$D$124,HISTORICO!$N398,REG!$F$2:$F$124)+SUMIF(REG!$J$2:$J$124,HISTORICO!$N398,REG!$L$2:$L$124)+SUMIF(REG!$P$2:$P$124,HISTORICO!$N398,REG!$R$2:$R$124)+SUMIF(REG!$V$2:$V$124,HISTORICO!$N398,REG!$X$2:$X$124)+SUMIF(REG!$AB$2:$AB$124,HISTORICO!$N398,REG!$AD$2:$AD$124)</f>
        <v>0</v>
      </c>
      <c r="L397" s="6">
        <f>SUMIF(REG!$D$2:$D$124,HISTORICO!$N398,REG!$G$2:$G$124)+SUMIF(REG!$J$2:$J$124,HISTORICO!$N398,REG!$M$2:$M$124)+SUMIF(REG!$P$2:$P$124,HISTORICO!$N398,REG!$S$2:$S$124)+SUMIF(REG!$V$2:$V$124,HISTORICO!$N398,REG!$Y$2:$Y$124)+SUMIF(REG!$AB$2:$AB$124,HISTORICO!$N398,REG!$AE$2:$AE$124)</f>
        <v>0</v>
      </c>
      <c r="M397" s="6">
        <f>SUMIF(REG!$D$2:$D$124,HISTORICO!$N398,REG!$H$2:$H$124)+SUMIF(REG!$J$2:$J$124,HISTORICO!$N398,REG!$N$2:$N$124)+SUMIF(REG!$P$2:$P$124,HISTORICO!$N398,REG!$T$2:$T$124)+SUMIF(REG!$V$2:$V$124,HISTORICO!$N398,REG!$Z$2:$Z$124)+SUMIF(REG!$AB$2:$AB$124,HISTORICO!$N398,REG!$AF$2:$AF$124)</f>
        <v>0</v>
      </c>
      <c r="N397" s="6">
        <f>SUMIF(REG!$D$2:$D$124,HISTORICO!$N398,REG!$I$2:$I$124)+SUMIF(REG!$J$2:$J$124,HISTORICO!$N398,REG!$O$2:$O$124)+SUMIF(REG!$P$2:$P$124,HISTORICO!$N398,REG!$U$2:$U$124)+SUMIF(REG!$V$2:$V$124,HISTORICO!$N398,REG!$AA$2:$AA$124)+SUMIF(REG!$AB$2:$AB$124,HISTORICO!$N398,REG!$AG$2:$AG$124)</f>
        <v>0</v>
      </c>
      <c r="O397" s="6">
        <f>SUM(HISTORICO!$X398:$AA398)</f>
        <v>0</v>
      </c>
      <c r="P397" s="188" t="str">
        <f>HISTORICO!$AB398/HISTORICO!$O398</f>
        <v>#DIV/0!</v>
      </c>
    </row>
    <row r="398">
      <c r="A398" s="190" t="s">
        <v>770</v>
      </c>
      <c r="B398" s="6">
        <f>SUM(HISTORICO!$P399:$T399)</f>
        <v>0</v>
      </c>
      <c r="C398" s="6">
        <f>COUNTIF(REG!$D$2:$D$124,HISTORICO!$N399)</f>
        <v>0</v>
      </c>
      <c r="D398" s="6">
        <f>COUNTIF(REG!$J$2:$J$124,HISTORICO!$N399)</f>
        <v>0</v>
      </c>
      <c r="E398" s="6">
        <f>COUNTIF(REG!$P$2:$P$124,HISTORICO!$N399)</f>
        <v>0</v>
      </c>
      <c r="F398" s="6">
        <f>COUNTIF(REG!$V$2:$V$124,HISTORICO!$N399)</f>
        <v>0</v>
      </c>
      <c r="G398" s="6">
        <f>COUNTIF(REG!$AB$2:$AB$124,HISTORICO!$N399)</f>
        <v>0</v>
      </c>
      <c r="H398" s="161" t="str">
        <f>HISTORICO!$P399/HISTORICO!$O399</f>
        <v>#DIV/0!</v>
      </c>
      <c r="I398" s="161" t="str">
        <f>HISTORICO!$Q399/HISTORICO!$O399</f>
        <v>#DIV/0!</v>
      </c>
      <c r="J398" s="161" t="str">
        <f>(HISTORICO!$S399+HISTORICO!$T399)/HISTORICO!$O399</f>
        <v>#DIV/0!</v>
      </c>
      <c r="K398" s="6">
        <f>SUMIF(REG!$D$2:$D$124,HISTORICO!$N399,REG!$F$2:$F$124)+SUMIF(REG!$J$2:$J$124,HISTORICO!$N399,REG!$L$2:$L$124)+SUMIF(REG!$P$2:$P$124,HISTORICO!$N399,REG!$R$2:$R$124)+SUMIF(REG!$V$2:$V$124,HISTORICO!$N399,REG!$X$2:$X$124)+SUMIF(REG!$AB$2:$AB$124,HISTORICO!$N399,REG!$AD$2:$AD$124)</f>
        <v>0</v>
      </c>
      <c r="L398" s="6">
        <f>SUMIF(REG!$D$2:$D$124,HISTORICO!$N399,REG!$G$2:$G$124)+SUMIF(REG!$J$2:$J$124,HISTORICO!$N399,REG!$M$2:$M$124)+SUMIF(REG!$P$2:$P$124,HISTORICO!$N399,REG!$S$2:$S$124)+SUMIF(REG!$V$2:$V$124,HISTORICO!$N399,REG!$Y$2:$Y$124)+SUMIF(REG!$AB$2:$AB$124,HISTORICO!$N399,REG!$AE$2:$AE$124)</f>
        <v>0</v>
      </c>
      <c r="M398" s="6">
        <f>SUMIF(REG!$D$2:$D$124,HISTORICO!$N399,REG!$H$2:$H$124)+SUMIF(REG!$J$2:$J$124,HISTORICO!$N399,REG!$N$2:$N$124)+SUMIF(REG!$P$2:$P$124,HISTORICO!$N399,REG!$T$2:$T$124)+SUMIF(REG!$V$2:$V$124,HISTORICO!$N399,REG!$Z$2:$Z$124)+SUMIF(REG!$AB$2:$AB$124,HISTORICO!$N399,REG!$AF$2:$AF$124)</f>
        <v>0</v>
      </c>
      <c r="N398" s="6">
        <f>SUMIF(REG!$D$2:$D$124,HISTORICO!$N399,REG!$I$2:$I$124)+SUMIF(REG!$J$2:$J$124,HISTORICO!$N399,REG!$O$2:$O$124)+SUMIF(REG!$P$2:$P$124,HISTORICO!$N399,REG!$U$2:$U$124)+SUMIF(REG!$V$2:$V$124,HISTORICO!$N399,REG!$AA$2:$AA$124)+SUMIF(REG!$AB$2:$AB$124,HISTORICO!$N399,REG!$AG$2:$AG$124)</f>
        <v>0</v>
      </c>
      <c r="O398" s="6">
        <f>SUM(HISTORICO!$X399:$AA399)</f>
        <v>0</v>
      </c>
      <c r="P398" s="188" t="str">
        <f>HISTORICO!$AB399/HISTORICO!$O399</f>
        <v>#DIV/0!</v>
      </c>
    </row>
    <row r="399">
      <c r="A399" s="190" t="s">
        <v>687</v>
      </c>
      <c r="B399" s="6">
        <f>SUM(HISTORICO!$P400:$T400)</f>
        <v>0</v>
      </c>
      <c r="C399" s="6">
        <f>COUNTIF(REG!$D$2:$D$124,HISTORICO!$N400)</f>
        <v>0</v>
      </c>
      <c r="D399" s="6">
        <f>COUNTIF(REG!$J$2:$J$124,HISTORICO!$N400)</f>
        <v>0</v>
      </c>
      <c r="E399" s="6">
        <f>COUNTIF(REG!$P$2:$P$124,HISTORICO!$N400)</f>
        <v>0</v>
      </c>
      <c r="F399" s="6">
        <f>COUNTIF(REG!$V$2:$V$124,HISTORICO!$N400)</f>
        <v>0</v>
      </c>
      <c r="G399" s="6">
        <f>COUNTIF(REG!$AB$2:$AB$124,HISTORICO!$N400)</f>
        <v>0</v>
      </c>
      <c r="H399" s="161" t="str">
        <f>HISTORICO!$P400/HISTORICO!$O400</f>
        <v>#DIV/0!</v>
      </c>
      <c r="I399" s="161" t="str">
        <f>HISTORICO!$Q400/HISTORICO!$O400</f>
        <v>#DIV/0!</v>
      </c>
      <c r="J399" s="161" t="str">
        <f>(HISTORICO!$S400+HISTORICO!$T400)/HISTORICO!$O400</f>
        <v>#DIV/0!</v>
      </c>
      <c r="K399" s="6">
        <f>SUMIF(REG!$D$2:$D$124,HISTORICO!$N400,REG!$F$2:$F$124)+SUMIF(REG!$J$2:$J$124,HISTORICO!$N400,REG!$L$2:$L$124)+SUMIF(REG!$P$2:$P$124,HISTORICO!$N400,REG!$R$2:$R$124)+SUMIF(REG!$V$2:$V$124,HISTORICO!$N400,REG!$X$2:$X$124)+SUMIF(REG!$AB$2:$AB$124,HISTORICO!$N400,REG!$AD$2:$AD$124)</f>
        <v>0</v>
      </c>
      <c r="L399" s="6">
        <f>SUMIF(REG!$D$2:$D$124,HISTORICO!$N400,REG!$G$2:$G$124)+SUMIF(REG!$J$2:$J$124,HISTORICO!$N400,REG!$M$2:$M$124)+SUMIF(REG!$P$2:$P$124,HISTORICO!$N400,REG!$S$2:$S$124)+SUMIF(REG!$V$2:$V$124,HISTORICO!$N400,REG!$Y$2:$Y$124)+SUMIF(REG!$AB$2:$AB$124,HISTORICO!$N400,REG!$AE$2:$AE$124)</f>
        <v>0</v>
      </c>
      <c r="M399" s="6">
        <f>SUMIF(REG!$D$2:$D$124,HISTORICO!$N400,REG!$H$2:$H$124)+SUMIF(REG!$J$2:$J$124,HISTORICO!$N400,REG!$N$2:$N$124)+SUMIF(REG!$P$2:$P$124,HISTORICO!$N400,REG!$T$2:$T$124)+SUMIF(REG!$V$2:$V$124,HISTORICO!$N400,REG!$Z$2:$Z$124)+SUMIF(REG!$AB$2:$AB$124,HISTORICO!$N400,REG!$AF$2:$AF$124)</f>
        <v>0</v>
      </c>
      <c r="N399" s="6">
        <f>SUMIF(REG!$D$2:$D$124,HISTORICO!$N400,REG!$I$2:$I$124)+SUMIF(REG!$J$2:$J$124,HISTORICO!$N400,REG!$O$2:$O$124)+SUMIF(REG!$P$2:$P$124,HISTORICO!$N400,REG!$U$2:$U$124)+SUMIF(REG!$V$2:$V$124,HISTORICO!$N400,REG!$AA$2:$AA$124)+SUMIF(REG!$AB$2:$AB$124,HISTORICO!$N400,REG!$AG$2:$AG$124)</f>
        <v>0</v>
      </c>
      <c r="O399" s="6">
        <f>SUM(HISTORICO!$X400:$AA400)</f>
        <v>0</v>
      </c>
      <c r="P399" s="188" t="str">
        <f>HISTORICO!$AB400/HISTORICO!$O400</f>
        <v>#DIV/0!</v>
      </c>
    </row>
    <row r="400">
      <c r="A400" s="190" t="s">
        <v>771</v>
      </c>
      <c r="B400" s="6">
        <f>SUM(HISTORICO!$P401:$T401)</f>
        <v>0</v>
      </c>
      <c r="C400" s="6">
        <f>COUNTIF(REG!$D$2:$D$124,HISTORICO!$N401)</f>
        <v>0</v>
      </c>
      <c r="D400" s="6">
        <f>COUNTIF(REG!$J$2:$J$124,HISTORICO!$N401)</f>
        <v>0</v>
      </c>
      <c r="E400" s="6">
        <f>COUNTIF(REG!$P$2:$P$124,HISTORICO!$N401)</f>
        <v>0</v>
      </c>
      <c r="F400" s="6">
        <f>COUNTIF(REG!$V$2:$V$124,HISTORICO!$N401)</f>
        <v>0</v>
      </c>
      <c r="G400" s="6">
        <f>COUNTIF(REG!$AB$2:$AB$124,HISTORICO!$N401)</f>
        <v>0</v>
      </c>
      <c r="H400" s="161" t="str">
        <f>HISTORICO!$P401/HISTORICO!$O401</f>
        <v>#DIV/0!</v>
      </c>
      <c r="I400" s="161" t="str">
        <f>HISTORICO!$Q401/HISTORICO!$O401</f>
        <v>#DIV/0!</v>
      </c>
      <c r="J400" s="161" t="str">
        <f>(HISTORICO!$S401+HISTORICO!$T401)/HISTORICO!$O401</f>
        <v>#DIV/0!</v>
      </c>
      <c r="K400" s="6">
        <f>SUMIF(REG!$D$2:$D$124,HISTORICO!$N401,REG!$F$2:$F$124)+SUMIF(REG!$J$2:$J$124,HISTORICO!$N401,REG!$L$2:$L$124)+SUMIF(REG!$P$2:$P$124,HISTORICO!$N401,REG!$R$2:$R$124)+SUMIF(REG!$V$2:$V$124,HISTORICO!$N401,REG!$X$2:$X$124)+SUMIF(REG!$AB$2:$AB$124,HISTORICO!$N401,REG!$AD$2:$AD$124)</f>
        <v>0</v>
      </c>
      <c r="L400" s="6">
        <f>SUMIF(REG!$D$2:$D$124,HISTORICO!$N401,REG!$G$2:$G$124)+SUMIF(REG!$J$2:$J$124,HISTORICO!$N401,REG!$M$2:$M$124)+SUMIF(REG!$P$2:$P$124,HISTORICO!$N401,REG!$S$2:$S$124)+SUMIF(REG!$V$2:$V$124,HISTORICO!$N401,REG!$Y$2:$Y$124)+SUMIF(REG!$AB$2:$AB$124,HISTORICO!$N401,REG!$AE$2:$AE$124)</f>
        <v>0</v>
      </c>
      <c r="M400" s="6">
        <f>SUMIF(REG!$D$2:$D$124,HISTORICO!$N401,REG!$H$2:$H$124)+SUMIF(REG!$J$2:$J$124,HISTORICO!$N401,REG!$N$2:$N$124)+SUMIF(REG!$P$2:$P$124,HISTORICO!$N401,REG!$T$2:$T$124)+SUMIF(REG!$V$2:$V$124,HISTORICO!$N401,REG!$Z$2:$Z$124)+SUMIF(REG!$AB$2:$AB$124,HISTORICO!$N401,REG!$AF$2:$AF$124)</f>
        <v>0</v>
      </c>
      <c r="N400" s="6">
        <f>SUMIF(REG!$D$2:$D$124,HISTORICO!$N401,REG!$I$2:$I$124)+SUMIF(REG!$J$2:$J$124,HISTORICO!$N401,REG!$O$2:$O$124)+SUMIF(REG!$P$2:$P$124,HISTORICO!$N401,REG!$U$2:$U$124)+SUMIF(REG!$V$2:$V$124,HISTORICO!$N401,REG!$AA$2:$AA$124)+SUMIF(REG!$AB$2:$AB$124,HISTORICO!$N401,REG!$AG$2:$AG$124)</f>
        <v>0</v>
      </c>
      <c r="O400" s="6">
        <f>SUM(HISTORICO!$X401:$AA401)</f>
        <v>0</v>
      </c>
      <c r="P400" s="188" t="str">
        <f>HISTORICO!$AB401/HISTORICO!$O401</f>
        <v>#DIV/0!</v>
      </c>
    </row>
    <row r="401">
      <c r="A401" s="190" t="s">
        <v>772</v>
      </c>
      <c r="B401" s="6">
        <f>SUM(HISTORICO!$P402:$T402)</f>
        <v>0</v>
      </c>
      <c r="C401" s="6">
        <f>COUNTIF(REG!$D$2:$D$124,HISTORICO!$N402)</f>
        <v>0</v>
      </c>
      <c r="D401" s="6">
        <f>COUNTIF(REG!$J$2:$J$124,HISTORICO!$N402)</f>
        <v>0</v>
      </c>
      <c r="E401" s="6">
        <f>COUNTIF(REG!$P$2:$P$124,HISTORICO!$N402)</f>
        <v>0</v>
      </c>
      <c r="F401" s="6">
        <f>COUNTIF(REG!$V$2:$V$124,HISTORICO!$N402)</f>
        <v>0</v>
      </c>
      <c r="G401" s="6">
        <f>COUNTIF(REG!$AB$2:$AB$124,HISTORICO!$N402)</f>
        <v>0</v>
      </c>
      <c r="H401" s="161" t="str">
        <f>HISTORICO!$P402/HISTORICO!$O402</f>
        <v>#DIV/0!</v>
      </c>
      <c r="I401" s="161" t="str">
        <f>HISTORICO!$Q402/HISTORICO!$O402</f>
        <v>#DIV/0!</v>
      </c>
      <c r="J401" s="161" t="str">
        <f>(HISTORICO!$S402+HISTORICO!$T402)/HISTORICO!$O402</f>
        <v>#DIV/0!</v>
      </c>
      <c r="K401" s="6">
        <f>SUMIF(REG!$D$2:$D$124,HISTORICO!$N402,REG!$F$2:$F$124)+SUMIF(REG!$J$2:$J$124,HISTORICO!$N402,REG!$L$2:$L$124)+SUMIF(REG!$P$2:$P$124,HISTORICO!$N402,REG!$R$2:$R$124)+SUMIF(REG!$V$2:$V$124,HISTORICO!$N402,REG!$X$2:$X$124)+SUMIF(REG!$AB$2:$AB$124,HISTORICO!$N402,REG!$AD$2:$AD$124)</f>
        <v>0</v>
      </c>
      <c r="L401" s="6">
        <f>SUMIF(REG!$D$2:$D$124,HISTORICO!$N402,REG!$G$2:$G$124)+SUMIF(REG!$J$2:$J$124,HISTORICO!$N402,REG!$M$2:$M$124)+SUMIF(REG!$P$2:$P$124,HISTORICO!$N402,REG!$S$2:$S$124)+SUMIF(REG!$V$2:$V$124,HISTORICO!$N402,REG!$Y$2:$Y$124)+SUMIF(REG!$AB$2:$AB$124,HISTORICO!$N402,REG!$AE$2:$AE$124)</f>
        <v>0</v>
      </c>
      <c r="M401" s="6">
        <f>SUMIF(REG!$D$2:$D$124,HISTORICO!$N402,REG!$H$2:$H$124)+SUMIF(REG!$J$2:$J$124,HISTORICO!$N402,REG!$N$2:$N$124)+SUMIF(REG!$P$2:$P$124,HISTORICO!$N402,REG!$T$2:$T$124)+SUMIF(REG!$V$2:$V$124,HISTORICO!$N402,REG!$Z$2:$Z$124)+SUMIF(REG!$AB$2:$AB$124,HISTORICO!$N402,REG!$AF$2:$AF$124)</f>
        <v>0</v>
      </c>
      <c r="N401" s="6">
        <f>SUMIF(REG!$D$2:$D$124,HISTORICO!$N402,REG!$I$2:$I$124)+SUMIF(REG!$J$2:$J$124,HISTORICO!$N402,REG!$O$2:$O$124)+SUMIF(REG!$P$2:$P$124,HISTORICO!$N402,REG!$U$2:$U$124)+SUMIF(REG!$V$2:$V$124,HISTORICO!$N402,REG!$AA$2:$AA$124)+SUMIF(REG!$AB$2:$AB$124,HISTORICO!$N402,REG!$AG$2:$AG$124)</f>
        <v>0</v>
      </c>
      <c r="O401" s="6">
        <f>SUM(HISTORICO!$X402:$AA402)</f>
        <v>0</v>
      </c>
      <c r="P401" s="188" t="str">
        <f>HISTORICO!$AB402/HISTORICO!$O402</f>
        <v>#DIV/0!</v>
      </c>
    </row>
    <row r="402">
      <c r="A402" s="190" t="s">
        <v>774</v>
      </c>
      <c r="B402" s="6">
        <f>SUM(HISTORICO!$P403:$T403)</f>
        <v>0</v>
      </c>
      <c r="C402" s="6">
        <f>COUNTIF(REG!$D$2:$D$124,HISTORICO!$N403)</f>
        <v>0</v>
      </c>
      <c r="D402" s="6">
        <f>COUNTIF(REG!$J$2:$J$124,HISTORICO!$N403)</f>
        <v>0</v>
      </c>
      <c r="E402" s="6">
        <f>COUNTIF(REG!$P$2:$P$124,HISTORICO!$N403)</f>
        <v>0</v>
      </c>
      <c r="F402" s="6">
        <f>COUNTIF(REG!$V$2:$V$124,HISTORICO!$N403)</f>
        <v>0</v>
      </c>
      <c r="G402" s="6">
        <f>COUNTIF(REG!$AB$2:$AB$124,HISTORICO!$N403)</f>
        <v>0</v>
      </c>
      <c r="H402" s="161" t="str">
        <f>HISTORICO!$P403/HISTORICO!$O403</f>
        <v>#DIV/0!</v>
      </c>
      <c r="I402" s="161" t="str">
        <f>HISTORICO!$Q403/HISTORICO!$O403</f>
        <v>#DIV/0!</v>
      </c>
      <c r="J402" s="161" t="str">
        <f>(HISTORICO!$S403+HISTORICO!$T403)/HISTORICO!$O403</f>
        <v>#DIV/0!</v>
      </c>
      <c r="K402" s="6">
        <f>SUMIF(REG!$D$2:$D$124,HISTORICO!$N403,REG!$F$2:$F$124)+SUMIF(REG!$J$2:$J$124,HISTORICO!$N403,REG!$L$2:$L$124)+SUMIF(REG!$P$2:$P$124,HISTORICO!$N403,REG!$R$2:$R$124)+SUMIF(REG!$V$2:$V$124,HISTORICO!$N403,REG!$X$2:$X$124)+SUMIF(REG!$AB$2:$AB$124,HISTORICO!$N403,REG!$AD$2:$AD$124)</f>
        <v>0</v>
      </c>
      <c r="L402" s="6">
        <f>SUMIF(REG!$D$2:$D$124,HISTORICO!$N403,REG!$G$2:$G$124)+SUMIF(REG!$J$2:$J$124,HISTORICO!$N403,REG!$M$2:$M$124)+SUMIF(REG!$P$2:$P$124,HISTORICO!$N403,REG!$S$2:$S$124)+SUMIF(REG!$V$2:$V$124,HISTORICO!$N403,REG!$Y$2:$Y$124)+SUMIF(REG!$AB$2:$AB$124,HISTORICO!$N403,REG!$AE$2:$AE$124)</f>
        <v>0</v>
      </c>
      <c r="M402" s="6">
        <f>SUMIF(REG!$D$2:$D$124,HISTORICO!$N403,REG!$H$2:$H$124)+SUMIF(REG!$J$2:$J$124,HISTORICO!$N403,REG!$N$2:$N$124)+SUMIF(REG!$P$2:$P$124,HISTORICO!$N403,REG!$T$2:$T$124)+SUMIF(REG!$V$2:$V$124,HISTORICO!$N403,REG!$Z$2:$Z$124)+SUMIF(REG!$AB$2:$AB$124,HISTORICO!$N403,REG!$AF$2:$AF$124)</f>
        <v>0</v>
      </c>
      <c r="N402" s="6">
        <f>SUMIF(REG!$D$2:$D$124,HISTORICO!$N403,REG!$I$2:$I$124)+SUMIF(REG!$J$2:$J$124,HISTORICO!$N403,REG!$O$2:$O$124)+SUMIF(REG!$P$2:$P$124,HISTORICO!$N403,REG!$U$2:$U$124)+SUMIF(REG!$V$2:$V$124,HISTORICO!$N403,REG!$AA$2:$AA$124)+SUMIF(REG!$AB$2:$AB$124,HISTORICO!$N403,REG!$AG$2:$AG$124)</f>
        <v>0</v>
      </c>
      <c r="O402" s="6">
        <f>SUM(HISTORICO!$X403:$AA403)</f>
        <v>0</v>
      </c>
      <c r="P402" s="188" t="str">
        <f>HISTORICO!$AB403/HISTORICO!$O403</f>
        <v>#DIV/0!</v>
      </c>
    </row>
    <row r="403">
      <c r="A403" s="190" t="s">
        <v>775</v>
      </c>
      <c r="B403" s="6">
        <f>SUM(HISTORICO!$P404:$T404)</f>
        <v>0</v>
      </c>
      <c r="C403" s="6">
        <f>COUNTIF(REG!$D$2:$D$124,HISTORICO!$N404)</f>
        <v>0</v>
      </c>
      <c r="D403" s="6">
        <f>COUNTIF(REG!$J$2:$J$124,HISTORICO!$N404)</f>
        <v>0</v>
      </c>
      <c r="E403" s="6">
        <f>COUNTIF(REG!$P$2:$P$124,HISTORICO!$N404)</f>
        <v>0</v>
      </c>
      <c r="F403" s="6">
        <f>COUNTIF(REG!$V$2:$V$124,HISTORICO!$N404)</f>
        <v>0</v>
      </c>
      <c r="G403" s="6">
        <f>COUNTIF(REG!$AB$2:$AB$124,HISTORICO!$N404)</f>
        <v>0</v>
      </c>
      <c r="H403" s="161" t="str">
        <f>HISTORICO!$P404/HISTORICO!$O404</f>
        <v>#DIV/0!</v>
      </c>
      <c r="I403" s="161" t="str">
        <f>HISTORICO!$Q404/HISTORICO!$O404</f>
        <v>#DIV/0!</v>
      </c>
      <c r="J403" s="161" t="str">
        <f>(HISTORICO!$S404+HISTORICO!$T404)/HISTORICO!$O404</f>
        <v>#DIV/0!</v>
      </c>
      <c r="K403" s="6">
        <f>SUMIF(REG!$D$2:$D$124,HISTORICO!$N404,REG!$F$2:$F$124)+SUMIF(REG!$J$2:$J$124,HISTORICO!$N404,REG!$L$2:$L$124)+SUMIF(REG!$P$2:$P$124,HISTORICO!$N404,REG!$R$2:$R$124)+SUMIF(REG!$V$2:$V$124,HISTORICO!$N404,REG!$X$2:$X$124)+SUMIF(REG!$AB$2:$AB$124,HISTORICO!$N404,REG!$AD$2:$AD$124)</f>
        <v>0</v>
      </c>
      <c r="L403" s="6">
        <f>SUMIF(REG!$D$2:$D$124,HISTORICO!$N404,REG!$G$2:$G$124)+SUMIF(REG!$J$2:$J$124,HISTORICO!$N404,REG!$M$2:$M$124)+SUMIF(REG!$P$2:$P$124,HISTORICO!$N404,REG!$S$2:$S$124)+SUMIF(REG!$V$2:$V$124,HISTORICO!$N404,REG!$Y$2:$Y$124)+SUMIF(REG!$AB$2:$AB$124,HISTORICO!$N404,REG!$AE$2:$AE$124)</f>
        <v>0</v>
      </c>
      <c r="M403" s="6">
        <f>SUMIF(REG!$D$2:$D$124,HISTORICO!$N404,REG!$H$2:$H$124)+SUMIF(REG!$J$2:$J$124,HISTORICO!$N404,REG!$N$2:$N$124)+SUMIF(REG!$P$2:$P$124,HISTORICO!$N404,REG!$T$2:$T$124)+SUMIF(REG!$V$2:$V$124,HISTORICO!$N404,REG!$Z$2:$Z$124)+SUMIF(REG!$AB$2:$AB$124,HISTORICO!$N404,REG!$AF$2:$AF$124)</f>
        <v>0</v>
      </c>
      <c r="N403" s="6">
        <f>SUMIF(REG!$D$2:$D$124,HISTORICO!$N404,REG!$I$2:$I$124)+SUMIF(REG!$J$2:$J$124,HISTORICO!$N404,REG!$O$2:$O$124)+SUMIF(REG!$P$2:$P$124,HISTORICO!$N404,REG!$U$2:$U$124)+SUMIF(REG!$V$2:$V$124,HISTORICO!$N404,REG!$AA$2:$AA$124)+SUMIF(REG!$AB$2:$AB$124,HISTORICO!$N404,REG!$AG$2:$AG$124)</f>
        <v>0</v>
      </c>
      <c r="O403" s="6">
        <f>SUM(HISTORICO!$X404:$AA404)</f>
        <v>0</v>
      </c>
      <c r="P403" s="188" t="str">
        <f>HISTORICO!$AB404/HISTORICO!$O404</f>
        <v>#DIV/0!</v>
      </c>
    </row>
    <row r="404">
      <c r="A404" s="190" t="s">
        <v>776</v>
      </c>
      <c r="B404" s="6">
        <f>SUM(HISTORICO!$P405:$T405)</f>
        <v>0</v>
      </c>
      <c r="C404" s="6">
        <f>COUNTIF(REG!$D$2:$D$124,HISTORICO!$N405)</f>
        <v>0</v>
      </c>
      <c r="D404" s="6">
        <f>COUNTIF(REG!$J$2:$J$124,HISTORICO!$N405)</f>
        <v>0</v>
      </c>
      <c r="E404" s="6">
        <f>COUNTIF(REG!$P$2:$P$124,HISTORICO!$N405)</f>
        <v>0</v>
      </c>
      <c r="F404" s="6">
        <f>COUNTIF(REG!$V$2:$V$124,HISTORICO!$N405)</f>
        <v>0</v>
      </c>
      <c r="G404" s="6">
        <f>COUNTIF(REG!$AB$2:$AB$124,HISTORICO!$N405)</f>
        <v>0</v>
      </c>
      <c r="H404" s="161" t="str">
        <f>HISTORICO!$P405/HISTORICO!$O405</f>
        <v>#DIV/0!</v>
      </c>
      <c r="I404" s="161" t="str">
        <f>HISTORICO!$Q405/HISTORICO!$O405</f>
        <v>#DIV/0!</v>
      </c>
      <c r="J404" s="161" t="str">
        <f>(HISTORICO!$S405+HISTORICO!$T405)/HISTORICO!$O405</f>
        <v>#DIV/0!</v>
      </c>
      <c r="K404" s="6">
        <f>SUMIF(REG!$D$2:$D$124,HISTORICO!$N405,REG!$F$2:$F$124)+SUMIF(REG!$J$2:$J$124,HISTORICO!$N405,REG!$L$2:$L$124)+SUMIF(REG!$P$2:$P$124,HISTORICO!$N405,REG!$R$2:$R$124)+SUMIF(REG!$V$2:$V$124,HISTORICO!$N405,REG!$X$2:$X$124)+SUMIF(REG!$AB$2:$AB$124,HISTORICO!$N405,REG!$AD$2:$AD$124)</f>
        <v>0</v>
      </c>
      <c r="L404" s="6">
        <f>SUMIF(REG!$D$2:$D$124,HISTORICO!$N405,REG!$G$2:$G$124)+SUMIF(REG!$J$2:$J$124,HISTORICO!$N405,REG!$M$2:$M$124)+SUMIF(REG!$P$2:$P$124,HISTORICO!$N405,REG!$S$2:$S$124)+SUMIF(REG!$V$2:$V$124,HISTORICO!$N405,REG!$Y$2:$Y$124)+SUMIF(REG!$AB$2:$AB$124,HISTORICO!$N405,REG!$AE$2:$AE$124)</f>
        <v>0</v>
      </c>
      <c r="M404" s="6">
        <f>SUMIF(REG!$D$2:$D$124,HISTORICO!$N405,REG!$H$2:$H$124)+SUMIF(REG!$J$2:$J$124,HISTORICO!$N405,REG!$N$2:$N$124)+SUMIF(REG!$P$2:$P$124,HISTORICO!$N405,REG!$T$2:$T$124)+SUMIF(REG!$V$2:$V$124,HISTORICO!$N405,REG!$Z$2:$Z$124)+SUMIF(REG!$AB$2:$AB$124,HISTORICO!$N405,REG!$AF$2:$AF$124)</f>
        <v>0</v>
      </c>
      <c r="N404" s="6">
        <f>SUMIF(REG!$D$2:$D$124,HISTORICO!$N405,REG!$I$2:$I$124)+SUMIF(REG!$J$2:$J$124,HISTORICO!$N405,REG!$O$2:$O$124)+SUMIF(REG!$P$2:$P$124,HISTORICO!$N405,REG!$U$2:$U$124)+SUMIF(REG!$V$2:$V$124,HISTORICO!$N405,REG!$AA$2:$AA$124)+SUMIF(REG!$AB$2:$AB$124,HISTORICO!$N405,REG!$AG$2:$AG$124)</f>
        <v>0</v>
      </c>
      <c r="O404" s="6">
        <f>SUM(HISTORICO!$X405:$AA405)</f>
        <v>0</v>
      </c>
      <c r="P404" s="188" t="str">
        <f>HISTORICO!$AB405/HISTORICO!$O405</f>
        <v>#DIV/0!</v>
      </c>
    </row>
    <row r="405">
      <c r="A405" s="190" t="s">
        <v>777</v>
      </c>
      <c r="B405" s="6">
        <f>SUM(HISTORICO!$P406:$T406)</f>
        <v>0</v>
      </c>
      <c r="C405" s="6">
        <f>COUNTIF(REG!$D$2:$D$124,HISTORICO!$N406)</f>
        <v>0</v>
      </c>
      <c r="D405" s="6">
        <f>COUNTIF(REG!$J$2:$J$124,HISTORICO!$N406)</f>
        <v>0</v>
      </c>
      <c r="E405" s="6">
        <f>COUNTIF(REG!$P$2:$P$124,HISTORICO!$N406)</f>
        <v>0</v>
      </c>
      <c r="F405" s="6">
        <f>COUNTIF(REG!$V$2:$V$124,HISTORICO!$N406)</f>
        <v>0</v>
      </c>
      <c r="G405" s="6">
        <f>COUNTIF(REG!$AB$2:$AB$124,HISTORICO!$N406)</f>
        <v>0</v>
      </c>
      <c r="H405" s="161" t="str">
        <f>HISTORICO!$P406/HISTORICO!$O406</f>
        <v>#DIV/0!</v>
      </c>
      <c r="I405" s="161" t="str">
        <f>HISTORICO!$Q406/HISTORICO!$O406</f>
        <v>#DIV/0!</v>
      </c>
      <c r="J405" s="161" t="str">
        <f>(HISTORICO!$S406+HISTORICO!$T406)/HISTORICO!$O406</f>
        <v>#DIV/0!</v>
      </c>
      <c r="K405" s="6">
        <f>SUMIF(REG!$D$2:$D$124,HISTORICO!$N406,REG!$F$2:$F$124)+SUMIF(REG!$J$2:$J$124,HISTORICO!$N406,REG!$L$2:$L$124)+SUMIF(REG!$P$2:$P$124,HISTORICO!$N406,REG!$R$2:$R$124)+SUMIF(REG!$V$2:$V$124,HISTORICO!$N406,REG!$X$2:$X$124)+SUMIF(REG!$AB$2:$AB$124,HISTORICO!$N406,REG!$AD$2:$AD$124)</f>
        <v>0</v>
      </c>
      <c r="L405" s="6">
        <f>SUMIF(REG!$D$2:$D$124,HISTORICO!$N406,REG!$G$2:$G$124)+SUMIF(REG!$J$2:$J$124,HISTORICO!$N406,REG!$M$2:$M$124)+SUMIF(REG!$P$2:$P$124,HISTORICO!$N406,REG!$S$2:$S$124)+SUMIF(REG!$V$2:$V$124,HISTORICO!$N406,REG!$Y$2:$Y$124)+SUMIF(REG!$AB$2:$AB$124,HISTORICO!$N406,REG!$AE$2:$AE$124)</f>
        <v>0</v>
      </c>
      <c r="M405" s="6">
        <f>SUMIF(REG!$D$2:$D$124,HISTORICO!$N406,REG!$H$2:$H$124)+SUMIF(REG!$J$2:$J$124,HISTORICO!$N406,REG!$N$2:$N$124)+SUMIF(REG!$P$2:$P$124,HISTORICO!$N406,REG!$T$2:$T$124)+SUMIF(REG!$V$2:$V$124,HISTORICO!$N406,REG!$Z$2:$Z$124)+SUMIF(REG!$AB$2:$AB$124,HISTORICO!$N406,REG!$AF$2:$AF$124)</f>
        <v>0</v>
      </c>
      <c r="N405" s="6">
        <f>SUMIF(REG!$D$2:$D$124,HISTORICO!$N406,REG!$I$2:$I$124)+SUMIF(REG!$J$2:$J$124,HISTORICO!$N406,REG!$O$2:$O$124)+SUMIF(REG!$P$2:$P$124,HISTORICO!$N406,REG!$U$2:$U$124)+SUMIF(REG!$V$2:$V$124,HISTORICO!$N406,REG!$AA$2:$AA$124)+SUMIF(REG!$AB$2:$AB$124,HISTORICO!$N406,REG!$AG$2:$AG$124)</f>
        <v>0</v>
      </c>
      <c r="O405" s="6">
        <f>SUM(HISTORICO!$X406:$AA406)</f>
        <v>0</v>
      </c>
      <c r="P405" s="188" t="str">
        <f>HISTORICO!$AB406/HISTORICO!$O406</f>
        <v>#DIV/0!</v>
      </c>
    </row>
    <row r="406">
      <c r="A406" s="190" t="s">
        <v>778</v>
      </c>
      <c r="B406" s="6">
        <f>SUM(HISTORICO!$P407:$T407)</f>
        <v>4</v>
      </c>
      <c r="C406" s="6">
        <f>COUNTIF(REG!$D$2:$D$124,HISTORICO!$N407)</f>
        <v>0</v>
      </c>
      <c r="D406" s="6">
        <f>COUNTIF(REG!$J$2:$J$124,HISTORICO!$N407)</f>
        <v>0</v>
      </c>
      <c r="E406" s="6">
        <f>COUNTIF(REG!$P$2:$P$124,HISTORICO!$N407)</f>
        <v>2</v>
      </c>
      <c r="F406" s="6">
        <f>COUNTIF(REG!$V$2:$V$124,HISTORICO!$N407)</f>
        <v>2</v>
      </c>
      <c r="G406" s="6">
        <f>COUNTIF(REG!$AB$2:$AB$124,HISTORICO!$N407)</f>
        <v>0</v>
      </c>
      <c r="H406" s="161">
        <f>HISTORICO!$P407/HISTORICO!$O407</f>
        <v>0</v>
      </c>
      <c r="I406" s="161">
        <f>HISTORICO!$Q407/HISTORICO!$O407</f>
        <v>0</v>
      </c>
      <c r="J406" s="161">
        <f>(HISTORICO!$S407+HISTORICO!$T407)/HISTORICO!$O407</f>
        <v>0.5</v>
      </c>
      <c r="K406" s="6">
        <f>SUMIF(REG!$D$2:$D$124,HISTORICO!$N407,REG!$F$2:$F$124)+SUMIF(REG!$J$2:$J$124,HISTORICO!$N407,REG!$L$2:$L$124)+SUMIF(REG!$P$2:$P$124,HISTORICO!$N407,REG!$R$2:$R$124)+SUMIF(REG!$V$2:$V$124,HISTORICO!$N407,REG!$X$2:$X$124)+SUMIF(REG!$AB$2:$AB$124,HISTORICO!$N407,REG!$AD$2:$AD$124)</f>
        <v>0</v>
      </c>
      <c r="L406" s="6">
        <f>SUMIF(REG!$D$2:$D$124,HISTORICO!$N407,REG!$G$2:$G$124)+SUMIF(REG!$J$2:$J$124,HISTORICO!$N407,REG!$M$2:$M$124)+SUMIF(REG!$P$2:$P$124,HISTORICO!$N407,REG!$S$2:$S$124)+SUMIF(REG!$V$2:$V$124,HISTORICO!$N407,REG!$Y$2:$Y$124)+SUMIF(REG!$AB$2:$AB$124,HISTORICO!$N407,REG!$AE$2:$AE$124)</f>
        <v>0</v>
      </c>
      <c r="M406" s="6">
        <f>SUMIF(REG!$D$2:$D$124,HISTORICO!$N407,REG!$H$2:$H$124)+SUMIF(REG!$J$2:$J$124,HISTORICO!$N407,REG!$N$2:$N$124)+SUMIF(REG!$P$2:$P$124,HISTORICO!$N407,REG!$T$2:$T$124)+SUMIF(REG!$V$2:$V$124,HISTORICO!$N407,REG!$Z$2:$Z$124)+SUMIF(REG!$AB$2:$AB$124,HISTORICO!$N407,REG!$AF$2:$AF$124)</f>
        <v>0</v>
      </c>
      <c r="N406" s="6">
        <f>SUMIF(REG!$D$2:$D$124,HISTORICO!$N407,REG!$I$2:$I$124)+SUMIF(REG!$J$2:$J$124,HISTORICO!$N407,REG!$O$2:$O$124)+SUMIF(REG!$P$2:$P$124,HISTORICO!$N407,REG!$U$2:$U$124)+SUMIF(REG!$V$2:$V$124,HISTORICO!$N407,REG!$AA$2:$AA$124)+SUMIF(REG!$AB$2:$AB$124,HISTORICO!$N407,REG!$AG$2:$AG$124)</f>
        <v>0</v>
      </c>
      <c r="O406" s="6">
        <f>SUM(HISTORICO!$X407:$AA407)</f>
        <v>0</v>
      </c>
      <c r="P406" s="188">
        <f>HISTORICO!$AB407/HISTORICO!$O407</f>
        <v>0</v>
      </c>
    </row>
    <row r="407">
      <c r="A407" s="190" t="s">
        <v>779</v>
      </c>
      <c r="B407" s="6">
        <f>SUM(HISTORICO!$P408:$T408)</f>
        <v>0</v>
      </c>
      <c r="C407" s="6">
        <f>COUNTIF(REG!$D$2:$D$124,HISTORICO!$N408)</f>
        <v>0</v>
      </c>
      <c r="D407" s="6">
        <f>COUNTIF(REG!$J$2:$J$124,HISTORICO!$N408)</f>
        <v>0</v>
      </c>
      <c r="E407" s="6">
        <f>COUNTIF(REG!$P$2:$P$124,HISTORICO!$N408)</f>
        <v>0</v>
      </c>
      <c r="F407" s="6">
        <f>COUNTIF(REG!$V$2:$V$124,HISTORICO!$N408)</f>
        <v>0</v>
      </c>
      <c r="G407" s="6">
        <f>COUNTIF(REG!$AB$2:$AB$124,HISTORICO!$N408)</f>
        <v>0</v>
      </c>
      <c r="H407" s="161" t="str">
        <f>HISTORICO!$P408/HISTORICO!$O408</f>
        <v>#DIV/0!</v>
      </c>
      <c r="I407" s="161" t="str">
        <f>HISTORICO!$Q408/HISTORICO!$O408</f>
        <v>#DIV/0!</v>
      </c>
      <c r="J407" s="161" t="str">
        <f>(HISTORICO!$S408+HISTORICO!$T408)/HISTORICO!$O408</f>
        <v>#DIV/0!</v>
      </c>
      <c r="K407" s="6">
        <f>SUMIF(REG!$D$2:$D$124,HISTORICO!$N408,REG!$F$2:$F$124)+SUMIF(REG!$J$2:$J$124,HISTORICO!$N408,REG!$L$2:$L$124)+SUMIF(REG!$P$2:$P$124,HISTORICO!$N408,REG!$R$2:$R$124)+SUMIF(REG!$V$2:$V$124,HISTORICO!$N408,REG!$X$2:$X$124)+SUMIF(REG!$AB$2:$AB$124,HISTORICO!$N408,REG!$AD$2:$AD$124)</f>
        <v>0</v>
      </c>
      <c r="L407" s="6">
        <f>SUMIF(REG!$D$2:$D$124,HISTORICO!$N408,REG!$G$2:$G$124)+SUMIF(REG!$J$2:$J$124,HISTORICO!$N408,REG!$M$2:$M$124)+SUMIF(REG!$P$2:$P$124,HISTORICO!$N408,REG!$S$2:$S$124)+SUMIF(REG!$V$2:$V$124,HISTORICO!$N408,REG!$Y$2:$Y$124)+SUMIF(REG!$AB$2:$AB$124,HISTORICO!$N408,REG!$AE$2:$AE$124)</f>
        <v>0</v>
      </c>
      <c r="M407" s="6">
        <f>SUMIF(REG!$D$2:$D$124,HISTORICO!$N408,REG!$H$2:$H$124)+SUMIF(REG!$J$2:$J$124,HISTORICO!$N408,REG!$N$2:$N$124)+SUMIF(REG!$P$2:$P$124,HISTORICO!$N408,REG!$T$2:$T$124)+SUMIF(REG!$V$2:$V$124,HISTORICO!$N408,REG!$Z$2:$Z$124)+SUMIF(REG!$AB$2:$AB$124,HISTORICO!$N408,REG!$AF$2:$AF$124)</f>
        <v>0</v>
      </c>
      <c r="N407" s="6">
        <f>SUMIF(REG!$D$2:$D$124,HISTORICO!$N408,REG!$I$2:$I$124)+SUMIF(REG!$J$2:$J$124,HISTORICO!$N408,REG!$O$2:$O$124)+SUMIF(REG!$P$2:$P$124,HISTORICO!$N408,REG!$U$2:$U$124)+SUMIF(REG!$V$2:$V$124,HISTORICO!$N408,REG!$AA$2:$AA$124)+SUMIF(REG!$AB$2:$AB$124,HISTORICO!$N408,REG!$AG$2:$AG$124)</f>
        <v>0</v>
      </c>
      <c r="O407" s="6">
        <f>SUM(HISTORICO!$X408:$AA408)</f>
        <v>0</v>
      </c>
      <c r="P407" s="188" t="str">
        <f>HISTORICO!$AB408/HISTORICO!$O408</f>
        <v>#DIV/0!</v>
      </c>
    </row>
    <row r="408">
      <c r="A408" s="190" t="s">
        <v>751</v>
      </c>
      <c r="B408" s="6">
        <f>SUM(HISTORICO!$P409:$T409)</f>
        <v>0</v>
      </c>
      <c r="C408" s="6">
        <f>COUNTIF(REG!$D$2:$D$124,HISTORICO!$N409)</f>
        <v>0</v>
      </c>
      <c r="D408" s="6">
        <f>COUNTIF(REG!$J$2:$J$124,HISTORICO!$N409)</f>
        <v>0</v>
      </c>
      <c r="E408" s="6">
        <f>COUNTIF(REG!$P$2:$P$124,HISTORICO!$N409)</f>
        <v>0</v>
      </c>
      <c r="F408" s="6">
        <f>COUNTIF(REG!$V$2:$V$124,HISTORICO!$N409)</f>
        <v>0</v>
      </c>
      <c r="G408" s="6">
        <f>COUNTIF(REG!$AB$2:$AB$124,HISTORICO!$N409)</f>
        <v>0</v>
      </c>
      <c r="H408" s="161" t="str">
        <f>HISTORICO!$P409/HISTORICO!$O409</f>
        <v>#DIV/0!</v>
      </c>
      <c r="I408" s="161" t="str">
        <f>HISTORICO!$Q409/HISTORICO!$O409</f>
        <v>#DIV/0!</v>
      </c>
      <c r="J408" s="161" t="str">
        <f>(HISTORICO!$S409+HISTORICO!$T409)/HISTORICO!$O409</f>
        <v>#DIV/0!</v>
      </c>
      <c r="K408" s="6">
        <f>SUMIF(REG!$D$2:$D$124,HISTORICO!$N409,REG!$F$2:$F$124)+SUMIF(REG!$J$2:$J$124,HISTORICO!$N409,REG!$L$2:$L$124)+SUMIF(REG!$P$2:$P$124,HISTORICO!$N409,REG!$R$2:$R$124)+SUMIF(REG!$V$2:$V$124,HISTORICO!$N409,REG!$X$2:$X$124)+SUMIF(REG!$AB$2:$AB$124,HISTORICO!$N409,REG!$AD$2:$AD$124)</f>
        <v>0</v>
      </c>
      <c r="L408" s="6">
        <f>SUMIF(REG!$D$2:$D$124,HISTORICO!$N409,REG!$G$2:$G$124)+SUMIF(REG!$J$2:$J$124,HISTORICO!$N409,REG!$M$2:$M$124)+SUMIF(REG!$P$2:$P$124,HISTORICO!$N409,REG!$S$2:$S$124)+SUMIF(REG!$V$2:$V$124,HISTORICO!$N409,REG!$Y$2:$Y$124)+SUMIF(REG!$AB$2:$AB$124,HISTORICO!$N409,REG!$AE$2:$AE$124)</f>
        <v>0</v>
      </c>
      <c r="M408" s="6">
        <f>SUMIF(REG!$D$2:$D$124,HISTORICO!$N409,REG!$H$2:$H$124)+SUMIF(REG!$J$2:$J$124,HISTORICO!$N409,REG!$N$2:$N$124)+SUMIF(REG!$P$2:$P$124,HISTORICO!$N409,REG!$T$2:$T$124)+SUMIF(REG!$V$2:$V$124,HISTORICO!$N409,REG!$Z$2:$Z$124)+SUMIF(REG!$AB$2:$AB$124,HISTORICO!$N409,REG!$AF$2:$AF$124)</f>
        <v>0</v>
      </c>
      <c r="N408" s="6">
        <f>SUMIF(REG!$D$2:$D$124,HISTORICO!$N409,REG!$I$2:$I$124)+SUMIF(REG!$J$2:$J$124,HISTORICO!$N409,REG!$O$2:$O$124)+SUMIF(REG!$P$2:$P$124,HISTORICO!$N409,REG!$U$2:$U$124)+SUMIF(REG!$V$2:$V$124,HISTORICO!$N409,REG!$AA$2:$AA$124)+SUMIF(REG!$AB$2:$AB$124,HISTORICO!$N409,REG!$AG$2:$AG$124)</f>
        <v>0</v>
      </c>
      <c r="O408" s="6">
        <f>SUM(HISTORICO!$X409:$AA409)</f>
        <v>0</v>
      </c>
      <c r="P408" s="188" t="str">
        <f>HISTORICO!$AB409/HISTORICO!$O409</f>
        <v>#DIV/0!</v>
      </c>
    </row>
    <row r="409">
      <c r="A409" s="190" t="s">
        <v>785</v>
      </c>
      <c r="B409" s="6">
        <f>SUM(HISTORICO!$P410:$T410)</f>
        <v>0</v>
      </c>
      <c r="C409" s="6">
        <f>COUNTIF(REG!$D$2:$D$124,HISTORICO!$N410)</f>
        <v>0</v>
      </c>
      <c r="D409" s="6">
        <f>COUNTIF(REG!$J$2:$J$124,HISTORICO!$N410)</f>
        <v>0</v>
      </c>
      <c r="E409" s="6">
        <f>COUNTIF(REG!$P$2:$P$124,HISTORICO!$N410)</f>
        <v>0</v>
      </c>
      <c r="F409" s="6">
        <f>COUNTIF(REG!$V$2:$V$124,HISTORICO!$N410)</f>
        <v>0</v>
      </c>
      <c r="G409" s="6">
        <f>COUNTIF(REG!$AB$2:$AB$124,HISTORICO!$N410)</f>
        <v>0</v>
      </c>
      <c r="H409" s="161" t="str">
        <f>HISTORICO!$P410/HISTORICO!$O410</f>
        <v>#DIV/0!</v>
      </c>
      <c r="I409" s="161" t="str">
        <f>HISTORICO!$Q410/HISTORICO!$O410</f>
        <v>#DIV/0!</v>
      </c>
      <c r="J409" s="161" t="str">
        <f>(HISTORICO!$S410+HISTORICO!$T410)/HISTORICO!$O410</f>
        <v>#DIV/0!</v>
      </c>
      <c r="K409" s="6">
        <f>SUMIF(REG!$D$2:$D$124,HISTORICO!$N410,REG!$F$2:$F$124)+SUMIF(REG!$J$2:$J$124,HISTORICO!$N410,REG!$L$2:$L$124)+SUMIF(REG!$P$2:$P$124,HISTORICO!$N410,REG!$R$2:$R$124)+SUMIF(REG!$V$2:$V$124,HISTORICO!$N410,REG!$X$2:$X$124)+SUMIF(REG!$AB$2:$AB$124,HISTORICO!$N410,REG!$AD$2:$AD$124)</f>
        <v>0</v>
      </c>
      <c r="L409" s="6">
        <f>SUMIF(REG!$D$2:$D$124,HISTORICO!$N410,REG!$G$2:$G$124)+SUMIF(REG!$J$2:$J$124,HISTORICO!$N410,REG!$M$2:$M$124)+SUMIF(REG!$P$2:$P$124,HISTORICO!$N410,REG!$S$2:$S$124)+SUMIF(REG!$V$2:$V$124,HISTORICO!$N410,REG!$Y$2:$Y$124)+SUMIF(REG!$AB$2:$AB$124,HISTORICO!$N410,REG!$AE$2:$AE$124)</f>
        <v>0</v>
      </c>
      <c r="M409" s="6">
        <f>SUMIF(REG!$D$2:$D$124,HISTORICO!$N410,REG!$H$2:$H$124)+SUMIF(REG!$J$2:$J$124,HISTORICO!$N410,REG!$N$2:$N$124)+SUMIF(REG!$P$2:$P$124,HISTORICO!$N410,REG!$T$2:$T$124)+SUMIF(REG!$V$2:$V$124,HISTORICO!$N410,REG!$Z$2:$Z$124)+SUMIF(REG!$AB$2:$AB$124,HISTORICO!$N410,REG!$AF$2:$AF$124)</f>
        <v>0</v>
      </c>
      <c r="N409" s="6">
        <f>SUMIF(REG!$D$2:$D$124,HISTORICO!$N410,REG!$I$2:$I$124)+SUMIF(REG!$J$2:$J$124,HISTORICO!$N410,REG!$O$2:$O$124)+SUMIF(REG!$P$2:$P$124,HISTORICO!$N410,REG!$U$2:$U$124)+SUMIF(REG!$V$2:$V$124,HISTORICO!$N410,REG!$AA$2:$AA$124)+SUMIF(REG!$AB$2:$AB$124,HISTORICO!$N410,REG!$AG$2:$AG$124)</f>
        <v>0</v>
      </c>
      <c r="O409" s="6">
        <f>SUM(HISTORICO!$X410:$AA410)</f>
        <v>0</v>
      </c>
      <c r="P409" s="188" t="str">
        <f>HISTORICO!$AB410/HISTORICO!$O410</f>
        <v>#DIV/0!</v>
      </c>
    </row>
    <row r="410">
      <c r="A410" s="190" t="s">
        <v>786</v>
      </c>
      <c r="B410" s="6">
        <f>SUM(HISTORICO!$P411:$T411)</f>
        <v>0</v>
      </c>
      <c r="C410" s="6">
        <f>COUNTIF(REG!$D$2:$D$124,HISTORICO!$N411)</f>
        <v>0</v>
      </c>
      <c r="D410" s="6">
        <f>COUNTIF(REG!$J$2:$J$124,HISTORICO!$N411)</f>
        <v>0</v>
      </c>
      <c r="E410" s="6">
        <f>COUNTIF(REG!$P$2:$P$124,HISTORICO!$N411)</f>
        <v>0</v>
      </c>
      <c r="F410" s="6">
        <f>COUNTIF(REG!$V$2:$V$124,HISTORICO!$N411)</f>
        <v>0</v>
      </c>
      <c r="G410" s="6">
        <f>COUNTIF(REG!$AB$2:$AB$124,HISTORICO!$N411)</f>
        <v>0</v>
      </c>
      <c r="H410" s="161" t="str">
        <f>HISTORICO!$P411/HISTORICO!$O411</f>
        <v>#DIV/0!</v>
      </c>
      <c r="I410" s="161" t="str">
        <f>HISTORICO!$Q411/HISTORICO!$O411</f>
        <v>#DIV/0!</v>
      </c>
      <c r="J410" s="161" t="str">
        <f>(HISTORICO!$S411+HISTORICO!$T411)/HISTORICO!$O411</f>
        <v>#DIV/0!</v>
      </c>
      <c r="K410" s="6">
        <f>SUMIF(REG!$D$2:$D$124,HISTORICO!$N411,REG!$F$2:$F$124)+SUMIF(REG!$J$2:$J$124,HISTORICO!$N411,REG!$L$2:$L$124)+SUMIF(REG!$P$2:$P$124,HISTORICO!$N411,REG!$R$2:$R$124)+SUMIF(REG!$V$2:$V$124,HISTORICO!$N411,REG!$X$2:$X$124)+SUMIF(REG!$AB$2:$AB$124,HISTORICO!$N411,REG!$AD$2:$AD$124)</f>
        <v>0</v>
      </c>
      <c r="L410" s="6">
        <f>SUMIF(REG!$D$2:$D$124,HISTORICO!$N411,REG!$G$2:$G$124)+SUMIF(REG!$J$2:$J$124,HISTORICO!$N411,REG!$M$2:$M$124)+SUMIF(REG!$P$2:$P$124,HISTORICO!$N411,REG!$S$2:$S$124)+SUMIF(REG!$V$2:$V$124,HISTORICO!$N411,REG!$Y$2:$Y$124)+SUMIF(REG!$AB$2:$AB$124,HISTORICO!$N411,REG!$AE$2:$AE$124)</f>
        <v>0</v>
      </c>
      <c r="M410" s="6">
        <f>SUMIF(REG!$D$2:$D$124,HISTORICO!$N411,REG!$H$2:$H$124)+SUMIF(REG!$J$2:$J$124,HISTORICO!$N411,REG!$N$2:$N$124)+SUMIF(REG!$P$2:$P$124,HISTORICO!$N411,REG!$T$2:$T$124)+SUMIF(REG!$V$2:$V$124,HISTORICO!$N411,REG!$Z$2:$Z$124)+SUMIF(REG!$AB$2:$AB$124,HISTORICO!$N411,REG!$AF$2:$AF$124)</f>
        <v>0</v>
      </c>
      <c r="N410" s="6">
        <f>SUMIF(REG!$D$2:$D$124,HISTORICO!$N411,REG!$I$2:$I$124)+SUMIF(REG!$J$2:$J$124,HISTORICO!$N411,REG!$O$2:$O$124)+SUMIF(REG!$P$2:$P$124,HISTORICO!$N411,REG!$U$2:$U$124)+SUMIF(REG!$V$2:$V$124,HISTORICO!$N411,REG!$AA$2:$AA$124)+SUMIF(REG!$AB$2:$AB$124,HISTORICO!$N411,REG!$AG$2:$AG$124)</f>
        <v>0</v>
      </c>
      <c r="O410" s="6">
        <f>SUM(HISTORICO!$X411:$AA411)</f>
        <v>0</v>
      </c>
      <c r="P410" s="188" t="str">
        <f>HISTORICO!$AB411/HISTORICO!$O411</f>
        <v>#DIV/0!</v>
      </c>
    </row>
    <row r="411">
      <c r="A411" s="190" t="s">
        <v>555</v>
      </c>
      <c r="B411" s="6">
        <f>SUM(HISTORICO!$P412:$T412)</f>
        <v>0</v>
      </c>
      <c r="C411" s="6">
        <f>COUNTIF(REG!$D$2:$D$124,HISTORICO!$N412)</f>
        <v>0</v>
      </c>
      <c r="D411" s="6">
        <f>COUNTIF(REG!$J$2:$J$124,HISTORICO!$N412)</f>
        <v>0</v>
      </c>
      <c r="E411" s="6">
        <f>COUNTIF(REG!$P$2:$P$124,HISTORICO!$N412)</f>
        <v>0</v>
      </c>
      <c r="F411" s="6">
        <f>COUNTIF(REG!$V$2:$V$124,HISTORICO!$N412)</f>
        <v>0</v>
      </c>
      <c r="G411" s="6">
        <f>COUNTIF(REG!$AB$2:$AB$124,HISTORICO!$N412)</f>
        <v>0</v>
      </c>
      <c r="H411" s="161" t="str">
        <f>HISTORICO!$P412/HISTORICO!$O412</f>
        <v>#DIV/0!</v>
      </c>
      <c r="I411" s="161" t="str">
        <f>HISTORICO!$Q412/HISTORICO!$O412</f>
        <v>#DIV/0!</v>
      </c>
      <c r="J411" s="161" t="str">
        <f>(HISTORICO!$S412+HISTORICO!$T412)/HISTORICO!$O412</f>
        <v>#DIV/0!</v>
      </c>
      <c r="K411" s="6">
        <f>SUMIF(REG!$D$2:$D$124,HISTORICO!$N412,REG!$F$2:$F$124)+SUMIF(REG!$J$2:$J$124,HISTORICO!$N412,REG!$L$2:$L$124)+SUMIF(REG!$P$2:$P$124,HISTORICO!$N412,REG!$R$2:$R$124)+SUMIF(REG!$V$2:$V$124,HISTORICO!$N412,REG!$X$2:$X$124)+SUMIF(REG!$AB$2:$AB$124,HISTORICO!$N412,REG!$AD$2:$AD$124)</f>
        <v>0</v>
      </c>
      <c r="L411" s="6">
        <f>SUMIF(REG!$D$2:$D$124,HISTORICO!$N412,REG!$G$2:$G$124)+SUMIF(REG!$J$2:$J$124,HISTORICO!$N412,REG!$M$2:$M$124)+SUMIF(REG!$P$2:$P$124,HISTORICO!$N412,REG!$S$2:$S$124)+SUMIF(REG!$V$2:$V$124,HISTORICO!$N412,REG!$Y$2:$Y$124)+SUMIF(REG!$AB$2:$AB$124,HISTORICO!$N412,REG!$AE$2:$AE$124)</f>
        <v>0</v>
      </c>
      <c r="M411" s="6">
        <f>SUMIF(REG!$D$2:$D$124,HISTORICO!$N412,REG!$H$2:$H$124)+SUMIF(REG!$J$2:$J$124,HISTORICO!$N412,REG!$N$2:$N$124)+SUMIF(REG!$P$2:$P$124,HISTORICO!$N412,REG!$T$2:$T$124)+SUMIF(REG!$V$2:$V$124,HISTORICO!$N412,REG!$Z$2:$Z$124)+SUMIF(REG!$AB$2:$AB$124,HISTORICO!$N412,REG!$AF$2:$AF$124)</f>
        <v>0</v>
      </c>
      <c r="N411" s="6">
        <f>SUMIF(REG!$D$2:$D$124,HISTORICO!$N412,REG!$I$2:$I$124)+SUMIF(REG!$J$2:$J$124,HISTORICO!$N412,REG!$O$2:$O$124)+SUMIF(REG!$P$2:$P$124,HISTORICO!$N412,REG!$U$2:$U$124)+SUMIF(REG!$V$2:$V$124,HISTORICO!$N412,REG!$AA$2:$AA$124)+SUMIF(REG!$AB$2:$AB$124,HISTORICO!$N412,REG!$AG$2:$AG$124)</f>
        <v>0</v>
      </c>
      <c r="O411" s="6">
        <f>SUM(HISTORICO!$X412:$AA412)</f>
        <v>0</v>
      </c>
      <c r="P411" s="188" t="str">
        <f>HISTORICO!$AB412/HISTORICO!$O412</f>
        <v>#DIV/0!</v>
      </c>
    </row>
    <row r="412">
      <c r="A412" s="190" t="s">
        <v>780</v>
      </c>
      <c r="B412" s="6">
        <f>SUM(HISTORICO!$P413:$T413)</f>
        <v>7</v>
      </c>
      <c r="C412" s="6">
        <f>COUNTIF(REG!$D$2:$D$124,HISTORICO!$N413)</f>
        <v>0</v>
      </c>
      <c r="D412" s="6">
        <f>COUNTIF(REG!$J$2:$J$124,HISTORICO!$N413)</f>
        <v>3</v>
      </c>
      <c r="E412" s="6">
        <f>COUNTIF(REG!$P$2:$P$124,HISTORICO!$N413)</f>
        <v>3</v>
      </c>
      <c r="F412" s="6">
        <f>COUNTIF(REG!$V$2:$V$124,HISTORICO!$N413)</f>
        <v>1</v>
      </c>
      <c r="G412" s="6">
        <f>COUNTIF(REG!$AB$2:$AB$124,HISTORICO!$N413)</f>
        <v>0</v>
      </c>
      <c r="H412" s="161">
        <f>HISTORICO!$P413/HISTORICO!$O413</f>
        <v>0</v>
      </c>
      <c r="I412" s="161">
        <f>HISTORICO!$Q413/HISTORICO!$O413</f>
        <v>0.4285714286</v>
      </c>
      <c r="J412" s="161">
        <f>(HISTORICO!$S413+HISTORICO!$T413)/HISTORICO!$O413</f>
        <v>0.1428571429</v>
      </c>
      <c r="K412" s="6">
        <f>SUMIF(REG!$D$2:$D$124,HISTORICO!$N413,REG!$F$2:$F$124)+SUMIF(REG!$J$2:$J$124,HISTORICO!$N413,REG!$L$2:$L$124)+SUMIF(REG!$P$2:$P$124,HISTORICO!$N413,REG!$R$2:$R$124)+SUMIF(REG!$V$2:$V$124,HISTORICO!$N413,REG!$X$2:$X$124)+SUMIF(REG!$AB$2:$AB$124,HISTORICO!$N413,REG!$AD$2:$AD$124)</f>
        <v>2</v>
      </c>
      <c r="L412" s="6">
        <f>SUMIF(REG!$D$2:$D$124,HISTORICO!$N413,REG!$G$2:$G$124)+SUMIF(REG!$J$2:$J$124,HISTORICO!$N413,REG!$M$2:$M$124)+SUMIF(REG!$P$2:$P$124,HISTORICO!$N413,REG!$S$2:$S$124)+SUMIF(REG!$V$2:$V$124,HISTORICO!$N413,REG!$Y$2:$Y$124)+SUMIF(REG!$AB$2:$AB$124,HISTORICO!$N413,REG!$AE$2:$AE$124)</f>
        <v>0</v>
      </c>
      <c r="M412" s="6">
        <f>SUMIF(REG!$D$2:$D$124,HISTORICO!$N413,REG!$H$2:$H$124)+SUMIF(REG!$J$2:$J$124,HISTORICO!$N413,REG!$N$2:$N$124)+SUMIF(REG!$P$2:$P$124,HISTORICO!$N413,REG!$T$2:$T$124)+SUMIF(REG!$V$2:$V$124,HISTORICO!$N413,REG!$Z$2:$Z$124)+SUMIF(REG!$AB$2:$AB$124,HISTORICO!$N413,REG!$AF$2:$AF$124)</f>
        <v>2</v>
      </c>
      <c r="N412" s="6">
        <f>SUMIF(REG!$D$2:$D$124,HISTORICO!$N413,REG!$I$2:$I$124)+SUMIF(REG!$J$2:$J$124,HISTORICO!$N413,REG!$O$2:$O$124)+SUMIF(REG!$P$2:$P$124,HISTORICO!$N413,REG!$U$2:$U$124)+SUMIF(REG!$V$2:$V$124,HISTORICO!$N413,REG!$AA$2:$AA$124)+SUMIF(REG!$AB$2:$AB$124,HISTORICO!$N413,REG!$AG$2:$AG$124)</f>
        <v>0</v>
      </c>
      <c r="O412" s="6">
        <f>SUM(HISTORICO!$X413:$AA413)</f>
        <v>4</v>
      </c>
      <c r="P412" s="188">
        <f>HISTORICO!$AB413/HISTORICO!$O413</f>
        <v>0.5714285714</v>
      </c>
    </row>
    <row r="413">
      <c r="A413" s="190" t="s">
        <v>781</v>
      </c>
      <c r="B413" s="6">
        <f>SUM(HISTORICO!$P414:$T414)</f>
        <v>2</v>
      </c>
      <c r="C413" s="6">
        <f>COUNTIF(REG!$D$2:$D$124,HISTORICO!$N414)</f>
        <v>0</v>
      </c>
      <c r="D413" s="6">
        <f>COUNTIF(REG!$J$2:$J$124,HISTORICO!$N414)</f>
        <v>0</v>
      </c>
      <c r="E413" s="6">
        <f>COUNTIF(REG!$P$2:$P$124,HISTORICO!$N414)</f>
        <v>2</v>
      </c>
      <c r="F413" s="6">
        <f>COUNTIF(REG!$V$2:$V$124,HISTORICO!$N414)</f>
        <v>0</v>
      </c>
      <c r="G413" s="6">
        <f>COUNTIF(REG!$AB$2:$AB$124,HISTORICO!$N414)</f>
        <v>0</v>
      </c>
      <c r="H413" s="161">
        <f>HISTORICO!$P414/HISTORICO!$O414</f>
        <v>0</v>
      </c>
      <c r="I413" s="161">
        <f>HISTORICO!$Q414/HISTORICO!$O414</f>
        <v>0</v>
      </c>
      <c r="J413" s="161">
        <f>(HISTORICO!$S414+HISTORICO!$T414)/HISTORICO!$O414</f>
        <v>0</v>
      </c>
      <c r="K413" s="6">
        <f>SUMIF(REG!$D$2:$D$124,HISTORICO!$N414,REG!$F$2:$F$124)+SUMIF(REG!$J$2:$J$124,HISTORICO!$N414,REG!$L$2:$L$124)+SUMIF(REG!$P$2:$P$124,HISTORICO!$N414,REG!$R$2:$R$124)+SUMIF(REG!$V$2:$V$124,HISTORICO!$N414,REG!$X$2:$X$124)+SUMIF(REG!$AB$2:$AB$124,HISTORICO!$N414,REG!$AD$2:$AD$124)</f>
        <v>0</v>
      </c>
      <c r="L413" s="6">
        <f>SUMIF(REG!$D$2:$D$124,HISTORICO!$N414,REG!$G$2:$G$124)+SUMIF(REG!$J$2:$J$124,HISTORICO!$N414,REG!$M$2:$M$124)+SUMIF(REG!$P$2:$P$124,HISTORICO!$N414,REG!$S$2:$S$124)+SUMIF(REG!$V$2:$V$124,HISTORICO!$N414,REG!$Y$2:$Y$124)+SUMIF(REG!$AB$2:$AB$124,HISTORICO!$N414,REG!$AE$2:$AE$124)</f>
        <v>0</v>
      </c>
      <c r="M413" s="6">
        <f>SUMIF(REG!$D$2:$D$124,HISTORICO!$N414,REG!$H$2:$H$124)+SUMIF(REG!$J$2:$J$124,HISTORICO!$N414,REG!$N$2:$N$124)+SUMIF(REG!$P$2:$P$124,HISTORICO!$N414,REG!$T$2:$T$124)+SUMIF(REG!$V$2:$V$124,HISTORICO!$N414,REG!$Z$2:$Z$124)+SUMIF(REG!$AB$2:$AB$124,HISTORICO!$N414,REG!$AF$2:$AF$124)</f>
        <v>0</v>
      </c>
      <c r="N413" s="6">
        <f>SUMIF(REG!$D$2:$D$124,HISTORICO!$N414,REG!$I$2:$I$124)+SUMIF(REG!$J$2:$J$124,HISTORICO!$N414,REG!$O$2:$O$124)+SUMIF(REG!$P$2:$P$124,HISTORICO!$N414,REG!$U$2:$U$124)+SUMIF(REG!$V$2:$V$124,HISTORICO!$N414,REG!$AA$2:$AA$124)+SUMIF(REG!$AB$2:$AB$124,HISTORICO!$N414,REG!$AG$2:$AG$124)</f>
        <v>0</v>
      </c>
      <c r="O413" s="6">
        <f>SUM(HISTORICO!$X414:$AA414)</f>
        <v>0</v>
      </c>
      <c r="P413" s="188">
        <f>HISTORICO!$AB414/HISTORICO!$O414</f>
        <v>0</v>
      </c>
    </row>
    <row r="414">
      <c r="A414" s="190" t="s">
        <v>782</v>
      </c>
      <c r="B414" s="6">
        <f>SUM(HISTORICO!$P415:$T415)</f>
        <v>0</v>
      </c>
      <c r="C414" s="6">
        <f>COUNTIF(REG!$D$2:$D$124,HISTORICO!$N415)</f>
        <v>0</v>
      </c>
      <c r="D414" s="6">
        <f>COUNTIF(REG!$J$2:$J$124,HISTORICO!$N415)</f>
        <v>0</v>
      </c>
      <c r="E414" s="6">
        <f>COUNTIF(REG!$P$2:$P$124,HISTORICO!$N415)</f>
        <v>0</v>
      </c>
      <c r="F414" s="6">
        <f>COUNTIF(REG!$V$2:$V$124,HISTORICO!$N415)</f>
        <v>0</v>
      </c>
      <c r="G414" s="6">
        <f>COUNTIF(REG!$AB$2:$AB$124,HISTORICO!$N415)</f>
        <v>0</v>
      </c>
      <c r="H414" s="161" t="str">
        <f>HISTORICO!$P415/HISTORICO!$O415</f>
        <v>#DIV/0!</v>
      </c>
      <c r="I414" s="161" t="str">
        <f>HISTORICO!$Q415/HISTORICO!$O415</f>
        <v>#DIV/0!</v>
      </c>
      <c r="J414" s="161" t="str">
        <f>(HISTORICO!$S415+HISTORICO!$T415)/HISTORICO!$O415</f>
        <v>#DIV/0!</v>
      </c>
      <c r="K414" s="6">
        <f>SUMIF(REG!$D$2:$D$124,HISTORICO!$N415,REG!$F$2:$F$124)+SUMIF(REG!$J$2:$J$124,HISTORICO!$N415,REG!$L$2:$L$124)+SUMIF(REG!$P$2:$P$124,HISTORICO!$N415,REG!$R$2:$R$124)+SUMIF(REG!$V$2:$V$124,HISTORICO!$N415,REG!$X$2:$X$124)+SUMIF(REG!$AB$2:$AB$124,HISTORICO!$N415,REG!$AD$2:$AD$124)</f>
        <v>0</v>
      </c>
      <c r="L414" s="6">
        <f>SUMIF(REG!$D$2:$D$124,HISTORICO!$N415,REG!$G$2:$G$124)+SUMIF(REG!$J$2:$J$124,HISTORICO!$N415,REG!$M$2:$M$124)+SUMIF(REG!$P$2:$P$124,HISTORICO!$N415,REG!$S$2:$S$124)+SUMIF(REG!$V$2:$V$124,HISTORICO!$N415,REG!$Y$2:$Y$124)+SUMIF(REG!$AB$2:$AB$124,HISTORICO!$N415,REG!$AE$2:$AE$124)</f>
        <v>0</v>
      </c>
      <c r="M414" s="6">
        <f>SUMIF(REG!$D$2:$D$124,HISTORICO!$N415,REG!$H$2:$H$124)+SUMIF(REG!$J$2:$J$124,HISTORICO!$N415,REG!$N$2:$N$124)+SUMIF(REG!$P$2:$P$124,HISTORICO!$N415,REG!$T$2:$T$124)+SUMIF(REG!$V$2:$V$124,HISTORICO!$N415,REG!$Z$2:$Z$124)+SUMIF(REG!$AB$2:$AB$124,HISTORICO!$N415,REG!$AF$2:$AF$124)</f>
        <v>0</v>
      </c>
      <c r="N414" s="6">
        <f>SUMIF(REG!$D$2:$D$124,HISTORICO!$N415,REG!$I$2:$I$124)+SUMIF(REG!$J$2:$J$124,HISTORICO!$N415,REG!$O$2:$O$124)+SUMIF(REG!$P$2:$P$124,HISTORICO!$N415,REG!$U$2:$U$124)+SUMIF(REG!$V$2:$V$124,HISTORICO!$N415,REG!$AA$2:$AA$124)+SUMIF(REG!$AB$2:$AB$124,HISTORICO!$N415,REG!$AG$2:$AG$124)</f>
        <v>0</v>
      </c>
      <c r="O414" s="6">
        <f>SUM(HISTORICO!$X415:$AA415)</f>
        <v>0</v>
      </c>
      <c r="P414" s="188" t="str">
        <f>HISTORICO!$AB415/HISTORICO!$O415</f>
        <v>#DIV/0!</v>
      </c>
    </row>
    <row r="415">
      <c r="A415" s="190" t="s">
        <v>783</v>
      </c>
      <c r="B415" s="6">
        <f>SUM(HISTORICO!$P416:$T416)</f>
        <v>0</v>
      </c>
      <c r="C415" s="6">
        <f>COUNTIF(REG!$D$2:$D$124,HISTORICO!$N416)</f>
        <v>0</v>
      </c>
      <c r="D415" s="6">
        <f>COUNTIF(REG!$J$2:$J$124,HISTORICO!$N416)</f>
        <v>0</v>
      </c>
      <c r="E415" s="6">
        <f>COUNTIF(REG!$P$2:$P$124,HISTORICO!$N416)</f>
        <v>0</v>
      </c>
      <c r="F415" s="6">
        <f>COUNTIF(REG!$V$2:$V$124,HISTORICO!$N416)</f>
        <v>0</v>
      </c>
      <c r="G415" s="6">
        <f>COUNTIF(REG!$AB$2:$AB$124,HISTORICO!$N416)</f>
        <v>0</v>
      </c>
      <c r="H415" s="161" t="str">
        <f>HISTORICO!$P416/HISTORICO!$O416</f>
        <v>#DIV/0!</v>
      </c>
      <c r="I415" s="161" t="str">
        <f>HISTORICO!$Q416/HISTORICO!$O416</f>
        <v>#DIV/0!</v>
      </c>
      <c r="J415" s="161" t="str">
        <f>(HISTORICO!$S416+HISTORICO!$T416)/HISTORICO!$O416</f>
        <v>#DIV/0!</v>
      </c>
      <c r="K415" s="6">
        <f>SUMIF(REG!$D$2:$D$124,HISTORICO!$N416,REG!$F$2:$F$124)+SUMIF(REG!$J$2:$J$124,HISTORICO!$N416,REG!$L$2:$L$124)+SUMIF(REG!$P$2:$P$124,HISTORICO!$N416,REG!$R$2:$R$124)+SUMIF(REG!$V$2:$V$124,HISTORICO!$N416,REG!$X$2:$X$124)+SUMIF(REG!$AB$2:$AB$124,HISTORICO!$N416,REG!$AD$2:$AD$124)</f>
        <v>0</v>
      </c>
      <c r="L415" s="6">
        <f>SUMIF(REG!$D$2:$D$124,HISTORICO!$N416,REG!$G$2:$G$124)+SUMIF(REG!$J$2:$J$124,HISTORICO!$N416,REG!$M$2:$M$124)+SUMIF(REG!$P$2:$P$124,HISTORICO!$N416,REG!$S$2:$S$124)+SUMIF(REG!$V$2:$V$124,HISTORICO!$N416,REG!$Y$2:$Y$124)+SUMIF(REG!$AB$2:$AB$124,HISTORICO!$N416,REG!$AE$2:$AE$124)</f>
        <v>0</v>
      </c>
      <c r="M415" s="6">
        <f>SUMIF(REG!$D$2:$D$124,HISTORICO!$N416,REG!$H$2:$H$124)+SUMIF(REG!$J$2:$J$124,HISTORICO!$N416,REG!$N$2:$N$124)+SUMIF(REG!$P$2:$P$124,HISTORICO!$N416,REG!$T$2:$T$124)+SUMIF(REG!$V$2:$V$124,HISTORICO!$N416,REG!$Z$2:$Z$124)+SUMIF(REG!$AB$2:$AB$124,HISTORICO!$N416,REG!$AF$2:$AF$124)</f>
        <v>0</v>
      </c>
      <c r="N415" s="6">
        <f>SUMIF(REG!$D$2:$D$124,HISTORICO!$N416,REG!$I$2:$I$124)+SUMIF(REG!$J$2:$J$124,HISTORICO!$N416,REG!$O$2:$O$124)+SUMIF(REG!$P$2:$P$124,HISTORICO!$N416,REG!$U$2:$U$124)+SUMIF(REG!$V$2:$V$124,HISTORICO!$N416,REG!$AA$2:$AA$124)+SUMIF(REG!$AB$2:$AB$124,HISTORICO!$N416,REG!$AG$2:$AG$124)</f>
        <v>0</v>
      </c>
      <c r="O415" s="6">
        <f>SUM(HISTORICO!$X416:$AA416)</f>
        <v>0</v>
      </c>
      <c r="P415" s="188" t="str">
        <f>HISTORICO!$AB416/HISTORICO!$O416</f>
        <v>#DIV/0!</v>
      </c>
    </row>
    <row r="416">
      <c r="A416" s="190" t="s">
        <v>784</v>
      </c>
      <c r="B416" s="6">
        <f>SUM(HISTORICO!$P417:$T417)</f>
        <v>0</v>
      </c>
      <c r="C416" s="6">
        <f>COUNTIF(REG!$D$2:$D$124,HISTORICO!$N417)</f>
        <v>0</v>
      </c>
      <c r="D416" s="6">
        <f>COUNTIF(REG!$J$2:$J$124,HISTORICO!$N417)</f>
        <v>0</v>
      </c>
      <c r="E416" s="6">
        <f>COUNTIF(REG!$P$2:$P$124,HISTORICO!$N417)</f>
        <v>0</v>
      </c>
      <c r="F416" s="6">
        <f>COUNTIF(REG!$V$2:$V$124,HISTORICO!$N417)</f>
        <v>0</v>
      </c>
      <c r="G416" s="6">
        <f>COUNTIF(REG!$AB$2:$AB$124,HISTORICO!$N417)</f>
        <v>0</v>
      </c>
      <c r="H416" s="161" t="str">
        <f>HISTORICO!$P417/HISTORICO!$O417</f>
        <v>#DIV/0!</v>
      </c>
      <c r="I416" s="161" t="str">
        <f>HISTORICO!$Q417/HISTORICO!$O417</f>
        <v>#DIV/0!</v>
      </c>
      <c r="J416" s="161" t="str">
        <f>(HISTORICO!$S417+HISTORICO!$T417)/HISTORICO!$O417</f>
        <v>#DIV/0!</v>
      </c>
      <c r="K416" s="6">
        <f>SUMIF(REG!$D$2:$D$124,HISTORICO!$N417,REG!$F$2:$F$124)+SUMIF(REG!$J$2:$J$124,HISTORICO!$N417,REG!$L$2:$L$124)+SUMIF(REG!$P$2:$P$124,HISTORICO!$N417,REG!$R$2:$R$124)+SUMIF(REG!$V$2:$V$124,HISTORICO!$N417,REG!$X$2:$X$124)+SUMIF(REG!$AB$2:$AB$124,HISTORICO!$N417,REG!$AD$2:$AD$124)</f>
        <v>0</v>
      </c>
      <c r="L416" s="6">
        <f>SUMIF(REG!$D$2:$D$124,HISTORICO!$N417,REG!$G$2:$G$124)+SUMIF(REG!$J$2:$J$124,HISTORICO!$N417,REG!$M$2:$M$124)+SUMIF(REG!$P$2:$P$124,HISTORICO!$N417,REG!$S$2:$S$124)+SUMIF(REG!$V$2:$V$124,HISTORICO!$N417,REG!$Y$2:$Y$124)+SUMIF(REG!$AB$2:$AB$124,HISTORICO!$N417,REG!$AE$2:$AE$124)</f>
        <v>0</v>
      </c>
      <c r="M416" s="6">
        <f>SUMIF(REG!$D$2:$D$124,HISTORICO!$N417,REG!$H$2:$H$124)+SUMIF(REG!$J$2:$J$124,HISTORICO!$N417,REG!$N$2:$N$124)+SUMIF(REG!$P$2:$P$124,HISTORICO!$N417,REG!$T$2:$T$124)+SUMIF(REG!$V$2:$V$124,HISTORICO!$N417,REG!$Z$2:$Z$124)+SUMIF(REG!$AB$2:$AB$124,HISTORICO!$N417,REG!$AF$2:$AF$124)</f>
        <v>0</v>
      </c>
      <c r="N416" s="6">
        <f>SUMIF(REG!$D$2:$D$124,HISTORICO!$N417,REG!$I$2:$I$124)+SUMIF(REG!$J$2:$J$124,HISTORICO!$N417,REG!$O$2:$O$124)+SUMIF(REG!$P$2:$P$124,HISTORICO!$N417,REG!$U$2:$U$124)+SUMIF(REG!$V$2:$V$124,HISTORICO!$N417,REG!$AA$2:$AA$124)+SUMIF(REG!$AB$2:$AB$124,HISTORICO!$N417,REG!$AG$2:$AG$124)</f>
        <v>0</v>
      </c>
      <c r="O416" s="6">
        <f>SUM(HISTORICO!$X417:$AA417)</f>
        <v>0</v>
      </c>
      <c r="P416" s="188" t="str">
        <f>HISTORICO!$AB417/HISTORICO!$O417</f>
        <v>#DIV/0!</v>
      </c>
    </row>
    <row r="417">
      <c r="A417" s="190" t="s">
        <v>787</v>
      </c>
      <c r="B417" s="6">
        <f>SUM(HISTORICO!$P418:$T418)</f>
        <v>0</v>
      </c>
      <c r="C417" s="6">
        <f>COUNTIF(REG!$D$2:$D$124,HISTORICO!$N418)</f>
        <v>0</v>
      </c>
      <c r="D417" s="6">
        <f>COUNTIF(REG!$J$2:$J$124,HISTORICO!$N418)</f>
        <v>0</v>
      </c>
      <c r="E417" s="6">
        <f>COUNTIF(REG!$P$2:$P$124,HISTORICO!$N418)</f>
        <v>0</v>
      </c>
      <c r="F417" s="6">
        <f>COUNTIF(REG!$V$2:$V$124,HISTORICO!$N418)</f>
        <v>0</v>
      </c>
      <c r="G417" s="6">
        <f>COUNTIF(REG!$AB$2:$AB$124,HISTORICO!$N418)</f>
        <v>0</v>
      </c>
      <c r="H417" s="161" t="str">
        <f>HISTORICO!$P418/HISTORICO!$O418</f>
        <v>#DIV/0!</v>
      </c>
      <c r="I417" s="161" t="str">
        <f>HISTORICO!$Q418/HISTORICO!$O418</f>
        <v>#DIV/0!</v>
      </c>
      <c r="J417" s="161" t="str">
        <f>(HISTORICO!$S418+HISTORICO!$T418)/HISTORICO!$O418</f>
        <v>#DIV/0!</v>
      </c>
      <c r="K417" s="6">
        <f>SUMIF(REG!$D$2:$D$124,HISTORICO!$N418,REG!$F$2:$F$124)+SUMIF(REG!$J$2:$J$124,HISTORICO!$N418,REG!$L$2:$L$124)+SUMIF(REG!$P$2:$P$124,HISTORICO!$N418,REG!$R$2:$R$124)+SUMIF(REG!$V$2:$V$124,HISTORICO!$N418,REG!$X$2:$X$124)+SUMIF(REG!$AB$2:$AB$124,HISTORICO!$N418,REG!$AD$2:$AD$124)</f>
        <v>0</v>
      </c>
      <c r="L417" s="6">
        <f>SUMIF(REG!$D$2:$D$124,HISTORICO!$N418,REG!$G$2:$G$124)+SUMIF(REG!$J$2:$J$124,HISTORICO!$N418,REG!$M$2:$M$124)+SUMIF(REG!$P$2:$P$124,HISTORICO!$N418,REG!$S$2:$S$124)+SUMIF(REG!$V$2:$V$124,HISTORICO!$N418,REG!$Y$2:$Y$124)+SUMIF(REG!$AB$2:$AB$124,HISTORICO!$N418,REG!$AE$2:$AE$124)</f>
        <v>0</v>
      </c>
      <c r="M417" s="6">
        <f>SUMIF(REG!$D$2:$D$124,HISTORICO!$N418,REG!$H$2:$H$124)+SUMIF(REG!$J$2:$J$124,HISTORICO!$N418,REG!$N$2:$N$124)+SUMIF(REG!$P$2:$P$124,HISTORICO!$N418,REG!$T$2:$T$124)+SUMIF(REG!$V$2:$V$124,HISTORICO!$N418,REG!$Z$2:$Z$124)+SUMIF(REG!$AB$2:$AB$124,HISTORICO!$N418,REG!$AF$2:$AF$124)</f>
        <v>0</v>
      </c>
      <c r="N417" s="6">
        <f>SUMIF(REG!$D$2:$D$124,HISTORICO!$N418,REG!$I$2:$I$124)+SUMIF(REG!$J$2:$J$124,HISTORICO!$N418,REG!$O$2:$O$124)+SUMIF(REG!$P$2:$P$124,HISTORICO!$N418,REG!$U$2:$U$124)+SUMIF(REG!$V$2:$V$124,HISTORICO!$N418,REG!$AA$2:$AA$124)+SUMIF(REG!$AB$2:$AB$124,HISTORICO!$N418,REG!$AG$2:$AG$124)</f>
        <v>0</v>
      </c>
      <c r="O417" s="6">
        <f>SUM(HISTORICO!$X418:$AA418)</f>
        <v>0</v>
      </c>
      <c r="P417" s="188" t="str">
        <f>HISTORICO!$AB418/HISTORICO!$O418</f>
        <v>#DIV/0!</v>
      </c>
    </row>
    <row r="418">
      <c r="A418" s="190" t="s">
        <v>788</v>
      </c>
      <c r="B418" s="6">
        <f>SUM(HISTORICO!$P419:$T419)</f>
        <v>0</v>
      </c>
      <c r="C418" s="6">
        <f>COUNTIF(REG!$D$2:$D$124,HISTORICO!$N419)</f>
        <v>0</v>
      </c>
      <c r="D418" s="6">
        <f>COUNTIF(REG!$J$2:$J$124,HISTORICO!$N419)</f>
        <v>0</v>
      </c>
      <c r="E418" s="6">
        <f>COUNTIF(REG!$P$2:$P$124,HISTORICO!$N419)</f>
        <v>0</v>
      </c>
      <c r="F418" s="6">
        <f>COUNTIF(REG!$V$2:$V$124,HISTORICO!$N419)</f>
        <v>0</v>
      </c>
      <c r="G418" s="6">
        <f>COUNTIF(REG!$AB$2:$AB$124,HISTORICO!$N419)</f>
        <v>0</v>
      </c>
      <c r="H418" s="161" t="str">
        <f>HISTORICO!$P419/HISTORICO!$O419</f>
        <v>#DIV/0!</v>
      </c>
      <c r="I418" s="161" t="str">
        <f>HISTORICO!$Q419/HISTORICO!$O419</f>
        <v>#DIV/0!</v>
      </c>
      <c r="J418" s="161" t="str">
        <f>(HISTORICO!$S419+HISTORICO!$T419)/HISTORICO!$O419</f>
        <v>#DIV/0!</v>
      </c>
      <c r="K418" s="6">
        <f>SUMIF(REG!$D$2:$D$124,HISTORICO!$N419,REG!$F$2:$F$124)+SUMIF(REG!$J$2:$J$124,HISTORICO!$N419,REG!$L$2:$L$124)+SUMIF(REG!$P$2:$P$124,HISTORICO!$N419,REG!$R$2:$R$124)+SUMIF(REG!$V$2:$V$124,HISTORICO!$N419,REG!$X$2:$X$124)+SUMIF(REG!$AB$2:$AB$124,HISTORICO!$N419,REG!$AD$2:$AD$124)</f>
        <v>0</v>
      </c>
      <c r="L418" s="6">
        <f>SUMIF(REG!$D$2:$D$124,HISTORICO!$N419,REG!$G$2:$G$124)+SUMIF(REG!$J$2:$J$124,HISTORICO!$N419,REG!$M$2:$M$124)+SUMIF(REG!$P$2:$P$124,HISTORICO!$N419,REG!$S$2:$S$124)+SUMIF(REG!$V$2:$V$124,HISTORICO!$N419,REG!$Y$2:$Y$124)+SUMIF(REG!$AB$2:$AB$124,HISTORICO!$N419,REG!$AE$2:$AE$124)</f>
        <v>0</v>
      </c>
      <c r="M418" s="6">
        <f>SUMIF(REG!$D$2:$D$124,HISTORICO!$N419,REG!$H$2:$H$124)+SUMIF(REG!$J$2:$J$124,HISTORICO!$N419,REG!$N$2:$N$124)+SUMIF(REG!$P$2:$P$124,HISTORICO!$N419,REG!$T$2:$T$124)+SUMIF(REG!$V$2:$V$124,HISTORICO!$N419,REG!$Z$2:$Z$124)+SUMIF(REG!$AB$2:$AB$124,HISTORICO!$N419,REG!$AF$2:$AF$124)</f>
        <v>0</v>
      </c>
      <c r="N418" s="6">
        <f>SUMIF(REG!$D$2:$D$124,HISTORICO!$N419,REG!$I$2:$I$124)+SUMIF(REG!$J$2:$J$124,HISTORICO!$N419,REG!$O$2:$O$124)+SUMIF(REG!$P$2:$P$124,HISTORICO!$N419,REG!$U$2:$U$124)+SUMIF(REG!$V$2:$V$124,HISTORICO!$N419,REG!$AA$2:$AA$124)+SUMIF(REG!$AB$2:$AB$124,HISTORICO!$N419,REG!$AG$2:$AG$124)</f>
        <v>0</v>
      </c>
      <c r="O418" s="6">
        <f>SUM(HISTORICO!$X419:$AA419)</f>
        <v>0</v>
      </c>
      <c r="P418" s="188" t="str">
        <f>HISTORICO!$AB419/HISTORICO!$O419</f>
        <v>#DIV/0!</v>
      </c>
    </row>
    <row r="419">
      <c r="A419" s="190" t="s">
        <v>789</v>
      </c>
      <c r="B419" s="6">
        <f>SUM(HISTORICO!$P420:$T420)</f>
        <v>1</v>
      </c>
      <c r="C419" s="6">
        <f>COUNTIF(REG!$D$2:$D$124,HISTORICO!$N420)</f>
        <v>0</v>
      </c>
      <c r="D419" s="6">
        <f>COUNTIF(REG!$J$2:$J$124,HISTORICO!$N420)</f>
        <v>0</v>
      </c>
      <c r="E419" s="6">
        <f>COUNTIF(REG!$P$2:$P$124,HISTORICO!$N420)</f>
        <v>1</v>
      </c>
      <c r="F419" s="6">
        <f>COUNTIF(REG!$V$2:$V$124,HISTORICO!$N420)</f>
        <v>0</v>
      </c>
      <c r="G419" s="6">
        <f>COUNTIF(REG!$AB$2:$AB$124,HISTORICO!$N420)</f>
        <v>0</v>
      </c>
      <c r="H419" s="161">
        <f>HISTORICO!$P420/HISTORICO!$O420</f>
        <v>0</v>
      </c>
      <c r="I419" s="161">
        <f>HISTORICO!$Q420/HISTORICO!$O420</f>
        <v>0</v>
      </c>
      <c r="J419" s="161">
        <f>(HISTORICO!$S420+HISTORICO!$T420)/HISTORICO!$O420</f>
        <v>0</v>
      </c>
      <c r="K419" s="6">
        <f>SUMIF(REG!$D$2:$D$124,HISTORICO!$N420,REG!$F$2:$F$124)+SUMIF(REG!$J$2:$J$124,HISTORICO!$N420,REG!$L$2:$L$124)+SUMIF(REG!$P$2:$P$124,HISTORICO!$N420,REG!$R$2:$R$124)+SUMIF(REG!$V$2:$V$124,HISTORICO!$N420,REG!$X$2:$X$124)+SUMIF(REG!$AB$2:$AB$124,HISTORICO!$N420,REG!$AD$2:$AD$124)</f>
        <v>0</v>
      </c>
      <c r="L419" s="6">
        <f>SUMIF(REG!$D$2:$D$124,HISTORICO!$N420,REG!$G$2:$G$124)+SUMIF(REG!$J$2:$J$124,HISTORICO!$N420,REG!$M$2:$M$124)+SUMIF(REG!$P$2:$P$124,HISTORICO!$N420,REG!$S$2:$S$124)+SUMIF(REG!$V$2:$V$124,HISTORICO!$N420,REG!$Y$2:$Y$124)+SUMIF(REG!$AB$2:$AB$124,HISTORICO!$N420,REG!$AE$2:$AE$124)</f>
        <v>0</v>
      </c>
      <c r="M419" s="6">
        <f>SUMIF(REG!$D$2:$D$124,HISTORICO!$N420,REG!$H$2:$H$124)+SUMIF(REG!$J$2:$J$124,HISTORICO!$N420,REG!$N$2:$N$124)+SUMIF(REG!$P$2:$P$124,HISTORICO!$N420,REG!$T$2:$T$124)+SUMIF(REG!$V$2:$V$124,HISTORICO!$N420,REG!$Z$2:$Z$124)+SUMIF(REG!$AB$2:$AB$124,HISTORICO!$N420,REG!$AF$2:$AF$124)</f>
        <v>0</v>
      </c>
      <c r="N419" s="6">
        <f>SUMIF(REG!$D$2:$D$124,HISTORICO!$N420,REG!$I$2:$I$124)+SUMIF(REG!$J$2:$J$124,HISTORICO!$N420,REG!$O$2:$O$124)+SUMIF(REG!$P$2:$P$124,HISTORICO!$N420,REG!$U$2:$U$124)+SUMIF(REG!$V$2:$V$124,HISTORICO!$N420,REG!$AA$2:$AA$124)+SUMIF(REG!$AB$2:$AB$124,HISTORICO!$N420,REG!$AG$2:$AG$124)</f>
        <v>0</v>
      </c>
      <c r="O419" s="6">
        <f>SUM(HISTORICO!$X420:$AA420)</f>
        <v>0</v>
      </c>
      <c r="P419" s="188">
        <f>HISTORICO!$AB420/HISTORICO!$O420</f>
        <v>0</v>
      </c>
    </row>
    <row r="420">
      <c r="A420" s="190" t="s">
        <v>790</v>
      </c>
      <c r="B420" s="6">
        <f>SUM(HISTORICO!$P421:$T421)</f>
        <v>2</v>
      </c>
      <c r="C420" s="6">
        <f>COUNTIF(REG!$D$2:$D$124,HISTORICO!$N421)</f>
        <v>0</v>
      </c>
      <c r="D420" s="6">
        <f>COUNTIF(REG!$J$2:$J$124,HISTORICO!$N421)</f>
        <v>2</v>
      </c>
      <c r="E420" s="6">
        <f>COUNTIF(REG!$P$2:$P$124,HISTORICO!$N421)</f>
        <v>0</v>
      </c>
      <c r="F420" s="6">
        <f>COUNTIF(REG!$V$2:$V$124,HISTORICO!$N421)</f>
        <v>0</v>
      </c>
      <c r="G420" s="6">
        <f>COUNTIF(REG!$AB$2:$AB$124,HISTORICO!$N421)</f>
        <v>0</v>
      </c>
      <c r="H420" s="161">
        <f>HISTORICO!$P421/HISTORICO!$O421</f>
        <v>0</v>
      </c>
      <c r="I420" s="161">
        <f>HISTORICO!$Q421/HISTORICO!$O421</f>
        <v>1</v>
      </c>
      <c r="J420" s="161">
        <f>(HISTORICO!$S421+HISTORICO!$T421)/HISTORICO!$O421</f>
        <v>0</v>
      </c>
      <c r="K420" s="6">
        <f>SUMIF(REG!$D$2:$D$124,HISTORICO!$N421,REG!$F$2:$F$124)+SUMIF(REG!$J$2:$J$124,HISTORICO!$N421,REG!$L$2:$L$124)+SUMIF(REG!$P$2:$P$124,HISTORICO!$N421,REG!$R$2:$R$124)+SUMIF(REG!$V$2:$V$124,HISTORICO!$N421,REG!$X$2:$X$124)+SUMIF(REG!$AB$2:$AB$124,HISTORICO!$N421,REG!$AD$2:$AD$124)</f>
        <v>0</v>
      </c>
      <c r="L420" s="6">
        <f>SUMIF(REG!$D$2:$D$124,HISTORICO!$N421,REG!$G$2:$G$124)+SUMIF(REG!$J$2:$J$124,HISTORICO!$N421,REG!$M$2:$M$124)+SUMIF(REG!$P$2:$P$124,HISTORICO!$N421,REG!$S$2:$S$124)+SUMIF(REG!$V$2:$V$124,HISTORICO!$N421,REG!$Y$2:$Y$124)+SUMIF(REG!$AB$2:$AB$124,HISTORICO!$N421,REG!$AE$2:$AE$124)</f>
        <v>0</v>
      </c>
      <c r="M420" s="6">
        <f>SUMIF(REG!$D$2:$D$124,HISTORICO!$N421,REG!$H$2:$H$124)+SUMIF(REG!$J$2:$J$124,HISTORICO!$N421,REG!$N$2:$N$124)+SUMIF(REG!$P$2:$P$124,HISTORICO!$N421,REG!$T$2:$T$124)+SUMIF(REG!$V$2:$V$124,HISTORICO!$N421,REG!$Z$2:$Z$124)+SUMIF(REG!$AB$2:$AB$124,HISTORICO!$N421,REG!$AF$2:$AF$124)</f>
        <v>0</v>
      </c>
      <c r="N420" s="6">
        <f>SUMIF(REG!$D$2:$D$124,HISTORICO!$N421,REG!$I$2:$I$124)+SUMIF(REG!$J$2:$J$124,HISTORICO!$N421,REG!$O$2:$O$124)+SUMIF(REG!$P$2:$P$124,HISTORICO!$N421,REG!$U$2:$U$124)+SUMIF(REG!$V$2:$V$124,HISTORICO!$N421,REG!$AA$2:$AA$124)+SUMIF(REG!$AB$2:$AB$124,HISTORICO!$N421,REG!$AG$2:$AG$124)</f>
        <v>0</v>
      </c>
      <c r="O420" s="6">
        <f>SUM(HISTORICO!$X421:$AA421)</f>
        <v>0</v>
      </c>
      <c r="P420" s="188">
        <f>HISTORICO!$AB421/HISTORICO!$O421</f>
        <v>0</v>
      </c>
    </row>
    <row r="421">
      <c r="A421" s="190" t="s">
        <v>796</v>
      </c>
      <c r="B421" s="6">
        <f>SUM(HISTORICO!$P422:$T422)</f>
        <v>0</v>
      </c>
      <c r="C421" s="6">
        <f>COUNTIF(REG!$D$2:$D$124,HISTORICO!$N422)</f>
        <v>0</v>
      </c>
      <c r="D421" s="6">
        <f>COUNTIF(REG!$J$2:$J$124,HISTORICO!$N422)</f>
        <v>0</v>
      </c>
      <c r="E421" s="6">
        <f>COUNTIF(REG!$P$2:$P$124,HISTORICO!$N422)</f>
        <v>0</v>
      </c>
      <c r="F421" s="6">
        <f>COUNTIF(REG!$V$2:$V$124,HISTORICO!$N422)</f>
        <v>0</v>
      </c>
      <c r="G421" s="6">
        <f>COUNTIF(REG!$AB$2:$AB$124,HISTORICO!$N422)</f>
        <v>0</v>
      </c>
      <c r="H421" s="161" t="str">
        <f>HISTORICO!$P422/HISTORICO!$O422</f>
        <v>#DIV/0!</v>
      </c>
      <c r="I421" s="161" t="str">
        <f>HISTORICO!$Q422/HISTORICO!$O422</f>
        <v>#DIV/0!</v>
      </c>
      <c r="J421" s="161" t="str">
        <f>(HISTORICO!$S422+HISTORICO!$T422)/HISTORICO!$O422</f>
        <v>#DIV/0!</v>
      </c>
      <c r="K421" s="6">
        <f>SUMIF(REG!$D$2:$D$124,HISTORICO!$N422,REG!$F$2:$F$124)+SUMIF(REG!$J$2:$J$124,HISTORICO!$N422,REG!$L$2:$L$124)+SUMIF(REG!$P$2:$P$124,HISTORICO!$N422,REG!$R$2:$R$124)+SUMIF(REG!$V$2:$V$124,HISTORICO!$N422,REG!$X$2:$X$124)+SUMIF(REG!$AB$2:$AB$124,HISTORICO!$N422,REG!$AD$2:$AD$124)</f>
        <v>0</v>
      </c>
      <c r="L421" s="6">
        <f>SUMIF(REG!$D$2:$D$124,HISTORICO!$N422,REG!$G$2:$G$124)+SUMIF(REG!$J$2:$J$124,HISTORICO!$N422,REG!$M$2:$M$124)+SUMIF(REG!$P$2:$P$124,HISTORICO!$N422,REG!$S$2:$S$124)+SUMIF(REG!$V$2:$V$124,HISTORICO!$N422,REG!$Y$2:$Y$124)+SUMIF(REG!$AB$2:$AB$124,HISTORICO!$N422,REG!$AE$2:$AE$124)</f>
        <v>0</v>
      </c>
      <c r="M421" s="6">
        <f>SUMIF(REG!$D$2:$D$124,HISTORICO!$N422,REG!$H$2:$H$124)+SUMIF(REG!$J$2:$J$124,HISTORICO!$N422,REG!$N$2:$N$124)+SUMIF(REG!$P$2:$P$124,HISTORICO!$N422,REG!$T$2:$T$124)+SUMIF(REG!$V$2:$V$124,HISTORICO!$N422,REG!$Z$2:$Z$124)+SUMIF(REG!$AB$2:$AB$124,HISTORICO!$N422,REG!$AF$2:$AF$124)</f>
        <v>0</v>
      </c>
      <c r="N421" s="6">
        <f>SUMIF(REG!$D$2:$D$124,HISTORICO!$N422,REG!$I$2:$I$124)+SUMIF(REG!$J$2:$J$124,HISTORICO!$N422,REG!$O$2:$O$124)+SUMIF(REG!$P$2:$P$124,HISTORICO!$N422,REG!$U$2:$U$124)+SUMIF(REG!$V$2:$V$124,HISTORICO!$N422,REG!$AA$2:$AA$124)+SUMIF(REG!$AB$2:$AB$124,HISTORICO!$N422,REG!$AG$2:$AG$124)</f>
        <v>0</v>
      </c>
      <c r="O421" s="6">
        <f>SUM(HISTORICO!$X422:$AA422)</f>
        <v>0</v>
      </c>
      <c r="P421" s="188" t="str">
        <f>HISTORICO!$AB422/HISTORICO!$O422</f>
        <v>#DIV/0!</v>
      </c>
    </row>
    <row r="422">
      <c r="A422" s="190" t="s">
        <v>800</v>
      </c>
      <c r="B422" s="6">
        <f>SUM(HISTORICO!$P423:$T423)</f>
        <v>0</v>
      </c>
      <c r="C422" s="6">
        <f>COUNTIF(REG!$D$2:$D$124,HISTORICO!$N423)</f>
        <v>0</v>
      </c>
      <c r="D422" s="6">
        <f>COUNTIF(REG!$J$2:$J$124,HISTORICO!$N423)</f>
        <v>0</v>
      </c>
      <c r="E422" s="6">
        <f>COUNTIF(REG!$P$2:$P$124,HISTORICO!$N423)</f>
        <v>0</v>
      </c>
      <c r="F422" s="6">
        <f>COUNTIF(REG!$V$2:$V$124,HISTORICO!$N423)</f>
        <v>0</v>
      </c>
      <c r="G422" s="6">
        <f>COUNTIF(REG!$AB$2:$AB$124,HISTORICO!$N423)</f>
        <v>0</v>
      </c>
      <c r="H422" s="161" t="str">
        <f>HISTORICO!$P423/HISTORICO!$O423</f>
        <v>#DIV/0!</v>
      </c>
      <c r="I422" s="161" t="str">
        <f>HISTORICO!$Q423/HISTORICO!$O423</f>
        <v>#DIV/0!</v>
      </c>
      <c r="J422" s="161" t="str">
        <f>(HISTORICO!$S423+HISTORICO!$T423)/HISTORICO!$O423</f>
        <v>#DIV/0!</v>
      </c>
      <c r="K422" s="6">
        <f>SUMIF(REG!$D$2:$D$124,HISTORICO!$N423,REG!$F$2:$F$124)+SUMIF(REG!$J$2:$J$124,HISTORICO!$N423,REG!$L$2:$L$124)+SUMIF(REG!$P$2:$P$124,HISTORICO!$N423,REG!$R$2:$R$124)+SUMIF(REG!$V$2:$V$124,HISTORICO!$N423,REG!$X$2:$X$124)+SUMIF(REG!$AB$2:$AB$124,HISTORICO!$N423,REG!$AD$2:$AD$124)</f>
        <v>0</v>
      </c>
      <c r="L422" s="6">
        <f>SUMIF(REG!$D$2:$D$124,HISTORICO!$N423,REG!$G$2:$G$124)+SUMIF(REG!$J$2:$J$124,HISTORICO!$N423,REG!$M$2:$M$124)+SUMIF(REG!$P$2:$P$124,HISTORICO!$N423,REG!$S$2:$S$124)+SUMIF(REG!$V$2:$V$124,HISTORICO!$N423,REG!$Y$2:$Y$124)+SUMIF(REG!$AB$2:$AB$124,HISTORICO!$N423,REG!$AE$2:$AE$124)</f>
        <v>0</v>
      </c>
      <c r="M422" s="6">
        <f>SUMIF(REG!$D$2:$D$124,HISTORICO!$N423,REG!$H$2:$H$124)+SUMIF(REG!$J$2:$J$124,HISTORICO!$N423,REG!$N$2:$N$124)+SUMIF(REG!$P$2:$P$124,HISTORICO!$N423,REG!$T$2:$T$124)+SUMIF(REG!$V$2:$V$124,HISTORICO!$N423,REG!$Z$2:$Z$124)+SUMIF(REG!$AB$2:$AB$124,HISTORICO!$N423,REG!$AF$2:$AF$124)</f>
        <v>0</v>
      </c>
      <c r="N422" s="6">
        <f>SUMIF(REG!$D$2:$D$124,HISTORICO!$N423,REG!$I$2:$I$124)+SUMIF(REG!$J$2:$J$124,HISTORICO!$N423,REG!$O$2:$O$124)+SUMIF(REG!$P$2:$P$124,HISTORICO!$N423,REG!$U$2:$U$124)+SUMIF(REG!$V$2:$V$124,HISTORICO!$N423,REG!$AA$2:$AA$124)+SUMIF(REG!$AB$2:$AB$124,HISTORICO!$N423,REG!$AG$2:$AG$124)</f>
        <v>0</v>
      </c>
      <c r="O422" s="6">
        <f>SUM(HISTORICO!$X423:$AA423)</f>
        <v>0</v>
      </c>
      <c r="P422" s="188" t="str">
        <f>HISTORICO!$AB423/HISTORICO!$O423</f>
        <v>#DIV/0!</v>
      </c>
    </row>
    <row r="423">
      <c r="A423" s="190" t="s">
        <v>804</v>
      </c>
      <c r="B423" s="6">
        <f>SUM(HISTORICO!$P424:$T424)</f>
        <v>0</v>
      </c>
      <c r="C423" s="6">
        <f>COUNTIF(REG!$D$2:$D$124,HISTORICO!$N424)</f>
        <v>0</v>
      </c>
      <c r="D423" s="6">
        <f>COUNTIF(REG!$J$2:$J$124,HISTORICO!$N424)</f>
        <v>0</v>
      </c>
      <c r="E423" s="6">
        <f>COUNTIF(REG!$P$2:$P$124,HISTORICO!$N424)</f>
        <v>0</v>
      </c>
      <c r="F423" s="6">
        <f>COUNTIF(REG!$V$2:$V$124,HISTORICO!$N424)</f>
        <v>0</v>
      </c>
      <c r="G423" s="6">
        <f>COUNTIF(REG!$AB$2:$AB$124,HISTORICO!$N424)</f>
        <v>0</v>
      </c>
      <c r="H423" s="161" t="str">
        <f>HISTORICO!$P424/HISTORICO!$O424</f>
        <v>#DIV/0!</v>
      </c>
      <c r="I423" s="161" t="str">
        <f>HISTORICO!$Q424/HISTORICO!$O424</f>
        <v>#DIV/0!</v>
      </c>
      <c r="J423" s="161" t="str">
        <f>(HISTORICO!$S424+HISTORICO!$T424)/HISTORICO!$O424</f>
        <v>#DIV/0!</v>
      </c>
      <c r="K423" s="6">
        <f>SUMIF(REG!$D$2:$D$124,HISTORICO!$N424,REG!$F$2:$F$124)+SUMIF(REG!$J$2:$J$124,HISTORICO!$N424,REG!$L$2:$L$124)+SUMIF(REG!$P$2:$P$124,HISTORICO!$N424,REG!$R$2:$R$124)+SUMIF(REG!$V$2:$V$124,HISTORICO!$N424,REG!$X$2:$X$124)+SUMIF(REG!$AB$2:$AB$124,HISTORICO!$N424,REG!$AD$2:$AD$124)</f>
        <v>0</v>
      </c>
      <c r="L423" s="6">
        <f>SUMIF(REG!$D$2:$D$124,HISTORICO!$N424,REG!$G$2:$G$124)+SUMIF(REG!$J$2:$J$124,HISTORICO!$N424,REG!$M$2:$M$124)+SUMIF(REG!$P$2:$P$124,HISTORICO!$N424,REG!$S$2:$S$124)+SUMIF(REG!$V$2:$V$124,HISTORICO!$N424,REG!$Y$2:$Y$124)+SUMIF(REG!$AB$2:$AB$124,HISTORICO!$N424,REG!$AE$2:$AE$124)</f>
        <v>0</v>
      </c>
      <c r="M423" s="6">
        <f>SUMIF(REG!$D$2:$D$124,HISTORICO!$N424,REG!$H$2:$H$124)+SUMIF(REG!$J$2:$J$124,HISTORICO!$N424,REG!$N$2:$N$124)+SUMIF(REG!$P$2:$P$124,HISTORICO!$N424,REG!$T$2:$T$124)+SUMIF(REG!$V$2:$V$124,HISTORICO!$N424,REG!$Z$2:$Z$124)+SUMIF(REG!$AB$2:$AB$124,HISTORICO!$N424,REG!$AF$2:$AF$124)</f>
        <v>0</v>
      </c>
      <c r="N423" s="6">
        <f>SUMIF(REG!$D$2:$D$124,HISTORICO!$N424,REG!$I$2:$I$124)+SUMIF(REG!$J$2:$J$124,HISTORICO!$N424,REG!$O$2:$O$124)+SUMIF(REG!$P$2:$P$124,HISTORICO!$N424,REG!$U$2:$U$124)+SUMIF(REG!$V$2:$V$124,HISTORICO!$N424,REG!$AA$2:$AA$124)+SUMIF(REG!$AB$2:$AB$124,HISTORICO!$N424,REG!$AG$2:$AG$124)</f>
        <v>0</v>
      </c>
      <c r="O423" s="6">
        <f>SUM(HISTORICO!$X424:$AA424)</f>
        <v>0</v>
      </c>
      <c r="P423" s="188" t="str">
        <f>HISTORICO!$AB424/HISTORICO!$O424</f>
        <v>#DIV/0!</v>
      </c>
    </row>
    <row r="424">
      <c r="A424" s="190" t="s">
        <v>791</v>
      </c>
      <c r="B424" s="6">
        <f>SUM(HISTORICO!$P425:$T425)</f>
        <v>0</v>
      </c>
      <c r="C424" s="6">
        <f>COUNTIF(REG!$D$2:$D$124,HISTORICO!$N425)</f>
        <v>0</v>
      </c>
      <c r="D424" s="6">
        <f>COUNTIF(REG!$J$2:$J$124,HISTORICO!$N425)</f>
        <v>0</v>
      </c>
      <c r="E424" s="6">
        <f>COUNTIF(REG!$P$2:$P$124,HISTORICO!$N425)</f>
        <v>0</v>
      </c>
      <c r="F424" s="6">
        <f>COUNTIF(REG!$V$2:$V$124,HISTORICO!$N425)</f>
        <v>0</v>
      </c>
      <c r="G424" s="6">
        <f>COUNTIF(REG!$AB$2:$AB$124,HISTORICO!$N425)</f>
        <v>0</v>
      </c>
      <c r="H424" s="161" t="str">
        <f>HISTORICO!$P425/HISTORICO!$O425</f>
        <v>#DIV/0!</v>
      </c>
      <c r="I424" s="161" t="str">
        <f>HISTORICO!$Q425/HISTORICO!$O425</f>
        <v>#DIV/0!</v>
      </c>
      <c r="J424" s="161" t="str">
        <f>(HISTORICO!$S425+HISTORICO!$T425)/HISTORICO!$O425</f>
        <v>#DIV/0!</v>
      </c>
      <c r="K424" s="6">
        <f>SUMIF(REG!$D$2:$D$124,HISTORICO!$N425,REG!$F$2:$F$124)+SUMIF(REG!$J$2:$J$124,HISTORICO!$N425,REG!$L$2:$L$124)+SUMIF(REG!$P$2:$P$124,HISTORICO!$N425,REG!$R$2:$R$124)+SUMIF(REG!$V$2:$V$124,HISTORICO!$N425,REG!$X$2:$X$124)+SUMIF(REG!$AB$2:$AB$124,HISTORICO!$N425,REG!$AD$2:$AD$124)</f>
        <v>0</v>
      </c>
      <c r="L424" s="6">
        <f>SUMIF(REG!$D$2:$D$124,HISTORICO!$N425,REG!$G$2:$G$124)+SUMIF(REG!$J$2:$J$124,HISTORICO!$N425,REG!$M$2:$M$124)+SUMIF(REG!$P$2:$P$124,HISTORICO!$N425,REG!$S$2:$S$124)+SUMIF(REG!$V$2:$V$124,HISTORICO!$N425,REG!$Y$2:$Y$124)+SUMIF(REG!$AB$2:$AB$124,HISTORICO!$N425,REG!$AE$2:$AE$124)</f>
        <v>0</v>
      </c>
      <c r="M424" s="6">
        <f>SUMIF(REG!$D$2:$D$124,HISTORICO!$N425,REG!$H$2:$H$124)+SUMIF(REG!$J$2:$J$124,HISTORICO!$N425,REG!$N$2:$N$124)+SUMIF(REG!$P$2:$P$124,HISTORICO!$N425,REG!$T$2:$T$124)+SUMIF(REG!$V$2:$V$124,HISTORICO!$N425,REG!$Z$2:$Z$124)+SUMIF(REG!$AB$2:$AB$124,HISTORICO!$N425,REG!$AF$2:$AF$124)</f>
        <v>0</v>
      </c>
      <c r="N424" s="6">
        <f>SUMIF(REG!$D$2:$D$124,HISTORICO!$N425,REG!$I$2:$I$124)+SUMIF(REG!$J$2:$J$124,HISTORICO!$N425,REG!$O$2:$O$124)+SUMIF(REG!$P$2:$P$124,HISTORICO!$N425,REG!$U$2:$U$124)+SUMIF(REG!$V$2:$V$124,HISTORICO!$N425,REG!$AA$2:$AA$124)+SUMIF(REG!$AB$2:$AB$124,HISTORICO!$N425,REG!$AG$2:$AG$124)</f>
        <v>0</v>
      </c>
      <c r="O424" s="6">
        <f>SUM(HISTORICO!$X425:$AA425)</f>
        <v>0</v>
      </c>
      <c r="P424" s="188" t="str">
        <f>HISTORICO!$AB425/HISTORICO!$O425</f>
        <v>#DIV/0!</v>
      </c>
    </row>
    <row r="425">
      <c r="A425" s="190" t="s">
        <v>792</v>
      </c>
      <c r="B425" s="6">
        <f>SUM(HISTORICO!$P426:$T426)</f>
        <v>0</v>
      </c>
      <c r="C425" s="6">
        <f>COUNTIF(REG!$D$2:$D$124,HISTORICO!$N426)</f>
        <v>0</v>
      </c>
      <c r="D425" s="6">
        <f>COUNTIF(REG!$J$2:$J$124,HISTORICO!$N426)</f>
        <v>0</v>
      </c>
      <c r="E425" s="6">
        <f>COUNTIF(REG!$P$2:$P$124,HISTORICO!$N426)</f>
        <v>0</v>
      </c>
      <c r="F425" s="6">
        <f>COUNTIF(REG!$V$2:$V$124,HISTORICO!$N426)</f>
        <v>0</v>
      </c>
      <c r="G425" s="6">
        <f>COUNTIF(REG!$AB$2:$AB$124,HISTORICO!$N426)</f>
        <v>0</v>
      </c>
      <c r="H425" s="161" t="str">
        <f>HISTORICO!$P426/HISTORICO!$O426</f>
        <v>#DIV/0!</v>
      </c>
      <c r="I425" s="161" t="str">
        <f>HISTORICO!$Q426/HISTORICO!$O426</f>
        <v>#DIV/0!</v>
      </c>
      <c r="J425" s="161" t="str">
        <f>(HISTORICO!$S426+HISTORICO!$T426)/HISTORICO!$O426</f>
        <v>#DIV/0!</v>
      </c>
      <c r="K425" s="6">
        <f>SUMIF(REG!$D$2:$D$124,HISTORICO!$N426,REG!$F$2:$F$124)+SUMIF(REG!$J$2:$J$124,HISTORICO!$N426,REG!$L$2:$L$124)+SUMIF(REG!$P$2:$P$124,HISTORICO!$N426,REG!$R$2:$R$124)+SUMIF(REG!$V$2:$V$124,HISTORICO!$N426,REG!$X$2:$X$124)+SUMIF(REG!$AB$2:$AB$124,HISTORICO!$N426,REG!$AD$2:$AD$124)</f>
        <v>0</v>
      </c>
      <c r="L425" s="6">
        <f>SUMIF(REG!$D$2:$D$124,HISTORICO!$N426,REG!$G$2:$G$124)+SUMIF(REG!$J$2:$J$124,HISTORICO!$N426,REG!$M$2:$M$124)+SUMIF(REG!$P$2:$P$124,HISTORICO!$N426,REG!$S$2:$S$124)+SUMIF(REG!$V$2:$V$124,HISTORICO!$N426,REG!$Y$2:$Y$124)+SUMIF(REG!$AB$2:$AB$124,HISTORICO!$N426,REG!$AE$2:$AE$124)</f>
        <v>0</v>
      </c>
      <c r="M425" s="6">
        <f>SUMIF(REG!$D$2:$D$124,HISTORICO!$N426,REG!$H$2:$H$124)+SUMIF(REG!$J$2:$J$124,HISTORICO!$N426,REG!$N$2:$N$124)+SUMIF(REG!$P$2:$P$124,HISTORICO!$N426,REG!$T$2:$T$124)+SUMIF(REG!$V$2:$V$124,HISTORICO!$N426,REG!$Z$2:$Z$124)+SUMIF(REG!$AB$2:$AB$124,HISTORICO!$N426,REG!$AF$2:$AF$124)</f>
        <v>0</v>
      </c>
      <c r="N425" s="6">
        <f>SUMIF(REG!$D$2:$D$124,HISTORICO!$N426,REG!$I$2:$I$124)+SUMIF(REG!$J$2:$J$124,HISTORICO!$N426,REG!$O$2:$O$124)+SUMIF(REG!$P$2:$P$124,HISTORICO!$N426,REG!$U$2:$U$124)+SUMIF(REG!$V$2:$V$124,HISTORICO!$N426,REG!$AA$2:$AA$124)+SUMIF(REG!$AB$2:$AB$124,HISTORICO!$N426,REG!$AG$2:$AG$124)</f>
        <v>0</v>
      </c>
      <c r="O425" s="6">
        <f>SUM(HISTORICO!$X426:$AA426)</f>
        <v>0</v>
      </c>
      <c r="P425" s="188" t="str">
        <f>HISTORICO!$AB426/HISTORICO!$O426</f>
        <v>#DIV/0!</v>
      </c>
    </row>
    <row r="426">
      <c r="A426" s="190" t="s">
        <v>793</v>
      </c>
      <c r="B426" s="6">
        <f>SUM(HISTORICO!$P427:$T427)</f>
        <v>0</v>
      </c>
      <c r="C426" s="6">
        <f>COUNTIF(REG!$D$2:$D$124,HISTORICO!$N427)</f>
        <v>0</v>
      </c>
      <c r="D426" s="6">
        <f>COUNTIF(REG!$J$2:$J$124,HISTORICO!$N427)</f>
        <v>0</v>
      </c>
      <c r="E426" s="6">
        <f>COUNTIF(REG!$P$2:$P$124,HISTORICO!$N427)</f>
        <v>0</v>
      </c>
      <c r="F426" s="6">
        <f>COUNTIF(REG!$V$2:$V$124,HISTORICO!$N427)</f>
        <v>0</v>
      </c>
      <c r="G426" s="6">
        <f>COUNTIF(REG!$AB$2:$AB$124,HISTORICO!$N427)</f>
        <v>0</v>
      </c>
      <c r="H426" s="161" t="str">
        <f>HISTORICO!$P427/HISTORICO!$O427</f>
        <v>#DIV/0!</v>
      </c>
      <c r="I426" s="161" t="str">
        <f>HISTORICO!$Q427/HISTORICO!$O427</f>
        <v>#DIV/0!</v>
      </c>
      <c r="J426" s="161" t="str">
        <f>(HISTORICO!$S427+HISTORICO!$T427)/HISTORICO!$O427</f>
        <v>#DIV/0!</v>
      </c>
      <c r="K426" s="6">
        <f>SUMIF(REG!$D$2:$D$124,HISTORICO!$N427,REG!$F$2:$F$124)+SUMIF(REG!$J$2:$J$124,HISTORICO!$N427,REG!$L$2:$L$124)+SUMIF(REG!$P$2:$P$124,HISTORICO!$N427,REG!$R$2:$R$124)+SUMIF(REG!$V$2:$V$124,HISTORICO!$N427,REG!$X$2:$X$124)+SUMIF(REG!$AB$2:$AB$124,HISTORICO!$N427,REG!$AD$2:$AD$124)</f>
        <v>0</v>
      </c>
      <c r="L426" s="6">
        <f>SUMIF(REG!$D$2:$D$124,HISTORICO!$N427,REG!$G$2:$G$124)+SUMIF(REG!$J$2:$J$124,HISTORICO!$N427,REG!$M$2:$M$124)+SUMIF(REG!$P$2:$P$124,HISTORICO!$N427,REG!$S$2:$S$124)+SUMIF(REG!$V$2:$V$124,HISTORICO!$N427,REG!$Y$2:$Y$124)+SUMIF(REG!$AB$2:$AB$124,HISTORICO!$N427,REG!$AE$2:$AE$124)</f>
        <v>0</v>
      </c>
      <c r="M426" s="6">
        <f>SUMIF(REG!$D$2:$D$124,HISTORICO!$N427,REG!$H$2:$H$124)+SUMIF(REG!$J$2:$J$124,HISTORICO!$N427,REG!$N$2:$N$124)+SUMIF(REG!$P$2:$P$124,HISTORICO!$N427,REG!$T$2:$T$124)+SUMIF(REG!$V$2:$V$124,HISTORICO!$N427,REG!$Z$2:$Z$124)+SUMIF(REG!$AB$2:$AB$124,HISTORICO!$N427,REG!$AF$2:$AF$124)</f>
        <v>0</v>
      </c>
      <c r="N426" s="6">
        <f>SUMIF(REG!$D$2:$D$124,HISTORICO!$N427,REG!$I$2:$I$124)+SUMIF(REG!$J$2:$J$124,HISTORICO!$N427,REG!$O$2:$O$124)+SUMIF(REG!$P$2:$P$124,HISTORICO!$N427,REG!$U$2:$U$124)+SUMIF(REG!$V$2:$V$124,HISTORICO!$N427,REG!$AA$2:$AA$124)+SUMIF(REG!$AB$2:$AB$124,HISTORICO!$N427,REG!$AG$2:$AG$124)</f>
        <v>0</v>
      </c>
      <c r="O426" s="6">
        <f>SUM(HISTORICO!$X427:$AA427)</f>
        <v>0</v>
      </c>
      <c r="P426" s="188" t="str">
        <f>HISTORICO!$AB427/HISTORICO!$O427</f>
        <v>#DIV/0!</v>
      </c>
    </row>
    <row r="427">
      <c r="A427" s="190" t="s">
        <v>752</v>
      </c>
      <c r="B427" s="6">
        <f>SUM(HISTORICO!$P428:$T428)</f>
        <v>0</v>
      </c>
      <c r="C427" s="6">
        <f>COUNTIF(REG!$D$2:$D$124,HISTORICO!$N428)</f>
        <v>0</v>
      </c>
      <c r="D427" s="6">
        <f>COUNTIF(REG!$J$2:$J$124,HISTORICO!$N428)</f>
        <v>0</v>
      </c>
      <c r="E427" s="6">
        <f>COUNTIF(REG!$P$2:$P$124,HISTORICO!$N428)</f>
        <v>0</v>
      </c>
      <c r="F427" s="6">
        <f>COUNTIF(REG!$V$2:$V$124,HISTORICO!$N428)</f>
        <v>0</v>
      </c>
      <c r="G427" s="6">
        <f>COUNTIF(REG!$AB$2:$AB$124,HISTORICO!$N428)</f>
        <v>0</v>
      </c>
      <c r="H427" s="161" t="str">
        <f>HISTORICO!$P428/HISTORICO!$O428</f>
        <v>#DIV/0!</v>
      </c>
      <c r="I427" s="161" t="str">
        <f>HISTORICO!$Q428/HISTORICO!$O428</f>
        <v>#DIV/0!</v>
      </c>
      <c r="J427" s="161" t="str">
        <f>(HISTORICO!$S428+HISTORICO!$T428)/HISTORICO!$O428</f>
        <v>#DIV/0!</v>
      </c>
      <c r="K427" s="6">
        <f>SUMIF(REG!$D$2:$D$124,HISTORICO!$N428,REG!$F$2:$F$124)+SUMIF(REG!$J$2:$J$124,HISTORICO!$N428,REG!$L$2:$L$124)+SUMIF(REG!$P$2:$P$124,HISTORICO!$N428,REG!$R$2:$R$124)+SUMIF(REG!$V$2:$V$124,HISTORICO!$N428,REG!$X$2:$X$124)+SUMIF(REG!$AB$2:$AB$124,HISTORICO!$N428,REG!$AD$2:$AD$124)</f>
        <v>0</v>
      </c>
      <c r="L427" s="6">
        <f>SUMIF(REG!$D$2:$D$124,HISTORICO!$N428,REG!$G$2:$G$124)+SUMIF(REG!$J$2:$J$124,HISTORICO!$N428,REG!$M$2:$M$124)+SUMIF(REG!$P$2:$P$124,HISTORICO!$N428,REG!$S$2:$S$124)+SUMIF(REG!$V$2:$V$124,HISTORICO!$N428,REG!$Y$2:$Y$124)+SUMIF(REG!$AB$2:$AB$124,HISTORICO!$N428,REG!$AE$2:$AE$124)</f>
        <v>0</v>
      </c>
      <c r="M427" s="6">
        <f>SUMIF(REG!$D$2:$D$124,HISTORICO!$N428,REG!$H$2:$H$124)+SUMIF(REG!$J$2:$J$124,HISTORICO!$N428,REG!$N$2:$N$124)+SUMIF(REG!$P$2:$P$124,HISTORICO!$N428,REG!$T$2:$T$124)+SUMIF(REG!$V$2:$V$124,HISTORICO!$N428,REG!$Z$2:$Z$124)+SUMIF(REG!$AB$2:$AB$124,HISTORICO!$N428,REG!$AF$2:$AF$124)</f>
        <v>0</v>
      </c>
      <c r="N427" s="6">
        <f>SUMIF(REG!$D$2:$D$124,HISTORICO!$N428,REG!$I$2:$I$124)+SUMIF(REG!$J$2:$J$124,HISTORICO!$N428,REG!$O$2:$O$124)+SUMIF(REG!$P$2:$P$124,HISTORICO!$N428,REG!$U$2:$U$124)+SUMIF(REG!$V$2:$V$124,HISTORICO!$N428,REG!$AA$2:$AA$124)+SUMIF(REG!$AB$2:$AB$124,HISTORICO!$N428,REG!$AG$2:$AG$124)</f>
        <v>0</v>
      </c>
      <c r="O427" s="6">
        <f>SUM(HISTORICO!$X428:$AA428)</f>
        <v>0</v>
      </c>
      <c r="P427" s="188" t="str">
        <f>HISTORICO!$AB428/HISTORICO!$O428</f>
        <v>#DIV/0!</v>
      </c>
    </row>
    <row r="428">
      <c r="A428" s="190" t="s">
        <v>794</v>
      </c>
      <c r="B428" s="6">
        <f>SUM(HISTORICO!$P429:$T429)</f>
        <v>0</v>
      </c>
      <c r="C428" s="6">
        <f>COUNTIF(REG!$D$2:$D$124,HISTORICO!$N429)</f>
        <v>0</v>
      </c>
      <c r="D428" s="6">
        <f>COUNTIF(REG!$J$2:$J$124,HISTORICO!$N429)</f>
        <v>0</v>
      </c>
      <c r="E428" s="6">
        <f>COUNTIF(REG!$P$2:$P$124,HISTORICO!$N429)</f>
        <v>0</v>
      </c>
      <c r="F428" s="6">
        <f>COUNTIF(REG!$V$2:$V$124,HISTORICO!$N429)</f>
        <v>0</v>
      </c>
      <c r="G428" s="6">
        <f>COUNTIF(REG!$AB$2:$AB$124,HISTORICO!$N429)</f>
        <v>0</v>
      </c>
      <c r="H428" s="161" t="str">
        <f>HISTORICO!$P429/HISTORICO!$O429</f>
        <v>#DIV/0!</v>
      </c>
      <c r="I428" s="161" t="str">
        <f>HISTORICO!$Q429/HISTORICO!$O429</f>
        <v>#DIV/0!</v>
      </c>
      <c r="J428" s="161" t="str">
        <f>(HISTORICO!$S429+HISTORICO!$T429)/HISTORICO!$O429</f>
        <v>#DIV/0!</v>
      </c>
      <c r="K428" s="6">
        <f>SUMIF(REG!$D$2:$D$124,HISTORICO!$N429,REG!$F$2:$F$124)+SUMIF(REG!$J$2:$J$124,HISTORICO!$N429,REG!$L$2:$L$124)+SUMIF(REG!$P$2:$P$124,HISTORICO!$N429,REG!$R$2:$R$124)+SUMIF(REG!$V$2:$V$124,HISTORICO!$N429,REG!$X$2:$X$124)+SUMIF(REG!$AB$2:$AB$124,HISTORICO!$N429,REG!$AD$2:$AD$124)</f>
        <v>0</v>
      </c>
      <c r="L428" s="6">
        <f>SUMIF(REG!$D$2:$D$124,HISTORICO!$N429,REG!$G$2:$G$124)+SUMIF(REG!$J$2:$J$124,HISTORICO!$N429,REG!$M$2:$M$124)+SUMIF(REG!$P$2:$P$124,HISTORICO!$N429,REG!$S$2:$S$124)+SUMIF(REG!$V$2:$V$124,HISTORICO!$N429,REG!$Y$2:$Y$124)+SUMIF(REG!$AB$2:$AB$124,HISTORICO!$N429,REG!$AE$2:$AE$124)</f>
        <v>0</v>
      </c>
      <c r="M428" s="6">
        <f>SUMIF(REG!$D$2:$D$124,HISTORICO!$N429,REG!$H$2:$H$124)+SUMIF(REG!$J$2:$J$124,HISTORICO!$N429,REG!$N$2:$N$124)+SUMIF(REG!$P$2:$P$124,HISTORICO!$N429,REG!$T$2:$T$124)+SUMIF(REG!$V$2:$V$124,HISTORICO!$N429,REG!$Z$2:$Z$124)+SUMIF(REG!$AB$2:$AB$124,HISTORICO!$N429,REG!$AF$2:$AF$124)</f>
        <v>0</v>
      </c>
      <c r="N428" s="6">
        <f>SUMIF(REG!$D$2:$D$124,HISTORICO!$N429,REG!$I$2:$I$124)+SUMIF(REG!$J$2:$J$124,HISTORICO!$N429,REG!$O$2:$O$124)+SUMIF(REG!$P$2:$P$124,HISTORICO!$N429,REG!$U$2:$U$124)+SUMIF(REG!$V$2:$V$124,HISTORICO!$N429,REG!$AA$2:$AA$124)+SUMIF(REG!$AB$2:$AB$124,HISTORICO!$N429,REG!$AG$2:$AG$124)</f>
        <v>0</v>
      </c>
      <c r="O428" s="6">
        <f>SUM(HISTORICO!$X429:$AA429)</f>
        <v>0</v>
      </c>
      <c r="P428" s="188" t="str">
        <f>HISTORICO!$AB429/HISTORICO!$O429</f>
        <v>#DIV/0!</v>
      </c>
    </row>
    <row r="429">
      <c r="A429" s="190" t="s">
        <v>797</v>
      </c>
      <c r="B429" s="6">
        <f>SUM(HISTORICO!$P430:$T430)</f>
        <v>0</v>
      </c>
      <c r="C429" s="6">
        <f>COUNTIF(REG!$D$2:$D$124,HISTORICO!$N430)</f>
        <v>0</v>
      </c>
      <c r="D429" s="6">
        <f>COUNTIF(REG!$J$2:$J$124,HISTORICO!$N430)</f>
        <v>0</v>
      </c>
      <c r="E429" s="6">
        <f>COUNTIF(REG!$P$2:$P$124,HISTORICO!$N430)</f>
        <v>0</v>
      </c>
      <c r="F429" s="6">
        <f>COUNTIF(REG!$V$2:$V$124,HISTORICO!$N430)</f>
        <v>0</v>
      </c>
      <c r="G429" s="6">
        <f>COUNTIF(REG!$AB$2:$AB$124,HISTORICO!$N430)</f>
        <v>0</v>
      </c>
      <c r="H429" s="161" t="str">
        <f>HISTORICO!$P430/HISTORICO!$O430</f>
        <v>#DIV/0!</v>
      </c>
      <c r="I429" s="161" t="str">
        <f>HISTORICO!$Q430/HISTORICO!$O430</f>
        <v>#DIV/0!</v>
      </c>
      <c r="J429" s="161" t="str">
        <f>(HISTORICO!$S430+HISTORICO!$T430)/HISTORICO!$O430</f>
        <v>#DIV/0!</v>
      </c>
      <c r="K429" s="6">
        <f>SUMIF(REG!$D$2:$D$124,HISTORICO!$N430,REG!$F$2:$F$124)+SUMIF(REG!$J$2:$J$124,HISTORICO!$N430,REG!$L$2:$L$124)+SUMIF(REG!$P$2:$P$124,HISTORICO!$N430,REG!$R$2:$R$124)+SUMIF(REG!$V$2:$V$124,HISTORICO!$N430,REG!$X$2:$X$124)+SUMIF(REG!$AB$2:$AB$124,HISTORICO!$N430,REG!$AD$2:$AD$124)</f>
        <v>0</v>
      </c>
      <c r="L429" s="6">
        <f>SUMIF(REG!$D$2:$D$124,HISTORICO!$N430,REG!$G$2:$G$124)+SUMIF(REG!$J$2:$J$124,HISTORICO!$N430,REG!$M$2:$M$124)+SUMIF(REG!$P$2:$P$124,HISTORICO!$N430,REG!$S$2:$S$124)+SUMIF(REG!$V$2:$V$124,HISTORICO!$N430,REG!$Y$2:$Y$124)+SUMIF(REG!$AB$2:$AB$124,HISTORICO!$N430,REG!$AE$2:$AE$124)</f>
        <v>0</v>
      </c>
      <c r="M429" s="6">
        <f>SUMIF(REG!$D$2:$D$124,HISTORICO!$N430,REG!$H$2:$H$124)+SUMIF(REG!$J$2:$J$124,HISTORICO!$N430,REG!$N$2:$N$124)+SUMIF(REG!$P$2:$P$124,HISTORICO!$N430,REG!$T$2:$T$124)+SUMIF(REG!$V$2:$V$124,HISTORICO!$N430,REG!$Z$2:$Z$124)+SUMIF(REG!$AB$2:$AB$124,HISTORICO!$N430,REG!$AF$2:$AF$124)</f>
        <v>0</v>
      </c>
      <c r="N429" s="6">
        <f>SUMIF(REG!$D$2:$D$124,HISTORICO!$N430,REG!$I$2:$I$124)+SUMIF(REG!$J$2:$J$124,HISTORICO!$N430,REG!$O$2:$O$124)+SUMIF(REG!$P$2:$P$124,HISTORICO!$N430,REG!$U$2:$U$124)+SUMIF(REG!$V$2:$V$124,HISTORICO!$N430,REG!$AA$2:$AA$124)+SUMIF(REG!$AB$2:$AB$124,HISTORICO!$N430,REG!$AG$2:$AG$124)</f>
        <v>0</v>
      </c>
      <c r="O429" s="6">
        <f>SUM(HISTORICO!$X430:$AA430)</f>
        <v>0</v>
      </c>
      <c r="P429" s="188" t="str">
        <f>HISTORICO!$AB430/HISTORICO!$O430</f>
        <v>#DIV/0!</v>
      </c>
    </row>
    <row r="430">
      <c r="A430" s="190" t="s">
        <v>798</v>
      </c>
      <c r="B430" s="6">
        <f>SUM(HISTORICO!$P431:$T431)</f>
        <v>0</v>
      </c>
      <c r="C430" s="6">
        <f>COUNTIF(REG!$D$2:$D$124,HISTORICO!$N431)</f>
        <v>0</v>
      </c>
      <c r="D430" s="6">
        <f>COUNTIF(REG!$J$2:$J$124,HISTORICO!$N431)</f>
        <v>0</v>
      </c>
      <c r="E430" s="6">
        <f>COUNTIF(REG!$P$2:$P$124,HISTORICO!$N431)</f>
        <v>0</v>
      </c>
      <c r="F430" s="6">
        <f>COUNTIF(REG!$V$2:$V$124,HISTORICO!$N431)</f>
        <v>0</v>
      </c>
      <c r="G430" s="6">
        <f>COUNTIF(REG!$AB$2:$AB$124,HISTORICO!$N431)</f>
        <v>0</v>
      </c>
      <c r="H430" s="161" t="str">
        <f>HISTORICO!$P431/HISTORICO!$O431</f>
        <v>#DIV/0!</v>
      </c>
      <c r="I430" s="161" t="str">
        <f>HISTORICO!$Q431/HISTORICO!$O431</f>
        <v>#DIV/0!</v>
      </c>
      <c r="J430" s="161" t="str">
        <f>(HISTORICO!$S431+HISTORICO!$T431)/HISTORICO!$O431</f>
        <v>#DIV/0!</v>
      </c>
      <c r="K430" s="6">
        <f>SUMIF(REG!$D$2:$D$124,HISTORICO!$N431,REG!$F$2:$F$124)+SUMIF(REG!$J$2:$J$124,HISTORICO!$N431,REG!$L$2:$L$124)+SUMIF(REG!$P$2:$P$124,HISTORICO!$N431,REG!$R$2:$R$124)+SUMIF(REG!$V$2:$V$124,HISTORICO!$N431,REG!$X$2:$X$124)+SUMIF(REG!$AB$2:$AB$124,HISTORICO!$N431,REG!$AD$2:$AD$124)</f>
        <v>0</v>
      </c>
      <c r="L430" s="6">
        <f>SUMIF(REG!$D$2:$D$124,HISTORICO!$N431,REG!$G$2:$G$124)+SUMIF(REG!$J$2:$J$124,HISTORICO!$N431,REG!$M$2:$M$124)+SUMIF(REG!$P$2:$P$124,HISTORICO!$N431,REG!$S$2:$S$124)+SUMIF(REG!$V$2:$V$124,HISTORICO!$N431,REG!$Y$2:$Y$124)+SUMIF(REG!$AB$2:$AB$124,HISTORICO!$N431,REG!$AE$2:$AE$124)</f>
        <v>0</v>
      </c>
      <c r="M430" s="6">
        <f>SUMIF(REG!$D$2:$D$124,HISTORICO!$N431,REG!$H$2:$H$124)+SUMIF(REG!$J$2:$J$124,HISTORICO!$N431,REG!$N$2:$N$124)+SUMIF(REG!$P$2:$P$124,HISTORICO!$N431,REG!$T$2:$T$124)+SUMIF(REG!$V$2:$V$124,HISTORICO!$N431,REG!$Z$2:$Z$124)+SUMIF(REG!$AB$2:$AB$124,HISTORICO!$N431,REG!$AF$2:$AF$124)</f>
        <v>0</v>
      </c>
      <c r="N430" s="6">
        <f>SUMIF(REG!$D$2:$D$124,HISTORICO!$N431,REG!$I$2:$I$124)+SUMIF(REG!$J$2:$J$124,HISTORICO!$N431,REG!$O$2:$O$124)+SUMIF(REG!$P$2:$P$124,HISTORICO!$N431,REG!$U$2:$U$124)+SUMIF(REG!$V$2:$V$124,HISTORICO!$N431,REG!$AA$2:$AA$124)+SUMIF(REG!$AB$2:$AB$124,HISTORICO!$N431,REG!$AG$2:$AG$124)</f>
        <v>0</v>
      </c>
      <c r="O430" s="6">
        <f>SUM(HISTORICO!$X431:$AA431)</f>
        <v>0</v>
      </c>
      <c r="P430" s="188" t="str">
        <f>HISTORICO!$AB431/HISTORICO!$O431</f>
        <v>#DIV/0!</v>
      </c>
    </row>
    <row r="431">
      <c r="A431" s="190" t="s">
        <v>773</v>
      </c>
      <c r="B431" s="6">
        <f>SUM(HISTORICO!$P432:$T432)</f>
        <v>0</v>
      </c>
      <c r="C431" s="6">
        <f>COUNTIF(REG!$D$2:$D$124,HISTORICO!$N432)</f>
        <v>0</v>
      </c>
      <c r="D431" s="6">
        <f>COUNTIF(REG!$J$2:$J$124,HISTORICO!$N432)</f>
        <v>0</v>
      </c>
      <c r="E431" s="6">
        <f>COUNTIF(REG!$P$2:$P$124,HISTORICO!$N432)</f>
        <v>0</v>
      </c>
      <c r="F431" s="6">
        <f>COUNTIF(REG!$V$2:$V$124,HISTORICO!$N432)</f>
        <v>0</v>
      </c>
      <c r="G431" s="6">
        <f>COUNTIF(REG!$AB$2:$AB$124,HISTORICO!$N432)</f>
        <v>0</v>
      </c>
      <c r="H431" s="161" t="str">
        <f>HISTORICO!$P432/HISTORICO!$O432</f>
        <v>#DIV/0!</v>
      </c>
      <c r="I431" s="161" t="str">
        <f>HISTORICO!$Q432/HISTORICO!$O432</f>
        <v>#DIV/0!</v>
      </c>
      <c r="J431" s="161" t="str">
        <f>(HISTORICO!$S432+HISTORICO!$T432)/HISTORICO!$O432</f>
        <v>#DIV/0!</v>
      </c>
      <c r="K431" s="6">
        <f>SUMIF(REG!$D$2:$D$124,HISTORICO!$N432,REG!$F$2:$F$124)+SUMIF(REG!$J$2:$J$124,HISTORICO!$N432,REG!$L$2:$L$124)+SUMIF(REG!$P$2:$P$124,HISTORICO!$N432,REG!$R$2:$R$124)+SUMIF(REG!$V$2:$V$124,HISTORICO!$N432,REG!$X$2:$X$124)+SUMIF(REG!$AB$2:$AB$124,HISTORICO!$N432,REG!$AD$2:$AD$124)</f>
        <v>0</v>
      </c>
      <c r="L431" s="6">
        <f>SUMIF(REG!$D$2:$D$124,HISTORICO!$N432,REG!$G$2:$G$124)+SUMIF(REG!$J$2:$J$124,HISTORICO!$N432,REG!$M$2:$M$124)+SUMIF(REG!$P$2:$P$124,HISTORICO!$N432,REG!$S$2:$S$124)+SUMIF(REG!$V$2:$V$124,HISTORICO!$N432,REG!$Y$2:$Y$124)+SUMIF(REG!$AB$2:$AB$124,HISTORICO!$N432,REG!$AE$2:$AE$124)</f>
        <v>0</v>
      </c>
      <c r="M431" s="6">
        <f>SUMIF(REG!$D$2:$D$124,HISTORICO!$N432,REG!$H$2:$H$124)+SUMIF(REG!$J$2:$J$124,HISTORICO!$N432,REG!$N$2:$N$124)+SUMIF(REG!$P$2:$P$124,HISTORICO!$N432,REG!$T$2:$T$124)+SUMIF(REG!$V$2:$V$124,HISTORICO!$N432,REG!$Z$2:$Z$124)+SUMIF(REG!$AB$2:$AB$124,HISTORICO!$N432,REG!$AF$2:$AF$124)</f>
        <v>0</v>
      </c>
      <c r="N431" s="6">
        <f>SUMIF(REG!$D$2:$D$124,HISTORICO!$N432,REG!$I$2:$I$124)+SUMIF(REG!$J$2:$J$124,HISTORICO!$N432,REG!$O$2:$O$124)+SUMIF(REG!$P$2:$P$124,HISTORICO!$N432,REG!$U$2:$U$124)+SUMIF(REG!$V$2:$V$124,HISTORICO!$N432,REG!$AA$2:$AA$124)+SUMIF(REG!$AB$2:$AB$124,HISTORICO!$N432,REG!$AG$2:$AG$124)</f>
        <v>0</v>
      </c>
      <c r="O431" s="6">
        <f>SUM(HISTORICO!$X432:$AA432)</f>
        <v>0</v>
      </c>
      <c r="P431" s="188" t="str">
        <f>HISTORICO!$AB432/HISTORICO!$O432</f>
        <v>#DIV/0!</v>
      </c>
    </row>
    <row r="432">
      <c r="A432" s="190" t="s">
        <v>805</v>
      </c>
      <c r="B432" s="6">
        <f>SUM(HISTORICO!$P433:$T433)</f>
        <v>2</v>
      </c>
      <c r="C432" s="6">
        <f>COUNTIF(REG!$D$2:$D$124,HISTORICO!$N433)</f>
        <v>0</v>
      </c>
      <c r="D432" s="6">
        <f>COUNTIF(REG!$J$2:$J$124,HISTORICO!$N433)</f>
        <v>0</v>
      </c>
      <c r="E432" s="6">
        <f>COUNTIF(REG!$P$2:$P$124,HISTORICO!$N433)</f>
        <v>2</v>
      </c>
      <c r="F432" s="6">
        <f>COUNTIF(REG!$V$2:$V$124,HISTORICO!$N433)</f>
        <v>0</v>
      </c>
      <c r="G432" s="6">
        <f>COUNTIF(REG!$AB$2:$AB$124,HISTORICO!$N433)</f>
        <v>0</v>
      </c>
      <c r="H432" s="161">
        <f>HISTORICO!$P433/HISTORICO!$O433</f>
        <v>0</v>
      </c>
      <c r="I432" s="161">
        <f>HISTORICO!$Q433/HISTORICO!$O433</f>
        <v>0</v>
      </c>
      <c r="J432" s="161">
        <f>(HISTORICO!$S433+HISTORICO!$T433)/HISTORICO!$O433</f>
        <v>0</v>
      </c>
      <c r="K432" s="6">
        <f>SUMIF(REG!$D$2:$D$124,HISTORICO!$N433,REG!$F$2:$F$124)+SUMIF(REG!$J$2:$J$124,HISTORICO!$N433,REG!$L$2:$L$124)+SUMIF(REG!$P$2:$P$124,HISTORICO!$N433,REG!$R$2:$R$124)+SUMIF(REG!$V$2:$V$124,HISTORICO!$N433,REG!$X$2:$X$124)+SUMIF(REG!$AB$2:$AB$124,HISTORICO!$N433,REG!$AD$2:$AD$124)</f>
        <v>0</v>
      </c>
      <c r="L432" s="6">
        <f>SUMIF(REG!$D$2:$D$124,HISTORICO!$N433,REG!$G$2:$G$124)+SUMIF(REG!$J$2:$J$124,HISTORICO!$N433,REG!$M$2:$M$124)+SUMIF(REG!$P$2:$P$124,HISTORICO!$N433,REG!$S$2:$S$124)+SUMIF(REG!$V$2:$V$124,HISTORICO!$N433,REG!$Y$2:$Y$124)+SUMIF(REG!$AB$2:$AB$124,HISTORICO!$N433,REG!$AE$2:$AE$124)</f>
        <v>0</v>
      </c>
      <c r="M432" s="6">
        <f>SUMIF(REG!$D$2:$D$124,HISTORICO!$N433,REG!$H$2:$H$124)+SUMIF(REG!$J$2:$J$124,HISTORICO!$N433,REG!$N$2:$N$124)+SUMIF(REG!$P$2:$P$124,HISTORICO!$N433,REG!$T$2:$T$124)+SUMIF(REG!$V$2:$V$124,HISTORICO!$N433,REG!$Z$2:$Z$124)+SUMIF(REG!$AB$2:$AB$124,HISTORICO!$N433,REG!$AF$2:$AF$124)</f>
        <v>0</v>
      </c>
      <c r="N432" s="6">
        <f>SUMIF(REG!$D$2:$D$124,HISTORICO!$N433,REG!$I$2:$I$124)+SUMIF(REG!$J$2:$J$124,HISTORICO!$N433,REG!$O$2:$O$124)+SUMIF(REG!$P$2:$P$124,HISTORICO!$N433,REG!$U$2:$U$124)+SUMIF(REG!$V$2:$V$124,HISTORICO!$N433,REG!$AA$2:$AA$124)+SUMIF(REG!$AB$2:$AB$124,HISTORICO!$N433,REG!$AG$2:$AG$124)</f>
        <v>0</v>
      </c>
      <c r="O432" s="6">
        <f>SUM(HISTORICO!$X433:$AA433)</f>
        <v>0</v>
      </c>
      <c r="P432" s="188">
        <f>HISTORICO!$AB433/HISTORICO!$O433</f>
        <v>0</v>
      </c>
    </row>
    <row r="433">
      <c r="A433" s="190" t="s">
        <v>806</v>
      </c>
      <c r="B433" s="6">
        <f>SUM(HISTORICO!$P434:$T434)</f>
        <v>0</v>
      </c>
      <c r="C433" s="6">
        <f>COUNTIF(REG!$D$2:$D$124,HISTORICO!$N434)</f>
        <v>0</v>
      </c>
      <c r="D433" s="6">
        <f>COUNTIF(REG!$J$2:$J$124,HISTORICO!$N434)</f>
        <v>0</v>
      </c>
      <c r="E433" s="6">
        <f>COUNTIF(REG!$P$2:$P$124,HISTORICO!$N434)</f>
        <v>0</v>
      </c>
      <c r="F433" s="6">
        <f>COUNTIF(REG!$V$2:$V$124,HISTORICO!$N434)</f>
        <v>0</v>
      </c>
      <c r="G433" s="6">
        <f>COUNTIF(REG!$AB$2:$AB$124,HISTORICO!$N434)</f>
        <v>0</v>
      </c>
      <c r="H433" s="161" t="str">
        <f>HISTORICO!$P434/HISTORICO!$O434</f>
        <v>#DIV/0!</v>
      </c>
      <c r="I433" s="161" t="str">
        <f>HISTORICO!$Q434/HISTORICO!$O434</f>
        <v>#DIV/0!</v>
      </c>
      <c r="J433" s="161" t="str">
        <f>(HISTORICO!$S434+HISTORICO!$T434)/HISTORICO!$O434</f>
        <v>#DIV/0!</v>
      </c>
      <c r="K433" s="6">
        <f>SUMIF(REG!$D$2:$D$124,HISTORICO!$N434,REG!$F$2:$F$124)+SUMIF(REG!$J$2:$J$124,HISTORICO!$N434,REG!$L$2:$L$124)+SUMIF(REG!$P$2:$P$124,HISTORICO!$N434,REG!$R$2:$R$124)+SUMIF(REG!$V$2:$V$124,HISTORICO!$N434,REG!$X$2:$X$124)+SUMIF(REG!$AB$2:$AB$124,HISTORICO!$N434,REG!$AD$2:$AD$124)</f>
        <v>0</v>
      </c>
      <c r="L433" s="6">
        <f>SUMIF(REG!$D$2:$D$124,HISTORICO!$N434,REG!$G$2:$G$124)+SUMIF(REG!$J$2:$J$124,HISTORICO!$N434,REG!$M$2:$M$124)+SUMIF(REG!$P$2:$P$124,HISTORICO!$N434,REG!$S$2:$S$124)+SUMIF(REG!$V$2:$V$124,HISTORICO!$N434,REG!$Y$2:$Y$124)+SUMIF(REG!$AB$2:$AB$124,HISTORICO!$N434,REG!$AE$2:$AE$124)</f>
        <v>0</v>
      </c>
      <c r="M433" s="6">
        <f>SUMIF(REG!$D$2:$D$124,HISTORICO!$N434,REG!$H$2:$H$124)+SUMIF(REG!$J$2:$J$124,HISTORICO!$N434,REG!$N$2:$N$124)+SUMIF(REG!$P$2:$P$124,HISTORICO!$N434,REG!$T$2:$T$124)+SUMIF(REG!$V$2:$V$124,HISTORICO!$N434,REG!$Z$2:$Z$124)+SUMIF(REG!$AB$2:$AB$124,HISTORICO!$N434,REG!$AF$2:$AF$124)</f>
        <v>0</v>
      </c>
      <c r="N433" s="6">
        <f>SUMIF(REG!$D$2:$D$124,HISTORICO!$N434,REG!$I$2:$I$124)+SUMIF(REG!$J$2:$J$124,HISTORICO!$N434,REG!$O$2:$O$124)+SUMIF(REG!$P$2:$P$124,HISTORICO!$N434,REG!$U$2:$U$124)+SUMIF(REG!$V$2:$V$124,HISTORICO!$N434,REG!$AA$2:$AA$124)+SUMIF(REG!$AB$2:$AB$124,HISTORICO!$N434,REG!$AG$2:$AG$124)</f>
        <v>0</v>
      </c>
      <c r="O433" s="6">
        <f>SUM(HISTORICO!$X434:$AA434)</f>
        <v>0</v>
      </c>
      <c r="P433" s="188" t="str">
        <f>HISTORICO!$AB434/HISTORICO!$O434</f>
        <v>#DIV/0!</v>
      </c>
    </row>
    <row r="434">
      <c r="A434" s="190" t="s">
        <v>801</v>
      </c>
      <c r="B434" s="6">
        <f>SUM(HISTORICO!$P435:$T435)</f>
        <v>0</v>
      </c>
      <c r="C434" s="6">
        <f>COUNTIF(REG!$D$2:$D$124,HISTORICO!$N435)</f>
        <v>0</v>
      </c>
      <c r="D434" s="6">
        <f>COUNTIF(REG!$J$2:$J$124,HISTORICO!$N435)</f>
        <v>0</v>
      </c>
      <c r="E434" s="6">
        <f>COUNTIF(REG!$P$2:$P$124,HISTORICO!$N435)</f>
        <v>0</v>
      </c>
      <c r="F434" s="6">
        <f>COUNTIF(REG!$V$2:$V$124,HISTORICO!$N435)</f>
        <v>0</v>
      </c>
      <c r="G434" s="6">
        <f>COUNTIF(REG!$AB$2:$AB$124,HISTORICO!$N435)</f>
        <v>0</v>
      </c>
      <c r="H434" s="161" t="str">
        <f>HISTORICO!$P435/HISTORICO!$O435</f>
        <v>#DIV/0!</v>
      </c>
      <c r="I434" s="161" t="str">
        <f>HISTORICO!$Q435/HISTORICO!$O435</f>
        <v>#DIV/0!</v>
      </c>
      <c r="J434" s="161" t="str">
        <f>(HISTORICO!$S435+HISTORICO!$T435)/HISTORICO!$O435</f>
        <v>#DIV/0!</v>
      </c>
      <c r="K434" s="6">
        <f>SUMIF(REG!$D$2:$D$124,HISTORICO!$N435,REG!$F$2:$F$124)+SUMIF(REG!$J$2:$J$124,HISTORICO!$N435,REG!$L$2:$L$124)+SUMIF(REG!$P$2:$P$124,HISTORICO!$N435,REG!$R$2:$R$124)+SUMIF(REG!$V$2:$V$124,HISTORICO!$N435,REG!$X$2:$X$124)+SUMIF(REG!$AB$2:$AB$124,HISTORICO!$N435,REG!$AD$2:$AD$124)</f>
        <v>0</v>
      </c>
      <c r="L434" s="6">
        <f>SUMIF(REG!$D$2:$D$124,HISTORICO!$N435,REG!$G$2:$G$124)+SUMIF(REG!$J$2:$J$124,HISTORICO!$N435,REG!$M$2:$M$124)+SUMIF(REG!$P$2:$P$124,HISTORICO!$N435,REG!$S$2:$S$124)+SUMIF(REG!$V$2:$V$124,HISTORICO!$N435,REG!$Y$2:$Y$124)+SUMIF(REG!$AB$2:$AB$124,HISTORICO!$N435,REG!$AE$2:$AE$124)</f>
        <v>0</v>
      </c>
      <c r="M434" s="6">
        <f>SUMIF(REG!$D$2:$D$124,HISTORICO!$N435,REG!$H$2:$H$124)+SUMIF(REG!$J$2:$J$124,HISTORICO!$N435,REG!$N$2:$N$124)+SUMIF(REG!$P$2:$P$124,HISTORICO!$N435,REG!$T$2:$T$124)+SUMIF(REG!$V$2:$V$124,HISTORICO!$N435,REG!$Z$2:$Z$124)+SUMIF(REG!$AB$2:$AB$124,HISTORICO!$N435,REG!$AF$2:$AF$124)</f>
        <v>0</v>
      </c>
      <c r="N434" s="6">
        <f>SUMIF(REG!$D$2:$D$124,HISTORICO!$N435,REG!$I$2:$I$124)+SUMIF(REG!$J$2:$J$124,HISTORICO!$N435,REG!$O$2:$O$124)+SUMIF(REG!$P$2:$P$124,HISTORICO!$N435,REG!$U$2:$U$124)+SUMIF(REG!$V$2:$V$124,HISTORICO!$N435,REG!$AA$2:$AA$124)+SUMIF(REG!$AB$2:$AB$124,HISTORICO!$N435,REG!$AG$2:$AG$124)</f>
        <v>0</v>
      </c>
      <c r="O434" s="6">
        <f>SUM(HISTORICO!$X435:$AA435)</f>
        <v>0</v>
      </c>
      <c r="P434" s="188" t="str">
        <f>HISTORICO!$AB435/HISTORICO!$O435</f>
        <v>#DIV/0!</v>
      </c>
    </row>
    <row r="435">
      <c r="A435" s="190" t="s">
        <v>802</v>
      </c>
      <c r="B435" s="6">
        <f>SUM(HISTORICO!$P436:$T436)</f>
        <v>0</v>
      </c>
      <c r="C435" s="6">
        <f>COUNTIF(REG!$D$2:$D$124,HISTORICO!$N436)</f>
        <v>0</v>
      </c>
      <c r="D435" s="6">
        <f>COUNTIF(REG!$J$2:$J$124,HISTORICO!$N436)</f>
        <v>0</v>
      </c>
      <c r="E435" s="6">
        <f>COUNTIF(REG!$P$2:$P$124,HISTORICO!$N436)</f>
        <v>0</v>
      </c>
      <c r="F435" s="6">
        <f>COUNTIF(REG!$V$2:$V$124,HISTORICO!$N436)</f>
        <v>0</v>
      </c>
      <c r="G435" s="6">
        <f>COUNTIF(REG!$AB$2:$AB$124,HISTORICO!$N436)</f>
        <v>0</v>
      </c>
      <c r="H435" s="161" t="str">
        <f>HISTORICO!$P436/HISTORICO!$O436</f>
        <v>#DIV/0!</v>
      </c>
      <c r="I435" s="161" t="str">
        <f>HISTORICO!$Q436/HISTORICO!$O436</f>
        <v>#DIV/0!</v>
      </c>
      <c r="J435" s="161" t="str">
        <f>(HISTORICO!$S436+HISTORICO!$T436)/HISTORICO!$O436</f>
        <v>#DIV/0!</v>
      </c>
      <c r="K435" s="6">
        <f>SUMIF(REG!$D$2:$D$124,HISTORICO!$N436,REG!$F$2:$F$124)+SUMIF(REG!$J$2:$J$124,HISTORICO!$N436,REG!$L$2:$L$124)+SUMIF(REG!$P$2:$P$124,HISTORICO!$N436,REG!$R$2:$R$124)+SUMIF(REG!$V$2:$V$124,HISTORICO!$N436,REG!$X$2:$X$124)+SUMIF(REG!$AB$2:$AB$124,HISTORICO!$N436,REG!$AD$2:$AD$124)</f>
        <v>0</v>
      </c>
      <c r="L435" s="6">
        <f>SUMIF(REG!$D$2:$D$124,HISTORICO!$N436,REG!$G$2:$G$124)+SUMIF(REG!$J$2:$J$124,HISTORICO!$N436,REG!$M$2:$M$124)+SUMIF(REG!$P$2:$P$124,HISTORICO!$N436,REG!$S$2:$S$124)+SUMIF(REG!$V$2:$V$124,HISTORICO!$N436,REG!$Y$2:$Y$124)+SUMIF(REG!$AB$2:$AB$124,HISTORICO!$N436,REG!$AE$2:$AE$124)</f>
        <v>0</v>
      </c>
      <c r="M435" s="6">
        <f>SUMIF(REG!$D$2:$D$124,HISTORICO!$N436,REG!$H$2:$H$124)+SUMIF(REG!$J$2:$J$124,HISTORICO!$N436,REG!$N$2:$N$124)+SUMIF(REG!$P$2:$P$124,HISTORICO!$N436,REG!$T$2:$T$124)+SUMIF(REG!$V$2:$V$124,HISTORICO!$N436,REG!$Z$2:$Z$124)+SUMIF(REG!$AB$2:$AB$124,HISTORICO!$N436,REG!$AF$2:$AF$124)</f>
        <v>0</v>
      </c>
      <c r="N435" s="6">
        <f>SUMIF(REG!$D$2:$D$124,HISTORICO!$N436,REG!$I$2:$I$124)+SUMIF(REG!$J$2:$J$124,HISTORICO!$N436,REG!$O$2:$O$124)+SUMIF(REG!$P$2:$P$124,HISTORICO!$N436,REG!$U$2:$U$124)+SUMIF(REG!$V$2:$V$124,HISTORICO!$N436,REG!$AA$2:$AA$124)+SUMIF(REG!$AB$2:$AB$124,HISTORICO!$N436,REG!$AG$2:$AG$124)</f>
        <v>0</v>
      </c>
      <c r="O435" s="6">
        <f>SUM(HISTORICO!$X436:$AA436)</f>
        <v>0</v>
      </c>
      <c r="P435" s="188" t="str">
        <f>HISTORICO!$AB436/HISTORICO!$O436</f>
        <v>#DIV/0!</v>
      </c>
    </row>
    <row r="436">
      <c r="A436" s="190" t="s">
        <v>803</v>
      </c>
      <c r="B436" s="6">
        <f>SUM(HISTORICO!$P437:$T437)</f>
        <v>4</v>
      </c>
      <c r="C436" s="6">
        <f>COUNTIF(REG!$D$2:$D$124,HISTORICO!$N437)</f>
        <v>1</v>
      </c>
      <c r="D436" s="6">
        <f>COUNTIF(REG!$J$2:$J$124,HISTORICO!$N437)</f>
        <v>1</v>
      </c>
      <c r="E436" s="6">
        <f>COUNTIF(REG!$P$2:$P$124,HISTORICO!$N437)</f>
        <v>2</v>
      </c>
      <c r="F436" s="6">
        <f>COUNTIF(REG!$V$2:$V$124,HISTORICO!$N437)</f>
        <v>0</v>
      </c>
      <c r="G436" s="6">
        <f>COUNTIF(REG!$AB$2:$AB$124,HISTORICO!$N437)</f>
        <v>0</v>
      </c>
      <c r="H436" s="161">
        <f>HISTORICO!$P437/HISTORICO!$O437</f>
        <v>0.25</v>
      </c>
      <c r="I436" s="161">
        <f>HISTORICO!$Q437/HISTORICO!$O437</f>
        <v>0.25</v>
      </c>
      <c r="J436" s="161">
        <f>(HISTORICO!$S437+HISTORICO!$T437)/HISTORICO!$O437</f>
        <v>0</v>
      </c>
      <c r="K436" s="6">
        <f>SUMIF(REG!$D$2:$D$124,HISTORICO!$N437,REG!$F$2:$F$124)+SUMIF(REG!$J$2:$J$124,HISTORICO!$N437,REG!$L$2:$L$124)+SUMIF(REG!$P$2:$P$124,HISTORICO!$N437,REG!$R$2:$R$124)+SUMIF(REG!$V$2:$V$124,HISTORICO!$N437,REG!$X$2:$X$124)+SUMIF(REG!$AB$2:$AB$124,HISTORICO!$N437,REG!$AD$2:$AD$124)</f>
        <v>0</v>
      </c>
      <c r="L436" s="6">
        <f>SUMIF(REG!$D$2:$D$124,HISTORICO!$N437,REG!$G$2:$G$124)+SUMIF(REG!$J$2:$J$124,HISTORICO!$N437,REG!$M$2:$M$124)+SUMIF(REG!$P$2:$P$124,HISTORICO!$N437,REG!$S$2:$S$124)+SUMIF(REG!$V$2:$V$124,HISTORICO!$N437,REG!$Y$2:$Y$124)+SUMIF(REG!$AB$2:$AB$124,HISTORICO!$N437,REG!$AE$2:$AE$124)</f>
        <v>0</v>
      </c>
      <c r="M436" s="6">
        <f>SUMIF(REG!$D$2:$D$124,HISTORICO!$N437,REG!$H$2:$H$124)+SUMIF(REG!$J$2:$J$124,HISTORICO!$N437,REG!$N$2:$N$124)+SUMIF(REG!$P$2:$P$124,HISTORICO!$N437,REG!$T$2:$T$124)+SUMIF(REG!$V$2:$V$124,HISTORICO!$N437,REG!$Z$2:$Z$124)+SUMIF(REG!$AB$2:$AB$124,HISTORICO!$N437,REG!$AF$2:$AF$124)</f>
        <v>2</v>
      </c>
      <c r="N436" s="6">
        <f>SUMIF(REG!$D$2:$D$124,HISTORICO!$N437,REG!$I$2:$I$124)+SUMIF(REG!$J$2:$J$124,HISTORICO!$N437,REG!$O$2:$O$124)+SUMIF(REG!$P$2:$P$124,HISTORICO!$N437,REG!$U$2:$U$124)+SUMIF(REG!$V$2:$V$124,HISTORICO!$N437,REG!$AA$2:$AA$124)+SUMIF(REG!$AB$2:$AB$124,HISTORICO!$N437,REG!$AG$2:$AG$124)</f>
        <v>0</v>
      </c>
      <c r="O436" s="6">
        <f>SUM(HISTORICO!$X437:$AA437)</f>
        <v>2</v>
      </c>
      <c r="P436" s="188">
        <f>HISTORICO!$AB437/HISTORICO!$O437</f>
        <v>0.5</v>
      </c>
    </row>
    <row r="437">
      <c r="A437" s="190" t="s">
        <v>807</v>
      </c>
      <c r="B437" s="6">
        <f>SUM(HISTORICO!$P438:$T438)</f>
        <v>0</v>
      </c>
      <c r="C437" s="6">
        <f>COUNTIF(REG!$D$2:$D$124,HISTORICO!$N438)</f>
        <v>0</v>
      </c>
      <c r="D437" s="6">
        <f>COUNTIF(REG!$J$2:$J$124,HISTORICO!$N438)</f>
        <v>0</v>
      </c>
      <c r="E437" s="6">
        <f>COUNTIF(REG!$P$2:$P$124,HISTORICO!$N438)</f>
        <v>0</v>
      </c>
      <c r="F437" s="6">
        <f>COUNTIF(REG!$V$2:$V$124,HISTORICO!$N438)</f>
        <v>0</v>
      </c>
      <c r="G437" s="6">
        <f>COUNTIF(REG!$AB$2:$AB$124,HISTORICO!$N438)</f>
        <v>0</v>
      </c>
      <c r="H437" s="161" t="str">
        <f>HISTORICO!$P438/HISTORICO!$O438</f>
        <v>#DIV/0!</v>
      </c>
      <c r="I437" s="161" t="str">
        <f>HISTORICO!$Q438/HISTORICO!$O438</f>
        <v>#DIV/0!</v>
      </c>
      <c r="J437" s="161" t="str">
        <f>(HISTORICO!$S438+HISTORICO!$T438)/HISTORICO!$O438</f>
        <v>#DIV/0!</v>
      </c>
      <c r="K437" s="6">
        <f>SUMIF(REG!$D$2:$D$124,HISTORICO!$N438,REG!$F$2:$F$124)+SUMIF(REG!$J$2:$J$124,HISTORICO!$N438,REG!$L$2:$L$124)+SUMIF(REG!$P$2:$P$124,HISTORICO!$N438,REG!$R$2:$R$124)+SUMIF(REG!$V$2:$V$124,HISTORICO!$N438,REG!$X$2:$X$124)+SUMIF(REG!$AB$2:$AB$124,HISTORICO!$N438,REG!$AD$2:$AD$124)</f>
        <v>0</v>
      </c>
      <c r="L437" s="6">
        <f>SUMIF(REG!$D$2:$D$124,HISTORICO!$N438,REG!$G$2:$G$124)+SUMIF(REG!$J$2:$J$124,HISTORICO!$N438,REG!$M$2:$M$124)+SUMIF(REG!$P$2:$P$124,HISTORICO!$N438,REG!$S$2:$S$124)+SUMIF(REG!$V$2:$V$124,HISTORICO!$N438,REG!$Y$2:$Y$124)+SUMIF(REG!$AB$2:$AB$124,HISTORICO!$N438,REG!$AE$2:$AE$124)</f>
        <v>0</v>
      </c>
      <c r="M437" s="6">
        <f>SUMIF(REG!$D$2:$D$124,HISTORICO!$N438,REG!$H$2:$H$124)+SUMIF(REG!$J$2:$J$124,HISTORICO!$N438,REG!$N$2:$N$124)+SUMIF(REG!$P$2:$P$124,HISTORICO!$N438,REG!$T$2:$T$124)+SUMIF(REG!$V$2:$V$124,HISTORICO!$N438,REG!$Z$2:$Z$124)+SUMIF(REG!$AB$2:$AB$124,HISTORICO!$N438,REG!$AF$2:$AF$124)</f>
        <v>0</v>
      </c>
      <c r="N437" s="6">
        <f>SUMIF(REG!$D$2:$D$124,HISTORICO!$N438,REG!$I$2:$I$124)+SUMIF(REG!$J$2:$J$124,HISTORICO!$N438,REG!$O$2:$O$124)+SUMIF(REG!$P$2:$P$124,HISTORICO!$N438,REG!$U$2:$U$124)+SUMIF(REG!$V$2:$V$124,HISTORICO!$N438,REG!$AA$2:$AA$124)+SUMIF(REG!$AB$2:$AB$124,HISTORICO!$N438,REG!$AG$2:$AG$124)</f>
        <v>0</v>
      </c>
      <c r="O437" s="6">
        <f>SUM(HISTORICO!$X438:$AA438)</f>
        <v>0</v>
      </c>
      <c r="P437" s="188" t="str">
        <f>HISTORICO!$AB438/HISTORICO!$O438</f>
        <v>#DIV/0!</v>
      </c>
    </row>
    <row r="438">
      <c r="A438" s="190" t="s">
        <v>808</v>
      </c>
      <c r="B438" s="6">
        <f>SUM(HISTORICO!$P439:$T439)</f>
        <v>0</v>
      </c>
      <c r="C438" s="6">
        <f>COUNTIF(REG!$D$2:$D$124,HISTORICO!$N439)</f>
        <v>0</v>
      </c>
      <c r="D438" s="6">
        <f>COUNTIF(REG!$J$2:$J$124,HISTORICO!$N439)</f>
        <v>0</v>
      </c>
      <c r="E438" s="6">
        <f>COUNTIF(REG!$P$2:$P$124,HISTORICO!$N439)</f>
        <v>0</v>
      </c>
      <c r="F438" s="6">
        <f>COUNTIF(REG!$V$2:$V$124,HISTORICO!$N439)</f>
        <v>0</v>
      </c>
      <c r="G438" s="6">
        <f>COUNTIF(REG!$AB$2:$AB$124,HISTORICO!$N439)</f>
        <v>0</v>
      </c>
      <c r="H438" s="161" t="str">
        <f>HISTORICO!$P439/HISTORICO!$O439</f>
        <v>#DIV/0!</v>
      </c>
      <c r="I438" s="161" t="str">
        <f>HISTORICO!$Q439/HISTORICO!$O439</f>
        <v>#DIV/0!</v>
      </c>
      <c r="J438" s="161" t="str">
        <f>(HISTORICO!$S439+HISTORICO!$T439)/HISTORICO!$O439</f>
        <v>#DIV/0!</v>
      </c>
      <c r="K438" s="6">
        <f>SUMIF(REG!$D$2:$D$124,HISTORICO!$N439,REG!$F$2:$F$124)+SUMIF(REG!$J$2:$J$124,HISTORICO!$N439,REG!$L$2:$L$124)+SUMIF(REG!$P$2:$P$124,HISTORICO!$N439,REG!$R$2:$R$124)+SUMIF(REG!$V$2:$V$124,HISTORICO!$N439,REG!$X$2:$X$124)+SUMIF(REG!$AB$2:$AB$124,HISTORICO!$N439,REG!$AD$2:$AD$124)</f>
        <v>0</v>
      </c>
      <c r="L438" s="6">
        <f>SUMIF(REG!$D$2:$D$124,HISTORICO!$N439,REG!$G$2:$G$124)+SUMIF(REG!$J$2:$J$124,HISTORICO!$N439,REG!$M$2:$M$124)+SUMIF(REG!$P$2:$P$124,HISTORICO!$N439,REG!$S$2:$S$124)+SUMIF(REG!$V$2:$V$124,HISTORICO!$N439,REG!$Y$2:$Y$124)+SUMIF(REG!$AB$2:$AB$124,HISTORICO!$N439,REG!$AE$2:$AE$124)</f>
        <v>0</v>
      </c>
      <c r="M438" s="6">
        <f>SUMIF(REG!$D$2:$D$124,HISTORICO!$N439,REG!$H$2:$H$124)+SUMIF(REG!$J$2:$J$124,HISTORICO!$N439,REG!$N$2:$N$124)+SUMIF(REG!$P$2:$P$124,HISTORICO!$N439,REG!$T$2:$T$124)+SUMIF(REG!$V$2:$V$124,HISTORICO!$N439,REG!$Z$2:$Z$124)+SUMIF(REG!$AB$2:$AB$124,HISTORICO!$N439,REG!$AF$2:$AF$124)</f>
        <v>0</v>
      </c>
      <c r="N438" s="6">
        <f>SUMIF(REG!$D$2:$D$124,HISTORICO!$N439,REG!$I$2:$I$124)+SUMIF(REG!$J$2:$J$124,HISTORICO!$N439,REG!$O$2:$O$124)+SUMIF(REG!$P$2:$P$124,HISTORICO!$N439,REG!$U$2:$U$124)+SUMIF(REG!$V$2:$V$124,HISTORICO!$N439,REG!$AA$2:$AA$124)+SUMIF(REG!$AB$2:$AB$124,HISTORICO!$N439,REG!$AG$2:$AG$124)</f>
        <v>0</v>
      </c>
      <c r="O438" s="6">
        <f>SUM(HISTORICO!$X439:$AA439)</f>
        <v>0</v>
      </c>
      <c r="P438" s="188" t="str">
        <f>HISTORICO!$AB439/HISTORICO!$O439</f>
        <v>#DIV/0!</v>
      </c>
    </row>
    <row r="439">
      <c r="A439" s="190" t="s">
        <v>809</v>
      </c>
      <c r="B439" s="6">
        <f>SUM(HISTORICO!$P440:$T440)</f>
        <v>0</v>
      </c>
      <c r="C439" s="6">
        <f>COUNTIF(REG!$D$2:$D$124,HISTORICO!$N440)</f>
        <v>0</v>
      </c>
      <c r="D439" s="6">
        <f>COUNTIF(REG!$J$2:$J$124,HISTORICO!$N440)</f>
        <v>0</v>
      </c>
      <c r="E439" s="6">
        <f>COUNTIF(REG!$P$2:$P$124,HISTORICO!$N440)</f>
        <v>0</v>
      </c>
      <c r="F439" s="6">
        <f>COUNTIF(REG!$V$2:$V$124,HISTORICO!$N440)</f>
        <v>0</v>
      </c>
      <c r="G439" s="6">
        <f>COUNTIF(REG!$AB$2:$AB$124,HISTORICO!$N440)</f>
        <v>0</v>
      </c>
      <c r="H439" s="161" t="str">
        <f>HISTORICO!$P440/HISTORICO!$O440</f>
        <v>#DIV/0!</v>
      </c>
      <c r="I439" s="161" t="str">
        <f>HISTORICO!$Q440/HISTORICO!$O440</f>
        <v>#DIV/0!</v>
      </c>
      <c r="J439" s="161" t="str">
        <f>(HISTORICO!$S440+HISTORICO!$T440)/HISTORICO!$O440</f>
        <v>#DIV/0!</v>
      </c>
      <c r="K439" s="6">
        <f>SUMIF(REG!$D$2:$D$124,HISTORICO!$N440,REG!$F$2:$F$124)+SUMIF(REG!$J$2:$J$124,HISTORICO!$N440,REG!$L$2:$L$124)+SUMIF(REG!$P$2:$P$124,HISTORICO!$N440,REG!$R$2:$R$124)+SUMIF(REG!$V$2:$V$124,HISTORICO!$N440,REG!$X$2:$X$124)+SUMIF(REG!$AB$2:$AB$124,HISTORICO!$N440,REG!$AD$2:$AD$124)</f>
        <v>0</v>
      </c>
      <c r="L439" s="6">
        <f>SUMIF(REG!$D$2:$D$124,HISTORICO!$N440,REG!$G$2:$G$124)+SUMIF(REG!$J$2:$J$124,HISTORICO!$N440,REG!$M$2:$M$124)+SUMIF(REG!$P$2:$P$124,HISTORICO!$N440,REG!$S$2:$S$124)+SUMIF(REG!$V$2:$V$124,HISTORICO!$N440,REG!$Y$2:$Y$124)+SUMIF(REG!$AB$2:$AB$124,HISTORICO!$N440,REG!$AE$2:$AE$124)</f>
        <v>0</v>
      </c>
      <c r="M439" s="6">
        <f>SUMIF(REG!$D$2:$D$124,HISTORICO!$N440,REG!$H$2:$H$124)+SUMIF(REG!$J$2:$J$124,HISTORICO!$N440,REG!$N$2:$N$124)+SUMIF(REG!$P$2:$P$124,HISTORICO!$N440,REG!$T$2:$T$124)+SUMIF(REG!$V$2:$V$124,HISTORICO!$N440,REG!$Z$2:$Z$124)+SUMIF(REG!$AB$2:$AB$124,HISTORICO!$N440,REG!$AF$2:$AF$124)</f>
        <v>0</v>
      </c>
      <c r="N439" s="6">
        <f>SUMIF(REG!$D$2:$D$124,HISTORICO!$N440,REG!$I$2:$I$124)+SUMIF(REG!$J$2:$J$124,HISTORICO!$N440,REG!$O$2:$O$124)+SUMIF(REG!$P$2:$P$124,HISTORICO!$N440,REG!$U$2:$U$124)+SUMIF(REG!$V$2:$V$124,HISTORICO!$N440,REG!$AA$2:$AA$124)+SUMIF(REG!$AB$2:$AB$124,HISTORICO!$N440,REG!$AG$2:$AG$124)</f>
        <v>0</v>
      </c>
      <c r="O439" s="6">
        <f>SUM(HISTORICO!$X440:$AA440)</f>
        <v>0</v>
      </c>
      <c r="P439" s="188" t="str">
        <f>HISTORICO!$AB440/HISTORICO!$O440</f>
        <v>#DIV/0!</v>
      </c>
    </row>
    <row r="440">
      <c r="A440" s="190" t="s">
        <v>810</v>
      </c>
      <c r="B440" s="6">
        <f>SUM(HISTORICO!$P441:$T441)</f>
        <v>0</v>
      </c>
      <c r="C440" s="6">
        <f>COUNTIF(REG!$D$2:$D$124,HISTORICO!$N441)</f>
        <v>0</v>
      </c>
      <c r="D440" s="6">
        <f>COUNTIF(REG!$J$2:$J$124,HISTORICO!$N441)</f>
        <v>0</v>
      </c>
      <c r="E440" s="6">
        <f>COUNTIF(REG!$P$2:$P$124,HISTORICO!$N441)</f>
        <v>0</v>
      </c>
      <c r="F440" s="6">
        <f>COUNTIF(REG!$V$2:$V$124,HISTORICO!$N441)</f>
        <v>0</v>
      </c>
      <c r="G440" s="6">
        <f>COUNTIF(REG!$AB$2:$AB$124,HISTORICO!$N441)</f>
        <v>0</v>
      </c>
      <c r="H440" s="161" t="str">
        <f>HISTORICO!$P441/HISTORICO!$O441</f>
        <v>#DIV/0!</v>
      </c>
      <c r="I440" s="161" t="str">
        <f>HISTORICO!$Q441/HISTORICO!$O441</f>
        <v>#DIV/0!</v>
      </c>
      <c r="J440" s="161" t="str">
        <f>(HISTORICO!$S441+HISTORICO!$T441)/HISTORICO!$O441</f>
        <v>#DIV/0!</v>
      </c>
      <c r="K440" s="6">
        <f>SUMIF(REG!$D$2:$D$124,HISTORICO!$N441,REG!$F$2:$F$124)+SUMIF(REG!$J$2:$J$124,HISTORICO!$N441,REG!$L$2:$L$124)+SUMIF(REG!$P$2:$P$124,HISTORICO!$N441,REG!$R$2:$R$124)+SUMIF(REG!$V$2:$V$124,HISTORICO!$N441,REG!$X$2:$X$124)+SUMIF(REG!$AB$2:$AB$124,HISTORICO!$N441,REG!$AD$2:$AD$124)</f>
        <v>0</v>
      </c>
      <c r="L440" s="6">
        <f>SUMIF(REG!$D$2:$D$124,HISTORICO!$N441,REG!$G$2:$G$124)+SUMIF(REG!$J$2:$J$124,HISTORICO!$N441,REG!$M$2:$M$124)+SUMIF(REG!$P$2:$P$124,HISTORICO!$N441,REG!$S$2:$S$124)+SUMIF(REG!$V$2:$V$124,HISTORICO!$N441,REG!$Y$2:$Y$124)+SUMIF(REG!$AB$2:$AB$124,HISTORICO!$N441,REG!$AE$2:$AE$124)</f>
        <v>0</v>
      </c>
      <c r="M440" s="6">
        <f>SUMIF(REG!$D$2:$D$124,HISTORICO!$N441,REG!$H$2:$H$124)+SUMIF(REG!$J$2:$J$124,HISTORICO!$N441,REG!$N$2:$N$124)+SUMIF(REG!$P$2:$P$124,HISTORICO!$N441,REG!$T$2:$T$124)+SUMIF(REG!$V$2:$V$124,HISTORICO!$N441,REG!$Z$2:$Z$124)+SUMIF(REG!$AB$2:$AB$124,HISTORICO!$N441,REG!$AF$2:$AF$124)</f>
        <v>0</v>
      </c>
      <c r="N440" s="6">
        <f>SUMIF(REG!$D$2:$D$124,HISTORICO!$N441,REG!$I$2:$I$124)+SUMIF(REG!$J$2:$J$124,HISTORICO!$N441,REG!$O$2:$O$124)+SUMIF(REG!$P$2:$P$124,HISTORICO!$N441,REG!$U$2:$U$124)+SUMIF(REG!$V$2:$V$124,HISTORICO!$N441,REG!$AA$2:$AA$124)+SUMIF(REG!$AB$2:$AB$124,HISTORICO!$N441,REG!$AG$2:$AG$124)</f>
        <v>0</v>
      </c>
      <c r="O440" s="6">
        <f>SUM(HISTORICO!$X441:$AA441)</f>
        <v>0</v>
      </c>
      <c r="P440" s="188" t="str">
        <f>HISTORICO!$AB441/HISTORICO!$O441</f>
        <v>#DIV/0!</v>
      </c>
    </row>
    <row r="441">
      <c r="A441" s="190" t="s">
        <v>795</v>
      </c>
      <c r="B441" s="6">
        <f>SUM(HISTORICO!$P442:$T442)</f>
        <v>5</v>
      </c>
      <c r="C441" s="6">
        <f>COUNTIF(REG!$D$2:$D$124,HISTORICO!$N442)</f>
        <v>2</v>
      </c>
      <c r="D441" s="6">
        <f>COUNTIF(REG!$J$2:$J$124,HISTORICO!$N442)</f>
        <v>1</v>
      </c>
      <c r="E441" s="6">
        <f>COUNTIF(REG!$P$2:$P$124,HISTORICO!$N442)</f>
        <v>2</v>
      </c>
      <c r="F441" s="6">
        <f>COUNTIF(REG!$V$2:$V$124,HISTORICO!$N442)</f>
        <v>0</v>
      </c>
      <c r="G441" s="6">
        <f>COUNTIF(REG!$AB$2:$AB$124,HISTORICO!$N442)</f>
        <v>0</v>
      </c>
      <c r="H441" s="161">
        <f>HISTORICO!$P442/HISTORICO!$O442</f>
        <v>0.4</v>
      </c>
      <c r="I441" s="161">
        <f>HISTORICO!$Q442/HISTORICO!$O442</f>
        <v>0.2</v>
      </c>
      <c r="J441" s="161">
        <f>(HISTORICO!$S442+HISTORICO!$T442)/HISTORICO!$O442</f>
        <v>0</v>
      </c>
      <c r="K441" s="6">
        <f>SUMIF(REG!$D$2:$D$124,HISTORICO!$N442,REG!$F$2:$F$124)+SUMIF(REG!$J$2:$J$124,HISTORICO!$N442,REG!$L$2:$L$124)+SUMIF(REG!$P$2:$P$124,HISTORICO!$N442,REG!$R$2:$R$124)+SUMIF(REG!$V$2:$V$124,HISTORICO!$N442,REG!$X$2:$X$124)+SUMIF(REG!$AB$2:$AB$124,HISTORICO!$N442,REG!$AD$2:$AD$124)</f>
        <v>2</v>
      </c>
      <c r="L441" s="6">
        <f>SUMIF(REG!$D$2:$D$124,HISTORICO!$N442,REG!$G$2:$G$124)+SUMIF(REG!$J$2:$J$124,HISTORICO!$N442,REG!$M$2:$M$124)+SUMIF(REG!$P$2:$P$124,HISTORICO!$N442,REG!$S$2:$S$124)+SUMIF(REG!$V$2:$V$124,HISTORICO!$N442,REG!$Y$2:$Y$124)+SUMIF(REG!$AB$2:$AB$124,HISTORICO!$N442,REG!$AE$2:$AE$124)</f>
        <v>0</v>
      </c>
      <c r="M441" s="6">
        <f>SUMIF(REG!$D$2:$D$124,HISTORICO!$N442,REG!$H$2:$H$124)+SUMIF(REG!$J$2:$J$124,HISTORICO!$N442,REG!$N$2:$N$124)+SUMIF(REG!$P$2:$P$124,HISTORICO!$N442,REG!$T$2:$T$124)+SUMIF(REG!$V$2:$V$124,HISTORICO!$N442,REG!$Z$2:$Z$124)+SUMIF(REG!$AB$2:$AB$124,HISTORICO!$N442,REG!$AF$2:$AF$124)</f>
        <v>1</v>
      </c>
      <c r="N441" s="6">
        <f>SUMIF(REG!$D$2:$D$124,HISTORICO!$N442,REG!$I$2:$I$124)+SUMIF(REG!$J$2:$J$124,HISTORICO!$N442,REG!$O$2:$O$124)+SUMIF(REG!$P$2:$P$124,HISTORICO!$N442,REG!$U$2:$U$124)+SUMIF(REG!$V$2:$V$124,HISTORICO!$N442,REG!$AA$2:$AA$124)+SUMIF(REG!$AB$2:$AB$124,HISTORICO!$N442,REG!$AG$2:$AG$124)</f>
        <v>1</v>
      </c>
      <c r="O441" s="6">
        <f>SUM(HISTORICO!$X442:$AA442)</f>
        <v>4</v>
      </c>
      <c r="P441" s="188">
        <f>HISTORICO!$AB442/HISTORICO!$O442</f>
        <v>0.8</v>
      </c>
    </row>
    <row r="442">
      <c r="A442" s="190" t="s">
        <v>799</v>
      </c>
      <c r="B442" s="6">
        <f>SUM(HISTORICO!$P443:$T443)</f>
        <v>0</v>
      </c>
      <c r="C442" s="6">
        <f>COUNTIF(REG!$D$2:$D$124,HISTORICO!$N443)</f>
        <v>0</v>
      </c>
      <c r="D442" s="6">
        <f>COUNTIF(REG!$J$2:$J$124,HISTORICO!$N443)</f>
        <v>0</v>
      </c>
      <c r="E442" s="6">
        <f>COUNTIF(REG!$P$2:$P$124,HISTORICO!$N443)</f>
        <v>0</v>
      </c>
      <c r="F442" s="6">
        <f>COUNTIF(REG!$V$2:$V$124,HISTORICO!$N443)</f>
        <v>0</v>
      </c>
      <c r="G442" s="6">
        <f>COUNTIF(REG!$AB$2:$AB$124,HISTORICO!$N443)</f>
        <v>0</v>
      </c>
      <c r="H442" s="161" t="str">
        <f>HISTORICO!$P443/HISTORICO!$O443</f>
        <v>#DIV/0!</v>
      </c>
      <c r="I442" s="161" t="str">
        <f>HISTORICO!$Q443/HISTORICO!$O443</f>
        <v>#DIV/0!</v>
      </c>
      <c r="J442" s="161" t="str">
        <f>(HISTORICO!$S443+HISTORICO!$T443)/HISTORICO!$O443</f>
        <v>#DIV/0!</v>
      </c>
      <c r="K442" s="6">
        <f>SUMIF(REG!$D$2:$D$124,HISTORICO!$N443,REG!$F$2:$F$124)+SUMIF(REG!$J$2:$J$124,HISTORICO!$N443,REG!$L$2:$L$124)+SUMIF(REG!$P$2:$P$124,HISTORICO!$N443,REG!$R$2:$R$124)+SUMIF(REG!$V$2:$V$124,HISTORICO!$N443,REG!$X$2:$X$124)+SUMIF(REG!$AB$2:$AB$124,HISTORICO!$N443,REG!$AD$2:$AD$124)</f>
        <v>0</v>
      </c>
      <c r="L442" s="6">
        <f>SUMIF(REG!$D$2:$D$124,HISTORICO!$N443,REG!$G$2:$G$124)+SUMIF(REG!$J$2:$J$124,HISTORICO!$N443,REG!$M$2:$M$124)+SUMIF(REG!$P$2:$P$124,HISTORICO!$N443,REG!$S$2:$S$124)+SUMIF(REG!$V$2:$V$124,HISTORICO!$N443,REG!$Y$2:$Y$124)+SUMIF(REG!$AB$2:$AB$124,HISTORICO!$N443,REG!$AE$2:$AE$124)</f>
        <v>0</v>
      </c>
      <c r="M442" s="6">
        <f>SUMIF(REG!$D$2:$D$124,HISTORICO!$N443,REG!$H$2:$H$124)+SUMIF(REG!$J$2:$J$124,HISTORICO!$N443,REG!$N$2:$N$124)+SUMIF(REG!$P$2:$P$124,HISTORICO!$N443,REG!$T$2:$T$124)+SUMIF(REG!$V$2:$V$124,HISTORICO!$N443,REG!$Z$2:$Z$124)+SUMIF(REG!$AB$2:$AB$124,HISTORICO!$N443,REG!$AF$2:$AF$124)</f>
        <v>0</v>
      </c>
      <c r="N442" s="6">
        <f>SUMIF(REG!$D$2:$D$124,HISTORICO!$N443,REG!$I$2:$I$124)+SUMIF(REG!$J$2:$J$124,HISTORICO!$N443,REG!$O$2:$O$124)+SUMIF(REG!$P$2:$P$124,HISTORICO!$N443,REG!$U$2:$U$124)+SUMIF(REG!$V$2:$V$124,HISTORICO!$N443,REG!$AA$2:$AA$124)+SUMIF(REG!$AB$2:$AB$124,HISTORICO!$N443,REG!$AG$2:$AG$124)</f>
        <v>0</v>
      </c>
      <c r="O442" s="6">
        <f>SUM(HISTORICO!$X443:$AA443)</f>
        <v>0</v>
      </c>
      <c r="P442" s="188" t="str">
        <f>HISTORICO!$AB443/HISTORICO!$O443</f>
        <v>#DIV/0!</v>
      </c>
    </row>
    <row r="443">
      <c r="A443" s="190" t="s">
        <v>811</v>
      </c>
      <c r="B443" s="6">
        <f>SUM(HISTORICO!$P444:$T444)</f>
        <v>0</v>
      </c>
      <c r="C443" s="6">
        <f>COUNTIF(REG!$D$2:$D$124,HISTORICO!$N444)</f>
        <v>0</v>
      </c>
      <c r="D443" s="6">
        <f>COUNTIF(REG!$J$2:$J$124,HISTORICO!$N444)</f>
        <v>0</v>
      </c>
      <c r="E443" s="6">
        <f>COUNTIF(REG!$P$2:$P$124,HISTORICO!$N444)</f>
        <v>0</v>
      </c>
      <c r="F443" s="6">
        <f>COUNTIF(REG!$V$2:$V$124,HISTORICO!$N444)</f>
        <v>0</v>
      </c>
      <c r="G443" s="6">
        <f>COUNTIF(REG!$AB$2:$AB$124,HISTORICO!$N444)</f>
        <v>0</v>
      </c>
      <c r="H443" s="161" t="str">
        <f>HISTORICO!$P444/HISTORICO!$O444</f>
        <v>#DIV/0!</v>
      </c>
      <c r="I443" s="161" t="str">
        <f>HISTORICO!$Q444/HISTORICO!$O444</f>
        <v>#DIV/0!</v>
      </c>
      <c r="J443" s="161" t="str">
        <f>(HISTORICO!$S444+HISTORICO!$T444)/HISTORICO!$O444</f>
        <v>#DIV/0!</v>
      </c>
      <c r="K443" s="6">
        <f>SUMIF(REG!$D$2:$D$124,HISTORICO!$N444,REG!$F$2:$F$124)+SUMIF(REG!$J$2:$J$124,HISTORICO!$N444,REG!$L$2:$L$124)+SUMIF(REG!$P$2:$P$124,HISTORICO!$N444,REG!$R$2:$R$124)+SUMIF(REG!$V$2:$V$124,HISTORICO!$N444,REG!$X$2:$X$124)+SUMIF(REG!$AB$2:$AB$124,HISTORICO!$N444,REG!$AD$2:$AD$124)</f>
        <v>0</v>
      </c>
      <c r="L443" s="6">
        <f>SUMIF(REG!$D$2:$D$124,HISTORICO!$N444,REG!$G$2:$G$124)+SUMIF(REG!$J$2:$J$124,HISTORICO!$N444,REG!$M$2:$M$124)+SUMIF(REG!$P$2:$P$124,HISTORICO!$N444,REG!$S$2:$S$124)+SUMIF(REG!$V$2:$V$124,HISTORICO!$N444,REG!$Y$2:$Y$124)+SUMIF(REG!$AB$2:$AB$124,HISTORICO!$N444,REG!$AE$2:$AE$124)</f>
        <v>0</v>
      </c>
      <c r="M443" s="6">
        <f>SUMIF(REG!$D$2:$D$124,HISTORICO!$N444,REG!$H$2:$H$124)+SUMIF(REG!$J$2:$J$124,HISTORICO!$N444,REG!$N$2:$N$124)+SUMIF(REG!$P$2:$P$124,HISTORICO!$N444,REG!$T$2:$T$124)+SUMIF(REG!$V$2:$V$124,HISTORICO!$N444,REG!$Z$2:$Z$124)+SUMIF(REG!$AB$2:$AB$124,HISTORICO!$N444,REG!$AF$2:$AF$124)</f>
        <v>0</v>
      </c>
      <c r="N443" s="6">
        <f>SUMIF(REG!$D$2:$D$124,HISTORICO!$N444,REG!$I$2:$I$124)+SUMIF(REG!$J$2:$J$124,HISTORICO!$N444,REG!$O$2:$O$124)+SUMIF(REG!$P$2:$P$124,HISTORICO!$N444,REG!$U$2:$U$124)+SUMIF(REG!$V$2:$V$124,HISTORICO!$N444,REG!$AA$2:$AA$124)+SUMIF(REG!$AB$2:$AB$124,HISTORICO!$N444,REG!$AG$2:$AG$124)</f>
        <v>0</v>
      </c>
      <c r="O443" s="6">
        <f>SUM(HISTORICO!$X444:$AA444)</f>
        <v>0</v>
      </c>
      <c r="P443" s="188" t="str">
        <f>HISTORICO!$AB444/HISTORICO!$O444</f>
        <v>#DIV/0!</v>
      </c>
    </row>
    <row r="444">
      <c r="A444" s="187" t="s">
        <v>812</v>
      </c>
      <c r="B444" s="6">
        <f>SUM(HISTORICO!$P445:$T445)</f>
        <v>0</v>
      </c>
      <c r="C444" s="6">
        <f>COUNTIF(REG!$D$2:$D$124,HISTORICO!$N445)</f>
        <v>0</v>
      </c>
      <c r="D444" s="6">
        <f>COUNTIF(REG!$J$2:$J$124,HISTORICO!$N445)</f>
        <v>0</v>
      </c>
      <c r="E444" s="6">
        <f>COUNTIF(REG!$P$2:$P$124,HISTORICO!$N445)</f>
        <v>0</v>
      </c>
      <c r="F444" s="6">
        <f>COUNTIF(REG!$V$2:$V$124,HISTORICO!$N445)</f>
        <v>0</v>
      </c>
      <c r="G444" s="6">
        <f>COUNTIF(REG!$AB$2:$AB$124,HISTORICO!$N445)</f>
        <v>0</v>
      </c>
      <c r="H444" s="161" t="str">
        <f>HISTORICO!$P445/HISTORICO!$O445</f>
        <v>#DIV/0!</v>
      </c>
      <c r="I444" s="161" t="str">
        <f>HISTORICO!$Q445/HISTORICO!$O445</f>
        <v>#DIV/0!</v>
      </c>
      <c r="J444" s="161" t="str">
        <f>(HISTORICO!$S445+HISTORICO!$T445)/HISTORICO!$O445</f>
        <v>#DIV/0!</v>
      </c>
      <c r="K444" s="6">
        <f>SUMIF(REG!$D$2:$D$124,HISTORICO!$N445,REG!$F$2:$F$124)+SUMIF(REG!$J$2:$J$124,HISTORICO!$N445,REG!$L$2:$L$124)+SUMIF(REG!$P$2:$P$124,HISTORICO!$N445,REG!$R$2:$R$124)+SUMIF(REG!$V$2:$V$124,HISTORICO!$N445,REG!$X$2:$X$124)+SUMIF(REG!$AB$2:$AB$124,HISTORICO!$N445,REG!$AD$2:$AD$124)</f>
        <v>0</v>
      </c>
      <c r="L444" s="6">
        <f>SUMIF(REG!$D$2:$D$124,HISTORICO!$N445,REG!$G$2:$G$124)+SUMIF(REG!$J$2:$J$124,HISTORICO!$N445,REG!$M$2:$M$124)+SUMIF(REG!$P$2:$P$124,HISTORICO!$N445,REG!$S$2:$S$124)+SUMIF(REG!$V$2:$V$124,HISTORICO!$N445,REG!$Y$2:$Y$124)+SUMIF(REG!$AB$2:$AB$124,HISTORICO!$N445,REG!$AE$2:$AE$124)</f>
        <v>0</v>
      </c>
      <c r="M444" s="6">
        <f>SUMIF(REG!$D$2:$D$124,HISTORICO!$N445,REG!$H$2:$H$124)+SUMIF(REG!$J$2:$J$124,HISTORICO!$N445,REG!$N$2:$N$124)+SUMIF(REG!$P$2:$P$124,HISTORICO!$N445,REG!$T$2:$T$124)+SUMIF(REG!$V$2:$V$124,HISTORICO!$N445,REG!$Z$2:$Z$124)+SUMIF(REG!$AB$2:$AB$124,HISTORICO!$N445,REG!$AF$2:$AF$124)</f>
        <v>0</v>
      </c>
      <c r="N444" s="6">
        <f>SUMIF(REG!$D$2:$D$124,HISTORICO!$N445,REG!$I$2:$I$124)+SUMIF(REG!$J$2:$J$124,HISTORICO!$N445,REG!$O$2:$O$124)+SUMIF(REG!$P$2:$P$124,HISTORICO!$N445,REG!$U$2:$U$124)+SUMIF(REG!$V$2:$V$124,HISTORICO!$N445,REG!$AA$2:$AA$124)+SUMIF(REG!$AB$2:$AB$124,HISTORICO!$N445,REG!$AG$2:$AG$124)</f>
        <v>0</v>
      </c>
      <c r="O444" s="6">
        <f>SUM(HISTORICO!$X445:$AA445)</f>
        <v>0</v>
      </c>
      <c r="P444" s="188" t="str">
        <f>HISTORICO!$AB445/HISTORICO!$O445</f>
        <v>#DIV/0!</v>
      </c>
    </row>
    <row r="445">
      <c r="A445" s="190" t="s">
        <v>813</v>
      </c>
      <c r="B445" s="6">
        <f>SUM(HISTORICO!$P446:$T446)</f>
        <v>0</v>
      </c>
      <c r="C445" s="6">
        <f>COUNTIF(REG!$D$2:$D$124,HISTORICO!$N446)</f>
        <v>0</v>
      </c>
      <c r="D445" s="6">
        <f>COUNTIF(REG!$J$2:$J$124,HISTORICO!$N446)</f>
        <v>0</v>
      </c>
      <c r="E445" s="6">
        <f>COUNTIF(REG!$P$2:$P$124,HISTORICO!$N446)</f>
        <v>0</v>
      </c>
      <c r="F445" s="6">
        <f>COUNTIF(REG!$V$2:$V$124,HISTORICO!$N446)</f>
        <v>0</v>
      </c>
      <c r="G445" s="6">
        <f>COUNTIF(REG!$AB$2:$AB$124,HISTORICO!$N446)</f>
        <v>0</v>
      </c>
      <c r="H445" s="161" t="str">
        <f>HISTORICO!$P446/HISTORICO!$O446</f>
        <v>#DIV/0!</v>
      </c>
      <c r="I445" s="161" t="str">
        <f>HISTORICO!$Q446/HISTORICO!$O446</f>
        <v>#DIV/0!</v>
      </c>
      <c r="J445" s="161" t="str">
        <f>(HISTORICO!$S446+HISTORICO!$T446)/HISTORICO!$O446</f>
        <v>#DIV/0!</v>
      </c>
      <c r="K445" s="6">
        <f>SUMIF(REG!$D$2:$D$124,HISTORICO!$N446,REG!$F$2:$F$124)+SUMIF(REG!$J$2:$J$124,HISTORICO!$N446,REG!$L$2:$L$124)+SUMIF(REG!$P$2:$P$124,HISTORICO!$N446,REG!$R$2:$R$124)+SUMIF(REG!$V$2:$V$124,HISTORICO!$N446,REG!$X$2:$X$124)+SUMIF(REG!$AB$2:$AB$124,HISTORICO!$N446,REG!$AD$2:$AD$124)</f>
        <v>0</v>
      </c>
      <c r="L445" s="6">
        <f>SUMIF(REG!$D$2:$D$124,HISTORICO!$N446,REG!$G$2:$G$124)+SUMIF(REG!$J$2:$J$124,HISTORICO!$N446,REG!$M$2:$M$124)+SUMIF(REG!$P$2:$P$124,HISTORICO!$N446,REG!$S$2:$S$124)+SUMIF(REG!$V$2:$V$124,HISTORICO!$N446,REG!$Y$2:$Y$124)+SUMIF(REG!$AB$2:$AB$124,HISTORICO!$N446,REG!$AE$2:$AE$124)</f>
        <v>0</v>
      </c>
      <c r="M445" s="6">
        <f>SUMIF(REG!$D$2:$D$124,HISTORICO!$N446,REG!$H$2:$H$124)+SUMIF(REG!$J$2:$J$124,HISTORICO!$N446,REG!$N$2:$N$124)+SUMIF(REG!$P$2:$P$124,HISTORICO!$N446,REG!$T$2:$T$124)+SUMIF(REG!$V$2:$V$124,HISTORICO!$N446,REG!$Z$2:$Z$124)+SUMIF(REG!$AB$2:$AB$124,HISTORICO!$N446,REG!$AF$2:$AF$124)</f>
        <v>0</v>
      </c>
      <c r="N445" s="6">
        <f>SUMIF(REG!$D$2:$D$124,HISTORICO!$N446,REG!$I$2:$I$124)+SUMIF(REG!$J$2:$J$124,HISTORICO!$N446,REG!$O$2:$O$124)+SUMIF(REG!$P$2:$P$124,HISTORICO!$N446,REG!$U$2:$U$124)+SUMIF(REG!$V$2:$V$124,HISTORICO!$N446,REG!$AA$2:$AA$124)+SUMIF(REG!$AB$2:$AB$124,HISTORICO!$N446,REG!$AG$2:$AG$124)</f>
        <v>0</v>
      </c>
      <c r="O445" s="6">
        <f>SUM(HISTORICO!$X446:$AA446)</f>
        <v>0</v>
      </c>
      <c r="P445" s="188" t="str">
        <f>HISTORICO!$AB446/HISTORICO!$O446</f>
        <v>#DIV/0!</v>
      </c>
    </row>
    <row r="446">
      <c r="A446" s="190" t="s">
        <v>564</v>
      </c>
      <c r="B446" s="6">
        <f>SUM(HISTORICO!$P447:$T447)</f>
        <v>0</v>
      </c>
      <c r="C446" s="6">
        <f>COUNTIF(REG!$D$2:$D$124,HISTORICO!$N447)</f>
        <v>0</v>
      </c>
      <c r="D446" s="6">
        <f>COUNTIF(REG!$J$2:$J$124,HISTORICO!$N447)</f>
        <v>0</v>
      </c>
      <c r="E446" s="6">
        <f>COUNTIF(REG!$P$2:$P$124,HISTORICO!$N447)</f>
        <v>0</v>
      </c>
      <c r="F446" s="6">
        <f>COUNTIF(REG!$V$2:$V$124,HISTORICO!$N447)</f>
        <v>0</v>
      </c>
      <c r="G446" s="6">
        <f>COUNTIF(REG!$AB$2:$AB$124,HISTORICO!$N447)</f>
        <v>0</v>
      </c>
      <c r="H446" s="161" t="str">
        <f>HISTORICO!$P447/HISTORICO!$O447</f>
        <v>#DIV/0!</v>
      </c>
      <c r="I446" s="161" t="str">
        <f>HISTORICO!$Q447/HISTORICO!$O447</f>
        <v>#DIV/0!</v>
      </c>
      <c r="J446" s="161" t="str">
        <f>(HISTORICO!$S447+HISTORICO!$T447)/HISTORICO!$O447</f>
        <v>#DIV/0!</v>
      </c>
      <c r="K446" s="6">
        <f>SUMIF(REG!$D$2:$D$124,HISTORICO!$N447,REG!$F$2:$F$124)+SUMIF(REG!$J$2:$J$124,HISTORICO!$N447,REG!$L$2:$L$124)+SUMIF(REG!$P$2:$P$124,HISTORICO!$N447,REG!$R$2:$R$124)+SUMIF(REG!$V$2:$V$124,HISTORICO!$N447,REG!$X$2:$X$124)+SUMIF(REG!$AB$2:$AB$124,HISTORICO!$N447,REG!$AD$2:$AD$124)</f>
        <v>0</v>
      </c>
      <c r="L446" s="6">
        <f>SUMIF(REG!$D$2:$D$124,HISTORICO!$N447,REG!$G$2:$G$124)+SUMIF(REG!$J$2:$J$124,HISTORICO!$N447,REG!$M$2:$M$124)+SUMIF(REG!$P$2:$P$124,HISTORICO!$N447,REG!$S$2:$S$124)+SUMIF(REG!$V$2:$V$124,HISTORICO!$N447,REG!$Y$2:$Y$124)+SUMIF(REG!$AB$2:$AB$124,HISTORICO!$N447,REG!$AE$2:$AE$124)</f>
        <v>0</v>
      </c>
      <c r="M446" s="6">
        <f>SUMIF(REG!$D$2:$D$124,HISTORICO!$N447,REG!$H$2:$H$124)+SUMIF(REG!$J$2:$J$124,HISTORICO!$N447,REG!$N$2:$N$124)+SUMIF(REG!$P$2:$P$124,HISTORICO!$N447,REG!$T$2:$T$124)+SUMIF(REG!$V$2:$V$124,HISTORICO!$N447,REG!$Z$2:$Z$124)+SUMIF(REG!$AB$2:$AB$124,HISTORICO!$N447,REG!$AF$2:$AF$124)</f>
        <v>0</v>
      </c>
      <c r="N446" s="6">
        <f>SUMIF(REG!$D$2:$D$124,HISTORICO!$N447,REG!$I$2:$I$124)+SUMIF(REG!$J$2:$J$124,HISTORICO!$N447,REG!$O$2:$O$124)+SUMIF(REG!$P$2:$P$124,HISTORICO!$N447,REG!$U$2:$U$124)+SUMIF(REG!$V$2:$V$124,HISTORICO!$N447,REG!$AA$2:$AA$124)+SUMIF(REG!$AB$2:$AB$124,HISTORICO!$N447,REG!$AG$2:$AG$124)</f>
        <v>0</v>
      </c>
      <c r="O446" s="6">
        <f>SUM(HISTORICO!$X447:$AA447)</f>
        <v>0</v>
      </c>
      <c r="P446" s="188" t="str">
        <f>HISTORICO!$AB447/HISTORICO!$O447</f>
        <v>#DIV/0!</v>
      </c>
    </row>
    <row r="447">
      <c r="A447" s="190" t="s">
        <v>62</v>
      </c>
      <c r="B447" s="6">
        <f>SUM(HISTORICO!$P448:$T448)</f>
        <v>0</v>
      </c>
      <c r="C447" s="6">
        <f>COUNTIF(REG!$D$2:$D$124,HISTORICO!$N448)</f>
        <v>0</v>
      </c>
      <c r="D447" s="6">
        <f>COUNTIF(REG!$J$2:$J$124,HISTORICO!$N448)</f>
        <v>0</v>
      </c>
      <c r="E447" s="6">
        <f>COUNTIF(REG!$P$2:$P$124,HISTORICO!$N448)</f>
        <v>0</v>
      </c>
      <c r="F447" s="6">
        <f>COUNTIF(REG!$V$2:$V$124,HISTORICO!$N448)</f>
        <v>0</v>
      </c>
      <c r="G447" s="6">
        <f>COUNTIF(REG!$AB$2:$AB$124,HISTORICO!$N448)</f>
        <v>0</v>
      </c>
      <c r="H447" s="161" t="str">
        <f>HISTORICO!$P448/HISTORICO!$O448</f>
        <v>#DIV/0!</v>
      </c>
      <c r="I447" s="161" t="str">
        <f>HISTORICO!$Q448/HISTORICO!$O448</f>
        <v>#DIV/0!</v>
      </c>
      <c r="J447" s="161" t="str">
        <f>(HISTORICO!$S448+HISTORICO!$T448)/HISTORICO!$O448</f>
        <v>#DIV/0!</v>
      </c>
      <c r="K447" s="6">
        <f>SUMIF(REG!$D$2:$D$124,HISTORICO!$N448,REG!$F$2:$F$124)+SUMIF(REG!$J$2:$J$124,HISTORICO!$N448,REG!$L$2:$L$124)+SUMIF(REG!$P$2:$P$124,HISTORICO!$N448,REG!$R$2:$R$124)+SUMIF(REG!$V$2:$V$124,HISTORICO!$N448,REG!$X$2:$X$124)+SUMIF(REG!$AB$2:$AB$124,HISTORICO!$N448,REG!$AD$2:$AD$124)</f>
        <v>0</v>
      </c>
      <c r="L447" s="6">
        <f>SUMIF(REG!$D$2:$D$124,HISTORICO!$N448,REG!$G$2:$G$124)+SUMIF(REG!$J$2:$J$124,HISTORICO!$N448,REG!$M$2:$M$124)+SUMIF(REG!$P$2:$P$124,HISTORICO!$N448,REG!$S$2:$S$124)+SUMIF(REG!$V$2:$V$124,HISTORICO!$N448,REG!$Y$2:$Y$124)+SUMIF(REG!$AB$2:$AB$124,HISTORICO!$N448,REG!$AE$2:$AE$124)</f>
        <v>0</v>
      </c>
      <c r="M447" s="6">
        <f>SUMIF(REG!$D$2:$D$124,HISTORICO!$N448,REG!$H$2:$H$124)+SUMIF(REG!$J$2:$J$124,HISTORICO!$N448,REG!$N$2:$N$124)+SUMIF(REG!$P$2:$P$124,HISTORICO!$N448,REG!$T$2:$T$124)+SUMIF(REG!$V$2:$V$124,HISTORICO!$N448,REG!$Z$2:$Z$124)+SUMIF(REG!$AB$2:$AB$124,HISTORICO!$N448,REG!$AF$2:$AF$124)</f>
        <v>0</v>
      </c>
      <c r="N447" s="6">
        <f>SUMIF(REG!$D$2:$D$124,HISTORICO!$N448,REG!$I$2:$I$124)+SUMIF(REG!$J$2:$J$124,HISTORICO!$N448,REG!$O$2:$O$124)+SUMIF(REG!$P$2:$P$124,HISTORICO!$N448,REG!$U$2:$U$124)+SUMIF(REG!$V$2:$V$124,HISTORICO!$N448,REG!$AA$2:$AA$124)+SUMIF(REG!$AB$2:$AB$124,HISTORICO!$N448,REG!$AG$2:$AG$124)</f>
        <v>0</v>
      </c>
      <c r="O447" s="6">
        <f>SUM(HISTORICO!$X448:$AA448)</f>
        <v>0</v>
      </c>
      <c r="P447" s="188" t="str">
        <f>HISTORICO!$AB448/HISTORICO!$O448</f>
        <v>#DIV/0!</v>
      </c>
    </row>
    <row r="448">
      <c r="A448" s="190" t="s">
        <v>78</v>
      </c>
      <c r="B448" s="6">
        <f>SUM(HISTORICO!$P449:$T449)</f>
        <v>0</v>
      </c>
      <c r="C448" s="6">
        <f>COUNTIF(REG!$D$2:$D$124,HISTORICO!$N449)</f>
        <v>0</v>
      </c>
      <c r="D448" s="6">
        <f>COUNTIF(REG!$J$2:$J$124,HISTORICO!$N449)</f>
        <v>0</v>
      </c>
      <c r="E448" s="6">
        <f>COUNTIF(REG!$P$2:$P$124,HISTORICO!$N449)</f>
        <v>0</v>
      </c>
      <c r="F448" s="6">
        <f>COUNTIF(REG!$V$2:$V$124,HISTORICO!$N449)</f>
        <v>0</v>
      </c>
      <c r="G448" s="6">
        <f>COUNTIF(REG!$AB$2:$AB$124,HISTORICO!$N449)</f>
        <v>0</v>
      </c>
      <c r="H448" s="161" t="str">
        <f>HISTORICO!$P449/HISTORICO!$O449</f>
        <v>#DIV/0!</v>
      </c>
      <c r="I448" s="161" t="str">
        <f>HISTORICO!$Q449/HISTORICO!$O449</f>
        <v>#DIV/0!</v>
      </c>
      <c r="J448" s="161" t="str">
        <f>(HISTORICO!$S449+HISTORICO!$T449)/HISTORICO!$O449</f>
        <v>#DIV/0!</v>
      </c>
      <c r="K448" s="6">
        <f>SUMIF(REG!$D$2:$D$124,HISTORICO!$N449,REG!$F$2:$F$124)+SUMIF(REG!$J$2:$J$124,HISTORICO!$N449,REG!$L$2:$L$124)+SUMIF(REG!$P$2:$P$124,HISTORICO!$N449,REG!$R$2:$R$124)+SUMIF(REG!$V$2:$V$124,HISTORICO!$N449,REG!$X$2:$X$124)+SUMIF(REG!$AB$2:$AB$124,HISTORICO!$N449,REG!$AD$2:$AD$124)</f>
        <v>0</v>
      </c>
      <c r="L448" s="6">
        <f>SUMIF(REG!$D$2:$D$124,HISTORICO!$N449,REG!$G$2:$G$124)+SUMIF(REG!$J$2:$J$124,HISTORICO!$N449,REG!$M$2:$M$124)+SUMIF(REG!$P$2:$P$124,HISTORICO!$N449,REG!$S$2:$S$124)+SUMIF(REG!$V$2:$V$124,HISTORICO!$N449,REG!$Y$2:$Y$124)+SUMIF(REG!$AB$2:$AB$124,HISTORICO!$N449,REG!$AE$2:$AE$124)</f>
        <v>0</v>
      </c>
      <c r="M448" s="6">
        <f>SUMIF(REG!$D$2:$D$124,HISTORICO!$N449,REG!$H$2:$H$124)+SUMIF(REG!$J$2:$J$124,HISTORICO!$N449,REG!$N$2:$N$124)+SUMIF(REG!$P$2:$P$124,HISTORICO!$N449,REG!$T$2:$T$124)+SUMIF(REG!$V$2:$V$124,HISTORICO!$N449,REG!$Z$2:$Z$124)+SUMIF(REG!$AB$2:$AB$124,HISTORICO!$N449,REG!$AF$2:$AF$124)</f>
        <v>0</v>
      </c>
      <c r="N448" s="6">
        <f>SUMIF(REG!$D$2:$D$124,HISTORICO!$N449,REG!$I$2:$I$124)+SUMIF(REG!$J$2:$J$124,HISTORICO!$N449,REG!$O$2:$O$124)+SUMIF(REG!$P$2:$P$124,HISTORICO!$N449,REG!$U$2:$U$124)+SUMIF(REG!$V$2:$V$124,HISTORICO!$N449,REG!$AA$2:$AA$124)+SUMIF(REG!$AB$2:$AB$124,HISTORICO!$N449,REG!$AG$2:$AG$124)</f>
        <v>0</v>
      </c>
      <c r="O448" s="6">
        <f>SUM(HISTORICO!$X449:$AA449)</f>
        <v>0</v>
      </c>
      <c r="P448" s="188" t="str">
        <f>HISTORICO!$AB449/HISTORICO!$O449</f>
        <v>#DIV/0!</v>
      </c>
    </row>
    <row r="449">
      <c r="A449" s="190" t="s">
        <v>77</v>
      </c>
      <c r="B449" s="6">
        <f>SUM(HISTORICO!$P450:$T450)</f>
        <v>0</v>
      </c>
      <c r="C449" s="6">
        <f>COUNTIF(REG!$D$2:$D$124,HISTORICO!$N450)</f>
        <v>0</v>
      </c>
      <c r="D449" s="6">
        <f>COUNTIF(REG!$J$2:$J$124,HISTORICO!$N450)</f>
        <v>0</v>
      </c>
      <c r="E449" s="6">
        <f>COUNTIF(REG!$P$2:$P$124,HISTORICO!$N450)</f>
        <v>0</v>
      </c>
      <c r="F449" s="6">
        <f>COUNTIF(REG!$V$2:$V$124,HISTORICO!$N450)</f>
        <v>0</v>
      </c>
      <c r="G449" s="6">
        <f>COUNTIF(REG!$AB$2:$AB$124,HISTORICO!$N450)</f>
        <v>0</v>
      </c>
      <c r="H449" s="161" t="str">
        <f>HISTORICO!$P450/HISTORICO!$O450</f>
        <v>#DIV/0!</v>
      </c>
      <c r="I449" s="161" t="str">
        <f>HISTORICO!$Q450/HISTORICO!$O450</f>
        <v>#DIV/0!</v>
      </c>
      <c r="J449" s="161" t="str">
        <f>(HISTORICO!$S450+HISTORICO!$T450)/HISTORICO!$O450</f>
        <v>#DIV/0!</v>
      </c>
      <c r="K449" s="6">
        <f>SUMIF(REG!$D$2:$D$124,HISTORICO!$N450,REG!$F$2:$F$124)+SUMIF(REG!$J$2:$J$124,HISTORICO!$N450,REG!$L$2:$L$124)+SUMIF(REG!$P$2:$P$124,HISTORICO!$N450,REG!$R$2:$R$124)+SUMIF(REG!$V$2:$V$124,HISTORICO!$N450,REG!$X$2:$X$124)+SUMIF(REG!$AB$2:$AB$124,HISTORICO!$N450,REG!$AD$2:$AD$124)</f>
        <v>0</v>
      </c>
      <c r="L449" s="6">
        <f>SUMIF(REG!$D$2:$D$124,HISTORICO!$N450,REG!$G$2:$G$124)+SUMIF(REG!$J$2:$J$124,HISTORICO!$N450,REG!$M$2:$M$124)+SUMIF(REG!$P$2:$P$124,HISTORICO!$N450,REG!$S$2:$S$124)+SUMIF(REG!$V$2:$V$124,HISTORICO!$N450,REG!$Y$2:$Y$124)+SUMIF(REG!$AB$2:$AB$124,HISTORICO!$N450,REG!$AE$2:$AE$124)</f>
        <v>0</v>
      </c>
      <c r="M449" s="6">
        <f>SUMIF(REG!$D$2:$D$124,HISTORICO!$N450,REG!$H$2:$H$124)+SUMIF(REG!$J$2:$J$124,HISTORICO!$N450,REG!$N$2:$N$124)+SUMIF(REG!$P$2:$P$124,HISTORICO!$N450,REG!$T$2:$T$124)+SUMIF(REG!$V$2:$V$124,HISTORICO!$N450,REG!$Z$2:$Z$124)+SUMIF(REG!$AB$2:$AB$124,HISTORICO!$N450,REG!$AF$2:$AF$124)</f>
        <v>0</v>
      </c>
      <c r="N449" s="6">
        <f>SUMIF(REG!$D$2:$D$124,HISTORICO!$N450,REG!$I$2:$I$124)+SUMIF(REG!$J$2:$J$124,HISTORICO!$N450,REG!$O$2:$O$124)+SUMIF(REG!$P$2:$P$124,HISTORICO!$N450,REG!$U$2:$U$124)+SUMIF(REG!$V$2:$V$124,HISTORICO!$N450,REG!$AA$2:$AA$124)+SUMIF(REG!$AB$2:$AB$124,HISTORICO!$N450,REG!$AG$2:$AG$124)</f>
        <v>0</v>
      </c>
      <c r="O449" s="6">
        <f>SUM(HISTORICO!$X450:$AA450)</f>
        <v>0</v>
      </c>
      <c r="P449" s="188" t="str">
        <f>HISTORICO!$AB450/HISTORICO!$O450</f>
        <v>#DIV/0!</v>
      </c>
    </row>
    <row r="450">
      <c r="A450" s="190" t="s">
        <v>84</v>
      </c>
      <c r="B450" s="6">
        <f>SUM(HISTORICO!$P451:$T451)</f>
        <v>0</v>
      </c>
      <c r="C450" s="6">
        <f>COUNTIF(REG!$D$2:$D$124,HISTORICO!$N451)</f>
        <v>0</v>
      </c>
      <c r="D450" s="6">
        <f>COUNTIF(REG!$J$2:$J$124,HISTORICO!$N451)</f>
        <v>0</v>
      </c>
      <c r="E450" s="6">
        <f>COUNTIF(REG!$P$2:$P$124,HISTORICO!$N451)</f>
        <v>0</v>
      </c>
      <c r="F450" s="6">
        <f>COUNTIF(REG!$V$2:$V$124,HISTORICO!$N451)</f>
        <v>0</v>
      </c>
      <c r="G450" s="6">
        <f>COUNTIF(REG!$AB$2:$AB$124,HISTORICO!$N451)</f>
        <v>0</v>
      </c>
      <c r="H450" s="161" t="str">
        <f>HISTORICO!$P451/HISTORICO!$O451</f>
        <v>#DIV/0!</v>
      </c>
      <c r="I450" s="161" t="str">
        <f>HISTORICO!$Q451/HISTORICO!$O451</f>
        <v>#DIV/0!</v>
      </c>
      <c r="J450" s="161" t="str">
        <f>(HISTORICO!$S451+HISTORICO!$T451)/HISTORICO!$O451</f>
        <v>#DIV/0!</v>
      </c>
      <c r="K450" s="6">
        <f>SUMIF(REG!$D$2:$D$124,HISTORICO!$N451,REG!$F$2:$F$124)+SUMIF(REG!$J$2:$J$124,HISTORICO!$N451,REG!$L$2:$L$124)+SUMIF(REG!$P$2:$P$124,HISTORICO!$N451,REG!$R$2:$R$124)+SUMIF(REG!$V$2:$V$124,HISTORICO!$N451,REG!$X$2:$X$124)+SUMIF(REG!$AB$2:$AB$124,HISTORICO!$N451,REG!$AD$2:$AD$124)</f>
        <v>0</v>
      </c>
      <c r="L450" s="6">
        <f>SUMIF(REG!$D$2:$D$124,HISTORICO!$N451,REG!$G$2:$G$124)+SUMIF(REG!$J$2:$J$124,HISTORICO!$N451,REG!$M$2:$M$124)+SUMIF(REG!$P$2:$P$124,HISTORICO!$N451,REG!$S$2:$S$124)+SUMIF(REG!$V$2:$V$124,HISTORICO!$N451,REG!$Y$2:$Y$124)+SUMIF(REG!$AB$2:$AB$124,HISTORICO!$N451,REG!$AE$2:$AE$124)</f>
        <v>0</v>
      </c>
      <c r="M450" s="6">
        <f>SUMIF(REG!$D$2:$D$124,HISTORICO!$N451,REG!$H$2:$H$124)+SUMIF(REG!$J$2:$J$124,HISTORICO!$N451,REG!$N$2:$N$124)+SUMIF(REG!$P$2:$P$124,HISTORICO!$N451,REG!$T$2:$T$124)+SUMIF(REG!$V$2:$V$124,HISTORICO!$N451,REG!$Z$2:$Z$124)+SUMIF(REG!$AB$2:$AB$124,HISTORICO!$N451,REG!$AF$2:$AF$124)</f>
        <v>0</v>
      </c>
      <c r="N450" s="6">
        <f>SUMIF(REG!$D$2:$D$124,HISTORICO!$N451,REG!$I$2:$I$124)+SUMIF(REG!$J$2:$J$124,HISTORICO!$N451,REG!$O$2:$O$124)+SUMIF(REG!$P$2:$P$124,HISTORICO!$N451,REG!$U$2:$U$124)+SUMIF(REG!$V$2:$V$124,HISTORICO!$N451,REG!$AA$2:$AA$124)+SUMIF(REG!$AB$2:$AB$124,HISTORICO!$N451,REG!$AG$2:$AG$124)</f>
        <v>0</v>
      </c>
      <c r="O450" s="6">
        <f>SUM(HISTORICO!$X451:$AA451)</f>
        <v>0</v>
      </c>
      <c r="P450" s="188" t="str">
        <f>HISTORICO!$AB451/HISTORICO!$O451</f>
        <v>#DIV/0!</v>
      </c>
    </row>
    <row r="451">
      <c r="A451" s="190" t="s">
        <v>88</v>
      </c>
      <c r="B451" s="6">
        <f>SUM(HISTORICO!$P452:$T452)</f>
        <v>0</v>
      </c>
      <c r="C451" s="6">
        <f>COUNTIF(REG!$D$2:$D$124,HISTORICO!$N452)</f>
        <v>0</v>
      </c>
      <c r="D451" s="6">
        <f>COUNTIF(REG!$J$2:$J$124,HISTORICO!$N452)</f>
        <v>0</v>
      </c>
      <c r="E451" s="6">
        <f>COUNTIF(REG!$P$2:$P$124,HISTORICO!$N452)</f>
        <v>0</v>
      </c>
      <c r="F451" s="6">
        <f>COUNTIF(REG!$V$2:$V$124,HISTORICO!$N452)</f>
        <v>0</v>
      </c>
      <c r="G451" s="6">
        <f>COUNTIF(REG!$AB$2:$AB$124,HISTORICO!$N452)</f>
        <v>0</v>
      </c>
      <c r="H451" s="161" t="str">
        <f>HISTORICO!$P452/HISTORICO!$O452</f>
        <v>#DIV/0!</v>
      </c>
      <c r="I451" s="161" t="str">
        <f>HISTORICO!$Q452/HISTORICO!$O452</f>
        <v>#DIV/0!</v>
      </c>
      <c r="J451" s="161" t="str">
        <f>(HISTORICO!$S452+HISTORICO!$T452)/HISTORICO!$O452</f>
        <v>#DIV/0!</v>
      </c>
      <c r="K451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51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51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51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51" s="6" t="str">
        <f>SUM(Decks2024[[#This Row],[C]:[O]])</f>
        <v>#ERROR!</v>
      </c>
      <c r="P451" s="188" t="str">
        <f>Decks2024[[#This Row],[K]]/Decks2024[[#This Row],[Nº J]]</f>
        <v>#ERROR!</v>
      </c>
    </row>
    <row r="452">
      <c r="A452" s="190" t="s">
        <v>99</v>
      </c>
      <c r="B452" s="6">
        <f>SUM(HISTORICO!$P453:$T453)</f>
        <v>0</v>
      </c>
      <c r="C452" s="6">
        <f>COUNTIF(REG!$D$2:$D$124,HISTORICO!$N453)</f>
        <v>0</v>
      </c>
      <c r="D452" s="6">
        <f>COUNTIF(REG!$J$2:$J$124,HISTORICO!$N453)</f>
        <v>0</v>
      </c>
      <c r="E452" s="6">
        <f>COUNTIF(REG!$P$2:$P$124,HISTORICO!$N453)</f>
        <v>0</v>
      </c>
      <c r="F452" s="6">
        <f>COUNTIF(REG!$V$2:$V$124,HISTORICO!$N453)</f>
        <v>0</v>
      </c>
      <c r="G452" s="6">
        <f>COUNTIF(REG!$AB$2:$AB$124,HISTORICO!$N453)</f>
        <v>0</v>
      </c>
      <c r="H452" s="161" t="str">
        <f>HISTORICO!$P453/HISTORICO!$O453</f>
        <v>#DIV/0!</v>
      </c>
      <c r="I452" s="161" t="str">
        <f>HISTORICO!$Q453/HISTORICO!$O453</f>
        <v>#DIV/0!</v>
      </c>
      <c r="J452" s="161" t="str">
        <f>(HISTORICO!$S453+HISTORICO!$T453)/HISTORICO!$O453</f>
        <v>#DIV/0!</v>
      </c>
      <c r="K452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52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52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52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52" s="6" t="str">
        <f>SUM(Decks2024[[#This Row],[C]:[O]])</f>
        <v>#ERROR!</v>
      </c>
      <c r="P452" s="188" t="str">
        <f>Decks2024[[#This Row],[K]]/Decks2024[[#This Row],[Nº J]]</f>
        <v>#ERROR!</v>
      </c>
    </row>
    <row r="453">
      <c r="A453" s="190" t="s">
        <v>98</v>
      </c>
      <c r="B453" s="6">
        <f>SUM(HISTORICO!$P454:$T454)</f>
        <v>0</v>
      </c>
      <c r="C453" s="6">
        <f>COUNTIF(REG!$D$2:$D$124,HISTORICO!$N454)</f>
        <v>0</v>
      </c>
      <c r="D453" s="6">
        <f>COUNTIF(REG!$J$2:$J$124,HISTORICO!$N454)</f>
        <v>0</v>
      </c>
      <c r="E453" s="6">
        <f>COUNTIF(REG!$P$2:$P$124,HISTORICO!$N454)</f>
        <v>0</v>
      </c>
      <c r="F453" s="6">
        <f>COUNTIF(REG!$V$2:$V$124,HISTORICO!$N454)</f>
        <v>0</v>
      </c>
      <c r="G453" s="6">
        <f>COUNTIF(REG!$AB$2:$AB$124,HISTORICO!$N454)</f>
        <v>0</v>
      </c>
      <c r="H453" s="161" t="str">
        <f>HISTORICO!$P454/HISTORICO!$O454</f>
        <v>#DIV/0!</v>
      </c>
      <c r="I453" s="161" t="str">
        <f>HISTORICO!$Q454/HISTORICO!$O454</f>
        <v>#DIV/0!</v>
      </c>
      <c r="J453" s="161" t="str">
        <f>(HISTORICO!$S454+HISTORICO!$T454)/HISTORICO!$O454</f>
        <v>#DIV/0!</v>
      </c>
      <c r="K453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53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53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53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53" s="6" t="str">
        <f>SUM(Decks2024[[#This Row],[C]:[O]])</f>
        <v>#ERROR!</v>
      </c>
      <c r="P453" s="188" t="str">
        <f>Decks2024[[#This Row],[K]]/Decks2024[[#This Row],[Nº J]]</f>
        <v>#ERROR!</v>
      </c>
    </row>
    <row r="454">
      <c r="A454" s="190" t="s">
        <v>101</v>
      </c>
      <c r="B454" s="6">
        <f>SUM(HISTORICO!$P455:$T455)</f>
        <v>0</v>
      </c>
      <c r="C454" s="6">
        <f>COUNTIF(REG!$D$2:$D$124,HISTORICO!$N455)</f>
        <v>0</v>
      </c>
      <c r="D454" s="6">
        <f>COUNTIF(REG!$J$2:$J$124,HISTORICO!$N455)</f>
        <v>0</v>
      </c>
      <c r="E454" s="6">
        <f>COUNTIF(REG!$P$2:$P$124,HISTORICO!$N455)</f>
        <v>0</v>
      </c>
      <c r="F454" s="6">
        <f>COUNTIF(REG!$V$2:$V$124,HISTORICO!$N455)</f>
        <v>0</v>
      </c>
      <c r="G454" s="6">
        <f>COUNTIF(REG!$AB$2:$AB$124,HISTORICO!$N455)</f>
        <v>0</v>
      </c>
      <c r="H454" s="161" t="str">
        <f>HISTORICO!$P455/HISTORICO!$O455</f>
        <v>#DIV/0!</v>
      </c>
      <c r="I454" s="161" t="str">
        <f>HISTORICO!$Q455/HISTORICO!$O455</f>
        <v>#DIV/0!</v>
      </c>
      <c r="J454" s="161" t="str">
        <f>(HISTORICO!$S455+HISTORICO!$T455)/HISTORICO!$O455</f>
        <v>#DIV/0!</v>
      </c>
      <c r="K454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54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54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54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54" s="6" t="str">
        <f>SUM(Decks2024[[#This Row],[C]:[O]])</f>
        <v>#ERROR!</v>
      </c>
      <c r="P454" s="188" t="str">
        <f>Decks2024[[#This Row],[K]]/Decks2024[[#This Row],[Nº J]]</f>
        <v>#ERROR!</v>
      </c>
    </row>
    <row r="455">
      <c r="A455" s="190" t="s">
        <v>102</v>
      </c>
      <c r="B455" s="6">
        <f>SUM(HISTORICO!$P456:$T456)</f>
        <v>0</v>
      </c>
      <c r="C455" s="6">
        <f>COUNTIF(REG!$D$2:$D$124,HISTORICO!$N456)</f>
        <v>0</v>
      </c>
      <c r="D455" s="6">
        <f>COUNTIF(REG!$J$2:$J$124,HISTORICO!$N456)</f>
        <v>0</v>
      </c>
      <c r="E455" s="6">
        <f>COUNTIF(REG!$P$2:$P$124,HISTORICO!$N456)</f>
        <v>0</v>
      </c>
      <c r="F455" s="6">
        <f>COUNTIF(REG!$V$2:$V$124,HISTORICO!$N456)</f>
        <v>0</v>
      </c>
      <c r="G455" s="6">
        <f>COUNTIF(REG!$AB$2:$AB$124,HISTORICO!$N456)</f>
        <v>0</v>
      </c>
      <c r="H455" s="161" t="str">
        <f>HISTORICO!$P456/HISTORICO!$O456</f>
        <v>#DIV/0!</v>
      </c>
      <c r="I455" s="161" t="str">
        <f>HISTORICO!$Q456/HISTORICO!$O456</f>
        <v>#DIV/0!</v>
      </c>
      <c r="J455" s="161" t="str">
        <f>(HISTORICO!$S456+HISTORICO!$T456)/HISTORICO!$O456</f>
        <v>#DIV/0!</v>
      </c>
      <c r="K455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55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55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55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55" s="6" t="str">
        <f>SUM(Decks2024[[#This Row],[C]:[O]])</f>
        <v>#ERROR!</v>
      </c>
      <c r="P455" s="188" t="str">
        <f>Decks2024[[#This Row],[K]]/Decks2024[[#This Row],[Nº J]]</f>
        <v>#ERROR!</v>
      </c>
    </row>
    <row r="456">
      <c r="A456" s="190" t="s">
        <v>100</v>
      </c>
      <c r="B456" s="6">
        <f>SUM(HISTORICO!$P457:$T457)</f>
        <v>0</v>
      </c>
      <c r="C456" s="6">
        <f>COUNTIF(REG!$D$2:$D$124,HISTORICO!$N457)</f>
        <v>0</v>
      </c>
      <c r="D456" s="6">
        <f>COUNTIF(REG!$J$2:$J$124,HISTORICO!$N457)</f>
        <v>0</v>
      </c>
      <c r="E456" s="6">
        <f>COUNTIF(REG!$P$2:$P$124,HISTORICO!$N457)</f>
        <v>0</v>
      </c>
      <c r="F456" s="6">
        <f>COUNTIF(REG!$V$2:$V$124,HISTORICO!$N457)</f>
        <v>0</v>
      </c>
      <c r="G456" s="6">
        <f>COUNTIF(REG!$AB$2:$AB$124,HISTORICO!$N457)</f>
        <v>0</v>
      </c>
      <c r="H456" s="161" t="str">
        <f>HISTORICO!$P457/HISTORICO!$O457</f>
        <v>#DIV/0!</v>
      </c>
      <c r="I456" s="161" t="str">
        <f>HISTORICO!$Q457/HISTORICO!$O457</f>
        <v>#DIV/0!</v>
      </c>
      <c r="J456" s="161" t="str">
        <f>(HISTORICO!$S457+HISTORICO!$T457)/HISTORICO!$O457</f>
        <v>#DIV/0!</v>
      </c>
      <c r="K456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56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56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56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56" s="6" t="str">
        <f>SUM(Decks2024[[#This Row],[C]:[O]])</f>
        <v>#ERROR!</v>
      </c>
      <c r="P456" s="188" t="str">
        <f>Decks2024[[#This Row],[K]]/Decks2024[[#This Row],[Nº J]]</f>
        <v>#ERROR!</v>
      </c>
    </row>
    <row r="457">
      <c r="A457" s="190" t="s">
        <v>103</v>
      </c>
      <c r="B457" s="6">
        <f>SUM(HISTORICO!$P458:$T458)</f>
        <v>0</v>
      </c>
      <c r="C457" s="6">
        <f>COUNTIF(REG!$D$2:$D$124,HISTORICO!$N458)</f>
        <v>0</v>
      </c>
      <c r="D457" s="6">
        <f>COUNTIF(REG!$J$2:$J$124,HISTORICO!$N458)</f>
        <v>0</v>
      </c>
      <c r="E457" s="6">
        <f>COUNTIF(REG!$P$2:$P$124,HISTORICO!$N458)</f>
        <v>0</v>
      </c>
      <c r="F457" s="6">
        <f>COUNTIF(REG!$V$2:$V$124,HISTORICO!$N458)</f>
        <v>0</v>
      </c>
      <c r="G457" s="6">
        <f>COUNTIF(REG!$AB$2:$AB$124,HISTORICO!$N458)</f>
        <v>0</v>
      </c>
      <c r="H457" s="161" t="str">
        <f>HISTORICO!$P458/HISTORICO!$O458</f>
        <v>#DIV/0!</v>
      </c>
      <c r="I457" s="161" t="str">
        <f>HISTORICO!$Q458/HISTORICO!$O458</f>
        <v>#DIV/0!</v>
      </c>
      <c r="J457" s="161" t="str">
        <f>(HISTORICO!$S458+HISTORICO!$T458)/HISTORICO!$O458</f>
        <v>#DIV/0!</v>
      </c>
      <c r="K457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57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57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57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57" s="6" t="str">
        <f>SUM(Decks2024[[#This Row],[C]:[O]])</f>
        <v>#ERROR!</v>
      </c>
      <c r="P457" s="188" t="str">
        <f>Decks2024[[#This Row],[K]]/Decks2024[[#This Row],[Nº J]]</f>
        <v>#ERROR!</v>
      </c>
    </row>
    <row r="458">
      <c r="A458" s="190" t="s">
        <v>97</v>
      </c>
      <c r="B458" s="6">
        <f>SUM(HISTORICO!$P459:$T459)</f>
        <v>0</v>
      </c>
      <c r="C458" s="6">
        <f>COUNTIF(REG!$D$2:$D$124,HISTORICO!$N459)</f>
        <v>0</v>
      </c>
      <c r="D458" s="6">
        <f>COUNTIF(REG!$J$2:$J$124,HISTORICO!$N459)</f>
        <v>0</v>
      </c>
      <c r="E458" s="6">
        <f>COUNTIF(REG!$P$2:$P$124,HISTORICO!$N459)</f>
        <v>0</v>
      </c>
      <c r="F458" s="6">
        <f>COUNTIF(REG!$V$2:$V$124,HISTORICO!$N459)</f>
        <v>0</v>
      </c>
      <c r="G458" s="6">
        <f>COUNTIF(REG!$AB$2:$AB$124,HISTORICO!$N459)</f>
        <v>0</v>
      </c>
      <c r="H458" s="161" t="str">
        <f>HISTORICO!$P459/HISTORICO!$O459</f>
        <v>#DIV/0!</v>
      </c>
      <c r="I458" s="161" t="str">
        <f>HISTORICO!$Q459/HISTORICO!$O459</f>
        <v>#DIV/0!</v>
      </c>
      <c r="J458" s="161" t="str">
        <f>(HISTORICO!$S459+HISTORICO!$T459)/HISTORICO!$O459</f>
        <v>#DIV/0!</v>
      </c>
      <c r="K458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58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58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58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58" s="6" t="str">
        <f>SUM(Decks2024[[#This Row],[C]:[O]])</f>
        <v>#ERROR!</v>
      </c>
      <c r="P458" s="188" t="str">
        <f>Decks2024[[#This Row],[K]]/Decks2024[[#This Row],[Nº J]]</f>
        <v>#ERROR!</v>
      </c>
    </row>
    <row r="459">
      <c r="A459" s="190" t="s">
        <v>104</v>
      </c>
      <c r="B459" s="6">
        <f>SUM(HISTORICO!$P460:$T460)</f>
        <v>0</v>
      </c>
      <c r="C459" s="6">
        <f>COUNTIF(REG!$D$2:$D$124,HISTORICO!$N460)</f>
        <v>0</v>
      </c>
      <c r="D459" s="6">
        <f>COUNTIF(REG!$J$2:$J$124,HISTORICO!$N460)</f>
        <v>0</v>
      </c>
      <c r="E459" s="6">
        <f>COUNTIF(REG!$P$2:$P$124,HISTORICO!$N460)</f>
        <v>0</v>
      </c>
      <c r="F459" s="6">
        <f>COUNTIF(REG!$V$2:$V$124,HISTORICO!$N460)</f>
        <v>0</v>
      </c>
      <c r="G459" s="6">
        <f>COUNTIF(REG!$AB$2:$AB$124,HISTORICO!$N460)</f>
        <v>0</v>
      </c>
      <c r="H459" s="161" t="str">
        <f>HISTORICO!$P460/HISTORICO!$O460</f>
        <v>#DIV/0!</v>
      </c>
      <c r="I459" s="161" t="str">
        <f>HISTORICO!$Q460/HISTORICO!$O460</f>
        <v>#DIV/0!</v>
      </c>
      <c r="J459" s="161" t="str">
        <f>(HISTORICO!$S460+HISTORICO!$T460)/HISTORICO!$O460</f>
        <v>#DIV/0!</v>
      </c>
      <c r="K459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59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59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59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59" s="6" t="str">
        <f>SUM(Decks2024[[#This Row],[C]:[O]])</f>
        <v>#ERROR!</v>
      </c>
      <c r="P459" s="188" t="str">
        <f>Decks2024[[#This Row],[K]]/Decks2024[[#This Row],[Nº J]]</f>
        <v>#ERROR!</v>
      </c>
    </row>
    <row r="460">
      <c r="A460" s="190" t="s">
        <v>107</v>
      </c>
      <c r="B460" s="6">
        <f>SUM(HISTORICO!$P461:$T461)</f>
        <v>23</v>
      </c>
      <c r="C460" s="6">
        <f>COUNTIF(REG!$D$2:$D$124,HISTORICO!$N461)</f>
        <v>12</v>
      </c>
      <c r="D460" s="6">
        <f>COUNTIF(REG!$J$2:$J$124,HISTORICO!$N461)</f>
        <v>1</v>
      </c>
      <c r="E460" s="6">
        <f>COUNTIF(REG!$P$2:$P$124,HISTORICO!$N461)</f>
        <v>9</v>
      </c>
      <c r="F460" s="6">
        <f>COUNTIF(REG!$V$2:$V$124,HISTORICO!$N461)</f>
        <v>1</v>
      </c>
      <c r="G460" s="6">
        <f>COUNTIF(REG!$AB$2:$AB$124,HISTORICO!$N461)</f>
        <v>0</v>
      </c>
      <c r="H460" s="161">
        <f>HISTORICO!$P461/HISTORICO!$O461</f>
        <v>0.5217391304</v>
      </c>
      <c r="I460" s="161">
        <f>HISTORICO!$Q461/HISTORICO!$O461</f>
        <v>0.04347826087</v>
      </c>
      <c r="J460" s="161">
        <f>(HISTORICO!$S461+HISTORICO!$T461)/HISTORICO!$O461</f>
        <v>0.04347826087</v>
      </c>
      <c r="K460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60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60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60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60" s="6" t="str">
        <f>SUM(Decks2024[[#This Row],[C]:[O]])</f>
        <v>#ERROR!</v>
      </c>
      <c r="P460" s="188" t="str">
        <f>Decks2024[[#This Row],[K]]/Decks2024[[#This Row],[Nº J]]</f>
        <v>#ERROR!</v>
      </c>
    </row>
    <row r="461">
      <c r="A461" s="190" t="s">
        <v>112</v>
      </c>
      <c r="B461" s="6">
        <f>SUM(HISTORICO!$P462:$T462)</f>
        <v>0</v>
      </c>
      <c r="C461" s="6">
        <f>COUNTIF(REG!$D$2:$D$124,HISTORICO!$N462)</f>
        <v>0</v>
      </c>
      <c r="D461" s="6">
        <f>COUNTIF(REG!$J$2:$J$124,HISTORICO!$N462)</f>
        <v>0</v>
      </c>
      <c r="E461" s="6">
        <f>COUNTIF(REG!$P$2:$P$124,HISTORICO!$N462)</f>
        <v>0</v>
      </c>
      <c r="F461" s="6">
        <f>COUNTIF(REG!$V$2:$V$124,HISTORICO!$N462)</f>
        <v>0</v>
      </c>
      <c r="G461" s="6">
        <f>COUNTIF(REG!$AB$2:$AB$124,HISTORICO!$N462)</f>
        <v>0</v>
      </c>
      <c r="H461" s="161" t="str">
        <f>HISTORICO!$P462/HISTORICO!$O462</f>
        <v>#DIV/0!</v>
      </c>
      <c r="I461" s="161" t="str">
        <f>HISTORICO!$Q462/HISTORICO!$O462</f>
        <v>#DIV/0!</v>
      </c>
      <c r="J461" s="161" t="str">
        <f>(HISTORICO!$S462+HISTORICO!$T462)/HISTORICO!$O462</f>
        <v>#DIV/0!</v>
      </c>
      <c r="K461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61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61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61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61" s="6" t="str">
        <f>SUM(Decks2024[[#This Row],[C]:[O]])</f>
        <v>#ERROR!</v>
      </c>
      <c r="P461" s="188" t="str">
        <f>Decks2024[[#This Row],[K]]/Decks2024[[#This Row],[Nº J]]</f>
        <v>#ERROR!</v>
      </c>
    </row>
    <row r="462">
      <c r="A462" s="190" t="s">
        <v>111</v>
      </c>
      <c r="B462" s="6">
        <f>SUM(HISTORICO!$P463:$T463)</f>
        <v>0</v>
      </c>
      <c r="C462" s="6">
        <f>COUNTIF(REG!$D$2:$D$124,HISTORICO!$N463)</f>
        <v>0</v>
      </c>
      <c r="D462" s="6">
        <f>COUNTIF(REG!$J$2:$J$124,HISTORICO!$N463)</f>
        <v>0</v>
      </c>
      <c r="E462" s="6">
        <f>COUNTIF(REG!$P$2:$P$124,HISTORICO!$N463)</f>
        <v>0</v>
      </c>
      <c r="F462" s="6">
        <f>COUNTIF(REG!$V$2:$V$124,HISTORICO!$N463)</f>
        <v>0</v>
      </c>
      <c r="G462" s="6">
        <f>COUNTIF(REG!$AB$2:$AB$124,HISTORICO!$N463)</f>
        <v>0</v>
      </c>
      <c r="H462" s="161" t="str">
        <f>HISTORICO!$P463/HISTORICO!$O463</f>
        <v>#DIV/0!</v>
      </c>
      <c r="I462" s="161" t="str">
        <f>HISTORICO!$Q463/HISTORICO!$O463</f>
        <v>#DIV/0!</v>
      </c>
      <c r="J462" s="161" t="str">
        <f>(HISTORICO!$S463+HISTORICO!$T463)/HISTORICO!$O463</f>
        <v>#DIV/0!</v>
      </c>
      <c r="K462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62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62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62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62" s="6" t="str">
        <f>SUM(Decks2024[[#This Row],[C]:[O]])</f>
        <v>#ERROR!</v>
      </c>
      <c r="P462" s="188" t="str">
        <f>Decks2024[[#This Row],[K]]/Decks2024[[#This Row],[Nº J]]</f>
        <v>#ERROR!</v>
      </c>
    </row>
    <row r="463">
      <c r="A463" s="190" t="s">
        <v>113</v>
      </c>
      <c r="B463" s="6">
        <f>SUM(HISTORICO!$P464:$T464)</f>
        <v>0</v>
      </c>
      <c r="C463" s="6">
        <f>COUNTIF(REG!$D$2:$D$124,HISTORICO!$N464)</f>
        <v>0</v>
      </c>
      <c r="D463" s="6">
        <f>COUNTIF(REG!$J$2:$J$124,HISTORICO!$N464)</f>
        <v>0</v>
      </c>
      <c r="E463" s="6">
        <f>COUNTIF(REG!$P$2:$P$124,HISTORICO!$N464)</f>
        <v>0</v>
      </c>
      <c r="F463" s="6">
        <f>COUNTIF(REG!$V$2:$V$124,HISTORICO!$N464)</f>
        <v>0</v>
      </c>
      <c r="G463" s="6">
        <f>COUNTIF(REG!$AB$2:$AB$124,HISTORICO!$N464)</f>
        <v>0</v>
      </c>
      <c r="H463" s="161" t="str">
        <f>HISTORICO!$P464/HISTORICO!$O464</f>
        <v>#DIV/0!</v>
      </c>
      <c r="I463" s="161" t="str">
        <f>HISTORICO!$Q464/HISTORICO!$O464</f>
        <v>#DIV/0!</v>
      </c>
      <c r="J463" s="161" t="str">
        <f>(HISTORICO!$S464+HISTORICO!$T464)/HISTORICO!$O464</f>
        <v>#DIV/0!</v>
      </c>
      <c r="K463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63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63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63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63" s="6" t="str">
        <f>SUM(Decks2024[[#This Row],[C]:[O]])</f>
        <v>#ERROR!</v>
      </c>
      <c r="P463" s="188" t="str">
        <f>Decks2024[[#This Row],[K]]/Decks2024[[#This Row],[Nº J]]</f>
        <v>#ERROR!</v>
      </c>
    </row>
    <row r="464">
      <c r="A464" s="190" t="s">
        <v>94</v>
      </c>
      <c r="B464" s="6">
        <f>SUM(HISTORICO!$P465:$T465)</f>
        <v>3</v>
      </c>
      <c r="C464" s="6">
        <f>COUNTIF(REG!$D$2:$D$124,HISTORICO!$N465)</f>
        <v>1</v>
      </c>
      <c r="D464" s="6">
        <f>COUNTIF(REG!$J$2:$J$124,HISTORICO!$N465)</f>
        <v>0</v>
      </c>
      <c r="E464" s="6">
        <f>COUNTIF(REG!$P$2:$P$124,HISTORICO!$N465)</f>
        <v>2</v>
      </c>
      <c r="F464" s="6">
        <f>COUNTIF(REG!$V$2:$V$124,HISTORICO!$N465)</f>
        <v>0</v>
      </c>
      <c r="G464" s="6">
        <f>COUNTIF(REG!$AB$2:$AB$124,HISTORICO!$N465)</f>
        <v>0</v>
      </c>
      <c r="H464" s="161">
        <f>HISTORICO!$P465/HISTORICO!$O465</f>
        <v>0.3333333333</v>
      </c>
      <c r="I464" s="161">
        <f>HISTORICO!$Q465/HISTORICO!$O465</f>
        <v>0</v>
      </c>
      <c r="J464" s="161">
        <f>(HISTORICO!$S465+HISTORICO!$T465)/HISTORICO!$O465</f>
        <v>0</v>
      </c>
      <c r="K464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64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64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64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64" s="6" t="str">
        <f>SUM(Decks2024[[#This Row],[C]:[O]])</f>
        <v>#ERROR!</v>
      </c>
      <c r="P464" s="188" t="str">
        <f>Decks2024[[#This Row],[K]]/Decks2024[[#This Row],[Nº J]]</f>
        <v>#ERROR!</v>
      </c>
    </row>
    <row r="465">
      <c r="A465" s="190" t="s">
        <v>109</v>
      </c>
      <c r="B465" s="6">
        <f>SUM(HISTORICO!$P466:$T466)</f>
        <v>0</v>
      </c>
      <c r="C465" s="6">
        <f>COUNTIF(REG!$D$2:$D$124,HISTORICO!$N466)</f>
        <v>0</v>
      </c>
      <c r="D465" s="6">
        <f>COUNTIF(REG!$J$2:$J$124,HISTORICO!$N466)</f>
        <v>0</v>
      </c>
      <c r="E465" s="6">
        <f>COUNTIF(REG!$P$2:$P$124,HISTORICO!$N466)</f>
        <v>0</v>
      </c>
      <c r="F465" s="6">
        <f>COUNTIF(REG!$V$2:$V$124,HISTORICO!$N466)</f>
        <v>0</v>
      </c>
      <c r="G465" s="6">
        <f>COUNTIF(REG!$AB$2:$AB$124,HISTORICO!$N466)</f>
        <v>0</v>
      </c>
      <c r="H465" s="161" t="str">
        <f>HISTORICO!$P466/HISTORICO!$O466</f>
        <v>#DIV/0!</v>
      </c>
      <c r="I465" s="161" t="str">
        <f>HISTORICO!$Q466/HISTORICO!$O466</f>
        <v>#DIV/0!</v>
      </c>
      <c r="J465" s="161" t="str">
        <f>(HISTORICO!$S466+HISTORICO!$T466)/HISTORICO!$O466</f>
        <v>#DIV/0!</v>
      </c>
      <c r="K465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65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65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65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65" s="6" t="str">
        <f>SUM(Decks2024[[#This Row],[C]:[O]])</f>
        <v>#ERROR!</v>
      </c>
      <c r="P465" s="188" t="str">
        <f>Decks2024[[#This Row],[K]]/Decks2024[[#This Row],[Nº J]]</f>
        <v>#ERROR!</v>
      </c>
    </row>
    <row r="466">
      <c r="A466" s="190" t="s">
        <v>89</v>
      </c>
      <c r="B466" s="6">
        <f>SUM(HISTORICO!$P467:$T467)</f>
        <v>0</v>
      </c>
      <c r="C466" s="6">
        <f>COUNTIF(REG!$D$2:$D$124,HISTORICO!$N467)</f>
        <v>0</v>
      </c>
      <c r="D466" s="6">
        <f>COUNTIF(REG!$J$2:$J$124,HISTORICO!$N467)</f>
        <v>0</v>
      </c>
      <c r="E466" s="6">
        <f>COUNTIF(REG!$P$2:$P$124,HISTORICO!$N467)</f>
        <v>0</v>
      </c>
      <c r="F466" s="6">
        <f>COUNTIF(REG!$V$2:$V$124,HISTORICO!$N467)</f>
        <v>0</v>
      </c>
      <c r="G466" s="6">
        <f>COUNTIF(REG!$AB$2:$AB$124,HISTORICO!$N467)</f>
        <v>0</v>
      </c>
      <c r="H466" s="161" t="str">
        <f>HISTORICO!$P467/HISTORICO!$O467</f>
        <v>#DIV/0!</v>
      </c>
      <c r="I466" s="161" t="str">
        <f>HISTORICO!$Q467/HISTORICO!$O467</f>
        <v>#DIV/0!</v>
      </c>
      <c r="J466" s="161" t="str">
        <f>(HISTORICO!$S467+HISTORICO!$T467)/HISTORICO!$O467</f>
        <v>#DIV/0!</v>
      </c>
      <c r="K466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66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66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66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66" s="6" t="str">
        <f>SUM(Decks2024[[#This Row],[C]:[O]])</f>
        <v>#ERROR!</v>
      </c>
      <c r="P466" s="188" t="str">
        <f>Decks2024[[#This Row],[K]]/Decks2024[[#This Row],[Nº J]]</f>
        <v>#ERROR!</v>
      </c>
    </row>
    <row r="467">
      <c r="A467" s="190" t="s">
        <v>85</v>
      </c>
      <c r="B467" s="6">
        <f>SUM(HISTORICO!$P468:$T468)</f>
        <v>0</v>
      </c>
      <c r="C467" s="6">
        <f>COUNTIF(REG!$D$2:$D$124,HISTORICO!$N468)</f>
        <v>0</v>
      </c>
      <c r="D467" s="6">
        <f>COUNTIF(REG!$J$2:$J$124,HISTORICO!$N468)</f>
        <v>0</v>
      </c>
      <c r="E467" s="6">
        <f>COUNTIF(REG!$P$2:$P$124,HISTORICO!$N468)</f>
        <v>0</v>
      </c>
      <c r="F467" s="6">
        <f>COUNTIF(REG!$V$2:$V$124,HISTORICO!$N468)</f>
        <v>0</v>
      </c>
      <c r="G467" s="6">
        <f>COUNTIF(REG!$AB$2:$AB$124,HISTORICO!$N468)</f>
        <v>0</v>
      </c>
      <c r="H467" s="161" t="str">
        <f>HISTORICO!$P468/HISTORICO!$O468</f>
        <v>#DIV/0!</v>
      </c>
      <c r="I467" s="161" t="str">
        <f>HISTORICO!$Q468/HISTORICO!$O468</f>
        <v>#DIV/0!</v>
      </c>
      <c r="J467" s="161" t="str">
        <f>(HISTORICO!$S468+HISTORICO!$T468)/HISTORICO!$O468</f>
        <v>#DIV/0!</v>
      </c>
      <c r="K467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67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67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67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67" s="6" t="str">
        <f>SUM(Decks2024[[#This Row],[C]:[O]])</f>
        <v>#ERROR!</v>
      </c>
      <c r="P467" s="188" t="str">
        <f>Decks2024[[#This Row],[K]]/Decks2024[[#This Row],[Nº J]]</f>
        <v>#ERROR!</v>
      </c>
    </row>
    <row r="468">
      <c r="A468" s="190" t="s">
        <v>118</v>
      </c>
      <c r="B468" s="6">
        <f>SUM(HISTORICO!$P469:$T469)</f>
        <v>0</v>
      </c>
      <c r="C468" s="6">
        <f>COUNTIF(REG!$D$2:$D$124,HISTORICO!$N469)</f>
        <v>0</v>
      </c>
      <c r="D468" s="6">
        <f>COUNTIF(REG!$J$2:$J$124,HISTORICO!$N469)</f>
        <v>0</v>
      </c>
      <c r="E468" s="6">
        <f>COUNTIF(REG!$P$2:$P$124,HISTORICO!$N469)</f>
        <v>0</v>
      </c>
      <c r="F468" s="6">
        <f>COUNTIF(REG!$V$2:$V$124,HISTORICO!$N469)</f>
        <v>0</v>
      </c>
      <c r="G468" s="6">
        <f>COUNTIF(REG!$AB$2:$AB$124,HISTORICO!$N469)</f>
        <v>0</v>
      </c>
      <c r="H468" s="161" t="str">
        <f>HISTORICO!$P469/HISTORICO!$O469</f>
        <v>#DIV/0!</v>
      </c>
      <c r="I468" s="161" t="str">
        <f>HISTORICO!$Q469/HISTORICO!$O469</f>
        <v>#DIV/0!</v>
      </c>
      <c r="J468" s="161" t="str">
        <f>(HISTORICO!$S469+HISTORICO!$T469)/HISTORICO!$O469</f>
        <v>#DIV/0!</v>
      </c>
      <c r="K468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68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68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68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68" s="6" t="str">
        <f>SUM(Decks2024[[#This Row],[C]:[O]])</f>
        <v>#ERROR!</v>
      </c>
      <c r="P468" s="188" t="str">
        <f>Decks2024[[#This Row],[K]]/Decks2024[[#This Row],[Nº J]]</f>
        <v>#ERROR!</v>
      </c>
    </row>
    <row r="469">
      <c r="A469" s="190" t="s">
        <v>119</v>
      </c>
      <c r="B469" s="6">
        <f>SUM(HISTORICO!$P470:$T470)</f>
        <v>0</v>
      </c>
      <c r="C469" s="6">
        <f>COUNTIF(REG!$D$2:$D$124,HISTORICO!$N470)</f>
        <v>0</v>
      </c>
      <c r="D469" s="6">
        <f>COUNTIF(REG!$J$2:$J$124,HISTORICO!$N470)</f>
        <v>0</v>
      </c>
      <c r="E469" s="6">
        <f>COUNTIF(REG!$P$2:$P$124,HISTORICO!$N470)</f>
        <v>0</v>
      </c>
      <c r="F469" s="6">
        <f>COUNTIF(REG!$V$2:$V$124,HISTORICO!$N470)</f>
        <v>0</v>
      </c>
      <c r="G469" s="6">
        <f>COUNTIF(REG!$AB$2:$AB$124,HISTORICO!$N470)</f>
        <v>0</v>
      </c>
      <c r="H469" s="161" t="str">
        <f>HISTORICO!$P470/HISTORICO!$O470</f>
        <v>#DIV/0!</v>
      </c>
      <c r="I469" s="161" t="str">
        <f>HISTORICO!$Q470/HISTORICO!$O470</f>
        <v>#DIV/0!</v>
      </c>
      <c r="J469" s="161" t="str">
        <f>(HISTORICO!$S470+HISTORICO!$T470)/HISTORICO!$O470</f>
        <v>#DIV/0!</v>
      </c>
      <c r="K469" s="6" t="str">
        <f>SUMIF(REG[DECK1],Decks2024[[#This Row],[DECKS]],REG[C1])+SUMIF(REG[DECK2],Decks2024[[#This Row],[DECKS]],REG[C2])+SUMIF(REG[DECK3],Decks2024[[#This Row],[DECKS]],REG[C3])+SUMIF(REG[DECK4],Decks2024[[#This Row],[DECKS]],REG[C4])+SUMIF(REG[DECK5],Decks2024[[#This Row],[DECKS]],REG[C5])</f>
        <v>#ERROR!</v>
      </c>
      <c r="L469" s="6" t="str">
        <f>SUMIF(REG[DECK1],Decks2024[[#This Row],[DECKS]],REG[D1])+SUMIF(REG[DECK2],Decks2024[[#This Row],[DECKS]],REG[D2])+SUMIF(REG[DECK3],Decks2024[[#This Row],[DECKS]],REG[D3])+SUMIF(REG[DECK4],Decks2024[[#This Row],[DECKS]],REG[D4])+SUMIF(REG[DECK5],Decks2024[[#This Row],[DECKS]],REG[D5])</f>
        <v>#ERROR!</v>
      </c>
      <c r="M469" s="6" t="str">
        <f>SUMIF(REG[DECK1],Decks2024[[#This Row],[DECKS]],REG[N1])+SUMIF(REG[DECK2],Decks2024[[#This Row],[DECKS]],REG[N2])+SUMIF(REG[DECK3],Decks2024[[#This Row],[DECKS]],REG[N3])+SUMIF(REG[DECK4],Decks2024[[#This Row],[DECKS]],REG[N4])+SUMIF(REG[DECK5],Decks2024[[#This Row],[DECKS]],REG[N5])</f>
        <v>#ERROR!</v>
      </c>
      <c r="N469" s="6" t="str">
        <f>SUMIF(REG[DECK1],Decks2024[[#This Row],[DECKS]],REG[O1])+SUMIF(REG[DECK2],Decks2024[[#This Row],[DECKS]],REG[O2])+SUMIF(REG[DECK3],Decks2024[[#This Row],[DECKS]],REG[O3])+SUMIF(REG[DECK4],Decks2024[[#This Row],[DECKS]],REG[O4])+SUMIF(REG[DECK5],Decks2024[[#This Row],[DECKS]],REG[O5])</f>
        <v>#ERROR!</v>
      </c>
      <c r="O469" s="6" t="str">
        <f>SUM(Decks2024[[#This Row],[C]:[O]])</f>
        <v>#ERROR!</v>
      </c>
      <c r="P469" s="188" t="str">
        <f>Decks2024[[#This Row],[K]]/Decks2024[[#This Row],[Nº J]]</f>
        <v>#ERROR!</v>
      </c>
    </row>
  </sheetData>
  <dataValidations>
    <dataValidation type="list" allowBlank="1" showErrorMessage="1" sqref="A393 A407:A409 A414 A418:A426 A434:A436 A439:A447">
      <formula1>$F:$F</formula1>
    </dataValidation>
  </dataValidations>
  <hyperlinks>
    <hyperlink r:id="rId1" ref="A25"/>
    <hyperlink r:id="rId2" ref="A75"/>
    <hyperlink r:id="rId3" ref="A147"/>
  </hyperlinks>
  <drawing r:id="rId4"/>
  <tableParts count="1"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62" t="s">
        <v>171</v>
      </c>
      <c r="B1" s="163" t="s">
        <v>1</v>
      </c>
      <c r="C1" s="163" t="s">
        <v>844</v>
      </c>
      <c r="D1" s="163" t="s">
        <v>845</v>
      </c>
      <c r="E1" s="163" t="s">
        <v>846</v>
      </c>
      <c r="F1" s="163" t="s">
        <v>847</v>
      </c>
      <c r="G1" s="163" t="s">
        <v>848</v>
      </c>
      <c r="H1" s="164" t="s">
        <v>842</v>
      </c>
      <c r="I1" s="164" t="s">
        <v>849</v>
      </c>
      <c r="J1" s="164" t="s">
        <v>850</v>
      </c>
      <c r="K1" s="163" t="s">
        <v>160</v>
      </c>
      <c r="L1" s="163" t="s">
        <v>161</v>
      </c>
      <c r="M1" s="163" t="s">
        <v>162</v>
      </c>
      <c r="N1" s="163" t="s">
        <v>163</v>
      </c>
      <c r="O1" s="163" t="s">
        <v>164</v>
      </c>
      <c r="P1" s="165" t="s">
        <v>166</v>
      </c>
    </row>
    <row r="2">
      <c r="A2" s="184" t="s">
        <v>56</v>
      </c>
      <c r="B2" s="6">
        <v>38.0</v>
      </c>
      <c r="C2" s="6">
        <v>4.0</v>
      </c>
      <c r="D2" s="6">
        <v>17.0</v>
      </c>
      <c r="E2" s="6">
        <v>11.0</v>
      </c>
      <c r="F2" s="6">
        <v>6.0</v>
      </c>
      <c r="G2" s="6">
        <v>0.0</v>
      </c>
      <c r="H2" s="161">
        <v>0.10526315789473684</v>
      </c>
      <c r="I2" s="161">
        <v>0.4473684210526316</v>
      </c>
      <c r="J2" s="161">
        <v>0.15789473684210525</v>
      </c>
      <c r="K2" s="6">
        <v>15.0</v>
      </c>
      <c r="L2" s="6">
        <v>1.0</v>
      </c>
      <c r="M2" s="6">
        <v>2.0</v>
      </c>
      <c r="N2" s="6">
        <v>0.0</v>
      </c>
      <c r="O2" s="6">
        <v>18.0</v>
      </c>
      <c r="P2" s="172">
        <v>0.47368421052631576</v>
      </c>
    </row>
    <row r="3">
      <c r="A3" s="184" t="s">
        <v>58</v>
      </c>
      <c r="B3" s="6">
        <v>37.0</v>
      </c>
      <c r="C3" s="6">
        <v>5.0</v>
      </c>
      <c r="D3" s="6">
        <v>8.0</v>
      </c>
      <c r="E3" s="6">
        <v>19.0</v>
      </c>
      <c r="F3" s="6">
        <v>5.0</v>
      </c>
      <c r="G3" s="6">
        <v>0.0</v>
      </c>
      <c r="H3" s="161">
        <v>0.13513513513513514</v>
      </c>
      <c r="I3" s="161">
        <v>0.21621621621621623</v>
      </c>
      <c r="J3" s="161">
        <v>0.13513513513513514</v>
      </c>
      <c r="K3" s="6">
        <v>8.0</v>
      </c>
      <c r="L3" s="6">
        <v>0.0</v>
      </c>
      <c r="M3" s="6">
        <v>6.0</v>
      </c>
      <c r="N3" s="6">
        <v>0.0</v>
      </c>
      <c r="O3" s="6">
        <v>14.0</v>
      </c>
      <c r="P3" s="172">
        <v>0.3783783783783784</v>
      </c>
    </row>
    <row r="4">
      <c r="A4" s="184" t="s">
        <v>45</v>
      </c>
      <c r="B4" s="6">
        <v>26.0</v>
      </c>
      <c r="C4" s="6">
        <v>11.0</v>
      </c>
      <c r="D4" s="6">
        <v>4.0</v>
      </c>
      <c r="E4" s="6">
        <v>4.0</v>
      </c>
      <c r="F4" s="6">
        <v>7.0</v>
      </c>
      <c r="G4" s="6">
        <v>0.0</v>
      </c>
      <c r="H4" s="161">
        <v>0.4230769230769231</v>
      </c>
      <c r="I4" s="161">
        <v>0.15384615384615385</v>
      </c>
      <c r="J4" s="161">
        <v>0.2692307692307692</v>
      </c>
      <c r="K4" s="6">
        <v>5.0</v>
      </c>
      <c r="L4" s="6">
        <v>0.0</v>
      </c>
      <c r="M4" s="6">
        <v>27.0</v>
      </c>
      <c r="N4" s="6">
        <v>0.0</v>
      </c>
      <c r="O4" s="6">
        <v>32.0</v>
      </c>
      <c r="P4" s="172">
        <v>1.2307692307692308</v>
      </c>
    </row>
    <row r="5">
      <c r="A5" s="184" t="s">
        <v>47</v>
      </c>
      <c r="B5" s="6">
        <v>23.0</v>
      </c>
      <c r="C5" s="6">
        <v>6.0</v>
      </c>
      <c r="D5" s="6">
        <v>8.0</v>
      </c>
      <c r="E5" s="6">
        <v>7.0</v>
      </c>
      <c r="F5" s="6">
        <v>2.0</v>
      </c>
      <c r="G5" s="6">
        <v>0.0</v>
      </c>
      <c r="H5" s="161">
        <v>0.2608695652173913</v>
      </c>
      <c r="I5" s="161">
        <v>0.34782608695652173</v>
      </c>
      <c r="J5" s="161">
        <v>0.08695652173913043</v>
      </c>
      <c r="K5" s="6">
        <v>10.0</v>
      </c>
      <c r="L5" s="6">
        <v>0.0</v>
      </c>
      <c r="M5" s="6">
        <v>2.0</v>
      </c>
      <c r="N5" s="6">
        <v>0.0</v>
      </c>
      <c r="O5" s="6">
        <v>12.0</v>
      </c>
      <c r="P5" s="172">
        <v>0.5217391304347826</v>
      </c>
    </row>
    <row r="6">
      <c r="A6" s="184" t="s">
        <v>46</v>
      </c>
      <c r="B6" s="6">
        <v>22.0</v>
      </c>
      <c r="C6" s="6">
        <v>6.0</v>
      </c>
      <c r="D6" s="6">
        <v>7.0</v>
      </c>
      <c r="E6" s="6">
        <v>5.0</v>
      </c>
      <c r="F6" s="6">
        <v>4.0</v>
      </c>
      <c r="G6" s="6">
        <v>0.0</v>
      </c>
      <c r="H6" s="161">
        <v>0.2727272727272727</v>
      </c>
      <c r="I6" s="161">
        <v>0.3181818181818182</v>
      </c>
      <c r="J6" s="161">
        <v>0.18181818181818182</v>
      </c>
      <c r="K6" s="6">
        <v>2.0</v>
      </c>
      <c r="L6" s="6">
        <v>0.0</v>
      </c>
      <c r="M6" s="6">
        <v>15.0</v>
      </c>
      <c r="N6" s="6">
        <v>0.0</v>
      </c>
      <c r="O6" s="6">
        <v>17.0</v>
      </c>
      <c r="P6" s="172">
        <v>0.7727272727272727</v>
      </c>
    </row>
    <row r="7">
      <c r="A7" s="184" t="s">
        <v>57</v>
      </c>
      <c r="B7" s="6">
        <v>22.0</v>
      </c>
      <c r="C7" s="6">
        <v>7.0</v>
      </c>
      <c r="D7" s="6">
        <v>7.0</v>
      </c>
      <c r="E7" s="6">
        <v>4.0</v>
      </c>
      <c r="F7" s="6">
        <v>4.0</v>
      </c>
      <c r="G7" s="6">
        <v>0.0</v>
      </c>
      <c r="H7" s="161">
        <v>0.3181818181818182</v>
      </c>
      <c r="I7" s="161">
        <v>0.3181818181818182</v>
      </c>
      <c r="J7" s="161">
        <v>0.18181818181818182</v>
      </c>
      <c r="K7" s="6">
        <v>3.0</v>
      </c>
      <c r="L7" s="6">
        <v>13.0</v>
      </c>
      <c r="M7" s="6">
        <v>2.0</v>
      </c>
      <c r="N7" s="6">
        <v>0.0</v>
      </c>
      <c r="O7" s="6">
        <v>18.0</v>
      </c>
      <c r="P7" s="172">
        <v>0.8181818181818182</v>
      </c>
    </row>
    <row r="8">
      <c r="A8" s="184" t="s">
        <v>54</v>
      </c>
      <c r="B8" s="6">
        <v>21.0</v>
      </c>
      <c r="C8" s="6">
        <v>6.0</v>
      </c>
      <c r="D8" s="6">
        <v>2.0</v>
      </c>
      <c r="E8" s="6">
        <v>8.0</v>
      </c>
      <c r="F8" s="6">
        <v>5.0</v>
      </c>
      <c r="G8" s="6">
        <v>0.0</v>
      </c>
      <c r="H8" s="161">
        <v>0.2857142857142857</v>
      </c>
      <c r="I8" s="161">
        <v>0.09523809523809523</v>
      </c>
      <c r="J8" s="161">
        <v>0.23809523809523808</v>
      </c>
      <c r="K8" s="6">
        <v>2.0</v>
      </c>
      <c r="L8" s="6">
        <v>0.0</v>
      </c>
      <c r="M8" s="6">
        <v>12.0</v>
      </c>
      <c r="N8" s="6">
        <v>1.0</v>
      </c>
      <c r="O8" s="6">
        <v>15.0</v>
      </c>
      <c r="P8" s="172">
        <v>0.7142857142857143</v>
      </c>
    </row>
    <row r="9">
      <c r="A9" s="184" t="s">
        <v>59</v>
      </c>
      <c r="B9" s="6">
        <v>21.0</v>
      </c>
      <c r="C9" s="6">
        <v>12.0</v>
      </c>
      <c r="D9" s="6">
        <v>4.0</v>
      </c>
      <c r="E9" s="6">
        <v>4.0</v>
      </c>
      <c r="F9" s="6">
        <v>1.0</v>
      </c>
      <c r="G9" s="6">
        <v>0.0</v>
      </c>
      <c r="H9" s="161">
        <v>0.5714285714285714</v>
      </c>
      <c r="I9" s="161">
        <v>0.19047619047619047</v>
      </c>
      <c r="J9" s="161">
        <v>0.047619047619047616</v>
      </c>
      <c r="K9" s="6">
        <v>20.0</v>
      </c>
      <c r="L9" s="6">
        <v>6.0</v>
      </c>
      <c r="M9" s="6">
        <v>1.0</v>
      </c>
      <c r="N9" s="6">
        <v>0.0</v>
      </c>
      <c r="O9" s="6">
        <v>27.0</v>
      </c>
      <c r="P9" s="172">
        <v>1.2857142857142858</v>
      </c>
    </row>
    <row r="10">
      <c r="A10" s="184" t="s">
        <v>49</v>
      </c>
      <c r="B10" s="6">
        <v>19.0</v>
      </c>
      <c r="C10" s="6">
        <v>10.0</v>
      </c>
      <c r="D10" s="6">
        <v>5.0</v>
      </c>
      <c r="E10" s="6">
        <v>3.0</v>
      </c>
      <c r="F10" s="6">
        <v>1.0</v>
      </c>
      <c r="G10" s="6">
        <v>0.0</v>
      </c>
      <c r="H10" s="161">
        <v>0.5263157894736842</v>
      </c>
      <c r="I10" s="161">
        <v>0.2631578947368421</v>
      </c>
      <c r="J10" s="161">
        <v>0.05263157894736842</v>
      </c>
      <c r="K10" s="6">
        <v>14.0</v>
      </c>
      <c r="L10" s="6">
        <v>0.0</v>
      </c>
      <c r="M10" s="6">
        <v>7.0</v>
      </c>
      <c r="N10" s="6">
        <v>0.0</v>
      </c>
      <c r="O10" s="6">
        <v>21.0</v>
      </c>
      <c r="P10" s="172">
        <v>1.105263157894737</v>
      </c>
    </row>
    <row r="11">
      <c r="A11" s="184" t="s">
        <v>96</v>
      </c>
      <c r="B11" s="6">
        <v>17.0</v>
      </c>
      <c r="C11" s="6">
        <v>2.0</v>
      </c>
      <c r="D11" s="6">
        <v>12.0</v>
      </c>
      <c r="E11" s="6">
        <v>1.0</v>
      </c>
      <c r="F11" s="6">
        <v>2.0</v>
      </c>
      <c r="G11" s="6">
        <v>0.0</v>
      </c>
      <c r="H11" s="161">
        <v>0.11764705882352941</v>
      </c>
      <c r="I11" s="161">
        <v>0.7058823529411765</v>
      </c>
      <c r="J11" s="161">
        <v>0.11764705882352941</v>
      </c>
      <c r="K11" s="6">
        <v>5.0</v>
      </c>
      <c r="L11" s="6">
        <v>0.0</v>
      </c>
      <c r="M11" s="6">
        <v>0.0</v>
      </c>
      <c r="N11" s="6">
        <v>0.0</v>
      </c>
      <c r="O11" s="6">
        <v>5.0</v>
      </c>
      <c r="P11" s="172">
        <v>0.29411764705882354</v>
      </c>
    </row>
    <row r="12">
      <c r="A12" s="184" t="s">
        <v>37</v>
      </c>
      <c r="B12" s="6">
        <v>16.0</v>
      </c>
      <c r="C12" s="6">
        <v>4.0</v>
      </c>
      <c r="D12" s="6">
        <v>4.0</v>
      </c>
      <c r="E12" s="6">
        <v>4.0</v>
      </c>
      <c r="F12" s="6">
        <v>4.0</v>
      </c>
      <c r="G12" s="6">
        <v>0.0</v>
      </c>
      <c r="H12" s="161">
        <v>0.25</v>
      </c>
      <c r="I12" s="161">
        <v>0.25</v>
      </c>
      <c r="J12" s="161">
        <v>0.25</v>
      </c>
      <c r="K12" s="6">
        <v>8.0</v>
      </c>
      <c r="L12" s="6">
        <v>0.0</v>
      </c>
      <c r="M12" s="6">
        <v>0.0</v>
      </c>
      <c r="N12" s="6">
        <v>0.0</v>
      </c>
      <c r="O12" s="6">
        <v>8.0</v>
      </c>
      <c r="P12" s="172">
        <v>0.5</v>
      </c>
    </row>
    <row r="13">
      <c r="A13" s="184" t="s">
        <v>75</v>
      </c>
      <c r="B13" s="6">
        <v>16.0</v>
      </c>
      <c r="C13" s="6">
        <v>3.0</v>
      </c>
      <c r="D13" s="6">
        <v>3.0</v>
      </c>
      <c r="E13" s="6">
        <v>5.0</v>
      </c>
      <c r="F13" s="6">
        <v>5.0</v>
      </c>
      <c r="G13" s="6">
        <v>0.0</v>
      </c>
      <c r="H13" s="161">
        <v>0.1875</v>
      </c>
      <c r="I13" s="161">
        <v>0.1875</v>
      </c>
      <c r="J13" s="161">
        <v>0.3125</v>
      </c>
      <c r="K13" s="6">
        <v>5.0</v>
      </c>
      <c r="L13" s="6">
        <v>1.0</v>
      </c>
      <c r="M13" s="6">
        <v>1.0</v>
      </c>
      <c r="N13" s="6">
        <v>0.0</v>
      </c>
      <c r="O13" s="6">
        <v>7.0</v>
      </c>
      <c r="P13" s="172">
        <v>0.4375</v>
      </c>
    </row>
    <row r="14">
      <c r="A14" s="184" t="s">
        <v>40</v>
      </c>
      <c r="B14" s="6">
        <v>15.0</v>
      </c>
      <c r="C14" s="6">
        <v>3.0</v>
      </c>
      <c r="D14" s="6">
        <v>4.0</v>
      </c>
      <c r="E14" s="6">
        <v>3.0</v>
      </c>
      <c r="F14" s="6">
        <v>5.0</v>
      </c>
      <c r="G14" s="6">
        <v>0.0</v>
      </c>
      <c r="H14" s="161">
        <v>0.2</v>
      </c>
      <c r="I14" s="161">
        <v>0.26666666666666666</v>
      </c>
      <c r="J14" s="161">
        <v>0.3333333333333333</v>
      </c>
      <c r="K14" s="6">
        <v>2.0</v>
      </c>
      <c r="L14" s="6">
        <v>0.0</v>
      </c>
      <c r="M14" s="6">
        <v>1.0</v>
      </c>
      <c r="N14" s="6">
        <v>1.0</v>
      </c>
      <c r="O14" s="6">
        <v>4.0</v>
      </c>
      <c r="P14" s="172">
        <v>0.26666666666666666</v>
      </c>
    </row>
    <row r="15">
      <c r="A15" s="184" t="s">
        <v>73</v>
      </c>
      <c r="B15" s="6">
        <v>15.0</v>
      </c>
      <c r="C15" s="6">
        <v>3.0</v>
      </c>
      <c r="D15" s="6">
        <v>1.0</v>
      </c>
      <c r="E15" s="6">
        <v>8.0</v>
      </c>
      <c r="F15" s="6">
        <v>3.0</v>
      </c>
      <c r="G15" s="6">
        <v>0.0</v>
      </c>
      <c r="H15" s="161">
        <v>0.2</v>
      </c>
      <c r="I15" s="161">
        <v>0.06666666666666667</v>
      </c>
      <c r="J15" s="161">
        <v>0.2</v>
      </c>
      <c r="K15" s="6">
        <v>0.0</v>
      </c>
      <c r="L15" s="6">
        <v>0.0</v>
      </c>
      <c r="M15" s="6">
        <v>9.0</v>
      </c>
      <c r="N15" s="6">
        <v>0.0</v>
      </c>
      <c r="O15" s="6">
        <v>9.0</v>
      </c>
      <c r="P15" s="172">
        <v>0.6</v>
      </c>
    </row>
    <row r="16">
      <c r="A16" s="184" t="s">
        <v>392</v>
      </c>
      <c r="B16" s="6">
        <v>15.0</v>
      </c>
      <c r="C16" s="6">
        <v>6.0</v>
      </c>
      <c r="D16" s="6">
        <v>4.0</v>
      </c>
      <c r="E16" s="6">
        <v>3.0</v>
      </c>
      <c r="F16" s="6">
        <v>2.0</v>
      </c>
      <c r="G16" s="6">
        <v>0.0</v>
      </c>
      <c r="H16" s="161">
        <v>0.4</v>
      </c>
      <c r="I16" s="161">
        <v>0.26666666666666666</v>
      </c>
      <c r="J16" s="161">
        <v>0.13333333333333333</v>
      </c>
      <c r="K16" s="6">
        <v>3.0</v>
      </c>
      <c r="L16" s="6">
        <v>1.0</v>
      </c>
      <c r="M16" s="6">
        <v>10.0</v>
      </c>
      <c r="N16" s="6">
        <v>1.0</v>
      </c>
      <c r="O16" s="6">
        <v>15.0</v>
      </c>
      <c r="P16" s="172">
        <v>1.0</v>
      </c>
    </row>
    <row r="17">
      <c r="A17" s="184" t="s">
        <v>65</v>
      </c>
      <c r="B17" s="6">
        <v>14.0</v>
      </c>
      <c r="C17" s="6">
        <v>7.0</v>
      </c>
      <c r="D17" s="6">
        <v>4.0</v>
      </c>
      <c r="E17" s="6">
        <v>2.0</v>
      </c>
      <c r="F17" s="6">
        <v>1.0</v>
      </c>
      <c r="G17" s="6">
        <v>0.0</v>
      </c>
      <c r="H17" s="161">
        <v>0.5</v>
      </c>
      <c r="I17" s="161">
        <v>0.2857142857142857</v>
      </c>
      <c r="J17" s="161">
        <v>0.07142857142857142</v>
      </c>
      <c r="K17" s="6">
        <v>0.0</v>
      </c>
      <c r="L17" s="6">
        <v>3.0</v>
      </c>
      <c r="M17" s="6">
        <v>14.0</v>
      </c>
      <c r="N17" s="6">
        <v>0.0</v>
      </c>
      <c r="O17" s="6">
        <v>17.0</v>
      </c>
      <c r="P17" s="172">
        <v>1.2142857142857142</v>
      </c>
    </row>
    <row r="18">
      <c r="A18" s="184" t="s">
        <v>90</v>
      </c>
      <c r="B18" s="6">
        <v>14.0</v>
      </c>
      <c r="C18" s="6">
        <v>4.0</v>
      </c>
      <c r="D18" s="6">
        <v>4.0</v>
      </c>
      <c r="E18" s="6">
        <v>2.0</v>
      </c>
      <c r="F18" s="6">
        <v>4.0</v>
      </c>
      <c r="G18" s="6">
        <v>0.0</v>
      </c>
      <c r="H18" s="161">
        <v>0.2857142857142857</v>
      </c>
      <c r="I18" s="161">
        <v>0.2857142857142857</v>
      </c>
      <c r="J18" s="161">
        <v>0.2857142857142857</v>
      </c>
      <c r="K18" s="6">
        <v>8.0</v>
      </c>
      <c r="L18" s="6">
        <v>0.0</v>
      </c>
      <c r="M18" s="6">
        <v>0.0</v>
      </c>
      <c r="N18" s="6">
        <v>1.0</v>
      </c>
      <c r="O18" s="6">
        <v>9.0</v>
      </c>
      <c r="P18" s="172">
        <v>0.6428571428571429</v>
      </c>
    </row>
    <row r="19">
      <c r="A19" s="184" t="s">
        <v>476</v>
      </c>
      <c r="B19" s="6">
        <v>14.0</v>
      </c>
      <c r="C19" s="6">
        <v>3.0</v>
      </c>
      <c r="D19" s="6">
        <v>5.0</v>
      </c>
      <c r="E19" s="6">
        <v>4.0</v>
      </c>
      <c r="F19" s="6">
        <v>2.0</v>
      </c>
      <c r="G19" s="6">
        <v>0.0</v>
      </c>
      <c r="H19" s="161">
        <v>0.21428571428571427</v>
      </c>
      <c r="I19" s="161">
        <v>0.35714285714285715</v>
      </c>
      <c r="J19" s="161">
        <v>0.14285714285714285</v>
      </c>
      <c r="K19" s="6">
        <v>7.0</v>
      </c>
      <c r="L19" s="6">
        <v>2.0</v>
      </c>
      <c r="M19" s="6">
        <v>1.0</v>
      </c>
      <c r="N19" s="6">
        <v>0.0</v>
      </c>
      <c r="O19" s="6">
        <v>10.0</v>
      </c>
      <c r="P19" s="172">
        <v>0.7142857142857143</v>
      </c>
    </row>
    <row r="20">
      <c r="A20" s="184" t="s">
        <v>91</v>
      </c>
      <c r="B20" s="6">
        <v>13.0</v>
      </c>
      <c r="C20" s="6">
        <v>2.0</v>
      </c>
      <c r="D20" s="6">
        <v>4.0</v>
      </c>
      <c r="E20" s="6">
        <v>4.0</v>
      </c>
      <c r="F20" s="6">
        <v>3.0</v>
      </c>
      <c r="G20" s="6">
        <v>0.0</v>
      </c>
      <c r="H20" s="161">
        <v>0.15384615384615385</v>
      </c>
      <c r="I20" s="161">
        <v>0.3076923076923077</v>
      </c>
      <c r="J20" s="161">
        <v>0.23076923076923078</v>
      </c>
      <c r="K20" s="6">
        <v>5.0</v>
      </c>
      <c r="L20" s="6">
        <v>0.0</v>
      </c>
      <c r="M20" s="6">
        <v>1.0</v>
      </c>
      <c r="N20" s="6">
        <v>0.0</v>
      </c>
      <c r="O20" s="6">
        <v>6.0</v>
      </c>
      <c r="P20" s="172">
        <v>0.46153846153846156</v>
      </c>
    </row>
    <row r="21">
      <c r="A21" s="184" t="s">
        <v>471</v>
      </c>
      <c r="B21" s="6">
        <v>13.0</v>
      </c>
      <c r="C21" s="6">
        <v>3.0</v>
      </c>
      <c r="D21" s="6">
        <v>6.0</v>
      </c>
      <c r="E21" s="6">
        <v>2.0</v>
      </c>
      <c r="F21" s="6">
        <v>2.0</v>
      </c>
      <c r="G21" s="6">
        <v>0.0</v>
      </c>
      <c r="H21" s="161">
        <v>0.23076923076923078</v>
      </c>
      <c r="I21" s="161">
        <v>0.46153846153846156</v>
      </c>
      <c r="J21" s="161">
        <v>0.15384615384615385</v>
      </c>
      <c r="K21" s="6">
        <v>4.0</v>
      </c>
      <c r="L21" s="6">
        <v>0.0</v>
      </c>
      <c r="M21" s="6">
        <v>3.0</v>
      </c>
      <c r="N21" s="6">
        <v>0.0</v>
      </c>
      <c r="O21" s="6">
        <v>7.0</v>
      </c>
      <c r="P21" s="172">
        <v>0.5384615384615384</v>
      </c>
    </row>
    <row r="22">
      <c r="A22" s="184" t="s">
        <v>388</v>
      </c>
      <c r="B22" s="6">
        <v>12.0</v>
      </c>
      <c r="C22" s="6">
        <v>5.0</v>
      </c>
      <c r="D22" s="6">
        <v>1.0</v>
      </c>
      <c r="E22" s="6">
        <v>5.0</v>
      </c>
      <c r="F22" s="6">
        <v>1.0</v>
      </c>
      <c r="G22" s="6">
        <v>0.0</v>
      </c>
      <c r="H22" s="161">
        <v>0.4166666666666667</v>
      </c>
      <c r="I22" s="161">
        <v>0.08333333333333333</v>
      </c>
      <c r="J22" s="161">
        <v>0.08333333333333333</v>
      </c>
      <c r="K22" s="6">
        <v>9.0</v>
      </c>
      <c r="L22" s="6">
        <v>1.0</v>
      </c>
      <c r="M22" s="6">
        <v>1.0</v>
      </c>
      <c r="N22" s="6">
        <v>0.0</v>
      </c>
      <c r="O22" s="6">
        <v>11.0</v>
      </c>
      <c r="P22" s="172">
        <v>0.9166666666666666</v>
      </c>
    </row>
    <row r="23">
      <c r="A23" s="184" t="s">
        <v>515</v>
      </c>
      <c r="B23" s="6">
        <v>12.0</v>
      </c>
      <c r="C23" s="6">
        <v>1.0</v>
      </c>
      <c r="D23" s="6">
        <v>4.0</v>
      </c>
      <c r="E23" s="6">
        <v>7.0</v>
      </c>
      <c r="F23" s="6">
        <v>0.0</v>
      </c>
      <c r="G23" s="6">
        <v>0.0</v>
      </c>
      <c r="H23" s="161">
        <v>0.08333333333333333</v>
      </c>
      <c r="I23" s="161">
        <v>0.3333333333333333</v>
      </c>
      <c r="J23" s="161">
        <v>0.0</v>
      </c>
      <c r="K23" s="6">
        <v>2.0</v>
      </c>
      <c r="L23" s="6">
        <v>0.0</v>
      </c>
      <c r="M23" s="6">
        <v>1.0</v>
      </c>
      <c r="N23" s="6">
        <v>0.0</v>
      </c>
      <c r="O23" s="6">
        <v>3.0</v>
      </c>
      <c r="P23" s="172">
        <v>0.25</v>
      </c>
    </row>
    <row r="24">
      <c r="A24" s="184" t="s">
        <v>48</v>
      </c>
      <c r="B24" s="6">
        <v>11.0</v>
      </c>
      <c r="C24" s="6">
        <v>2.0</v>
      </c>
      <c r="D24" s="6">
        <v>4.0</v>
      </c>
      <c r="E24" s="6">
        <v>3.0</v>
      </c>
      <c r="F24" s="6">
        <v>2.0</v>
      </c>
      <c r="G24" s="6">
        <v>0.0</v>
      </c>
      <c r="H24" s="161">
        <v>0.18181818181818182</v>
      </c>
      <c r="I24" s="161">
        <v>0.36363636363636365</v>
      </c>
      <c r="J24" s="161">
        <v>0.18181818181818182</v>
      </c>
      <c r="K24" s="6">
        <v>2.0</v>
      </c>
      <c r="L24" s="6">
        <v>0.0</v>
      </c>
      <c r="M24" s="6">
        <v>1.0</v>
      </c>
      <c r="N24" s="6">
        <v>0.0</v>
      </c>
      <c r="O24" s="6">
        <v>3.0</v>
      </c>
      <c r="P24" s="172">
        <v>0.2727272727272727</v>
      </c>
    </row>
    <row r="25">
      <c r="A25" s="184" t="s">
        <v>53</v>
      </c>
      <c r="B25" s="6">
        <v>11.0</v>
      </c>
      <c r="C25" s="6">
        <v>3.0</v>
      </c>
      <c r="D25" s="6">
        <v>3.0</v>
      </c>
      <c r="E25" s="6">
        <v>4.0</v>
      </c>
      <c r="F25" s="6">
        <v>1.0</v>
      </c>
      <c r="G25" s="6">
        <v>0.0</v>
      </c>
      <c r="H25" s="161">
        <v>0.2727272727272727</v>
      </c>
      <c r="I25" s="161">
        <v>0.2727272727272727</v>
      </c>
      <c r="J25" s="161">
        <v>0.09090909090909091</v>
      </c>
      <c r="K25" s="6">
        <v>7.0</v>
      </c>
      <c r="L25" s="6">
        <v>0.0</v>
      </c>
      <c r="M25" s="6">
        <v>0.0</v>
      </c>
      <c r="N25" s="6">
        <v>0.0</v>
      </c>
      <c r="O25" s="6">
        <v>7.0</v>
      </c>
      <c r="P25" s="172">
        <v>0.6363636363636364</v>
      </c>
    </row>
    <row r="26">
      <c r="A26" s="184" t="s">
        <v>60</v>
      </c>
      <c r="B26" s="6">
        <v>11.0</v>
      </c>
      <c r="C26" s="6">
        <v>3.0</v>
      </c>
      <c r="D26" s="6">
        <v>4.0</v>
      </c>
      <c r="E26" s="6">
        <v>4.0</v>
      </c>
      <c r="F26" s="6">
        <v>0.0</v>
      </c>
      <c r="G26" s="6">
        <v>0.0</v>
      </c>
      <c r="H26" s="161">
        <v>0.2727272727272727</v>
      </c>
      <c r="I26" s="161">
        <v>0.36363636363636365</v>
      </c>
      <c r="J26" s="161">
        <v>0.0</v>
      </c>
      <c r="K26" s="6">
        <v>4.0</v>
      </c>
      <c r="L26" s="6">
        <v>1.0</v>
      </c>
      <c r="M26" s="6">
        <v>9.0</v>
      </c>
      <c r="N26" s="6">
        <v>0.0</v>
      </c>
      <c r="O26" s="6">
        <v>14.0</v>
      </c>
      <c r="P26" s="172">
        <v>1.2727272727272727</v>
      </c>
    </row>
    <row r="27">
      <c r="A27" s="184" t="s">
        <v>87</v>
      </c>
      <c r="B27" s="6">
        <v>11.0</v>
      </c>
      <c r="C27" s="6">
        <v>3.0</v>
      </c>
      <c r="D27" s="6">
        <v>4.0</v>
      </c>
      <c r="E27" s="6">
        <v>3.0</v>
      </c>
      <c r="F27" s="6">
        <v>1.0</v>
      </c>
      <c r="G27" s="6">
        <v>0.0</v>
      </c>
      <c r="H27" s="161">
        <v>0.2727272727272727</v>
      </c>
      <c r="I27" s="161">
        <v>0.36363636363636365</v>
      </c>
      <c r="J27" s="161">
        <v>0.09090909090909091</v>
      </c>
      <c r="K27" s="6">
        <v>2.0</v>
      </c>
      <c r="L27" s="6">
        <v>0.0</v>
      </c>
      <c r="M27" s="6">
        <v>1.0</v>
      </c>
      <c r="N27" s="6">
        <v>3.0</v>
      </c>
      <c r="O27" s="6">
        <v>6.0</v>
      </c>
      <c r="P27" s="172">
        <v>0.5454545454545454</v>
      </c>
    </row>
    <row r="28">
      <c r="A28" s="184" t="s">
        <v>93</v>
      </c>
      <c r="B28" s="6">
        <v>11.0</v>
      </c>
      <c r="C28" s="6">
        <v>6.0</v>
      </c>
      <c r="D28" s="6">
        <v>3.0</v>
      </c>
      <c r="E28" s="6">
        <v>1.0</v>
      </c>
      <c r="F28" s="6">
        <v>1.0</v>
      </c>
      <c r="G28" s="6">
        <v>0.0</v>
      </c>
      <c r="H28" s="161">
        <v>0.5454545454545454</v>
      </c>
      <c r="I28" s="161">
        <v>0.2727272727272727</v>
      </c>
      <c r="J28" s="161">
        <v>0.09090909090909091</v>
      </c>
      <c r="K28" s="6">
        <v>9.0</v>
      </c>
      <c r="L28" s="6">
        <v>0.0</v>
      </c>
      <c r="M28" s="6">
        <v>1.0</v>
      </c>
      <c r="N28" s="6">
        <v>3.0</v>
      </c>
      <c r="O28" s="6">
        <v>13.0</v>
      </c>
      <c r="P28" s="172">
        <v>1.1818181818181819</v>
      </c>
    </row>
    <row r="29">
      <c r="A29" s="184" t="s">
        <v>82</v>
      </c>
      <c r="B29" s="6">
        <v>11.0</v>
      </c>
      <c r="C29" s="6">
        <v>4.0</v>
      </c>
      <c r="D29" s="6">
        <v>3.0</v>
      </c>
      <c r="E29" s="6">
        <v>3.0</v>
      </c>
      <c r="F29" s="6">
        <v>1.0</v>
      </c>
      <c r="G29" s="6">
        <v>0.0</v>
      </c>
      <c r="H29" s="161">
        <v>0.36363636363636365</v>
      </c>
      <c r="I29" s="161">
        <v>0.2727272727272727</v>
      </c>
      <c r="J29" s="161">
        <v>0.09090909090909091</v>
      </c>
      <c r="K29" s="6">
        <v>4.0</v>
      </c>
      <c r="L29" s="6">
        <v>2.0</v>
      </c>
      <c r="M29" s="6">
        <v>1.0</v>
      </c>
      <c r="N29" s="6">
        <v>0.0</v>
      </c>
      <c r="O29" s="6">
        <v>7.0</v>
      </c>
      <c r="P29" s="172">
        <v>0.6363636363636364</v>
      </c>
    </row>
    <row r="30">
      <c r="A30" s="184" t="s">
        <v>83</v>
      </c>
      <c r="B30" s="6">
        <v>11.0</v>
      </c>
      <c r="C30" s="6">
        <v>4.0</v>
      </c>
      <c r="D30" s="6">
        <v>3.0</v>
      </c>
      <c r="E30" s="6">
        <v>4.0</v>
      </c>
      <c r="F30" s="6">
        <v>0.0</v>
      </c>
      <c r="G30" s="6">
        <v>0.0</v>
      </c>
      <c r="H30" s="161">
        <v>0.36363636363636365</v>
      </c>
      <c r="I30" s="161">
        <v>0.2727272727272727</v>
      </c>
      <c r="J30" s="161">
        <v>0.0</v>
      </c>
      <c r="K30" s="6">
        <v>3.0</v>
      </c>
      <c r="L30" s="6">
        <v>7.0</v>
      </c>
      <c r="M30" s="6">
        <v>0.0</v>
      </c>
      <c r="N30" s="6">
        <v>1.0</v>
      </c>
      <c r="O30" s="6">
        <v>11.0</v>
      </c>
      <c r="P30" s="172">
        <v>1.0</v>
      </c>
    </row>
    <row r="31">
      <c r="A31" s="184" t="s">
        <v>110</v>
      </c>
      <c r="B31" s="6">
        <v>10.0</v>
      </c>
      <c r="C31" s="6">
        <v>6.0</v>
      </c>
      <c r="D31" s="6">
        <v>0.0</v>
      </c>
      <c r="E31" s="6">
        <v>3.0</v>
      </c>
      <c r="F31" s="6">
        <v>1.0</v>
      </c>
      <c r="G31" s="6">
        <v>0.0</v>
      </c>
      <c r="H31" s="161">
        <v>0.6</v>
      </c>
      <c r="I31" s="161">
        <v>0.0</v>
      </c>
      <c r="J31" s="161">
        <v>0.1</v>
      </c>
      <c r="K31" s="6">
        <v>14.0</v>
      </c>
      <c r="L31" s="6">
        <v>2.0</v>
      </c>
      <c r="M31" s="6">
        <v>1.0</v>
      </c>
      <c r="N31" s="6">
        <v>0.0</v>
      </c>
      <c r="O31" s="6">
        <v>17.0</v>
      </c>
      <c r="P31" s="172">
        <v>1.7</v>
      </c>
    </row>
    <row r="32">
      <c r="A32" s="184" t="s">
        <v>106</v>
      </c>
      <c r="B32" s="6">
        <v>10.0</v>
      </c>
      <c r="C32" s="6">
        <v>2.0</v>
      </c>
      <c r="D32" s="6">
        <v>4.0</v>
      </c>
      <c r="E32" s="6">
        <v>4.0</v>
      </c>
      <c r="F32" s="6">
        <v>0.0</v>
      </c>
      <c r="G32" s="6">
        <v>0.0</v>
      </c>
      <c r="H32" s="161">
        <v>0.2</v>
      </c>
      <c r="I32" s="161">
        <v>0.4</v>
      </c>
      <c r="J32" s="161">
        <v>0.0</v>
      </c>
      <c r="K32" s="6">
        <v>6.0</v>
      </c>
      <c r="L32" s="6">
        <v>0.0</v>
      </c>
      <c r="M32" s="6">
        <v>0.0</v>
      </c>
      <c r="N32" s="6">
        <v>0.0</v>
      </c>
      <c r="O32" s="6">
        <v>6.0</v>
      </c>
      <c r="P32" s="172">
        <v>0.6</v>
      </c>
    </row>
    <row r="33">
      <c r="A33" s="184" t="s">
        <v>428</v>
      </c>
      <c r="B33" s="6">
        <v>10.0</v>
      </c>
      <c r="C33" s="6">
        <v>3.0</v>
      </c>
      <c r="D33" s="6">
        <v>2.0</v>
      </c>
      <c r="E33" s="6">
        <v>5.0</v>
      </c>
      <c r="F33" s="6">
        <v>0.0</v>
      </c>
      <c r="G33" s="6">
        <v>0.0</v>
      </c>
      <c r="H33" s="161">
        <v>0.3</v>
      </c>
      <c r="I33" s="161">
        <v>0.2</v>
      </c>
      <c r="J33" s="161">
        <v>0.0</v>
      </c>
      <c r="K33" s="6">
        <v>3.0</v>
      </c>
      <c r="L33" s="6">
        <v>2.0</v>
      </c>
      <c r="M33" s="6">
        <v>1.0</v>
      </c>
      <c r="N33" s="6">
        <v>0.0</v>
      </c>
      <c r="O33" s="6">
        <v>6.0</v>
      </c>
      <c r="P33" s="172">
        <v>0.6</v>
      </c>
    </row>
    <row r="34">
      <c r="A34" s="184" t="s">
        <v>363</v>
      </c>
      <c r="B34" s="6">
        <v>10.0</v>
      </c>
      <c r="C34" s="6">
        <v>7.0</v>
      </c>
      <c r="D34" s="6">
        <v>1.0</v>
      </c>
      <c r="E34" s="6">
        <v>2.0</v>
      </c>
      <c r="F34" s="6">
        <v>0.0</v>
      </c>
      <c r="G34" s="6">
        <v>0.0</v>
      </c>
      <c r="H34" s="161">
        <v>0.7</v>
      </c>
      <c r="I34" s="161">
        <v>0.1</v>
      </c>
      <c r="J34" s="161">
        <v>0.0</v>
      </c>
      <c r="K34" s="6">
        <v>16.0</v>
      </c>
      <c r="L34" s="6">
        <v>0.0</v>
      </c>
      <c r="M34" s="6">
        <v>2.0</v>
      </c>
      <c r="N34" s="6">
        <v>0.0</v>
      </c>
      <c r="O34" s="6">
        <v>18.0</v>
      </c>
      <c r="P34" s="172">
        <v>1.8</v>
      </c>
    </row>
    <row r="35">
      <c r="A35" s="184" t="s">
        <v>61</v>
      </c>
      <c r="B35" s="6">
        <v>9.0</v>
      </c>
      <c r="C35" s="6">
        <v>3.0</v>
      </c>
      <c r="D35" s="6">
        <v>4.0</v>
      </c>
      <c r="E35" s="6">
        <v>2.0</v>
      </c>
      <c r="F35" s="6">
        <v>0.0</v>
      </c>
      <c r="G35" s="6">
        <v>0.0</v>
      </c>
      <c r="H35" s="161">
        <v>0.3333333333333333</v>
      </c>
      <c r="I35" s="161">
        <v>0.4444444444444444</v>
      </c>
      <c r="J35" s="161">
        <v>0.0</v>
      </c>
      <c r="K35" s="6">
        <v>8.0</v>
      </c>
      <c r="L35" s="6">
        <v>0.0</v>
      </c>
      <c r="M35" s="6">
        <v>1.0</v>
      </c>
      <c r="N35" s="6">
        <v>0.0</v>
      </c>
      <c r="O35" s="6">
        <v>9.0</v>
      </c>
      <c r="P35" s="172">
        <v>1.0</v>
      </c>
    </row>
    <row r="36">
      <c r="A36" s="184" t="s">
        <v>495</v>
      </c>
      <c r="B36" s="6">
        <v>9.0</v>
      </c>
      <c r="C36" s="6">
        <v>2.0</v>
      </c>
      <c r="D36" s="6">
        <v>4.0</v>
      </c>
      <c r="E36" s="6">
        <v>0.0</v>
      </c>
      <c r="F36" s="6">
        <v>3.0</v>
      </c>
      <c r="G36" s="6">
        <v>0.0</v>
      </c>
      <c r="H36" s="161">
        <v>0.2222222222222222</v>
      </c>
      <c r="I36" s="161">
        <v>0.4444444444444444</v>
      </c>
      <c r="J36" s="161">
        <v>0.3333333333333333</v>
      </c>
      <c r="K36" s="6">
        <v>2.0</v>
      </c>
      <c r="L36" s="6">
        <v>0.0</v>
      </c>
      <c r="M36" s="6">
        <v>6.0</v>
      </c>
      <c r="N36" s="6">
        <v>0.0</v>
      </c>
      <c r="O36" s="6">
        <v>8.0</v>
      </c>
      <c r="P36" s="172">
        <v>0.8888888888888888</v>
      </c>
    </row>
    <row r="37">
      <c r="A37" s="184" t="s">
        <v>386</v>
      </c>
      <c r="B37" s="6">
        <v>9.0</v>
      </c>
      <c r="C37" s="6">
        <v>4.0</v>
      </c>
      <c r="D37" s="6">
        <v>1.0</v>
      </c>
      <c r="E37" s="6">
        <v>2.0</v>
      </c>
      <c r="F37" s="6">
        <v>2.0</v>
      </c>
      <c r="G37" s="6">
        <v>0.0</v>
      </c>
      <c r="H37" s="161">
        <v>0.4444444444444444</v>
      </c>
      <c r="I37" s="161">
        <v>0.1111111111111111</v>
      </c>
      <c r="J37" s="161">
        <v>0.2222222222222222</v>
      </c>
      <c r="K37" s="6">
        <v>6.0</v>
      </c>
      <c r="L37" s="6">
        <v>0.0</v>
      </c>
      <c r="M37" s="6">
        <v>4.0</v>
      </c>
      <c r="N37" s="6">
        <v>0.0</v>
      </c>
      <c r="O37" s="6">
        <v>10.0</v>
      </c>
      <c r="P37" s="172">
        <v>1.1111111111111112</v>
      </c>
    </row>
    <row r="38">
      <c r="A38" s="184" t="s">
        <v>117</v>
      </c>
      <c r="B38" s="6">
        <v>9.0</v>
      </c>
      <c r="C38" s="6">
        <v>5.0</v>
      </c>
      <c r="D38" s="6">
        <v>3.0</v>
      </c>
      <c r="E38" s="6">
        <v>0.0</v>
      </c>
      <c r="F38" s="6">
        <v>1.0</v>
      </c>
      <c r="G38" s="6">
        <v>0.0</v>
      </c>
      <c r="H38" s="161">
        <v>0.5555555555555556</v>
      </c>
      <c r="I38" s="161">
        <v>0.3333333333333333</v>
      </c>
      <c r="J38" s="161">
        <v>0.1111111111111111</v>
      </c>
      <c r="K38" s="6">
        <v>14.0</v>
      </c>
      <c r="L38" s="6">
        <v>0.0</v>
      </c>
      <c r="M38" s="6">
        <v>0.0</v>
      </c>
      <c r="N38" s="6">
        <v>0.0</v>
      </c>
      <c r="O38" s="6">
        <v>14.0</v>
      </c>
      <c r="P38" s="172">
        <v>1.5555555555555556</v>
      </c>
    </row>
    <row r="39">
      <c r="A39" s="184" t="s">
        <v>390</v>
      </c>
      <c r="B39" s="6">
        <v>9.0</v>
      </c>
      <c r="C39" s="6">
        <v>4.0</v>
      </c>
      <c r="D39" s="6">
        <v>2.0</v>
      </c>
      <c r="E39" s="6">
        <v>3.0</v>
      </c>
      <c r="F39" s="6">
        <v>0.0</v>
      </c>
      <c r="G39" s="6">
        <v>0.0</v>
      </c>
      <c r="H39" s="161">
        <v>0.4444444444444444</v>
      </c>
      <c r="I39" s="161">
        <v>0.2222222222222222</v>
      </c>
      <c r="J39" s="161">
        <v>0.0</v>
      </c>
      <c r="K39" s="6">
        <v>10.0</v>
      </c>
      <c r="L39" s="6">
        <v>0.0</v>
      </c>
      <c r="M39" s="6">
        <v>0.0</v>
      </c>
      <c r="N39" s="6">
        <v>0.0</v>
      </c>
      <c r="O39" s="6">
        <v>10.0</v>
      </c>
      <c r="P39" s="172">
        <v>1.1111111111111112</v>
      </c>
    </row>
    <row r="40">
      <c r="A40" s="184" t="s">
        <v>69</v>
      </c>
      <c r="B40" s="6">
        <v>8.0</v>
      </c>
      <c r="C40" s="6">
        <v>3.0</v>
      </c>
      <c r="D40" s="6">
        <v>3.0</v>
      </c>
      <c r="E40" s="6">
        <v>1.0</v>
      </c>
      <c r="F40" s="6">
        <v>1.0</v>
      </c>
      <c r="G40" s="6">
        <v>0.0</v>
      </c>
      <c r="H40" s="161">
        <v>0.375</v>
      </c>
      <c r="I40" s="161">
        <v>0.375</v>
      </c>
      <c r="J40" s="161">
        <v>0.125</v>
      </c>
      <c r="K40" s="6">
        <v>8.0</v>
      </c>
      <c r="L40" s="6">
        <v>0.0</v>
      </c>
      <c r="M40" s="6">
        <v>0.0</v>
      </c>
      <c r="N40" s="6">
        <v>0.0</v>
      </c>
      <c r="O40" s="6">
        <v>8.0</v>
      </c>
      <c r="P40" s="172">
        <v>1.0</v>
      </c>
    </row>
    <row r="41">
      <c r="A41" s="184" t="s">
        <v>95</v>
      </c>
      <c r="B41" s="6">
        <v>8.0</v>
      </c>
      <c r="C41" s="6">
        <v>3.0</v>
      </c>
      <c r="D41" s="6">
        <v>3.0</v>
      </c>
      <c r="E41" s="6">
        <v>1.0</v>
      </c>
      <c r="F41" s="6">
        <v>1.0</v>
      </c>
      <c r="G41" s="6">
        <v>0.0</v>
      </c>
      <c r="H41" s="161">
        <v>0.375</v>
      </c>
      <c r="I41" s="161">
        <v>0.375</v>
      </c>
      <c r="J41" s="161">
        <v>0.125</v>
      </c>
      <c r="K41" s="6">
        <v>5.0</v>
      </c>
      <c r="L41" s="6">
        <v>1.0</v>
      </c>
      <c r="M41" s="6">
        <v>0.0</v>
      </c>
      <c r="N41" s="6">
        <v>0.0</v>
      </c>
      <c r="O41" s="6">
        <v>6.0</v>
      </c>
      <c r="P41" s="172">
        <v>0.75</v>
      </c>
    </row>
    <row r="42">
      <c r="A42" s="184" t="s">
        <v>80</v>
      </c>
      <c r="B42" s="6">
        <v>8.0</v>
      </c>
      <c r="C42" s="6">
        <v>2.0</v>
      </c>
      <c r="D42" s="6">
        <v>2.0</v>
      </c>
      <c r="E42" s="6">
        <v>3.0</v>
      </c>
      <c r="F42" s="6">
        <v>1.0</v>
      </c>
      <c r="G42" s="6">
        <v>0.0</v>
      </c>
      <c r="H42" s="161">
        <v>0.25</v>
      </c>
      <c r="I42" s="161">
        <v>0.25</v>
      </c>
      <c r="J42" s="161">
        <v>0.125</v>
      </c>
      <c r="K42" s="6">
        <v>6.0</v>
      </c>
      <c r="L42" s="6">
        <v>0.0</v>
      </c>
      <c r="M42" s="6">
        <v>0.0</v>
      </c>
      <c r="N42" s="6">
        <v>0.0</v>
      </c>
      <c r="O42" s="6">
        <v>6.0</v>
      </c>
      <c r="P42" s="172">
        <v>0.75</v>
      </c>
    </row>
    <row r="43">
      <c r="A43" s="184" t="s">
        <v>520</v>
      </c>
      <c r="B43" s="6">
        <v>8.0</v>
      </c>
      <c r="C43" s="6">
        <v>0.0</v>
      </c>
      <c r="D43" s="6">
        <v>2.0</v>
      </c>
      <c r="E43" s="6">
        <v>2.0</v>
      </c>
      <c r="F43" s="6">
        <v>4.0</v>
      </c>
      <c r="G43" s="6">
        <v>0.0</v>
      </c>
      <c r="H43" s="161">
        <v>0.0</v>
      </c>
      <c r="I43" s="161">
        <v>0.25</v>
      </c>
      <c r="J43" s="161">
        <v>0.5</v>
      </c>
      <c r="K43" s="6">
        <v>0.0</v>
      </c>
      <c r="L43" s="6">
        <v>0.0</v>
      </c>
      <c r="M43" s="6">
        <v>1.0</v>
      </c>
      <c r="N43" s="6">
        <v>0.0</v>
      </c>
      <c r="O43" s="6">
        <v>1.0</v>
      </c>
      <c r="P43" s="172">
        <v>0.125</v>
      </c>
    </row>
    <row r="44">
      <c r="A44" s="184" t="s">
        <v>453</v>
      </c>
      <c r="B44" s="6">
        <v>8.0</v>
      </c>
      <c r="C44" s="6">
        <v>2.0</v>
      </c>
      <c r="D44" s="6">
        <v>1.0</v>
      </c>
      <c r="E44" s="6">
        <v>3.0</v>
      </c>
      <c r="F44" s="6">
        <v>2.0</v>
      </c>
      <c r="G44" s="6">
        <v>0.0</v>
      </c>
      <c r="H44" s="161">
        <v>0.25</v>
      </c>
      <c r="I44" s="161">
        <v>0.125</v>
      </c>
      <c r="J44" s="161">
        <v>0.25</v>
      </c>
      <c r="K44" s="6">
        <v>6.0</v>
      </c>
      <c r="L44" s="6">
        <v>0.0</v>
      </c>
      <c r="M44" s="6">
        <v>0.0</v>
      </c>
      <c r="N44" s="6">
        <v>0.0</v>
      </c>
      <c r="O44" s="6">
        <v>6.0</v>
      </c>
      <c r="P44" s="172">
        <v>0.75</v>
      </c>
    </row>
    <row r="45">
      <c r="A45" s="184" t="s">
        <v>519</v>
      </c>
      <c r="B45" s="6">
        <v>8.0</v>
      </c>
      <c r="C45" s="6">
        <v>0.0</v>
      </c>
      <c r="D45" s="6">
        <v>3.0</v>
      </c>
      <c r="E45" s="6">
        <v>4.0</v>
      </c>
      <c r="F45" s="6">
        <v>1.0</v>
      </c>
      <c r="G45" s="6">
        <v>0.0</v>
      </c>
      <c r="H45" s="161">
        <v>0.0</v>
      </c>
      <c r="I45" s="161">
        <v>0.375</v>
      </c>
      <c r="J45" s="161">
        <v>0.125</v>
      </c>
      <c r="K45" s="6">
        <v>1.0</v>
      </c>
      <c r="L45" s="6">
        <v>1.0</v>
      </c>
      <c r="M45" s="6">
        <v>0.0</v>
      </c>
      <c r="N45" s="6">
        <v>0.0</v>
      </c>
      <c r="O45" s="6">
        <v>2.0</v>
      </c>
      <c r="P45" s="172">
        <v>0.25</v>
      </c>
    </row>
    <row r="46">
      <c r="A46" s="184" t="s">
        <v>105</v>
      </c>
      <c r="B46" s="6">
        <v>8.0</v>
      </c>
      <c r="C46" s="6">
        <v>1.0</v>
      </c>
      <c r="D46" s="6">
        <v>4.0</v>
      </c>
      <c r="E46" s="6">
        <v>3.0</v>
      </c>
      <c r="F46" s="6">
        <v>0.0</v>
      </c>
      <c r="G46" s="6">
        <v>0.0</v>
      </c>
      <c r="H46" s="161">
        <v>0.125</v>
      </c>
      <c r="I46" s="161">
        <v>0.5</v>
      </c>
      <c r="J46" s="161">
        <v>0.0</v>
      </c>
      <c r="K46" s="6">
        <v>1.0</v>
      </c>
      <c r="L46" s="6">
        <v>0.0</v>
      </c>
      <c r="M46" s="6">
        <v>0.0</v>
      </c>
      <c r="N46" s="6">
        <v>0.0</v>
      </c>
      <c r="O46" s="6">
        <v>1.0</v>
      </c>
      <c r="P46" s="172">
        <v>0.125</v>
      </c>
    </row>
    <row r="47">
      <c r="A47" s="184" t="s">
        <v>522</v>
      </c>
      <c r="B47" s="6">
        <v>8.0</v>
      </c>
      <c r="C47" s="6">
        <v>0.0</v>
      </c>
      <c r="D47" s="6">
        <v>3.0</v>
      </c>
      <c r="E47" s="6">
        <v>5.0</v>
      </c>
      <c r="F47" s="6">
        <v>0.0</v>
      </c>
      <c r="G47" s="6">
        <v>0.0</v>
      </c>
      <c r="H47" s="161">
        <v>0.0</v>
      </c>
      <c r="I47" s="161">
        <v>0.375</v>
      </c>
      <c r="J47" s="161">
        <v>0.0</v>
      </c>
      <c r="K47" s="6">
        <v>0.0</v>
      </c>
      <c r="L47" s="6">
        <v>2.0</v>
      </c>
      <c r="M47" s="6">
        <v>1.0</v>
      </c>
      <c r="N47" s="6">
        <v>0.0</v>
      </c>
      <c r="O47" s="6">
        <v>3.0</v>
      </c>
      <c r="P47" s="172">
        <v>0.375</v>
      </c>
    </row>
    <row r="48">
      <c r="A48" s="184" t="s">
        <v>42</v>
      </c>
      <c r="B48" s="6">
        <v>7.0</v>
      </c>
      <c r="C48" s="6">
        <v>3.0</v>
      </c>
      <c r="D48" s="6">
        <v>1.0</v>
      </c>
      <c r="E48" s="6">
        <v>0.0</v>
      </c>
      <c r="F48" s="6">
        <v>3.0</v>
      </c>
      <c r="G48" s="6">
        <v>0.0</v>
      </c>
      <c r="H48" s="161">
        <v>0.42857142857142855</v>
      </c>
      <c r="I48" s="161">
        <v>0.14285714285714285</v>
      </c>
      <c r="J48" s="161">
        <v>0.42857142857142855</v>
      </c>
      <c r="K48" s="6">
        <v>1.0</v>
      </c>
      <c r="L48" s="6">
        <v>3.0</v>
      </c>
      <c r="M48" s="6">
        <v>0.0</v>
      </c>
      <c r="N48" s="6">
        <v>0.0</v>
      </c>
      <c r="O48" s="6">
        <v>4.0</v>
      </c>
      <c r="P48" s="172">
        <v>0.5714285714285714</v>
      </c>
    </row>
    <row r="49">
      <c r="A49" s="184" t="s">
        <v>52</v>
      </c>
      <c r="B49" s="6">
        <v>7.0</v>
      </c>
      <c r="C49" s="6">
        <v>2.0</v>
      </c>
      <c r="D49" s="6">
        <v>3.0</v>
      </c>
      <c r="E49" s="6">
        <v>2.0</v>
      </c>
      <c r="F49" s="6">
        <v>0.0</v>
      </c>
      <c r="G49" s="6">
        <v>0.0</v>
      </c>
      <c r="H49" s="161">
        <v>0.2857142857142857</v>
      </c>
      <c r="I49" s="161">
        <v>0.42857142857142855</v>
      </c>
      <c r="J49" s="161">
        <v>0.0</v>
      </c>
      <c r="K49" s="6">
        <v>2.0</v>
      </c>
      <c r="L49" s="6">
        <v>0.0</v>
      </c>
      <c r="M49" s="6">
        <v>1.0</v>
      </c>
      <c r="N49" s="6">
        <v>0.0</v>
      </c>
      <c r="O49" s="6">
        <v>3.0</v>
      </c>
      <c r="P49" s="172">
        <v>0.42857142857142855</v>
      </c>
    </row>
    <row r="50">
      <c r="A50" s="184" t="s">
        <v>43</v>
      </c>
      <c r="B50" s="6">
        <v>7.0</v>
      </c>
      <c r="C50" s="6">
        <v>4.0</v>
      </c>
      <c r="D50" s="6">
        <v>1.0</v>
      </c>
      <c r="E50" s="6">
        <v>2.0</v>
      </c>
      <c r="F50" s="6">
        <v>0.0</v>
      </c>
      <c r="G50" s="6">
        <v>0.0</v>
      </c>
      <c r="H50" s="161">
        <v>0.5714285714285714</v>
      </c>
      <c r="I50" s="161">
        <v>0.14285714285714285</v>
      </c>
      <c r="J50" s="161">
        <v>0.0</v>
      </c>
      <c r="K50" s="6">
        <v>8.0</v>
      </c>
      <c r="L50" s="6">
        <v>0.0</v>
      </c>
      <c r="M50" s="6">
        <v>0.0</v>
      </c>
      <c r="N50" s="6">
        <v>0.0</v>
      </c>
      <c r="O50" s="6">
        <v>8.0</v>
      </c>
      <c r="P50" s="172">
        <v>1.1428571428571428</v>
      </c>
    </row>
    <row r="51">
      <c r="A51" s="184" t="s">
        <v>72</v>
      </c>
      <c r="B51" s="6">
        <v>7.0</v>
      </c>
      <c r="C51" s="6">
        <v>4.0</v>
      </c>
      <c r="D51" s="6">
        <v>0.0</v>
      </c>
      <c r="E51" s="6">
        <v>3.0</v>
      </c>
      <c r="F51" s="6">
        <v>0.0</v>
      </c>
      <c r="G51" s="6">
        <v>0.0</v>
      </c>
      <c r="H51" s="161">
        <v>0.5714285714285714</v>
      </c>
      <c r="I51" s="161">
        <v>0.0</v>
      </c>
      <c r="J51" s="161">
        <v>0.0</v>
      </c>
      <c r="K51" s="6">
        <v>8.0</v>
      </c>
      <c r="L51" s="6">
        <v>0.0</v>
      </c>
      <c r="M51" s="6">
        <v>0.0</v>
      </c>
      <c r="N51" s="6">
        <v>0.0</v>
      </c>
      <c r="O51" s="6">
        <v>8.0</v>
      </c>
      <c r="P51" s="172">
        <v>1.1428571428571428</v>
      </c>
    </row>
    <row r="52">
      <c r="A52" s="184" t="s">
        <v>507</v>
      </c>
      <c r="B52" s="6">
        <v>7.0</v>
      </c>
      <c r="C52" s="6">
        <v>1.0</v>
      </c>
      <c r="D52" s="6">
        <v>4.0</v>
      </c>
      <c r="E52" s="6">
        <v>1.0</v>
      </c>
      <c r="F52" s="6">
        <v>1.0</v>
      </c>
      <c r="G52" s="6">
        <v>0.0</v>
      </c>
      <c r="H52" s="161">
        <v>0.14285714285714285</v>
      </c>
      <c r="I52" s="161">
        <v>0.5714285714285714</v>
      </c>
      <c r="J52" s="161">
        <v>0.14285714285714285</v>
      </c>
      <c r="K52" s="6">
        <v>0.0</v>
      </c>
      <c r="L52" s="6">
        <v>0.0</v>
      </c>
      <c r="M52" s="6">
        <v>1.0</v>
      </c>
      <c r="N52" s="6">
        <v>0.0</v>
      </c>
      <c r="O52" s="6">
        <v>1.0</v>
      </c>
      <c r="P52" s="172">
        <v>0.14285714285714285</v>
      </c>
    </row>
    <row r="53">
      <c r="A53" s="184" t="s">
        <v>39</v>
      </c>
      <c r="B53" s="6">
        <v>6.0</v>
      </c>
      <c r="C53" s="6">
        <v>1.0</v>
      </c>
      <c r="D53" s="6">
        <v>4.0</v>
      </c>
      <c r="E53" s="6">
        <v>1.0</v>
      </c>
      <c r="F53" s="6">
        <v>0.0</v>
      </c>
      <c r="G53" s="6">
        <v>0.0</v>
      </c>
      <c r="H53" s="161">
        <v>0.16666666666666666</v>
      </c>
      <c r="I53" s="161">
        <v>0.6666666666666666</v>
      </c>
      <c r="J53" s="161">
        <v>0.0</v>
      </c>
      <c r="K53" s="6">
        <v>4.0</v>
      </c>
      <c r="L53" s="6">
        <v>0.0</v>
      </c>
      <c r="M53" s="6">
        <v>1.0</v>
      </c>
      <c r="N53" s="6">
        <v>0.0</v>
      </c>
      <c r="O53" s="6">
        <v>5.0</v>
      </c>
      <c r="P53" s="172">
        <v>0.8333333333333334</v>
      </c>
    </row>
    <row r="54">
      <c r="A54" s="184" t="s">
        <v>51</v>
      </c>
      <c r="B54" s="6">
        <v>6.0</v>
      </c>
      <c r="C54" s="6">
        <v>2.0</v>
      </c>
      <c r="D54" s="6">
        <v>1.0</v>
      </c>
      <c r="E54" s="6">
        <v>2.0</v>
      </c>
      <c r="F54" s="6">
        <v>1.0</v>
      </c>
      <c r="G54" s="6">
        <v>0.0</v>
      </c>
      <c r="H54" s="161">
        <v>0.3333333333333333</v>
      </c>
      <c r="I54" s="161">
        <v>0.16666666666666666</v>
      </c>
      <c r="J54" s="161">
        <v>0.16666666666666666</v>
      </c>
      <c r="K54" s="6">
        <v>1.0</v>
      </c>
      <c r="L54" s="6">
        <v>1.0</v>
      </c>
      <c r="M54" s="6">
        <v>2.0</v>
      </c>
      <c r="N54" s="6">
        <v>1.0</v>
      </c>
      <c r="O54" s="6">
        <v>5.0</v>
      </c>
      <c r="P54" s="172">
        <v>0.8333333333333334</v>
      </c>
    </row>
    <row r="55">
      <c r="A55" s="184" t="s">
        <v>50</v>
      </c>
      <c r="B55" s="6">
        <v>6.0</v>
      </c>
      <c r="C55" s="6">
        <v>0.0</v>
      </c>
      <c r="D55" s="6">
        <v>5.0</v>
      </c>
      <c r="E55" s="6">
        <v>1.0</v>
      </c>
      <c r="F55" s="6">
        <v>0.0</v>
      </c>
      <c r="G55" s="6">
        <v>0.0</v>
      </c>
      <c r="H55" s="161">
        <v>0.0</v>
      </c>
      <c r="I55" s="161">
        <v>0.8333333333333334</v>
      </c>
      <c r="J55" s="161">
        <v>0.0</v>
      </c>
      <c r="K55" s="6">
        <v>1.0</v>
      </c>
      <c r="L55" s="6">
        <v>0.0</v>
      </c>
      <c r="M55" s="6">
        <v>0.0</v>
      </c>
      <c r="N55" s="6">
        <v>0.0</v>
      </c>
      <c r="O55" s="6">
        <v>1.0</v>
      </c>
      <c r="P55" s="172">
        <v>0.16666666666666666</v>
      </c>
    </row>
    <row r="56">
      <c r="A56" s="184" t="s">
        <v>74</v>
      </c>
      <c r="B56" s="6">
        <v>6.0</v>
      </c>
      <c r="C56" s="6">
        <v>3.0</v>
      </c>
      <c r="D56" s="6">
        <v>1.0</v>
      </c>
      <c r="E56" s="6">
        <v>2.0</v>
      </c>
      <c r="F56" s="6">
        <v>0.0</v>
      </c>
      <c r="G56" s="6">
        <v>0.0</v>
      </c>
      <c r="H56" s="161">
        <v>0.5</v>
      </c>
      <c r="I56" s="161">
        <v>0.16666666666666666</v>
      </c>
      <c r="J56" s="161">
        <v>0.0</v>
      </c>
      <c r="K56" s="6">
        <v>8.0</v>
      </c>
      <c r="L56" s="6">
        <v>0.0</v>
      </c>
      <c r="M56" s="6">
        <v>0.0</v>
      </c>
      <c r="N56" s="6">
        <v>0.0</v>
      </c>
      <c r="O56" s="6">
        <v>8.0</v>
      </c>
      <c r="P56" s="172">
        <v>1.3333333333333333</v>
      </c>
    </row>
    <row r="57">
      <c r="A57" s="184" t="s">
        <v>498</v>
      </c>
      <c r="B57" s="6">
        <v>6.0</v>
      </c>
      <c r="C57" s="6">
        <v>1.0</v>
      </c>
      <c r="D57" s="6">
        <v>0.0</v>
      </c>
      <c r="E57" s="6">
        <v>3.0</v>
      </c>
      <c r="F57" s="6">
        <v>2.0</v>
      </c>
      <c r="G57" s="6">
        <v>0.0</v>
      </c>
      <c r="H57" s="161">
        <v>0.16666666666666666</v>
      </c>
      <c r="I57" s="161">
        <v>0.0</v>
      </c>
      <c r="J57" s="161">
        <v>0.3333333333333333</v>
      </c>
      <c r="K57" s="6">
        <v>2.0</v>
      </c>
      <c r="L57" s="6">
        <v>0.0</v>
      </c>
      <c r="M57" s="6">
        <v>0.0</v>
      </c>
      <c r="N57" s="6">
        <v>0.0</v>
      </c>
      <c r="O57" s="6">
        <v>2.0</v>
      </c>
      <c r="P57" s="172">
        <v>0.3333333333333333</v>
      </c>
    </row>
    <row r="58">
      <c r="A58" s="184" t="s">
        <v>505</v>
      </c>
      <c r="B58" s="6">
        <v>6.0</v>
      </c>
      <c r="C58" s="6">
        <v>0.0</v>
      </c>
      <c r="D58" s="6">
        <v>4.0</v>
      </c>
      <c r="E58" s="6">
        <v>1.0</v>
      </c>
      <c r="F58" s="6">
        <v>1.0</v>
      </c>
      <c r="G58" s="6">
        <v>0.0</v>
      </c>
      <c r="H58" s="161">
        <v>0.0</v>
      </c>
      <c r="I58" s="161">
        <v>0.6666666666666666</v>
      </c>
      <c r="J58" s="161">
        <v>0.16666666666666666</v>
      </c>
      <c r="K58" s="6">
        <v>0.0</v>
      </c>
      <c r="L58" s="6">
        <v>1.0</v>
      </c>
      <c r="M58" s="6">
        <v>0.0</v>
      </c>
      <c r="N58" s="6">
        <v>0.0</v>
      </c>
      <c r="O58" s="6">
        <v>1.0</v>
      </c>
      <c r="P58" s="172">
        <v>0.16666666666666666</v>
      </c>
    </row>
    <row r="59">
      <c r="A59" s="184" t="s">
        <v>512</v>
      </c>
      <c r="B59" s="6">
        <v>6.0</v>
      </c>
      <c r="C59" s="6">
        <v>0.0</v>
      </c>
      <c r="D59" s="6">
        <v>2.0</v>
      </c>
      <c r="E59" s="6">
        <v>3.0</v>
      </c>
      <c r="F59" s="6">
        <v>1.0</v>
      </c>
      <c r="G59" s="6">
        <v>0.0</v>
      </c>
      <c r="H59" s="161">
        <v>0.0</v>
      </c>
      <c r="I59" s="161">
        <v>0.3333333333333333</v>
      </c>
      <c r="J59" s="161">
        <v>0.16666666666666666</v>
      </c>
      <c r="K59" s="6">
        <v>0.0</v>
      </c>
      <c r="L59" s="6">
        <v>0.0</v>
      </c>
      <c r="M59" s="6">
        <v>0.0</v>
      </c>
      <c r="N59" s="6">
        <v>0.0</v>
      </c>
      <c r="O59" s="6">
        <v>0.0</v>
      </c>
      <c r="P59" s="172">
        <v>0.0</v>
      </c>
    </row>
    <row r="60">
      <c r="A60" s="184" t="s">
        <v>397</v>
      </c>
      <c r="B60" s="6">
        <v>6.0</v>
      </c>
      <c r="C60" s="6">
        <v>4.0</v>
      </c>
      <c r="D60" s="6">
        <v>1.0</v>
      </c>
      <c r="E60" s="6">
        <v>0.0</v>
      </c>
      <c r="F60" s="6">
        <v>1.0</v>
      </c>
      <c r="G60" s="6">
        <v>0.0</v>
      </c>
      <c r="H60" s="161">
        <v>0.6666666666666666</v>
      </c>
      <c r="I60" s="161">
        <v>0.16666666666666666</v>
      </c>
      <c r="J60" s="161">
        <v>0.16666666666666666</v>
      </c>
      <c r="K60" s="6">
        <v>5.0</v>
      </c>
      <c r="L60" s="6">
        <v>6.0</v>
      </c>
      <c r="M60" s="6">
        <v>0.0</v>
      </c>
      <c r="N60" s="6">
        <v>0.0</v>
      </c>
      <c r="O60" s="6">
        <v>11.0</v>
      </c>
      <c r="P60" s="172">
        <v>1.8333333333333333</v>
      </c>
    </row>
    <row r="61">
      <c r="A61" s="184" t="s">
        <v>418</v>
      </c>
      <c r="B61" s="6">
        <v>6.0</v>
      </c>
      <c r="C61" s="6">
        <v>2.0</v>
      </c>
      <c r="D61" s="6">
        <v>0.0</v>
      </c>
      <c r="E61" s="6">
        <v>3.0</v>
      </c>
      <c r="F61" s="6">
        <v>1.0</v>
      </c>
      <c r="G61" s="6">
        <v>0.0</v>
      </c>
      <c r="H61" s="161">
        <v>0.3333333333333333</v>
      </c>
      <c r="I61" s="161">
        <v>0.0</v>
      </c>
      <c r="J61" s="161">
        <v>0.16666666666666666</v>
      </c>
      <c r="K61" s="6">
        <v>0.0</v>
      </c>
      <c r="L61" s="6">
        <v>1.0</v>
      </c>
      <c r="M61" s="6">
        <v>3.0</v>
      </c>
      <c r="N61" s="6">
        <v>0.0</v>
      </c>
      <c r="O61" s="6">
        <v>4.0</v>
      </c>
      <c r="P61" s="172">
        <v>0.6666666666666666</v>
      </c>
    </row>
    <row r="62">
      <c r="A62" s="184" t="s">
        <v>373</v>
      </c>
      <c r="B62" s="6">
        <v>6.0</v>
      </c>
      <c r="C62" s="6">
        <v>3.0</v>
      </c>
      <c r="D62" s="6">
        <v>1.0</v>
      </c>
      <c r="E62" s="6">
        <v>2.0</v>
      </c>
      <c r="F62" s="6">
        <v>0.0</v>
      </c>
      <c r="G62" s="6">
        <v>0.0</v>
      </c>
      <c r="H62" s="161">
        <v>0.5</v>
      </c>
      <c r="I62" s="161">
        <v>0.16666666666666666</v>
      </c>
      <c r="J62" s="161">
        <v>0.0</v>
      </c>
      <c r="K62" s="6">
        <v>3.0</v>
      </c>
      <c r="L62" s="6">
        <v>1.0</v>
      </c>
      <c r="M62" s="6">
        <v>0.0</v>
      </c>
      <c r="N62" s="6">
        <v>0.0</v>
      </c>
      <c r="O62" s="6">
        <v>4.0</v>
      </c>
      <c r="P62" s="172">
        <v>0.6666666666666666</v>
      </c>
    </row>
    <row r="63">
      <c r="A63" s="184" t="s">
        <v>377</v>
      </c>
      <c r="B63" s="6">
        <v>6.0</v>
      </c>
      <c r="C63" s="6">
        <v>3.0</v>
      </c>
      <c r="D63" s="6">
        <v>1.0</v>
      </c>
      <c r="E63" s="6">
        <v>2.0</v>
      </c>
      <c r="F63" s="6">
        <v>0.0</v>
      </c>
      <c r="G63" s="6">
        <v>0.0</v>
      </c>
      <c r="H63" s="161">
        <v>0.5</v>
      </c>
      <c r="I63" s="161">
        <v>0.16666666666666666</v>
      </c>
      <c r="J63" s="161">
        <v>0.0</v>
      </c>
      <c r="K63" s="6">
        <v>4.0</v>
      </c>
      <c r="L63" s="6">
        <v>1.0</v>
      </c>
      <c r="M63" s="6">
        <v>3.0</v>
      </c>
      <c r="N63" s="6">
        <v>0.0</v>
      </c>
      <c r="O63" s="6">
        <v>8.0</v>
      </c>
      <c r="P63" s="172">
        <v>1.3333333333333333</v>
      </c>
    </row>
    <row r="64">
      <c r="A64" s="184" t="s">
        <v>499</v>
      </c>
      <c r="B64" s="6">
        <v>6.0</v>
      </c>
      <c r="C64" s="6">
        <v>1.0</v>
      </c>
      <c r="D64" s="6">
        <v>1.0</v>
      </c>
      <c r="E64" s="6">
        <v>4.0</v>
      </c>
      <c r="F64" s="6">
        <v>0.0</v>
      </c>
      <c r="G64" s="6">
        <v>0.0</v>
      </c>
      <c r="H64" s="161">
        <v>0.16666666666666666</v>
      </c>
      <c r="I64" s="161">
        <v>0.16666666666666666</v>
      </c>
      <c r="J64" s="161">
        <v>0.0</v>
      </c>
      <c r="K64" s="6">
        <v>0.0</v>
      </c>
      <c r="L64" s="6">
        <v>2.0</v>
      </c>
      <c r="M64" s="6">
        <v>0.0</v>
      </c>
      <c r="N64" s="6">
        <v>0.0</v>
      </c>
      <c r="O64" s="6">
        <v>2.0</v>
      </c>
      <c r="P64" s="172">
        <v>0.3333333333333333</v>
      </c>
    </row>
    <row r="65">
      <c r="A65" s="184" t="s">
        <v>114</v>
      </c>
      <c r="B65" s="6">
        <v>6.0</v>
      </c>
      <c r="C65" s="6">
        <v>1.0</v>
      </c>
      <c r="D65" s="6">
        <v>1.0</v>
      </c>
      <c r="E65" s="6">
        <v>4.0</v>
      </c>
      <c r="F65" s="6">
        <v>0.0</v>
      </c>
      <c r="G65" s="6">
        <v>0.0</v>
      </c>
      <c r="H65" s="161">
        <v>0.16666666666666666</v>
      </c>
      <c r="I65" s="161">
        <v>0.16666666666666666</v>
      </c>
      <c r="J65" s="161">
        <v>0.0</v>
      </c>
      <c r="K65" s="6">
        <v>2.0</v>
      </c>
      <c r="L65" s="6">
        <v>0.0</v>
      </c>
      <c r="M65" s="6">
        <v>0.0</v>
      </c>
      <c r="N65" s="6">
        <v>0.0</v>
      </c>
      <c r="O65" s="6">
        <v>2.0</v>
      </c>
      <c r="P65" s="172">
        <v>0.3333333333333333</v>
      </c>
    </row>
    <row r="66">
      <c r="A66" s="184" t="s">
        <v>401</v>
      </c>
      <c r="B66" s="6">
        <v>5.0</v>
      </c>
      <c r="C66" s="6">
        <v>2.0</v>
      </c>
      <c r="D66" s="6">
        <v>0.0</v>
      </c>
      <c r="E66" s="6">
        <v>0.0</v>
      </c>
      <c r="F66" s="6">
        <v>3.0</v>
      </c>
      <c r="G66" s="6">
        <v>0.0</v>
      </c>
      <c r="H66" s="161">
        <v>0.4</v>
      </c>
      <c r="I66" s="161">
        <v>0.0</v>
      </c>
      <c r="J66" s="161">
        <v>0.6</v>
      </c>
      <c r="K66" s="6">
        <v>0.0</v>
      </c>
      <c r="L66" s="6">
        <v>0.0</v>
      </c>
      <c r="M66" s="6">
        <v>4.0</v>
      </c>
      <c r="N66" s="6">
        <v>0.0</v>
      </c>
      <c r="O66" s="6">
        <v>4.0</v>
      </c>
      <c r="P66" s="172">
        <v>0.8</v>
      </c>
    </row>
    <row r="67">
      <c r="A67" s="184" t="s">
        <v>375</v>
      </c>
      <c r="B67" s="6">
        <v>5.0</v>
      </c>
      <c r="C67" s="6">
        <v>2.0</v>
      </c>
      <c r="D67" s="6">
        <v>1.0</v>
      </c>
      <c r="E67" s="6">
        <v>0.0</v>
      </c>
      <c r="F67" s="6">
        <v>2.0</v>
      </c>
      <c r="G67" s="6">
        <v>0.0</v>
      </c>
      <c r="H67" s="161">
        <v>0.4</v>
      </c>
      <c r="I67" s="161">
        <v>0.2</v>
      </c>
      <c r="J67" s="161">
        <v>0.4</v>
      </c>
      <c r="K67" s="6">
        <v>0.0</v>
      </c>
      <c r="L67" s="6">
        <v>0.0</v>
      </c>
      <c r="M67" s="6">
        <v>3.0</v>
      </c>
      <c r="N67" s="6">
        <v>2.0</v>
      </c>
      <c r="O67" s="6">
        <v>5.0</v>
      </c>
      <c r="P67" s="172">
        <v>1.0</v>
      </c>
    </row>
    <row r="68">
      <c r="A68" s="184" t="s">
        <v>402</v>
      </c>
      <c r="B68" s="6">
        <v>5.0</v>
      </c>
      <c r="C68" s="6">
        <v>2.0</v>
      </c>
      <c r="D68" s="6">
        <v>1.0</v>
      </c>
      <c r="E68" s="6">
        <v>0.0</v>
      </c>
      <c r="F68" s="6">
        <v>2.0</v>
      </c>
      <c r="G68" s="6">
        <v>0.0</v>
      </c>
      <c r="H68" s="161">
        <v>0.4</v>
      </c>
      <c r="I68" s="161">
        <v>0.2</v>
      </c>
      <c r="J68" s="161">
        <v>0.4</v>
      </c>
      <c r="K68" s="6">
        <v>3.0</v>
      </c>
      <c r="L68" s="6">
        <v>0.0</v>
      </c>
      <c r="M68" s="6">
        <v>0.0</v>
      </c>
      <c r="N68" s="6">
        <v>0.0</v>
      </c>
      <c r="O68" s="6">
        <v>3.0</v>
      </c>
      <c r="P68" s="172">
        <v>0.6</v>
      </c>
    </row>
    <row r="69">
      <c r="A69" s="184" t="s">
        <v>483</v>
      </c>
      <c r="B69" s="6">
        <v>5.0</v>
      </c>
      <c r="C69" s="6">
        <v>1.0</v>
      </c>
      <c r="D69" s="6">
        <v>1.0</v>
      </c>
      <c r="E69" s="6">
        <v>1.0</v>
      </c>
      <c r="F69" s="6">
        <v>2.0</v>
      </c>
      <c r="G69" s="6">
        <v>0.0</v>
      </c>
      <c r="H69" s="161">
        <v>0.2</v>
      </c>
      <c r="I69" s="161">
        <v>0.2</v>
      </c>
      <c r="J69" s="161">
        <v>0.4</v>
      </c>
      <c r="K69" s="6">
        <v>1.0</v>
      </c>
      <c r="L69" s="6">
        <v>0.0</v>
      </c>
      <c r="M69" s="6">
        <v>2.0</v>
      </c>
      <c r="N69" s="6">
        <v>0.0</v>
      </c>
      <c r="O69" s="6">
        <v>3.0</v>
      </c>
      <c r="P69" s="172">
        <v>0.6</v>
      </c>
    </row>
    <row r="70">
      <c r="A70" s="184" t="s">
        <v>366</v>
      </c>
      <c r="B70" s="6">
        <v>5.0</v>
      </c>
      <c r="C70" s="6">
        <v>3.0</v>
      </c>
      <c r="D70" s="6">
        <v>0.0</v>
      </c>
      <c r="E70" s="6">
        <v>0.0</v>
      </c>
      <c r="F70" s="6">
        <v>2.0</v>
      </c>
      <c r="G70" s="6">
        <v>0.0</v>
      </c>
      <c r="H70" s="161">
        <v>0.6</v>
      </c>
      <c r="I70" s="161">
        <v>0.0</v>
      </c>
      <c r="J70" s="161">
        <v>0.4</v>
      </c>
      <c r="K70" s="6">
        <v>0.0</v>
      </c>
      <c r="L70" s="6">
        <v>3.0</v>
      </c>
      <c r="M70" s="6">
        <v>4.0</v>
      </c>
      <c r="N70" s="6">
        <v>0.0</v>
      </c>
      <c r="O70" s="6">
        <v>7.0</v>
      </c>
      <c r="P70" s="172">
        <v>1.4</v>
      </c>
    </row>
    <row r="71">
      <c r="A71" s="184" t="s">
        <v>452</v>
      </c>
      <c r="B71" s="6">
        <v>5.0</v>
      </c>
      <c r="C71" s="6">
        <v>1.0</v>
      </c>
      <c r="D71" s="6">
        <v>2.0</v>
      </c>
      <c r="E71" s="6">
        <v>1.0</v>
      </c>
      <c r="F71" s="6">
        <v>1.0</v>
      </c>
      <c r="G71" s="6">
        <v>0.0</v>
      </c>
      <c r="H71" s="161">
        <v>0.2</v>
      </c>
      <c r="I71" s="161">
        <v>0.4</v>
      </c>
      <c r="J71" s="161">
        <v>0.2</v>
      </c>
      <c r="K71" s="6">
        <v>0.0</v>
      </c>
      <c r="L71" s="6">
        <v>0.0</v>
      </c>
      <c r="M71" s="6">
        <v>0.0</v>
      </c>
      <c r="N71" s="6">
        <v>3.0</v>
      </c>
      <c r="O71" s="6">
        <v>3.0</v>
      </c>
      <c r="P71" s="172">
        <v>0.6</v>
      </c>
    </row>
    <row r="72">
      <c r="A72" s="184" t="s">
        <v>368</v>
      </c>
      <c r="B72" s="6">
        <v>5.0</v>
      </c>
      <c r="C72" s="6">
        <v>3.0</v>
      </c>
      <c r="D72" s="6">
        <v>1.0</v>
      </c>
      <c r="E72" s="6">
        <v>0.0</v>
      </c>
      <c r="F72" s="6">
        <v>1.0</v>
      </c>
      <c r="G72" s="6">
        <v>0.0</v>
      </c>
      <c r="H72" s="161">
        <v>0.6</v>
      </c>
      <c r="I72" s="161">
        <v>0.2</v>
      </c>
      <c r="J72" s="161">
        <v>0.2</v>
      </c>
      <c r="K72" s="6">
        <v>0.0</v>
      </c>
      <c r="L72" s="6">
        <v>0.0</v>
      </c>
      <c r="M72" s="6">
        <v>4.0</v>
      </c>
      <c r="N72" s="6">
        <v>3.0</v>
      </c>
      <c r="O72" s="6">
        <v>7.0</v>
      </c>
      <c r="P72" s="172">
        <v>1.4</v>
      </c>
    </row>
    <row r="73">
      <c r="A73" s="184" t="s">
        <v>411</v>
      </c>
      <c r="B73" s="6">
        <v>5.0</v>
      </c>
      <c r="C73" s="6">
        <v>1.0</v>
      </c>
      <c r="D73" s="6">
        <v>2.0</v>
      </c>
      <c r="E73" s="6">
        <v>2.0</v>
      </c>
      <c r="F73" s="6">
        <v>0.0</v>
      </c>
      <c r="G73" s="6">
        <v>0.0</v>
      </c>
      <c r="H73" s="161">
        <v>0.2</v>
      </c>
      <c r="I73" s="161">
        <v>0.4</v>
      </c>
      <c r="J73" s="161">
        <v>0.0</v>
      </c>
      <c r="K73" s="6">
        <v>2.0</v>
      </c>
      <c r="L73" s="6">
        <v>0.0</v>
      </c>
      <c r="M73" s="6">
        <v>0.0</v>
      </c>
      <c r="N73" s="6">
        <v>0.0</v>
      </c>
      <c r="O73" s="6">
        <v>2.0</v>
      </c>
      <c r="P73" s="172">
        <v>0.4</v>
      </c>
    </row>
    <row r="74">
      <c r="A74" s="184" t="s">
        <v>116</v>
      </c>
      <c r="B74" s="6">
        <v>5.0</v>
      </c>
      <c r="C74" s="6">
        <v>1.0</v>
      </c>
      <c r="D74" s="6">
        <v>2.0</v>
      </c>
      <c r="E74" s="6">
        <v>2.0</v>
      </c>
      <c r="F74" s="6">
        <v>0.0</v>
      </c>
      <c r="G74" s="6">
        <v>0.0</v>
      </c>
      <c r="H74" s="161">
        <v>0.2</v>
      </c>
      <c r="I74" s="161">
        <v>0.4</v>
      </c>
      <c r="J74" s="161">
        <v>0.0</v>
      </c>
      <c r="K74" s="6">
        <v>2.0</v>
      </c>
      <c r="L74" s="6">
        <v>0.0</v>
      </c>
      <c r="M74" s="6">
        <v>0.0</v>
      </c>
      <c r="N74" s="6">
        <v>0.0</v>
      </c>
      <c r="O74" s="6">
        <v>2.0</v>
      </c>
      <c r="P74" s="172">
        <v>0.4</v>
      </c>
    </row>
    <row r="75">
      <c r="A75" s="184" t="s">
        <v>525</v>
      </c>
      <c r="B75" s="6">
        <v>5.0</v>
      </c>
      <c r="C75" s="6">
        <v>0.0</v>
      </c>
      <c r="D75" s="6">
        <v>1.0</v>
      </c>
      <c r="E75" s="6">
        <v>4.0</v>
      </c>
      <c r="F75" s="6">
        <v>0.0</v>
      </c>
      <c r="G75" s="6">
        <v>0.0</v>
      </c>
      <c r="H75" s="161">
        <v>0.0</v>
      </c>
      <c r="I75" s="161">
        <v>0.2</v>
      </c>
      <c r="J75" s="161">
        <v>0.0</v>
      </c>
      <c r="K75" s="6">
        <v>0.0</v>
      </c>
      <c r="L75" s="6">
        <v>0.0</v>
      </c>
      <c r="M75" s="6">
        <v>0.0</v>
      </c>
      <c r="N75" s="6">
        <v>0.0</v>
      </c>
      <c r="O75" s="6">
        <v>0.0</v>
      </c>
      <c r="P75" s="172">
        <v>0.0</v>
      </c>
    </row>
    <row r="76">
      <c r="A76" s="184" t="s">
        <v>63</v>
      </c>
      <c r="B76" s="6">
        <v>4.0</v>
      </c>
      <c r="C76" s="6">
        <v>0.0</v>
      </c>
      <c r="D76" s="6">
        <v>2.0</v>
      </c>
      <c r="E76" s="6">
        <v>0.0</v>
      </c>
      <c r="F76" s="6">
        <v>2.0</v>
      </c>
      <c r="G76" s="6">
        <v>0.0</v>
      </c>
      <c r="H76" s="161">
        <v>0.0</v>
      </c>
      <c r="I76" s="161">
        <v>0.5</v>
      </c>
      <c r="J76" s="161">
        <v>0.5</v>
      </c>
      <c r="K76" s="6">
        <v>0.0</v>
      </c>
      <c r="L76" s="6">
        <v>0.0</v>
      </c>
      <c r="M76" s="6">
        <v>0.0</v>
      </c>
      <c r="N76" s="6">
        <v>0.0</v>
      </c>
      <c r="O76" s="6">
        <v>0.0</v>
      </c>
      <c r="P76" s="172">
        <v>0.0</v>
      </c>
    </row>
    <row r="77">
      <c r="A77" s="184" t="s">
        <v>63</v>
      </c>
      <c r="B77" s="6">
        <v>4.0</v>
      </c>
      <c r="C77" s="6">
        <v>0.0</v>
      </c>
      <c r="D77" s="6">
        <v>2.0</v>
      </c>
      <c r="E77" s="6">
        <v>0.0</v>
      </c>
      <c r="F77" s="6">
        <v>2.0</v>
      </c>
      <c r="G77" s="6">
        <v>0.0</v>
      </c>
      <c r="H77" s="6">
        <v>0.0</v>
      </c>
      <c r="I77" s="6">
        <v>0.5</v>
      </c>
      <c r="J77" s="6">
        <v>0.5</v>
      </c>
      <c r="K77" s="6">
        <v>0.0</v>
      </c>
      <c r="L77" s="6">
        <v>0.0</v>
      </c>
      <c r="M77" s="6">
        <v>0.0</v>
      </c>
      <c r="N77" s="6">
        <v>0.0</v>
      </c>
      <c r="O77" s="6">
        <v>0.0</v>
      </c>
      <c r="P77" s="172">
        <v>0.0</v>
      </c>
    </row>
    <row r="78">
      <c r="A78" s="184" t="s">
        <v>55</v>
      </c>
      <c r="B78" s="6">
        <v>4.0</v>
      </c>
      <c r="C78" s="6">
        <v>2.0</v>
      </c>
      <c r="D78" s="6">
        <v>0.0</v>
      </c>
      <c r="E78" s="6">
        <v>2.0</v>
      </c>
      <c r="F78" s="6">
        <v>0.0</v>
      </c>
      <c r="G78" s="6">
        <v>0.0</v>
      </c>
      <c r="H78" s="161">
        <v>0.5</v>
      </c>
      <c r="I78" s="161">
        <v>0.0</v>
      </c>
      <c r="J78" s="161">
        <v>0.0</v>
      </c>
      <c r="K78" s="6">
        <v>4.0</v>
      </c>
      <c r="L78" s="6">
        <v>0.0</v>
      </c>
      <c r="M78" s="6">
        <v>0.0</v>
      </c>
      <c r="N78" s="6">
        <v>0.0</v>
      </c>
      <c r="O78" s="6">
        <v>4.0</v>
      </c>
      <c r="P78" s="172">
        <v>1.0</v>
      </c>
    </row>
    <row r="79">
      <c r="A79" s="184" t="s">
        <v>67</v>
      </c>
      <c r="B79" s="6">
        <v>4.0</v>
      </c>
      <c r="C79" s="6">
        <v>0.0</v>
      </c>
      <c r="D79" s="6">
        <v>3.0</v>
      </c>
      <c r="E79" s="6">
        <v>0.0</v>
      </c>
      <c r="F79" s="6">
        <v>1.0</v>
      </c>
      <c r="G79" s="6">
        <v>0.0</v>
      </c>
      <c r="H79" s="161">
        <v>0.0</v>
      </c>
      <c r="I79" s="161">
        <v>0.75</v>
      </c>
      <c r="J79" s="161">
        <v>0.25</v>
      </c>
      <c r="K79" s="6">
        <v>1.0</v>
      </c>
      <c r="L79" s="6">
        <v>0.0</v>
      </c>
      <c r="M79" s="6">
        <v>0.0</v>
      </c>
      <c r="N79" s="6">
        <v>0.0</v>
      </c>
      <c r="O79" s="6">
        <v>1.0</v>
      </c>
      <c r="P79" s="172">
        <v>0.25</v>
      </c>
    </row>
    <row r="80">
      <c r="A80" s="184" t="s">
        <v>66</v>
      </c>
      <c r="B80" s="6">
        <v>4.0</v>
      </c>
      <c r="C80" s="6">
        <v>1.0</v>
      </c>
      <c r="D80" s="6">
        <v>1.0</v>
      </c>
      <c r="E80" s="6">
        <v>1.0</v>
      </c>
      <c r="F80" s="6">
        <v>1.0</v>
      </c>
      <c r="G80" s="6">
        <v>0.0</v>
      </c>
      <c r="H80" s="161">
        <v>0.25</v>
      </c>
      <c r="I80" s="161">
        <v>0.25</v>
      </c>
      <c r="J80" s="161">
        <v>0.25</v>
      </c>
      <c r="K80" s="6">
        <v>2.0</v>
      </c>
      <c r="L80" s="6">
        <v>1.0</v>
      </c>
      <c r="M80" s="6">
        <v>0.0</v>
      </c>
      <c r="N80" s="6">
        <v>0.0</v>
      </c>
      <c r="O80" s="6">
        <v>3.0</v>
      </c>
      <c r="P80" s="172">
        <v>0.75</v>
      </c>
    </row>
    <row r="81">
      <c r="A81" s="184" t="s">
        <v>86</v>
      </c>
      <c r="B81" s="6">
        <v>4.0</v>
      </c>
      <c r="C81" s="6">
        <v>0.0</v>
      </c>
      <c r="D81" s="6">
        <v>1.0</v>
      </c>
      <c r="E81" s="6">
        <v>1.0</v>
      </c>
      <c r="F81" s="6">
        <v>2.0</v>
      </c>
      <c r="G81" s="6">
        <v>0.0</v>
      </c>
      <c r="H81" s="161">
        <v>0.0</v>
      </c>
      <c r="I81" s="161">
        <v>0.25</v>
      </c>
      <c r="J81" s="161">
        <v>0.5</v>
      </c>
      <c r="K81" s="6">
        <v>0.0</v>
      </c>
      <c r="L81" s="6">
        <v>0.0</v>
      </c>
      <c r="M81" s="6">
        <v>0.0</v>
      </c>
      <c r="N81" s="6">
        <v>0.0</v>
      </c>
      <c r="O81" s="6">
        <v>0.0</v>
      </c>
      <c r="P81" s="172">
        <v>0.0</v>
      </c>
    </row>
    <row r="82">
      <c r="A82" s="184" t="s">
        <v>526</v>
      </c>
      <c r="B82" s="6">
        <v>4.0</v>
      </c>
      <c r="C82" s="6">
        <v>0.0</v>
      </c>
      <c r="D82" s="6">
        <v>0.0</v>
      </c>
      <c r="E82" s="6">
        <v>2.0</v>
      </c>
      <c r="F82" s="6">
        <v>2.0</v>
      </c>
      <c r="G82" s="6">
        <v>0.0</v>
      </c>
      <c r="H82" s="161">
        <v>0.0</v>
      </c>
      <c r="I82" s="161">
        <v>0.0</v>
      </c>
      <c r="J82" s="161">
        <v>0.5</v>
      </c>
      <c r="K82" s="6">
        <v>0.0</v>
      </c>
      <c r="L82" s="6">
        <v>0.0</v>
      </c>
      <c r="M82" s="6">
        <v>0.0</v>
      </c>
      <c r="N82" s="6">
        <v>0.0</v>
      </c>
      <c r="O82" s="6">
        <v>0.0</v>
      </c>
      <c r="P82" s="172">
        <v>0.0</v>
      </c>
    </row>
    <row r="83">
      <c r="A83" s="184" t="s">
        <v>529</v>
      </c>
      <c r="B83" s="6">
        <v>4.0</v>
      </c>
      <c r="C83" s="6">
        <v>0.0</v>
      </c>
      <c r="D83" s="6">
        <v>2.0</v>
      </c>
      <c r="E83" s="6">
        <v>1.0</v>
      </c>
      <c r="F83" s="6">
        <v>1.0</v>
      </c>
      <c r="G83" s="6">
        <v>0.0</v>
      </c>
      <c r="H83" s="161">
        <v>0.0</v>
      </c>
      <c r="I83" s="161">
        <v>0.5</v>
      </c>
      <c r="J83" s="161">
        <v>0.25</v>
      </c>
      <c r="K83" s="6">
        <v>0.0</v>
      </c>
      <c r="L83" s="6">
        <v>1.0</v>
      </c>
      <c r="M83" s="6">
        <v>0.0</v>
      </c>
      <c r="N83" s="6">
        <v>0.0</v>
      </c>
      <c r="O83" s="6">
        <v>1.0</v>
      </c>
      <c r="P83" s="172">
        <v>0.25</v>
      </c>
    </row>
    <row r="84">
      <c r="A84" s="184" t="s">
        <v>38</v>
      </c>
      <c r="B84" s="6">
        <v>4.0</v>
      </c>
      <c r="C84" s="6">
        <v>1.0</v>
      </c>
      <c r="D84" s="6">
        <v>1.0</v>
      </c>
      <c r="E84" s="6">
        <v>1.0</v>
      </c>
      <c r="F84" s="6">
        <v>1.0</v>
      </c>
      <c r="G84" s="6">
        <v>0.0</v>
      </c>
      <c r="H84" s="161">
        <v>0.25</v>
      </c>
      <c r="I84" s="161">
        <v>0.25</v>
      </c>
      <c r="J84" s="161">
        <v>0.25</v>
      </c>
      <c r="K84" s="6">
        <v>1.0</v>
      </c>
      <c r="L84" s="6">
        <v>0.0</v>
      </c>
      <c r="M84" s="6">
        <v>0.0</v>
      </c>
      <c r="N84" s="6">
        <v>0.0</v>
      </c>
      <c r="O84" s="6">
        <v>1.0</v>
      </c>
      <c r="P84" s="172">
        <v>0.25</v>
      </c>
    </row>
    <row r="85">
      <c r="A85" s="184" t="s">
        <v>502</v>
      </c>
      <c r="B85" s="6">
        <v>4.0</v>
      </c>
      <c r="C85" s="6">
        <v>1.0</v>
      </c>
      <c r="D85" s="6">
        <v>2.0</v>
      </c>
      <c r="E85" s="6">
        <v>1.0</v>
      </c>
      <c r="F85" s="6">
        <v>0.0</v>
      </c>
      <c r="G85" s="6">
        <v>0.0</v>
      </c>
      <c r="H85" s="161">
        <v>0.25</v>
      </c>
      <c r="I85" s="161">
        <v>0.5</v>
      </c>
      <c r="J85" s="161">
        <v>0.0</v>
      </c>
      <c r="K85" s="6">
        <v>0.0</v>
      </c>
      <c r="L85" s="6">
        <v>0.0</v>
      </c>
      <c r="M85" s="6">
        <v>3.0</v>
      </c>
      <c r="N85" s="6">
        <v>0.0</v>
      </c>
      <c r="O85" s="6">
        <v>3.0</v>
      </c>
      <c r="P85" s="172">
        <v>0.75</v>
      </c>
    </row>
    <row r="86">
      <c r="A86" s="184" t="s">
        <v>527</v>
      </c>
      <c r="B86" s="6">
        <v>4.0</v>
      </c>
      <c r="C86" s="6">
        <v>0.0</v>
      </c>
      <c r="D86" s="6">
        <v>2.0</v>
      </c>
      <c r="E86" s="6">
        <v>2.0</v>
      </c>
      <c r="F86" s="6">
        <v>0.0</v>
      </c>
      <c r="G86" s="6">
        <v>0.0</v>
      </c>
      <c r="H86" s="161">
        <v>0.0</v>
      </c>
      <c r="I86" s="161">
        <v>0.5</v>
      </c>
      <c r="J86" s="161">
        <v>0.0</v>
      </c>
      <c r="K86" s="6">
        <v>0.0</v>
      </c>
      <c r="L86" s="6">
        <v>0.0</v>
      </c>
      <c r="M86" s="6">
        <v>0.0</v>
      </c>
      <c r="N86" s="6">
        <v>0.0</v>
      </c>
      <c r="O86" s="6">
        <v>0.0</v>
      </c>
      <c r="P86" s="172">
        <v>0.0</v>
      </c>
    </row>
    <row r="87">
      <c r="A87" s="184" t="s">
        <v>530</v>
      </c>
      <c r="B87" s="6">
        <v>4.0</v>
      </c>
      <c r="C87" s="6">
        <v>0.0</v>
      </c>
      <c r="D87" s="6">
        <v>2.0</v>
      </c>
      <c r="E87" s="6">
        <v>2.0</v>
      </c>
      <c r="F87" s="6">
        <v>0.0</v>
      </c>
      <c r="G87" s="6">
        <v>0.0</v>
      </c>
      <c r="H87" s="161">
        <v>0.0</v>
      </c>
      <c r="I87" s="161">
        <v>0.5</v>
      </c>
      <c r="J87" s="161">
        <v>0.0</v>
      </c>
      <c r="K87" s="6">
        <v>0.0</v>
      </c>
      <c r="L87" s="6">
        <v>0.0</v>
      </c>
      <c r="M87" s="6">
        <v>0.0</v>
      </c>
      <c r="N87" s="6">
        <v>0.0</v>
      </c>
      <c r="O87" s="6">
        <v>0.0</v>
      </c>
      <c r="P87" s="172">
        <v>0.0</v>
      </c>
    </row>
    <row r="88">
      <c r="A88" s="184" t="s">
        <v>530</v>
      </c>
      <c r="B88" s="6">
        <v>4.0</v>
      </c>
      <c r="C88" s="6">
        <v>0.0</v>
      </c>
      <c r="D88" s="6">
        <v>2.0</v>
      </c>
      <c r="E88" s="6">
        <v>2.0</v>
      </c>
      <c r="F88" s="6">
        <v>0.0</v>
      </c>
      <c r="G88" s="6">
        <v>0.0</v>
      </c>
      <c r="H88" s="6">
        <v>0.0</v>
      </c>
      <c r="I88" s="6">
        <v>0.5</v>
      </c>
      <c r="J88" s="6">
        <v>0.0</v>
      </c>
      <c r="K88" s="6">
        <v>0.0</v>
      </c>
      <c r="L88" s="6">
        <v>0.0</v>
      </c>
      <c r="M88" s="6">
        <v>0.0</v>
      </c>
      <c r="N88" s="6">
        <v>0.0</v>
      </c>
      <c r="O88" s="6">
        <v>0.0</v>
      </c>
      <c r="P88" s="172">
        <v>0.0</v>
      </c>
    </row>
    <row r="89">
      <c r="A89" s="184" t="s">
        <v>455</v>
      </c>
      <c r="B89" s="6">
        <v>4.0</v>
      </c>
      <c r="C89" s="6">
        <v>2.0</v>
      </c>
      <c r="D89" s="6">
        <v>1.0</v>
      </c>
      <c r="E89" s="6">
        <v>1.0</v>
      </c>
      <c r="F89" s="6">
        <v>0.0</v>
      </c>
      <c r="G89" s="6">
        <v>0.0</v>
      </c>
      <c r="H89" s="161">
        <v>0.5</v>
      </c>
      <c r="I89" s="161">
        <v>0.25</v>
      </c>
      <c r="J89" s="161">
        <v>0.0</v>
      </c>
      <c r="K89" s="6">
        <v>4.0</v>
      </c>
      <c r="L89" s="6">
        <v>0.0</v>
      </c>
      <c r="M89" s="6">
        <v>0.0</v>
      </c>
      <c r="N89" s="6">
        <v>0.0</v>
      </c>
      <c r="O89" s="6">
        <v>4.0</v>
      </c>
      <c r="P89" s="172">
        <v>1.0</v>
      </c>
    </row>
    <row r="90">
      <c r="A90" s="184" t="s">
        <v>447</v>
      </c>
      <c r="B90" s="6">
        <v>4.0</v>
      </c>
      <c r="C90" s="6">
        <v>3.0</v>
      </c>
      <c r="D90" s="6">
        <v>0.0</v>
      </c>
      <c r="E90" s="6">
        <v>1.0</v>
      </c>
      <c r="F90" s="6">
        <v>0.0</v>
      </c>
      <c r="G90" s="6">
        <v>0.0</v>
      </c>
      <c r="H90" s="6">
        <v>0.75</v>
      </c>
      <c r="I90" s="6">
        <v>0.0</v>
      </c>
      <c r="J90" s="6">
        <v>0.0</v>
      </c>
      <c r="K90" s="6">
        <v>0.0</v>
      </c>
      <c r="L90" s="6">
        <v>2.0</v>
      </c>
      <c r="M90" s="6">
        <v>4.0</v>
      </c>
      <c r="N90" s="6">
        <v>0.0</v>
      </c>
      <c r="O90" s="6">
        <v>6.0</v>
      </c>
      <c r="P90" s="172">
        <v>1.5</v>
      </c>
    </row>
    <row r="91">
      <c r="A91" s="184" t="s">
        <v>44</v>
      </c>
      <c r="B91" s="6">
        <v>3.0</v>
      </c>
      <c r="C91" s="6">
        <v>0.0</v>
      </c>
      <c r="D91" s="6">
        <v>0.0</v>
      </c>
      <c r="E91" s="6">
        <v>3.0</v>
      </c>
      <c r="F91" s="6">
        <v>0.0</v>
      </c>
      <c r="G91" s="6">
        <v>0.0</v>
      </c>
      <c r="H91" s="161">
        <v>0.0</v>
      </c>
      <c r="I91" s="161">
        <v>0.0</v>
      </c>
      <c r="J91" s="161">
        <v>0.0</v>
      </c>
      <c r="K91" s="6">
        <v>0.0</v>
      </c>
      <c r="L91" s="6">
        <v>0.0</v>
      </c>
      <c r="M91" s="6">
        <v>0.0</v>
      </c>
      <c r="N91" s="6">
        <v>0.0</v>
      </c>
      <c r="O91" s="6">
        <v>0.0</v>
      </c>
      <c r="P91" s="172">
        <v>0.0</v>
      </c>
    </row>
    <row r="92">
      <c r="A92" s="184" t="s">
        <v>44</v>
      </c>
      <c r="B92" s="6">
        <v>3.0</v>
      </c>
      <c r="C92" s="6">
        <v>0.0</v>
      </c>
      <c r="D92" s="6">
        <v>0.0</v>
      </c>
      <c r="E92" s="6">
        <v>3.0</v>
      </c>
      <c r="F92" s="6">
        <v>0.0</v>
      </c>
      <c r="G92" s="6">
        <v>0.0</v>
      </c>
      <c r="H92" s="6">
        <v>0.0</v>
      </c>
      <c r="I92" s="6">
        <v>0.0</v>
      </c>
      <c r="J92" s="6">
        <v>0.0</v>
      </c>
      <c r="K92" s="6">
        <v>0.0</v>
      </c>
      <c r="L92" s="6">
        <v>0.0</v>
      </c>
      <c r="M92" s="6">
        <v>0.0</v>
      </c>
      <c r="N92" s="6">
        <v>0.0</v>
      </c>
      <c r="O92" s="6">
        <v>0.0</v>
      </c>
      <c r="P92" s="172">
        <v>0.0</v>
      </c>
    </row>
    <row r="93">
      <c r="A93" s="184" t="s">
        <v>71</v>
      </c>
      <c r="B93" s="6">
        <v>3.0</v>
      </c>
      <c r="C93" s="6">
        <v>1.0</v>
      </c>
      <c r="D93" s="6">
        <v>1.0</v>
      </c>
      <c r="E93" s="6">
        <v>1.0</v>
      </c>
      <c r="F93" s="6">
        <v>0.0</v>
      </c>
      <c r="G93" s="6">
        <v>0.0</v>
      </c>
      <c r="H93" s="161">
        <v>0.3333333333333333</v>
      </c>
      <c r="I93" s="161">
        <v>0.3333333333333333</v>
      </c>
      <c r="J93" s="161">
        <v>0.0</v>
      </c>
      <c r="K93" s="6">
        <v>1.0</v>
      </c>
      <c r="L93" s="6">
        <v>0.0</v>
      </c>
      <c r="M93" s="6">
        <v>0.0</v>
      </c>
      <c r="N93" s="6">
        <v>0.0</v>
      </c>
      <c r="O93" s="6">
        <v>1.0</v>
      </c>
      <c r="P93" s="172">
        <v>0.3333333333333333</v>
      </c>
    </row>
    <row r="94">
      <c r="A94" s="184" t="s">
        <v>381</v>
      </c>
      <c r="B94" s="6">
        <v>3.0</v>
      </c>
      <c r="C94" s="6">
        <v>1.0</v>
      </c>
      <c r="D94" s="6">
        <v>0.0</v>
      </c>
      <c r="E94" s="6">
        <v>0.0</v>
      </c>
      <c r="F94" s="6">
        <v>2.0</v>
      </c>
      <c r="G94" s="6">
        <v>0.0</v>
      </c>
      <c r="H94" s="161">
        <v>0.3333333333333333</v>
      </c>
      <c r="I94" s="161">
        <v>0.0</v>
      </c>
      <c r="J94" s="161">
        <v>0.6666666666666666</v>
      </c>
      <c r="K94" s="6">
        <v>1.0</v>
      </c>
      <c r="L94" s="6">
        <v>0.0</v>
      </c>
      <c r="M94" s="6">
        <v>0.0</v>
      </c>
      <c r="N94" s="6">
        <v>0.0</v>
      </c>
      <c r="O94" s="6">
        <v>1.0</v>
      </c>
      <c r="P94" s="172">
        <v>0.3333333333333333</v>
      </c>
    </row>
    <row r="95">
      <c r="A95" s="184" t="s">
        <v>490</v>
      </c>
      <c r="B95" s="6">
        <v>3.0</v>
      </c>
      <c r="C95" s="6">
        <v>1.0</v>
      </c>
      <c r="D95" s="6">
        <v>0.0</v>
      </c>
      <c r="E95" s="6">
        <v>0.0</v>
      </c>
      <c r="F95" s="6">
        <v>2.0</v>
      </c>
      <c r="G95" s="6">
        <v>0.0</v>
      </c>
      <c r="H95" s="161">
        <v>0.3333333333333333</v>
      </c>
      <c r="I95" s="161">
        <v>0.0</v>
      </c>
      <c r="J95" s="161">
        <v>0.6666666666666666</v>
      </c>
      <c r="K95" s="6">
        <v>0.0</v>
      </c>
      <c r="L95" s="6">
        <v>0.0</v>
      </c>
      <c r="M95" s="6">
        <v>0.0</v>
      </c>
      <c r="N95" s="6">
        <v>3.0</v>
      </c>
      <c r="O95" s="6">
        <v>3.0</v>
      </c>
      <c r="P95" s="172">
        <v>1.0</v>
      </c>
    </row>
    <row r="96">
      <c r="A96" s="184" t="s">
        <v>534</v>
      </c>
      <c r="B96" s="6">
        <v>3.0</v>
      </c>
      <c r="C96" s="6">
        <v>0.0</v>
      </c>
      <c r="D96" s="6">
        <v>2.0</v>
      </c>
      <c r="E96" s="6">
        <v>0.0</v>
      </c>
      <c r="F96" s="6">
        <v>1.0</v>
      </c>
      <c r="G96" s="6">
        <v>0.0</v>
      </c>
      <c r="H96" s="161">
        <v>0.0</v>
      </c>
      <c r="I96" s="161">
        <v>0.6666666666666666</v>
      </c>
      <c r="J96" s="161">
        <v>0.3333333333333333</v>
      </c>
      <c r="K96" s="6">
        <v>1.0</v>
      </c>
      <c r="L96" s="6">
        <v>0.0</v>
      </c>
      <c r="M96" s="6">
        <v>0.0</v>
      </c>
      <c r="N96" s="6">
        <v>0.0</v>
      </c>
      <c r="O96" s="6">
        <v>1.0</v>
      </c>
      <c r="P96" s="172">
        <v>0.3333333333333333</v>
      </c>
    </row>
    <row r="97">
      <c r="A97" s="184" t="s">
        <v>420</v>
      </c>
      <c r="B97" s="6">
        <v>3.0</v>
      </c>
      <c r="C97" s="6">
        <v>1.0</v>
      </c>
      <c r="D97" s="6">
        <v>1.0</v>
      </c>
      <c r="E97" s="6">
        <v>0.0</v>
      </c>
      <c r="F97" s="6">
        <v>1.0</v>
      </c>
      <c r="G97" s="6">
        <v>0.0</v>
      </c>
      <c r="H97" s="161">
        <v>0.3333333333333333</v>
      </c>
      <c r="I97" s="161">
        <v>0.3333333333333333</v>
      </c>
      <c r="J97" s="161">
        <v>0.3333333333333333</v>
      </c>
      <c r="K97" s="6">
        <v>2.0</v>
      </c>
      <c r="L97" s="6">
        <v>0.0</v>
      </c>
      <c r="M97" s="6">
        <v>0.0</v>
      </c>
      <c r="N97" s="6">
        <v>0.0</v>
      </c>
      <c r="O97" s="6">
        <v>2.0</v>
      </c>
      <c r="P97" s="172">
        <v>0.6666666666666666</v>
      </c>
    </row>
    <row r="98">
      <c r="A98" s="184" t="s">
        <v>430</v>
      </c>
      <c r="B98" s="6">
        <v>3.0</v>
      </c>
      <c r="C98" s="6">
        <v>0.0</v>
      </c>
      <c r="D98" s="6">
        <v>1.0</v>
      </c>
      <c r="E98" s="6">
        <v>1.0</v>
      </c>
      <c r="F98" s="6">
        <v>1.0</v>
      </c>
      <c r="G98" s="6">
        <v>0.0</v>
      </c>
      <c r="H98" s="161">
        <v>0.0</v>
      </c>
      <c r="I98" s="161">
        <v>0.3333333333333333</v>
      </c>
      <c r="J98" s="161">
        <v>0.3333333333333333</v>
      </c>
      <c r="K98" s="6">
        <v>0.0</v>
      </c>
      <c r="L98" s="6">
        <v>0.0</v>
      </c>
      <c r="M98" s="6">
        <v>0.0</v>
      </c>
      <c r="N98" s="6">
        <v>0.0</v>
      </c>
      <c r="O98" s="6">
        <v>0.0</v>
      </c>
      <c r="P98" s="172">
        <v>0.0</v>
      </c>
    </row>
    <row r="99">
      <c r="A99" s="184" t="s">
        <v>478</v>
      </c>
      <c r="B99" s="6">
        <v>3.0</v>
      </c>
      <c r="C99" s="6">
        <v>0.0</v>
      </c>
      <c r="D99" s="6">
        <v>1.0</v>
      </c>
      <c r="E99" s="6">
        <v>1.0</v>
      </c>
      <c r="F99" s="6">
        <v>1.0</v>
      </c>
      <c r="G99" s="6">
        <v>0.0</v>
      </c>
      <c r="H99" s="161">
        <v>0.0</v>
      </c>
      <c r="I99" s="161">
        <v>0.3333333333333333</v>
      </c>
      <c r="J99" s="161">
        <v>0.3333333333333333</v>
      </c>
      <c r="K99" s="6">
        <v>0.0</v>
      </c>
      <c r="L99" s="6">
        <v>0.0</v>
      </c>
      <c r="M99" s="6">
        <v>0.0</v>
      </c>
      <c r="N99" s="6">
        <v>0.0</v>
      </c>
      <c r="O99" s="6">
        <v>0.0</v>
      </c>
      <c r="P99" s="172">
        <v>0.0</v>
      </c>
    </row>
    <row r="100">
      <c r="A100" s="184" t="s">
        <v>448</v>
      </c>
      <c r="B100" s="6">
        <v>3.0</v>
      </c>
      <c r="C100" s="6">
        <v>2.0</v>
      </c>
      <c r="D100" s="6">
        <v>0.0</v>
      </c>
      <c r="E100" s="6">
        <v>0.0</v>
      </c>
      <c r="F100" s="6">
        <v>1.0</v>
      </c>
      <c r="G100" s="6">
        <v>0.0</v>
      </c>
      <c r="H100" s="161">
        <v>0.6666666666666666</v>
      </c>
      <c r="I100" s="161">
        <v>0.0</v>
      </c>
      <c r="J100" s="161">
        <v>0.3333333333333333</v>
      </c>
      <c r="K100" s="6">
        <v>4.0</v>
      </c>
      <c r="L100" s="6">
        <v>0.0</v>
      </c>
      <c r="M100" s="6">
        <v>0.0</v>
      </c>
      <c r="N100" s="6">
        <v>0.0</v>
      </c>
      <c r="O100" s="6">
        <v>4.0</v>
      </c>
      <c r="P100" s="172">
        <v>1.3333333333333333</v>
      </c>
    </row>
    <row r="101">
      <c r="A101" s="184" t="s">
        <v>523</v>
      </c>
      <c r="B101" s="6">
        <v>3.0</v>
      </c>
      <c r="C101" s="6">
        <v>0.0</v>
      </c>
      <c r="D101" s="6">
        <v>0.0</v>
      </c>
      <c r="E101" s="6">
        <v>2.0</v>
      </c>
      <c r="F101" s="6">
        <v>1.0</v>
      </c>
      <c r="G101" s="6">
        <v>0.0</v>
      </c>
      <c r="H101" s="161">
        <v>0.0</v>
      </c>
      <c r="I101" s="161">
        <v>0.0</v>
      </c>
      <c r="J101" s="161">
        <v>0.3333333333333333</v>
      </c>
      <c r="K101" s="6">
        <v>0.0</v>
      </c>
      <c r="L101" s="6">
        <v>0.0</v>
      </c>
      <c r="M101" s="6">
        <v>0.0</v>
      </c>
      <c r="N101" s="6">
        <v>0.0</v>
      </c>
      <c r="O101" s="6">
        <v>0.0</v>
      </c>
      <c r="P101" s="172">
        <v>0.0</v>
      </c>
    </row>
    <row r="102">
      <c r="A102" s="184" t="s">
        <v>532</v>
      </c>
      <c r="B102" s="6">
        <v>3.0</v>
      </c>
      <c r="C102" s="6">
        <v>0.0</v>
      </c>
      <c r="D102" s="6">
        <v>0.0</v>
      </c>
      <c r="E102" s="6">
        <v>2.0</v>
      </c>
      <c r="F102" s="6">
        <v>1.0</v>
      </c>
      <c r="G102" s="6">
        <v>0.0</v>
      </c>
      <c r="H102" s="161">
        <v>0.0</v>
      </c>
      <c r="I102" s="161">
        <v>0.0</v>
      </c>
      <c r="J102" s="161">
        <v>0.3333333333333333</v>
      </c>
      <c r="K102" s="6">
        <v>0.0</v>
      </c>
      <c r="L102" s="6">
        <v>0.0</v>
      </c>
      <c r="M102" s="6">
        <v>0.0</v>
      </c>
      <c r="N102" s="6">
        <v>0.0</v>
      </c>
      <c r="O102" s="6">
        <v>0.0</v>
      </c>
      <c r="P102" s="172">
        <v>0.0</v>
      </c>
    </row>
    <row r="103">
      <c r="A103" s="184" t="s">
        <v>448</v>
      </c>
      <c r="B103" s="6">
        <v>3.0</v>
      </c>
      <c r="C103" s="6">
        <v>2.0</v>
      </c>
      <c r="D103" s="6">
        <v>0.0</v>
      </c>
      <c r="E103" s="6">
        <v>0.0</v>
      </c>
      <c r="F103" s="6">
        <v>1.0</v>
      </c>
      <c r="G103" s="6">
        <v>0.0</v>
      </c>
      <c r="H103" s="6">
        <v>0.6666666666666666</v>
      </c>
      <c r="I103" s="6">
        <v>0.0</v>
      </c>
      <c r="J103" s="6">
        <v>0.3333333333333333</v>
      </c>
      <c r="K103" s="6">
        <v>4.0</v>
      </c>
      <c r="L103" s="6">
        <v>0.0</v>
      </c>
      <c r="M103" s="6">
        <v>0.0</v>
      </c>
      <c r="N103" s="6">
        <v>0.0</v>
      </c>
      <c r="O103" s="6">
        <v>4.0</v>
      </c>
      <c r="P103" s="172">
        <v>1.3333333333333333</v>
      </c>
    </row>
    <row r="104">
      <c r="A104" s="184" t="s">
        <v>533</v>
      </c>
      <c r="B104" s="6">
        <v>3.0</v>
      </c>
      <c r="C104" s="6">
        <v>0.0</v>
      </c>
      <c r="D104" s="6">
        <v>2.0</v>
      </c>
      <c r="E104" s="6">
        <v>1.0</v>
      </c>
      <c r="F104" s="6">
        <v>0.0</v>
      </c>
      <c r="G104" s="6">
        <v>0.0</v>
      </c>
      <c r="H104" s="161">
        <v>0.0</v>
      </c>
      <c r="I104" s="161">
        <v>0.6666666666666666</v>
      </c>
      <c r="J104" s="161">
        <v>0.0</v>
      </c>
      <c r="K104" s="6">
        <v>0.0</v>
      </c>
      <c r="L104" s="6">
        <v>0.0</v>
      </c>
      <c r="M104" s="6">
        <v>0.0</v>
      </c>
      <c r="N104" s="6">
        <v>0.0</v>
      </c>
      <c r="O104" s="6">
        <v>0.0</v>
      </c>
      <c r="P104" s="172">
        <v>0.0</v>
      </c>
    </row>
    <row r="105">
      <c r="A105" s="184" t="s">
        <v>416</v>
      </c>
      <c r="B105" s="6">
        <v>3.0</v>
      </c>
      <c r="C105" s="6">
        <v>1.0</v>
      </c>
      <c r="D105" s="6">
        <v>1.0</v>
      </c>
      <c r="E105" s="6">
        <v>1.0</v>
      </c>
      <c r="F105" s="6">
        <v>0.0</v>
      </c>
      <c r="G105" s="6">
        <v>0.0</v>
      </c>
      <c r="H105" s="161">
        <v>0.3333333333333333</v>
      </c>
      <c r="I105" s="161">
        <v>0.3333333333333333</v>
      </c>
      <c r="J105" s="161">
        <v>0.0</v>
      </c>
      <c r="K105" s="6">
        <v>1.0</v>
      </c>
      <c r="L105" s="6">
        <v>0.0</v>
      </c>
      <c r="M105" s="6">
        <v>0.0</v>
      </c>
      <c r="N105" s="6">
        <v>0.0</v>
      </c>
      <c r="O105" s="6">
        <v>1.0</v>
      </c>
      <c r="P105" s="172">
        <v>0.3333333333333333</v>
      </c>
    </row>
    <row r="106">
      <c r="A106" s="184" t="s">
        <v>497</v>
      </c>
      <c r="B106" s="6">
        <v>3.0</v>
      </c>
      <c r="C106" s="6">
        <v>1.0</v>
      </c>
      <c r="D106" s="6">
        <v>1.0</v>
      </c>
      <c r="E106" s="6">
        <v>1.0</v>
      </c>
      <c r="F106" s="6">
        <v>0.0</v>
      </c>
      <c r="G106" s="6">
        <v>0.0</v>
      </c>
      <c r="H106" s="161">
        <v>0.3333333333333333</v>
      </c>
      <c r="I106" s="161">
        <v>0.3333333333333333</v>
      </c>
      <c r="J106" s="161">
        <v>0.0</v>
      </c>
      <c r="K106" s="6">
        <v>0.0</v>
      </c>
      <c r="L106" s="6">
        <v>0.0</v>
      </c>
      <c r="M106" s="6">
        <v>1.0</v>
      </c>
      <c r="N106" s="6">
        <v>3.0</v>
      </c>
      <c r="O106" s="6">
        <v>4.0</v>
      </c>
      <c r="P106" s="172">
        <v>1.3333333333333333</v>
      </c>
    </row>
    <row r="107">
      <c r="A107" s="184" t="s">
        <v>531</v>
      </c>
      <c r="B107" s="6">
        <v>3.0</v>
      </c>
      <c r="C107" s="6">
        <v>0.0</v>
      </c>
      <c r="D107" s="6">
        <v>1.0</v>
      </c>
      <c r="E107" s="6">
        <v>2.0</v>
      </c>
      <c r="F107" s="6">
        <v>0.0</v>
      </c>
      <c r="G107" s="6">
        <v>0.0</v>
      </c>
      <c r="H107" s="161">
        <v>0.0</v>
      </c>
      <c r="I107" s="161">
        <v>0.3333333333333333</v>
      </c>
      <c r="J107" s="161">
        <v>0.0</v>
      </c>
      <c r="K107" s="6">
        <v>0.0</v>
      </c>
      <c r="L107" s="6">
        <v>0.0</v>
      </c>
      <c r="M107" s="6">
        <v>0.0</v>
      </c>
      <c r="N107" s="6">
        <v>0.0</v>
      </c>
      <c r="O107" s="6">
        <v>0.0</v>
      </c>
      <c r="P107" s="172">
        <v>0.0</v>
      </c>
    </row>
    <row r="108">
      <c r="A108" s="184" t="s">
        <v>489</v>
      </c>
      <c r="B108" s="6">
        <v>3.0</v>
      </c>
      <c r="C108" s="6">
        <v>1.0</v>
      </c>
      <c r="D108" s="6">
        <v>1.0</v>
      </c>
      <c r="E108" s="6">
        <v>1.0</v>
      </c>
      <c r="F108" s="6">
        <v>0.0</v>
      </c>
      <c r="G108" s="6">
        <v>0.0</v>
      </c>
      <c r="H108" s="161">
        <v>0.3333333333333333</v>
      </c>
      <c r="I108" s="161">
        <v>0.3333333333333333</v>
      </c>
      <c r="J108" s="161">
        <v>0.0</v>
      </c>
      <c r="K108" s="6">
        <v>2.0</v>
      </c>
      <c r="L108" s="6">
        <v>1.0</v>
      </c>
      <c r="M108" s="6">
        <v>0.0</v>
      </c>
      <c r="N108" s="6">
        <v>0.0</v>
      </c>
      <c r="O108" s="6">
        <v>3.0</v>
      </c>
      <c r="P108" s="172">
        <v>1.0</v>
      </c>
    </row>
    <row r="109">
      <c r="A109" s="184" t="s">
        <v>488</v>
      </c>
      <c r="B109" s="6">
        <v>3.0</v>
      </c>
      <c r="C109" s="6">
        <v>1.0</v>
      </c>
      <c r="D109" s="6">
        <v>1.0</v>
      </c>
      <c r="E109" s="6">
        <v>1.0</v>
      </c>
      <c r="F109" s="6">
        <v>0.0</v>
      </c>
      <c r="G109" s="6">
        <v>0.0</v>
      </c>
      <c r="H109" s="161">
        <v>0.3333333333333333</v>
      </c>
      <c r="I109" s="161">
        <v>0.3333333333333333</v>
      </c>
      <c r="J109" s="161">
        <v>0.0</v>
      </c>
      <c r="K109" s="6">
        <v>2.0</v>
      </c>
      <c r="L109" s="6">
        <v>0.0</v>
      </c>
      <c r="M109" s="6">
        <v>0.0</v>
      </c>
      <c r="N109" s="6">
        <v>0.0</v>
      </c>
      <c r="O109" s="6">
        <v>2.0</v>
      </c>
      <c r="P109" s="172">
        <v>0.6666666666666666</v>
      </c>
    </row>
    <row r="110">
      <c r="A110" s="184" t="s">
        <v>489</v>
      </c>
      <c r="B110" s="6">
        <v>3.0</v>
      </c>
      <c r="C110" s="6">
        <v>1.0</v>
      </c>
      <c r="D110" s="6">
        <v>1.0</v>
      </c>
      <c r="E110" s="6">
        <v>1.0</v>
      </c>
      <c r="F110" s="6">
        <v>0.0</v>
      </c>
      <c r="G110" s="6">
        <v>0.0</v>
      </c>
      <c r="H110" s="6">
        <v>0.3333333333333333</v>
      </c>
      <c r="I110" s="6">
        <v>0.3333333333333333</v>
      </c>
      <c r="J110" s="6">
        <v>0.0</v>
      </c>
      <c r="K110" s="6">
        <v>2.0</v>
      </c>
      <c r="L110" s="6">
        <v>1.0</v>
      </c>
      <c r="M110" s="6">
        <v>0.0</v>
      </c>
      <c r="N110" s="6">
        <v>0.0</v>
      </c>
      <c r="O110" s="6">
        <v>3.0</v>
      </c>
      <c r="P110" s="172">
        <v>1.0</v>
      </c>
    </row>
    <row r="111">
      <c r="A111" s="184" t="s">
        <v>81</v>
      </c>
      <c r="B111" s="6">
        <v>3.0</v>
      </c>
      <c r="C111" s="6">
        <v>3.0</v>
      </c>
      <c r="D111" s="6">
        <v>0.0</v>
      </c>
      <c r="E111" s="6">
        <v>0.0</v>
      </c>
      <c r="F111" s="6">
        <v>0.0</v>
      </c>
      <c r="G111" s="6">
        <v>0.0</v>
      </c>
      <c r="H111" s="161">
        <v>1.0</v>
      </c>
      <c r="I111" s="161">
        <v>0.0</v>
      </c>
      <c r="J111" s="161">
        <v>0.0</v>
      </c>
      <c r="K111" s="6">
        <v>7.0</v>
      </c>
      <c r="L111" s="6">
        <v>0.0</v>
      </c>
      <c r="M111" s="6">
        <v>0.0</v>
      </c>
      <c r="N111" s="6">
        <v>0.0</v>
      </c>
      <c r="O111" s="6">
        <v>7.0</v>
      </c>
      <c r="P111" s="172">
        <v>2.3333333333333335</v>
      </c>
    </row>
    <row r="112">
      <c r="A112" s="184" t="s">
        <v>36</v>
      </c>
      <c r="B112" s="6">
        <v>2.0</v>
      </c>
      <c r="C112" s="6">
        <v>1.0</v>
      </c>
      <c r="D112" s="6">
        <v>1.0</v>
      </c>
      <c r="E112" s="6">
        <v>0.0</v>
      </c>
      <c r="F112" s="6">
        <v>0.0</v>
      </c>
      <c r="G112" s="6">
        <v>0.0</v>
      </c>
      <c r="H112" s="161">
        <v>0.5</v>
      </c>
      <c r="I112" s="161">
        <v>0.5</v>
      </c>
      <c r="J112" s="161">
        <v>0.0</v>
      </c>
      <c r="K112" s="6">
        <v>0.0</v>
      </c>
      <c r="L112" s="6">
        <v>0.0</v>
      </c>
      <c r="M112" s="6">
        <v>2.0</v>
      </c>
      <c r="N112" s="6">
        <v>0.0</v>
      </c>
      <c r="O112" s="6">
        <v>2.0</v>
      </c>
      <c r="P112" s="172">
        <v>1.0</v>
      </c>
    </row>
    <row r="113">
      <c r="A113" s="184" t="s">
        <v>36</v>
      </c>
      <c r="B113" s="6">
        <v>2.0</v>
      </c>
      <c r="C113" s="6">
        <v>1.0</v>
      </c>
      <c r="D113" s="6">
        <v>1.0</v>
      </c>
      <c r="E113" s="6">
        <v>0.0</v>
      </c>
      <c r="F113" s="6">
        <v>0.0</v>
      </c>
      <c r="G113" s="6">
        <v>0.0</v>
      </c>
      <c r="H113" s="6">
        <v>0.5</v>
      </c>
      <c r="I113" s="6">
        <v>0.5</v>
      </c>
      <c r="J113" s="6">
        <v>0.0</v>
      </c>
      <c r="K113" s="6">
        <v>0.0</v>
      </c>
      <c r="L113" s="6">
        <v>0.0</v>
      </c>
      <c r="M113" s="6">
        <v>2.0</v>
      </c>
      <c r="N113" s="6">
        <v>0.0</v>
      </c>
      <c r="O113" s="6">
        <v>2.0</v>
      </c>
      <c r="P113" s="172">
        <v>1.0</v>
      </c>
    </row>
    <row r="114">
      <c r="A114" s="184" t="s">
        <v>79</v>
      </c>
      <c r="B114" s="6">
        <v>2.0</v>
      </c>
      <c r="C114" s="6">
        <v>1.0</v>
      </c>
      <c r="D114" s="6">
        <v>0.0</v>
      </c>
      <c r="E114" s="6">
        <v>1.0</v>
      </c>
      <c r="F114" s="6">
        <v>0.0</v>
      </c>
      <c r="G114" s="6">
        <v>0.0</v>
      </c>
      <c r="H114" s="161">
        <v>0.5</v>
      </c>
      <c r="I114" s="161">
        <v>0.0</v>
      </c>
      <c r="J114" s="161">
        <v>0.0</v>
      </c>
      <c r="K114" s="6">
        <v>1.0</v>
      </c>
      <c r="L114" s="6">
        <v>0.0</v>
      </c>
      <c r="M114" s="6">
        <v>0.0</v>
      </c>
      <c r="N114" s="6">
        <v>0.0</v>
      </c>
      <c r="O114" s="6">
        <v>1.0</v>
      </c>
      <c r="P114" s="172">
        <v>0.5</v>
      </c>
    </row>
    <row r="115">
      <c r="A115" s="184" t="s">
        <v>70</v>
      </c>
      <c r="B115" s="6">
        <v>2.0</v>
      </c>
      <c r="C115" s="6">
        <v>0.0</v>
      </c>
      <c r="D115" s="6">
        <v>1.0</v>
      </c>
      <c r="E115" s="6">
        <v>0.0</v>
      </c>
      <c r="F115" s="6">
        <v>1.0</v>
      </c>
      <c r="G115" s="6">
        <v>0.0</v>
      </c>
      <c r="H115" s="161">
        <v>0.0</v>
      </c>
      <c r="I115" s="161">
        <v>0.5</v>
      </c>
      <c r="J115" s="161">
        <v>0.5</v>
      </c>
      <c r="K115" s="6">
        <v>0.0</v>
      </c>
      <c r="L115" s="6">
        <v>0.0</v>
      </c>
      <c r="M115" s="6">
        <v>0.0</v>
      </c>
      <c r="N115" s="6">
        <v>0.0</v>
      </c>
      <c r="O115" s="6">
        <v>0.0</v>
      </c>
      <c r="P115" s="172">
        <v>0.0</v>
      </c>
    </row>
    <row r="116">
      <c r="A116" s="184" t="s">
        <v>76</v>
      </c>
      <c r="B116" s="6">
        <v>2.0</v>
      </c>
      <c r="C116" s="6">
        <v>0.0</v>
      </c>
      <c r="D116" s="6">
        <v>1.0</v>
      </c>
      <c r="E116" s="6">
        <v>1.0</v>
      </c>
      <c r="F116" s="6">
        <v>0.0</v>
      </c>
      <c r="G116" s="6">
        <v>0.0</v>
      </c>
      <c r="H116" s="161">
        <v>0.0</v>
      </c>
      <c r="I116" s="161">
        <v>0.5</v>
      </c>
      <c r="J116" s="161">
        <v>0.0</v>
      </c>
      <c r="K116" s="6">
        <v>1.0</v>
      </c>
      <c r="L116" s="6">
        <v>0.0</v>
      </c>
      <c r="M116" s="6">
        <v>0.0</v>
      </c>
      <c r="N116" s="6">
        <v>0.0</v>
      </c>
      <c r="O116" s="6">
        <v>1.0</v>
      </c>
      <c r="P116" s="172">
        <v>0.5</v>
      </c>
    </row>
    <row r="117">
      <c r="A117" s="184" t="s">
        <v>460</v>
      </c>
      <c r="B117" s="6">
        <v>2.0</v>
      </c>
      <c r="C117" s="6">
        <v>1.0</v>
      </c>
      <c r="D117" s="6">
        <v>0.0</v>
      </c>
      <c r="E117" s="6">
        <v>1.0</v>
      </c>
      <c r="F117" s="6">
        <v>0.0</v>
      </c>
      <c r="G117" s="6">
        <v>0.0</v>
      </c>
      <c r="H117" s="6">
        <v>0.5</v>
      </c>
      <c r="I117" s="6">
        <v>0.0</v>
      </c>
      <c r="J117" s="6">
        <v>0.0</v>
      </c>
      <c r="K117" s="6">
        <v>0.0</v>
      </c>
      <c r="L117" s="6">
        <v>0.0</v>
      </c>
      <c r="M117" s="6">
        <v>1.0</v>
      </c>
      <c r="N117" s="6">
        <v>0.0</v>
      </c>
      <c r="O117" s="6">
        <v>1.0</v>
      </c>
      <c r="P117" s="172">
        <v>0.5</v>
      </c>
    </row>
    <row r="118">
      <c r="A118" s="184" t="s">
        <v>541</v>
      </c>
      <c r="B118" s="6">
        <v>2.0</v>
      </c>
      <c r="C118" s="6">
        <v>0.0</v>
      </c>
      <c r="D118" s="6">
        <v>1.0</v>
      </c>
      <c r="E118" s="6">
        <v>0.0</v>
      </c>
      <c r="F118" s="6">
        <v>1.0</v>
      </c>
      <c r="G118" s="6">
        <v>0.0</v>
      </c>
      <c r="H118" s="161">
        <v>0.0</v>
      </c>
      <c r="I118" s="161">
        <v>0.5</v>
      </c>
      <c r="J118" s="161">
        <v>0.5</v>
      </c>
      <c r="K118" s="6">
        <v>0.0</v>
      </c>
      <c r="L118" s="6">
        <v>0.0</v>
      </c>
      <c r="M118" s="6">
        <v>0.0</v>
      </c>
      <c r="N118" s="6">
        <v>0.0</v>
      </c>
      <c r="O118" s="6">
        <v>0.0</v>
      </c>
      <c r="P118" s="172">
        <v>0.0</v>
      </c>
    </row>
    <row r="119">
      <c r="A119" s="184" t="s">
        <v>405</v>
      </c>
      <c r="B119" s="6">
        <v>2.0</v>
      </c>
      <c r="C119" s="6">
        <v>1.0</v>
      </c>
      <c r="D119" s="6">
        <v>0.0</v>
      </c>
      <c r="E119" s="6">
        <v>0.0</v>
      </c>
      <c r="F119" s="6">
        <v>1.0</v>
      </c>
      <c r="G119" s="6">
        <v>0.0</v>
      </c>
      <c r="H119" s="161">
        <v>0.5</v>
      </c>
      <c r="I119" s="161">
        <v>0.0</v>
      </c>
      <c r="J119" s="161">
        <v>0.5</v>
      </c>
      <c r="K119" s="6">
        <v>0.0</v>
      </c>
      <c r="L119" s="6">
        <v>0.0</v>
      </c>
      <c r="M119" s="6">
        <v>0.0</v>
      </c>
      <c r="N119" s="6">
        <v>2.0</v>
      </c>
      <c r="O119" s="6">
        <v>2.0</v>
      </c>
      <c r="P119" s="172">
        <v>1.0</v>
      </c>
    </row>
    <row r="120">
      <c r="A120" s="184" t="s">
        <v>482</v>
      </c>
      <c r="B120" s="6">
        <v>2.0</v>
      </c>
      <c r="C120" s="6">
        <v>0.0</v>
      </c>
      <c r="D120" s="6">
        <v>0.0</v>
      </c>
      <c r="E120" s="6">
        <v>1.0</v>
      </c>
      <c r="F120" s="6">
        <v>1.0</v>
      </c>
      <c r="G120" s="6">
        <v>0.0</v>
      </c>
      <c r="H120" s="161">
        <v>0.0</v>
      </c>
      <c r="I120" s="161">
        <v>0.0</v>
      </c>
      <c r="J120" s="161">
        <v>0.5</v>
      </c>
      <c r="K120" s="6">
        <v>0.0</v>
      </c>
      <c r="L120" s="6">
        <v>0.0</v>
      </c>
      <c r="M120" s="6">
        <v>0.0</v>
      </c>
      <c r="N120" s="6">
        <v>0.0</v>
      </c>
      <c r="O120" s="6">
        <v>0.0</v>
      </c>
      <c r="P120" s="172">
        <v>0.0</v>
      </c>
    </row>
    <row r="121">
      <c r="A121" s="184" t="s">
        <v>458</v>
      </c>
      <c r="B121" s="6">
        <v>2.0</v>
      </c>
      <c r="C121" s="6">
        <v>1.0</v>
      </c>
      <c r="D121" s="6">
        <v>0.0</v>
      </c>
      <c r="E121" s="6">
        <v>0.0</v>
      </c>
      <c r="F121" s="6">
        <v>1.0</v>
      </c>
      <c r="G121" s="6">
        <v>0.0</v>
      </c>
      <c r="H121" s="161">
        <v>0.5</v>
      </c>
      <c r="I121" s="161">
        <v>0.0</v>
      </c>
      <c r="J121" s="161">
        <v>0.5</v>
      </c>
      <c r="K121" s="6">
        <v>1.0</v>
      </c>
      <c r="L121" s="6">
        <v>1.0</v>
      </c>
      <c r="M121" s="6">
        <v>1.0</v>
      </c>
      <c r="N121" s="6">
        <v>0.0</v>
      </c>
      <c r="O121" s="6">
        <v>3.0</v>
      </c>
      <c r="P121" s="172">
        <v>1.5</v>
      </c>
    </row>
    <row r="122">
      <c r="A122" s="184" t="s">
        <v>535</v>
      </c>
      <c r="B122" s="6">
        <v>2.0</v>
      </c>
      <c r="C122" s="6">
        <v>0.0</v>
      </c>
      <c r="D122" s="6">
        <v>0.0</v>
      </c>
      <c r="E122" s="6">
        <v>1.0</v>
      </c>
      <c r="F122" s="6">
        <v>1.0</v>
      </c>
      <c r="G122" s="6">
        <v>0.0</v>
      </c>
      <c r="H122" s="161">
        <v>0.0</v>
      </c>
      <c r="I122" s="161">
        <v>0.0</v>
      </c>
      <c r="J122" s="161">
        <v>0.5</v>
      </c>
      <c r="K122" s="6">
        <v>0.0</v>
      </c>
      <c r="L122" s="6">
        <v>0.0</v>
      </c>
      <c r="M122" s="6">
        <v>0.0</v>
      </c>
      <c r="N122" s="6">
        <v>0.0</v>
      </c>
      <c r="O122" s="6">
        <v>0.0</v>
      </c>
      <c r="P122" s="172">
        <v>0.0</v>
      </c>
    </row>
    <row r="123">
      <c r="A123" s="184" t="s">
        <v>494</v>
      </c>
      <c r="B123" s="6">
        <v>2.0</v>
      </c>
      <c r="C123" s="6">
        <v>0.0</v>
      </c>
      <c r="D123" s="6">
        <v>0.0</v>
      </c>
      <c r="E123" s="6">
        <v>1.0</v>
      </c>
      <c r="F123" s="6">
        <v>1.0</v>
      </c>
      <c r="G123" s="6">
        <v>0.0</v>
      </c>
      <c r="H123" s="161">
        <v>0.0</v>
      </c>
      <c r="I123" s="161">
        <v>0.0</v>
      </c>
      <c r="J123" s="161">
        <v>0.5</v>
      </c>
      <c r="K123" s="6">
        <v>0.0</v>
      </c>
      <c r="L123" s="6">
        <v>0.0</v>
      </c>
      <c r="M123" s="6">
        <v>0.0</v>
      </c>
      <c r="N123" s="6">
        <v>0.0</v>
      </c>
      <c r="O123" s="6">
        <v>0.0</v>
      </c>
      <c r="P123" s="172">
        <v>0.0</v>
      </c>
    </row>
    <row r="124">
      <c r="A124" s="184" t="s">
        <v>544</v>
      </c>
      <c r="B124" s="6">
        <v>2.0</v>
      </c>
      <c r="C124" s="6">
        <v>0.0</v>
      </c>
      <c r="D124" s="6">
        <v>0.0</v>
      </c>
      <c r="E124" s="6">
        <v>1.0</v>
      </c>
      <c r="F124" s="6">
        <v>1.0</v>
      </c>
      <c r="G124" s="6">
        <v>0.0</v>
      </c>
      <c r="H124" s="161">
        <v>0.0</v>
      </c>
      <c r="I124" s="161">
        <v>0.0</v>
      </c>
      <c r="J124" s="161">
        <v>0.5</v>
      </c>
      <c r="K124" s="6">
        <v>0.0</v>
      </c>
      <c r="L124" s="6">
        <v>0.0</v>
      </c>
      <c r="M124" s="6">
        <v>0.0</v>
      </c>
      <c r="N124" s="6">
        <v>0.0</v>
      </c>
      <c r="O124" s="6">
        <v>0.0</v>
      </c>
      <c r="P124" s="172">
        <v>0.0</v>
      </c>
    </row>
    <row r="125">
      <c r="A125" s="184" t="s">
        <v>544</v>
      </c>
      <c r="B125" s="6">
        <v>2.0</v>
      </c>
      <c r="C125" s="6">
        <v>0.0</v>
      </c>
      <c r="D125" s="6">
        <v>0.0</v>
      </c>
      <c r="E125" s="6">
        <v>1.0</v>
      </c>
      <c r="F125" s="6">
        <v>1.0</v>
      </c>
      <c r="G125" s="6">
        <v>0.0</v>
      </c>
      <c r="H125" s="6">
        <v>0.0</v>
      </c>
      <c r="I125" s="6">
        <v>0.0</v>
      </c>
      <c r="J125" s="6">
        <v>0.5</v>
      </c>
      <c r="K125" s="6">
        <v>0.0</v>
      </c>
      <c r="L125" s="6">
        <v>0.0</v>
      </c>
      <c r="M125" s="6">
        <v>0.0</v>
      </c>
      <c r="N125" s="6">
        <v>0.0</v>
      </c>
      <c r="O125" s="6">
        <v>0.0</v>
      </c>
      <c r="P125" s="172">
        <v>0.0</v>
      </c>
    </row>
    <row r="126">
      <c r="A126" s="184" t="s">
        <v>458</v>
      </c>
      <c r="B126" s="6">
        <v>2.0</v>
      </c>
      <c r="C126" s="6">
        <v>1.0</v>
      </c>
      <c r="D126" s="6">
        <v>0.0</v>
      </c>
      <c r="E126" s="6">
        <v>0.0</v>
      </c>
      <c r="F126" s="6">
        <v>1.0</v>
      </c>
      <c r="G126" s="6">
        <v>0.0</v>
      </c>
      <c r="H126" s="6">
        <v>0.5</v>
      </c>
      <c r="I126" s="6">
        <v>0.0</v>
      </c>
      <c r="J126" s="6">
        <v>0.5</v>
      </c>
      <c r="K126" s="6">
        <v>1.0</v>
      </c>
      <c r="L126" s="6">
        <v>1.0</v>
      </c>
      <c r="M126" s="6">
        <v>1.0</v>
      </c>
      <c r="N126" s="6">
        <v>0.0</v>
      </c>
      <c r="O126" s="6">
        <v>3.0</v>
      </c>
      <c r="P126" s="172">
        <v>1.5</v>
      </c>
    </row>
    <row r="127">
      <c r="A127" s="184" t="s">
        <v>493</v>
      </c>
      <c r="B127" s="6">
        <v>2.0</v>
      </c>
      <c r="C127" s="6">
        <v>0.0</v>
      </c>
      <c r="D127" s="6">
        <v>2.0</v>
      </c>
      <c r="E127" s="6">
        <v>0.0</v>
      </c>
      <c r="F127" s="6">
        <v>0.0</v>
      </c>
      <c r="G127" s="6">
        <v>0.0</v>
      </c>
      <c r="H127" s="161">
        <v>0.0</v>
      </c>
      <c r="I127" s="161">
        <v>1.0</v>
      </c>
      <c r="J127" s="161">
        <v>0.0</v>
      </c>
      <c r="K127" s="6">
        <v>0.0</v>
      </c>
      <c r="L127" s="6">
        <v>0.0</v>
      </c>
      <c r="M127" s="6">
        <v>1.0</v>
      </c>
      <c r="N127" s="6">
        <v>0.0</v>
      </c>
      <c r="O127" s="6">
        <v>1.0</v>
      </c>
      <c r="P127" s="172">
        <v>0.5</v>
      </c>
    </row>
    <row r="128">
      <c r="A128" s="184" t="s">
        <v>539</v>
      </c>
      <c r="B128" s="6">
        <v>2.0</v>
      </c>
      <c r="C128" s="6">
        <v>0.0</v>
      </c>
      <c r="D128" s="6">
        <v>2.0</v>
      </c>
      <c r="E128" s="6">
        <v>0.0</v>
      </c>
      <c r="F128" s="6">
        <v>0.0</v>
      </c>
      <c r="G128" s="6">
        <v>0.0</v>
      </c>
      <c r="H128" s="161">
        <v>0.0</v>
      </c>
      <c r="I128" s="161">
        <v>1.0</v>
      </c>
      <c r="J128" s="161">
        <v>0.0</v>
      </c>
      <c r="K128" s="6">
        <v>1.0</v>
      </c>
      <c r="L128" s="6">
        <v>0.0</v>
      </c>
      <c r="M128" s="6">
        <v>0.0</v>
      </c>
      <c r="N128" s="6">
        <v>1.0</v>
      </c>
      <c r="O128" s="6">
        <v>2.0</v>
      </c>
      <c r="P128" s="172">
        <v>1.0</v>
      </c>
    </row>
    <row r="129">
      <c r="A129" s="184" t="s">
        <v>540</v>
      </c>
      <c r="B129" s="6">
        <v>2.0</v>
      </c>
      <c r="C129" s="6">
        <v>0.0</v>
      </c>
      <c r="D129" s="6">
        <v>2.0</v>
      </c>
      <c r="E129" s="6">
        <v>0.0</v>
      </c>
      <c r="F129" s="6">
        <v>0.0</v>
      </c>
      <c r="G129" s="6">
        <v>0.0</v>
      </c>
      <c r="H129" s="161">
        <v>0.0</v>
      </c>
      <c r="I129" s="161">
        <v>1.0</v>
      </c>
      <c r="J129" s="161">
        <v>0.0</v>
      </c>
      <c r="K129" s="6">
        <v>0.0</v>
      </c>
      <c r="L129" s="6">
        <v>0.0</v>
      </c>
      <c r="M129" s="6">
        <v>0.0</v>
      </c>
      <c r="N129" s="6">
        <v>0.0</v>
      </c>
      <c r="O129" s="6">
        <v>0.0</v>
      </c>
      <c r="P129" s="172">
        <v>0.0</v>
      </c>
    </row>
    <row r="130">
      <c r="A130" s="184" t="s">
        <v>542</v>
      </c>
      <c r="B130" s="6">
        <v>2.0</v>
      </c>
      <c r="C130" s="6">
        <v>0.0</v>
      </c>
      <c r="D130" s="6">
        <v>2.0</v>
      </c>
      <c r="E130" s="6">
        <v>0.0</v>
      </c>
      <c r="F130" s="6">
        <v>0.0</v>
      </c>
      <c r="G130" s="6">
        <v>0.0</v>
      </c>
      <c r="H130" s="161">
        <v>0.0</v>
      </c>
      <c r="I130" s="161">
        <v>1.0</v>
      </c>
      <c r="J130" s="161">
        <v>0.0</v>
      </c>
      <c r="K130" s="6">
        <v>2.0</v>
      </c>
      <c r="L130" s="6">
        <v>0.0</v>
      </c>
      <c r="M130" s="6">
        <v>0.0</v>
      </c>
      <c r="N130" s="6">
        <v>0.0</v>
      </c>
      <c r="O130" s="6">
        <v>2.0</v>
      </c>
      <c r="P130" s="172">
        <v>1.0</v>
      </c>
    </row>
    <row r="131">
      <c r="A131" s="184" t="s">
        <v>542</v>
      </c>
      <c r="B131" s="6">
        <v>2.0</v>
      </c>
      <c r="C131" s="6">
        <v>0.0</v>
      </c>
      <c r="D131" s="6">
        <v>2.0</v>
      </c>
      <c r="E131" s="6">
        <v>0.0</v>
      </c>
      <c r="F131" s="6">
        <v>0.0</v>
      </c>
      <c r="G131" s="6">
        <v>0.0</v>
      </c>
      <c r="H131" s="6">
        <v>0.0</v>
      </c>
      <c r="I131" s="6">
        <v>1.0</v>
      </c>
      <c r="J131" s="6">
        <v>0.0</v>
      </c>
      <c r="K131" s="6">
        <v>2.0</v>
      </c>
      <c r="L131" s="6">
        <v>0.0</v>
      </c>
      <c r="M131" s="6">
        <v>0.0</v>
      </c>
      <c r="N131" s="6">
        <v>0.0</v>
      </c>
      <c r="O131" s="6">
        <v>2.0</v>
      </c>
      <c r="P131" s="172">
        <v>1.0</v>
      </c>
    </row>
    <row r="132">
      <c r="A132" s="184" t="s">
        <v>464</v>
      </c>
      <c r="B132" s="6">
        <v>2.0</v>
      </c>
      <c r="C132" s="6">
        <v>1.0</v>
      </c>
      <c r="D132" s="6">
        <v>1.0</v>
      </c>
      <c r="E132" s="6">
        <v>0.0</v>
      </c>
      <c r="F132" s="6">
        <v>0.0</v>
      </c>
      <c r="G132" s="6">
        <v>0.0</v>
      </c>
      <c r="H132" s="161">
        <v>0.5</v>
      </c>
      <c r="I132" s="161">
        <v>0.5</v>
      </c>
      <c r="J132" s="161">
        <v>0.0</v>
      </c>
      <c r="K132" s="6">
        <v>0.0</v>
      </c>
      <c r="L132" s="6">
        <v>0.0</v>
      </c>
      <c r="M132" s="6">
        <v>3.0</v>
      </c>
      <c r="N132" s="6">
        <v>0.0</v>
      </c>
      <c r="O132" s="6">
        <v>3.0</v>
      </c>
      <c r="P132" s="172">
        <v>1.5</v>
      </c>
    </row>
    <row r="133">
      <c r="A133" s="184" t="s">
        <v>465</v>
      </c>
      <c r="B133" s="6">
        <v>2.0</v>
      </c>
      <c r="C133" s="6">
        <v>1.0</v>
      </c>
      <c r="D133" s="6">
        <v>1.0</v>
      </c>
      <c r="E133" s="6">
        <v>0.0</v>
      </c>
      <c r="F133" s="6">
        <v>0.0</v>
      </c>
      <c r="G133" s="6">
        <v>0.0</v>
      </c>
      <c r="H133" s="161">
        <v>0.5</v>
      </c>
      <c r="I133" s="161">
        <v>0.5</v>
      </c>
      <c r="J133" s="161">
        <v>0.0</v>
      </c>
      <c r="K133" s="6">
        <v>1.0</v>
      </c>
      <c r="L133" s="6">
        <v>0.0</v>
      </c>
      <c r="M133" s="6">
        <v>1.0</v>
      </c>
      <c r="N133" s="6">
        <v>0.0</v>
      </c>
      <c r="O133" s="6">
        <v>2.0</v>
      </c>
      <c r="P133" s="172">
        <v>1.0</v>
      </c>
    </row>
    <row r="134">
      <c r="A134" s="184" t="s">
        <v>467</v>
      </c>
      <c r="B134" s="6">
        <v>2.0</v>
      </c>
      <c r="C134" s="6">
        <v>1.0</v>
      </c>
      <c r="D134" s="6">
        <v>1.0</v>
      </c>
      <c r="E134" s="6">
        <v>0.0</v>
      </c>
      <c r="F134" s="6">
        <v>0.0</v>
      </c>
      <c r="G134" s="6">
        <v>0.0</v>
      </c>
      <c r="H134" s="161">
        <v>0.5</v>
      </c>
      <c r="I134" s="161">
        <v>0.5</v>
      </c>
      <c r="J134" s="161">
        <v>0.0</v>
      </c>
      <c r="K134" s="6">
        <v>3.0</v>
      </c>
      <c r="L134" s="6">
        <v>0.0</v>
      </c>
      <c r="M134" s="6">
        <v>0.0</v>
      </c>
      <c r="N134" s="6">
        <v>0.0</v>
      </c>
      <c r="O134" s="6">
        <v>3.0</v>
      </c>
      <c r="P134" s="172">
        <v>1.5</v>
      </c>
    </row>
    <row r="135">
      <c r="A135" s="184" t="s">
        <v>457</v>
      </c>
      <c r="B135" s="6">
        <v>2.0</v>
      </c>
      <c r="C135" s="6">
        <v>1.0</v>
      </c>
      <c r="D135" s="6">
        <v>1.0</v>
      </c>
      <c r="E135" s="6">
        <v>0.0</v>
      </c>
      <c r="F135" s="6">
        <v>0.0</v>
      </c>
      <c r="G135" s="6">
        <v>0.0</v>
      </c>
      <c r="H135" s="161">
        <v>0.5</v>
      </c>
      <c r="I135" s="161">
        <v>0.5</v>
      </c>
      <c r="J135" s="161">
        <v>0.0</v>
      </c>
      <c r="K135" s="6">
        <v>1.0</v>
      </c>
      <c r="L135" s="6">
        <v>0.0</v>
      </c>
      <c r="M135" s="6">
        <v>1.0</v>
      </c>
      <c r="N135" s="6">
        <v>0.0</v>
      </c>
      <c r="O135" s="6">
        <v>2.0</v>
      </c>
      <c r="P135" s="172">
        <v>1.0</v>
      </c>
    </row>
    <row r="136">
      <c r="A136" s="184" t="s">
        <v>115</v>
      </c>
      <c r="B136" s="6">
        <v>2.0</v>
      </c>
      <c r="C136" s="6">
        <v>2.0</v>
      </c>
      <c r="D136" s="6">
        <v>0.0</v>
      </c>
      <c r="E136" s="6">
        <v>0.0</v>
      </c>
      <c r="F136" s="6">
        <v>0.0</v>
      </c>
      <c r="G136" s="6">
        <v>0.0</v>
      </c>
      <c r="H136" s="161">
        <v>1.0</v>
      </c>
      <c r="I136" s="161">
        <v>0.0</v>
      </c>
      <c r="J136" s="161">
        <v>0.0</v>
      </c>
      <c r="K136" s="6">
        <v>2.0</v>
      </c>
      <c r="L136" s="6">
        <v>0.0</v>
      </c>
      <c r="M136" s="6">
        <v>2.0</v>
      </c>
      <c r="N136" s="6">
        <v>0.0</v>
      </c>
      <c r="O136" s="6">
        <v>4.0</v>
      </c>
      <c r="P136" s="172">
        <v>2.0</v>
      </c>
    </row>
    <row r="137">
      <c r="A137" s="184" t="s">
        <v>399</v>
      </c>
      <c r="B137" s="6">
        <v>2.0</v>
      </c>
      <c r="C137" s="6">
        <v>2.0</v>
      </c>
      <c r="D137" s="6">
        <v>0.0</v>
      </c>
      <c r="E137" s="6">
        <v>0.0</v>
      </c>
      <c r="F137" s="6">
        <v>0.0</v>
      </c>
      <c r="G137" s="6">
        <v>0.0</v>
      </c>
      <c r="H137" s="161">
        <v>1.0</v>
      </c>
      <c r="I137" s="161">
        <v>0.0</v>
      </c>
      <c r="J137" s="161">
        <v>0.0</v>
      </c>
      <c r="K137" s="6">
        <v>4.0</v>
      </c>
      <c r="L137" s="6">
        <v>0.0</v>
      </c>
      <c r="M137" s="6">
        <v>0.0</v>
      </c>
      <c r="N137" s="6">
        <v>0.0</v>
      </c>
      <c r="O137" s="6">
        <v>4.0</v>
      </c>
      <c r="P137" s="172">
        <v>2.0</v>
      </c>
    </row>
    <row r="138">
      <c r="A138" s="184" t="s">
        <v>371</v>
      </c>
      <c r="B138" s="6">
        <v>2.0</v>
      </c>
      <c r="C138" s="6">
        <v>1.0</v>
      </c>
      <c r="D138" s="6">
        <v>0.0</v>
      </c>
      <c r="E138" s="6">
        <v>1.0</v>
      </c>
      <c r="F138" s="6">
        <v>0.0</v>
      </c>
      <c r="G138" s="6">
        <v>0.0</v>
      </c>
      <c r="H138" s="161">
        <v>0.5</v>
      </c>
      <c r="I138" s="161">
        <v>0.0</v>
      </c>
      <c r="J138" s="161">
        <v>0.0</v>
      </c>
      <c r="K138" s="6">
        <v>0.0</v>
      </c>
      <c r="L138" s="6">
        <v>0.0</v>
      </c>
      <c r="M138" s="6">
        <v>3.0</v>
      </c>
      <c r="N138" s="6">
        <v>0.0</v>
      </c>
      <c r="O138" s="6">
        <v>3.0</v>
      </c>
      <c r="P138" s="172">
        <v>1.5</v>
      </c>
    </row>
    <row r="139">
      <c r="A139" s="184" t="s">
        <v>456</v>
      </c>
      <c r="B139" s="6">
        <v>2.0</v>
      </c>
      <c r="C139" s="6">
        <v>1.0</v>
      </c>
      <c r="D139" s="6">
        <v>0.0</v>
      </c>
      <c r="E139" s="6">
        <v>1.0</v>
      </c>
      <c r="F139" s="6">
        <v>0.0</v>
      </c>
      <c r="G139" s="6">
        <v>0.0</v>
      </c>
      <c r="H139" s="161">
        <v>0.5</v>
      </c>
      <c r="I139" s="161">
        <v>0.0</v>
      </c>
      <c r="J139" s="161">
        <v>0.0</v>
      </c>
      <c r="K139" s="6">
        <v>2.0</v>
      </c>
      <c r="L139" s="6">
        <v>1.0</v>
      </c>
      <c r="M139" s="6">
        <v>0.0</v>
      </c>
      <c r="N139" s="6">
        <v>0.0</v>
      </c>
      <c r="O139" s="6">
        <v>3.0</v>
      </c>
      <c r="P139" s="172">
        <v>1.5</v>
      </c>
    </row>
    <row r="140">
      <c r="A140" s="184" t="s">
        <v>459</v>
      </c>
      <c r="B140" s="6">
        <v>2.0</v>
      </c>
      <c r="C140" s="6">
        <v>1.0</v>
      </c>
      <c r="D140" s="6">
        <v>0.0</v>
      </c>
      <c r="E140" s="6">
        <v>1.0</v>
      </c>
      <c r="F140" s="6">
        <v>0.0</v>
      </c>
      <c r="G140" s="6">
        <v>0.0</v>
      </c>
      <c r="H140" s="161">
        <v>0.5</v>
      </c>
      <c r="I140" s="161">
        <v>0.0</v>
      </c>
      <c r="J140" s="161">
        <v>0.0</v>
      </c>
      <c r="K140" s="6">
        <v>2.0</v>
      </c>
      <c r="L140" s="6">
        <v>0.0</v>
      </c>
      <c r="M140" s="6">
        <v>0.0</v>
      </c>
      <c r="N140" s="6">
        <v>0.0</v>
      </c>
      <c r="O140" s="6">
        <v>2.0</v>
      </c>
      <c r="P140" s="172">
        <v>1.0</v>
      </c>
    </row>
    <row r="141">
      <c r="A141" s="184" t="s">
        <v>543</v>
      </c>
      <c r="B141" s="6">
        <v>2.0</v>
      </c>
      <c r="C141" s="6">
        <v>0.0</v>
      </c>
      <c r="D141" s="6">
        <v>0.0</v>
      </c>
      <c r="E141" s="6">
        <v>2.0</v>
      </c>
      <c r="F141" s="6">
        <v>0.0</v>
      </c>
      <c r="G141" s="6">
        <v>0.0</v>
      </c>
      <c r="H141" s="161">
        <v>0.0</v>
      </c>
      <c r="I141" s="161">
        <v>0.0</v>
      </c>
      <c r="J141" s="161">
        <v>0.0</v>
      </c>
      <c r="K141" s="6">
        <v>0.0</v>
      </c>
      <c r="L141" s="6">
        <v>0.0</v>
      </c>
      <c r="M141" s="6">
        <v>0.0</v>
      </c>
      <c r="N141" s="6">
        <v>0.0</v>
      </c>
      <c r="O141" s="6">
        <v>0.0</v>
      </c>
      <c r="P141" s="172">
        <v>0.0</v>
      </c>
    </row>
    <row r="142">
      <c r="A142" s="184" t="s">
        <v>108</v>
      </c>
      <c r="B142" s="6">
        <v>2.0</v>
      </c>
      <c r="C142" s="6">
        <v>0.0</v>
      </c>
      <c r="D142" s="6">
        <v>0.0</v>
      </c>
      <c r="E142" s="6">
        <v>2.0</v>
      </c>
      <c r="F142" s="6">
        <v>0.0</v>
      </c>
      <c r="G142" s="6">
        <v>0.0</v>
      </c>
      <c r="H142" s="161">
        <v>0.0</v>
      </c>
      <c r="I142" s="161">
        <v>0.0</v>
      </c>
      <c r="J142" s="161">
        <v>0.0</v>
      </c>
      <c r="K142" s="6">
        <v>0.0</v>
      </c>
      <c r="L142" s="6">
        <v>0.0</v>
      </c>
      <c r="M142" s="6">
        <v>0.0</v>
      </c>
      <c r="N142" s="6">
        <v>0.0</v>
      </c>
      <c r="O142" s="6">
        <v>0.0</v>
      </c>
      <c r="P142" s="172">
        <v>0.0</v>
      </c>
    </row>
    <row r="143">
      <c r="A143" s="184" t="s">
        <v>543</v>
      </c>
      <c r="B143" s="6">
        <v>2.0</v>
      </c>
      <c r="C143" s="6">
        <v>0.0</v>
      </c>
      <c r="D143" s="6">
        <v>0.0</v>
      </c>
      <c r="E143" s="6">
        <v>2.0</v>
      </c>
      <c r="F143" s="6">
        <v>0.0</v>
      </c>
      <c r="G143" s="6">
        <v>0.0</v>
      </c>
      <c r="H143" s="6">
        <v>0.0</v>
      </c>
      <c r="I143" s="6">
        <v>0.0</v>
      </c>
      <c r="J143" s="6">
        <v>0.0</v>
      </c>
      <c r="K143" s="6">
        <v>0.0</v>
      </c>
      <c r="L143" s="6">
        <v>0.0</v>
      </c>
      <c r="M143" s="6">
        <v>0.0</v>
      </c>
      <c r="N143" s="6">
        <v>0.0</v>
      </c>
      <c r="O143" s="6">
        <v>0.0</v>
      </c>
      <c r="P143" s="172">
        <v>0.0</v>
      </c>
    </row>
    <row r="144">
      <c r="A144" s="184" t="s">
        <v>41</v>
      </c>
      <c r="B144" s="6">
        <v>1.0</v>
      </c>
      <c r="C144" s="6">
        <v>0.0</v>
      </c>
      <c r="D144" s="6">
        <v>0.0</v>
      </c>
      <c r="E144" s="6">
        <v>0.0</v>
      </c>
      <c r="F144" s="6">
        <v>1.0</v>
      </c>
      <c r="G144" s="6">
        <v>0.0</v>
      </c>
      <c r="H144" s="6">
        <v>0.0</v>
      </c>
      <c r="I144" s="6">
        <v>0.0</v>
      </c>
      <c r="J144" s="6">
        <v>1.0</v>
      </c>
      <c r="K144" s="6">
        <v>0.0</v>
      </c>
      <c r="L144" s="6">
        <v>0.0</v>
      </c>
      <c r="M144" s="6">
        <v>0.0</v>
      </c>
      <c r="N144" s="6">
        <v>0.0</v>
      </c>
      <c r="O144" s="6">
        <v>0.0</v>
      </c>
      <c r="P144" s="172">
        <v>0.0</v>
      </c>
    </row>
    <row r="145">
      <c r="A145" s="184" t="s">
        <v>41</v>
      </c>
      <c r="B145" s="6">
        <v>1.0</v>
      </c>
      <c r="C145" s="6">
        <v>0.0</v>
      </c>
      <c r="D145" s="6">
        <v>0.0</v>
      </c>
      <c r="E145" s="6">
        <v>0.0</v>
      </c>
      <c r="F145" s="6">
        <v>1.0</v>
      </c>
      <c r="G145" s="6">
        <v>0.0</v>
      </c>
      <c r="H145" s="6">
        <v>0.0</v>
      </c>
      <c r="I145" s="6">
        <v>0.0</v>
      </c>
      <c r="J145" s="6">
        <v>1.0</v>
      </c>
      <c r="K145" s="6">
        <v>0.0</v>
      </c>
      <c r="L145" s="6">
        <v>0.0</v>
      </c>
      <c r="M145" s="6">
        <v>0.0</v>
      </c>
      <c r="N145" s="6">
        <v>0.0</v>
      </c>
      <c r="O145" s="6">
        <v>0.0</v>
      </c>
      <c r="P145" s="172">
        <v>0.0</v>
      </c>
    </row>
    <row r="146">
      <c r="A146" s="184" t="s">
        <v>68</v>
      </c>
      <c r="B146" s="6">
        <v>1.0</v>
      </c>
      <c r="C146" s="6">
        <v>1.0</v>
      </c>
      <c r="D146" s="6">
        <v>0.0</v>
      </c>
      <c r="E146" s="6">
        <v>0.0</v>
      </c>
      <c r="F146" s="6">
        <v>0.0</v>
      </c>
      <c r="G146" s="6">
        <v>0.0</v>
      </c>
      <c r="H146" s="161">
        <v>1.0</v>
      </c>
      <c r="I146" s="161">
        <v>0.0</v>
      </c>
      <c r="J146" s="161">
        <v>0.0</v>
      </c>
      <c r="K146" s="6">
        <v>3.0</v>
      </c>
      <c r="L146" s="6">
        <v>0.0</v>
      </c>
      <c r="M146" s="6">
        <v>0.0</v>
      </c>
      <c r="N146" s="6">
        <v>0.0</v>
      </c>
      <c r="O146" s="6">
        <v>3.0</v>
      </c>
      <c r="P146" s="172">
        <v>3.0</v>
      </c>
    </row>
    <row r="147">
      <c r="A147" s="184" t="s">
        <v>565</v>
      </c>
      <c r="B147" s="6">
        <v>1.0</v>
      </c>
      <c r="C147" s="6">
        <v>0.0</v>
      </c>
      <c r="D147" s="6">
        <v>0.0</v>
      </c>
      <c r="E147" s="6">
        <v>1.0</v>
      </c>
      <c r="F147" s="6">
        <v>0.0</v>
      </c>
      <c r="G147" s="6">
        <v>0.0</v>
      </c>
      <c r="H147" s="6">
        <v>0.0</v>
      </c>
      <c r="I147" s="6">
        <v>0.0</v>
      </c>
      <c r="J147" s="6">
        <v>0.0</v>
      </c>
      <c r="K147" s="6">
        <v>0.0</v>
      </c>
      <c r="L147" s="6">
        <v>0.0</v>
      </c>
      <c r="M147" s="6">
        <v>0.0</v>
      </c>
      <c r="N147" s="6">
        <v>0.0</v>
      </c>
      <c r="O147" s="6">
        <v>0.0</v>
      </c>
      <c r="P147" s="172">
        <v>0.0</v>
      </c>
    </row>
    <row r="148">
      <c r="A148" s="184" t="s">
        <v>565</v>
      </c>
      <c r="B148" s="6">
        <v>1.0</v>
      </c>
      <c r="C148" s="6">
        <v>0.0</v>
      </c>
      <c r="D148" s="6">
        <v>0.0</v>
      </c>
      <c r="E148" s="6">
        <v>1.0</v>
      </c>
      <c r="F148" s="6">
        <v>0.0</v>
      </c>
      <c r="G148" s="6">
        <v>0.0</v>
      </c>
      <c r="H148" s="6">
        <v>0.0</v>
      </c>
      <c r="I148" s="6">
        <v>0.0</v>
      </c>
      <c r="J148" s="6">
        <v>0.0</v>
      </c>
      <c r="K148" s="6">
        <v>0.0</v>
      </c>
      <c r="L148" s="6">
        <v>0.0</v>
      </c>
      <c r="M148" s="6">
        <v>0.0</v>
      </c>
      <c r="N148" s="6">
        <v>0.0</v>
      </c>
      <c r="O148" s="6">
        <v>0.0</v>
      </c>
      <c r="P148" s="172">
        <v>0.0</v>
      </c>
    </row>
    <row r="149">
      <c r="A149" s="184" t="s">
        <v>440</v>
      </c>
      <c r="B149" s="6">
        <v>1.0</v>
      </c>
      <c r="C149" s="6">
        <v>1.0</v>
      </c>
      <c r="D149" s="6">
        <v>0.0</v>
      </c>
      <c r="E149" s="6">
        <v>0.0</v>
      </c>
      <c r="F149" s="6">
        <v>0.0</v>
      </c>
      <c r="G149" s="6">
        <v>0.0</v>
      </c>
      <c r="H149" s="6">
        <v>1.0</v>
      </c>
      <c r="I149" s="6">
        <v>0.0</v>
      </c>
      <c r="J149" s="6">
        <v>0.0</v>
      </c>
      <c r="K149" s="6">
        <v>1.0</v>
      </c>
      <c r="L149" s="6">
        <v>0.0</v>
      </c>
      <c r="M149" s="6">
        <v>0.0</v>
      </c>
      <c r="N149" s="6">
        <v>0.0</v>
      </c>
      <c r="O149" s="6">
        <v>1.0</v>
      </c>
      <c r="P149" s="172">
        <v>1.0</v>
      </c>
    </row>
    <row r="150">
      <c r="A150" s="184" t="s">
        <v>441</v>
      </c>
      <c r="B150" s="6">
        <v>1.0</v>
      </c>
      <c r="C150" s="6">
        <v>1.0</v>
      </c>
      <c r="D150" s="6">
        <v>0.0</v>
      </c>
      <c r="E150" s="6">
        <v>0.0</v>
      </c>
      <c r="F150" s="6">
        <v>0.0</v>
      </c>
      <c r="G150" s="6">
        <v>0.0</v>
      </c>
      <c r="H150" s="6">
        <v>1.0</v>
      </c>
      <c r="I150" s="6">
        <v>0.0</v>
      </c>
      <c r="J150" s="6">
        <v>0.0</v>
      </c>
      <c r="K150" s="6">
        <v>0.0</v>
      </c>
      <c r="L150" s="6">
        <v>0.0</v>
      </c>
      <c r="M150" s="6">
        <v>1.0</v>
      </c>
      <c r="N150" s="6">
        <v>0.0</v>
      </c>
      <c r="O150" s="6">
        <v>1.0</v>
      </c>
      <c r="P150" s="172">
        <v>1.0</v>
      </c>
    </row>
    <row r="151">
      <c r="A151" s="184" t="s">
        <v>92</v>
      </c>
      <c r="B151" s="6">
        <v>1.0</v>
      </c>
      <c r="C151" s="6">
        <v>0.0</v>
      </c>
      <c r="D151" s="6">
        <v>0.0</v>
      </c>
      <c r="E151" s="6">
        <v>0.0</v>
      </c>
      <c r="F151" s="6">
        <v>1.0</v>
      </c>
      <c r="G151" s="6">
        <v>0.0</v>
      </c>
      <c r="H151" s="161">
        <v>0.0</v>
      </c>
      <c r="I151" s="161">
        <v>0.0</v>
      </c>
      <c r="J151" s="161">
        <v>1.0</v>
      </c>
      <c r="K151" s="6">
        <v>0.0</v>
      </c>
      <c r="L151" s="6">
        <v>0.0</v>
      </c>
      <c r="M151" s="6">
        <v>0.0</v>
      </c>
      <c r="N151" s="6">
        <v>0.0</v>
      </c>
      <c r="O151" s="6">
        <v>0.0</v>
      </c>
      <c r="P151" s="172">
        <v>0.0</v>
      </c>
    </row>
    <row r="152">
      <c r="A152" s="184" t="s">
        <v>517</v>
      </c>
      <c r="B152" s="6">
        <v>1.0</v>
      </c>
      <c r="C152" s="6">
        <v>0.0</v>
      </c>
      <c r="D152" s="6">
        <v>0.0</v>
      </c>
      <c r="E152" s="6">
        <v>0.0</v>
      </c>
      <c r="F152" s="6">
        <v>1.0</v>
      </c>
      <c r="G152" s="6">
        <v>0.0</v>
      </c>
      <c r="H152" s="161">
        <v>0.0</v>
      </c>
      <c r="I152" s="161">
        <v>0.0</v>
      </c>
      <c r="J152" s="161">
        <v>1.0</v>
      </c>
      <c r="K152" s="6">
        <v>0.0</v>
      </c>
      <c r="L152" s="6">
        <v>0.0</v>
      </c>
      <c r="M152" s="6">
        <v>0.0</v>
      </c>
      <c r="N152" s="6">
        <v>0.0</v>
      </c>
      <c r="O152" s="6">
        <v>0.0</v>
      </c>
      <c r="P152" s="172">
        <v>0.0</v>
      </c>
    </row>
    <row r="153">
      <c r="A153" s="184" t="s">
        <v>562</v>
      </c>
      <c r="B153" s="6">
        <v>1.0</v>
      </c>
      <c r="C153" s="6">
        <v>0.0</v>
      </c>
      <c r="D153" s="6">
        <v>0.0</v>
      </c>
      <c r="E153" s="6">
        <v>0.0</v>
      </c>
      <c r="F153" s="6">
        <v>1.0</v>
      </c>
      <c r="G153" s="6">
        <v>0.0</v>
      </c>
      <c r="H153" s="161">
        <v>0.0</v>
      </c>
      <c r="I153" s="161">
        <v>0.0</v>
      </c>
      <c r="J153" s="161">
        <v>1.0</v>
      </c>
      <c r="K153" s="6">
        <v>0.0</v>
      </c>
      <c r="L153" s="6">
        <v>0.0</v>
      </c>
      <c r="M153" s="6">
        <v>0.0</v>
      </c>
      <c r="N153" s="6">
        <v>0.0</v>
      </c>
      <c r="O153" s="6">
        <v>0.0</v>
      </c>
      <c r="P153" s="172">
        <v>0.0</v>
      </c>
    </row>
    <row r="154">
      <c r="A154" s="184" t="s">
        <v>561</v>
      </c>
      <c r="B154" s="6">
        <v>1.0</v>
      </c>
      <c r="C154" s="6">
        <v>0.0</v>
      </c>
      <c r="D154" s="6">
        <v>0.0</v>
      </c>
      <c r="E154" s="6">
        <v>0.0</v>
      </c>
      <c r="F154" s="6">
        <v>1.0</v>
      </c>
      <c r="G154" s="6">
        <v>0.0</v>
      </c>
      <c r="H154" s="6">
        <v>0.0</v>
      </c>
      <c r="I154" s="6">
        <v>0.0</v>
      </c>
      <c r="J154" s="6">
        <v>1.0</v>
      </c>
      <c r="K154" s="6">
        <v>0.0</v>
      </c>
      <c r="L154" s="6">
        <v>0.0</v>
      </c>
      <c r="M154" s="6">
        <v>0.0</v>
      </c>
      <c r="N154" s="6">
        <v>0.0</v>
      </c>
      <c r="O154" s="6">
        <v>0.0</v>
      </c>
      <c r="P154" s="172">
        <v>0.0</v>
      </c>
    </row>
    <row r="155">
      <c r="A155" s="184" t="s">
        <v>562</v>
      </c>
      <c r="B155" s="6">
        <v>1.0</v>
      </c>
      <c r="C155" s="6">
        <v>0.0</v>
      </c>
      <c r="D155" s="6">
        <v>0.0</v>
      </c>
      <c r="E155" s="6">
        <v>0.0</v>
      </c>
      <c r="F155" s="6">
        <v>1.0</v>
      </c>
      <c r="G155" s="6">
        <v>0.0</v>
      </c>
      <c r="H155" s="6">
        <v>0.0</v>
      </c>
      <c r="I155" s="6">
        <v>0.0</v>
      </c>
      <c r="J155" s="6">
        <v>1.0</v>
      </c>
      <c r="K155" s="6">
        <v>0.0</v>
      </c>
      <c r="L155" s="6">
        <v>0.0</v>
      </c>
      <c r="M155" s="6">
        <v>0.0</v>
      </c>
      <c r="N155" s="6">
        <v>0.0</v>
      </c>
      <c r="O155" s="6">
        <v>0.0</v>
      </c>
      <c r="P155" s="172">
        <v>0.0</v>
      </c>
    </row>
    <row r="156">
      <c r="A156" s="184" t="s">
        <v>561</v>
      </c>
      <c r="B156" s="6">
        <v>1.0</v>
      </c>
      <c r="C156" s="6">
        <v>0.0</v>
      </c>
      <c r="D156" s="6">
        <v>0.0</v>
      </c>
      <c r="E156" s="6">
        <v>0.0</v>
      </c>
      <c r="F156" s="6">
        <v>1.0</v>
      </c>
      <c r="G156" s="6">
        <v>0.0</v>
      </c>
      <c r="H156" s="6">
        <v>0.0</v>
      </c>
      <c r="I156" s="6">
        <v>0.0</v>
      </c>
      <c r="J156" s="6">
        <v>1.0</v>
      </c>
      <c r="K156" s="6">
        <v>0.0</v>
      </c>
      <c r="L156" s="6">
        <v>0.0</v>
      </c>
      <c r="M156" s="6">
        <v>0.0</v>
      </c>
      <c r="N156" s="6">
        <v>0.0</v>
      </c>
      <c r="O156" s="6">
        <v>0.0</v>
      </c>
      <c r="P156" s="172">
        <v>0.0</v>
      </c>
    </row>
    <row r="157">
      <c r="A157" s="184" t="s">
        <v>450</v>
      </c>
      <c r="B157" s="6">
        <v>1.0</v>
      </c>
      <c r="C157" s="6">
        <v>0.0</v>
      </c>
      <c r="D157" s="6">
        <v>1.0</v>
      </c>
      <c r="E157" s="6">
        <v>0.0</v>
      </c>
      <c r="F157" s="6">
        <v>0.0</v>
      </c>
      <c r="G157" s="6">
        <v>0.0</v>
      </c>
      <c r="H157" s="161">
        <v>0.0</v>
      </c>
      <c r="I157" s="161">
        <v>1.0</v>
      </c>
      <c r="J157" s="161">
        <v>0.0</v>
      </c>
      <c r="K157" s="6">
        <v>0.0</v>
      </c>
      <c r="L157" s="6">
        <v>0.0</v>
      </c>
      <c r="M157" s="6">
        <v>0.0</v>
      </c>
      <c r="N157" s="6">
        <v>0.0</v>
      </c>
      <c r="O157" s="6">
        <v>0.0</v>
      </c>
      <c r="P157" s="172">
        <v>0.0</v>
      </c>
    </row>
    <row r="158">
      <c r="A158" s="184" t="s">
        <v>449</v>
      </c>
      <c r="B158" s="6">
        <v>1.0</v>
      </c>
      <c r="C158" s="6">
        <v>0.0</v>
      </c>
      <c r="D158" s="6">
        <v>1.0</v>
      </c>
      <c r="E158" s="6">
        <v>0.0</v>
      </c>
      <c r="F158" s="6">
        <v>0.0</v>
      </c>
      <c r="G158" s="6">
        <v>0.0</v>
      </c>
      <c r="H158" s="161">
        <v>0.0</v>
      </c>
      <c r="I158" s="161">
        <v>1.0</v>
      </c>
      <c r="J158" s="161">
        <v>0.0</v>
      </c>
      <c r="K158" s="6">
        <v>2.0</v>
      </c>
      <c r="L158" s="6">
        <v>0.0</v>
      </c>
      <c r="M158" s="6">
        <v>0.0</v>
      </c>
      <c r="N158" s="6">
        <v>0.0</v>
      </c>
      <c r="O158" s="6">
        <v>2.0</v>
      </c>
      <c r="P158" s="172">
        <v>2.0</v>
      </c>
    </row>
    <row r="159">
      <c r="A159" s="184" t="s">
        <v>461</v>
      </c>
      <c r="B159" s="6">
        <v>1.0</v>
      </c>
      <c r="C159" s="6">
        <v>0.0</v>
      </c>
      <c r="D159" s="6">
        <v>1.0</v>
      </c>
      <c r="E159" s="6">
        <v>0.0</v>
      </c>
      <c r="F159" s="6">
        <v>0.0</v>
      </c>
      <c r="G159" s="6">
        <v>0.0</v>
      </c>
      <c r="H159" s="161">
        <v>0.0</v>
      </c>
      <c r="I159" s="161">
        <v>1.0</v>
      </c>
      <c r="J159" s="161">
        <v>0.0</v>
      </c>
      <c r="K159" s="6">
        <v>0.0</v>
      </c>
      <c r="L159" s="6">
        <v>0.0</v>
      </c>
      <c r="M159" s="6">
        <v>0.0</v>
      </c>
      <c r="N159" s="6">
        <v>0.0</v>
      </c>
      <c r="O159" s="6">
        <v>0.0</v>
      </c>
      <c r="P159" s="172">
        <v>0.0</v>
      </c>
    </row>
    <row r="160">
      <c r="A160" s="184" t="s">
        <v>466</v>
      </c>
      <c r="B160" s="6">
        <v>1.0</v>
      </c>
      <c r="C160" s="6">
        <v>0.0</v>
      </c>
      <c r="D160" s="6">
        <v>1.0</v>
      </c>
      <c r="E160" s="6">
        <v>0.0</v>
      </c>
      <c r="F160" s="6">
        <v>0.0</v>
      </c>
      <c r="G160" s="6">
        <v>0.0</v>
      </c>
      <c r="H160" s="161">
        <v>0.0</v>
      </c>
      <c r="I160" s="161">
        <v>1.0</v>
      </c>
      <c r="J160" s="161">
        <v>0.0</v>
      </c>
      <c r="K160" s="6">
        <v>0.0</v>
      </c>
      <c r="L160" s="6">
        <v>0.0</v>
      </c>
      <c r="M160" s="6">
        <v>0.0</v>
      </c>
      <c r="N160" s="6">
        <v>0.0</v>
      </c>
      <c r="O160" s="6">
        <v>0.0</v>
      </c>
      <c r="P160" s="172">
        <v>0.0</v>
      </c>
    </row>
    <row r="161">
      <c r="A161" s="184" t="s">
        <v>552</v>
      </c>
      <c r="B161" s="6">
        <v>1.0</v>
      </c>
      <c r="C161" s="6">
        <v>0.0</v>
      </c>
      <c r="D161" s="6">
        <v>1.0</v>
      </c>
      <c r="E161" s="6">
        <v>0.0</v>
      </c>
      <c r="F161" s="6">
        <v>0.0</v>
      </c>
      <c r="G161" s="6">
        <v>0.0</v>
      </c>
      <c r="H161" s="161">
        <v>0.0</v>
      </c>
      <c r="I161" s="161">
        <v>1.0</v>
      </c>
      <c r="J161" s="161">
        <v>0.0</v>
      </c>
      <c r="K161" s="6">
        <v>0.0</v>
      </c>
      <c r="L161" s="6">
        <v>0.0</v>
      </c>
      <c r="M161" s="6">
        <v>0.0</v>
      </c>
      <c r="N161" s="6">
        <v>0.0</v>
      </c>
      <c r="O161" s="6">
        <v>0.0</v>
      </c>
      <c r="P161" s="172">
        <v>0.0</v>
      </c>
    </row>
    <row r="162">
      <c r="A162" s="184" t="s">
        <v>563</v>
      </c>
      <c r="B162" s="6">
        <v>1.0</v>
      </c>
      <c r="C162" s="6">
        <v>0.0</v>
      </c>
      <c r="D162" s="6">
        <v>1.0</v>
      </c>
      <c r="E162" s="6">
        <v>0.0</v>
      </c>
      <c r="F162" s="6">
        <v>0.0</v>
      </c>
      <c r="G162" s="6">
        <v>0.0</v>
      </c>
      <c r="H162" s="161">
        <v>0.0</v>
      </c>
      <c r="I162" s="161">
        <v>1.0</v>
      </c>
      <c r="J162" s="161">
        <v>0.0</v>
      </c>
      <c r="K162" s="6">
        <v>0.0</v>
      </c>
      <c r="L162" s="6">
        <v>0.0</v>
      </c>
      <c r="M162" s="6">
        <v>0.0</v>
      </c>
      <c r="N162" s="6">
        <v>0.0</v>
      </c>
      <c r="O162" s="6">
        <v>0.0</v>
      </c>
      <c r="P162" s="172">
        <v>0.0</v>
      </c>
    </row>
    <row r="163">
      <c r="A163" s="184" t="s">
        <v>559</v>
      </c>
      <c r="B163" s="6">
        <v>1.0</v>
      </c>
      <c r="C163" s="6">
        <v>0.0</v>
      </c>
      <c r="D163" s="6">
        <v>1.0</v>
      </c>
      <c r="E163" s="6">
        <v>0.0</v>
      </c>
      <c r="F163" s="6">
        <v>0.0</v>
      </c>
      <c r="G163" s="6">
        <v>0.0</v>
      </c>
      <c r="H163" s="161">
        <v>0.0</v>
      </c>
      <c r="I163" s="161">
        <v>1.0</v>
      </c>
      <c r="J163" s="161">
        <v>0.0</v>
      </c>
      <c r="K163" s="6">
        <v>0.0</v>
      </c>
      <c r="L163" s="6">
        <v>0.0</v>
      </c>
      <c r="M163" s="6">
        <v>0.0</v>
      </c>
      <c r="N163" s="6">
        <v>0.0</v>
      </c>
      <c r="O163" s="6">
        <v>0.0</v>
      </c>
      <c r="P163" s="172">
        <v>0.0</v>
      </c>
    </row>
    <row r="164">
      <c r="A164" s="184" t="s">
        <v>557</v>
      </c>
      <c r="B164" s="6">
        <v>1.0</v>
      </c>
      <c r="C164" s="6">
        <v>0.0</v>
      </c>
      <c r="D164" s="6">
        <v>1.0</v>
      </c>
      <c r="E164" s="6">
        <v>0.0</v>
      </c>
      <c r="F164" s="6">
        <v>0.0</v>
      </c>
      <c r="G164" s="6">
        <v>0.0</v>
      </c>
      <c r="H164" s="161">
        <v>0.0</v>
      </c>
      <c r="I164" s="161">
        <v>1.0</v>
      </c>
      <c r="J164" s="161">
        <v>0.0</v>
      </c>
      <c r="K164" s="6">
        <v>0.0</v>
      </c>
      <c r="L164" s="6">
        <v>0.0</v>
      </c>
      <c r="M164" s="6">
        <v>0.0</v>
      </c>
      <c r="N164" s="6">
        <v>0.0</v>
      </c>
      <c r="O164" s="6">
        <v>0.0</v>
      </c>
      <c r="P164" s="172">
        <v>0.0</v>
      </c>
    </row>
    <row r="165">
      <c r="A165" s="184" t="s">
        <v>439</v>
      </c>
      <c r="B165" s="6">
        <v>1.0</v>
      </c>
      <c r="C165" s="6">
        <v>1.0</v>
      </c>
      <c r="D165" s="6">
        <v>0.0</v>
      </c>
      <c r="E165" s="6">
        <v>0.0</v>
      </c>
      <c r="F165" s="6">
        <v>0.0</v>
      </c>
      <c r="G165" s="6">
        <v>0.0</v>
      </c>
      <c r="H165" s="161">
        <v>1.0</v>
      </c>
      <c r="I165" s="161">
        <v>0.0</v>
      </c>
      <c r="J165" s="161">
        <v>0.0</v>
      </c>
      <c r="K165" s="6">
        <v>0.0</v>
      </c>
      <c r="L165" s="6">
        <v>0.0</v>
      </c>
      <c r="M165" s="6">
        <v>0.0</v>
      </c>
      <c r="N165" s="6">
        <v>2.0</v>
      </c>
      <c r="O165" s="6">
        <v>2.0</v>
      </c>
      <c r="P165" s="172">
        <v>2.0</v>
      </c>
    </row>
    <row r="166">
      <c r="A166" s="184" t="s">
        <v>438</v>
      </c>
      <c r="B166" s="6">
        <v>1.0</v>
      </c>
      <c r="C166" s="6">
        <v>1.0</v>
      </c>
      <c r="D166" s="6">
        <v>0.0</v>
      </c>
      <c r="E166" s="6">
        <v>0.0</v>
      </c>
      <c r="F166" s="6">
        <v>0.0</v>
      </c>
      <c r="G166" s="6">
        <v>0.0</v>
      </c>
      <c r="H166" s="161">
        <v>1.0</v>
      </c>
      <c r="I166" s="161">
        <v>0.0</v>
      </c>
      <c r="J166" s="161">
        <v>0.0</v>
      </c>
      <c r="K166" s="6">
        <v>0.0</v>
      </c>
      <c r="L166" s="6">
        <v>3.0</v>
      </c>
      <c r="M166" s="6">
        <v>0.0</v>
      </c>
      <c r="N166" s="6">
        <v>0.0</v>
      </c>
      <c r="O166" s="6">
        <v>3.0</v>
      </c>
      <c r="P166" s="172">
        <v>3.0</v>
      </c>
    </row>
    <row r="167">
      <c r="A167" s="184" t="s">
        <v>369</v>
      </c>
      <c r="B167" s="6">
        <v>1.0</v>
      </c>
      <c r="C167" s="6">
        <v>1.0</v>
      </c>
      <c r="D167" s="6">
        <v>0.0</v>
      </c>
      <c r="E167" s="6">
        <v>0.0</v>
      </c>
      <c r="F167" s="6">
        <v>0.0</v>
      </c>
      <c r="G167" s="6">
        <v>0.0</v>
      </c>
      <c r="H167" s="161">
        <v>1.0</v>
      </c>
      <c r="I167" s="161">
        <v>0.0</v>
      </c>
      <c r="J167" s="161">
        <v>0.0</v>
      </c>
      <c r="K167" s="6">
        <v>0.0</v>
      </c>
      <c r="L167" s="6">
        <v>0.0</v>
      </c>
      <c r="M167" s="6">
        <v>2.0</v>
      </c>
      <c r="N167" s="6">
        <v>0.0</v>
      </c>
      <c r="O167" s="6">
        <v>2.0</v>
      </c>
      <c r="P167" s="172">
        <v>2.0</v>
      </c>
    </row>
    <row r="168">
      <c r="A168" s="184" t="s">
        <v>383</v>
      </c>
      <c r="B168" s="6">
        <v>1.0</v>
      </c>
      <c r="C168" s="6">
        <v>0.0</v>
      </c>
      <c r="D168" s="6">
        <v>0.0</v>
      </c>
      <c r="E168" s="6">
        <v>1.0</v>
      </c>
      <c r="F168" s="6">
        <v>0.0</v>
      </c>
      <c r="G168" s="6">
        <v>0.0</v>
      </c>
      <c r="H168" s="161">
        <v>0.0</v>
      </c>
      <c r="I168" s="161">
        <v>0.0</v>
      </c>
      <c r="J168" s="161">
        <v>0.0</v>
      </c>
      <c r="K168" s="6">
        <v>0.0</v>
      </c>
      <c r="L168" s="6">
        <v>0.0</v>
      </c>
      <c r="M168" s="6">
        <v>0.0</v>
      </c>
      <c r="N168" s="6">
        <v>0.0</v>
      </c>
      <c r="O168" s="6">
        <v>0.0</v>
      </c>
      <c r="P168" s="172">
        <v>0.0</v>
      </c>
    </row>
    <row r="169">
      <c r="A169" s="184" t="s">
        <v>545</v>
      </c>
      <c r="B169" s="6">
        <v>1.0</v>
      </c>
      <c r="C169" s="6">
        <v>0.0</v>
      </c>
      <c r="D169" s="6">
        <v>0.0</v>
      </c>
      <c r="E169" s="6">
        <v>1.0</v>
      </c>
      <c r="F169" s="6">
        <v>0.0</v>
      </c>
      <c r="G169" s="6">
        <v>0.0</v>
      </c>
      <c r="H169" s="161">
        <v>0.0</v>
      </c>
      <c r="I169" s="161">
        <v>0.0</v>
      </c>
      <c r="J169" s="161">
        <v>0.0</v>
      </c>
      <c r="K169" s="6">
        <v>0.0</v>
      </c>
      <c r="L169" s="6">
        <v>0.0</v>
      </c>
      <c r="M169" s="6">
        <v>0.0</v>
      </c>
      <c r="N169" s="6">
        <v>0.0</v>
      </c>
      <c r="O169" s="6">
        <v>0.0</v>
      </c>
      <c r="P169" s="172">
        <v>0.0</v>
      </c>
    </row>
    <row r="170">
      <c r="A170" s="184" t="s">
        <v>436</v>
      </c>
      <c r="B170" s="6">
        <v>1.0</v>
      </c>
      <c r="C170" s="6">
        <v>1.0</v>
      </c>
      <c r="D170" s="6">
        <v>0.0</v>
      </c>
      <c r="E170" s="6">
        <v>0.0</v>
      </c>
      <c r="F170" s="6">
        <v>0.0</v>
      </c>
      <c r="G170" s="6">
        <v>0.0</v>
      </c>
      <c r="H170" s="161">
        <v>1.0</v>
      </c>
      <c r="I170" s="161">
        <v>0.0</v>
      </c>
      <c r="J170" s="161">
        <v>0.0</v>
      </c>
      <c r="K170" s="6">
        <v>1.0</v>
      </c>
      <c r="L170" s="6">
        <v>0.0</v>
      </c>
      <c r="M170" s="6">
        <v>1.0</v>
      </c>
      <c r="N170" s="6">
        <v>0.0</v>
      </c>
      <c r="O170" s="6">
        <v>2.0</v>
      </c>
      <c r="P170" s="172">
        <v>2.0</v>
      </c>
    </row>
    <row r="171">
      <c r="A171" s="184" t="s">
        <v>445</v>
      </c>
      <c r="B171" s="6">
        <v>1.0</v>
      </c>
      <c r="C171" s="6">
        <v>1.0</v>
      </c>
      <c r="D171" s="6">
        <v>0.0</v>
      </c>
      <c r="E171" s="6">
        <v>0.0</v>
      </c>
      <c r="F171" s="6">
        <v>0.0</v>
      </c>
      <c r="G171" s="6">
        <v>0.0</v>
      </c>
      <c r="H171" s="161">
        <v>1.0</v>
      </c>
      <c r="I171" s="161">
        <v>0.0</v>
      </c>
      <c r="J171" s="161">
        <v>0.0</v>
      </c>
      <c r="K171" s="6">
        <v>0.0</v>
      </c>
      <c r="L171" s="6">
        <v>0.0</v>
      </c>
      <c r="M171" s="6">
        <v>0.0</v>
      </c>
      <c r="N171" s="6">
        <v>2.0</v>
      </c>
      <c r="O171" s="6">
        <v>2.0</v>
      </c>
      <c r="P171" s="172">
        <v>2.0</v>
      </c>
    </row>
    <row r="172">
      <c r="A172" s="184" t="s">
        <v>547</v>
      </c>
      <c r="B172" s="6">
        <v>1.0</v>
      </c>
      <c r="C172" s="6">
        <v>0.0</v>
      </c>
      <c r="D172" s="6">
        <v>0.0</v>
      </c>
      <c r="E172" s="6">
        <v>1.0</v>
      </c>
      <c r="F172" s="6">
        <v>0.0</v>
      </c>
      <c r="G172" s="6">
        <v>0.0</v>
      </c>
      <c r="H172" s="161">
        <v>0.0</v>
      </c>
      <c r="I172" s="161">
        <v>0.0</v>
      </c>
      <c r="J172" s="161">
        <v>0.0</v>
      </c>
      <c r="K172" s="6">
        <v>0.0</v>
      </c>
      <c r="L172" s="6">
        <v>0.0</v>
      </c>
      <c r="M172" s="6">
        <v>0.0</v>
      </c>
      <c r="N172" s="6">
        <v>0.0</v>
      </c>
      <c r="O172" s="6">
        <v>0.0</v>
      </c>
      <c r="P172" s="172">
        <v>0.0</v>
      </c>
    </row>
    <row r="173">
      <c r="A173" s="184" t="s">
        <v>509</v>
      </c>
      <c r="B173" s="6">
        <v>1.0</v>
      </c>
      <c r="C173" s="6">
        <v>0.0</v>
      </c>
      <c r="D173" s="6">
        <v>0.0</v>
      </c>
      <c r="E173" s="6">
        <v>1.0</v>
      </c>
      <c r="F173" s="6">
        <v>0.0</v>
      </c>
      <c r="G173" s="6">
        <v>0.0</v>
      </c>
      <c r="H173" s="161">
        <v>0.0</v>
      </c>
      <c r="I173" s="161">
        <v>0.0</v>
      </c>
      <c r="J173" s="161">
        <v>0.0</v>
      </c>
      <c r="K173" s="6">
        <v>0.0</v>
      </c>
      <c r="L173" s="6">
        <v>0.0</v>
      </c>
      <c r="M173" s="6">
        <v>0.0</v>
      </c>
      <c r="N173" s="6">
        <v>0.0</v>
      </c>
      <c r="O173" s="6">
        <v>0.0</v>
      </c>
      <c r="P173" s="172">
        <v>0.0</v>
      </c>
    </row>
    <row r="174">
      <c r="A174" s="184" t="s">
        <v>484</v>
      </c>
      <c r="B174" s="6">
        <v>1.0</v>
      </c>
      <c r="C174" s="6">
        <v>0.0</v>
      </c>
      <c r="D174" s="6">
        <v>0.0</v>
      </c>
      <c r="E174" s="6">
        <v>1.0</v>
      </c>
      <c r="F174" s="6">
        <v>0.0</v>
      </c>
      <c r="G174" s="6">
        <v>0.0</v>
      </c>
      <c r="H174" s="161">
        <v>0.0</v>
      </c>
      <c r="I174" s="161">
        <v>0.0</v>
      </c>
      <c r="J174" s="161">
        <v>0.0</v>
      </c>
      <c r="K174" s="6">
        <v>0.0</v>
      </c>
      <c r="L174" s="6">
        <v>0.0</v>
      </c>
      <c r="M174" s="6">
        <v>0.0</v>
      </c>
      <c r="N174" s="6">
        <v>0.0</v>
      </c>
      <c r="O174" s="6">
        <v>0.0</v>
      </c>
      <c r="P174" s="172">
        <v>0.0</v>
      </c>
    </row>
    <row r="175">
      <c r="A175" s="184" t="s">
        <v>554</v>
      </c>
      <c r="B175" s="6">
        <v>1.0</v>
      </c>
      <c r="C175" s="6">
        <v>0.0</v>
      </c>
      <c r="D175" s="6">
        <v>0.0</v>
      </c>
      <c r="E175" s="6">
        <v>1.0</v>
      </c>
      <c r="F175" s="6">
        <v>0.0</v>
      </c>
      <c r="G175" s="6">
        <v>0.0</v>
      </c>
      <c r="H175" s="161">
        <v>0.0</v>
      </c>
      <c r="I175" s="161">
        <v>0.0</v>
      </c>
      <c r="J175" s="161">
        <v>0.0</v>
      </c>
      <c r="K175" s="6">
        <v>0.0</v>
      </c>
      <c r="L175" s="6">
        <v>0.0</v>
      </c>
      <c r="M175" s="6">
        <v>0.0</v>
      </c>
      <c r="N175" s="6">
        <v>0.0</v>
      </c>
      <c r="O175" s="6">
        <v>0.0</v>
      </c>
      <c r="P175" s="172">
        <v>0.0</v>
      </c>
    </row>
    <row r="176">
      <c r="A176" s="184" t="s">
        <v>558</v>
      </c>
      <c r="B176" s="6">
        <v>1.0</v>
      </c>
      <c r="C176" s="6">
        <v>0.0</v>
      </c>
      <c r="D176" s="6">
        <v>0.0</v>
      </c>
      <c r="E176" s="6">
        <v>1.0</v>
      </c>
      <c r="F176" s="6">
        <v>0.0</v>
      </c>
      <c r="G176" s="6">
        <v>0.0</v>
      </c>
      <c r="H176" s="161">
        <v>0.0</v>
      </c>
      <c r="I176" s="161">
        <v>0.0</v>
      </c>
      <c r="J176" s="161">
        <v>0.0</v>
      </c>
      <c r="K176" s="6">
        <v>0.0</v>
      </c>
      <c r="L176" s="6">
        <v>0.0</v>
      </c>
      <c r="M176" s="6">
        <v>0.0</v>
      </c>
      <c r="N176" s="6">
        <v>0.0</v>
      </c>
      <c r="O176" s="6">
        <v>0.0</v>
      </c>
      <c r="P176" s="172">
        <v>0.0</v>
      </c>
    </row>
    <row r="177">
      <c r="A177" s="184" t="s">
        <v>560</v>
      </c>
      <c r="B177" s="6">
        <v>1.0</v>
      </c>
      <c r="C177" s="6">
        <v>0.0</v>
      </c>
      <c r="D177" s="6">
        <v>0.0</v>
      </c>
      <c r="E177" s="6">
        <v>1.0</v>
      </c>
      <c r="F177" s="6">
        <v>0.0</v>
      </c>
      <c r="G177" s="6">
        <v>0.0</v>
      </c>
      <c r="H177" s="6">
        <v>0.0</v>
      </c>
      <c r="I177" s="6">
        <v>0.0</v>
      </c>
      <c r="J177" s="6">
        <v>0.0</v>
      </c>
      <c r="K177" s="6">
        <v>0.0</v>
      </c>
      <c r="L177" s="6">
        <v>0.0</v>
      </c>
      <c r="M177" s="6">
        <v>0.0</v>
      </c>
      <c r="N177" s="6">
        <v>0.0</v>
      </c>
      <c r="O177" s="6">
        <v>0.0</v>
      </c>
      <c r="P177" s="172">
        <v>0.0</v>
      </c>
    </row>
    <row r="178">
      <c r="A178" s="184" t="s">
        <v>560</v>
      </c>
      <c r="B178" s="6">
        <v>1.0</v>
      </c>
      <c r="C178" s="6">
        <v>0.0</v>
      </c>
      <c r="D178" s="6">
        <v>0.0</v>
      </c>
      <c r="E178" s="6">
        <v>1.0</v>
      </c>
      <c r="F178" s="6">
        <v>0.0</v>
      </c>
      <c r="G178" s="6">
        <v>0.0</v>
      </c>
      <c r="H178" s="6">
        <v>0.0</v>
      </c>
      <c r="I178" s="6">
        <v>0.0</v>
      </c>
      <c r="J178" s="6">
        <v>0.0</v>
      </c>
      <c r="K178" s="6">
        <v>0.0</v>
      </c>
      <c r="L178" s="6">
        <v>0.0</v>
      </c>
      <c r="M178" s="6">
        <v>0.0</v>
      </c>
      <c r="N178" s="6">
        <v>0.0</v>
      </c>
      <c r="O178" s="6">
        <v>0.0</v>
      </c>
      <c r="P178" s="172">
        <v>0.0</v>
      </c>
    </row>
    <row r="179">
      <c r="A179" s="184" t="s">
        <v>566</v>
      </c>
      <c r="B179" s="6">
        <v>1.0</v>
      </c>
      <c r="C179" s="6">
        <v>0.0</v>
      </c>
      <c r="D179" s="6">
        <v>1.0</v>
      </c>
      <c r="E179" s="6">
        <v>0.0</v>
      </c>
      <c r="F179" s="6">
        <v>0.0</v>
      </c>
      <c r="G179" s="6">
        <v>0.0</v>
      </c>
      <c r="H179" s="6">
        <v>0.0</v>
      </c>
      <c r="I179" s="6">
        <v>1.0</v>
      </c>
      <c r="J179" s="6">
        <v>0.0</v>
      </c>
      <c r="K179" s="6">
        <v>0.0</v>
      </c>
      <c r="L179" s="6">
        <v>0.0</v>
      </c>
      <c r="M179" s="6">
        <v>1.0</v>
      </c>
      <c r="N179" s="6">
        <v>0.0</v>
      </c>
      <c r="O179" s="6">
        <v>1.0</v>
      </c>
      <c r="P179" s="172">
        <v>1.0</v>
      </c>
    </row>
    <row r="180">
      <c r="A180" s="184" t="s">
        <v>438</v>
      </c>
      <c r="B180" s="6">
        <v>1.0</v>
      </c>
      <c r="C180" s="6">
        <v>1.0</v>
      </c>
      <c r="D180" s="6">
        <v>0.0</v>
      </c>
      <c r="E180" s="6">
        <v>0.0</v>
      </c>
      <c r="F180" s="6">
        <v>0.0</v>
      </c>
      <c r="G180" s="6">
        <v>0.0</v>
      </c>
      <c r="H180" s="6">
        <v>1.0</v>
      </c>
      <c r="I180" s="6">
        <v>0.0</v>
      </c>
      <c r="J180" s="6">
        <v>0.0</v>
      </c>
      <c r="K180" s="6">
        <v>0.0</v>
      </c>
      <c r="L180" s="6">
        <v>3.0</v>
      </c>
      <c r="M180" s="6">
        <v>0.0</v>
      </c>
      <c r="N180" s="6">
        <v>0.0</v>
      </c>
      <c r="O180" s="6">
        <v>3.0</v>
      </c>
      <c r="P180" s="172">
        <v>3.0</v>
      </c>
    </row>
    <row r="181">
      <c r="A181" s="184" t="s">
        <v>439</v>
      </c>
      <c r="B181" s="6">
        <v>1.0</v>
      </c>
      <c r="C181" s="6">
        <v>1.0</v>
      </c>
      <c r="D181" s="6">
        <v>0.0</v>
      </c>
      <c r="E181" s="6">
        <v>0.0</v>
      </c>
      <c r="F181" s="6">
        <v>0.0</v>
      </c>
      <c r="G181" s="6">
        <v>0.0</v>
      </c>
      <c r="H181" s="6">
        <v>1.0</v>
      </c>
      <c r="I181" s="6">
        <v>0.0</v>
      </c>
      <c r="J181" s="6">
        <v>0.0</v>
      </c>
      <c r="K181" s="6">
        <v>0.0</v>
      </c>
      <c r="L181" s="6">
        <v>0.0</v>
      </c>
      <c r="M181" s="6">
        <v>0.0</v>
      </c>
      <c r="N181" s="6">
        <v>2.0</v>
      </c>
      <c r="O181" s="6">
        <v>2.0</v>
      </c>
      <c r="P181" s="172">
        <v>2.0</v>
      </c>
    </row>
    <row r="182">
      <c r="A182" s="184" t="s">
        <v>562</v>
      </c>
      <c r="B182" s="6">
        <v>1.0</v>
      </c>
      <c r="C182" s="6">
        <v>0.0</v>
      </c>
      <c r="D182" s="6">
        <v>0.0</v>
      </c>
      <c r="E182" s="6">
        <v>0.0</v>
      </c>
      <c r="F182" s="6">
        <v>1.0</v>
      </c>
      <c r="G182" s="6">
        <v>0.0</v>
      </c>
      <c r="H182" s="6">
        <v>0.0</v>
      </c>
      <c r="I182" s="6">
        <v>0.0</v>
      </c>
      <c r="J182" s="6">
        <v>1.0</v>
      </c>
      <c r="K182" s="6">
        <v>0.0</v>
      </c>
      <c r="L182" s="6">
        <v>0.0</v>
      </c>
      <c r="M182" s="6">
        <v>0.0</v>
      </c>
      <c r="N182" s="6">
        <v>0.0</v>
      </c>
      <c r="O182" s="6">
        <v>0.0</v>
      </c>
      <c r="P182" s="172">
        <v>0.0</v>
      </c>
    </row>
    <row r="183">
      <c r="A183" s="184" t="s">
        <v>565</v>
      </c>
      <c r="B183" s="6">
        <v>1.0</v>
      </c>
      <c r="C183" s="6">
        <v>0.0</v>
      </c>
      <c r="D183" s="6">
        <v>0.0</v>
      </c>
      <c r="E183" s="6">
        <v>1.0</v>
      </c>
      <c r="F183" s="6">
        <v>0.0</v>
      </c>
      <c r="G183" s="6">
        <v>0.0</v>
      </c>
      <c r="H183" s="6">
        <v>0.0</v>
      </c>
      <c r="I183" s="6">
        <v>0.0</v>
      </c>
      <c r="J183" s="6">
        <v>0.0</v>
      </c>
      <c r="K183" s="6">
        <v>0.0</v>
      </c>
      <c r="L183" s="6">
        <v>0.0</v>
      </c>
      <c r="M183" s="6">
        <v>0.0</v>
      </c>
      <c r="N183" s="6">
        <v>0.0</v>
      </c>
      <c r="O183" s="6">
        <v>0.0</v>
      </c>
      <c r="P183" s="172">
        <v>0.0</v>
      </c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62" t="s">
        <v>171</v>
      </c>
      <c r="B1" s="163" t="s">
        <v>1</v>
      </c>
      <c r="C1" s="163" t="s">
        <v>844</v>
      </c>
      <c r="D1" s="163" t="s">
        <v>845</v>
      </c>
      <c r="E1" s="163" t="s">
        <v>846</v>
      </c>
      <c r="F1" s="163" t="s">
        <v>847</v>
      </c>
      <c r="G1" s="163" t="s">
        <v>848</v>
      </c>
      <c r="H1" s="164" t="s">
        <v>842</v>
      </c>
      <c r="I1" s="164" t="s">
        <v>849</v>
      </c>
      <c r="J1" s="164" t="s">
        <v>850</v>
      </c>
      <c r="K1" s="163" t="s">
        <v>160</v>
      </c>
      <c r="L1" s="163" t="s">
        <v>161</v>
      </c>
      <c r="M1" s="163" t="s">
        <v>162</v>
      </c>
      <c r="N1" s="163" t="s">
        <v>163</v>
      </c>
      <c r="O1" s="163" t="s">
        <v>164</v>
      </c>
      <c r="P1" s="165" t="s">
        <v>166</v>
      </c>
      <c r="Q1" s="163" t="s">
        <v>167</v>
      </c>
      <c r="R1" s="163" t="s">
        <v>168</v>
      </c>
      <c r="S1" s="163" t="s">
        <v>169</v>
      </c>
      <c r="T1" s="163" t="s">
        <v>170</v>
      </c>
      <c r="U1" s="163" t="s">
        <v>851</v>
      </c>
      <c r="V1" s="163" t="s">
        <v>852</v>
      </c>
      <c r="W1" s="166" t="s">
        <v>197</v>
      </c>
    </row>
    <row r="2">
      <c r="A2" s="170" t="s">
        <v>59</v>
      </c>
      <c r="B2" s="169">
        <v>46.0</v>
      </c>
      <c r="C2" s="169">
        <v>17.0</v>
      </c>
      <c r="D2" s="169">
        <v>8.0</v>
      </c>
      <c r="E2" s="169">
        <v>13.0</v>
      </c>
      <c r="F2" s="169">
        <v>8.0</v>
      </c>
      <c r="G2" s="169">
        <v>0.0</v>
      </c>
      <c r="H2" s="171" t="str">
        <f>HISTORICO!$P3/HISTORICO!$O3</f>
        <v>#VALUE!</v>
      </c>
      <c r="I2" s="171" t="str">
        <f>HISTORICO!$Q3/HISTORICO!$O3</f>
        <v>#VALUE!</v>
      </c>
      <c r="J2" s="171" t="str">
        <f>(HISTORICO!$S3+HISTORICO!$T3)/HISTORICO!$O3</f>
        <v>#VALUE!</v>
      </c>
      <c r="K2" s="169">
        <v>26.0</v>
      </c>
      <c r="L2" s="169">
        <v>11.0</v>
      </c>
      <c r="M2" s="169">
        <v>0.0</v>
      </c>
      <c r="N2" s="169">
        <v>0.0</v>
      </c>
      <c r="O2" s="169">
        <f>SUM(HISTORICO!$X3:$AA3)</f>
        <v>0</v>
      </c>
      <c r="P2" s="172" t="str">
        <f>HISTORICO!$AB3/HISTORICO!$O3</f>
        <v>#VALUE!</v>
      </c>
      <c r="Q2" s="171" t="str">
        <f>HISTORICO!$X3/HISTORICO!$AB3</f>
        <v>#VALUE!</v>
      </c>
      <c r="R2" s="171" t="str">
        <f>HISTORICO!$Y3/HISTORICO!$AB3</f>
        <v>#VALUE!</v>
      </c>
      <c r="S2" s="171" t="str">
        <f>HISTORICO!$Z3/HISTORICO!$AB3</f>
        <v>#VALUE!</v>
      </c>
      <c r="T2" s="171" t="str">
        <f>HISTORICO!$AA3/HISTORICO!$AB3</f>
        <v>#VALUE!</v>
      </c>
      <c r="U2" s="169">
        <v>110.0</v>
      </c>
      <c r="V2" s="173">
        <v>2.391304347826087</v>
      </c>
      <c r="W2" s="174" t="s">
        <v>853</v>
      </c>
    </row>
    <row r="3">
      <c r="A3" s="170" t="s">
        <v>56</v>
      </c>
      <c r="B3" s="169">
        <v>21.0</v>
      </c>
      <c r="C3" s="169">
        <v>8.0</v>
      </c>
      <c r="D3" s="169">
        <v>6.0</v>
      </c>
      <c r="E3" s="169">
        <v>7.0</v>
      </c>
      <c r="F3" s="169">
        <v>0.0</v>
      </c>
      <c r="G3" s="169">
        <v>0.0</v>
      </c>
      <c r="H3" s="171">
        <f>HISTORICO!$P4/HISTORICO!$O4</f>
        <v>0.3695652174</v>
      </c>
      <c r="I3" s="171">
        <f>HISTORICO!$Q4/HISTORICO!$O4</f>
        <v>0.1739130435</v>
      </c>
      <c r="J3" s="171">
        <f>(HISTORICO!$S4+HISTORICO!$T4)/HISTORICO!$O4</f>
        <v>0.1739130435</v>
      </c>
      <c r="K3" s="169">
        <v>13.0</v>
      </c>
      <c r="L3" s="169">
        <v>0.0</v>
      </c>
      <c r="M3" s="169">
        <v>4.0</v>
      </c>
      <c r="N3" s="169">
        <v>0.0</v>
      </c>
      <c r="O3" s="169">
        <f>SUM(HISTORICO!$X4:$AA4)</f>
        <v>37</v>
      </c>
      <c r="P3" s="172">
        <f>HISTORICO!$AB4/HISTORICO!$O4</f>
        <v>0.8043478261</v>
      </c>
      <c r="Q3" s="171">
        <f>HISTORICO!$X4/HISTORICO!$AB4</f>
        <v>0.7027027027</v>
      </c>
      <c r="R3" s="171">
        <f>HISTORICO!$Y4/HISTORICO!$AB4</f>
        <v>0.2972972973</v>
      </c>
      <c r="S3" s="171">
        <f>HISTORICO!$Z4/HISTORICO!$AB4</f>
        <v>0</v>
      </c>
      <c r="T3" s="171">
        <f>HISTORICO!$AA4/HISTORICO!$AB4</f>
        <v>0</v>
      </c>
      <c r="U3" s="169">
        <v>51.0</v>
      </c>
      <c r="V3" s="173">
        <v>2.4285714285714284</v>
      </c>
      <c r="W3" s="174" t="s">
        <v>853</v>
      </c>
    </row>
    <row r="4">
      <c r="A4" s="170" t="s">
        <v>45</v>
      </c>
      <c r="B4" s="169">
        <v>19.0</v>
      </c>
      <c r="C4" s="169">
        <v>6.0</v>
      </c>
      <c r="D4" s="169">
        <v>4.0</v>
      </c>
      <c r="E4" s="169">
        <v>6.0</v>
      </c>
      <c r="F4" s="169">
        <v>3.0</v>
      </c>
      <c r="G4" s="169">
        <v>0.0</v>
      </c>
      <c r="H4" s="171">
        <f>HISTORICO!$P5/HISTORICO!$O5</f>
        <v>0.380952381</v>
      </c>
      <c r="I4" s="171">
        <f>HISTORICO!$Q5/HISTORICO!$O5</f>
        <v>0.2857142857</v>
      </c>
      <c r="J4" s="171">
        <f>(HISTORICO!$S5+HISTORICO!$T5)/HISTORICO!$O5</f>
        <v>0</v>
      </c>
      <c r="K4" s="169">
        <v>4.0</v>
      </c>
      <c r="L4" s="169">
        <v>2.0</v>
      </c>
      <c r="M4" s="169">
        <v>4.0</v>
      </c>
      <c r="N4" s="169">
        <v>3.0</v>
      </c>
      <c r="O4" s="169">
        <f>SUM(HISTORICO!$X5:$AA5)</f>
        <v>17</v>
      </c>
      <c r="P4" s="172">
        <f>HISTORICO!$AB5/HISTORICO!$O5</f>
        <v>0.8095238095</v>
      </c>
      <c r="Q4" s="171">
        <f>HISTORICO!$X5/HISTORICO!$AB5</f>
        <v>0.7647058824</v>
      </c>
      <c r="R4" s="171">
        <f>HISTORICO!$Y5/HISTORICO!$AB5</f>
        <v>0</v>
      </c>
      <c r="S4" s="171">
        <f>HISTORICO!$Z5/HISTORICO!$AB5</f>
        <v>0.2352941176</v>
      </c>
      <c r="T4" s="171">
        <f>HISTORICO!$AA5/HISTORICO!$AB5</f>
        <v>0</v>
      </c>
      <c r="U4" s="169">
        <v>43.0</v>
      </c>
      <c r="V4" s="173">
        <v>2.263157894736842</v>
      </c>
      <c r="W4" s="174" t="s">
        <v>853</v>
      </c>
    </row>
    <row r="5">
      <c r="A5" s="170" t="s">
        <v>82</v>
      </c>
      <c r="B5" s="169">
        <v>17.0</v>
      </c>
      <c r="C5" s="169">
        <v>5.0</v>
      </c>
      <c r="D5" s="169">
        <v>4.0</v>
      </c>
      <c r="E5" s="169">
        <v>6.0</v>
      </c>
      <c r="F5" s="169">
        <v>2.0</v>
      </c>
      <c r="G5" s="169">
        <v>0.0</v>
      </c>
      <c r="H5" s="171">
        <f>HISTORICO!$P6/HISTORICO!$O6</f>
        <v>0.3157894737</v>
      </c>
      <c r="I5" s="171">
        <f>HISTORICO!$Q6/HISTORICO!$O6</f>
        <v>0.2105263158</v>
      </c>
      <c r="J5" s="171">
        <f>(HISTORICO!$S6+HISTORICO!$T6)/HISTORICO!$O6</f>
        <v>0.1578947368</v>
      </c>
      <c r="K5" s="169">
        <v>9.0</v>
      </c>
      <c r="L5" s="169">
        <v>6.0</v>
      </c>
      <c r="M5" s="169">
        <v>0.0</v>
      </c>
      <c r="N5" s="169">
        <v>0.0</v>
      </c>
      <c r="O5" s="169">
        <f>SUM(HISTORICO!$X6:$AA6)</f>
        <v>13</v>
      </c>
      <c r="P5" s="172">
        <f>HISTORICO!$AB6/HISTORICO!$O6</f>
        <v>0.6842105263</v>
      </c>
      <c r="Q5" s="171">
        <f>HISTORICO!$X6/HISTORICO!$AB6</f>
        <v>0.3076923077</v>
      </c>
      <c r="R5" s="171">
        <f>HISTORICO!$Y6/HISTORICO!$AB6</f>
        <v>0.1538461538</v>
      </c>
      <c r="S5" s="171">
        <f>HISTORICO!$Z6/HISTORICO!$AB6</f>
        <v>0.3076923077</v>
      </c>
      <c r="T5" s="171">
        <f>HISTORICO!$AA6/HISTORICO!$AB6</f>
        <v>0.2307692308</v>
      </c>
      <c r="U5" s="169">
        <v>42.0</v>
      </c>
      <c r="V5" s="173">
        <v>2.4705882352941178</v>
      </c>
      <c r="W5" s="174" t="s">
        <v>853</v>
      </c>
    </row>
    <row r="6">
      <c r="A6" s="170" t="s">
        <v>478</v>
      </c>
      <c r="B6" s="169">
        <v>17.0</v>
      </c>
      <c r="C6" s="169">
        <v>4.0</v>
      </c>
      <c r="D6" s="169">
        <v>10.0</v>
      </c>
      <c r="E6" s="169">
        <v>1.0</v>
      </c>
      <c r="F6" s="169">
        <v>2.0</v>
      </c>
      <c r="G6" s="169">
        <v>0.0</v>
      </c>
      <c r="H6" s="171">
        <f>HISTORICO!$P7/HISTORICO!$O7</f>
        <v>0.2941176471</v>
      </c>
      <c r="I6" s="171">
        <f>HISTORICO!$Q7/HISTORICO!$O7</f>
        <v>0.2352941176</v>
      </c>
      <c r="J6" s="171">
        <f>(HISTORICO!$S7+HISTORICO!$T7)/HISTORICO!$O7</f>
        <v>0.1176470588</v>
      </c>
      <c r="K6" s="169">
        <v>11.0</v>
      </c>
      <c r="L6" s="169">
        <v>0.0</v>
      </c>
      <c r="M6" s="169">
        <v>4.0</v>
      </c>
      <c r="N6" s="169">
        <v>0.0</v>
      </c>
      <c r="O6" s="169">
        <f>SUM(HISTORICO!$X7:$AA7)</f>
        <v>15</v>
      </c>
      <c r="P6" s="172">
        <f>HISTORICO!$AB7/HISTORICO!$O7</f>
        <v>0.8823529412</v>
      </c>
      <c r="Q6" s="171">
        <f>HISTORICO!$X7/HISTORICO!$AB7</f>
        <v>0.6</v>
      </c>
      <c r="R6" s="171">
        <f>HISTORICO!$Y7/HISTORICO!$AB7</f>
        <v>0.4</v>
      </c>
      <c r="S6" s="171">
        <f>HISTORICO!$Z7/HISTORICO!$AB7</f>
        <v>0</v>
      </c>
      <c r="T6" s="171">
        <f>HISTORICO!$AA7/HISTORICO!$AB7</f>
        <v>0</v>
      </c>
      <c r="U6" s="169">
        <v>46.0</v>
      </c>
      <c r="V6" s="173">
        <v>2.7058823529411766</v>
      </c>
      <c r="W6" s="174" t="s">
        <v>853</v>
      </c>
    </row>
    <row r="7">
      <c r="A7" s="170" t="s">
        <v>90</v>
      </c>
      <c r="B7" s="169">
        <v>17.0</v>
      </c>
      <c r="C7" s="169">
        <v>4.0</v>
      </c>
      <c r="D7" s="169">
        <v>4.0</v>
      </c>
      <c r="E7" s="169">
        <v>8.0</v>
      </c>
      <c r="F7" s="169">
        <v>0.0</v>
      </c>
      <c r="G7" s="169">
        <v>1.0</v>
      </c>
      <c r="H7" s="171">
        <f>HISTORICO!$P8/HISTORICO!$O8</f>
        <v>0.2352941176</v>
      </c>
      <c r="I7" s="171">
        <f>HISTORICO!$Q8/HISTORICO!$O8</f>
        <v>0.5882352941</v>
      </c>
      <c r="J7" s="171">
        <f>(HISTORICO!$S8+HISTORICO!$T8)/HISTORICO!$O8</f>
        <v>0.1176470588</v>
      </c>
      <c r="K7" s="169">
        <v>6.0</v>
      </c>
      <c r="L7" s="169">
        <v>2.0</v>
      </c>
      <c r="M7" s="169">
        <v>0.0</v>
      </c>
      <c r="N7" s="169">
        <v>2.0</v>
      </c>
      <c r="O7" s="169">
        <f>SUM(HISTORICO!$X8:$AA8)</f>
        <v>15</v>
      </c>
      <c r="P7" s="172">
        <f>HISTORICO!$AB8/HISTORICO!$O8</f>
        <v>0.8823529412</v>
      </c>
      <c r="Q7" s="171">
        <f>HISTORICO!$X8/HISTORICO!$AB8</f>
        <v>0.7333333333</v>
      </c>
      <c r="R7" s="171">
        <f>HISTORICO!$Y8/HISTORICO!$AB8</f>
        <v>0</v>
      </c>
      <c r="S7" s="171">
        <f>HISTORICO!$Z8/HISTORICO!$AB8</f>
        <v>0.2666666667</v>
      </c>
      <c r="T7" s="171">
        <f>HISTORICO!$AA8/HISTORICO!$AB8</f>
        <v>0</v>
      </c>
      <c r="U7" s="169">
        <v>33.0</v>
      </c>
      <c r="V7" s="173">
        <v>1.9411764705882353</v>
      </c>
      <c r="W7" s="174" t="s">
        <v>853</v>
      </c>
    </row>
    <row r="8">
      <c r="A8" s="170" t="s">
        <v>53</v>
      </c>
      <c r="B8" s="169">
        <v>15.0</v>
      </c>
      <c r="C8" s="169">
        <v>3.0</v>
      </c>
      <c r="D8" s="169">
        <v>9.0</v>
      </c>
      <c r="E8" s="169">
        <v>2.0</v>
      </c>
      <c r="F8" s="169">
        <v>1.0</v>
      </c>
      <c r="G8" s="169">
        <v>0.0</v>
      </c>
      <c r="H8" s="171">
        <f>HISTORICO!$P9/HISTORICO!$O9</f>
        <v>0.2352941176</v>
      </c>
      <c r="I8" s="171">
        <f>HISTORICO!$Q9/HISTORICO!$O9</f>
        <v>0.2352941176</v>
      </c>
      <c r="J8" s="171">
        <f>(HISTORICO!$S9+HISTORICO!$T9)/HISTORICO!$O9</f>
        <v>0.05882352941</v>
      </c>
      <c r="K8" s="169">
        <v>6.0</v>
      </c>
      <c r="L8" s="169">
        <v>1.0</v>
      </c>
      <c r="M8" s="169">
        <v>2.0</v>
      </c>
      <c r="N8" s="169">
        <v>0.0</v>
      </c>
      <c r="O8" s="169">
        <f>SUM(HISTORICO!$X9:$AA9)</f>
        <v>10</v>
      </c>
      <c r="P8" s="172">
        <f>HISTORICO!$AB9/HISTORICO!$O9</f>
        <v>0.5882352941</v>
      </c>
      <c r="Q8" s="171">
        <f>HISTORICO!$X9/HISTORICO!$AB9</f>
        <v>0.6</v>
      </c>
      <c r="R8" s="171">
        <f>HISTORICO!$Y9/HISTORICO!$AB9</f>
        <v>0.2</v>
      </c>
      <c r="S8" s="171">
        <f>HISTORICO!$Z9/HISTORICO!$AB9</f>
        <v>0</v>
      </c>
      <c r="T8" s="171">
        <f>HISTORICO!$AA9/HISTORICO!$AB9</f>
        <v>0.2</v>
      </c>
      <c r="U8" s="169">
        <v>38.0</v>
      </c>
      <c r="V8" s="173">
        <v>2.533333333333333</v>
      </c>
      <c r="W8" s="174" t="s">
        <v>853</v>
      </c>
    </row>
    <row r="9">
      <c r="A9" s="170" t="s">
        <v>114</v>
      </c>
      <c r="B9" s="169">
        <v>15.0</v>
      </c>
      <c r="C9" s="169">
        <v>4.0</v>
      </c>
      <c r="D9" s="169">
        <v>7.0</v>
      </c>
      <c r="E9" s="169">
        <v>3.0</v>
      </c>
      <c r="F9" s="169">
        <v>1.0</v>
      </c>
      <c r="G9" s="169">
        <v>0.0</v>
      </c>
      <c r="H9" s="171">
        <f>HISTORICO!$P10/HISTORICO!$O10</f>
        <v>0.2</v>
      </c>
      <c r="I9" s="171">
        <f>HISTORICO!$Q10/HISTORICO!$O10</f>
        <v>0.6</v>
      </c>
      <c r="J9" s="171">
        <f>(HISTORICO!$S10+HISTORICO!$T10)/HISTORICO!$O10</f>
        <v>0.06666666667</v>
      </c>
      <c r="K9" s="169">
        <v>4.0</v>
      </c>
      <c r="L9" s="169">
        <v>0.0</v>
      </c>
      <c r="M9" s="169">
        <v>4.0</v>
      </c>
      <c r="N9" s="169">
        <v>0.0</v>
      </c>
      <c r="O9" s="169">
        <f>SUM(HISTORICO!$X10:$AA10)</f>
        <v>9</v>
      </c>
      <c r="P9" s="172">
        <f>HISTORICO!$AB10/HISTORICO!$O10</f>
        <v>0.6</v>
      </c>
      <c r="Q9" s="171">
        <f>HISTORICO!$X10/HISTORICO!$AB10</f>
        <v>0.6666666667</v>
      </c>
      <c r="R9" s="171">
        <f>HISTORICO!$Y10/HISTORICO!$AB10</f>
        <v>0.1111111111</v>
      </c>
      <c r="S9" s="171">
        <f>HISTORICO!$Z10/HISTORICO!$AB10</f>
        <v>0.2222222222</v>
      </c>
      <c r="T9" s="171">
        <f>HISTORICO!$AA10/HISTORICO!$AB10</f>
        <v>0</v>
      </c>
      <c r="U9" s="169">
        <v>36.0</v>
      </c>
      <c r="V9" s="173">
        <v>2.4</v>
      </c>
      <c r="W9" s="174" t="s">
        <v>853</v>
      </c>
    </row>
    <row r="10">
      <c r="A10" s="170" t="s">
        <v>505</v>
      </c>
      <c r="B10" s="169">
        <v>15.0</v>
      </c>
      <c r="C10" s="169">
        <v>3.0</v>
      </c>
      <c r="D10" s="169">
        <v>6.0</v>
      </c>
      <c r="E10" s="169">
        <v>4.0</v>
      </c>
      <c r="F10" s="169">
        <v>2.0</v>
      </c>
      <c r="G10" s="169">
        <v>0.0</v>
      </c>
      <c r="H10" s="171">
        <f>HISTORICO!$P11/HISTORICO!$O11</f>
        <v>0.2666666667</v>
      </c>
      <c r="I10" s="171">
        <f>HISTORICO!$Q11/HISTORICO!$O11</f>
        <v>0.4666666667</v>
      </c>
      <c r="J10" s="171">
        <f>(HISTORICO!$S11+HISTORICO!$T11)/HISTORICO!$O11</f>
        <v>0.06666666667</v>
      </c>
      <c r="K10" s="169">
        <v>5.0</v>
      </c>
      <c r="L10" s="169">
        <v>1.0</v>
      </c>
      <c r="M10" s="169">
        <v>1.0</v>
      </c>
      <c r="N10" s="169">
        <v>0.0</v>
      </c>
      <c r="O10" s="169">
        <f>SUM(HISTORICO!$X11:$AA11)</f>
        <v>8</v>
      </c>
      <c r="P10" s="172">
        <f>HISTORICO!$AB11/HISTORICO!$O11</f>
        <v>0.5333333333</v>
      </c>
      <c r="Q10" s="171">
        <f>HISTORICO!$X11/HISTORICO!$AB11</f>
        <v>0.5</v>
      </c>
      <c r="R10" s="171">
        <f>HISTORICO!$Y11/HISTORICO!$AB11</f>
        <v>0</v>
      </c>
      <c r="S10" s="171">
        <f>HISTORICO!$Z11/HISTORICO!$AB11</f>
        <v>0.5</v>
      </c>
      <c r="T10" s="171">
        <f>HISTORICO!$AA11/HISTORICO!$AB11</f>
        <v>0</v>
      </c>
      <c r="U10" s="169">
        <v>34.0</v>
      </c>
      <c r="V10" s="173">
        <v>2.2666666666666666</v>
      </c>
      <c r="W10" s="174" t="s">
        <v>853</v>
      </c>
    </row>
    <row r="11">
      <c r="A11" s="170" t="s">
        <v>58</v>
      </c>
      <c r="B11" s="169">
        <v>15.0</v>
      </c>
      <c r="C11" s="169">
        <v>1.0</v>
      </c>
      <c r="D11" s="169">
        <v>3.0</v>
      </c>
      <c r="E11" s="169">
        <v>10.0</v>
      </c>
      <c r="F11" s="169">
        <v>1.0</v>
      </c>
      <c r="G11" s="169">
        <v>0.0</v>
      </c>
      <c r="H11" s="171">
        <f>HISTORICO!$P12/HISTORICO!$O12</f>
        <v>0.2</v>
      </c>
      <c r="I11" s="171">
        <f>HISTORICO!$Q12/HISTORICO!$O12</f>
        <v>0.4</v>
      </c>
      <c r="J11" s="171">
        <f>(HISTORICO!$S12+HISTORICO!$T12)/HISTORICO!$O12</f>
        <v>0.1333333333</v>
      </c>
      <c r="K11" s="169">
        <v>2.0</v>
      </c>
      <c r="L11" s="169">
        <v>0.0</v>
      </c>
      <c r="M11" s="169">
        <v>0.0</v>
      </c>
      <c r="N11" s="169">
        <v>0.0</v>
      </c>
      <c r="O11" s="169">
        <f>SUM(HISTORICO!$X12:$AA12)</f>
        <v>7</v>
      </c>
      <c r="P11" s="172">
        <f>HISTORICO!$AB12/HISTORICO!$O12</f>
        <v>0.4666666667</v>
      </c>
      <c r="Q11" s="171">
        <f>HISTORICO!$X12/HISTORICO!$AB12</f>
        <v>0.7142857143</v>
      </c>
      <c r="R11" s="171">
        <f>HISTORICO!$Y12/HISTORICO!$AB12</f>
        <v>0.1428571429</v>
      </c>
      <c r="S11" s="171">
        <f>HISTORICO!$Z12/HISTORICO!$AB12</f>
        <v>0.1428571429</v>
      </c>
      <c r="T11" s="171">
        <f>HISTORICO!$AA12/HISTORICO!$AB12</f>
        <v>0</v>
      </c>
      <c r="U11" s="169">
        <v>25.0</v>
      </c>
      <c r="V11" s="173">
        <v>1.6666666666666667</v>
      </c>
      <c r="W11" s="174" t="s">
        <v>853</v>
      </c>
    </row>
    <row r="12">
      <c r="A12" s="170" t="s">
        <v>46</v>
      </c>
      <c r="B12" s="169">
        <v>13.0</v>
      </c>
      <c r="C12" s="169">
        <v>2.0</v>
      </c>
      <c r="D12" s="169">
        <v>4.0</v>
      </c>
      <c r="E12" s="169">
        <v>2.0</v>
      </c>
      <c r="F12" s="169">
        <v>5.0</v>
      </c>
      <c r="G12" s="169">
        <v>0.0</v>
      </c>
      <c r="H12" s="171">
        <f>HISTORICO!$P13/HISTORICO!$O13</f>
        <v>0.06666666667</v>
      </c>
      <c r="I12" s="171">
        <f>HISTORICO!$Q13/HISTORICO!$O13</f>
        <v>0.2</v>
      </c>
      <c r="J12" s="171">
        <f>(HISTORICO!$S13+HISTORICO!$T13)/HISTORICO!$O13</f>
        <v>0.06666666667</v>
      </c>
      <c r="K12" s="169">
        <v>9.0</v>
      </c>
      <c r="L12" s="169">
        <v>0.0</v>
      </c>
      <c r="M12" s="169">
        <v>0.0</v>
      </c>
      <c r="N12" s="169">
        <v>0.0</v>
      </c>
      <c r="O12" s="169">
        <f>SUM(HISTORICO!$X13:$AA13)</f>
        <v>2</v>
      </c>
      <c r="P12" s="172">
        <f>HISTORICO!$AB13/HISTORICO!$O13</f>
        <v>0.1333333333</v>
      </c>
      <c r="Q12" s="171">
        <f>HISTORICO!$X13/HISTORICO!$AB13</f>
        <v>1</v>
      </c>
      <c r="R12" s="171">
        <f>HISTORICO!$Y13/HISTORICO!$AB13</f>
        <v>0</v>
      </c>
      <c r="S12" s="171">
        <f>HISTORICO!$Z13/HISTORICO!$AB13</f>
        <v>0</v>
      </c>
      <c r="T12" s="171">
        <f>HISTORICO!$AA13/HISTORICO!$AB13</f>
        <v>0</v>
      </c>
      <c r="U12" s="169">
        <v>25.0</v>
      </c>
      <c r="V12" s="173">
        <v>1.9230769230769231</v>
      </c>
      <c r="W12" s="174" t="s">
        <v>853</v>
      </c>
    </row>
    <row r="13">
      <c r="A13" s="170" t="s">
        <v>117</v>
      </c>
      <c r="B13" s="169">
        <v>12.0</v>
      </c>
      <c r="C13" s="169">
        <v>2.0</v>
      </c>
      <c r="D13" s="169">
        <v>3.0</v>
      </c>
      <c r="E13" s="169">
        <v>5.0</v>
      </c>
      <c r="F13" s="169">
        <v>2.0</v>
      </c>
      <c r="G13" s="169">
        <v>0.0</v>
      </c>
      <c r="H13" s="171">
        <f>HISTORICO!$P14/HISTORICO!$O14</f>
        <v>0.1538461538</v>
      </c>
      <c r="I13" s="171">
        <f>HISTORICO!$Q14/HISTORICO!$O14</f>
        <v>0.3076923077</v>
      </c>
      <c r="J13" s="171">
        <f>(HISTORICO!$S14+HISTORICO!$T14)/HISTORICO!$O14</f>
        <v>0.3846153846</v>
      </c>
      <c r="K13" s="169">
        <v>6.0</v>
      </c>
      <c r="L13" s="169">
        <v>0.0</v>
      </c>
      <c r="M13" s="169">
        <v>0.0</v>
      </c>
      <c r="N13" s="169">
        <v>0.0</v>
      </c>
      <c r="O13" s="169">
        <f>SUM(HISTORICO!$X14:$AA14)</f>
        <v>9</v>
      </c>
      <c r="P13" s="172">
        <f>HISTORICO!$AB14/HISTORICO!$O14</f>
        <v>0.6923076923</v>
      </c>
      <c r="Q13" s="171">
        <f>HISTORICO!$X14/HISTORICO!$AB14</f>
        <v>1</v>
      </c>
      <c r="R13" s="171">
        <f>HISTORICO!$Y14/HISTORICO!$AB14</f>
        <v>0</v>
      </c>
      <c r="S13" s="171">
        <f>HISTORICO!$Z14/HISTORICO!$AB14</f>
        <v>0</v>
      </c>
      <c r="T13" s="171">
        <f>HISTORICO!$AA14/HISTORICO!$AB14</f>
        <v>0</v>
      </c>
      <c r="U13" s="169">
        <v>23.0</v>
      </c>
      <c r="V13" s="173">
        <v>1.9166666666666667</v>
      </c>
      <c r="W13" s="174" t="s">
        <v>853</v>
      </c>
    </row>
    <row r="14">
      <c r="A14" s="170" t="s">
        <v>517</v>
      </c>
      <c r="B14" s="169">
        <v>12.0</v>
      </c>
      <c r="C14" s="169">
        <v>1.0</v>
      </c>
      <c r="D14" s="169">
        <v>4.0</v>
      </c>
      <c r="E14" s="169">
        <v>5.0</v>
      </c>
      <c r="F14" s="169">
        <v>2.0</v>
      </c>
      <c r="G14" s="169">
        <v>0.0</v>
      </c>
      <c r="H14" s="171">
        <f>HISTORICO!$P15/HISTORICO!$O15</f>
        <v>0.1666666667</v>
      </c>
      <c r="I14" s="171">
        <f>HISTORICO!$Q15/HISTORICO!$O15</f>
        <v>0.25</v>
      </c>
      <c r="J14" s="171">
        <f>(HISTORICO!$S15+HISTORICO!$T15)/HISTORICO!$O15</f>
        <v>0.1666666667</v>
      </c>
      <c r="K14" s="169">
        <v>0.0</v>
      </c>
      <c r="L14" s="169">
        <v>0.0</v>
      </c>
      <c r="M14" s="169">
        <v>2.0</v>
      </c>
      <c r="N14" s="169">
        <v>0.0</v>
      </c>
      <c r="O14" s="169">
        <f>SUM(HISTORICO!$X15:$AA15)</f>
        <v>6</v>
      </c>
      <c r="P14" s="172">
        <f>HISTORICO!$AB15/HISTORICO!$O15</f>
        <v>0.5</v>
      </c>
      <c r="Q14" s="171">
        <f>HISTORICO!$X15/HISTORICO!$AB15</f>
        <v>1</v>
      </c>
      <c r="R14" s="171">
        <f>HISTORICO!$Y15/HISTORICO!$AB15</f>
        <v>0</v>
      </c>
      <c r="S14" s="171">
        <f>HISTORICO!$Z15/HISTORICO!$AB15</f>
        <v>0</v>
      </c>
      <c r="T14" s="171">
        <f>HISTORICO!$AA15/HISTORICO!$AB15</f>
        <v>0</v>
      </c>
      <c r="U14" s="169">
        <v>24.0</v>
      </c>
      <c r="V14" s="173">
        <v>2.0</v>
      </c>
      <c r="W14" s="174" t="s">
        <v>853</v>
      </c>
    </row>
    <row r="15">
      <c r="A15" s="170" t="s">
        <v>377</v>
      </c>
      <c r="B15" s="169">
        <v>11.0</v>
      </c>
      <c r="C15" s="169">
        <v>5.0</v>
      </c>
      <c r="D15" s="169">
        <v>2.0</v>
      </c>
      <c r="E15" s="169">
        <v>2.0</v>
      </c>
      <c r="F15" s="169">
        <v>2.0</v>
      </c>
      <c r="G15" s="169">
        <v>0.0</v>
      </c>
      <c r="H15" s="171">
        <f>HISTORICO!$P16/HISTORICO!$O16</f>
        <v>0.08333333333</v>
      </c>
      <c r="I15" s="171">
        <f>HISTORICO!$Q16/HISTORICO!$O16</f>
        <v>0.3333333333</v>
      </c>
      <c r="J15" s="171">
        <f>(HISTORICO!$S16+HISTORICO!$T16)/HISTORICO!$O16</f>
        <v>0.1666666667</v>
      </c>
      <c r="K15" s="6">
        <v>5.0</v>
      </c>
      <c r="L15" s="6">
        <v>2.0</v>
      </c>
      <c r="M15" s="6">
        <v>3.0</v>
      </c>
      <c r="N15" s="6">
        <v>0.0</v>
      </c>
      <c r="O15" s="6">
        <f>SUM(HISTORICO!$X16:$AA16)</f>
        <v>2</v>
      </c>
      <c r="P15" s="175">
        <f>HISTORICO!$AB16/HISTORICO!$O16</f>
        <v>0.1666666667</v>
      </c>
      <c r="Q15" s="161">
        <f>HISTORICO!$X16/HISTORICO!$AB16</f>
        <v>0</v>
      </c>
      <c r="R15" s="161">
        <f>HISTORICO!$Y16/HISTORICO!$AB16</f>
        <v>0</v>
      </c>
      <c r="S15" s="161">
        <f>HISTORICO!$Z16/HISTORICO!$AB16</f>
        <v>1</v>
      </c>
      <c r="T15" s="161">
        <f>HISTORICO!$AA16/HISTORICO!$AB16</f>
        <v>0</v>
      </c>
      <c r="U15" s="169">
        <v>26.0</v>
      </c>
      <c r="V15" s="173">
        <v>2.3636363636363638</v>
      </c>
      <c r="W15" s="174" t="s">
        <v>853</v>
      </c>
    </row>
    <row r="16">
      <c r="A16" s="170" t="s">
        <v>430</v>
      </c>
      <c r="B16" s="169">
        <v>11.0</v>
      </c>
      <c r="C16" s="169">
        <v>4.0</v>
      </c>
      <c r="D16" s="169">
        <v>7.0</v>
      </c>
      <c r="E16" s="169">
        <v>0.0</v>
      </c>
      <c r="F16" s="169">
        <v>0.0</v>
      </c>
      <c r="G16" s="169">
        <v>0.0</v>
      </c>
      <c r="H16" s="171">
        <f>HISTORICO!$P17/HISTORICO!$O17</f>
        <v>0.4545454545</v>
      </c>
      <c r="I16" s="171">
        <f>HISTORICO!$Q17/HISTORICO!$O17</f>
        <v>0.1818181818</v>
      </c>
      <c r="J16" s="171">
        <f>(HISTORICO!$S17+HISTORICO!$T17)/HISTORICO!$O17</f>
        <v>0.1818181818</v>
      </c>
      <c r="K16" s="169">
        <v>0.0</v>
      </c>
      <c r="L16" s="169">
        <v>0.0</v>
      </c>
      <c r="M16" s="169">
        <v>9.0</v>
      </c>
      <c r="N16" s="169">
        <v>0.0</v>
      </c>
      <c r="O16" s="169">
        <f>SUM(HISTORICO!$X17:$AA17)</f>
        <v>10</v>
      </c>
      <c r="P16" s="172">
        <f>HISTORICO!$AB17/HISTORICO!$O17</f>
        <v>0.9090909091</v>
      </c>
      <c r="Q16" s="171">
        <f>HISTORICO!$X17/HISTORICO!$AB17</f>
        <v>0.5</v>
      </c>
      <c r="R16" s="171">
        <f>HISTORICO!$Y17/HISTORICO!$AB17</f>
        <v>0.2</v>
      </c>
      <c r="S16" s="171">
        <f>HISTORICO!$Z17/HISTORICO!$AB17</f>
        <v>0.3</v>
      </c>
      <c r="T16" s="171">
        <f>HISTORICO!$AA17/HISTORICO!$AB17</f>
        <v>0</v>
      </c>
      <c r="U16" s="169">
        <v>32.0</v>
      </c>
      <c r="V16" s="173">
        <v>2.909090909090909</v>
      </c>
      <c r="W16" s="174" t="s">
        <v>853</v>
      </c>
    </row>
    <row r="17">
      <c r="A17" s="170" t="s">
        <v>409</v>
      </c>
      <c r="B17" s="169">
        <v>11.0</v>
      </c>
      <c r="C17" s="169">
        <v>4.0</v>
      </c>
      <c r="D17" s="169">
        <v>2.0</v>
      </c>
      <c r="E17" s="169">
        <v>2.0</v>
      </c>
      <c r="F17" s="169">
        <v>3.0</v>
      </c>
      <c r="G17" s="169">
        <v>0.0</v>
      </c>
      <c r="H17" s="171">
        <f>HISTORICO!$P18/HISTORICO!$O18</f>
        <v>0.3636363636</v>
      </c>
      <c r="I17" s="171">
        <f>HISTORICO!$Q18/HISTORICO!$O18</f>
        <v>0.6363636364</v>
      </c>
      <c r="J17" s="171">
        <f>(HISTORICO!$S18+HISTORICO!$T18)/HISTORICO!$O18</f>
        <v>0</v>
      </c>
      <c r="K17" s="169">
        <v>5.0</v>
      </c>
      <c r="L17" s="169">
        <v>0.0</v>
      </c>
      <c r="M17" s="169">
        <v>2.0</v>
      </c>
      <c r="N17" s="169">
        <v>1.0</v>
      </c>
      <c r="O17" s="169">
        <f>SUM(HISTORICO!$X18:$AA18)</f>
        <v>9</v>
      </c>
      <c r="P17" s="172">
        <f>HISTORICO!$AB18/HISTORICO!$O18</f>
        <v>0.8181818182</v>
      </c>
      <c r="Q17" s="171">
        <f>HISTORICO!$X18/HISTORICO!$AB18</f>
        <v>0</v>
      </c>
      <c r="R17" s="171">
        <f>HISTORICO!$Y18/HISTORICO!$AB18</f>
        <v>0</v>
      </c>
      <c r="S17" s="171">
        <f>HISTORICO!$Z18/HISTORICO!$AB18</f>
        <v>1</v>
      </c>
      <c r="T17" s="171">
        <f>HISTORICO!$AA18/HISTORICO!$AB18</f>
        <v>0</v>
      </c>
      <c r="U17" s="169">
        <v>27.0</v>
      </c>
      <c r="V17" s="173">
        <v>2.4545454545454546</v>
      </c>
      <c r="W17" s="174" t="s">
        <v>853</v>
      </c>
    </row>
    <row r="18">
      <c r="A18" s="170" t="s">
        <v>512</v>
      </c>
      <c r="B18" s="169">
        <v>11.0</v>
      </c>
      <c r="C18" s="169">
        <v>2.0</v>
      </c>
      <c r="D18" s="169">
        <v>4.0</v>
      </c>
      <c r="E18" s="169">
        <v>3.0</v>
      </c>
      <c r="F18" s="169">
        <v>2.0</v>
      </c>
      <c r="G18" s="169">
        <v>0.0</v>
      </c>
      <c r="H18" s="171">
        <f>HISTORICO!$P19/HISTORICO!$O19</f>
        <v>0.3636363636</v>
      </c>
      <c r="I18" s="171">
        <f>HISTORICO!$Q19/HISTORICO!$O19</f>
        <v>0.1818181818</v>
      </c>
      <c r="J18" s="171">
        <f>(HISTORICO!$S19+HISTORICO!$T19)/HISTORICO!$O19</f>
        <v>0.2727272727</v>
      </c>
      <c r="K18" s="169">
        <v>0.0</v>
      </c>
      <c r="L18" s="169">
        <v>0.0</v>
      </c>
      <c r="M18" s="169">
        <v>7.0</v>
      </c>
      <c r="N18" s="169">
        <v>0.0</v>
      </c>
      <c r="O18" s="169">
        <f>SUM(HISTORICO!$X19:$AA19)</f>
        <v>8</v>
      </c>
      <c r="P18" s="172">
        <f>HISTORICO!$AB19/HISTORICO!$O19</f>
        <v>0.7272727273</v>
      </c>
      <c r="Q18" s="171">
        <f>HISTORICO!$X19/HISTORICO!$AB19</f>
        <v>0.625</v>
      </c>
      <c r="R18" s="171">
        <f>HISTORICO!$Y19/HISTORICO!$AB19</f>
        <v>0</v>
      </c>
      <c r="S18" s="171">
        <f>HISTORICO!$Z19/HISTORICO!$AB19</f>
        <v>0.25</v>
      </c>
      <c r="T18" s="171">
        <f>HISTORICO!$AA19/HISTORICO!$AB19</f>
        <v>0.125</v>
      </c>
      <c r="U18" s="169">
        <v>25.0</v>
      </c>
      <c r="V18" s="173">
        <v>2.272727272727273</v>
      </c>
      <c r="W18" s="174" t="s">
        <v>853</v>
      </c>
    </row>
    <row r="19">
      <c r="A19" s="170" t="s">
        <v>40</v>
      </c>
      <c r="B19" s="169">
        <v>11.0</v>
      </c>
      <c r="C19" s="169">
        <v>0.0</v>
      </c>
      <c r="D19" s="169">
        <v>5.0</v>
      </c>
      <c r="E19" s="169">
        <v>5.0</v>
      </c>
      <c r="F19" s="169">
        <v>1.0</v>
      </c>
      <c r="G19" s="169">
        <v>0.0</v>
      </c>
      <c r="H19" s="171">
        <f>HISTORICO!$P20/HISTORICO!$O20</f>
        <v>0.1818181818</v>
      </c>
      <c r="I19" s="171">
        <f>HISTORICO!$Q20/HISTORICO!$O20</f>
        <v>0.3636363636</v>
      </c>
      <c r="J19" s="171">
        <f>(HISTORICO!$S20+HISTORICO!$T20)/HISTORICO!$O20</f>
        <v>0.1818181818</v>
      </c>
      <c r="K19" s="169">
        <v>0.0</v>
      </c>
      <c r="L19" s="169">
        <v>0.0</v>
      </c>
      <c r="M19" s="169">
        <v>0.0</v>
      </c>
      <c r="N19" s="169">
        <v>0.0</v>
      </c>
      <c r="O19" s="169">
        <f>SUM(HISTORICO!$X20:$AA20)</f>
        <v>7</v>
      </c>
      <c r="P19" s="172">
        <f>HISTORICO!$AB20/HISTORICO!$O20</f>
        <v>0.6363636364</v>
      </c>
      <c r="Q19" s="171">
        <f>HISTORICO!$X20/HISTORICO!$AB20</f>
        <v>0</v>
      </c>
      <c r="R19" s="171">
        <f>HISTORICO!$Y20/HISTORICO!$AB20</f>
        <v>0</v>
      </c>
      <c r="S19" s="171">
        <f>HISTORICO!$Z20/HISTORICO!$AB20</f>
        <v>1</v>
      </c>
      <c r="T19" s="171">
        <f>HISTORICO!$AA20/HISTORICO!$AB20</f>
        <v>0</v>
      </c>
      <c r="U19" s="169">
        <v>16.0</v>
      </c>
      <c r="V19" s="173">
        <v>1.4545454545454546</v>
      </c>
      <c r="W19" s="174" t="s">
        <v>853</v>
      </c>
    </row>
    <row r="20">
      <c r="A20" s="170" t="s">
        <v>80</v>
      </c>
      <c r="B20" s="169">
        <v>10.0</v>
      </c>
      <c r="C20" s="169">
        <v>6.0</v>
      </c>
      <c r="D20" s="169">
        <v>2.0</v>
      </c>
      <c r="E20" s="169">
        <v>2.0</v>
      </c>
      <c r="F20" s="169">
        <v>0.0</v>
      </c>
      <c r="G20" s="169">
        <v>0.0</v>
      </c>
      <c r="H20" s="171">
        <f>HISTORICO!$P21/HISTORICO!$O21</f>
        <v>0</v>
      </c>
      <c r="I20" s="171">
        <f>HISTORICO!$Q21/HISTORICO!$O21</f>
        <v>0.4545454545</v>
      </c>
      <c r="J20" s="171">
        <f>(HISTORICO!$S21+HISTORICO!$T21)/HISTORICO!$O21</f>
        <v>0.09090909091</v>
      </c>
      <c r="K20" s="169">
        <v>14.0</v>
      </c>
      <c r="L20" s="169">
        <v>0.0</v>
      </c>
      <c r="M20" s="169">
        <v>0.0</v>
      </c>
      <c r="N20" s="169">
        <v>0.0</v>
      </c>
      <c r="O20" s="169">
        <f>SUM(HISTORICO!$X21:$AA21)</f>
        <v>0</v>
      </c>
      <c r="P20" s="172">
        <f>HISTORICO!$AB21/HISTORICO!$O21</f>
        <v>0</v>
      </c>
      <c r="Q20" s="171" t="str">
        <f>HISTORICO!$X21/HISTORICO!$AB21</f>
        <v>#DIV/0!</v>
      </c>
      <c r="R20" s="171" t="str">
        <f>HISTORICO!$Y21/HISTORICO!$AB21</f>
        <v>#DIV/0!</v>
      </c>
      <c r="S20" s="171" t="str">
        <f>HISTORICO!$Z21/HISTORICO!$AB21</f>
        <v>#DIV/0!</v>
      </c>
      <c r="T20" s="171" t="str">
        <f>HISTORICO!$AA21/HISTORICO!$AB21</f>
        <v>#DIV/0!</v>
      </c>
      <c r="U20" s="169">
        <v>29.0</v>
      </c>
      <c r="V20" s="173">
        <v>2.9</v>
      </c>
      <c r="W20" s="174" t="s">
        <v>853</v>
      </c>
    </row>
    <row r="21">
      <c r="A21" s="170" t="s">
        <v>386</v>
      </c>
      <c r="B21" s="169">
        <v>10.0</v>
      </c>
      <c r="C21" s="169">
        <v>4.0</v>
      </c>
      <c r="D21" s="169">
        <v>3.0</v>
      </c>
      <c r="E21" s="169">
        <v>2.0</v>
      </c>
      <c r="F21" s="169">
        <v>1.0</v>
      </c>
      <c r="G21" s="169">
        <v>0.0</v>
      </c>
      <c r="H21" s="171">
        <f>HISTORICO!$P22/HISTORICO!$O22</f>
        <v>0.6</v>
      </c>
      <c r="I21" s="171">
        <f>HISTORICO!$Q22/HISTORICO!$O22</f>
        <v>0.2</v>
      </c>
      <c r="J21" s="171">
        <f>(HISTORICO!$S22+HISTORICO!$T22)/HISTORICO!$O22</f>
        <v>0</v>
      </c>
      <c r="K21" s="169">
        <v>6.0</v>
      </c>
      <c r="L21" s="169">
        <v>1.0</v>
      </c>
      <c r="M21" s="169">
        <v>1.0</v>
      </c>
      <c r="N21" s="169">
        <v>0.0</v>
      </c>
      <c r="O21" s="169">
        <f>SUM(HISTORICO!$X22:$AA22)</f>
        <v>14</v>
      </c>
      <c r="P21" s="172">
        <f>HISTORICO!$AB22/HISTORICO!$O22</f>
        <v>1.4</v>
      </c>
      <c r="Q21" s="171">
        <f>HISTORICO!$X22/HISTORICO!$AB22</f>
        <v>1</v>
      </c>
      <c r="R21" s="171">
        <f>HISTORICO!$Y22/HISTORICO!$AB22</f>
        <v>0</v>
      </c>
      <c r="S21" s="171">
        <f>HISTORICO!$Z22/HISTORICO!$AB22</f>
        <v>0</v>
      </c>
      <c r="T21" s="171">
        <f>HISTORICO!$AA22/HISTORICO!$AB22</f>
        <v>0</v>
      </c>
      <c r="U21" s="169">
        <v>23.0</v>
      </c>
      <c r="V21" s="173">
        <v>2.3</v>
      </c>
      <c r="W21" s="174" t="s">
        <v>853</v>
      </c>
    </row>
    <row r="22">
      <c r="A22" s="170" t="s">
        <v>96</v>
      </c>
      <c r="B22" s="169">
        <v>10.0</v>
      </c>
      <c r="C22" s="169">
        <v>2.0</v>
      </c>
      <c r="D22" s="169">
        <v>5.0</v>
      </c>
      <c r="E22" s="169">
        <v>3.0</v>
      </c>
      <c r="F22" s="169">
        <v>0.0</v>
      </c>
      <c r="G22" s="169">
        <v>0.0</v>
      </c>
      <c r="H22" s="171">
        <f>HISTORICO!$P23/HISTORICO!$O23</f>
        <v>0.4</v>
      </c>
      <c r="I22" s="171">
        <f>HISTORICO!$Q23/HISTORICO!$O23</f>
        <v>0.3</v>
      </c>
      <c r="J22" s="171">
        <f>(HISTORICO!$S23+HISTORICO!$T23)/HISTORICO!$O23</f>
        <v>0.1</v>
      </c>
      <c r="K22" s="169">
        <v>8.0</v>
      </c>
      <c r="L22" s="169">
        <v>0.0</v>
      </c>
      <c r="M22" s="169">
        <v>0.0</v>
      </c>
      <c r="N22" s="169">
        <v>0.0</v>
      </c>
      <c r="O22" s="169">
        <f>SUM(HISTORICO!$X23:$AA23)</f>
        <v>8</v>
      </c>
      <c r="P22" s="172">
        <f>HISTORICO!$AB23/HISTORICO!$O23</f>
        <v>0.8</v>
      </c>
      <c r="Q22" s="171">
        <f>HISTORICO!$X23/HISTORICO!$AB23</f>
        <v>0.75</v>
      </c>
      <c r="R22" s="171">
        <f>HISTORICO!$Y23/HISTORICO!$AB23</f>
        <v>0.125</v>
      </c>
      <c r="S22" s="171">
        <f>HISTORICO!$Z23/HISTORICO!$AB23</f>
        <v>0.125</v>
      </c>
      <c r="T22" s="171">
        <f>HISTORICO!$AA23/HISTORICO!$AB23</f>
        <v>0</v>
      </c>
      <c r="U22" s="169">
        <v>25.0</v>
      </c>
      <c r="V22" s="173">
        <v>2.5</v>
      </c>
      <c r="W22" s="174" t="s">
        <v>853</v>
      </c>
    </row>
    <row r="23">
      <c r="A23" s="170" t="s">
        <v>417</v>
      </c>
      <c r="B23" s="169">
        <v>9.0</v>
      </c>
      <c r="C23" s="169">
        <v>3.0</v>
      </c>
      <c r="D23" s="169">
        <v>2.0</v>
      </c>
      <c r="E23" s="169">
        <v>3.0</v>
      </c>
      <c r="F23" s="169">
        <v>1.0</v>
      </c>
      <c r="G23" s="169">
        <v>0.0</v>
      </c>
      <c r="H23" s="171">
        <f>HISTORICO!$P24/HISTORICO!$O24</f>
        <v>0.2</v>
      </c>
      <c r="I23" s="171">
        <f>HISTORICO!$Q24/HISTORICO!$O24</f>
        <v>0.5</v>
      </c>
      <c r="J23" s="171">
        <f>(HISTORICO!$S24+HISTORICO!$T24)/HISTORICO!$O24</f>
        <v>0</v>
      </c>
      <c r="K23" s="169">
        <v>4.0</v>
      </c>
      <c r="L23" s="169">
        <v>2.0</v>
      </c>
      <c r="M23" s="169">
        <v>2.0</v>
      </c>
      <c r="N23" s="169">
        <v>0.0</v>
      </c>
      <c r="O23" s="169">
        <f>SUM(HISTORICO!$X24:$AA24)</f>
        <v>8</v>
      </c>
      <c r="P23" s="172">
        <f>HISTORICO!$AB24/HISTORICO!$O24</f>
        <v>0.8</v>
      </c>
      <c r="Q23" s="171">
        <f>HISTORICO!$X24/HISTORICO!$AB24</f>
        <v>1</v>
      </c>
      <c r="R23" s="171">
        <f>HISTORICO!$Y24/HISTORICO!$AB24</f>
        <v>0</v>
      </c>
      <c r="S23" s="171">
        <f>HISTORICO!$Z24/HISTORICO!$AB24</f>
        <v>0</v>
      </c>
      <c r="T23" s="171">
        <f>HISTORICO!$AA24/HISTORICO!$AB24</f>
        <v>0</v>
      </c>
      <c r="U23" s="169">
        <v>22.0</v>
      </c>
      <c r="V23" s="173">
        <v>2.4444444444444446</v>
      </c>
      <c r="W23" s="174" t="s">
        <v>853</v>
      </c>
    </row>
    <row r="24">
      <c r="A24" s="170" t="s">
        <v>397</v>
      </c>
      <c r="B24" s="169">
        <v>9.0</v>
      </c>
      <c r="C24" s="169">
        <v>2.0</v>
      </c>
      <c r="D24" s="169">
        <v>5.0</v>
      </c>
      <c r="E24" s="169">
        <v>2.0</v>
      </c>
      <c r="F24" s="169">
        <v>0.0</v>
      </c>
      <c r="G24" s="169">
        <v>0.0</v>
      </c>
      <c r="H24" s="171">
        <f>HISTORICO!$P25/HISTORICO!$O25</f>
        <v>0.3333333333</v>
      </c>
      <c r="I24" s="171">
        <f>HISTORICO!$Q25/HISTORICO!$O25</f>
        <v>0.2222222222</v>
      </c>
      <c r="J24" s="171">
        <f>(HISTORICO!$S25+HISTORICO!$T25)/HISTORICO!$O25</f>
        <v>0.1111111111</v>
      </c>
      <c r="K24" s="169">
        <v>3.0</v>
      </c>
      <c r="L24" s="169">
        <v>3.0</v>
      </c>
      <c r="M24" s="169">
        <v>0.0</v>
      </c>
      <c r="N24" s="169">
        <v>0.0</v>
      </c>
      <c r="O24" s="169">
        <f>SUM(HISTORICO!$X25:$AA25)</f>
        <v>8</v>
      </c>
      <c r="P24" s="172">
        <f>HISTORICO!$AB25/HISTORICO!$O25</f>
        <v>0.8888888889</v>
      </c>
      <c r="Q24" s="171">
        <f>HISTORICO!$X25/HISTORICO!$AB25</f>
        <v>0.5</v>
      </c>
      <c r="R24" s="171">
        <f>HISTORICO!$Y25/HISTORICO!$AB25</f>
        <v>0.25</v>
      </c>
      <c r="S24" s="171">
        <f>HISTORICO!$Z25/HISTORICO!$AB25</f>
        <v>0.25</v>
      </c>
      <c r="T24" s="171">
        <f>HISTORICO!$AA25/HISTORICO!$AB25</f>
        <v>0</v>
      </c>
      <c r="U24" s="169">
        <v>20.0</v>
      </c>
      <c r="V24" s="173">
        <v>2.2222222222222223</v>
      </c>
      <c r="W24" s="174" t="s">
        <v>853</v>
      </c>
    </row>
    <row r="25">
      <c r="A25" s="170" t="s">
        <v>407</v>
      </c>
      <c r="B25" s="169">
        <v>8.0</v>
      </c>
      <c r="C25" s="169">
        <v>3.0</v>
      </c>
      <c r="D25" s="169">
        <v>2.0</v>
      </c>
      <c r="E25" s="169">
        <v>2.0</v>
      </c>
      <c r="F25" s="169">
        <v>1.0</v>
      </c>
      <c r="G25" s="169">
        <v>0.0</v>
      </c>
      <c r="H25" s="171">
        <f>HISTORICO!$P26/HISTORICO!$O26</f>
        <v>0.2222222222</v>
      </c>
      <c r="I25" s="171">
        <f>HISTORICO!$Q26/HISTORICO!$O26</f>
        <v>0.5555555556</v>
      </c>
      <c r="J25" s="171">
        <f>(HISTORICO!$S26+HISTORICO!$T26)/HISTORICO!$O26</f>
        <v>0</v>
      </c>
      <c r="K25" s="169">
        <v>2.0</v>
      </c>
      <c r="L25" s="169">
        <v>0.0</v>
      </c>
      <c r="M25" s="169">
        <v>0.0</v>
      </c>
      <c r="N25" s="169">
        <v>7.0</v>
      </c>
      <c r="O25" s="169">
        <f>SUM(HISTORICO!$X26:$AA26)</f>
        <v>6</v>
      </c>
      <c r="P25" s="172">
        <f>HISTORICO!$AB26/HISTORICO!$O26</f>
        <v>0.6666666667</v>
      </c>
      <c r="Q25" s="171">
        <f>HISTORICO!$X26/HISTORICO!$AB26</f>
        <v>0.5</v>
      </c>
      <c r="R25" s="171">
        <f>HISTORICO!$Y26/HISTORICO!$AB26</f>
        <v>0.5</v>
      </c>
      <c r="S25" s="171">
        <f>HISTORICO!$Z26/HISTORICO!$AB26</f>
        <v>0</v>
      </c>
      <c r="T25" s="171">
        <f>HISTORICO!$AA26/HISTORICO!$AB26</f>
        <v>0</v>
      </c>
      <c r="U25" s="169">
        <v>16.0</v>
      </c>
      <c r="V25" s="173">
        <v>2.0</v>
      </c>
      <c r="W25" s="174" t="s">
        <v>853</v>
      </c>
    </row>
    <row r="26">
      <c r="A26" s="170" t="s">
        <v>408</v>
      </c>
      <c r="B26" s="169">
        <v>8.0</v>
      </c>
      <c r="C26" s="169">
        <v>3.0</v>
      </c>
      <c r="D26" s="169">
        <v>1.0</v>
      </c>
      <c r="E26" s="169">
        <v>4.0</v>
      </c>
      <c r="F26" s="169">
        <v>0.0</v>
      </c>
      <c r="G26" s="169">
        <v>0.0</v>
      </c>
      <c r="H26" s="171">
        <f>HISTORICO!$P27/HISTORICO!$O27</f>
        <v>0.375</v>
      </c>
      <c r="I26" s="171">
        <f>HISTORICO!$Q27/HISTORICO!$O27</f>
        <v>0.25</v>
      </c>
      <c r="J26" s="171">
        <f>(HISTORICO!$S27+HISTORICO!$T27)/HISTORICO!$O27</f>
        <v>0.125</v>
      </c>
      <c r="K26" s="169">
        <v>7.0</v>
      </c>
      <c r="L26" s="169">
        <v>0.0</v>
      </c>
      <c r="M26" s="169">
        <v>0.0</v>
      </c>
      <c r="N26" s="169">
        <v>0.0</v>
      </c>
      <c r="O26" s="169">
        <f>SUM(HISTORICO!$X27:$AA27)</f>
        <v>9</v>
      </c>
      <c r="P26" s="172">
        <f>HISTORICO!$AB27/HISTORICO!$O27</f>
        <v>1.125</v>
      </c>
      <c r="Q26" s="171">
        <f>HISTORICO!$X27/HISTORICO!$AB27</f>
        <v>0.2222222222</v>
      </c>
      <c r="R26" s="171">
        <f>HISTORICO!$Y27/HISTORICO!$AB27</f>
        <v>0</v>
      </c>
      <c r="S26" s="171">
        <f>HISTORICO!$Z27/HISTORICO!$AB27</f>
        <v>0</v>
      </c>
      <c r="T26" s="171">
        <f>HISTORICO!$AA27/HISTORICO!$AB27</f>
        <v>0.7777777778</v>
      </c>
      <c r="U26" s="169">
        <v>17.0</v>
      </c>
      <c r="V26" s="173">
        <v>2.125</v>
      </c>
      <c r="W26" s="174" t="s">
        <v>853</v>
      </c>
    </row>
    <row r="27">
      <c r="A27" s="170" t="s">
        <v>110</v>
      </c>
      <c r="B27" s="169">
        <v>8.0</v>
      </c>
      <c r="C27" s="169">
        <v>2.0</v>
      </c>
      <c r="D27" s="169">
        <v>2.0</v>
      </c>
      <c r="E27" s="169">
        <v>3.0</v>
      </c>
      <c r="F27" s="169">
        <v>1.0</v>
      </c>
      <c r="G27" s="169">
        <v>0.0</v>
      </c>
      <c r="H27" s="171">
        <f>HISTORICO!$P28/HISTORICO!$O28</f>
        <v>0.375</v>
      </c>
      <c r="I27" s="171">
        <f>HISTORICO!$Q28/HISTORICO!$O28</f>
        <v>0.125</v>
      </c>
      <c r="J27" s="171">
        <f>(HISTORICO!$S28+HISTORICO!$T28)/HISTORICO!$O28</f>
        <v>0</v>
      </c>
      <c r="K27" s="169">
        <v>6.0</v>
      </c>
      <c r="L27" s="169">
        <v>0.0</v>
      </c>
      <c r="M27" s="169">
        <v>0.0</v>
      </c>
      <c r="N27" s="169">
        <v>0.0</v>
      </c>
      <c r="O27" s="169">
        <f>SUM(HISTORICO!$X28:$AA28)</f>
        <v>7</v>
      </c>
      <c r="P27" s="172">
        <f>HISTORICO!$AB28/HISTORICO!$O28</f>
        <v>0.875</v>
      </c>
      <c r="Q27" s="171">
        <f>HISTORICO!$X28/HISTORICO!$AB28</f>
        <v>1</v>
      </c>
      <c r="R27" s="171">
        <f>HISTORICO!$Y28/HISTORICO!$AB28</f>
        <v>0</v>
      </c>
      <c r="S27" s="171">
        <f>HISTORICO!$Z28/HISTORICO!$AB28</f>
        <v>0</v>
      </c>
      <c r="T27" s="171">
        <f>HISTORICO!$AA28/HISTORICO!$AB28</f>
        <v>0</v>
      </c>
      <c r="U27" s="169">
        <v>19.0</v>
      </c>
      <c r="V27" s="173">
        <v>2.375</v>
      </c>
      <c r="W27" s="174" t="s">
        <v>853</v>
      </c>
    </row>
    <row r="28">
      <c r="A28" s="170" t="s">
        <v>390</v>
      </c>
      <c r="B28" s="169">
        <v>8.0</v>
      </c>
      <c r="C28" s="169">
        <v>3.0</v>
      </c>
      <c r="D28" s="169">
        <v>2.0</v>
      </c>
      <c r="E28" s="169">
        <v>1.0</v>
      </c>
      <c r="F28" s="169">
        <v>2.0</v>
      </c>
      <c r="G28" s="169">
        <v>0.0</v>
      </c>
      <c r="H28" s="171">
        <f>HISTORICO!$P29/HISTORICO!$O29</f>
        <v>0.25</v>
      </c>
      <c r="I28" s="171">
        <f>HISTORICO!$Q29/HISTORICO!$O29</f>
        <v>0.25</v>
      </c>
      <c r="J28" s="171">
        <f>(HISTORICO!$S29+HISTORICO!$T29)/HISTORICO!$O29</f>
        <v>0.125</v>
      </c>
      <c r="K28" s="169">
        <v>4.0</v>
      </c>
      <c r="L28" s="169">
        <v>0.0</v>
      </c>
      <c r="M28" s="169">
        <v>0.0</v>
      </c>
      <c r="N28" s="169">
        <v>0.0</v>
      </c>
      <c r="O28" s="169">
        <f>SUM(HISTORICO!$X29:$AA29)</f>
        <v>6</v>
      </c>
      <c r="P28" s="172">
        <f>HISTORICO!$AB29/HISTORICO!$O29</f>
        <v>0.75</v>
      </c>
      <c r="Q28" s="171">
        <f>HISTORICO!$X29/HISTORICO!$AB29</f>
        <v>1</v>
      </c>
      <c r="R28" s="171">
        <f>HISTORICO!$Y29/HISTORICO!$AB29</f>
        <v>0</v>
      </c>
      <c r="S28" s="171">
        <f>HISTORICO!$Z29/HISTORICO!$AB29</f>
        <v>0</v>
      </c>
      <c r="T28" s="171">
        <f>HISTORICO!$AA29/HISTORICO!$AB29</f>
        <v>0</v>
      </c>
      <c r="U28" s="169">
        <v>17.0</v>
      </c>
      <c r="V28" s="173">
        <v>2.125</v>
      </c>
      <c r="W28" s="174" t="s">
        <v>853</v>
      </c>
    </row>
    <row r="29">
      <c r="A29" s="170" t="s">
        <v>71</v>
      </c>
      <c r="B29" s="169">
        <v>8.0</v>
      </c>
      <c r="C29" s="169">
        <v>1.0</v>
      </c>
      <c r="D29" s="169">
        <v>3.0</v>
      </c>
      <c r="E29" s="169">
        <v>3.0</v>
      </c>
      <c r="F29" s="169">
        <v>1.0</v>
      </c>
      <c r="G29" s="169">
        <v>0.0</v>
      </c>
      <c r="H29" s="171">
        <f>HISTORICO!$P30/HISTORICO!$O30</f>
        <v>0.375</v>
      </c>
      <c r="I29" s="171">
        <f>HISTORICO!$Q30/HISTORICO!$O30</f>
        <v>0.25</v>
      </c>
      <c r="J29" s="171">
        <f>(HISTORICO!$S30+HISTORICO!$T30)/HISTORICO!$O30</f>
        <v>0.25</v>
      </c>
      <c r="K29" s="169">
        <v>1.0</v>
      </c>
      <c r="L29" s="169">
        <v>0.0</v>
      </c>
      <c r="M29" s="169">
        <v>2.0</v>
      </c>
      <c r="N29" s="169">
        <v>0.0</v>
      </c>
      <c r="O29" s="169">
        <f>SUM(HISTORICO!$X30:$AA30)</f>
        <v>4</v>
      </c>
      <c r="P29" s="172">
        <f>HISTORICO!$AB30/HISTORICO!$O30</f>
        <v>0.5</v>
      </c>
      <c r="Q29" s="171">
        <f>HISTORICO!$X30/HISTORICO!$AB30</f>
        <v>1</v>
      </c>
      <c r="R29" s="171">
        <f>HISTORICO!$Y30/HISTORICO!$AB30</f>
        <v>0</v>
      </c>
      <c r="S29" s="171">
        <f>HISTORICO!$Z30/HISTORICO!$AB30</f>
        <v>0</v>
      </c>
      <c r="T29" s="171">
        <f>HISTORICO!$AA30/HISTORICO!$AB30</f>
        <v>0</v>
      </c>
      <c r="U29" s="169">
        <v>15.0</v>
      </c>
      <c r="V29" s="173">
        <v>1.875</v>
      </c>
      <c r="W29" s="174" t="s">
        <v>853</v>
      </c>
    </row>
    <row r="30">
      <c r="A30" s="170" t="s">
        <v>73</v>
      </c>
      <c r="B30" s="169">
        <v>8.0</v>
      </c>
      <c r="C30" s="169">
        <v>1.0</v>
      </c>
      <c r="D30" s="169">
        <v>1.0</v>
      </c>
      <c r="E30" s="169">
        <v>2.0</v>
      </c>
      <c r="F30" s="169">
        <v>4.0</v>
      </c>
      <c r="G30" s="169">
        <v>0.0</v>
      </c>
      <c r="H30" s="171">
        <f>HISTORICO!$P31/HISTORICO!$O31</f>
        <v>0.125</v>
      </c>
      <c r="I30" s="171">
        <f>HISTORICO!$Q31/HISTORICO!$O31</f>
        <v>0.375</v>
      </c>
      <c r="J30" s="171">
        <f>(HISTORICO!$S31+HISTORICO!$T31)/HISTORICO!$O31</f>
        <v>0.125</v>
      </c>
      <c r="K30" s="169">
        <v>0.0</v>
      </c>
      <c r="L30" s="169">
        <v>0.0</v>
      </c>
      <c r="M30" s="169">
        <v>3.0</v>
      </c>
      <c r="N30" s="169">
        <v>0.0</v>
      </c>
      <c r="O30" s="169">
        <f>SUM(HISTORICO!$X31:$AA31)</f>
        <v>3</v>
      </c>
      <c r="P30" s="172">
        <f>HISTORICO!$AB31/HISTORICO!$O31</f>
        <v>0.375</v>
      </c>
      <c r="Q30" s="171">
        <f>HISTORICO!$X31/HISTORICO!$AB31</f>
        <v>0.3333333333</v>
      </c>
      <c r="R30" s="171">
        <f>HISTORICO!$Y31/HISTORICO!$AB31</f>
        <v>0</v>
      </c>
      <c r="S30" s="171">
        <f>HISTORICO!$Z31/HISTORICO!$AB31</f>
        <v>0.6666666667</v>
      </c>
      <c r="T30" s="171">
        <f>HISTORICO!$AA31/HISTORICO!$AB31</f>
        <v>0</v>
      </c>
      <c r="U30" s="169">
        <v>12.0</v>
      </c>
      <c r="V30" s="173">
        <v>1.5</v>
      </c>
      <c r="W30" s="174" t="s">
        <v>853</v>
      </c>
    </row>
    <row r="31">
      <c r="A31" s="170" t="s">
        <v>43</v>
      </c>
      <c r="B31" s="169">
        <v>7.0</v>
      </c>
      <c r="C31" s="169">
        <v>4.0</v>
      </c>
      <c r="D31" s="169">
        <v>0.0</v>
      </c>
      <c r="E31" s="169">
        <v>3.0</v>
      </c>
      <c r="F31" s="169">
        <v>0.0</v>
      </c>
      <c r="G31" s="169">
        <v>0.0</v>
      </c>
      <c r="H31" s="171">
        <f>HISTORICO!$P32/HISTORICO!$O32</f>
        <v>0.125</v>
      </c>
      <c r="I31" s="171">
        <f>HISTORICO!$Q32/HISTORICO!$O32</f>
        <v>0.125</v>
      </c>
      <c r="J31" s="171">
        <f>(HISTORICO!$S32+HISTORICO!$T32)/HISTORICO!$O32</f>
        <v>0.5</v>
      </c>
      <c r="K31" s="169">
        <v>7.0</v>
      </c>
      <c r="L31" s="169">
        <v>1.0</v>
      </c>
      <c r="M31" s="169">
        <v>2.0</v>
      </c>
      <c r="N31" s="169">
        <v>0.0</v>
      </c>
      <c r="O31" s="169">
        <f>SUM(HISTORICO!$X32:$AA32)</f>
        <v>3</v>
      </c>
      <c r="P31" s="172">
        <f>HISTORICO!$AB32/HISTORICO!$O32</f>
        <v>0.375</v>
      </c>
      <c r="Q31" s="171">
        <f>HISTORICO!$X32/HISTORICO!$AB32</f>
        <v>0</v>
      </c>
      <c r="R31" s="171">
        <f>HISTORICO!$Y32/HISTORICO!$AB32</f>
        <v>0</v>
      </c>
      <c r="S31" s="171">
        <f>HISTORICO!$Z32/HISTORICO!$AB32</f>
        <v>1</v>
      </c>
      <c r="T31" s="171">
        <f>HISTORICO!$AA32/HISTORICO!$AB32</f>
        <v>0</v>
      </c>
      <c r="U31" s="169">
        <v>19.0</v>
      </c>
      <c r="V31" s="173">
        <v>2.7142857142857144</v>
      </c>
      <c r="W31" s="174" t="s">
        <v>853</v>
      </c>
    </row>
    <row r="32">
      <c r="A32" s="170" t="s">
        <v>57</v>
      </c>
      <c r="B32" s="169">
        <v>7.0</v>
      </c>
      <c r="C32" s="169">
        <v>4.0</v>
      </c>
      <c r="D32" s="169">
        <v>1.0</v>
      </c>
      <c r="E32" s="169">
        <v>1.0</v>
      </c>
      <c r="F32" s="169">
        <v>1.0</v>
      </c>
      <c r="G32" s="169">
        <v>0.0</v>
      </c>
      <c r="H32" s="171">
        <f>HISTORICO!$P33/HISTORICO!$O33</f>
        <v>0.5714285714</v>
      </c>
      <c r="I32" s="171">
        <f>HISTORICO!$Q33/HISTORICO!$O33</f>
        <v>0</v>
      </c>
      <c r="J32" s="171">
        <f>(HISTORICO!$S33+HISTORICO!$T33)/HISTORICO!$O33</f>
        <v>0</v>
      </c>
      <c r="K32" s="169">
        <v>4.0</v>
      </c>
      <c r="L32" s="169">
        <v>5.0</v>
      </c>
      <c r="M32" s="169">
        <v>0.0</v>
      </c>
      <c r="N32" s="169">
        <v>0.0</v>
      </c>
      <c r="O32" s="169">
        <f>SUM(HISTORICO!$X33:$AA33)</f>
        <v>10</v>
      </c>
      <c r="P32" s="172">
        <f>HISTORICO!$AB33/HISTORICO!$O33</f>
        <v>1.428571429</v>
      </c>
      <c r="Q32" s="171">
        <f>HISTORICO!$X33/HISTORICO!$AB33</f>
        <v>0.7</v>
      </c>
      <c r="R32" s="171">
        <f>HISTORICO!$Y33/HISTORICO!$AB33</f>
        <v>0.1</v>
      </c>
      <c r="S32" s="171">
        <f>HISTORICO!$Z33/HISTORICO!$AB33</f>
        <v>0.2</v>
      </c>
      <c r="T32" s="171">
        <f>HISTORICO!$AA33/HISTORICO!$AB33</f>
        <v>0</v>
      </c>
      <c r="U32" s="169">
        <v>19.0</v>
      </c>
      <c r="V32" s="173">
        <v>2.7142857142857144</v>
      </c>
      <c r="W32" s="174" t="s">
        <v>853</v>
      </c>
    </row>
    <row r="33">
      <c r="A33" s="170" t="s">
        <v>79</v>
      </c>
      <c r="B33" s="169">
        <v>7.0</v>
      </c>
      <c r="C33" s="169">
        <v>3.0</v>
      </c>
      <c r="D33" s="169">
        <v>1.0</v>
      </c>
      <c r="E33" s="169">
        <v>3.0</v>
      </c>
      <c r="F33" s="169">
        <v>0.0</v>
      </c>
      <c r="G33" s="169">
        <v>0.0</v>
      </c>
      <c r="H33" s="171">
        <f>HISTORICO!$P34/HISTORICO!$O34</f>
        <v>0.5714285714</v>
      </c>
      <c r="I33" s="171">
        <f>HISTORICO!$Q34/HISTORICO!$O34</f>
        <v>0.1428571429</v>
      </c>
      <c r="J33" s="171">
        <f>(HISTORICO!$S34+HISTORICO!$T34)/HISTORICO!$O34</f>
        <v>0.1428571429</v>
      </c>
      <c r="K33" s="169">
        <v>7.0</v>
      </c>
      <c r="L33" s="169">
        <v>0.0</v>
      </c>
      <c r="M33" s="169">
        <v>0.0</v>
      </c>
      <c r="N33" s="169">
        <v>0.0</v>
      </c>
      <c r="O33" s="169">
        <f>SUM(HISTORICO!$X34:$AA34)</f>
        <v>9</v>
      </c>
      <c r="P33" s="172">
        <f>HISTORICO!$AB34/HISTORICO!$O34</f>
        <v>1.285714286</v>
      </c>
      <c r="Q33" s="171">
        <f>HISTORICO!$X34/HISTORICO!$AB34</f>
        <v>0.4444444444</v>
      </c>
      <c r="R33" s="171">
        <f>HISTORICO!$Y34/HISTORICO!$AB34</f>
        <v>0.5555555556</v>
      </c>
      <c r="S33" s="171">
        <f>HISTORICO!$Z34/HISTORICO!$AB34</f>
        <v>0</v>
      </c>
      <c r="T33" s="171">
        <f>HISTORICO!$AA34/HISTORICO!$AB34</f>
        <v>0</v>
      </c>
      <c r="U33" s="169">
        <v>16.0</v>
      </c>
      <c r="V33" s="173">
        <v>2.2857142857142856</v>
      </c>
      <c r="W33" s="174" t="s">
        <v>853</v>
      </c>
    </row>
    <row r="34">
      <c r="A34" s="170" t="s">
        <v>431</v>
      </c>
      <c r="B34" s="169">
        <v>7.0</v>
      </c>
      <c r="C34" s="169">
        <v>2.0</v>
      </c>
      <c r="D34" s="169">
        <v>2.0</v>
      </c>
      <c r="E34" s="169">
        <v>2.0</v>
      </c>
      <c r="F34" s="169">
        <v>1.0</v>
      </c>
      <c r="G34" s="169">
        <v>0.0</v>
      </c>
      <c r="H34" s="171">
        <f>HISTORICO!$P35/HISTORICO!$O35</f>
        <v>0.4285714286</v>
      </c>
      <c r="I34" s="171">
        <f>HISTORICO!$Q35/HISTORICO!$O35</f>
        <v>0.1428571429</v>
      </c>
      <c r="J34" s="171">
        <f>(HISTORICO!$S35+HISTORICO!$T35)/HISTORICO!$O35</f>
        <v>0</v>
      </c>
      <c r="K34" s="169">
        <v>0.0</v>
      </c>
      <c r="L34" s="169">
        <v>2.0</v>
      </c>
      <c r="M34" s="169">
        <v>5.0</v>
      </c>
      <c r="N34" s="169">
        <v>0.0</v>
      </c>
      <c r="O34" s="169">
        <f>SUM(HISTORICO!$X35:$AA35)</f>
        <v>7</v>
      </c>
      <c r="P34" s="172">
        <f>HISTORICO!$AB35/HISTORICO!$O35</f>
        <v>1</v>
      </c>
      <c r="Q34" s="171">
        <f>HISTORICO!$X35/HISTORICO!$AB35</f>
        <v>1</v>
      </c>
      <c r="R34" s="171">
        <f>HISTORICO!$Y35/HISTORICO!$AB35</f>
        <v>0</v>
      </c>
      <c r="S34" s="171">
        <f>HISTORICO!$Z35/HISTORICO!$AB35</f>
        <v>0</v>
      </c>
      <c r="T34" s="171">
        <f>HISTORICO!$AA35/HISTORICO!$AB35</f>
        <v>0</v>
      </c>
      <c r="U34" s="169">
        <v>15.0</v>
      </c>
      <c r="V34" s="173">
        <v>2.142857142857143</v>
      </c>
      <c r="W34" s="174" t="s">
        <v>853</v>
      </c>
    </row>
    <row r="35">
      <c r="A35" s="170" t="s">
        <v>392</v>
      </c>
      <c r="B35" s="169">
        <v>7.0</v>
      </c>
      <c r="C35" s="169">
        <v>3.0</v>
      </c>
      <c r="D35" s="169">
        <v>2.0</v>
      </c>
      <c r="E35" s="169">
        <v>1.0</v>
      </c>
      <c r="F35" s="169">
        <v>1.0</v>
      </c>
      <c r="G35" s="169">
        <v>0.0</v>
      </c>
      <c r="H35" s="171">
        <f>HISTORICO!$P36/HISTORICO!$O36</f>
        <v>0.2857142857</v>
      </c>
      <c r="I35" s="171">
        <f>HISTORICO!$Q36/HISTORICO!$O36</f>
        <v>0.2857142857</v>
      </c>
      <c r="J35" s="171">
        <f>(HISTORICO!$S36+HISTORICO!$T36)/HISTORICO!$O36</f>
        <v>0.1428571429</v>
      </c>
      <c r="K35" s="169">
        <v>0.0</v>
      </c>
      <c r="L35" s="169">
        <v>1.0</v>
      </c>
      <c r="M35" s="169">
        <v>5.0</v>
      </c>
      <c r="N35" s="169">
        <v>0.0</v>
      </c>
      <c r="O35" s="169">
        <f>SUM(HISTORICO!$X36:$AA36)</f>
        <v>7</v>
      </c>
      <c r="P35" s="172">
        <f>HISTORICO!$AB36/HISTORICO!$O36</f>
        <v>1</v>
      </c>
      <c r="Q35" s="171">
        <f>HISTORICO!$X36/HISTORICO!$AB36</f>
        <v>0</v>
      </c>
      <c r="R35" s="171">
        <f>HISTORICO!$Y36/HISTORICO!$AB36</f>
        <v>0.2857142857</v>
      </c>
      <c r="S35" s="171">
        <f>HISTORICO!$Z36/HISTORICO!$AB36</f>
        <v>0.7142857143</v>
      </c>
      <c r="T35" s="171">
        <f>HISTORICO!$AA36/HISTORICO!$AB36</f>
        <v>0</v>
      </c>
      <c r="U35" s="169">
        <v>15.0</v>
      </c>
      <c r="V35" s="173">
        <v>2.142857142857143</v>
      </c>
      <c r="W35" s="174" t="s">
        <v>853</v>
      </c>
    </row>
    <row r="36">
      <c r="A36" s="170" t="s">
        <v>383</v>
      </c>
      <c r="B36" s="169">
        <v>6.0</v>
      </c>
      <c r="C36" s="169">
        <v>3.0</v>
      </c>
      <c r="D36" s="169">
        <v>1.0</v>
      </c>
      <c r="E36" s="169">
        <v>1.0</v>
      </c>
      <c r="F36" s="169">
        <v>1.0</v>
      </c>
      <c r="G36" s="169">
        <v>0.0</v>
      </c>
      <c r="H36" s="171">
        <f>HISTORICO!$P37/HISTORICO!$O37</f>
        <v>0.4285714286</v>
      </c>
      <c r="I36" s="171">
        <f>HISTORICO!$Q37/HISTORICO!$O37</f>
        <v>0.2857142857</v>
      </c>
      <c r="J36" s="171">
        <f>(HISTORICO!$S37+HISTORICO!$T37)/HISTORICO!$O37</f>
        <v>0.1428571429</v>
      </c>
      <c r="K36" s="169">
        <v>5.0</v>
      </c>
      <c r="L36" s="169">
        <v>0.0</v>
      </c>
      <c r="M36" s="169">
        <v>2.0</v>
      </c>
      <c r="N36" s="169">
        <v>0.0</v>
      </c>
      <c r="O36" s="169">
        <f>SUM(HISTORICO!$X37:$AA37)</f>
        <v>6</v>
      </c>
      <c r="P36" s="172">
        <f>HISTORICO!$AB37/HISTORICO!$O37</f>
        <v>0.8571428571</v>
      </c>
      <c r="Q36" s="171">
        <f>HISTORICO!$X37/HISTORICO!$AB37</f>
        <v>0</v>
      </c>
      <c r="R36" s="171">
        <f>HISTORICO!$Y37/HISTORICO!$AB37</f>
        <v>0.1666666667</v>
      </c>
      <c r="S36" s="171">
        <f>HISTORICO!$Z37/HISTORICO!$AB37</f>
        <v>0.8333333333</v>
      </c>
      <c r="T36" s="171">
        <f>HISTORICO!$AA37/HISTORICO!$AB37</f>
        <v>0</v>
      </c>
      <c r="U36" s="169">
        <v>15.0</v>
      </c>
      <c r="V36" s="173">
        <v>2.5</v>
      </c>
      <c r="W36" s="174" t="s">
        <v>853</v>
      </c>
    </row>
    <row r="37">
      <c r="A37" s="170" t="s">
        <v>411</v>
      </c>
      <c r="B37" s="169">
        <v>6.0</v>
      </c>
      <c r="C37" s="169">
        <v>3.0</v>
      </c>
      <c r="D37" s="169">
        <v>1.0</v>
      </c>
      <c r="E37" s="169">
        <v>1.0</v>
      </c>
      <c r="F37" s="169">
        <v>1.0</v>
      </c>
      <c r="G37" s="169">
        <v>0.0</v>
      </c>
      <c r="H37" s="171">
        <f>HISTORICO!$P38/HISTORICO!$O38</f>
        <v>0.5</v>
      </c>
      <c r="I37" s="171">
        <f>HISTORICO!$Q38/HISTORICO!$O38</f>
        <v>0.1666666667</v>
      </c>
      <c r="J37" s="171">
        <f>(HISTORICO!$S38+HISTORICO!$T38)/HISTORICO!$O38</f>
        <v>0.1666666667</v>
      </c>
      <c r="K37" s="169">
        <v>7.0</v>
      </c>
      <c r="L37" s="169">
        <v>0.0</v>
      </c>
      <c r="M37" s="169">
        <v>0.0</v>
      </c>
      <c r="N37" s="169">
        <v>0.0</v>
      </c>
      <c r="O37" s="169">
        <f>SUM(HISTORICO!$X38:$AA38)</f>
        <v>7</v>
      </c>
      <c r="P37" s="172">
        <f>HISTORICO!$AB38/HISTORICO!$O38</f>
        <v>1.166666667</v>
      </c>
      <c r="Q37" s="171">
        <f>HISTORICO!$X38/HISTORICO!$AB38</f>
        <v>0.7142857143</v>
      </c>
      <c r="R37" s="171">
        <f>HISTORICO!$Y38/HISTORICO!$AB38</f>
        <v>0</v>
      </c>
      <c r="S37" s="171">
        <f>HISTORICO!$Z38/HISTORICO!$AB38</f>
        <v>0.2857142857</v>
      </c>
      <c r="T37" s="171">
        <f>HISTORICO!$AA38/HISTORICO!$AB38</f>
        <v>0</v>
      </c>
      <c r="U37" s="169">
        <v>15.0</v>
      </c>
      <c r="V37" s="173">
        <v>2.5</v>
      </c>
      <c r="W37" s="174" t="s">
        <v>853</v>
      </c>
    </row>
    <row r="38">
      <c r="A38" s="170" t="s">
        <v>416</v>
      </c>
      <c r="B38" s="169">
        <v>6.0</v>
      </c>
      <c r="C38" s="169">
        <v>2.0</v>
      </c>
      <c r="D38" s="169">
        <v>1.0</v>
      </c>
      <c r="E38" s="169">
        <v>1.0</v>
      </c>
      <c r="F38" s="169">
        <v>2.0</v>
      </c>
      <c r="G38" s="169">
        <v>0.0</v>
      </c>
      <c r="H38" s="171">
        <f>HISTORICO!$P39/HISTORICO!$O39</f>
        <v>0.5</v>
      </c>
      <c r="I38" s="171">
        <f>HISTORICO!$Q39/HISTORICO!$O39</f>
        <v>0.1666666667</v>
      </c>
      <c r="J38" s="171">
        <f>(HISTORICO!$S39+HISTORICO!$T39)/HISTORICO!$O39</f>
        <v>0.1666666667</v>
      </c>
      <c r="K38" s="169">
        <v>4.0</v>
      </c>
      <c r="L38" s="169">
        <v>0.0</v>
      </c>
      <c r="M38" s="169">
        <v>0.0</v>
      </c>
      <c r="N38" s="169">
        <v>0.0</v>
      </c>
      <c r="O38" s="169">
        <f>SUM(HISTORICO!$X39:$AA39)</f>
        <v>7</v>
      </c>
      <c r="P38" s="172">
        <f>HISTORICO!$AB39/HISTORICO!$O39</f>
        <v>1.166666667</v>
      </c>
      <c r="Q38" s="171">
        <f>HISTORICO!$X39/HISTORICO!$AB39</f>
        <v>1</v>
      </c>
      <c r="R38" s="171">
        <f>HISTORICO!$Y39/HISTORICO!$AB39</f>
        <v>0</v>
      </c>
      <c r="S38" s="171">
        <f>HISTORICO!$Z39/HISTORICO!$AB39</f>
        <v>0</v>
      </c>
      <c r="T38" s="171">
        <f>HISTORICO!$AA39/HISTORICO!$AB39</f>
        <v>0</v>
      </c>
      <c r="U38" s="169">
        <v>13.0</v>
      </c>
      <c r="V38" s="173">
        <v>2.1666666666666665</v>
      </c>
      <c r="W38" s="174" t="s">
        <v>853</v>
      </c>
    </row>
    <row r="39">
      <c r="A39" s="170" t="s">
        <v>422</v>
      </c>
      <c r="B39" s="169">
        <v>6.0</v>
      </c>
      <c r="C39" s="169">
        <v>2.0</v>
      </c>
      <c r="D39" s="169">
        <v>0.0</v>
      </c>
      <c r="E39" s="169">
        <v>1.0</v>
      </c>
      <c r="F39" s="169">
        <v>3.0</v>
      </c>
      <c r="G39" s="169">
        <v>0.0</v>
      </c>
      <c r="H39" s="171">
        <f>HISTORICO!$P40/HISTORICO!$O40</f>
        <v>0.3333333333</v>
      </c>
      <c r="I39" s="171">
        <f>HISTORICO!$Q40/HISTORICO!$O40</f>
        <v>0.1666666667</v>
      </c>
      <c r="J39" s="171">
        <f>(HISTORICO!$S40+HISTORICO!$T40)/HISTORICO!$O40</f>
        <v>0.3333333333</v>
      </c>
      <c r="K39" s="169">
        <v>4.0</v>
      </c>
      <c r="L39" s="169">
        <v>0.0</v>
      </c>
      <c r="M39" s="169">
        <v>0.0</v>
      </c>
      <c r="N39" s="169">
        <v>0.0</v>
      </c>
      <c r="O39" s="169">
        <f>SUM(HISTORICO!$X40:$AA40)</f>
        <v>4</v>
      </c>
      <c r="P39" s="172">
        <f>HISTORICO!$AB40/HISTORICO!$O40</f>
        <v>0.6666666667</v>
      </c>
      <c r="Q39" s="171">
        <f>HISTORICO!$X40/HISTORICO!$AB40</f>
        <v>1</v>
      </c>
      <c r="R39" s="171">
        <f>HISTORICO!$Y40/HISTORICO!$AB40</f>
        <v>0</v>
      </c>
      <c r="S39" s="171">
        <f>HISTORICO!$Z40/HISTORICO!$AB40</f>
        <v>0</v>
      </c>
      <c r="T39" s="171">
        <f>HISTORICO!$AA40/HISTORICO!$AB40</f>
        <v>0</v>
      </c>
      <c r="U39" s="169">
        <v>12.0</v>
      </c>
      <c r="V39" s="173">
        <v>2.0</v>
      </c>
      <c r="W39" s="174" t="s">
        <v>853</v>
      </c>
    </row>
    <row r="40">
      <c r="A40" s="170" t="s">
        <v>405</v>
      </c>
      <c r="B40" s="169">
        <v>6.0</v>
      </c>
      <c r="C40" s="169">
        <v>2.0</v>
      </c>
      <c r="D40" s="169">
        <v>0.0</v>
      </c>
      <c r="E40" s="169">
        <v>3.0</v>
      </c>
      <c r="F40" s="169">
        <v>1.0</v>
      </c>
      <c r="G40" s="169">
        <v>0.0</v>
      </c>
      <c r="H40" s="171">
        <f>HISTORICO!$P41/HISTORICO!$O41</f>
        <v>0.3333333333</v>
      </c>
      <c r="I40" s="171">
        <f>HISTORICO!$Q41/HISTORICO!$O41</f>
        <v>0</v>
      </c>
      <c r="J40" s="171">
        <f>(HISTORICO!$S41+HISTORICO!$T41)/HISTORICO!$O41</f>
        <v>0.5</v>
      </c>
      <c r="K40" s="169">
        <v>0.0</v>
      </c>
      <c r="L40" s="169">
        <v>0.0</v>
      </c>
      <c r="M40" s="169">
        <v>3.0</v>
      </c>
      <c r="N40" s="169">
        <v>0.0</v>
      </c>
      <c r="O40" s="169">
        <f>SUM(HISTORICO!$X41:$AA41)</f>
        <v>4</v>
      </c>
      <c r="P40" s="172">
        <f>HISTORICO!$AB41/HISTORICO!$O41</f>
        <v>0.6666666667</v>
      </c>
      <c r="Q40" s="171">
        <f>HISTORICO!$X41/HISTORICO!$AB41</f>
        <v>1</v>
      </c>
      <c r="R40" s="171">
        <f>HISTORICO!$Y41/HISTORICO!$AB41</f>
        <v>0</v>
      </c>
      <c r="S40" s="171">
        <f>HISTORICO!$Z41/HISTORICO!$AB41</f>
        <v>0</v>
      </c>
      <c r="T40" s="171">
        <f>HISTORICO!$AA41/HISTORICO!$AB41</f>
        <v>0</v>
      </c>
      <c r="U40" s="169">
        <v>16.0</v>
      </c>
      <c r="V40" s="173">
        <v>2.6666666666666665</v>
      </c>
      <c r="W40" s="174" t="s">
        <v>853</v>
      </c>
    </row>
    <row r="41">
      <c r="A41" s="170" t="s">
        <v>69</v>
      </c>
      <c r="B41" s="169">
        <v>6.0</v>
      </c>
      <c r="C41" s="169">
        <v>1.0</v>
      </c>
      <c r="D41" s="169">
        <v>4.0</v>
      </c>
      <c r="E41" s="169">
        <v>1.0</v>
      </c>
      <c r="F41" s="169">
        <v>0.0</v>
      </c>
      <c r="G41" s="169">
        <v>0.0</v>
      </c>
      <c r="H41" s="171">
        <f>HISTORICO!$P42/HISTORICO!$O42</f>
        <v>0.3333333333</v>
      </c>
      <c r="I41" s="171">
        <f>HISTORICO!$Q42/HISTORICO!$O42</f>
        <v>0</v>
      </c>
      <c r="J41" s="171">
        <f>(HISTORICO!$S42+HISTORICO!$T42)/HISTORICO!$O42</f>
        <v>0.1666666667</v>
      </c>
      <c r="K41" s="169">
        <v>3.0</v>
      </c>
      <c r="L41" s="169">
        <v>0.0</v>
      </c>
      <c r="M41" s="169">
        <v>0.0</v>
      </c>
      <c r="N41" s="169">
        <v>0.0</v>
      </c>
      <c r="O41" s="169">
        <f>SUM(HISTORICO!$X42:$AA42)</f>
        <v>3</v>
      </c>
      <c r="P41" s="172">
        <f>HISTORICO!$AB42/HISTORICO!$O42</f>
        <v>0.5</v>
      </c>
      <c r="Q41" s="171">
        <f>HISTORICO!$X42/HISTORICO!$AB42</f>
        <v>0</v>
      </c>
      <c r="R41" s="171">
        <f>HISTORICO!$Y42/HISTORICO!$AB42</f>
        <v>0</v>
      </c>
      <c r="S41" s="171">
        <f>HISTORICO!$Z42/HISTORICO!$AB42</f>
        <v>1</v>
      </c>
      <c r="T41" s="171">
        <f>HISTORICO!$AA42/HISTORICO!$AB42</f>
        <v>0</v>
      </c>
      <c r="U41" s="169">
        <v>14.0</v>
      </c>
      <c r="V41" s="173">
        <v>2.3333333333333335</v>
      </c>
      <c r="W41" s="174" t="s">
        <v>853</v>
      </c>
    </row>
    <row r="42">
      <c r="A42" s="170" t="s">
        <v>509</v>
      </c>
      <c r="B42" s="169">
        <v>6.0</v>
      </c>
      <c r="C42" s="169">
        <v>1.0</v>
      </c>
      <c r="D42" s="169">
        <v>2.0</v>
      </c>
      <c r="E42" s="169">
        <v>1.0</v>
      </c>
      <c r="F42" s="169">
        <v>1.0</v>
      </c>
      <c r="G42" s="169">
        <v>1.0</v>
      </c>
      <c r="H42" s="171">
        <f>HISTORICO!$P43/HISTORICO!$O43</f>
        <v>0.1666666667</v>
      </c>
      <c r="I42" s="171">
        <f>HISTORICO!$Q43/HISTORICO!$O43</f>
        <v>0.6666666667</v>
      </c>
      <c r="J42" s="171">
        <f>(HISTORICO!$S43+HISTORICO!$T43)/HISTORICO!$O43</f>
        <v>0</v>
      </c>
      <c r="K42" s="169">
        <v>2.0</v>
      </c>
      <c r="L42" s="169">
        <v>0.0</v>
      </c>
      <c r="M42" s="169">
        <v>0.0</v>
      </c>
      <c r="N42" s="169">
        <v>0.0</v>
      </c>
      <c r="O42" s="169">
        <f>SUM(HISTORICO!$X43:$AA43)</f>
        <v>3</v>
      </c>
      <c r="P42" s="172">
        <f>HISTORICO!$AB43/HISTORICO!$O43</f>
        <v>0.5</v>
      </c>
      <c r="Q42" s="171">
        <f>HISTORICO!$X43/HISTORICO!$AB43</f>
        <v>1</v>
      </c>
      <c r="R42" s="171">
        <f>HISTORICO!$Y43/HISTORICO!$AB43</f>
        <v>0</v>
      </c>
      <c r="S42" s="171">
        <f>HISTORICO!$Z43/HISTORICO!$AB43</f>
        <v>0</v>
      </c>
      <c r="T42" s="171">
        <f>HISTORICO!$AA43/HISTORICO!$AB43</f>
        <v>0</v>
      </c>
      <c r="U42" s="169">
        <v>10.0</v>
      </c>
      <c r="V42" s="173">
        <v>1.6666666666666667</v>
      </c>
      <c r="W42" s="174" t="s">
        <v>853</v>
      </c>
    </row>
    <row r="43">
      <c r="A43" s="170" t="s">
        <v>854</v>
      </c>
      <c r="B43" s="169">
        <v>6.0</v>
      </c>
      <c r="C43" s="169">
        <v>0.0</v>
      </c>
      <c r="D43" s="169">
        <v>4.0</v>
      </c>
      <c r="E43" s="169">
        <v>2.0</v>
      </c>
      <c r="F43" s="169">
        <v>0.0</v>
      </c>
      <c r="G43" s="169">
        <v>0.0</v>
      </c>
      <c r="H43" s="171">
        <f>HISTORICO!$P44/HISTORICO!$O44</f>
        <v>0.1666666667</v>
      </c>
      <c r="I43" s="171">
        <f>HISTORICO!$Q44/HISTORICO!$O44</f>
        <v>0.3333333333</v>
      </c>
      <c r="J43" s="171">
        <f>(HISTORICO!$S44+HISTORICO!$T44)/HISTORICO!$O44</f>
        <v>0.3333333333</v>
      </c>
      <c r="K43" s="169">
        <v>2.0</v>
      </c>
      <c r="L43" s="169">
        <v>0.0</v>
      </c>
      <c r="M43" s="169">
        <v>0.0</v>
      </c>
      <c r="N43" s="169">
        <v>0.0</v>
      </c>
      <c r="O43" s="169">
        <f>SUM(HISTORICO!$X44:$AA44)</f>
        <v>2</v>
      </c>
      <c r="P43" s="172">
        <f>HISTORICO!$AB44/HISTORICO!$O44</f>
        <v>0.3333333333</v>
      </c>
      <c r="Q43" s="171">
        <f>HISTORICO!$X44/HISTORICO!$AB44</f>
        <v>1</v>
      </c>
      <c r="R43" s="171">
        <f>HISTORICO!$Y44/HISTORICO!$AB44</f>
        <v>0</v>
      </c>
      <c r="S43" s="171">
        <f>HISTORICO!$Z44/HISTORICO!$AB44</f>
        <v>0</v>
      </c>
      <c r="T43" s="171">
        <f>HISTORICO!$AA44/HISTORICO!$AB44</f>
        <v>0</v>
      </c>
      <c r="U43" s="169">
        <v>12.0</v>
      </c>
      <c r="V43" s="173">
        <v>2.0</v>
      </c>
      <c r="W43" s="174" t="s">
        <v>853</v>
      </c>
    </row>
    <row r="44">
      <c r="A44" s="170" t="s">
        <v>480</v>
      </c>
      <c r="B44" s="169">
        <v>5.0</v>
      </c>
      <c r="C44" s="169">
        <v>1.0</v>
      </c>
      <c r="D44" s="169">
        <v>2.0</v>
      </c>
      <c r="E44" s="169">
        <v>1.0</v>
      </c>
      <c r="F44" s="169">
        <v>1.0</v>
      </c>
      <c r="G44" s="169">
        <v>0.0</v>
      </c>
      <c r="H44" s="171">
        <f>HISTORICO!$P45/HISTORICO!$O45</f>
        <v>0</v>
      </c>
      <c r="I44" s="171">
        <f>HISTORICO!$Q45/HISTORICO!$O45</f>
        <v>0.6666666667</v>
      </c>
      <c r="J44" s="171">
        <f>(HISTORICO!$S45+HISTORICO!$T45)/HISTORICO!$O45</f>
        <v>0</v>
      </c>
      <c r="K44" s="169">
        <v>1.0</v>
      </c>
      <c r="L44" s="169">
        <v>0.0</v>
      </c>
      <c r="M44" s="169">
        <v>1.0</v>
      </c>
      <c r="N44" s="169">
        <v>0.0</v>
      </c>
      <c r="O44" s="169">
        <f>SUM(HISTORICO!$X45:$AA45)</f>
        <v>2</v>
      </c>
      <c r="P44" s="172">
        <f>HISTORICO!$AB45/HISTORICO!$O45</f>
        <v>0.3333333333</v>
      </c>
      <c r="Q44" s="171">
        <f>HISTORICO!$X45/HISTORICO!$AB45</f>
        <v>1</v>
      </c>
      <c r="R44" s="171">
        <f>HISTORICO!$Y45/HISTORICO!$AB45</f>
        <v>0</v>
      </c>
      <c r="S44" s="171">
        <f>HISTORICO!$Z45/HISTORICO!$AB45</f>
        <v>0</v>
      </c>
      <c r="T44" s="171">
        <f>HISTORICO!$AA45/HISTORICO!$AB45</f>
        <v>0</v>
      </c>
      <c r="U44" s="169">
        <v>10.0</v>
      </c>
      <c r="V44" s="173">
        <v>2.0</v>
      </c>
      <c r="W44" s="174" t="s">
        <v>853</v>
      </c>
    </row>
    <row r="45">
      <c r="A45" s="170" t="s">
        <v>369</v>
      </c>
      <c r="B45" s="169">
        <v>4.0</v>
      </c>
      <c r="C45" s="169">
        <v>2.0</v>
      </c>
      <c r="D45" s="169">
        <v>1.0</v>
      </c>
      <c r="E45" s="169">
        <v>1.0</v>
      </c>
      <c r="F45" s="169">
        <v>0.0</v>
      </c>
      <c r="G45" s="169">
        <v>0.0</v>
      </c>
      <c r="H45" s="171">
        <f>HISTORICO!$P46/HISTORICO!$O46</f>
        <v>0.2</v>
      </c>
      <c r="I45" s="171">
        <f>HISTORICO!$Q46/HISTORICO!$O46</f>
        <v>0.4</v>
      </c>
      <c r="J45" s="171">
        <f>(HISTORICO!$S46+HISTORICO!$T46)/HISTORICO!$O46</f>
        <v>0.2</v>
      </c>
      <c r="K45" s="169">
        <v>1.0</v>
      </c>
      <c r="L45" s="169">
        <v>0.0</v>
      </c>
      <c r="M45" s="169">
        <v>4.0</v>
      </c>
      <c r="N45" s="169">
        <v>0.0</v>
      </c>
      <c r="O45" s="169">
        <f>SUM(HISTORICO!$X46:$AA46)</f>
        <v>2</v>
      </c>
      <c r="P45" s="172">
        <f>HISTORICO!$AB46/HISTORICO!$O46</f>
        <v>0.4</v>
      </c>
      <c r="Q45" s="171">
        <f>HISTORICO!$X46/HISTORICO!$AB46</f>
        <v>0.5</v>
      </c>
      <c r="R45" s="171">
        <f>HISTORICO!$Y46/HISTORICO!$AB46</f>
        <v>0</v>
      </c>
      <c r="S45" s="171">
        <f>HISTORICO!$Z46/HISTORICO!$AB46</f>
        <v>0.5</v>
      </c>
      <c r="T45" s="171">
        <f>HISTORICO!$AA46/HISTORICO!$AB46</f>
        <v>0</v>
      </c>
      <c r="U45" s="169">
        <v>12.0</v>
      </c>
      <c r="V45" s="173">
        <v>3.0</v>
      </c>
      <c r="W45" s="174" t="s">
        <v>853</v>
      </c>
    </row>
    <row r="46">
      <c r="A46" s="170" t="s">
        <v>381</v>
      </c>
      <c r="B46" s="169">
        <v>4.0</v>
      </c>
      <c r="C46" s="169">
        <v>2.0</v>
      </c>
      <c r="D46" s="169">
        <v>2.0</v>
      </c>
      <c r="E46" s="169">
        <v>0.0</v>
      </c>
      <c r="F46" s="169">
        <v>0.0</v>
      </c>
      <c r="G46" s="169">
        <v>0.0</v>
      </c>
      <c r="H46" s="171">
        <f>HISTORICO!$P47/HISTORICO!$O47</f>
        <v>0.5</v>
      </c>
      <c r="I46" s="171">
        <f>HISTORICO!$Q47/HISTORICO!$O47</f>
        <v>0.25</v>
      </c>
      <c r="J46" s="171">
        <f>(HISTORICO!$S47+HISTORICO!$T47)/HISTORICO!$O47</f>
        <v>0</v>
      </c>
      <c r="K46" s="169">
        <v>1.0</v>
      </c>
      <c r="L46" s="169">
        <v>3.0</v>
      </c>
      <c r="M46" s="169">
        <v>0.0</v>
      </c>
      <c r="N46" s="169">
        <v>0.0</v>
      </c>
      <c r="O46" s="169">
        <f>SUM(HISTORICO!$X47:$AA47)</f>
        <v>5</v>
      </c>
      <c r="P46" s="172">
        <f>HISTORICO!$AB47/HISTORICO!$O47</f>
        <v>1.25</v>
      </c>
      <c r="Q46" s="171">
        <f>HISTORICO!$X47/HISTORICO!$AB47</f>
        <v>0.2</v>
      </c>
      <c r="R46" s="171">
        <f>HISTORICO!$Y47/HISTORICO!$AB47</f>
        <v>0</v>
      </c>
      <c r="S46" s="171">
        <f>HISTORICO!$Z47/HISTORICO!$AB47</f>
        <v>0.8</v>
      </c>
      <c r="T46" s="171">
        <f>HISTORICO!$AA47/HISTORICO!$AB47</f>
        <v>0</v>
      </c>
      <c r="U46" s="169">
        <v>12.0</v>
      </c>
      <c r="V46" s="173">
        <v>3.0</v>
      </c>
      <c r="W46" s="174" t="s">
        <v>853</v>
      </c>
    </row>
    <row r="47">
      <c r="A47" s="170" t="s">
        <v>503</v>
      </c>
      <c r="B47" s="169">
        <v>4.0</v>
      </c>
      <c r="C47" s="169">
        <v>1.0</v>
      </c>
      <c r="D47" s="169">
        <v>2.0</v>
      </c>
      <c r="E47" s="169">
        <v>1.0</v>
      </c>
      <c r="F47" s="169">
        <v>0.0</v>
      </c>
      <c r="G47" s="169">
        <v>0.0</v>
      </c>
      <c r="H47" s="171">
        <f>HISTORICO!$P48/HISTORICO!$O48</f>
        <v>0.5</v>
      </c>
      <c r="I47" s="171">
        <f>HISTORICO!$Q48/HISTORICO!$O48</f>
        <v>0.5</v>
      </c>
      <c r="J47" s="171">
        <f>(HISTORICO!$S48+HISTORICO!$T48)/HISTORICO!$O48</f>
        <v>0</v>
      </c>
      <c r="K47" s="169">
        <v>4.0</v>
      </c>
      <c r="L47" s="169">
        <v>0.0</v>
      </c>
      <c r="M47" s="169">
        <v>0.0</v>
      </c>
      <c r="N47" s="169">
        <v>0.0</v>
      </c>
      <c r="O47" s="169">
        <f>SUM(HISTORICO!$X48:$AA48)</f>
        <v>4</v>
      </c>
      <c r="P47" s="172">
        <f>HISTORICO!$AB48/HISTORICO!$O48</f>
        <v>1</v>
      </c>
      <c r="Q47" s="171">
        <f>HISTORICO!$X48/HISTORICO!$AB48</f>
        <v>0.25</v>
      </c>
      <c r="R47" s="171">
        <f>HISTORICO!$Y48/HISTORICO!$AB48</f>
        <v>0.75</v>
      </c>
      <c r="S47" s="171">
        <f>HISTORICO!$Z48/HISTORICO!$AB48</f>
        <v>0</v>
      </c>
      <c r="T47" s="171">
        <f>HISTORICO!$AA48/HISTORICO!$AB48</f>
        <v>0</v>
      </c>
      <c r="U47" s="169">
        <v>8.0</v>
      </c>
      <c r="V47" s="173">
        <v>2.0</v>
      </c>
      <c r="W47" s="174" t="s">
        <v>853</v>
      </c>
    </row>
    <row r="48">
      <c r="A48" s="170" t="s">
        <v>501</v>
      </c>
      <c r="B48" s="169">
        <v>4.0</v>
      </c>
      <c r="C48" s="169">
        <v>1.0</v>
      </c>
      <c r="D48" s="169">
        <v>2.0</v>
      </c>
      <c r="E48" s="169">
        <v>1.0</v>
      </c>
      <c r="F48" s="169">
        <v>0.0</v>
      </c>
      <c r="G48" s="169">
        <v>0.0</v>
      </c>
      <c r="H48" s="171">
        <f>HISTORICO!$P49/HISTORICO!$O49</f>
        <v>0.25</v>
      </c>
      <c r="I48" s="171">
        <f>HISTORICO!$Q49/HISTORICO!$O49</f>
        <v>0.5</v>
      </c>
      <c r="J48" s="171">
        <f>(HISTORICO!$S49+HISTORICO!$T49)/HISTORICO!$O49</f>
        <v>0</v>
      </c>
      <c r="K48" s="169">
        <v>3.0</v>
      </c>
      <c r="L48" s="169">
        <v>0.0</v>
      </c>
      <c r="M48" s="169">
        <v>0.0</v>
      </c>
      <c r="N48" s="169">
        <v>0.0</v>
      </c>
      <c r="O48" s="169">
        <f>SUM(HISTORICO!$X49:$AA49)</f>
        <v>4</v>
      </c>
      <c r="P48" s="172">
        <f>HISTORICO!$AB49/HISTORICO!$O49</f>
        <v>1</v>
      </c>
      <c r="Q48" s="171">
        <f>HISTORICO!$X49/HISTORICO!$AB49</f>
        <v>1</v>
      </c>
      <c r="R48" s="171">
        <f>HISTORICO!$Y49/HISTORICO!$AB49</f>
        <v>0</v>
      </c>
      <c r="S48" s="171">
        <f>HISTORICO!$Z49/HISTORICO!$AB49</f>
        <v>0</v>
      </c>
      <c r="T48" s="171">
        <f>HISTORICO!$AA49/HISTORICO!$AB49</f>
        <v>0</v>
      </c>
      <c r="U48" s="169">
        <v>9.0</v>
      </c>
      <c r="V48" s="173">
        <v>2.25</v>
      </c>
      <c r="W48" s="174" t="s">
        <v>853</v>
      </c>
    </row>
    <row r="49">
      <c r="A49" s="170" t="s">
        <v>504</v>
      </c>
      <c r="B49" s="169">
        <v>4.0</v>
      </c>
      <c r="C49" s="169">
        <v>1.0</v>
      </c>
      <c r="D49" s="169">
        <v>1.0</v>
      </c>
      <c r="E49" s="169">
        <v>1.0</v>
      </c>
      <c r="F49" s="169">
        <v>1.0</v>
      </c>
      <c r="G49" s="169">
        <v>0.0</v>
      </c>
      <c r="H49" s="171">
        <f>HISTORICO!$P50/HISTORICO!$O50</f>
        <v>0.25</v>
      </c>
      <c r="I49" s="171">
        <f>HISTORICO!$Q50/HISTORICO!$O50</f>
        <v>0.5</v>
      </c>
      <c r="J49" s="171">
        <f>(HISTORICO!$S50+HISTORICO!$T50)/HISTORICO!$O50</f>
        <v>0</v>
      </c>
      <c r="K49" s="169">
        <v>2.0</v>
      </c>
      <c r="L49" s="169">
        <v>0.0</v>
      </c>
      <c r="M49" s="169">
        <v>0.0</v>
      </c>
      <c r="N49" s="169">
        <v>1.0</v>
      </c>
      <c r="O49" s="169">
        <f>SUM(HISTORICO!$X50:$AA50)</f>
        <v>3</v>
      </c>
      <c r="P49" s="172">
        <f>HISTORICO!$AB50/HISTORICO!$O50</f>
        <v>0.75</v>
      </c>
      <c r="Q49" s="171">
        <f>HISTORICO!$X50/HISTORICO!$AB50</f>
        <v>1</v>
      </c>
      <c r="R49" s="171">
        <f>HISTORICO!$Y50/HISTORICO!$AB50</f>
        <v>0</v>
      </c>
      <c r="S49" s="171">
        <f>HISTORICO!$Z50/HISTORICO!$AB50</f>
        <v>0</v>
      </c>
      <c r="T49" s="171">
        <f>HISTORICO!$AA50/HISTORICO!$AB50</f>
        <v>0</v>
      </c>
      <c r="U49" s="169">
        <v>11.0</v>
      </c>
      <c r="V49" s="173">
        <v>2.75</v>
      </c>
      <c r="W49" s="174" t="s">
        <v>853</v>
      </c>
    </row>
    <row r="50">
      <c r="A50" s="170" t="s">
        <v>47</v>
      </c>
      <c r="B50" s="169">
        <v>4.0</v>
      </c>
      <c r="C50" s="169">
        <v>1.0</v>
      </c>
      <c r="D50" s="169">
        <v>2.0</v>
      </c>
      <c r="E50" s="169">
        <v>1.0</v>
      </c>
      <c r="F50" s="169">
        <v>0.0</v>
      </c>
      <c r="G50" s="169">
        <v>0.0</v>
      </c>
      <c r="H50" s="171">
        <f>HISTORICO!$P51/HISTORICO!$O51</f>
        <v>0.25</v>
      </c>
      <c r="I50" s="171">
        <f>HISTORICO!$Q51/HISTORICO!$O51</f>
        <v>0.25</v>
      </c>
      <c r="J50" s="171">
        <f>(HISTORICO!$S51+HISTORICO!$T51)/HISTORICO!$O51</f>
        <v>0.25</v>
      </c>
      <c r="K50" s="169">
        <v>2.0</v>
      </c>
      <c r="L50" s="169">
        <v>0.0</v>
      </c>
      <c r="M50" s="169">
        <v>0.0</v>
      </c>
      <c r="N50" s="169">
        <v>0.0</v>
      </c>
      <c r="O50" s="169">
        <f>SUM(HISTORICO!$X51:$AA51)</f>
        <v>3</v>
      </c>
      <c r="P50" s="172">
        <f>HISTORICO!$AB51/HISTORICO!$O51</f>
        <v>0.75</v>
      </c>
      <c r="Q50" s="171">
        <f>HISTORICO!$X51/HISTORICO!$AB51</f>
        <v>0.6666666667</v>
      </c>
      <c r="R50" s="171">
        <f>HISTORICO!$Y51/HISTORICO!$AB51</f>
        <v>0</v>
      </c>
      <c r="S50" s="171">
        <f>HISTORICO!$Z51/HISTORICO!$AB51</f>
        <v>0</v>
      </c>
      <c r="T50" s="171">
        <f>HISTORICO!$AA51/HISTORICO!$AB51</f>
        <v>0.3333333333</v>
      </c>
      <c r="U50" s="169">
        <v>10.0</v>
      </c>
      <c r="V50" s="173">
        <v>2.5</v>
      </c>
      <c r="W50" s="174" t="s">
        <v>853</v>
      </c>
    </row>
    <row r="51">
      <c r="A51" s="170" t="s">
        <v>484</v>
      </c>
      <c r="B51" s="169">
        <v>4.0</v>
      </c>
      <c r="C51" s="169">
        <v>1.0</v>
      </c>
      <c r="D51" s="169">
        <v>1.0</v>
      </c>
      <c r="E51" s="169">
        <v>2.0</v>
      </c>
      <c r="F51" s="169">
        <v>0.0</v>
      </c>
      <c r="G51" s="169">
        <v>0.0</v>
      </c>
      <c r="H51" s="171">
        <f>HISTORICO!$P52/HISTORICO!$O52</f>
        <v>0.25</v>
      </c>
      <c r="I51" s="171">
        <f>HISTORICO!$Q52/HISTORICO!$O52</f>
        <v>0.5</v>
      </c>
      <c r="J51" s="171">
        <f>(HISTORICO!$S52+HISTORICO!$T52)/HISTORICO!$O52</f>
        <v>0</v>
      </c>
      <c r="K51" s="169">
        <v>0.0</v>
      </c>
      <c r="L51" s="169">
        <v>0.0</v>
      </c>
      <c r="M51" s="169">
        <v>1.0</v>
      </c>
      <c r="N51" s="169">
        <v>0.0</v>
      </c>
      <c r="O51" s="169">
        <f>SUM(HISTORICO!$X52:$AA52)</f>
        <v>2</v>
      </c>
      <c r="P51" s="172">
        <f>HISTORICO!$AB52/HISTORICO!$O52</f>
        <v>0.5</v>
      </c>
      <c r="Q51" s="171">
        <f>HISTORICO!$X52/HISTORICO!$AB52</f>
        <v>1</v>
      </c>
      <c r="R51" s="171">
        <f>HISTORICO!$Y52/HISTORICO!$AB52</f>
        <v>0</v>
      </c>
      <c r="S51" s="171">
        <f>HISTORICO!$Z52/HISTORICO!$AB52</f>
        <v>0</v>
      </c>
      <c r="T51" s="171">
        <f>HISTORICO!$AA52/HISTORICO!$AB52</f>
        <v>0</v>
      </c>
      <c r="U51" s="169">
        <v>9.0</v>
      </c>
      <c r="V51" s="173">
        <v>2.25</v>
      </c>
      <c r="W51" s="174" t="s">
        <v>853</v>
      </c>
    </row>
    <row r="52">
      <c r="A52" s="170" t="s">
        <v>42</v>
      </c>
      <c r="B52" s="169">
        <v>4.0</v>
      </c>
      <c r="C52" s="169">
        <v>0.0</v>
      </c>
      <c r="D52" s="169">
        <v>2.0</v>
      </c>
      <c r="E52" s="169">
        <v>2.0</v>
      </c>
      <c r="F52" s="169">
        <v>0.0</v>
      </c>
      <c r="G52" s="169">
        <v>0.0</v>
      </c>
      <c r="H52" s="171">
        <f>HISTORICO!$P53/HISTORICO!$O53</f>
        <v>0.25</v>
      </c>
      <c r="I52" s="171">
        <f>HISTORICO!$Q53/HISTORICO!$O53</f>
        <v>0.25</v>
      </c>
      <c r="J52" s="171">
        <f>(HISTORICO!$S53+HISTORICO!$T53)/HISTORICO!$O53</f>
        <v>0</v>
      </c>
      <c r="K52" s="169">
        <v>1.0</v>
      </c>
      <c r="L52" s="169">
        <v>0.0</v>
      </c>
      <c r="M52" s="169">
        <v>0.0</v>
      </c>
      <c r="N52" s="169">
        <v>0.0</v>
      </c>
      <c r="O52" s="169">
        <f>SUM(HISTORICO!$X53:$AA53)</f>
        <v>1</v>
      </c>
      <c r="P52" s="172">
        <f>HISTORICO!$AB53/HISTORICO!$O53</f>
        <v>0.25</v>
      </c>
      <c r="Q52" s="171">
        <f>HISTORICO!$X53/HISTORICO!$AB53</f>
        <v>0</v>
      </c>
      <c r="R52" s="171">
        <f>HISTORICO!$Y53/HISTORICO!$AB53</f>
        <v>0</v>
      </c>
      <c r="S52" s="171">
        <f>HISTORICO!$Z53/HISTORICO!$AB53</f>
        <v>1</v>
      </c>
      <c r="T52" s="171">
        <f>HISTORICO!$AA53/HISTORICO!$AB53</f>
        <v>0</v>
      </c>
      <c r="U52" s="169">
        <v>11.0</v>
      </c>
      <c r="V52" s="173">
        <v>2.75</v>
      </c>
      <c r="W52" s="174" t="s">
        <v>853</v>
      </c>
    </row>
    <row r="53">
      <c r="A53" s="170" t="s">
        <v>523</v>
      </c>
      <c r="B53" s="169">
        <v>4.0</v>
      </c>
      <c r="C53" s="169">
        <v>0.0</v>
      </c>
      <c r="D53" s="169">
        <v>0.0</v>
      </c>
      <c r="E53" s="169">
        <v>3.0</v>
      </c>
      <c r="F53" s="169">
        <v>1.0</v>
      </c>
      <c r="G53" s="169">
        <v>0.0</v>
      </c>
      <c r="H53" s="171">
        <f>HISTORICO!$P54/HISTORICO!$O54</f>
        <v>0</v>
      </c>
      <c r="I53" s="171">
        <f>HISTORICO!$Q54/HISTORICO!$O54</f>
        <v>0.5</v>
      </c>
      <c r="J53" s="171">
        <f>(HISTORICO!$S54+HISTORICO!$T54)/HISTORICO!$O54</f>
        <v>0</v>
      </c>
      <c r="K53" s="169">
        <v>0.0</v>
      </c>
      <c r="L53" s="169">
        <v>0.0</v>
      </c>
      <c r="M53" s="169">
        <v>0.0</v>
      </c>
      <c r="N53" s="169">
        <v>0.0</v>
      </c>
      <c r="O53" s="169">
        <f>SUM(HISTORICO!$X54:$AA54)</f>
        <v>1</v>
      </c>
      <c r="P53" s="172">
        <f>HISTORICO!$AB54/HISTORICO!$O54</f>
        <v>0.25</v>
      </c>
      <c r="Q53" s="171">
        <f>HISTORICO!$X54/HISTORICO!$AB54</f>
        <v>1</v>
      </c>
      <c r="R53" s="171">
        <f>HISTORICO!$Y54/HISTORICO!$AB54</f>
        <v>0</v>
      </c>
      <c r="S53" s="171">
        <f>HISTORICO!$Z54/HISTORICO!$AB54</f>
        <v>0</v>
      </c>
      <c r="T53" s="171">
        <f>HISTORICO!$AA54/HISTORICO!$AB54</f>
        <v>0</v>
      </c>
      <c r="U53" s="169">
        <v>4.0</v>
      </c>
      <c r="V53" s="173">
        <v>1.0</v>
      </c>
      <c r="W53" s="174" t="s">
        <v>853</v>
      </c>
    </row>
    <row r="54">
      <c r="A54" s="170" t="s">
        <v>106</v>
      </c>
      <c r="B54" s="169">
        <v>3.0</v>
      </c>
      <c r="C54" s="169">
        <v>2.0</v>
      </c>
      <c r="D54" s="169">
        <v>1.0</v>
      </c>
      <c r="E54" s="169">
        <v>0.0</v>
      </c>
      <c r="F54" s="169">
        <v>0.0</v>
      </c>
      <c r="G54" s="169">
        <v>0.0</v>
      </c>
      <c r="H54" s="171">
        <f>HISTORICO!$P55/HISTORICO!$O55</f>
        <v>0</v>
      </c>
      <c r="I54" s="171">
        <f>HISTORICO!$Q55/HISTORICO!$O55</f>
        <v>0</v>
      </c>
      <c r="J54" s="171">
        <f>(HISTORICO!$S55+HISTORICO!$T55)/HISTORICO!$O55</f>
        <v>0.25</v>
      </c>
      <c r="K54" s="169">
        <v>6.0</v>
      </c>
      <c r="L54" s="169">
        <v>0.0</v>
      </c>
      <c r="M54" s="169">
        <v>0.0</v>
      </c>
      <c r="N54" s="169">
        <v>0.0</v>
      </c>
      <c r="O54" s="169">
        <f>SUM(HISTORICO!$X55:$AA55)</f>
        <v>0</v>
      </c>
      <c r="P54" s="172">
        <f>HISTORICO!$AB55/HISTORICO!$O55</f>
        <v>0</v>
      </c>
      <c r="Q54" s="171" t="str">
        <f>HISTORICO!$X55/HISTORICO!$AB55</f>
        <v>#DIV/0!</v>
      </c>
      <c r="R54" s="171" t="str">
        <f>HISTORICO!$Y55/HISTORICO!$AB55</f>
        <v>#DIV/0!</v>
      </c>
      <c r="S54" s="171" t="str">
        <f>HISTORICO!$Z55/HISTORICO!$AB55</f>
        <v>#DIV/0!</v>
      </c>
      <c r="T54" s="171" t="str">
        <f>HISTORICO!$AA55/HISTORICO!$AB55</f>
        <v>#DIV/0!</v>
      </c>
      <c r="U54" s="169">
        <v>11.0</v>
      </c>
      <c r="V54" s="173">
        <v>3.6666666666666665</v>
      </c>
      <c r="W54" s="174" t="s">
        <v>853</v>
      </c>
    </row>
    <row r="55">
      <c r="A55" s="170" t="s">
        <v>373</v>
      </c>
      <c r="B55" s="169">
        <v>3.0</v>
      </c>
      <c r="C55" s="169">
        <v>2.0</v>
      </c>
      <c r="D55" s="169">
        <v>1.0</v>
      </c>
      <c r="E55" s="169">
        <v>0.0</v>
      </c>
      <c r="F55" s="169">
        <v>0.0</v>
      </c>
      <c r="G55" s="169">
        <v>0.0</v>
      </c>
      <c r="H55" s="171">
        <f>HISTORICO!$P56/HISTORICO!$O56</f>
        <v>0.6666666667</v>
      </c>
      <c r="I55" s="171">
        <f>HISTORICO!$Q56/HISTORICO!$O56</f>
        <v>0.3333333333</v>
      </c>
      <c r="J55" s="171">
        <f>(HISTORICO!$S56+HISTORICO!$T56)/HISTORICO!$O56</f>
        <v>0</v>
      </c>
      <c r="K55" s="169">
        <v>6.0</v>
      </c>
      <c r="L55" s="169">
        <v>0.0</v>
      </c>
      <c r="M55" s="169">
        <v>0.0</v>
      </c>
      <c r="N55" s="169">
        <v>0.0</v>
      </c>
      <c r="O55" s="169">
        <f>SUM(HISTORICO!$X56:$AA56)</f>
        <v>6</v>
      </c>
      <c r="P55" s="172">
        <f>HISTORICO!$AB56/HISTORICO!$O56</f>
        <v>2</v>
      </c>
      <c r="Q55" s="171">
        <f>HISTORICO!$X56/HISTORICO!$AB56</f>
        <v>1</v>
      </c>
      <c r="R55" s="171">
        <f>HISTORICO!$Y56/HISTORICO!$AB56</f>
        <v>0</v>
      </c>
      <c r="S55" s="171">
        <f>HISTORICO!$Z56/HISTORICO!$AB56</f>
        <v>0</v>
      </c>
      <c r="T55" s="171">
        <f>HISTORICO!$AA56/HISTORICO!$AB56</f>
        <v>0</v>
      </c>
      <c r="U55" s="169">
        <v>9.0</v>
      </c>
      <c r="V55" s="173">
        <v>3.0</v>
      </c>
      <c r="W55" s="174" t="s">
        <v>853</v>
      </c>
    </row>
    <row r="56">
      <c r="A56" s="170" t="s">
        <v>371</v>
      </c>
      <c r="B56" s="169">
        <v>3.0</v>
      </c>
      <c r="C56" s="169">
        <v>2.0</v>
      </c>
      <c r="D56" s="169">
        <v>0.0</v>
      </c>
      <c r="E56" s="169">
        <v>0.0</v>
      </c>
      <c r="F56" s="169">
        <v>1.0</v>
      </c>
      <c r="G56" s="169">
        <v>0.0</v>
      </c>
      <c r="H56" s="171">
        <f>HISTORICO!$P57/HISTORICO!$O57</f>
        <v>0.6666666667</v>
      </c>
      <c r="I56" s="171">
        <f>HISTORICO!$Q57/HISTORICO!$O57</f>
        <v>0.3333333333</v>
      </c>
      <c r="J56" s="171">
        <f>(HISTORICO!$S57+HISTORICO!$T57)/HISTORICO!$O57</f>
        <v>0</v>
      </c>
      <c r="K56" s="169">
        <v>0.0</v>
      </c>
      <c r="L56" s="169">
        <v>0.0</v>
      </c>
      <c r="M56" s="169">
        <v>6.0</v>
      </c>
      <c r="N56" s="169">
        <v>0.0</v>
      </c>
      <c r="O56" s="169">
        <f>SUM(HISTORICO!$X57:$AA57)</f>
        <v>6</v>
      </c>
      <c r="P56" s="172">
        <f>HISTORICO!$AB57/HISTORICO!$O57</f>
        <v>2</v>
      </c>
      <c r="Q56" s="171">
        <f>HISTORICO!$X57/HISTORICO!$AB57</f>
        <v>1</v>
      </c>
      <c r="R56" s="171">
        <f>HISTORICO!$Y57/HISTORICO!$AB57</f>
        <v>0</v>
      </c>
      <c r="S56" s="171">
        <f>HISTORICO!$Z57/HISTORICO!$AB57</f>
        <v>0</v>
      </c>
      <c r="T56" s="171">
        <f>HISTORICO!$AA57/HISTORICO!$AB57</f>
        <v>0</v>
      </c>
      <c r="U56" s="169">
        <v>9.0</v>
      </c>
      <c r="V56" s="173">
        <v>3.0</v>
      </c>
      <c r="W56" s="174" t="s">
        <v>853</v>
      </c>
    </row>
    <row r="57">
      <c r="A57" s="170" t="s">
        <v>375</v>
      </c>
      <c r="B57" s="169">
        <v>3.0</v>
      </c>
      <c r="C57" s="169">
        <v>2.0</v>
      </c>
      <c r="D57" s="169">
        <v>0.0</v>
      </c>
      <c r="E57" s="169">
        <v>1.0</v>
      </c>
      <c r="F57" s="169">
        <v>0.0</v>
      </c>
      <c r="G57" s="169">
        <v>0.0</v>
      </c>
      <c r="H57" s="171">
        <f>HISTORICO!$P58/HISTORICO!$O58</f>
        <v>0.6666666667</v>
      </c>
      <c r="I57" s="171">
        <f>HISTORICO!$Q58/HISTORICO!$O58</f>
        <v>0</v>
      </c>
      <c r="J57" s="171">
        <f>(HISTORICO!$S58+HISTORICO!$T58)/HISTORICO!$O58</f>
        <v>0.3333333333</v>
      </c>
      <c r="K57" s="169">
        <v>0.0</v>
      </c>
      <c r="L57" s="169">
        <v>0.0</v>
      </c>
      <c r="M57" s="169">
        <v>6.0</v>
      </c>
      <c r="N57" s="169">
        <v>0.0</v>
      </c>
      <c r="O57" s="169">
        <f>SUM(HISTORICO!$X58:$AA58)</f>
        <v>6</v>
      </c>
      <c r="P57" s="172">
        <f>HISTORICO!$AB58/HISTORICO!$O58</f>
        <v>2</v>
      </c>
      <c r="Q57" s="171">
        <f>HISTORICO!$X58/HISTORICO!$AB58</f>
        <v>0</v>
      </c>
      <c r="R57" s="171">
        <f>HISTORICO!$Y58/HISTORICO!$AB58</f>
        <v>0</v>
      </c>
      <c r="S57" s="171">
        <f>HISTORICO!$Z58/HISTORICO!$AB58</f>
        <v>1</v>
      </c>
      <c r="T57" s="171">
        <f>HISTORICO!$AA58/HISTORICO!$AB58</f>
        <v>0</v>
      </c>
      <c r="U57" s="169">
        <v>9.0</v>
      </c>
      <c r="V57" s="173">
        <v>3.0</v>
      </c>
      <c r="W57" s="174" t="s">
        <v>853</v>
      </c>
    </row>
    <row r="58">
      <c r="A58" s="170" t="s">
        <v>66</v>
      </c>
      <c r="B58" s="169">
        <v>3.0</v>
      </c>
      <c r="C58" s="169">
        <v>2.0</v>
      </c>
      <c r="D58" s="169">
        <v>1.0</v>
      </c>
      <c r="E58" s="169">
        <v>0.0</v>
      </c>
      <c r="F58" s="169">
        <v>0.0</v>
      </c>
      <c r="G58" s="169">
        <v>0.0</v>
      </c>
      <c r="H58" s="171">
        <f>HISTORICO!$P59/HISTORICO!$O59</f>
        <v>0.6666666667</v>
      </c>
      <c r="I58" s="171">
        <f>HISTORICO!$Q59/HISTORICO!$O59</f>
        <v>0</v>
      </c>
      <c r="J58" s="171">
        <f>(HISTORICO!$S59+HISTORICO!$T59)/HISTORICO!$O59</f>
        <v>0</v>
      </c>
      <c r="K58" s="169">
        <v>1.0</v>
      </c>
      <c r="L58" s="169">
        <v>2.0</v>
      </c>
      <c r="M58" s="169">
        <v>2.0</v>
      </c>
      <c r="N58" s="169">
        <v>0.0</v>
      </c>
      <c r="O58" s="169">
        <f>SUM(HISTORICO!$X59:$AA59)</f>
        <v>6</v>
      </c>
      <c r="P58" s="172">
        <f>HISTORICO!$AB59/HISTORICO!$O59</f>
        <v>2</v>
      </c>
      <c r="Q58" s="171">
        <f>HISTORICO!$X59/HISTORICO!$AB59</f>
        <v>0</v>
      </c>
      <c r="R58" s="171">
        <f>HISTORICO!$Y59/HISTORICO!$AB59</f>
        <v>0</v>
      </c>
      <c r="S58" s="171">
        <f>HISTORICO!$Z59/HISTORICO!$AB59</f>
        <v>1</v>
      </c>
      <c r="T58" s="171">
        <f>HISTORICO!$AA59/HISTORICO!$AB59</f>
        <v>0</v>
      </c>
      <c r="U58" s="169">
        <v>9.0</v>
      </c>
      <c r="V58" s="173">
        <v>3.0</v>
      </c>
      <c r="W58" s="174" t="s">
        <v>853</v>
      </c>
    </row>
    <row r="59">
      <c r="A59" s="170" t="s">
        <v>487</v>
      </c>
      <c r="B59" s="169">
        <v>3.0</v>
      </c>
      <c r="C59" s="169">
        <v>1.0</v>
      </c>
      <c r="D59" s="169">
        <v>2.0</v>
      </c>
      <c r="E59" s="169">
        <v>0.0</v>
      </c>
      <c r="F59" s="169">
        <v>0.0</v>
      </c>
      <c r="G59" s="169">
        <v>0.0</v>
      </c>
      <c r="H59" s="171">
        <f>HISTORICO!$P60/HISTORICO!$O60</f>
        <v>0.6666666667</v>
      </c>
      <c r="I59" s="171">
        <f>HISTORICO!$Q60/HISTORICO!$O60</f>
        <v>0.3333333333</v>
      </c>
      <c r="J59" s="171">
        <f>(HISTORICO!$S60+HISTORICO!$T60)/HISTORICO!$O60</f>
        <v>0</v>
      </c>
      <c r="K59" s="169">
        <v>2.0</v>
      </c>
      <c r="L59" s="169">
        <v>0.0</v>
      </c>
      <c r="M59" s="169">
        <v>0.0</v>
      </c>
      <c r="N59" s="169">
        <v>0.0</v>
      </c>
      <c r="O59" s="169">
        <f>SUM(HISTORICO!$X60:$AA60)</f>
        <v>5</v>
      </c>
      <c r="P59" s="172">
        <f>HISTORICO!$AB60/HISTORICO!$O60</f>
        <v>1.666666667</v>
      </c>
      <c r="Q59" s="171">
        <f>HISTORICO!$X60/HISTORICO!$AB60</f>
        <v>0.2</v>
      </c>
      <c r="R59" s="171">
        <f>HISTORICO!$Y60/HISTORICO!$AB60</f>
        <v>0.4</v>
      </c>
      <c r="S59" s="171">
        <f>HISTORICO!$Z60/HISTORICO!$AB60</f>
        <v>0.4</v>
      </c>
      <c r="T59" s="171">
        <f>HISTORICO!$AA60/HISTORICO!$AB60</f>
        <v>0</v>
      </c>
      <c r="U59" s="169">
        <v>8.0</v>
      </c>
      <c r="V59" s="173">
        <v>2.6666666666666665</v>
      </c>
      <c r="W59" s="174" t="s">
        <v>853</v>
      </c>
    </row>
    <row r="60">
      <c r="A60" s="170" t="s">
        <v>482</v>
      </c>
      <c r="B60" s="169">
        <v>3.0</v>
      </c>
      <c r="C60" s="169">
        <v>1.0</v>
      </c>
      <c r="D60" s="169">
        <v>1.0</v>
      </c>
      <c r="E60" s="169">
        <v>1.0</v>
      </c>
      <c r="F60" s="169">
        <v>0.0</v>
      </c>
      <c r="G60" s="169">
        <v>0.0</v>
      </c>
      <c r="H60" s="171">
        <f>HISTORICO!$P61/HISTORICO!$O61</f>
        <v>0.3333333333</v>
      </c>
      <c r="I60" s="171">
        <f>HISTORICO!$Q61/HISTORICO!$O61</f>
        <v>0.6666666667</v>
      </c>
      <c r="J60" s="171">
        <f>(HISTORICO!$S61+HISTORICO!$T61)/HISTORICO!$O61</f>
        <v>0</v>
      </c>
      <c r="K60" s="169">
        <v>2.0</v>
      </c>
      <c r="L60" s="169">
        <v>0.0</v>
      </c>
      <c r="M60" s="169">
        <v>0.0</v>
      </c>
      <c r="N60" s="169">
        <v>0.0</v>
      </c>
      <c r="O60" s="169">
        <f>SUM(HISTORICO!$X61:$AA61)</f>
        <v>2</v>
      </c>
      <c r="P60" s="172">
        <f>HISTORICO!$AB61/HISTORICO!$O61</f>
        <v>0.6666666667</v>
      </c>
      <c r="Q60" s="171">
        <f>HISTORICO!$X61/HISTORICO!$AB61</f>
        <v>1</v>
      </c>
      <c r="R60" s="171">
        <f>HISTORICO!$Y61/HISTORICO!$AB61</f>
        <v>0</v>
      </c>
      <c r="S60" s="171">
        <f>HISTORICO!$Z61/HISTORICO!$AB61</f>
        <v>0</v>
      </c>
      <c r="T60" s="171">
        <f>HISTORICO!$AA61/HISTORICO!$AB61</f>
        <v>0</v>
      </c>
      <c r="U60" s="169">
        <v>7.0</v>
      </c>
      <c r="V60" s="173">
        <v>2.3333333333333335</v>
      </c>
      <c r="W60" s="174" t="s">
        <v>853</v>
      </c>
    </row>
    <row r="61">
      <c r="A61" s="170" t="s">
        <v>420</v>
      </c>
      <c r="B61" s="169">
        <v>3.0</v>
      </c>
      <c r="C61" s="169">
        <v>1.0</v>
      </c>
      <c r="D61" s="169">
        <v>1.0</v>
      </c>
      <c r="E61" s="169">
        <v>1.0</v>
      </c>
      <c r="F61" s="169">
        <v>0.0</v>
      </c>
      <c r="G61" s="169">
        <v>0.0</v>
      </c>
      <c r="H61" s="171">
        <f>HISTORICO!$P62/HISTORICO!$O62</f>
        <v>0.3333333333</v>
      </c>
      <c r="I61" s="171">
        <f>HISTORICO!$Q62/HISTORICO!$O62</f>
        <v>0.3333333333</v>
      </c>
      <c r="J61" s="171">
        <f>(HISTORICO!$S62+HISTORICO!$T62)/HISTORICO!$O62</f>
        <v>0</v>
      </c>
      <c r="K61" s="169">
        <v>0.0</v>
      </c>
      <c r="L61" s="169">
        <v>0.0</v>
      </c>
      <c r="M61" s="169">
        <v>0.0</v>
      </c>
      <c r="N61" s="169">
        <v>2.0</v>
      </c>
      <c r="O61" s="169">
        <f>SUM(HISTORICO!$X62:$AA62)</f>
        <v>2</v>
      </c>
      <c r="P61" s="172">
        <f>HISTORICO!$AB62/HISTORICO!$O62</f>
        <v>0.6666666667</v>
      </c>
      <c r="Q61" s="171">
        <f>HISTORICO!$X62/HISTORICO!$AB62</f>
        <v>1</v>
      </c>
      <c r="R61" s="171">
        <f>HISTORICO!$Y62/HISTORICO!$AB62</f>
        <v>0</v>
      </c>
      <c r="S61" s="171">
        <f>HISTORICO!$Z62/HISTORICO!$AB62</f>
        <v>0</v>
      </c>
      <c r="T61" s="171">
        <f>HISTORICO!$AA62/HISTORICO!$AB62</f>
        <v>0</v>
      </c>
      <c r="U61" s="169">
        <v>9.0</v>
      </c>
      <c r="V61" s="173">
        <v>3.0</v>
      </c>
      <c r="W61" s="174" t="s">
        <v>853</v>
      </c>
    </row>
    <row r="62">
      <c r="A62" s="170" t="s">
        <v>492</v>
      </c>
      <c r="B62" s="169">
        <v>3.0</v>
      </c>
      <c r="C62" s="169">
        <v>1.0</v>
      </c>
      <c r="D62" s="169">
        <v>0.0</v>
      </c>
      <c r="E62" s="169">
        <v>2.0</v>
      </c>
      <c r="F62" s="169">
        <v>0.0</v>
      </c>
      <c r="G62" s="169">
        <v>0.0</v>
      </c>
      <c r="H62" s="171">
        <f>HISTORICO!$P63/HISTORICO!$O63</f>
        <v>0.3333333333</v>
      </c>
      <c r="I62" s="171">
        <f>HISTORICO!$Q63/HISTORICO!$O63</f>
        <v>0.3333333333</v>
      </c>
      <c r="J62" s="171">
        <f>(HISTORICO!$S63+HISTORICO!$T63)/HISTORICO!$O63</f>
        <v>0</v>
      </c>
      <c r="K62" s="169">
        <v>2.0</v>
      </c>
      <c r="L62" s="169">
        <v>0.0</v>
      </c>
      <c r="M62" s="169">
        <v>0.0</v>
      </c>
      <c r="N62" s="169">
        <v>0.0</v>
      </c>
      <c r="O62" s="169">
        <f>SUM(HISTORICO!$X63:$AA63)</f>
        <v>2</v>
      </c>
      <c r="P62" s="172">
        <f>HISTORICO!$AB63/HISTORICO!$O63</f>
        <v>0.6666666667</v>
      </c>
      <c r="Q62" s="171">
        <f>HISTORICO!$X63/HISTORICO!$AB63</f>
        <v>0</v>
      </c>
      <c r="R62" s="171">
        <f>HISTORICO!$Y63/HISTORICO!$AB63</f>
        <v>0</v>
      </c>
      <c r="S62" s="171">
        <f>HISTORICO!$Z63/HISTORICO!$AB63</f>
        <v>0</v>
      </c>
      <c r="T62" s="171">
        <f>HISTORICO!$AA63/HISTORICO!$AB63</f>
        <v>1</v>
      </c>
      <c r="U62" s="169">
        <v>8.0</v>
      </c>
      <c r="V62" s="173">
        <v>2.6666666666666665</v>
      </c>
      <c r="W62" s="174" t="s">
        <v>853</v>
      </c>
    </row>
    <row r="63">
      <c r="A63" s="170" t="s">
        <v>67</v>
      </c>
      <c r="B63" s="169">
        <v>3.0</v>
      </c>
      <c r="C63" s="169">
        <v>1.0</v>
      </c>
      <c r="D63" s="169">
        <v>1.0</v>
      </c>
      <c r="E63" s="169">
        <v>1.0</v>
      </c>
      <c r="F63" s="169">
        <v>0.0</v>
      </c>
      <c r="G63" s="169">
        <v>0.0</v>
      </c>
      <c r="H63" s="171">
        <f>HISTORICO!$P64/HISTORICO!$O64</f>
        <v>0.3333333333</v>
      </c>
      <c r="I63" s="171">
        <f>HISTORICO!$Q64/HISTORICO!$O64</f>
        <v>0</v>
      </c>
      <c r="J63" s="171">
        <f>(HISTORICO!$S64+HISTORICO!$T64)/HISTORICO!$O64</f>
        <v>0</v>
      </c>
      <c r="K63" s="169">
        <v>1.0</v>
      </c>
      <c r="L63" s="169">
        <v>0.0</v>
      </c>
      <c r="M63" s="169">
        <v>0.0</v>
      </c>
      <c r="N63" s="169">
        <v>0.0</v>
      </c>
      <c r="O63" s="169">
        <f>SUM(HISTORICO!$X64:$AA64)</f>
        <v>2</v>
      </c>
      <c r="P63" s="172">
        <f>HISTORICO!$AB64/HISTORICO!$O64</f>
        <v>0.6666666667</v>
      </c>
      <c r="Q63" s="171">
        <f>HISTORICO!$X64/HISTORICO!$AB64</f>
        <v>1</v>
      </c>
      <c r="R63" s="171">
        <f>HISTORICO!$Y64/HISTORICO!$AB64</f>
        <v>0</v>
      </c>
      <c r="S63" s="171">
        <f>HISTORICO!$Z64/HISTORICO!$AB64</f>
        <v>0</v>
      </c>
      <c r="T63" s="171">
        <f>HISTORICO!$AA64/HISTORICO!$AB64</f>
        <v>0</v>
      </c>
      <c r="U63" s="169">
        <v>8.0</v>
      </c>
      <c r="V63" s="173">
        <v>2.6666666666666665</v>
      </c>
      <c r="W63" s="174" t="s">
        <v>853</v>
      </c>
    </row>
    <row r="64">
      <c r="A64" s="170" t="s">
        <v>452</v>
      </c>
      <c r="B64" s="169">
        <v>3.0</v>
      </c>
      <c r="C64" s="169">
        <v>1.0</v>
      </c>
      <c r="D64" s="169">
        <v>1.0</v>
      </c>
      <c r="E64" s="169">
        <v>1.0</v>
      </c>
      <c r="F64" s="169">
        <v>0.0</v>
      </c>
      <c r="G64" s="169">
        <v>0.0</v>
      </c>
      <c r="H64" s="171">
        <f>HISTORICO!$P65/HISTORICO!$O65</f>
        <v>0.3333333333</v>
      </c>
      <c r="I64" s="171">
        <f>HISTORICO!$Q65/HISTORICO!$O65</f>
        <v>0.3333333333</v>
      </c>
      <c r="J64" s="171">
        <f>(HISTORICO!$S65+HISTORICO!$T65)/HISTORICO!$O65</f>
        <v>0</v>
      </c>
      <c r="K64" s="169">
        <v>0.0</v>
      </c>
      <c r="L64" s="169">
        <v>0.0</v>
      </c>
      <c r="M64" s="169">
        <v>0.0</v>
      </c>
      <c r="N64" s="169">
        <v>1.0</v>
      </c>
      <c r="O64" s="169">
        <f>SUM(HISTORICO!$X65:$AA65)</f>
        <v>1</v>
      </c>
      <c r="P64" s="172">
        <f>HISTORICO!$AB65/HISTORICO!$O65</f>
        <v>0.3333333333</v>
      </c>
      <c r="Q64" s="171">
        <f>HISTORICO!$X65/HISTORICO!$AB65</f>
        <v>1</v>
      </c>
      <c r="R64" s="171">
        <f>HISTORICO!$Y65/HISTORICO!$AB65</f>
        <v>0</v>
      </c>
      <c r="S64" s="171">
        <f>HISTORICO!$Z65/HISTORICO!$AB65</f>
        <v>0</v>
      </c>
      <c r="T64" s="171">
        <f>HISTORICO!$AA65/HISTORICO!$AB65</f>
        <v>0</v>
      </c>
      <c r="U64" s="169">
        <v>9.0</v>
      </c>
      <c r="V64" s="173">
        <v>3.0</v>
      </c>
      <c r="W64" s="174" t="s">
        <v>853</v>
      </c>
    </row>
    <row r="65">
      <c r="A65" s="170" t="s">
        <v>491</v>
      </c>
      <c r="B65" s="169">
        <v>3.0</v>
      </c>
      <c r="C65" s="169">
        <v>1.0</v>
      </c>
      <c r="D65" s="169">
        <v>1.0</v>
      </c>
      <c r="E65" s="169">
        <v>1.0</v>
      </c>
      <c r="F65" s="169">
        <v>0.0</v>
      </c>
      <c r="G65" s="169">
        <v>0.0</v>
      </c>
      <c r="H65" s="171">
        <f>HISTORICO!$P66/HISTORICO!$O66</f>
        <v>0.3333333333</v>
      </c>
      <c r="I65" s="171">
        <f>HISTORICO!$Q66/HISTORICO!$O66</f>
        <v>0.3333333333</v>
      </c>
      <c r="J65" s="171">
        <f>(HISTORICO!$S66+HISTORICO!$T66)/HISTORICO!$O66</f>
        <v>0</v>
      </c>
      <c r="K65" s="169">
        <v>0.0</v>
      </c>
      <c r="L65" s="169">
        <v>0.0</v>
      </c>
      <c r="M65" s="169">
        <v>1.0</v>
      </c>
      <c r="N65" s="169">
        <v>0.0</v>
      </c>
      <c r="O65" s="169">
        <f>SUM(HISTORICO!$X66:$AA66)</f>
        <v>1</v>
      </c>
      <c r="P65" s="172">
        <f>HISTORICO!$AB66/HISTORICO!$O66</f>
        <v>0.3333333333</v>
      </c>
      <c r="Q65" s="171">
        <f>HISTORICO!$X66/HISTORICO!$AB66</f>
        <v>0</v>
      </c>
      <c r="R65" s="171">
        <f>HISTORICO!$Y66/HISTORICO!$AB66</f>
        <v>0</v>
      </c>
      <c r="S65" s="171">
        <f>HISTORICO!$Z66/HISTORICO!$AB66</f>
        <v>0</v>
      </c>
      <c r="T65" s="171">
        <f>HISTORICO!$AA66/HISTORICO!$AB66</f>
        <v>1</v>
      </c>
      <c r="U65" s="169">
        <v>6.0</v>
      </c>
      <c r="V65" s="173">
        <v>2.0</v>
      </c>
      <c r="W65" s="174" t="s">
        <v>853</v>
      </c>
    </row>
    <row r="66">
      <c r="A66" s="170" t="s">
        <v>399</v>
      </c>
      <c r="B66" s="169">
        <v>3.0</v>
      </c>
      <c r="C66" s="169">
        <v>0.0</v>
      </c>
      <c r="D66" s="169">
        <v>1.0</v>
      </c>
      <c r="E66" s="169">
        <v>2.0</v>
      </c>
      <c r="F66" s="169">
        <v>0.0</v>
      </c>
      <c r="G66" s="169">
        <v>0.0</v>
      </c>
      <c r="H66" s="171">
        <f>HISTORICO!$P67/HISTORICO!$O67</f>
        <v>0.3333333333</v>
      </c>
      <c r="I66" s="171">
        <f>HISTORICO!$Q67/HISTORICO!$O67</f>
        <v>0.3333333333</v>
      </c>
      <c r="J66" s="171">
        <f>(HISTORICO!$S67+HISTORICO!$T67)/HISTORICO!$O67</f>
        <v>0</v>
      </c>
      <c r="K66" s="169">
        <v>1.0</v>
      </c>
      <c r="L66" s="169">
        <v>0.0</v>
      </c>
      <c r="M66" s="169">
        <v>0.0</v>
      </c>
      <c r="N66" s="169">
        <v>0.0</v>
      </c>
      <c r="O66" s="169">
        <f>SUM(HISTORICO!$X67:$AA67)</f>
        <v>1</v>
      </c>
      <c r="P66" s="172">
        <f>HISTORICO!$AB67/HISTORICO!$O67</f>
        <v>0.3333333333</v>
      </c>
      <c r="Q66" s="171">
        <f>HISTORICO!$X67/HISTORICO!$AB67</f>
        <v>0</v>
      </c>
      <c r="R66" s="171">
        <f>HISTORICO!$Y67/HISTORICO!$AB67</f>
        <v>0</v>
      </c>
      <c r="S66" s="171">
        <f>HISTORICO!$Z67/HISTORICO!$AB67</f>
        <v>1</v>
      </c>
      <c r="T66" s="171">
        <f>HISTORICO!$AA67/HISTORICO!$AB67</f>
        <v>0</v>
      </c>
      <c r="U66" s="169">
        <v>5.0</v>
      </c>
      <c r="V66" s="173">
        <v>1.6666666666666667</v>
      </c>
      <c r="W66" s="174" t="s">
        <v>853</v>
      </c>
    </row>
    <row r="67">
      <c r="A67" s="170" t="s">
        <v>497</v>
      </c>
      <c r="B67" s="169">
        <v>3.0</v>
      </c>
      <c r="C67" s="169">
        <v>0.0</v>
      </c>
      <c r="D67" s="169">
        <v>1.0</v>
      </c>
      <c r="E67" s="169">
        <v>0.0</v>
      </c>
      <c r="F67" s="169">
        <v>2.0</v>
      </c>
      <c r="G67" s="169">
        <v>0.0</v>
      </c>
      <c r="H67" s="171">
        <f>HISTORICO!$P68/HISTORICO!$O68</f>
        <v>0</v>
      </c>
      <c r="I67" s="171">
        <f>HISTORICO!$Q68/HISTORICO!$O68</f>
        <v>0.3333333333</v>
      </c>
      <c r="J67" s="171">
        <f>(HISTORICO!$S68+HISTORICO!$T68)/HISTORICO!$O68</f>
        <v>0</v>
      </c>
      <c r="K67" s="169">
        <v>0.0</v>
      </c>
      <c r="L67" s="169">
        <v>0.0</v>
      </c>
      <c r="M67" s="169">
        <v>0.0</v>
      </c>
      <c r="N67" s="169">
        <v>1.0</v>
      </c>
      <c r="O67" s="169">
        <f>SUM(HISTORICO!$X68:$AA68)</f>
        <v>1</v>
      </c>
      <c r="P67" s="172">
        <f>HISTORICO!$AB68/HISTORICO!$O68</f>
        <v>0.3333333333</v>
      </c>
      <c r="Q67" s="171">
        <f>HISTORICO!$X68/HISTORICO!$AB68</f>
        <v>1</v>
      </c>
      <c r="R67" s="171">
        <f>HISTORICO!$Y68/HISTORICO!$AB68</f>
        <v>0</v>
      </c>
      <c r="S67" s="171">
        <f>HISTORICO!$Z68/HISTORICO!$AB68</f>
        <v>0</v>
      </c>
      <c r="T67" s="171">
        <f>HISTORICO!$AA68/HISTORICO!$AB68</f>
        <v>0</v>
      </c>
      <c r="U67" s="169">
        <v>3.0</v>
      </c>
      <c r="V67" s="173">
        <v>1.0</v>
      </c>
      <c r="W67" s="174" t="s">
        <v>853</v>
      </c>
    </row>
    <row r="68">
      <c r="A68" s="170" t="s">
        <v>495</v>
      </c>
      <c r="B68" s="169">
        <v>3.0</v>
      </c>
      <c r="C68" s="169">
        <v>0.0</v>
      </c>
      <c r="D68" s="169">
        <v>0.0</v>
      </c>
      <c r="E68" s="169">
        <v>0.0</v>
      </c>
      <c r="F68" s="169">
        <v>3.0</v>
      </c>
      <c r="G68" s="169">
        <v>0.0</v>
      </c>
      <c r="H68" s="171">
        <f>HISTORICO!$P69/HISTORICO!$O69</f>
        <v>0</v>
      </c>
      <c r="I68" s="171">
        <f>HISTORICO!$Q69/HISTORICO!$O69</f>
        <v>0.3333333333</v>
      </c>
      <c r="J68" s="171">
        <f>(HISTORICO!$S69+HISTORICO!$T69)/HISTORICO!$O69</f>
        <v>0.6666666667</v>
      </c>
      <c r="K68" s="169">
        <v>0.0</v>
      </c>
      <c r="L68" s="169">
        <v>0.0</v>
      </c>
      <c r="M68" s="169">
        <v>0.0</v>
      </c>
      <c r="N68" s="169">
        <v>0.0</v>
      </c>
      <c r="O68" s="169">
        <f>SUM(HISTORICO!$X69:$AA69)</f>
        <v>1</v>
      </c>
      <c r="P68" s="172">
        <f>HISTORICO!$AB69/HISTORICO!$O69</f>
        <v>0.3333333333</v>
      </c>
      <c r="Q68" s="171">
        <f>HISTORICO!$X69/HISTORICO!$AB69</f>
        <v>0</v>
      </c>
      <c r="R68" s="171">
        <f>HISTORICO!$Y69/HISTORICO!$AB69</f>
        <v>0</v>
      </c>
      <c r="S68" s="171">
        <f>HISTORICO!$Z69/HISTORICO!$AB69</f>
        <v>0</v>
      </c>
      <c r="T68" s="171">
        <f>HISTORICO!$AA69/HISTORICO!$AB69</f>
        <v>1</v>
      </c>
      <c r="U68" s="169">
        <v>4.0</v>
      </c>
      <c r="V68" s="173">
        <v>1.3333333333333333</v>
      </c>
      <c r="W68" s="174" t="s">
        <v>853</v>
      </c>
    </row>
    <row r="69">
      <c r="A69" s="170" t="s">
        <v>435</v>
      </c>
      <c r="B69" s="169">
        <v>2.0</v>
      </c>
      <c r="C69" s="169">
        <v>2.0</v>
      </c>
      <c r="D69" s="169">
        <v>0.0</v>
      </c>
      <c r="E69" s="169">
        <v>0.0</v>
      </c>
      <c r="F69" s="169">
        <v>0.0</v>
      </c>
      <c r="G69" s="169">
        <v>0.0</v>
      </c>
      <c r="H69" s="171">
        <f>HISTORICO!$P70/HISTORICO!$O70</f>
        <v>0</v>
      </c>
      <c r="I69" s="171">
        <f>HISTORICO!$Q70/HISTORICO!$O70</f>
        <v>0</v>
      </c>
      <c r="J69" s="171">
        <f>(HISTORICO!$S70+HISTORICO!$T70)/HISTORICO!$O70</f>
        <v>1</v>
      </c>
      <c r="K69" s="169">
        <v>4.0</v>
      </c>
      <c r="L69" s="169">
        <v>1.0</v>
      </c>
      <c r="M69" s="169">
        <v>0.0</v>
      </c>
      <c r="N69" s="169">
        <v>0.0</v>
      </c>
      <c r="O69" s="169">
        <f>SUM(HISTORICO!$X70:$AA70)</f>
        <v>0</v>
      </c>
      <c r="P69" s="172">
        <f>HISTORICO!$AB70/HISTORICO!$O70</f>
        <v>0</v>
      </c>
      <c r="Q69" s="171" t="str">
        <f>HISTORICO!$X70/HISTORICO!$AB70</f>
        <v>#DIV/0!</v>
      </c>
      <c r="R69" s="171" t="str">
        <f>HISTORICO!$Y70/HISTORICO!$AB70</f>
        <v>#DIV/0!</v>
      </c>
      <c r="S69" s="171" t="str">
        <f>HISTORICO!$Z70/HISTORICO!$AB70</f>
        <v>#DIV/0!</v>
      </c>
      <c r="T69" s="171" t="str">
        <f>HISTORICO!$AA70/HISTORICO!$AB70</f>
        <v>#DIV/0!</v>
      </c>
      <c r="U69" s="169">
        <v>7.0</v>
      </c>
      <c r="V69" s="173">
        <v>3.5</v>
      </c>
      <c r="W69" s="174" t="s">
        <v>853</v>
      </c>
    </row>
    <row r="70">
      <c r="A70" s="170" t="s">
        <v>450</v>
      </c>
      <c r="B70" s="169">
        <v>2.0</v>
      </c>
      <c r="C70" s="169">
        <v>2.0</v>
      </c>
      <c r="D70" s="169">
        <v>0.0</v>
      </c>
      <c r="E70" s="169">
        <v>0.0</v>
      </c>
      <c r="F70" s="169">
        <v>0.0</v>
      </c>
      <c r="G70" s="169">
        <v>0.0</v>
      </c>
      <c r="H70" s="171">
        <f>HISTORICO!$P71/HISTORICO!$O71</f>
        <v>1</v>
      </c>
      <c r="I70" s="171">
        <f>HISTORICO!$Q71/HISTORICO!$O71</f>
        <v>0</v>
      </c>
      <c r="J70" s="171">
        <f>(HISTORICO!$S71+HISTORICO!$T71)/HISTORICO!$O71</f>
        <v>0</v>
      </c>
      <c r="K70" s="169">
        <v>5.0</v>
      </c>
      <c r="L70" s="169">
        <v>0.0</v>
      </c>
      <c r="M70" s="169">
        <v>0.0</v>
      </c>
      <c r="N70" s="169">
        <v>0.0</v>
      </c>
      <c r="O70" s="169">
        <f>SUM(HISTORICO!$X71:$AA71)</f>
        <v>5</v>
      </c>
      <c r="P70" s="172">
        <f>HISTORICO!$AB71/HISTORICO!$O71</f>
        <v>2.5</v>
      </c>
      <c r="Q70" s="171">
        <f>HISTORICO!$X71/HISTORICO!$AB71</f>
        <v>0.8</v>
      </c>
      <c r="R70" s="171">
        <f>HISTORICO!$Y71/HISTORICO!$AB71</f>
        <v>0.2</v>
      </c>
      <c r="S70" s="171">
        <f>HISTORICO!$Z71/HISTORICO!$AB71</f>
        <v>0</v>
      </c>
      <c r="T70" s="171">
        <f>HISTORICO!$AA71/HISTORICO!$AB71</f>
        <v>0</v>
      </c>
      <c r="U70" s="169">
        <v>7.0</v>
      </c>
      <c r="V70" s="173">
        <v>3.5</v>
      </c>
      <c r="W70" s="174" t="s">
        <v>853</v>
      </c>
    </row>
    <row r="71">
      <c r="A71" s="170" t="s">
        <v>449</v>
      </c>
      <c r="B71" s="169">
        <v>2.0</v>
      </c>
      <c r="C71" s="169">
        <v>2.0</v>
      </c>
      <c r="D71" s="169">
        <v>0.0</v>
      </c>
      <c r="E71" s="169">
        <v>0.0</v>
      </c>
      <c r="F71" s="169">
        <v>0.0</v>
      </c>
      <c r="G71" s="169">
        <v>0.0</v>
      </c>
      <c r="H71" s="171">
        <f>HISTORICO!$P72/HISTORICO!$O72</f>
        <v>1</v>
      </c>
      <c r="I71" s="171">
        <f>HISTORICO!$Q72/HISTORICO!$O72</f>
        <v>0</v>
      </c>
      <c r="J71" s="171">
        <f>(HISTORICO!$S72+HISTORICO!$T72)/HISTORICO!$O72</f>
        <v>0</v>
      </c>
      <c r="K71" s="169">
        <v>5.0</v>
      </c>
      <c r="L71" s="169">
        <v>0.0</v>
      </c>
      <c r="M71" s="169">
        <v>0.0</v>
      </c>
      <c r="N71" s="169">
        <v>0.0</v>
      </c>
      <c r="O71" s="169">
        <f>SUM(HISTORICO!$X72:$AA72)</f>
        <v>5</v>
      </c>
      <c r="P71" s="172">
        <f>HISTORICO!$AB72/HISTORICO!$O72</f>
        <v>2.5</v>
      </c>
      <c r="Q71" s="171">
        <f>HISTORICO!$X72/HISTORICO!$AB72</f>
        <v>1</v>
      </c>
      <c r="R71" s="171">
        <f>HISTORICO!$Y72/HISTORICO!$AB72</f>
        <v>0</v>
      </c>
      <c r="S71" s="171">
        <f>HISTORICO!$Z72/HISTORICO!$AB72</f>
        <v>0</v>
      </c>
      <c r="T71" s="171">
        <f>HISTORICO!$AA72/HISTORICO!$AB72</f>
        <v>0</v>
      </c>
      <c r="U71" s="169">
        <v>7.0</v>
      </c>
      <c r="V71" s="173">
        <v>3.5</v>
      </c>
      <c r="W71" s="174" t="s">
        <v>853</v>
      </c>
    </row>
    <row r="72">
      <c r="A72" s="170" t="s">
        <v>469</v>
      </c>
      <c r="B72" s="169">
        <v>2.0</v>
      </c>
      <c r="C72" s="169">
        <v>1.0</v>
      </c>
      <c r="D72" s="169">
        <v>1.0</v>
      </c>
      <c r="E72" s="169">
        <v>0.0</v>
      </c>
      <c r="F72" s="169">
        <v>0.0</v>
      </c>
      <c r="G72" s="169">
        <v>0.0</v>
      </c>
      <c r="H72" s="171">
        <f>HISTORICO!$P73/HISTORICO!$O73</f>
        <v>1</v>
      </c>
      <c r="I72" s="171">
        <f>HISTORICO!$Q73/HISTORICO!$O73</f>
        <v>0</v>
      </c>
      <c r="J72" s="171">
        <f>(HISTORICO!$S73+HISTORICO!$T73)/HISTORICO!$O73</f>
        <v>0</v>
      </c>
      <c r="K72" s="169">
        <v>3.0</v>
      </c>
      <c r="L72" s="169">
        <v>0.0</v>
      </c>
      <c r="M72" s="169">
        <v>0.0</v>
      </c>
      <c r="N72" s="169">
        <v>1.0</v>
      </c>
      <c r="O72" s="169">
        <f>SUM(HISTORICO!$X73:$AA73)</f>
        <v>5</v>
      </c>
      <c r="P72" s="172">
        <f>HISTORICO!$AB73/HISTORICO!$O73</f>
        <v>2.5</v>
      </c>
      <c r="Q72" s="171">
        <f>HISTORICO!$X73/HISTORICO!$AB73</f>
        <v>1</v>
      </c>
      <c r="R72" s="171">
        <f>HISTORICO!$Y73/HISTORICO!$AB73</f>
        <v>0</v>
      </c>
      <c r="S72" s="171">
        <f>HISTORICO!$Z73/HISTORICO!$AB73</f>
        <v>0</v>
      </c>
      <c r="T72" s="171">
        <f>HISTORICO!$AA73/HISTORICO!$AB73</f>
        <v>0</v>
      </c>
      <c r="U72" s="169">
        <v>8.0</v>
      </c>
      <c r="V72" s="173">
        <v>4.0</v>
      </c>
      <c r="W72" s="174" t="s">
        <v>853</v>
      </c>
    </row>
    <row r="73">
      <c r="A73" s="170" t="s">
        <v>437</v>
      </c>
      <c r="B73" s="169">
        <v>2.0</v>
      </c>
      <c r="C73" s="169">
        <v>2.0</v>
      </c>
      <c r="D73" s="169">
        <v>0.0</v>
      </c>
      <c r="E73" s="169">
        <v>0.0</v>
      </c>
      <c r="F73" s="169">
        <v>0.0</v>
      </c>
      <c r="G73" s="169">
        <v>0.0</v>
      </c>
      <c r="H73" s="171">
        <f>HISTORICO!$P74/HISTORICO!$O74</f>
        <v>0.5</v>
      </c>
      <c r="I73" s="171">
        <f>HISTORICO!$Q74/HISTORICO!$O74</f>
        <v>0.5</v>
      </c>
      <c r="J73" s="171">
        <f>(HISTORICO!$S74+HISTORICO!$T74)/HISTORICO!$O74</f>
        <v>0</v>
      </c>
      <c r="K73" s="169">
        <v>0.0</v>
      </c>
      <c r="L73" s="169">
        <v>0.0</v>
      </c>
      <c r="M73" s="169">
        <v>2.0</v>
      </c>
      <c r="N73" s="169">
        <v>1.0</v>
      </c>
      <c r="O73" s="169">
        <f>SUM(HISTORICO!$X74:$AA74)</f>
        <v>4</v>
      </c>
      <c r="P73" s="172">
        <f>HISTORICO!$AB74/HISTORICO!$O74</f>
        <v>2</v>
      </c>
      <c r="Q73" s="171">
        <f>HISTORICO!$X74/HISTORICO!$AB74</f>
        <v>0.75</v>
      </c>
      <c r="R73" s="171">
        <f>HISTORICO!$Y74/HISTORICO!$AB74</f>
        <v>0</v>
      </c>
      <c r="S73" s="171">
        <f>HISTORICO!$Z74/HISTORICO!$AB74</f>
        <v>0</v>
      </c>
      <c r="T73" s="171">
        <f>HISTORICO!$AA74/HISTORICO!$AB74</f>
        <v>0.25</v>
      </c>
      <c r="U73" s="169">
        <v>6.0</v>
      </c>
      <c r="V73" s="173">
        <v>3.0</v>
      </c>
      <c r="W73" s="174" t="s">
        <v>853</v>
      </c>
    </row>
    <row r="74">
      <c r="A74" s="170" t="s">
        <v>72</v>
      </c>
      <c r="B74" s="169">
        <v>2.0</v>
      </c>
      <c r="C74" s="169">
        <v>1.0</v>
      </c>
      <c r="D74" s="169">
        <v>1.0</v>
      </c>
      <c r="E74" s="169">
        <v>0.0</v>
      </c>
      <c r="F74" s="169">
        <v>0.0</v>
      </c>
      <c r="G74" s="169">
        <v>0.0</v>
      </c>
      <c r="H74" s="171">
        <f>HISTORICO!$P75/HISTORICO!$O75</f>
        <v>1</v>
      </c>
      <c r="I74" s="171">
        <f>HISTORICO!$Q75/HISTORICO!$O75</f>
        <v>0</v>
      </c>
      <c r="J74" s="171">
        <f>(HISTORICO!$S75+HISTORICO!$T75)/HISTORICO!$O75</f>
        <v>0</v>
      </c>
      <c r="K74" s="169">
        <v>2.0</v>
      </c>
      <c r="L74" s="169">
        <v>0.0</v>
      </c>
      <c r="M74" s="169">
        <v>0.0</v>
      </c>
      <c r="N74" s="169">
        <v>0.0</v>
      </c>
      <c r="O74" s="169">
        <f>SUM(HISTORICO!$X75:$AA75)</f>
        <v>3</v>
      </c>
      <c r="P74" s="172">
        <f>HISTORICO!$AB75/HISTORICO!$O75</f>
        <v>1.5</v>
      </c>
      <c r="Q74" s="171">
        <f>HISTORICO!$X75/HISTORICO!$AB75</f>
        <v>0</v>
      </c>
      <c r="R74" s="171">
        <f>HISTORICO!$Y75/HISTORICO!$AB75</f>
        <v>0</v>
      </c>
      <c r="S74" s="171">
        <f>HISTORICO!$Z75/HISTORICO!$AB75</f>
        <v>0.6666666667</v>
      </c>
      <c r="T74" s="171">
        <f>HISTORICO!$AA75/HISTORICO!$AB75</f>
        <v>0.3333333333</v>
      </c>
      <c r="U74" s="169">
        <v>7.0</v>
      </c>
      <c r="V74" s="173">
        <v>3.5</v>
      </c>
      <c r="W74" s="174" t="s">
        <v>853</v>
      </c>
    </row>
    <row r="75">
      <c r="A75" s="170" t="s">
        <v>462</v>
      </c>
      <c r="B75" s="169">
        <v>2.0</v>
      </c>
      <c r="C75" s="169">
        <v>1.0</v>
      </c>
      <c r="D75" s="169">
        <v>0.0</v>
      </c>
      <c r="E75" s="169">
        <v>1.0</v>
      </c>
      <c r="F75" s="169">
        <v>0.0</v>
      </c>
      <c r="G75" s="169">
        <v>0.0</v>
      </c>
      <c r="H75" s="171">
        <f>HISTORICO!$P76/HISTORICO!$O76</f>
        <v>0.5</v>
      </c>
      <c r="I75" s="171">
        <f>HISTORICO!$Q76/HISTORICO!$O76</f>
        <v>0.5</v>
      </c>
      <c r="J75" s="171">
        <f>(HISTORICO!$S76+HISTORICO!$T76)/HISTORICO!$O76</f>
        <v>0</v>
      </c>
      <c r="K75" s="169">
        <v>0.0</v>
      </c>
      <c r="L75" s="169">
        <v>0.0</v>
      </c>
      <c r="M75" s="169">
        <v>0.0</v>
      </c>
      <c r="N75" s="169">
        <v>2.0</v>
      </c>
      <c r="O75" s="169">
        <f>SUM(HISTORICO!$X76:$AA76)</f>
        <v>2</v>
      </c>
      <c r="P75" s="172">
        <f>HISTORICO!$AB76/HISTORICO!$O76</f>
        <v>1</v>
      </c>
      <c r="Q75" s="171">
        <f>HISTORICO!$X76/HISTORICO!$AB76</f>
        <v>1</v>
      </c>
      <c r="R75" s="171">
        <f>HISTORICO!$Y76/HISTORICO!$AB76</f>
        <v>0</v>
      </c>
      <c r="S75" s="171">
        <f>HISTORICO!$Z76/HISTORICO!$AB76</f>
        <v>0</v>
      </c>
      <c r="T75" s="171">
        <f>HISTORICO!$AA76/HISTORICO!$AB76</f>
        <v>0</v>
      </c>
      <c r="U75" s="169">
        <v>5.0</v>
      </c>
      <c r="V75" s="173">
        <v>2.5</v>
      </c>
      <c r="W75" s="174" t="s">
        <v>853</v>
      </c>
    </row>
    <row r="76">
      <c r="A76" s="170" t="s">
        <v>463</v>
      </c>
      <c r="B76" s="169">
        <v>2.0</v>
      </c>
      <c r="C76" s="169">
        <v>1.0</v>
      </c>
      <c r="D76" s="169">
        <v>0.0</v>
      </c>
      <c r="E76" s="169">
        <v>1.0</v>
      </c>
      <c r="F76" s="169">
        <v>0.0</v>
      </c>
      <c r="G76" s="169">
        <v>0.0</v>
      </c>
      <c r="H76" s="171">
        <f>HISTORICO!$P77/HISTORICO!$O77</f>
        <v>0.5</v>
      </c>
      <c r="I76" s="171">
        <f>HISTORICO!$Q77/HISTORICO!$O77</f>
        <v>0</v>
      </c>
      <c r="J76" s="171">
        <f>(HISTORICO!$S77+HISTORICO!$T77)/HISTORICO!$O77</f>
        <v>0</v>
      </c>
      <c r="K76" s="169">
        <v>2.0</v>
      </c>
      <c r="L76" s="169">
        <v>0.0</v>
      </c>
      <c r="M76" s="169">
        <v>0.0</v>
      </c>
      <c r="N76" s="169">
        <v>0.0</v>
      </c>
      <c r="O76" s="169">
        <f>SUM(HISTORICO!$X77:$AA77)</f>
        <v>2</v>
      </c>
      <c r="P76" s="172">
        <f>HISTORICO!$AB77/HISTORICO!$O77</f>
        <v>1</v>
      </c>
      <c r="Q76" s="171">
        <f>HISTORICO!$X77/HISTORICO!$AB77</f>
        <v>0</v>
      </c>
      <c r="R76" s="171">
        <f>HISTORICO!$Y77/HISTORICO!$AB77</f>
        <v>0</v>
      </c>
      <c r="S76" s="171">
        <f>HISTORICO!$Z77/HISTORICO!$AB77</f>
        <v>0</v>
      </c>
      <c r="T76" s="171">
        <f>HISTORICO!$AA77/HISTORICO!$AB77</f>
        <v>1</v>
      </c>
      <c r="U76" s="169">
        <v>4.0</v>
      </c>
      <c r="V76" s="173">
        <v>2.0</v>
      </c>
      <c r="W76" s="174" t="s">
        <v>853</v>
      </c>
    </row>
    <row r="77">
      <c r="A77" s="170" t="s">
        <v>68</v>
      </c>
      <c r="B77" s="169">
        <v>2.0</v>
      </c>
      <c r="C77" s="169">
        <v>1.0</v>
      </c>
      <c r="D77" s="169">
        <v>0.0</v>
      </c>
      <c r="E77" s="169">
        <v>1.0</v>
      </c>
      <c r="F77" s="169">
        <v>0.0</v>
      </c>
      <c r="G77" s="169">
        <v>0.0</v>
      </c>
      <c r="H77" s="171">
        <f>HISTORICO!$P78/HISTORICO!$O78</f>
        <v>0.5</v>
      </c>
      <c r="I77" s="171">
        <f>HISTORICO!$Q78/HISTORICO!$O78</f>
        <v>0</v>
      </c>
      <c r="J77" s="171">
        <f>(HISTORICO!$S78+HISTORICO!$T78)/HISTORICO!$O78</f>
        <v>0</v>
      </c>
      <c r="K77" s="169">
        <v>1.0</v>
      </c>
      <c r="L77" s="169">
        <v>0.0</v>
      </c>
      <c r="M77" s="169">
        <v>0.0</v>
      </c>
      <c r="N77" s="169">
        <v>0.0</v>
      </c>
      <c r="O77" s="169">
        <f>SUM(HISTORICO!$X78:$AA78)</f>
        <v>2</v>
      </c>
      <c r="P77" s="172">
        <f>HISTORICO!$AB78/HISTORICO!$O78</f>
        <v>1</v>
      </c>
      <c r="Q77" s="171">
        <f>HISTORICO!$X78/HISTORICO!$AB78</f>
        <v>1</v>
      </c>
      <c r="R77" s="171">
        <f>HISTORICO!$Y78/HISTORICO!$AB78</f>
        <v>0</v>
      </c>
      <c r="S77" s="171">
        <f>HISTORICO!$Z78/HISTORICO!$AB78</f>
        <v>0</v>
      </c>
      <c r="T77" s="171">
        <f>HISTORICO!$AA78/HISTORICO!$AB78</f>
        <v>0</v>
      </c>
      <c r="U77" s="169">
        <v>4.0</v>
      </c>
      <c r="V77" s="173">
        <v>2.0</v>
      </c>
      <c r="W77" s="174" t="s">
        <v>853</v>
      </c>
    </row>
    <row r="78">
      <c r="A78" s="170" t="s">
        <v>537</v>
      </c>
      <c r="B78" s="169">
        <v>2.0</v>
      </c>
      <c r="C78" s="169">
        <v>0.0</v>
      </c>
      <c r="D78" s="169">
        <v>0.0</v>
      </c>
      <c r="E78" s="169">
        <v>1.0</v>
      </c>
      <c r="F78" s="169">
        <v>1.0</v>
      </c>
      <c r="G78" s="169">
        <v>0.0</v>
      </c>
      <c r="H78" s="171">
        <f>HISTORICO!$P79/HISTORICO!$O79</f>
        <v>0.5</v>
      </c>
      <c r="I78" s="171">
        <f>HISTORICO!$Q79/HISTORICO!$O79</f>
        <v>0</v>
      </c>
      <c r="J78" s="171">
        <f>(HISTORICO!$S79+HISTORICO!$T79)/HISTORICO!$O79</f>
        <v>0</v>
      </c>
      <c r="K78" s="169">
        <v>0.0</v>
      </c>
      <c r="L78" s="169">
        <v>1.0</v>
      </c>
      <c r="M78" s="169">
        <v>0.0</v>
      </c>
      <c r="N78" s="169">
        <v>0.0</v>
      </c>
      <c r="O78" s="169">
        <f>SUM(HISTORICO!$X79:$AA79)</f>
        <v>1</v>
      </c>
      <c r="P78" s="172">
        <f>HISTORICO!$AB79/HISTORICO!$O79</f>
        <v>0.5</v>
      </c>
      <c r="Q78" s="171">
        <f>HISTORICO!$X79/HISTORICO!$AB79</f>
        <v>1</v>
      </c>
      <c r="R78" s="171">
        <f>HISTORICO!$Y79/HISTORICO!$AB79</f>
        <v>0</v>
      </c>
      <c r="S78" s="171">
        <f>HISTORICO!$Z79/HISTORICO!$AB79</f>
        <v>0</v>
      </c>
      <c r="T78" s="171">
        <f>HISTORICO!$AA79/HISTORICO!$AB79</f>
        <v>0</v>
      </c>
      <c r="U78" s="169">
        <v>6.0</v>
      </c>
      <c r="V78" s="173">
        <v>3.0</v>
      </c>
      <c r="W78" s="174" t="s">
        <v>853</v>
      </c>
    </row>
    <row r="79">
      <c r="A79" s="170" t="s">
        <v>105</v>
      </c>
      <c r="B79" s="169">
        <v>2.0</v>
      </c>
      <c r="C79" s="169">
        <v>0.0</v>
      </c>
      <c r="D79" s="169">
        <v>2.0</v>
      </c>
      <c r="E79" s="169">
        <v>0.0</v>
      </c>
      <c r="F79" s="169">
        <v>0.0</v>
      </c>
      <c r="G79" s="169">
        <v>0.0</v>
      </c>
      <c r="H79" s="171">
        <f>HISTORICO!$P80/HISTORICO!$O80</f>
        <v>0</v>
      </c>
      <c r="I79" s="171">
        <f>HISTORICO!$Q80/HISTORICO!$O80</f>
        <v>0</v>
      </c>
      <c r="J79" s="171">
        <f>(HISTORICO!$S80+HISTORICO!$T80)/HISTORICO!$O80</f>
        <v>0.5</v>
      </c>
      <c r="K79" s="169">
        <v>0.0</v>
      </c>
      <c r="L79" s="169">
        <v>0.0</v>
      </c>
      <c r="M79" s="169">
        <v>0.0</v>
      </c>
      <c r="N79" s="169">
        <v>0.0</v>
      </c>
      <c r="O79" s="169">
        <f>SUM(HISTORICO!$X80:$AA80)</f>
        <v>1</v>
      </c>
      <c r="P79" s="172">
        <f>HISTORICO!$AB80/HISTORICO!$O80</f>
        <v>0.5</v>
      </c>
      <c r="Q79" s="171">
        <f>HISTORICO!$X80/HISTORICO!$AB80</f>
        <v>0</v>
      </c>
      <c r="R79" s="171">
        <f>HISTORICO!$Y80/HISTORICO!$AB80</f>
        <v>1</v>
      </c>
      <c r="S79" s="171">
        <f>HISTORICO!$Z80/HISTORICO!$AB80</f>
        <v>0</v>
      </c>
      <c r="T79" s="171">
        <f>HISTORICO!$AA80/HISTORICO!$AB80</f>
        <v>0</v>
      </c>
      <c r="U79" s="169">
        <v>2.0</v>
      </c>
      <c r="V79" s="173">
        <v>1.0</v>
      </c>
      <c r="W79" s="174" t="s">
        <v>853</v>
      </c>
    </row>
    <row r="80">
      <c r="A80" s="170" t="s">
        <v>536</v>
      </c>
      <c r="B80" s="169">
        <v>2.0</v>
      </c>
      <c r="C80" s="169">
        <v>0.0</v>
      </c>
      <c r="D80" s="169">
        <v>0.0</v>
      </c>
      <c r="E80" s="169">
        <v>2.0</v>
      </c>
      <c r="F80" s="169">
        <v>0.0</v>
      </c>
      <c r="G80" s="169">
        <v>0.0</v>
      </c>
      <c r="H80" s="171">
        <f>HISTORICO!$P81/HISTORICO!$O81</f>
        <v>0</v>
      </c>
      <c r="I80" s="171">
        <f>HISTORICO!$Q81/HISTORICO!$O81</f>
        <v>1</v>
      </c>
      <c r="J80" s="171">
        <f>(HISTORICO!$S81+HISTORICO!$T81)/HISTORICO!$O81</f>
        <v>0</v>
      </c>
      <c r="K80" s="169">
        <v>0.0</v>
      </c>
      <c r="L80" s="169">
        <v>0.0</v>
      </c>
      <c r="M80" s="169">
        <v>0.0</v>
      </c>
      <c r="N80" s="169">
        <v>0.0</v>
      </c>
      <c r="O80" s="169">
        <f>SUM(HISTORICO!$X81:$AA81)</f>
        <v>0</v>
      </c>
      <c r="P80" s="172">
        <f>HISTORICO!$AB81/HISTORICO!$O81</f>
        <v>0</v>
      </c>
      <c r="Q80" s="171" t="str">
        <f>HISTORICO!$X81/HISTORICO!$AB81</f>
        <v>#DIV/0!</v>
      </c>
      <c r="R80" s="171" t="str">
        <f>HISTORICO!$Y81/HISTORICO!$AB81</f>
        <v>#DIV/0!</v>
      </c>
      <c r="S80" s="171" t="str">
        <f>HISTORICO!$Z81/HISTORICO!$AB81</f>
        <v>#DIV/0!</v>
      </c>
      <c r="T80" s="171" t="str">
        <f>HISTORICO!$AA81/HISTORICO!$AB81</f>
        <v>#DIV/0!</v>
      </c>
      <c r="U80" s="169">
        <v>2.0</v>
      </c>
      <c r="V80" s="173">
        <v>1.0</v>
      </c>
      <c r="W80" s="174" t="s">
        <v>853</v>
      </c>
    </row>
    <row r="81">
      <c r="A81" s="170" t="s">
        <v>538</v>
      </c>
      <c r="B81" s="169">
        <v>2.0</v>
      </c>
      <c r="C81" s="169">
        <v>0.0</v>
      </c>
      <c r="D81" s="169">
        <v>0.0</v>
      </c>
      <c r="E81" s="169">
        <v>1.0</v>
      </c>
      <c r="F81" s="169">
        <v>1.0</v>
      </c>
      <c r="G81" s="169">
        <v>0.0</v>
      </c>
      <c r="H81" s="171">
        <f>HISTORICO!$P82/HISTORICO!$O82</f>
        <v>0</v>
      </c>
      <c r="I81" s="171">
        <f>HISTORICO!$Q82/HISTORICO!$O82</f>
        <v>0</v>
      </c>
      <c r="J81" s="171">
        <f>(HISTORICO!$S82+HISTORICO!$T82)/HISTORICO!$O82</f>
        <v>0</v>
      </c>
      <c r="K81" s="169">
        <v>0.0</v>
      </c>
      <c r="L81" s="169">
        <v>0.0</v>
      </c>
      <c r="M81" s="169">
        <v>0.0</v>
      </c>
      <c r="N81" s="169">
        <v>0.0</v>
      </c>
      <c r="O81" s="169">
        <f>SUM(HISTORICO!$X82:$AA82)</f>
        <v>0</v>
      </c>
      <c r="P81" s="172">
        <f>HISTORICO!$AB82/HISTORICO!$O82</f>
        <v>0</v>
      </c>
      <c r="Q81" s="171" t="str">
        <f>HISTORICO!$X82/HISTORICO!$AB82</f>
        <v>#DIV/0!</v>
      </c>
      <c r="R81" s="171" t="str">
        <f>HISTORICO!$Y82/HISTORICO!$AB82</f>
        <v>#DIV/0!</v>
      </c>
      <c r="S81" s="171" t="str">
        <f>HISTORICO!$Z82/HISTORICO!$AB82</f>
        <v>#DIV/0!</v>
      </c>
      <c r="T81" s="171" t="str">
        <f>HISTORICO!$AA82/HISTORICO!$AB82</f>
        <v>#DIV/0!</v>
      </c>
      <c r="U81" s="169">
        <v>3.0</v>
      </c>
      <c r="V81" s="173">
        <v>1.5</v>
      </c>
      <c r="W81" s="174" t="s">
        <v>853</v>
      </c>
    </row>
    <row r="82">
      <c r="A82" s="170" t="s">
        <v>444</v>
      </c>
      <c r="B82" s="169">
        <v>1.0</v>
      </c>
      <c r="C82" s="169">
        <v>1.0</v>
      </c>
      <c r="D82" s="169">
        <v>0.0</v>
      </c>
      <c r="E82" s="169">
        <v>0.0</v>
      </c>
      <c r="F82" s="169">
        <v>0.0</v>
      </c>
      <c r="G82" s="169">
        <v>0.0</v>
      </c>
      <c r="H82" s="171">
        <f>HISTORICO!$P83/HISTORICO!$O83</f>
        <v>0</v>
      </c>
      <c r="I82" s="171">
        <f>HISTORICO!$Q83/HISTORICO!$O83</f>
        <v>0</v>
      </c>
      <c r="J82" s="171">
        <f>(HISTORICO!$S83+HISTORICO!$T83)/HISTORICO!$O83</f>
        <v>0.5</v>
      </c>
      <c r="K82" s="169">
        <v>0.0</v>
      </c>
      <c r="L82" s="169">
        <v>0.0</v>
      </c>
      <c r="M82" s="169">
        <v>0.0</v>
      </c>
      <c r="N82" s="169">
        <v>3.0</v>
      </c>
      <c r="O82" s="169">
        <f>SUM(HISTORICO!$X83:$AA83)</f>
        <v>0</v>
      </c>
      <c r="P82" s="172">
        <f>HISTORICO!$AB83/HISTORICO!$O83</f>
        <v>0</v>
      </c>
      <c r="Q82" s="171" t="str">
        <f>HISTORICO!$X83/HISTORICO!$AB83</f>
        <v>#DIV/0!</v>
      </c>
      <c r="R82" s="171" t="str">
        <f>HISTORICO!$Y83/HISTORICO!$AB83</f>
        <v>#DIV/0!</v>
      </c>
      <c r="S82" s="171" t="str">
        <f>HISTORICO!$Z83/HISTORICO!$AB83</f>
        <v>#DIV/0!</v>
      </c>
      <c r="T82" s="171" t="str">
        <f>HISTORICO!$AA83/HISTORICO!$AB83</f>
        <v>#DIV/0!</v>
      </c>
      <c r="U82" s="169">
        <v>3.0</v>
      </c>
      <c r="V82" s="173">
        <v>3.0</v>
      </c>
      <c r="W82" s="174" t="s">
        <v>853</v>
      </c>
    </row>
    <row r="83">
      <c r="A83" s="170" t="s">
        <v>436</v>
      </c>
      <c r="B83" s="169">
        <v>1.0</v>
      </c>
      <c r="C83" s="169">
        <v>1.0</v>
      </c>
      <c r="D83" s="169">
        <v>0.0</v>
      </c>
      <c r="E83" s="169">
        <v>0.0</v>
      </c>
      <c r="F83" s="169">
        <v>0.0</v>
      </c>
      <c r="G83" s="169">
        <v>0.0</v>
      </c>
      <c r="H83" s="171">
        <f>HISTORICO!$P84/HISTORICO!$O84</f>
        <v>1</v>
      </c>
      <c r="I83" s="171">
        <f>HISTORICO!$Q84/HISTORICO!$O84</f>
        <v>0</v>
      </c>
      <c r="J83" s="171">
        <f>(HISTORICO!$S84+HISTORICO!$T84)/HISTORICO!$O84</f>
        <v>0</v>
      </c>
      <c r="K83" s="169">
        <v>2.0</v>
      </c>
      <c r="L83" s="169">
        <v>0.0</v>
      </c>
      <c r="M83" s="169">
        <v>0.0</v>
      </c>
      <c r="N83" s="169">
        <v>0.0</v>
      </c>
      <c r="O83" s="169">
        <f>SUM(HISTORICO!$X84:$AA84)</f>
        <v>3</v>
      </c>
      <c r="P83" s="172">
        <f>HISTORICO!$AB84/HISTORICO!$O84</f>
        <v>3</v>
      </c>
      <c r="Q83" s="171">
        <f>HISTORICO!$X84/HISTORICO!$AB84</f>
        <v>0</v>
      </c>
      <c r="R83" s="171">
        <f>HISTORICO!$Y84/HISTORICO!$AB84</f>
        <v>0</v>
      </c>
      <c r="S83" s="171">
        <f>HISTORICO!$Z84/HISTORICO!$AB84</f>
        <v>0</v>
      </c>
      <c r="T83" s="171">
        <f>HISTORICO!$AA84/HISTORICO!$AB84</f>
        <v>1</v>
      </c>
      <c r="U83" s="169">
        <v>4.0</v>
      </c>
      <c r="V83" s="173">
        <v>4.0</v>
      </c>
      <c r="W83" s="174" t="s">
        <v>853</v>
      </c>
    </row>
    <row r="84">
      <c r="A84" s="170" t="s">
        <v>466</v>
      </c>
      <c r="B84" s="169">
        <v>1.0</v>
      </c>
      <c r="C84" s="169">
        <v>1.0</v>
      </c>
      <c r="D84" s="169">
        <v>0.0</v>
      </c>
      <c r="E84" s="169">
        <v>0.0</v>
      </c>
      <c r="F84" s="169">
        <v>0.0</v>
      </c>
      <c r="G84" s="169">
        <v>0.0</v>
      </c>
      <c r="H84" s="171">
        <f>HISTORICO!$P85/HISTORICO!$O85</f>
        <v>1</v>
      </c>
      <c r="I84" s="171">
        <f>HISTORICO!$Q85/HISTORICO!$O85</f>
        <v>0</v>
      </c>
      <c r="J84" s="171">
        <f>(HISTORICO!$S85+HISTORICO!$T85)/HISTORICO!$O85</f>
        <v>0</v>
      </c>
      <c r="K84" s="169">
        <v>0.0</v>
      </c>
      <c r="L84" s="169">
        <v>0.0</v>
      </c>
      <c r="M84" s="169">
        <v>2.0</v>
      </c>
      <c r="N84" s="169">
        <v>0.0</v>
      </c>
      <c r="O84" s="169">
        <f>SUM(HISTORICO!$X85:$AA85)</f>
        <v>2</v>
      </c>
      <c r="P84" s="172">
        <f>HISTORICO!$AB85/HISTORICO!$O85</f>
        <v>2</v>
      </c>
      <c r="Q84" s="171">
        <f>HISTORICO!$X85/HISTORICO!$AB85</f>
        <v>1</v>
      </c>
      <c r="R84" s="171">
        <f>HISTORICO!$Y85/HISTORICO!$AB85</f>
        <v>0</v>
      </c>
      <c r="S84" s="171">
        <f>HISTORICO!$Z85/HISTORICO!$AB85</f>
        <v>0</v>
      </c>
      <c r="T84" s="171">
        <f>HISTORICO!$AA85/HISTORICO!$AB85</f>
        <v>0</v>
      </c>
      <c r="U84" s="169">
        <v>3.0</v>
      </c>
      <c r="V84" s="173">
        <v>3.0</v>
      </c>
      <c r="W84" s="174" t="s">
        <v>853</v>
      </c>
    </row>
    <row r="85">
      <c r="A85" s="170" t="s">
        <v>461</v>
      </c>
      <c r="B85" s="169">
        <v>1.0</v>
      </c>
      <c r="C85" s="169">
        <v>1.0</v>
      </c>
      <c r="D85" s="169">
        <v>0.0</v>
      </c>
      <c r="E85" s="169">
        <v>0.0</v>
      </c>
      <c r="F85" s="169">
        <v>0.0</v>
      </c>
      <c r="G85" s="169">
        <v>0.0</v>
      </c>
      <c r="H85" s="171">
        <f>HISTORICO!$P86/HISTORICO!$O86</f>
        <v>1</v>
      </c>
      <c r="I85" s="171">
        <f>HISTORICO!$Q86/HISTORICO!$O86</f>
        <v>0</v>
      </c>
      <c r="J85" s="171">
        <f>(HISTORICO!$S86+HISTORICO!$T86)/HISTORICO!$O86</f>
        <v>0</v>
      </c>
      <c r="K85" s="169">
        <v>0.0</v>
      </c>
      <c r="L85" s="169">
        <v>0.0</v>
      </c>
      <c r="M85" s="169">
        <v>2.0</v>
      </c>
      <c r="N85" s="169">
        <v>0.0</v>
      </c>
      <c r="O85" s="169">
        <f>SUM(HISTORICO!$X86:$AA86)</f>
        <v>2</v>
      </c>
      <c r="P85" s="172">
        <f>HISTORICO!$AB86/HISTORICO!$O86</f>
        <v>2</v>
      </c>
      <c r="Q85" s="171">
        <f>HISTORICO!$X86/HISTORICO!$AB86</f>
        <v>0</v>
      </c>
      <c r="R85" s="171">
        <f>HISTORICO!$Y86/HISTORICO!$AB86</f>
        <v>0</v>
      </c>
      <c r="S85" s="171">
        <f>HISTORICO!$Z86/HISTORICO!$AB86</f>
        <v>1</v>
      </c>
      <c r="T85" s="171">
        <f>HISTORICO!$AA86/HISTORICO!$AB86</f>
        <v>0</v>
      </c>
      <c r="U85" s="169">
        <v>4.0</v>
      </c>
      <c r="V85" s="173">
        <v>4.0</v>
      </c>
      <c r="W85" s="174" t="s">
        <v>853</v>
      </c>
    </row>
    <row r="86">
      <c r="A86" s="170" t="s">
        <v>442</v>
      </c>
      <c r="B86" s="169">
        <v>1.0</v>
      </c>
      <c r="C86" s="169">
        <v>1.0</v>
      </c>
      <c r="D86" s="169">
        <v>0.0</v>
      </c>
      <c r="E86" s="169">
        <v>0.0</v>
      </c>
      <c r="F86" s="169">
        <v>0.0</v>
      </c>
      <c r="G86" s="169">
        <v>0.0</v>
      </c>
      <c r="H86" s="171">
        <f>HISTORICO!$P87/HISTORICO!$O87</f>
        <v>1</v>
      </c>
      <c r="I86" s="171">
        <f>HISTORICO!$Q87/HISTORICO!$O87</f>
        <v>0</v>
      </c>
      <c r="J86" s="171">
        <f>(HISTORICO!$S87+HISTORICO!$T87)/HISTORICO!$O87</f>
        <v>0</v>
      </c>
      <c r="K86" s="169">
        <v>0.0</v>
      </c>
      <c r="L86" s="169">
        <v>0.0</v>
      </c>
      <c r="M86" s="169">
        <v>0.0</v>
      </c>
      <c r="N86" s="169">
        <v>2.0</v>
      </c>
      <c r="O86" s="169">
        <f>SUM(HISTORICO!$X87:$AA87)</f>
        <v>2</v>
      </c>
      <c r="P86" s="172">
        <f>HISTORICO!$AB87/HISTORICO!$O87</f>
        <v>2</v>
      </c>
      <c r="Q86" s="171">
        <f>HISTORICO!$X87/HISTORICO!$AB87</f>
        <v>0</v>
      </c>
      <c r="R86" s="171">
        <f>HISTORICO!$Y87/HISTORICO!$AB87</f>
        <v>0</v>
      </c>
      <c r="S86" s="171">
        <f>HISTORICO!$Z87/HISTORICO!$AB87</f>
        <v>1</v>
      </c>
      <c r="T86" s="171">
        <f>HISTORICO!$AA87/HISTORICO!$AB87</f>
        <v>0</v>
      </c>
      <c r="U86" s="169">
        <v>3.0</v>
      </c>
      <c r="V86" s="173">
        <v>3.0</v>
      </c>
      <c r="W86" s="174" t="s">
        <v>853</v>
      </c>
    </row>
    <row r="87">
      <c r="A87" s="170" t="s">
        <v>493</v>
      </c>
      <c r="B87" s="169">
        <v>1.0</v>
      </c>
      <c r="C87" s="169">
        <v>1.0</v>
      </c>
      <c r="D87" s="169">
        <v>0.0</v>
      </c>
      <c r="E87" s="169">
        <v>0.0</v>
      </c>
      <c r="F87" s="169">
        <v>0.0</v>
      </c>
      <c r="G87" s="169">
        <v>0.0</v>
      </c>
      <c r="H87" s="171">
        <f>HISTORICO!$P88/HISTORICO!$O88</f>
        <v>1</v>
      </c>
      <c r="I87" s="171">
        <f>HISTORICO!$Q88/HISTORICO!$O88</f>
        <v>0</v>
      </c>
      <c r="J87" s="171">
        <f>(HISTORICO!$S88+HISTORICO!$T88)/HISTORICO!$O88</f>
        <v>0</v>
      </c>
      <c r="K87" s="169">
        <v>0.0</v>
      </c>
      <c r="L87" s="169">
        <v>1.0</v>
      </c>
      <c r="M87" s="169">
        <v>0.0</v>
      </c>
      <c r="N87" s="169">
        <v>1.0</v>
      </c>
      <c r="O87" s="169">
        <f>SUM(HISTORICO!$X88:$AA88)</f>
        <v>2</v>
      </c>
      <c r="P87" s="172">
        <f>HISTORICO!$AB88/HISTORICO!$O88</f>
        <v>2</v>
      </c>
      <c r="Q87" s="171">
        <f>HISTORICO!$X88/HISTORICO!$AB88</f>
        <v>0</v>
      </c>
      <c r="R87" s="171">
        <f>HISTORICO!$Y88/HISTORICO!$AB88</f>
        <v>0</v>
      </c>
      <c r="S87" s="171">
        <f>HISTORICO!$Z88/HISTORICO!$AB88</f>
        <v>0</v>
      </c>
      <c r="T87" s="171">
        <f>HISTORICO!$AA88/HISTORICO!$AB88</f>
        <v>1</v>
      </c>
      <c r="U87" s="169">
        <v>4.0</v>
      </c>
      <c r="V87" s="173">
        <v>4.0</v>
      </c>
      <c r="W87" s="174" t="s">
        <v>853</v>
      </c>
    </row>
    <row r="88">
      <c r="A88" s="170" t="s">
        <v>446</v>
      </c>
      <c r="B88" s="169">
        <v>1.0</v>
      </c>
      <c r="C88" s="169">
        <v>1.0</v>
      </c>
      <c r="D88" s="169">
        <v>0.0</v>
      </c>
      <c r="E88" s="169">
        <v>0.0</v>
      </c>
      <c r="F88" s="169">
        <v>0.0</v>
      </c>
      <c r="G88" s="169">
        <v>0.0</v>
      </c>
      <c r="H88" s="171">
        <f>HISTORICO!$P89/HISTORICO!$O89</f>
        <v>1</v>
      </c>
      <c r="I88" s="171">
        <f>HISTORICO!$Q89/HISTORICO!$O89</f>
        <v>0</v>
      </c>
      <c r="J88" s="171">
        <f>(HISTORICO!$S89+HISTORICO!$T89)/HISTORICO!$O89</f>
        <v>0</v>
      </c>
      <c r="K88" s="169">
        <v>1.0</v>
      </c>
      <c r="L88" s="169">
        <v>0.0</v>
      </c>
      <c r="M88" s="169">
        <v>0.0</v>
      </c>
      <c r="N88" s="169">
        <v>1.0</v>
      </c>
      <c r="O88" s="169">
        <f>SUM(HISTORICO!$X89:$AA89)</f>
        <v>2</v>
      </c>
      <c r="P88" s="172">
        <f>HISTORICO!$AB89/HISTORICO!$O89</f>
        <v>2</v>
      </c>
      <c r="Q88" s="171">
        <f>HISTORICO!$X89/HISTORICO!$AB89</f>
        <v>0</v>
      </c>
      <c r="R88" s="171">
        <f>HISTORICO!$Y89/HISTORICO!$AB89</f>
        <v>0.5</v>
      </c>
      <c r="S88" s="171">
        <f>HISTORICO!$Z89/HISTORICO!$AB89</f>
        <v>0</v>
      </c>
      <c r="T88" s="171">
        <f>HISTORICO!$AA89/HISTORICO!$AB89</f>
        <v>0.5</v>
      </c>
      <c r="U88" s="169">
        <v>3.0</v>
      </c>
      <c r="V88" s="173">
        <v>3.0</v>
      </c>
      <c r="W88" s="174" t="s">
        <v>853</v>
      </c>
    </row>
    <row r="89">
      <c r="A89" s="170" t="s">
        <v>443</v>
      </c>
      <c r="B89" s="169">
        <v>1.0</v>
      </c>
      <c r="C89" s="169">
        <v>1.0</v>
      </c>
      <c r="D89" s="169">
        <v>0.0</v>
      </c>
      <c r="E89" s="169">
        <v>0.0</v>
      </c>
      <c r="F89" s="169">
        <v>0.0</v>
      </c>
      <c r="G89" s="169">
        <v>0.0</v>
      </c>
      <c r="H89" s="171">
        <f>HISTORICO!$P90/HISTORICO!$O90</f>
        <v>1</v>
      </c>
      <c r="I89" s="171">
        <f>HISTORICO!$Q90/HISTORICO!$O90</f>
        <v>0</v>
      </c>
      <c r="J89" s="171">
        <f>(HISTORICO!$S90+HISTORICO!$T90)/HISTORICO!$O90</f>
        <v>0</v>
      </c>
      <c r="K89" s="169">
        <v>2.0</v>
      </c>
      <c r="L89" s="169">
        <v>0.0</v>
      </c>
      <c r="M89" s="169">
        <v>0.0</v>
      </c>
      <c r="N89" s="169">
        <v>0.0</v>
      </c>
      <c r="O89" s="169">
        <f>SUM(HISTORICO!$X90:$AA90)</f>
        <v>2</v>
      </c>
      <c r="P89" s="172">
        <f>HISTORICO!$AB90/HISTORICO!$O90</f>
        <v>2</v>
      </c>
      <c r="Q89" s="171">
        <f>HISTORICO!$X90/HISTORICO!$AB90</f>
        <v>0.5</v>
      </c>
      <c r="R89" s="171">
        <f>HISTORICO!$Y90/HISTORICO!$AB90</f>
        <v>0</v>
      </c>
      <c r="S89" s="171">
        <f>HISTORICO!$Z90/HISTORICO!$AB90</f>
        <v>0</v>
      </c>
      <c r="T89" s="171">
        <f>HISTORICO!$AA90/HISTORICO!$AB90</f>
        <v>0.5</v>
      </c>
      <c r="U89" s="169">
        <v>3.0</v>
      </c>
      <c r="V89" s="173">
        <v>3.0</v>
      </c>
      <c r="W89" s="174" t="s">
        <v>853</v>
      </c>
    </row>
    <row r="90">
      <c r="A90" s="170" t="s">
        <v>494</v>
      </c>
      <c r="B90" s="169">
        <v>1.0</v>
      </c>
      <c r="C90" s="169">
        <v>1.0</v>
      </c>
      <c r="D90" s="169">
        <v>0.0</v>
      </c>
      <c r="E90" s="169">
        <v>0.0</v>
      </c>
      <c r="F90" s="169">
        <v>0.0</v>
      </c>
      <c r="G90" s="169">
        <v>0.0</v>
      </c>
      <c r="H90" s="171">
        <f>HISTORICO!$P91/HISTORICO!$O91</f>
        <v>1</v>
      </c>
      <c r="I90" s="171">
        <f>HISTORICO!$Q91/HISTORICO!$O91</f>
        <v>0</v>
      </c>
      <c r="J90" s="171">
        <f>(HISTORICO!$S91+HISTORICO!$T91)/HISTORICO!$O91</f>
        <v>0</v>
      </c>
      <c r="K90" s="169">
        <v>0.0</v>
      </c>
      <c r="L90" s="169">
        <v>1.0</v>
      </c>
      <c r="M90" s="169">
        <v>0.0</v>
      </c>
      <c r="N90" s="169">
        <v>0.0</v>
      </c>
      <c r="O90" s="169">
        <f>SUM(HISTORICO!$X91:$AA91)</f>
        <v>2</v>
      </c>
      <c r="P90" s="172">
        <f>HISTORICO!$AB91/HISTORICO!$O91</f>
        <v>2</v>
      </c>
      <c r="Q90" s="171">
        <f>HISTORICO!$X91/HISTORICO!$AB91</f>
        <v>1</v>
      </c>
      <c r="R90" s="171">
        <f>HISTORICO!$Y91/HISTORICO!$AB91</f>
        <v>0</v>
      </c>
      <c r="S90" s="171">
        <f>HISTORICO!$Z91/HISTORICO!$AB91</f>
        <v>0</v>
      </c>
      <c r="T90" s="171">
        <f>HISTORICO!$AA91/HISTORICO!$AB91</f>
        <v>0</v>
      </c>
      <c r="U90" s="169">
        <v>3.0</v>
      </c>
      <c r="V90" s="173">
        <v>3.0</v>
      </c>
      <c r="W90" s="174"/>
    </row>
    <row r="91">
      <c r="A91" s="178" t="s">
        <v>549</v>
      </c>
      <c r="B91" s="179">
        <v>1.0</v>
      </c>
      <c r="C91" s="179">
        <v>0.0</v>
      </c>
      <c r="D91" s="179">
        <v>1.0</v>
      </c>
      <c r="E91" s="179">
        <v>0.0</v>
      </c>
      <c r="F91" s="179">
        <v>0.0</v>
      </c>
      <c r="G91" s="179">
        <v>0.0</v>
      </c>
      <c r="H91" s="180">
        <f>HISTORICO!$P92/HISTORICO!$O92</f>
        <v>1</v>
      </c>
      <c r="I91" s="180">
        <f>HISTORICO!$Q92/HISTORICO!$O92</f>
        <v>0</v>
      </c>
      <c r="J91" s="180">
        <f>(HISTORICO!$S92+HISTORICO!$T92)/HISTORICO!$O92</f>
        <v>0</v>
      </c>
      <c r="K91" s="179">
        <v>0.0</v>
      </c>
      <c r="L91" s="179">
        <v>0.0</v>
      </c>
      <c r="M91" s="179">
        <v>0.0</v>
      </c>
      <c r="N91" s="179">
        <v>0.0</v>
      </c>
      <c r="O91" s="179">
        <f>SUM(HISTORICO!$X92:$AA92)</f>
        <v>1</v>
      </c>
      <c r="P91" s="181">
        <f>HISTORICO!$AB92/HISTORICO!$O92</f>
        <v>1</v>
      </c>
      <c r="Q91" s="180">
        <f>HISTORICO!$X92/HISTORICO!$AB92</f>
        <v>0</v>
      </c>
      <c r="R91" s="180">
        <f>HISTORICO!$Y92/HISTORICO!$AB92</f>
        <v>1</v>
      </c>
      <c r="S91" s="180">
        <f>HISTORICO!$Z92/HISTORICO!$AB92</f>
        <v>0</v>
      </c>
      <c r="T91" s="180">
        <f>HISTORICO!$AA92/HISTORICO!$AB92</f>
        <v>0</v>
      </c>
      <c r="U91" s="179">
        <v>2.0</v>
      </c>
      <c r="V91" s="182">
        <v>2.0</v>
      </c>
      <c r="W91" s="183" t="s">
        <v>853</v>
      </c>
    </row>
    <row r="92">
      <c r="A92" s="170" t="s">
        <v>546</v>
      </c>
      <c r="B92" s="169">
        <v>1.0</v>
      </c>
      <c r="C92" s="169">
        <v>0.0</v>
      </c>
      <c r="D92" s="169">
        <v>0.0</v>
      </c>
      <c r="E92" s="169">
        <v>0.0</v>
      </c>
      <c r="F92" s="169">
        <v>1.0</v>
      </c>
      <c r="G92" s="169">
        <v>0.0</v>
      </c>
      <c r="H92" s="171">
        <f>HISTORICO!$P93/HISTORICO!$O93</f>
        <v>0</v>
      </c>
      <c r="I92" s="171">
        <f>HISTORICO!$Q93/HISTORICO!$O93</f>
        <v>1</v>
      </c>
      <c r="J92" s="171">
        <f>(HISTORICO!$S93+HISTORICO!$T93)/HISTORICO!$O93</f>
        <v>0</v>
      </c>
      <c r="K92" s="169">
        <v>0.0</v>
      </c>
      <c r="L92" s="169">
        <v>0.0</v>
      </c>
      <c r="M92" s="169">
        <v>0.0</v>
      </c>
      <c r="N92" s="169">
        <v>0.0</v>
      </c>
      <c r="O92" s="169">
        <f>SUM(HISTORICO!$X93:$AA93)</f>
        <v>0</v>
      </c>
      <c r="P92" s="172">
        <f>HISTORICO!$AB93/HISTORICO!$O93</f>
        <v>0</v>
      </c>
      <c r="Q92" s="171" t="str">
        <f>HISTORICO!$X93/HISTORICO!$AB93</f>
        <v>#DIV/0!</v>
      </c>
      <c r="R92" s="171" t="str">
        <f>HISTORICO!$Y93/HISTORICO!$AB93</f>
        <v>#DIV/0!</v>
      </c>
      <c r="S92" s="171" t="str">
        <f>HISTORICO!$Z93/HISTORICO!$AB93</f>
        <v>#DIV/0!</v>
      </c>
      <c r="T92" s="171" t="str">
        <f>HISTORICO!$AA93/HISTORICO!$AB93</f>
        <v>#DIV/0!</v>
      </c>
      <c r="U92" s="169">
        <v>1.0</v>
      </c>
      <c r="V92" s="173">
        <v>1.0</v>
      </c>
      <c r="W92" s="174" t="s">
        <v>853</v>
      </c>
    </row>
    <row r="93">
      <c r="A93" s="178" t="s">
        <v>548</v>
      </c>
      <c r="B93" s="179">
        <v>1.0</v>
      </c>
      <c r="C93" s="179">
        <v>0.0</v>
      </c>
      <c r="D93" s="179">
        <v>0.0</v>
      </c>
      <c r="E93" s="179">
        <v>1.0</v>
      </c>
      <c r="F93" s="179">
        <v>0.0</v>
      </c>
      <c r="G93" s="179">
        <v>0.0</v>
      </c>
      <c r="H93" s="180">
        <f>HISTORICO!$P94/HISTORICO!$O94</f>
        <v>0</v>
      </c>
      <c r="I93" s="180">
        <f>HISTORICO!$Q94/HISTORICO!$O94</f>
        <v>0</v>
      </c>
      <c r="J93" s="180">
        <f>(HISTORICO!$S94+HISTORICO!$T94)/HISTORICO!$O94</f>
        <v>1</v>
      </c>
      <c r="K93" s="179">
        <v>0.0</v>
      </c>
      <c r="L93" s="179">
        <v>0.0</v>
      </c>
      <c r="M93" s="179">
        <v>0.0</v>
      </c>
      <c r="N93" s="179">
        <v>0.0</v>
      </c>
      <c r="O93" s="179">
        <f>SUM(HISTORICO!$X94:$AA94)</f>
        <v>0</v>
      </c>
      <c r="P93" s="181">
        <f>HISTORICO!$AB94/HISTORICO!$O94</f>
        <v>0</v>
      </c>
      <c r="Q93" s="180" t="str">
        <f>HISTORICO!$X94/HISTORICO!$AB94</f>
        <v>#DIV/0!</v>
      </c>
      <c r="R93" s="180" t="str">
        <f>HISTORICO!$Y94/HISTORICO!$AB94</f>
        <v>#DIV/0!</v>
      </c>
      <c r="S93" s="180" t="str">
        <f>HISTORICO!$Z94/HISTORICO!$AB94</f>
        <v>#DIV/0!</v>
      </c>
      <c r="T93" s="180" t="str">
        <f>HISTORICO!$AA94/HISTORICO!$AB94</f>
        <v>#DIV/0!</v>
      </c>
      <c r="U93" s="179">
        <v>1.0</v>
      </c>
      <c r="V93" s="182">
        <v>1.0</v>
      </c>
      <c r="W93" s="183" t="s">
        <v>853</v>
      </c>
    </row>
    <row r="94">
      <c r="A94" s="178" t="s">
        <v>555</v>
      </c>
      <c r="B94" s="179">
        <v>1.0</v>
      </c>
      <c r="C94" s="179">
        <v>0.0</v>
      </c>
      <c r="D94" s="179">
        <v>0.0</v>
      </c>
      <c r="E94" s="179">
        <v>1.0</v>
      </c>
      <c r="F94" s="179">
        <v>0.0</v>
      </c>
      <c r="G94" s="179">
        <v>0.0</v>
      </c>
      <c r="H94" s="180">
        <f>HISTORICO!$P95/HISTORICO!$O95</f>
        <v>0</v>
      </c>
      <c r="I94" s="180">
        <f>HISTORICO!$Q95/HISTORICO!$O95</f>
        <v>0</v>
      </c>
      <c r="J94" s="180">
        <f>(HISTORICO!$S95+HISTORICO!$T95)/HISTORICO!$O95</f>
        <v>0</v>
      </c>
      <c r="K94" s="179">
        <v>0.0</v>
      </c>
      <c r="L94" s="179">
        <v>0.0</v>
      </c>
      <c r="M94" s="179">
        <v>0.0</v>
      </c>
      <c r="N94" s="179">
        <v>0.0</v>
      </c>
      <c r="O94" s="179">
        <f>SUM(HISTORICO!$X95:$AA95)</f>
        <v>0</v>
      </c>
      <c r="P94" s="181">
        <f>HISTORICO!$AB95/HISTORICO!$O95</f>
        <v>0</v>
      </c>
      <c r="Q94" s="180" t="str">
        <f>HISTORICO!$X95/HISTORICO!$AB95</f>
        <v>#DIV/0!</v>
      </c>
      <c r="R94" s="180" t="str">
        <f>HISTORICO!$Y95/HISTORICO!$AB95</f>
        <v>#DIV/0!</v>
      </c>
      <c r="S94" s="180" t="str">
        <f>HISTORICO!$Z95/HISTORICO!$AB95</f>
        <v>#DIV/0!</v>
      </c>
      <c r="T94" s="180" t="str">
        <f>HISTORICO!$AA95/HISTORICO!$AB95</f>
        <v>#DIV/0!</v>
      </c>
      <c r="U94" s="179">
        <v>2.0</v>
      </c>
      <c r="V94" s="182">
        <v>2.0</v>
      </c>
      <c r="W94" s="183" t="s">
        <v>853</v>
      </c>
    </row>
    <row r="95">
      <c r="A95" s="170" t="s">
        <v>553</v>
      </c>
      <c r="B95" s="169">
        <v>1.0</v>
      </c>
      <c r="C95" s="169">
        <v>0.0</v>
      </c>
      <c r="D95" s="169">
        <v>0.0</v>
      </c>
      <c r="E95" s="169">
        <v>1.0</v>
      </c>
      <c r="F95" s="169">
        <v>0.0</v>
      </c>
      <c r="G95" s="169">
        <v>0.0</v>
      </c>
      <c r="H95" s="171">
        <f>HISTORICO!$P96/HISTORICO!$O96</f>
        <v>0</v>
      </c>
      <c r="I95" s="171">
        <f>HISTORICO!$Q96/HISTORICO!$O96</f>
        <v>0</v>
      </c>
      <c r="J95" s="171">
        <f>(HISTORICO!$S96+HISTORICO!$T96)/HISTORICO!$O96</f>
        <v>0</v>
      </c>
      <c r="K95" s="169">
        <v>0.0</v>
      </c>
      <c r="L95" s="169">
        <v>0.0</v>
      </c>
      <c r="M95" s="169">
        <v>0.0</v>
      </c>
      <c r="N95" s="169">
        <v>0.0</v>
      </c>
      <c r="O95" s="169">
        <f>SUM(HISTORICO!$X96:$AA96)</f>
        <v>0</v>
      </c>
      <c r="P95" s="172">
        <f>HISTORICO!$AB96/HISTORICO!$O96</f>
        <v>0</v>
      </c>
      <c r="Q95" s="171" t="str">
        <f>HISTORICO!$X96/HISTORICO!$AB96</f>
        <v>#DIV/0!</v>
      </c>
      <c r="R95" s="171" t="str">
        <f>HISTORICO!$Y96/HISTORICO!$AB96</f>
        <v>#DIV/0!</v>
      </c>
      <c r="S95" s="171" t="str">
        <f>HISTORICO!$Z96/HISTORICO!$AB96</f>
        <v>#DIV/0!</v>
      </c>
      <c r="T95" s="171" t="str">
        <f>HISTORICO!$AA96/HISTORICO!$AB96</f>
        <v>#DIV/0!</v>
      </c>
      <c r="U95" s="169">
        <v>2.0</v>
      </c>
      <c r="V95" s="173">
        <v>2.0</v>
      </c>
      <c r="W95" s="174" t="s">
        <v>853</v>
      </c>
    </row>
    <row r="96">
      <c r="A96" s="170" t="s">
        <v>564</v>
      </c>
      <c r="B96" s="169">
        <v>1.0</v>
      </c>
      <c r="C96" s="169">
        <v>0.0</v>
      </c>
      <c r="D96" s="169">
        <v>0.0</v>
      </c>
      <c r="E96" s="169">
        <v>1.0</v>
      </c>
      <c r="F96" s="169">
        <v>0.0</v>
      </c>
      <c r="G96" s="169">
        <v>0.0</v>
      </c>
      <c r="H96" s="171">
        <f>HISTORICO!$P97/HISTORICO!$O97</f>
        <v>0</v>
      </c>
      <c r="I96" s="171">
        <f>HISTORICO!$Q97/HISTORICO!$O97</f>
        <v>0</v>
      </c>
      <c r="J96" s="171">
        <f>(HISTORICO!$S97+HISTORICO!$T97)/HISTORICO!$O97</f>
        <v>0</v>
      </c>
      <c r="K96" s="169">
        <v>0.0</v>
      </c>
      <c r="L96" s="169">
        <v>0.0</v>
      </c>
      <c r="M96" s="169">
        <v>0.0</v>
      </c>
      <c r="N96" s="169">
        <v>0.0</v>
      </c>
      <c r="O96" s="169">
        <f>SUM(HISTORICO!$X97:$AA97)</f>
        <v>0</v>
      </c>
      <c r="P96" s="172">
        <f>HISTORICO!$AB97/HISTORICO!$O97</f>
        <v>0</v>
      </c>
      <c r="Q96" s="171" t="str">
        <f>HISTORICO!$X97/HISTORICO!$AB97</f>
        <v>#DIV/0!</v>
      </c>
      <c r="R96" s="171" t="str">
        <f>HISTORICO!$Y97/HISTORICO!$AB97</f>
        <v>#DIV/0!</v>
      </c>
      <c r="S96" s="171" t="str">
        <f>HISTORICO!$Z97/HISTORICO!$AB97</f>
        <v>#DIV/0!</v>
      </c>
      <c r="T96" s="171" t="str">
        <f>HISTORICO!$AA97/HISTORICO!$AB97</f>
        <v>#DIV/0!</v>
      </c>
      <c r="U96" s="169">
        <v>1.0</v>
      </c>
      <c r="V96" s="173">
        <v>1.0</v>
      </c>
      <c r="W96" s="174" t="s">
        <v>853</v>
      </c>
    </row>
    <row r="97">
      <c r="A97" s="170" t="s">
        <v>551</v>
      </c>
      <c r="B97" s="169">
        <v>1.0</v>
      </c>
      <c r="C97" s="169">
        <v>0.0</v>
      </c>
      <c r="D97" s="169">
        <v>1.0</v>
      </c>
      <c r="E97" s="169">
        <v>0.0</v>
      </c>
      <c r="F97" s="169">
        <v>0.0</v>
      </c>
      <c r="G97" s="169">
        <v>0.0</v>
      </c>
      <c r="H97" s="171">
        <f>HISTORICO!$P98/HISTORICO!$O98</f>
        <v>0</v>
      </c>
      <c r="I97" s="171">
        <f>HISTORICO!$Q98/HISTORICO!$O98</f>
        <v>0</v>
      </c>
      <c r="J97" s="171">
        <f>(HISTORICO!$S98+HISTORICO!$T98)/HISTORICO!$O98</f>
        <v>0</v>
      </c>
      <c r="K97" s="169">
        <v>0.0</v>
      </c>
      <c r="L97" s="169">
        <v>0.0</v>
      </c>
      <c r="M97" s="169">
        <v>0.0</v>
      </c>
      <c r="N97" s="169">
        <v>0.0</v>
      </c>
      <c r="O97" s="169">
        <f>SUM(HISTORICO!$X98:$AA98)</f>
        <v>0</v>
      </c>
      <c r="P97" s="172">
        <f>HISTORICO!$AB98/HISTORICO!$O98</f>
        <v>0</v>
      </c>
      <c r="Q97" s="171" t="str">
        <f>HISTORICO!$X98/HISTORICO!$AB98</f>
        <v>#DIV/0!</v>
      </c>
      <c r="R97" s="171" t="str">
        <f>HISTORICO!$Y98/HISTORICO!$AB98</f>
        <v>#DIV/0!</v>
      </c>
      <c r="S97" s="171" t="str">
        <f>HISTORICO!$Z98/HISTORICO!$AB98</f>
        <v>#DIV/0!</v>
      </c>
      <c r="T97" s="171" t="str">
        <f>HISTORICO!$AA98/HISTORICO!$AB98</f>
        <v>#DIV/0!</v>
      </c>
      <c r="U97" s="169">
        <v>3.0</v>
      </c>
      <c r="V97" s="173">
        <v>3.0</v>
      </c>
      <c r="W97" s="174" t="s">
        <v>853</v>
      </c>
    </row>
    <row r="98">
      <c r="A98" s="170" t="s">
        <v>550</v>
      </c>
      <c r="B98" s="169">
        <v>1.0</v>
      </c>
      <c r="C98" s="169">
        <v>0.0</v>
      </c>
      <c r="D98" s="169">
        <v>1.0</v>
      </c>
      <c r="E98" s="169">
        <v>0.0</v>
      </c>
      <c r="F98" s="169">
        <v>0.0</v>
      </c>
      <c r="G98" s="169">
        <v>0.0</v>
      </c>
      <c r="H98" s="171">
        <f>HISTORICO!$P99/HISTORICO!$O99</f>
        <v>0</v>
      </c>
      <c r="I98" s="171">
        <f>HISTORICO!$Q99/HISTORICO!$O99</f>
        <v>1</v>
      </c>
      <c r="J98" s="171">
        <f>(HISTORICO!$S99+HISTORICO!$T99)/HISTORICO!$O99</f>
        <v>0</v>
      </c>
      <c r="K98" s="169">
        <v>0.0</v>
      </c>
      <c r="L98" s="169">
        <v>0.0</v>
      </c>
      <c r="M98" s="169">
        <v>0.0</v>
      </c>
      <c r="N98" s="169">
        <v>0.0</v>
      </c>
      <c r="O98" s="169">
        <f>SUM(HISTORICO!$X99:$AA99)</f>
        <v>0</v>
      </c>
      <c r="P98" s="172">
        <f>HISTORICO!$AB99/HISTORICO!$O99</f>
        <v>0</v>
      </c>
      <c r="Q98" s="171" t="str">
        <f>HISTORICO!$X99/HISTORICO!$AB99</f>
        <v>#DIV/0!</v>
      </c>
      <c r="R98" s="171" t="str">
        <f>HISTORICO!$Y99/HISTORICO!$AB99</f>
        <v>#DIV/0!</v>
      </c>
      <c r="S98" s="171" t="str">
        <f>HISTORICO!$Z99/HISTORICO!$AB99</f>
        <v>#DIV/0!</v>
      </c>
      <c r="T98" s="171" t="str">
        <f>HISTORICO!$AA99/HISTORICO!$AB99</f>
        <v>#DIV/0!</v>
      </c>
      <c r="U98" s="169">
        <v>2.0</v>
      </c>
      <c r="V98" s="173">
        <v>2.0</v>
      </c>
      <c r="W98" s="174" t="s">
        <v>853</v>
      </c>
    </row>
  </sheetData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51">
        <v>2022.0</v>
      </c>
      <c r="B1" s="152"/>
      <c r="C1" s="152"/>
      <c r="D1" s="153"/>
    </row>
    <row r="2">
      <c r="A2" s="156" t="s">
        <v>171</v>
      </c>
      <c r="B2" s="157" t="s">
        <v>1</v>
      </c>
      <c r="C2" s="157" t="s">
        <v>241</v>
      </c>
      <c r="D2" s="158" t="s">
        <v>842</v>
      </c>
    </row>
    <row r="3">
      <c r="A3" s="177" t="s">
        <v>59</v>
      </c>
      <c r="B3" s="169">
        <v>38.0</v>
      </c>
      <c r="C3" s="169">
        <v>14.0</v>
      </c>
      <c r="D3" s="161" t="str">
        <f>HISTORICO!$D3/HISTORICO!$C3</f>
        <v>#VALUE!</v>
      </c>
    </row>
    <row r="4">
      <c r="A4" s="177" t="s">
        <v>469</v>
      </c>
      <c r="B4" s="169">
        <v>28.0</v>
      </c>
      <c r="C4" s="169">
        <v>6.0</v>
      </c>
      <c r="D4" s="161">
        <f>HISTORICO!$D4/HISTORICO!$C4</f>
        <v>0.5714285714</v>
      </c>
    </row>
    <row r="5">
      <c r="A5" s="177" t="s">
        <v>53</v>
      </c>
      <c r="B5" s="169">
        <v>25.0</v>
      </c>
      <c r="C5" s="169">
        <v>7.0</v>
      </c>
      <c r="D5" s="161">
        <f>HISTORICO!$D5/HISTORICO!$C5</f>
        <v>0.5</v>
      </c>
    </row>
    <row r="6">
      <c r="A6" s="177" t="s">
        <v>399</v>
      </c>
      <c r="B6" s="169">
        <v>23.0</v>
      </c>
      <c r="C6" s="169">
        <v>10.0</v>
      </c>
      <c r="D6" s="161">
        <f>HISTORICO!$D6/HISTORICO!$C6</f>
        <v>0.5</v>
      </c>
    </row>
    <row r="7">
      <c r="A7" s="177" t="s">
        <v>480</v>
      </c>
      <c r="B7" s="169">
        <v>19.0</v>
      </c>
      <c r="C7" s="169">
        <v>9.0</v>
      </c>
      <c r="D7" s="161">
        <f>HISTORICO!$D7/HISTORICO!$C7</f>
        <v>0.3333333333</v>
      </c>
    </row>
    <row r="8">
      <c r="A8" s="177" t="s">
        <v>478</v>
      </c>
      <c r="B8" s="169">
        <v>19.0</v>
      </c>
      <c r="C8" s="169">
        <v>2.0</v>
      </c>
      <c r="D8" s="161">
        <f>HISTORICO!$D8/HISTORICO!$C8</f>
        <v>0.25</v>
      </c>
    </row>
    <row r="9">
      <c r="A9" s="177" t="s">
        <v>487</v>
      </c>
      <c r="B9" s="169">
        <v>15.0</v>
      </c>
      <c r="C9" s="169">
        <v>3.0</v>
      </c>
      <c r="D9" s="161">
        <f>HISTORICO!$D9/HISTORICO!$C9</f>
        <v>0.1666666667</v>
      </c>
    </row>
    <row r="10">
      <c r="A10" s="177" t="s">
        <v>46</v>
      </c>
      <c r="B10" s="169">
        <v>15.0</v>
      </c>
      <c r="C10" s="169">
        <v>5.0</v>
      </c>
      <c r="D10" s="161">
        <f>HISTORICO!$D10/HISTORICO!$C10</f>
        <v>0</v>
      </c>
    </row>
    <row r="11">
      <c r="A11" s="177" t="s">
        <v>546</v>
      </c>
      <c r="B11" s="169">
        <v>12.0</v>
      </c>
      <c r="C11" s="169">
        <v>4.0</v>
      </c>
      <c r="D11" s="161">
        <f>HISTORICO!$D11/HISTORICO!$C11</f>
        <v>0</v>
      </c>
    </row>
    <row r="12">
      <c r="A12" s="177" t="s">
        <v>110</v>
      </c>
      <c r="B12" s="169">
        <v>12.0</v>
      </c>
      <c r="C12" s="169">
        <v>3.0</v>
      </c>
      <c r="D12" s="161" t="str">
        <f>HISTORICO!$D12/HISTORICO!$C12</f>
        <v>#DIV/0!</v>
      </c>
    </row>
    <row r="13">
      <c r="A13" s="177" t="s">
        <v>369</v>
      </c>
      <c r="B13" s="169">
        <v>12.0</v>
      </c>
      <c r="C13" s="169">
        <v>8.0</v>
      </c>
      <c r="D13" s="161" t="str">
        <f>HISTORICO!$D13/HISTORICO!$C13</f>
        <v>#DIV/0!</v>
      </c>
    </row>
    <row r="14">
      <c r="A14" s="177" t="s">
        <v>47</v>
      </c>
      <c r="B14" s="169">
        <v>11.0</v>
      </c>
      <c r="C14" s="169">
        <v>6.0</v>
      </c>
      <c r="D14" s="161" t="str">
        <f>HISTORICO!$D14/HISTORICO!$C14</f>
        <v>#VALUE!</v>
      </c>
    </row>
    <row r="15">
      <c r="A15" s="177" t="s">
        <v>392</v>
      </c>
      <c r="B15" s="169">
        <v>11.0</v>
      </c>
      <c r="C15" s="169">
        <v>5.0</v>
      </c>
      <c r="D15" s="161">
        <f>HISTORICO!$D15/HISTORICO!$C15</f>
        <v>0.2674418605</v>
      </c>
    </row>
    <row r="16">
      <c r="A16" s="177" t="s">
        <v>80</v>
      </c>
      <c r="B16" s="169">
        <v>11.0</v>
      </c>
      <c r="C16" s="169">
        <v>4.0</v>
      </c>
      <c r="D16" s="161">
        <f>HISTORICO!$D16/HISTORICO!$C16</f>
        <v>0.3181818182</v>
      </c>
    </row>
    <row r="17">
      <c r="A17" s="177" t="s">
        <v>90</v>
      </c>
      <c r="B17" s="169">
        <v>11.0</v>
      </c>
      <c r="C17" s="169">
        <v>4.0</v>
      </c>
      <c r="D17" s="161">
        <f>HISTORICO!$D17/HISTORICO!$C17</f>
        <v>0.35</v>
      </c>
    </row>
    <row r="18">
      <c r="A18" s="177" t="s">
        <v>386</v>
      </c>
      <c r="B18" s="169">
        <v>11.0</v>
      </c>
      <c r="C18" s="169">
        <v>3.0</v>
      </c>
      <c r="D18" s="161">
        <f>HISTORICO!$D18/HISTORICO!$C18</f>
        <v>0.3947368421</v>
      </c>
    </row>
    <row r="19">
      <c r="A19" s="177" t="s">
        <v>383</v>
      </c>
      <c r="B19" s="169">
        <v>11.0</v>
      </c>
      <c r="C19" s="169">
        <v>3.0</v>
      </c>
      <c r="D19" s="161">
        <f>HISTORICO!$D19/HISTORICO!$C19</f>
        <v>0.1621621622</v>
      </c>
    </row>
    <row r="20">
      <c r="A20" s="177" t="s">
        <v>437</v>
      </c>
      <c r="B20" s="169">
        <v>10.0</v>
      </c>
      <c r="C20" s="169">
        <v>1.0</v>
      </c>
      <c r="D20" s="161">
        <f>HISTORICO!$D20/HISTORICO!$C20</f>
        <v>0.3142857143</v>
      </c>
    </row>
    <row r="21">
      <c r="A21" s="177" t="s">
        <v>538</v>
      </c>
      <c r="B21" s="169">
        <v>10.0</v>
      </c>
      <c r="C21" s="169">
        <v>2.0</v>
      </c>
      <c r="D21" s="161">
        <f>HISTORICO!$D21/HISTORICO!$C21</f>
        <v>0.25</v>
      </c>
    </row>
    <row r="22">
      <c r="A22" s="177" t="s">
        <v>390</v>
      </c>
      <c r="B22" s="169">
        <v>10.0</v>
      </c>
      <c r="C22" s="169">
        <v>2.0</v>
      </c>
      <c r="D22" s="161">
        <f>HISTORICO!$D22/HISTORICO!$C22</f>
        <v>0.3214285714</v>
      </c>
    </row>
    <row r="23">
      <c r="A23" s="177" t="s">
        <v>548</v>
      </c>
      <c r="B23" s="169">
        <v>10.0</v>
      </c>
      <c r="C23" s="169">
        <v>3.0</v>
      </c>
      <c r="D23" s="161">
        <f>HISTORICO!$D23/HISTORICO!$C23</f>
        <v>0.3214285714</v>
      </c>
    </row>
    <row r="24">
      <c r="A24" s="177" t="s">
        <v>416</v>
      </c>
      <c r="B24" s="169">
        <v>10.0</v>
      </c>
      <c r="C24" s="169">
        <v>4.0</v>
      </c>
      <c r="D24" s="161">
        <f>HISTORICO!$D24/HISTORICO!$C24</f>
        <v>0.2962962963</v>
      </c>
    </row>
    <row r="25">
      <c r="A25" s="177" t="s">
        <v>57</v>
      </c>
      <c r="B25" s="169">
        <v>9.0</v>
      </c>
      <c r="C25" s="169">
        <v>4.0</v>
      </c>
      <c r="D25" s="161">
        <f>HISTORICO!$D25/HISTORICO!$C25</f>
        <v>0.32</v>
      </c>
    </row>
    <row r="26">
      <c r="A26" s="177" t="s">
        <v>536</v>
      </c>
      <c r="B26" s="169">
        <v>8.0</v>
      </c>
      <c r="C26" s="169">
        <v>2.0</v>
      </c>
      <c r="D26" s="161">
        <f>HISTORICO!$D26/HISTORICO!$C26</f>
        <v>0.2173913043</v>
      </c>
    </row>
    <row r="27">
      <c r="A27" s="177" t="s">
        <v>422</v>
      </c>
      <c r="B27" s="169">
        <v>8.0</v>
      </c>
      <c r="C27" s="169">
        <v>2.0</v>
      </c>
      <c r="D27" s="161">
        <f>HISTORICO!$D27/HISTORICO!$C27</f>
        <v>0.347826087</v>
      </c>
    </row>
    <row r="28">
      <c r="A28" s="177" t="s">
        <v>798</v>
      </c>
      <c r="B28" s="169">
        <v>8.0</v>
      </c>
      <c r="C28" s="169">
        <v>1.0</v>
      </c>
      <c r="D28" s="161">
        <f>HISTORICO!$D28/HISTORICO!$C28</f>
        <v>0.2857142857</v>
      </c>
    </row>
    <row r="29">
      <c r="A29" s="177" t="s">
        <v>43</v>
      </c>
      <c r="B29" s="169">
        <v>8.0</v>
      </c>
      <c r="C29" s="169">
        <v>3.0</v>
      </c>
      <c r="D29" s="161">
        <f>HISTORICO!$D29/HISTORICO!$C29</f>
        <v>0.4285714286</v>
      </c>
    </row>
    <row r="30">
      <c r="A30" s="177" t="s">
        <v>794</v>
      </c>
      <c r="B30" s="169">
        <v>7.0</v>
      </c>
      <c r="C30" s="169">
        <v>1.0</v>
      </c>
      <c r="D30" s="161">
        <f>HISTORICO!$D30/HISTORICO!$C30</f>
        <v>0.1428571429</v>
      </c>
    </row>
    <row r="31">
      <c r="A31" s="177" t="s">
        <v>854</v>
      </c>
      <c r="B31" s="169">
        <v>7.0</v>
      </c>
      <c r="C31" s="169">
        <v>2.0</v>
      </c>
      <c r="D31" s="161">
        <f>HISTORICO!$D31/HISTORICO!$C31</f>
        <v>0.2380952381</v>
      </c>
    </row>
    <row r="32">
      <c r="A32" s="177" t="s">
        <v>549</v>
      </c>
      <c r="B32" s="169">
        <v>7.0</v>
      </c>
      <c r="C32" s="169">
        <v>2.0</v>
      </c>
      <c r="D32" s="161">
        <f>HISTORICO!$D32/HISTORICO!$C32</f>
        <v>0.3</v>
      </c>
    </row>
    <row r="33">
      <c r="A33" s="177" t="s">
        <v>782</v>
      </c>
      <c r="B33" s="169">
        <v>6.0</v>
      </c>
      <c r="C33" s="169">
        <v>1.0</v>
      </c>
      <c r="D33" s="161">
        <f>HISTORICO!$D33/HISTORICO!$C33</f>
        <v>0.2222222222</v>
      </c>
    </row>
    <row r="34">
      <c r="A34" s="177" t="s">
        <v>784</v>
      </c>
      <c r="B34" s="169">
        <v>6.0</v>
      </c>
      <c r="C34" s="169">
        <v>1.0</v>
      </c>
      <c r="D34" s="161">
        <f>HISTORICO!$D34/HISTORICO!$C34</f>
        <v>0.2941176471</v>
      </c>
    </row>
    <row r="35">
      <c r="A35" s="177" t="s">
        <v>72</v>
      </c>
      <c r="B35" s="169">
        <v>6.0</v>
      </c>
      <c r="C35" s="169">
        <v>2.0</v>
      </c>
      <c r="D35" s="161">
        <f>HISTORICO!$D35/HISTORICO!$C35</f>
        <v>0.4375</v>
      </c>
    </row>
    <row r="36">
      <c r="A36" s="177" t="s">
        <v>501</v>
      </c>
      <c r="B36" s="169">
        <v>6.0</v>
      </c>
      <c r="C36" s="169">
        <v>1.0</v>
      </c>
      <c r="D36" s="161">
        <f>HISTORICO!$D36/HISTORICO!$C36</f>
        <v>0.1333333333</v>
      </c>
    </row>
    <row r="37">
      <c r="A37" s="177" t="s">
        <v>106</v>
      </c>
      <c r="B37" s="169">
        <v>6.0</v>
      </c>
      <c r="C37" s="169">
        <v>3.0</v>
      </c>
      <c r="D37" s="161">
        <f>HISTORICO!$D37/HISTORICO!$C37</f>
        <v>0.3333333333</v>
      </c>
    </row>
    <row r="38">
      <c r="A38" s="177" t="s">
        <v>67</v>
      </c>
      <c r="B38" s="169">
        <v>5.0</v>
      </c>
      <c r="C38" s="169">
        <v>1.0</v>
      </c>
      <c r="D38" s="161">
        <f>HISTORICO!$D38/HISTORICO!$C38</f>
        <v>0.2666666667</v>
      </c>
    </row>
    <row r="39">
      <c r="A39" s="177" t="s">
        <v>73</v>
      </c>
      <c r="B39" s="169">
        <v>5.0</v>
      </c>
      <c r="C39" s="169">
        <v>3.0</v>
      </c>
      <c r="D39" s="161">
        <f>HISTORICO!$D39/HISTORICO!$C39</f>
        <v>0.2</v>
      </c>
    </row>
    <row r="40">
      <c r="A40" s="177" t="s">
        <v>666</v>
      </c>
      <c r="B40" s="169">
        <v>5.0</v>
      </c>
      <c r="C40" s="169">
        <v>2.0</v>
      </c>
      <c r="D40" s="161">
        <f>HISTORICO!$D40/HISTORICO!$C40</f>
        <v>0.5</v>
      </c>
    </row>
    <row r="41">
      <c r="A41" s="177" t="s">
        <v>555</v>
      </c>
      <c r="B41" s="169">
        <v>5.0</v>
      </c>
      <c r="C41" s="169">
        <v>1.0</v>
      </c>
      <c r="D41" s="161">
        <f>HISTORICO!$D41/HISTORICO!$C41</f>
        <v>0</v>
      </c>
    </row>
    <row r="42">
      <c r="A42" s="177" t="s">
        <v>466</v>
      </c>
      <c r="B42" s="169">
        <v>5.0</v>
      </c>
      <c r="C42" s="169">
        <v>1.0</v>
      </c>
      <c r="D42" s="161">
        <f>HISTORICO!$D42/HISTORICO!$C42</f>
        <v>0.3333333333</v>
      </c>
    </row>
    <row r="43">
      <c r="A43" s="177" t="s">
        <v>789</v>
      </c>
      <c r="B43" s="169">
        <v>4.0</v>
      </c>
      <c r="C43" s="169">
        <v>0.0</v>
      </c>
      <c r="D43" s="161">
        <f>HISTORICO!$D43/HISTORICO!$C43</f>
        <v>0.4166666667</v>
      </c>
    </row>
    <row r="44">
      <c r="A44" s="177" t="s">
        <v>450</v>
      </c>
      <c r="B44" s="169">
        <v>4.0</v>
      </c>
      <c r="C44" s="169">
        <v>1.0</v>
      </c>
      <c r="D44" s="161">
        <f>HISTORICO!$D44/HISTORICO!$C44</f>
        <v>0.4545454545</v>
      </c>
    </row>
    <row r="45">
      <c r="A45" s="177" t="s">
        <v>634</v>
      </c>
      <c r="B45" s="169">
        <v>4.0</v>
      </c>
      <c r="C45" s="169">
        <v>2.0</v>
      </c>
      <c r="D45" s="161">
        <f>HISTORICO!$D45/HISTORICO!$C45</f>
        <v>0.4</v>
      </c>
    </row>
    <row r="46">
      <c r="A46" s="177" t="s">
        <v>759</v>
      </c>
      <c r="B46" s="169">
        <v>4.0</v>
      </c>
      <c r="C46" s="169">
        <v>2.0</v>
      </c>
      <c r="D46" s="161">
        <f>HISTORICO!$D46/HISTORICO!$C46</f>
        <v>0.4</v>
      </c>
    </row>
    <row r="47">
      <c r="A47" s="177" t="s">
        <v>673</v>
      </c>
      <c r="B47" s="169">
        <v>3.0</v>
      </c>
      <c r="C47" s="169">
        <v>1.0</v>
      </c>
      <c r="D47" s="161">
        <f>HISTORICO!$D47/HISTORICO!$C47</f>
        <v>0.5</v>
      </c>
    </row>
    <row r="48">
      <c r="A48" s="177" t="s">
        <v>700</v>
      </c>
      <c r="B48" s="169">
        <v>3.0</v>
      </c>
      <c r="C48" s="169">
        <v>2.0</v>
      </c>
      <c r="D48" s="161">
        <f>HISTORICO!$D48/HISTORICO!$C48</f>
        <v>0.1</v>
      </c>
    </row>
    <row r="49">
      <c r="A49" s="177" t="s">
        <v>651</v>
      </c>
      <c r="B49" s="169">
        <v>3.0</v>
      </c>
      <c r="C49" s="169">
        <v>1.0</v>
      </c>
      <c r="D49" s="161">
        <f>HISTORICO!$D49/HISTORICO!$C49</f>
        <v>0.3333333333</v>
      </c>
    </row>
    <row r="50">
      <c r="A50" s="177" t="s">
        <v>436</v>
      </c>
      <c r="B50" s="169">
        <v>2.0</v>
      </c>
      <c r="C50" s="169">
        <v>1.0</v>
      </c>
      <c r="D50" s="161">
        <f>HISTORICO!$D50/HISTORICO!$C50</f>
        <v>0.1111111111</v>
      </c>
    </row>
    <row r="51">
      <c r="A51" s="177" t="s">
        <v>691</v>
      </c>
      <c r="B51" s="169">
        <v>2.0</v>
      </c>
      <c r="C51" s="169">
        <v>0.0</v>
      </c>
      <c r="D51" s="161">
        <f>HISTORICO!$D51/HISTORICO!$C51</f>
        <v>0.25</v>
      </c>
    </row>
    <row r="52">
      <c r="A52" s="177" t="s">
        <v>42</v>
      </c>
      <c r="B52" s="169">
        <v>2.0</v>
      </c>
      <c r="C52" s="169">
        <v>0.0</v>
      </c>
      <c r="D52" s="161">
        <f>HISTORICO!$D52/HISTORICO!$C52</f>
        <v>0.25</v>
      </c>
    </row>
    <row r="53">
      <c r="A53" s="177" t="s">
        <v>785</v>
      </c>
      <c r="B53" s="169">
        <v>2.0</v>
      </c>
      <c r="C53" s="169">
        <v>0.0</v>
      </c>
      <c r="D53" s="161">
        <f>HISTORICO!$D53/HISTORICO!$C53</f>
        <v>0.125</v>
      </c>
    </row>
    <row r="54">
      <c r="A54" s="177" t="s">
        <v>631</v>
      </c>
      <c r="B54" s="169">
        <v>2.0</v>
      </c>
      <c r="C54" s="169">
        <v>1.0</v>
      </c>
      <c r="D54" s="161">
        <f>HISTORICO!$D54/HISTORICO!$C54</f>
        <v>0.625</v>
      </c>
    </row>
    <row r="55">
      <c r="A55" s="177" t="s">
        <v>601</v>
      </c>
      <c r="B55" s="169">
        <v>2.0</v>
      </c>
      <c r="C55" s="169">
        <v>1.0</v>
      </c>
      <c r="D55" s="161">
        <f>HISTORICO!$D55/HISTORICO!$C55</f>
        <v>0.2857142857</v>
      </c>
    </row>
    <row r="56">
      <c r="A56" s="177" t="s">
        <v>708</v>
      </c>
      <c r="B56" s="169">
        <v>2.0</v>
      </c>
      <c r="C56" s="169">
        <v>0.0</v>
      </c>
      <c r="D56" s="161">
        <f>HISTORICO!$D56/HISTORICO!$C56</f>
        <v>0.1428571429</v>
      </c>
    </row>
    <row r="57">
      <c r="A57" s="177" t="s">
        <v>368</v>
      </c>
      <c r="B57" s="169">
        <v>2.0</v>
      </c>
      <c r="C57" s="169">
        <v>2.0</v>
      </c>
      <c r="D57" s="161">
        <f>HISTORICO!$D57/HISTORICO!$C57</f>
        <v>0</v>
      </c>
    </row>
    <row r="58">
      <c r="A58" s="177" t="s">
        <v>636</v>
      </c>
      <c r="B58" s="169">
        <v>2.0</v>
      </c>
      <c r="C58" s="169">
        <v>1.0</v>
      </c>
      <c r="D58" s="161">
        <f>HISTORICO!$D58/HISTORICO!$C58</f>
        <v>0.3333333333</v>
      </c>
    </row>
    <row r="59">
      <c r="A59" s="177" t="s">
        <v>482</v>
      </c>
      <c r="B59" s="169">
        <v>2.0</v>
      </c>
      <c r="C59" s="169">
        <v>1.0</v>
      </c>
      <c r="D59" s="161">
        <f>HISTORICO!$D59/HISTORICO!$C59</f>
        <v>0.6666666667</v>
      </c>
    </row>
    <row r="60">
      <c r="A60" s="177" t="s">
        <v>721</v>
      </c>
      <c r="B60" s="169">
        <v>2.0</v>
      </c>
      <c r="C60" s="169">
        <v>1.0</v>
      </c>
      <c r="D60" s="161">
        <f>HISTORICO!$D60/HISTORICO!$C60</f>
        <v>0.3333333333</v>
      </c>
    </row>
    <row r="61">
      <c r="A61" s="177" t="s">
        <v>444</v>
      </c>
      <c r="B61" s="169">
        <v>2.0</v>
      </c>
      <c r="C61" s="169">
        <v>1.0</v>
      </c>
      <c r="D61" s="161">
        <f>HISTORICO!$D61/HISTORICO!$C61</f>
        <v>0.2</v>
      </c>
    </row>
    <row r="62">
      <c r="A62" s="177" t="s">
        <v>585</v>
      </c>
      <c r="B62" s="169">
        <v>2.0</v>
      </c>
      <c r="C62" s="169">
        <v>1.0</v>
      </c>
      <c r="D62" s="161">
        <f>HISTORICO!$D62/HISTORICO!$C62</f>
        <v>0.5</v>
      </c>
    </row>
    <row r="63">
      <c r="A63" s="177" t="s">
        <v>807</v>
      </c>
      <c r="B63" s="169">
        <v>2.0</v>
      </c>
      <c r="C63" s="169">
        <v>0.0</v>
      </c>
      <c r="D63" s="161">
        <f>HISTORICO!$D63/HISTORICO!$C63</f>
        <v>0</v>
      </c>
    </row>
    <row r="64">
      <c r="A64" s="177" t="s">
        <v>608</v>
      </c>
      <c r="B64" s="169">
        <v>2.0</v>
      </c>
      <c r="C64" s="169">
        <v>2.0</v>
      </c>
      <c r="D64" s="161">
        <f>HISTORICO!$D64/HISTORICO!$C64</f>
        <v>0.5</v>
      </c>
    </row>
    <row r="65">
      <c r="A65" s="177" t="s">
        <v>600</v>
      </c>
      <c r="B65" s="169">
        <v>1.0</v>
      </c>
      <c r="C65" s="169">
        <v>0.0</v>
      </c>
      <c r="D65" s="161">
        <f>HISTORICO!$D65/HISTORICO!$C65</f>
        <v>0.25</v>
      </c>
    </row>
    <row r="66">
      <c r="A66" s="177" t="s">
        <v>641</v>
      </c>
      <c r="B66" s="169">
        <v>1.0</v>
      </c>
      <c r="C66" s="169">
        <v>0.0</v>
      </c>
      <c r="D66" s="161">
        <f>HISTORICO!$D66/HISTORICO!$C66</f>
        <v>0.75</v>
      </c>
    </row>
    <row r="67">
      <c r="A67" s="177" t="s">
        <v>381</v>
      </c>
      <c r="B67" s="169">
        <v>1.0</v>
      </c>
      <c r="C67" s="169">
        <v>0.0</v>
      </c>
      <c r="D67" s="161">
        <f>HISTORICO!$D67/HISTORICO!$C67</f>
        <v>0.25</v>
      </c>
    </row>
    <row r="68">
      <c r="A68" s="177" t="s">
        <v>813</v>
      </c>
      <c r="B68" s="169">
        <v>1.0</v>
      </c>
      <c r="C68" s="169">
        <v>0.0</v>
      </c>
      <c r="D68" s="161">
        <f>HISTORICO!$D68/HISTORICO!$C68</f>
        <v>0.5</v>
      </c>
    </row>
    <row r="69">
      <c r="A69" s="177" t="s">
        <v>535</v>
      </c>
      <c r="B69" s="169">
        <v>1.0</v>
      </c>
      <c r="C69" s="169">
        <v>0.0</v>
      </c>
      <c r="D69" s="161">
        <f>HISTORICO!$D69/HISTORICO!$C69</f>
        <v>0.25</v>
      </c>
    </row>
    <row r="70">
      <c r="A70" s="177" t="s">
        <v>675</v>
      </c>
      <c r="B70" s="169">
        <v>1.0</v>
      </c>
      <c r="C70" s="169">
        <v>0.0</v>
      </c>
      <c r="D70" s="161">
        <f>HISTORICO!$D70/HISTORICO!$C70</f>
        <v>0.3333333333</v>
      </c>
    </row>
    <row r="71">
      <c r="A71" s="177" t="s">
        <v>628</v>
      </c>
      <c r="B71" s="169">
        <v>1.0</v>
      </c>
      <c r="C71" s="169">
        <v>0.0</v>
      </c>
      <c r="D71" s="161">
        <f>HISTORICO!$D71/HISTORICO!$C71</f>
        <v>0.3333333333</v>
      </c>
    </row>
    <row r="72">
      <c r="A72" s="177" t="s">
        <v>727</v>
      </c>
      <c r="B72" s="169">
        <v>1.0</v>
      </c>
      <c r="C72" s="169">
        <v>0.0</v>
      </c>
      <c r="D72" s="161">
        <f>HISTORICO!$D72/HISTORICO!$C72</f>
        <v>0.6666666667</v>
      </c>
    </row>
    <row r="73">
      <c r="A73" s="177" t="s">
        <v>621</v>
      </c>
      <c r="B73" s="169">
        <v>1.0</v>
      </c>
      <c r="C73" s="169">
        <v>0.0</v>
      </c>
      <c r="D73" s="161">
        <f>HISTORICO!$D73/HISTORICO!$C73</f>
        <v>0.3333333333</v>
      </c>
    </row>
    <row r="74">
      <c r="A74" s="177" t="s">
        <v>573</v>
      </c>
      <c r="B74" s="169">
        <v>1.0</v>
      </c>
      <c r="C74" s="169">
        <v>1.0</v>
      </c>
      <c r="D74" s="161">
        <f>HISTORICO!$D74/HISTORICO!$C74</f>
        <v>0.3333333333</v>
      </c>
    </row>
    <row r="75">
      <c r="A75" s="177" t="s">
        <v>689</v>
      </c>
      <c r="B75" s="169">
        <v>1.0</v>
      </c>
      <c r="C75" s="169">
        <v>1.0</v>
      </c>
      <c r="D75" s="161">
        <f>HISTORICO!$D75/HISTORICO!$C75</f>
        <v>0</v>
      </c>
    </row>
    <row r="76">
      <c r="A76" s="177" t="s">
        <v>730</v>
      </c>
      <c r="B76" s="169">
        <v>1.0</v>
      </c>
      <c r="C76" s="169">
        <v>0.0</v>
      </c>
      <c r="D76" s="161">
        <f>HISTORICO!$D76/HISTORICO!$C76</f>
        <v>0.5</v>
      </c>
    </row>
    <row r="77">
      <c r="A77" s="177" t="s">
        <v>668</v>
      </c>
      <c r="B77" s="169">
        <v>1.0</v>
      </c>
      <c r="C77" s="169">
        <v>0.0</v>
      </c>
      <c r="D77" s="161">
        <f>HISTORICO!$D77/HISTORICO!$C77</f>
        <v>0.5</v>
      </c>
    </row>
    <row r="78">
      <c r="A78" s="177" t="s">
        <v>550</v>
      </c>
      <c r="B78" s="169">
        <v>1.0</v>
      </c>
      <c r="C78" s="169">
        <v>0.0</v>
      </c>
      <c r="D78" s="161">
        <f>HISTORICO!$D78/HISTORICO!$C78</f>
        <v>0.5</v>
      </c>
    </row>
    <row r="79">
      <c r="A79" s="177" t="s">
        <v>810</v>
      </c>
      <c r="B79" s="169">
        <v>1.0</v>
      </c>
      <c r="C79" s="169">
        <v>0.0</v>
      </c>
      <c r="D79" s="161">
        <f>HISTORICO!$D79/HISTORICO!$C79</f>
        <v>0.5</v>
      </c>
    </row>
    <row r="80">
      <c r="A80" s="177" t="s">
        <v>660</v>
      </c>
      <c r="B80" s="169">
        <v>1.0</v>
      </c>
      <c r="C80" s="169">
        <v>0.0</v>
      </c>
      <c r="D80" s="161">
        <f>HISTORICO!$D80/HISTORICO!$C80</f>
        <v>0.5</v>
      </c>
    </row>
    <row r="81">
      <c r="A81" s="177" t="s">
        <v>570</v>
      </c>
      <c r="B81" s="169">
        <v>1.0</v>
      </c>
      <c r="C81" s="169">
        <v>1.0</v>
      </c>
      <c r="D81" s="161">
        <f>HISTORICO!$D81/HISTORICO!$C81</f>
        <v>1</v>
      </c>
    </row>
    <row r="82">
      <c r="A82" s="177" t="s">
        <v>56</v>
      </c>
      <c r="B82" s="169">
        <v>1.0</v>
      </c>
      <c r="C82" s="169">
        <v>0.0</v>
      </c>
      <c r="D82" s="161">
        <f>HISTORICO!$D82/HISTORICO!$C82</f>
        <v>1</v>
      </c>
    </row>
    <row r="83">
      <c r="A83" s="177" t="s">
        <v>552</v>
      </c>
      <c r="B83" s="169">
        <v>1.0</v>
      </c>
      <c r="C83" s="169">
        <v>0.0</v>
      </c>
      <c r="D83" s="161">
        <f>HISTORICO!$D83/HISTORICO!$C83</f>
        <v>0</v>
      </c>
    </row>
    <row r="84">
      <c r="A84" s="177" t="s">
        <v>366</v>
      </c>
      <c r="B84" s="169">
        <v>1.0</v>
      </c>
      <c r="C84" s="169">
        <v>1.0</v>
      </c>
      <c r="D84" s="161">
        <f>HISTORICO!$D84/HISTORICO!$C84</f>
        <v>1</v>
      </c>
    </row>
    <row r="85">
      <c r="A85" s="177" t="s">
        <v>775</v>
      </c>
      <c r="B85" s="169">
        <v>1.0</v>
      </c>
      <c r="C85" s="169">
        <v>0.0</v>
      </c>
      <c r="D85" s="161">
        <f>HISTORICO!$D85/HISTORICO!$C85</f>
        <v>0</v>
      </c>
    </row>
    <row r="86">
      <c r="A86" s="177" t="s">
        <v>70</v>
      </c>
      <c r="B86" s="169">
        <v>1.0</v>
      </c>
      <c r="C86" s="169">
        <v>0.0</v>
      </c>
      <c r="D86" s="161">
        <f>HISTORICO!$D86/HISTORICO!$C86</f>
        <v>1</v>
      </c>
    </row>
    <row r="87">
      <c r="A87" s="177" t="s">
        <v>553</v>
      </c>
      <c r="B87" s="169">
        <v>1.0</v>
      </c>
      <c r="C87" s="169">
        <v>1.0</v>
      </c>
      <c r="D87" s="161">
        <f>HISTORICO!$D87/HISTORICO!$C87</f>
        <v>1</v>
      </c>
    </row>
  </sheetData>
  <mergeCells count="1">
    <mergeCell ref="A1:D1"/>
  </mergeCells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56" t="s">
        <v>171</v>
      </c>
      <c r="B1" s="157" t="s">
        <v>1</v>
      </c>
      <c r="C1" s="157" t="s">
        <v>241</v>
      </c>
      <c r="D1" s="158" t="s">
        <v>842</v>
      </c>
    </row>
    <row r="2">
      <c r="A2" s="167" t="s">
        <v>59</v>
      </c>
      <c r="B2" s="168">
        <v>59.0</v>
      </c>
      <c r="C2" s="168">
        <v>23.0</v>
      </c>
      <c r="D2" s="161" t="str">
        <f>HISTORICO!$D3/HISTORICO!$C3</f>
        <v>#VALUE!</v>
      </c>
    </row>
    <row r="3">
      <c r="A3" s="167" t="s">
        <v>790</v>
      </c>
      <c r="B3" s="168">
        <v>38.0</v>
      </c>
      <c r="C3" s="168">
        <v>5.0</v>
      </c>
      <c r="D3" s="161">
        <f>HISTORICO!$D4/HISTORICO!$C4</f>
        <v>0.5714285714</v>
      </c>
    </row>
    <row r="4">
      <c r="A4" s="167" t="s">
        <v>57</v>
      </c>
      <c r="B4" s="169">
        <v>21.0</v>
      </c>
      <c r="C4" s="169">
        <v>8.0</v>
      </c>
      <c r="D4" s="161">
        <f>HISTORICO!$D5/HISTORICO!$C5</f>
        <v>0.5</v>
      </c>
    </row>
    <row r="5">
      <c r="A5" s="167" t="s">
        <v>47</v>
      </c>
      <c r="B5" s="168">
        <v>21.0</v>
      </c>
      <c r="C5" s="168">
        <v>9.0</v>
      </c>
      <c r="D5" s="161">
        <f>HISTORICO!$D6/HISTORICO!$C6</f>
        <v>0.5</v>
      </c>
    </row>
    <row r="6">
      <c r="A6" s="167" t="s">
        <v>53</v>
      </c>
      <c r="B6" s="168">
        <v>21.0</v>
      </c>
      <c r="C6" s="168">
        <v>8.0</v>
      </c>
      <c r="D6" s="161">
        <f>HISTORICO!$D7/HISTORICO!$C7</f>
        <v>0.3333333333</v>
      </c>
    </row>
    <row r="7">
      <c r="A7" s="167" t="s">
        <v>369</v>
      </c>
      <c r="B7" s="168">
        <v>20.0</v>
      </c>
      <c r="C7" s="168">
        <v>12.0</v>
      </c>
      <c r="D7" s="161">
        <f>HISTORICO!$D8/HISTORICO!$C8</f>
        <v>0.25</v>
      </c>
    </row>
    <row r="8">
      <c r="A8" s="167" t="s">
        <v>464</v>
      </c>
      <c r="B8" s="168">
        <v>17.0</v>
      </c>
      <c r="C8" s="168">
        <v>8.0</v>
      </c>
      <c r="D8" s="161">
        <f>HISTORICO!$D9/HISTORICO!$C9</f>
        <v>0.1666666667</v>
      </c>
    </row>
    <row r="9">
      <c r="A9" s="167" t="s">
        <v>552</v>
      </c>
      <c r="B9" s="168">
        <v>16.0</v>
      </c>
      <c r="C9" s="168">
        <v>4.0</v>
      </c>
      <c r="D9" s="161">
        <f>HISTORICO!$D10/HISTORICO!$C10</f>
        <v>0</v>
      </c>
    </row>
    <row r="10">
      <c r="A10" s="167" t="s">
        <v>73</v>
      </c>
      <c r="B10" s="168">
        <v>15.0</v>
      </c>
      <c r="C10" s="168">
        <v>2.0</v>
      </c>
      <c r="D10" s="161">
        <f>HISTORICO!$D11/HISTORICO!$C11</f>
        <v>0</v>
      </c>
    </row>
    <row r="11">
      <c r="A11" s="167" t="s">
        <v>366</v>
      </c>
      <c r="B11" s="168">
        <v>15.0</v>
      </c>
      <c r="C11" s="168">
        <v>8.0</v>
      </c>
      <c r="D11" s="161" t="str">
        <f>HISTORICO!$D12/HISTORICO!$C12</f>
        <v>#DIV/0!</v>
      </c>
    </row>
    <row r="12">
      <c r="A12" s="167" t="s">
        <v>796</v>
      </c>
      <c r="B12" s="168">
        <v>14.0</v>
      </c>
      <c r="C12" s="168">
        <v>1.0</v>
      </c>
      <c r="D12" s="161" t="str">
        <f>HISTORICO!$D13/HISTORICO!$C13</f>
        <v>#DIV/0!</v>
      </c>
    </row>
    <row r="13">
      <c r="A13" s="167" t="s">
        <v>744</v>
      </c>
      <c r="B13" s="169">
        <v>12.0</v>
      </c>
      <c r="C13" s="169">
        <v>3.0</v>
      </c>
      <c r="D13" s="161" t="str">
        <f>HISTORICO!$D14/HISTORICO!$C14</f>
        <v>#VALUE!</v>
      </c>
    </row>
    <row r="14">
      <c r="A14" s="167" t="s">
        <v>682</v>
      </c>
      <c r="B14" s="168">
        <v>11.0</v>
      </c>
      <c r="C14" s="168">
        <v>4.0</v>
      </c>
      <c r="D14" s="161">
        <f>HISTORICO!$D15/HISTORICO!$C15</f>
        <v>0.2674418605</v>
      </c>
    </row>
    <row r="15">
      <c r="A15" s="167" t="s">
        <v>42</v>
      </c>
      <c r="B15" s="169">
        <v>9.0</v>
      </c>
      <c r="C15" s="169">
        <v>1.0</v>
      </c>
      <c r="D15" s="161">
        <f>HISTORICO!$D16/HISTORICO!$C16</f>
        <v>0.3181818182</v>
      </c>
    </row>
    <row r="16">
      <c r="A16" s="167" t="s">
        <v>697</v>
      </c>
      <c r="B16" s="168">
        <v>9.0</v>
      </c>
      <c r="C16" s="168">
        <v>3.0</v>
      </c>
      <c r="D16" s="161">
        <f>HISTORICO!$D17/HISTORICO!$C17</f>
        <v>0.35</v>
      </c>
    </row>
    <row r="17">
      <c r="A17" s="167" t="s">
        <v>698</v>
      </c>
      <c r="B17" s="168">
        <v>9.0</v>
      </c>
      <c r="C17" s="168">
        <v>3.0</v>
      </c>
      <c r="D17" s="161">
        <f>HISTORICO!$D18/HISTORICO!$C18</f>
        <v>0.3947368421</v>
      </c>
    </row>
    <row r="18">
      <c r="A18" s="167" t="s">
        <v>789</v>
      </c>
      <c r="B18" s="168">
        <v>9.0</v>
      </c>
      <c r="C18" s="168">
        <v>2.0</v>
      </c>
      <c r="D18" s="161">
        <f>HISTORICO!$D19/HISTORICO!$C19</f>
        <v>0.1621621622</v>
      </c>
    </row>
    <row r="19">
      <c r="A19" s="167" t="s">
        <v>757</v>
      </c>
      <c r="B19" s="168">
        <v>9.0</v>
      </c>
      <c r="C19" s="168">
        <v>2.0</v>
      </c>
      <c r="D19" s="161">
        <f>HISTORICO!$D20/HISTORICO!$C20</f>
        <v>0.3142857143</v>
      </c>
    </row>
    <row r="20">
      <c r="A20" s="167" t="s">
        <v>854</v>
      </c>
      <c r="B20" s="168">
        <v>8.0</v>
      </c>
      <c r="C20" s="168">
        <v>3.0</v>
      </c>
      <c r="D20" s="161">
        <f>HISTORICO!$D21/HISTORICO!$C21</f>
        <v>0.25</v>
      </c>
    </row>
    <row r="21">
      <c r="A21" s="167" t="s">
        <v>745</v>
      </c>
      <c r="B21" s="169">
        <v>8.0</v>
      </c>
      <c r="C21" s="169">
        <v>2.0</v>
      </c>
      <c r="D21" s="161">
        <f>HISTORICO!$D22/HISTORICO!$C22</f>
        <v>0.3214285714</v>
      </c>
    </row>
    <row r="22">
      <c r="A22" s="167" t="s">
        <v>634</v>
      </c>
      <c r="B22" s="168">
        <v>7.0</v>
      </c>
      <c r="C22" s="168">
        <v>2.0</v>
      </c>
      <c r="D22" s="161">
        <f>HISTORICO!$D23/HISTORICO!$C23</f>
        <v>0.3214285714</v>
      </c>
    </row>
    <row r="23">
      <c r="A23" s="167" t="s">
        <v>368</v>
      </c>
      <c r="B23" s="168">
        <v>7.0</v>
      </c>
      <c r="C23" s="168">
        <v>4.0</v>
      </c>
      <c r="D23" s="161">
        <f>HISTORICO!$D24/HISTORICO!$C24</f>
        <v>0.2962962963</v>
      </c>
    </row>
    <row r="24">
      <c r="A24" s="167" t="s">
        <v>627</v>
      </c>
      <c r="B24" s="168">
        <v>7.0</v>
      </c>
      <c r="C24" s="168">
        <v>2.0</v>
      </c>
      <c r="D24" s="161">
        <f>HISTORICO!$D25/HISTORICO!$C25</f>
        <v>0.32</v>
      </c>
    </row>
    <row r="25">
      <c r="A25" s="167" t="s">
        <v>615</v>
      </c>
      <c r="B25" s="168">
        <v>7.0</v>
      </c>
      <c r="C25" s="168">
        <v>4.0</v>
      </c>
      <c r="D25" s="161">
        <f>HISTORICO!$D26/HISTORICO!$C26</f>
        <v>0.2173913043</v>
      </c>
    </row>
    <row r="26">
      <c r="A26" s="167" t="s">
        <v>636</v>
      </c>
      <c r="B26" s="169">
        <v>7.0</v>
      </c>
      <c r="C26" s="169">
        <v>3.0</v>
      </c>
      <c r="D26" s="161">
        <f>HISTORICO!$D27/HISTORICO!$C27</f>
        <v>0.347826087</v>
      </c>
    </row>
    <row r="27">
      <c r="A27" s="167" t="s">
        <v>638</v>
      </c>
      <c r="B27" s="169">
        <v>7.0</v>
      </c>
      <c r="C27" s="169">
        <v>3.0</v>
      </c>
      <c r="D27" s="161">
        <f>HISTORICO!$D28/HISTORICO!$C28</f>
        <v>0.2857142857</v>
      </c>
    </row>
    <row r="28">
      <c r="A28" s="167" t="s">
        <v>807</v>
      </c>
      <c r="B28" s="169">
        <v>6.0</v>
      </c>
      <c r="C28" s="169">
        <v>0.0</v>
      </c>
      <c r="D28" s="161">
        <f>HISTORICO!$D29/HISTORICO!$C29</f>
        <v>0.4285714286</v>
      </c>
    </row>
    <row r="29">
      <c r="A29" s="167" t="s">
        <v>683</v>
      </c>
      <c r="B29" s="168">
        <v>6.0</v>
      </c>
      <c r="C29" s="168">
        <v>2.0</v>
      </c>
      <c r="D29" s="161">
        <f>HISTORICO!$D30/HISTORICO!$C30</f>
        <v>0.1428571429</v>
      </c>
    </row>
    <row r="30">
      <c r="A30" s="167" t="s">
        <v>624</v>
      </c>
      <c r="B30" s="169">
        <v>6.0</v>
      </c>
      <c r="C30" s="169">
        <v>3.0</v>
      </c>
      <c r="D30" s="161">
        <f>HISTORICO!$D31/HISTORICO!$C31</f>
        <v>0.2380952381</v>
      </c>
    </row>
    <row r="31">
      <c r="A31" s="167" t="s">
        <v>705</v>
      </c>
      <c r="B31" s="168">
        <v>6.0</v>
      </c>
      <c r="C31" s="168">
        <v>2.0</v>
      </c>
      <c r="D31" s="161">
        <f>HISTORICO!$D32/HISTORICO!$C32</f>
        <v>0.3</v>
      </c>
    </row>
    <row r="32">
      <c r="A32" s="167" t="s">
        <v>43</v>
      </c>
      <c r="B32" s="168">
        <v>6.0</v>
      </c>
      <c r="C32" s="168">
        <v>2.0</v>
      </c>
      <c r="D32" s="161">
        <f>HISTORICO!$D33/HISTORICO!$C33</f>
        <v>0.2222222222</v>
      </c>
    </row>
    <row r="33">
      <c r="A33" s="167" t="s">
        <v>411</v>
      </c>
      <c r="B33" s="168">
        <v>6.0</v>
      </c>
      <c r="C33" s="168">
        <v>1.0</v>
      </c>
      <c r="D33" s="161">
        <f>HISTORICO!$D34/HISTORICO!$C34</f>
        <v>0.2941176471</v>
      </c>
    </row>
    <row r="34">
      <c r="A34" s="167" t="s">
        <v>783</v>
      </c>
      <c r="B34" s="169">
        <v>6.0</v>
      </c>
      <c r="C34" s="169">
        <v>1.0</v>
      </c>
      <c r="D34" s="161">
        <f>HISTORICO!$D35/HISTORICO!$C35</f>
        <v>0.4375</v>
      </c>
    </row>
    <row r="35">
      <c r="A35" s="167" t="s">
        <v>437</v>
      </c>
      <c r="B35" s="169">
        <v>6.0</v>
      </c>
      <c r="C35" s="169">
        <v>1.0</v>
      </c>
      <c r="D35" s="161">
        <f>HISTORICO!$D36/HISTORICO!$C36</f>
        <v>0.1333333333</v>
      </c>
    </row>
    <row r="36">
      <c r="A36" s="167" t="s">
        <v>689</v>
      </c>
      <c r="B36" s="168">
        <v>5.0</v>
      </c>
      <c r="C36" s="168">
        <v>1.0</v>
      </c>
      <c r="D36" s="161">
        <f>HISTORICO!$D37/HISTORICO!$C37</f>
        <v>0.3333333333</v>
      </c>
    </row>
    <row r="37">
      <c r="A37" s="167" t="s">
        <v>641</v>
      </c>
      <c r="B37" s="168">
        <v>5.0</v>
      </c>
      <c r="C37" s="168">
        <v>1.0</v>
      </c>
      <c r="D37" s="161">
        <f>HISTORICO!$D38/HISTORICO!$C38</f>
        <v>0.2666666667</v>
      </c>
    </row>
    <row r="38">
      <c r="A38" s="167" t="s">
        <v>759</v>
      </c>
      <c r="B38" s="168">
        <v>5.0</v>
      </c>
      <c r="C38" s="168">
        <v>3.0</v>
      </c>
      <c r="D38" s="161">
        <f>HISTORICO!$D39/HISTORICO!$C39</f>
        <v>0.2</v>
      </c>
    </row>
    <row r="39">
      <c r="A39" s="167" t="s">
        <v>612</v>
      </c>
      <c r="B39" s="168">
        <v>5.0</v>
      </c>
      <c r="C39" s="168">
        <v>3.0</v>
      </c>
      <c r="D39" s="161">
        <f>HISTORICO!$D40/HISTORICO!$C40</f>
        <v>0.5</v>
      </c>
    </row>
    <row r="40">
      <c r="A40" s="167" t="s">
        <v>611</v>
      </c>
      <c r="B40" s="168">
        <v>5.0</v>
      </c>
      <c r="C40" s="168">
        <v>3.0</v>
      </c>
      <c r="D40" s="161">
        <f>HISTORICO!$D41/HISTORICO!$C41</f>
        <v>0</v>
      </c>
    </row>
    <row r="41">
      <c r="A41" s="167" t="s">
        <v>663</v>
      </c>
      <c r="B41" s="168">
        <v>5.0</v>
      </c>
      <c r="C41" s="168">
        <v>2.0</v>
      </c>
      <c r="D41" s="161">
        <f>HISTORICO!$D42/HISTORICO!$C42</f>
        <v>0.3333333333</v>
      </c>
    </row>
    <row r="42">
      <c r="A42" s="167" t="s">
        <v>765</v>
      </c>
      <c r="B42" s="168">
        <v>5.0</v>
      </c>
      <c r="C42" s="168">
        <v>1.0</v>
      </c>
      <c r="D42" s="161">
        <f>HISTORICO!$D43/HISTORICO!$C43</f>
        <v>0.4166666667</v>
      </c>
    </row>
    <row r="43">
      <c r="A43" s="167" t="s">
        <v>768</v>
      </c>
      <c r="B43" s="168">
        <v>5.0</v>
      </c>
      <c r="C43" s="168">
        <v>1.0</v>
      </c>
      <c r="D43" s="161">
        <f>HISTORICO!$D44/HISTORICO!$C44</f>
        <v>0.4545454545</v>
      </c>
    </row>
    <row r="44">
      <c r="A44" s="167" t="s">
        <v>106</v>
      </c>
      <c r="B44" s="168">
        <v>4.0</v>
      </c>
      <c r="C44" s="168">
        <v>3.0</v>
      </c>
      <c r="D44" s="161">
        <f>HISTORICO!$D45/HISTORICO!$C45</f>
        <v>0.4</v>
      </c>
    </row>
    <row r="45">
      <c r="A45" s="167" t="s">
        <v>775</v>
      </c>
      <c r="B45" s="168">
        <v>4.0</v>
      </c>
      <c r="C45" s="168">
        <v>0.0</v>
      </c>
      <c r="D45" s="161">
        <f>HISTORICO!$D46/HISTORICO!$C46</f>
        <v>0.4</v>
      </c>
    </row>
    <row r="46">
      <c r="A46" s="170" t="s">
        <v>531</v>
      </c>
      <c r="B46" s="168">
        <v>4.0</v>
      </c>
      <c r="C46" s="168">
        <v>1.0</v>
      </c>
      <c r="D46" s="161">
        <f>HISTORICO!$D47/HISTORICO!$C47</f>
        <v>0.5</v>
      </c>
    </row>
    <row r="47">
      <c r="A47" s="170" t="s">
        <v>728</v>
      </c>
      <c r="B47" s="168">
        <v>4.0</v>
      </c>
      <c r="C47" s="168">
        <v>1.0</v>
      </c>
      <c r="D47" s="161">
        <f>HISTORICO!$D48/HISTORICO!$C48</f>
        <v>0.1</v>
      </c>
    </row>
    <row r="48">
      <c r="A48" s="170" t="s">
        <v>787</v>
      </c>
      <c r="B48" s="168">
        <v>4.0</v>
      </c>
      <c r="C48" s="168">
        <v>0.0</v>
      </c>
      <c r="D48" s="161">
        <f>HISTORICO!$D49/HISTORICO!$C49</f>
        <v>0.3333333333</v>
      </c>
    </row>
    <row r="49">
      <c r="A49" s="170" t="s">
        <v>619</v>
      </c>
      <c r="B49" s="168">
        <v>4.0</v>
      </c>
      <c r="C49" s="168">
        <v>2.0</v>
      </c>
      <c r="D49" s="161">
        <f>HISTORICO!$D50/HISTORICO!$C50</f>
        <v>0.1111111111</v>
      </c>
    </row>
    <row r="50">
      <c r="A50" s="170" t="s">
        <v>660</v>
      </c>
      <c r="B50" s="168">
        <v>4.0</v>
      </c>
      <c r="C50" s="168">
        <v>2.0</v>
      </c>
      <c r="D50" s="161">
        <f>HISTORICO!$D51/HISTORICO!$C51</f>
        <v>0.25</v>
      </c>
    </row>
    <row r="51">
      <c r="A51" s="170" t="s">
        <v>498</v>
      </c>
      <c r="B51" s="168">
        <v>4.0</v>
      </c>
      <c r="C51" s="168">
        <v>3.0</v>
      </c>
      <c r="D51" s="161">
        <f>HISTORICO!$D52/HISTORICO!$C52</f>
        <v>0.25</v>
      </c>
    </row>
    <row r="52">
      <c r="A52" s="170" t="s">
        <v>756</v>
      </c>
      <c r="B52" s="168">
        <v>4.0</v>
      </c>
      <c r="C52" s="168">
        <v>1.0</v>
      </c>
      <c r="D52" s="161">
        <f>HISTORICO!$D53/HISTORICO!$C53</f>
        <v>0.125</v>
      </c>
    </row>
    <row r="53">
      <c r="A53" s="170" t="s">
        <v>416</v>
      </c>
      <c r="B53" s="168">
        <v>4.0</v>
      </c>
      <c r="C53" s="168">
        <v>2.0</v>
      </c>
      <c r="D53" s="161">
        <f>HISTORICO!$D54/HISTORICO!$C54</f>
        <v>0.625</v>
      </c>
    </row>
    <row r="54">
      <c r="A54" s="170" t="s">
        <v>583</v>
      </c>
      <c r="B54" s="168">
        <v>4.0</v>
      </c>
      <c r="C54" s="168">
        <v>2.0</v>
      </c>
      <c r="D54" s="161">
        <f>HISTORICO!$D55/HISTORICO!$C55</f>
        <v>0.2857142857</v>
      </c>
    </row>
    <row r="55">
      <c r="A55" s="170" t="s">
        <v>582</v>
      </c>
      <c r="B55" s="168">
        <v>4.0</v>
      </c>
      <c r="C55" s="168">
        <v>2.0</v>
      </c>
      <c r="D55" s="161">
        <f>HISTORICO!$D56/HISTORICO!$C56</f>
        <v>0.1428571429</v>
      </c>
    </row>
    <row r="56">
      <c r="A56" s="170" t="s">
        <v>702</v>
      </c>
      <c r="B56" s="168">
        <v>4.0</v>
      </c>
      <c r="C56" s="168">
        <v>1.0</v>
      </c>
      <c r="D56" s="161">
        <f>HISTORICO!$D57/HISTORICO!$C57</f>
        <v>0</v>
      </c>
    </row>
    <row r="57">
      <c r="A57" s="170" t="s">
        <v>721</v>
      </c>
      <c r="B57" s="168">
        <v>4.0</v>
      </c>
      <c r="C57" s="168">
        <v>1.0</v>
      </c>
      <c r="D57" s="161">
        <f>HISTORICO!$D58/HISTORICO!$C58</f>
        <v>0.3333333333</v>
      </c>
    </row>
    <row r="58">
      <c r="A58" s="170" t="s">
        <v>866</v>
      </c>
      <c r="B58" s="168">
        <v>4.0</v>
      </c>
      <c r="C58" s="168">
        <v>1.0</v>
      </c>
      <c r="D58" s="161">
        <f>HISTORICO!$D59/HISTORICO!$C59</f>
        <v>0.6666666667</v>
      </c>
    </row>
    <row r="59">
      <c r="A59" s="170" t="s">
        <v>709</v>
      </c>
      <c r="B59" s="168">
        <v>4.0</v>
      </c>
      <c r="C59" s="168">
        <v>1.0</v>
      </c>
      <c r="D59" s="161">
        <f>HISTORICO!$D60/HISTORICO!$C60</f>
        <v>0.3333333333</v>
      </c>
    </row>
    <row r="60">
      <c r="A60" s="170" t="s">
        <v>554</v>
      </c>
      <c r="B60" s="168">
        <v>4.0</v>
      </c>
      <c r="C60" s="168">
        <v>1.0</v>
      </c>
      <c r="D60" s="161">
        <f>HISTORICO!$D61/HISTORICO!$C61</f>
        <v>0.2</v>
      </c>
    </row>
    <row r="61">
      <c r="A61" s="170" t="s">
        <v>535</v>
      </c>
      <c r="B61" s="168">
        <v>3.0</v>
      </c>
      <c r="C61" s="168">
        <v>1.0</v>
      </c>
      <c r="D61" s="161">
        <f>HISTORICO!$D62/HISTORICO!$C62</f>
        <v>0.5</v>
      </c>
    </row>
    <row r="62">
      <c r="A62" s="170" t="s">
        <v>628</v>
      </c>
      <c r="B62" s="168">
        <v>3.0</v>
      </c>
      <c r="C62" s="168">
        <v>1.0</v>
      </c>
      <c r="D62" s="161">
        <f>HISTORICO!$D63/HISTORICO!$C63</f>
        <v>0</v>
      </c>
    </row>
    <row r="63">
      <c r="A63" s="170" t="s">
        <v>445</v>
      </c>
      <c r="B63" s="168">
        <v>3.0</v>
      </c>
      <c r="C63" s="168">
        <v>1.0</v>
      </c>
      <c r="D63" s="161">
        <f>HISTORICO!$D64/HISTORICO!$C64</f>
        <v>0.5</v>
      </c>
    </row>
    <row r="64">
      <c r="A64" s="170" t="s">
        <v>806</v>
      </c>
      <c r="B64" s="168">
        <v>3.0</v>
      </c>
      <c r="C64" s="168">
        <v>0.0</v>
      </c>
      <c r="D64" s="161">
        <f>HISTORICO!$D65/HISTORICO!$C65</f>
        <v>0.25</v>
      </c>
    </row>
    <row r="65">
      <c r="A65" s="170" t="s">
        <v>450</v>
      </c>
      <c r="B65" s="168">
        <v>3.0</v>
      </c>
      <c r="C65" s="168">
        <v>1.0</v>
      </c>
      <c r="D65" s="161">
        <f>HISTORICO!$D66/HISTORICO!$C66</f>
        <v>0.75</v>
      </c>
    </row>
    <row r="66">
      <c r="A66" s="170" t="s">
        <v>691</v>
      </c>
      <c r="B66" s="168">
        <v>3.0</v>
      </c>
      <c r="C66" s="168">
        <v>1.0</v>
      </c>
      <c r="D66" s="161">
        <f>HISTORICO!$D67/HISTORICO!$C67</f>
        <v>0.25</v>
      </c>
    </row>
    <row r="67">
      <c r="A67" s="170" t="s">
        <v>755</v>
      </c>
      <c r="B67" s="168">
        <v>3.0</v>
      </c>
      <c r="C67" s="168">
        <v>0.0</v>
      </c>
      <c r="D67" s="161">
        <f>HISTORICO!$D68/HISTORICO!$C68</f>
        <v>0.5</v>
      </c>
    </row>
    <row r="68">
      <c r="A68" s="170" t="s">
        <v>746</v>
      </c>
      <c r="B68" s="168">
        <v>3.0</v>
      </c>
      <c r="C68" s="168">
        <v>1.0</v>
      </c>
      <c r="D68" s="161">
        <f>HISTORICO!$D69/HISTORICO!$C69</f>
        <v>0.25</v>
      </c>
    </row>
    <row r="69">
      <c r="A69" s="170" t="s">
        <v>72</v>
      </c>
      <c r="B69" s="168">
        <v>3.0</v>
      </c>
      <c r="C69" s="168">
        <v>0.0</v>
      </c>
      <c r="D69" s="161">
        <f>HISTORICO!$D70/HISTORICO!$C70</f>
        <v>0.3333333333</v>
      </c>
    </row>
    <row r="70">
      <c r="A70" s="170" t="s">
        <v>550</v>
      </c>
      <c r="B70" s="168">
        <v>3.0</v>
      </c>
      <c r="C70" s="168">
        <v>1.0</v>
      </c>
      <c r="D70" s="161">
        <f>HISTORICO!$D71/HISTORICO!$C71</f>
        <v>0.3333333333</v>
      </c>
    </row>
    <row r="71">
      <c r="A71" s="170" t="s">
        <v>580</v>
      </c>
      <c r="B71" s="168">
        <v>3.0</v>
      </c>
      <c r="C71" s="168">
        <v>2.0</v>
      </c>
      <c r="D71" s="161">
        <f>HISTORICO!$D72/HISTORICO!$C72</f>
        <v>0.6666666667</v>
      </c>
    </row>
    <row r="72">
      <c r="A72" s="170" t="s">
        <v>92</v>
      </c>
      <c r="B72" s="168">
        <v>3.0</v>
      </c>
      <c r="C72" s="168">
        <v>2.0</v>
      </c>
      <c r="D72" s="161">
        <f>HISTORICO!$D73/HISTORICO!$C73</f>
        <v>0.3333333333</v>
      </c>
    </row>
    <row r="73">
      <c r="A73" s="170" t="s">
        <v>90</v>
      </c>
      <c r="B73" s="168">
        <v>3.0</v>
      </c>
      <c r="C73" s="168">
        <v>0.0</v>
      </c>
      <c r="D73" s="161">
        <f>HISTORICO!$D74/HISTORICO!$C74</f>
        <v>0.3333333333</v>
      </c>
    </row>
    <row r="74">
      <c r="A74" s="170" t="s">
        <v>642</v>
      </c>
      <c r="B74" s="168">
        <v>3.0</v>
      </c>
      <c r="C74" s="168">
        <v>1.0</v>
      </c>
      <c r="D74" s="161">
        <f>HISTORICO!$D75/HISTORICO!$C75</f>
        <v>0</v>
      </c>
    </row>
    <row r="75">
      <c r="A75" s="170" t="s">
        <v>537</v>
      </c>
      <c r="B75" s="168">
        <v>3.0</v>
      </c>
      <c r="C75" s="168">
        <v>1.0</v>
      </c>
      <c r="D75" s="161">
        <f>HISTORICO!$D76/HISTORICO!$C76</f>
        <v>0.5</v>
      </c>
    </row>
    <row r="76">
      <c r="A76" s="170" t="s">
        <v>733</v>
      </c>
      <c r="B76" s="168">
        <v>2.0</v>
      </c>
      <c r="C76" s="168">
        <v>0.0</v>
      </c>
      <c r="D76" s="161">
        <f>HISTORICO!$D77/HISTORICO!$C77</f>
        <v>0.5</v>
      </c>
    </row>
    <row r="77">
      <c r="A77" s="170" t="s">
        <v>692</v>
      </c>
      <c r="B77" s="168">
        <v>2.0</v>
      </c>
      <c r="C77" s="168">
        <v>1.0</v>
      </c>
      <c r="D77" s="161">
        <f>HISTORICO!$D78/HISTORICO!$C78</f>
        <v>0.5</v>
      </c>
    </row>
    <row r="78">
      <c r="A78" s="170" t="s">
        <v>381</v>
      </c>
      <c r="B78" s="168">
        <v>2.0</v>
      </c>
      <c r="C78" s="168">
        <v>1.0</v>
      </c>
      <c r="D78" s="161">
        <f>HISTORICO!$D79/HISTORICO!$C79</f>
        <v>0.5</v>
      </c>
    </row>
    <row r="79">
      <c r="A79" s="170" t="s">
        <v>617</v>
      </c>
      <c r="B79" s="168">
        <v>2.0</v>
      </c>
      <c r="C79" s="168">
        <v>1.0</v>
      </c>
      <c r="D79" s="161">
        <f>HISTORICO!$D80/HISTORICO!$C80</f>
        <v>0.5</v>
      </c>
    </row>
    <row r="80">
      <c r="A80" s="170" t="s">
        <v>675</v>
      </c>
      <c r="B80" s="168">
        <v>2.0</v>
      </c>
      <c r="C80" s="168">
        <v>1.0</v>
      </c>
      <c r="D80" s="161">
        <f>HISTORICO!$D81/HISTORICO!$C81</f>
        <v>1</v>
      </c>
    </row>
    <row r="81">
      <c r="A81" s="170" t="s">
        <v>727</v>
      </c>
      <c r="B81" s="168">
        <v>2.0</v>
      </c>
      <c r="C81" s="168">
        <v>1.0</v>
      </c>
      <c r="D81" s="161">
        <f>HISTORICO!$D82/HISTORICO!$C82</f>
        <v>1</v>
      </c>
    </row>
    <row r="82">
      <c r="A82" s="170" t="s">
        <v>67</v>
      </c>
      <c r="B82" s="168">
        <v>2.0</v>
      </c>
      <c r="C82" s="168">
        <v>0.0</v>
      </c>
      <c r="D82" s="161">
        <f>HISTORICO!$D83/HISTORICO!$C83</f>
        <v>0</v>
      </c>
    </row>
    <row r="83">
      <c r="A83" s="170" t="s">
        <v>764</v>
      </c>
      <c r="B83" s="168">
        <v>2.0</v>
      </c>
      <c r="C83" s="168">
        <v>0.0</v>
      </c>
      <c r="D83" s="161">
        <f>HISTORICO!$D84/HISTORICO!$C84</f>
        <v>1</v>
      </c>
    </row>
    <row r="84">
      <c r="A84" s="170" t="s">
        <v>673</v>
      </c>
      <c r="B84" s="168">
        <v>2.0</v>
      </c>
      <c r="C84" s="168">
        <v>1.0</v>
      </c>
      <c r="D84" s="161">
        <f>HISTORICO!$D85/HISTORICO!$C85</f>
        <v>0</v>
      </c>
    </row>
    <row r="85">
      <c r="A85" s="170" t="s">
        <v>607</v>
      </c>
      <c r="B85" s="168">
        <v>2.0</v>
      </c>
      <c r="C85" s="168">
        <v>1.0</v>
      </c>
      <c r="D85" s="161">
        <f>HISTORICO!$D86/HISTORICO!$C86</f>
        <v>1</v>
      </c>
    </row>
    <row r="86">
      <c r="A86" s="170" t="s">
        <v>621</v>
      </c>
      <c r="B86" s="168">
        <v>2.0</v>
      </c>
      <c r="C86" s="168">
        <v>2.0</v>
      </c>
      <c r="D86" s="161">
        <f>HISTORICO!$D87/HISTORICO!$C87</f>
        <v>1</v>
      </c>
    </row>
    <row r="87">
      <c r="A87" s="170" t="s">
        <v>704</v>
      </c>
      <c r="B87" s="168">
        <v>2.0</v>
      </c>
      <c r="C87" s="168">
        <v>0.0</v>
      </c>
      <c r="D87" s="161">
        <f>HISTORICO!$D88/HISTORICO!$C88</f>
        <v>0</v>
      </c>
    </row>
    <row r="88">
      <c r="A88" s="170" t="s">
        <v>722</v>
      </c>
      <c r="B88" s="168">
        <v>2.0</v>
      </c>
      <c r="C88" s="168">
        <v>0.0</v>
      </c>
      <c r="D88" s="161">
        <f>HISTORICO!$D89/HISTORICO!$C89</f>
        <v>1</v>
      </c>
    </row>
    <row r="89">
      <c r="A89" s="170" t="s">
        <v>539</v>
      </c>
      <c r="B89" s="168">
        <v>2.0</v>
      </c>
      <c r="C89" s="168">
        <v>1.0</v>
      </c>
      <c r="D89" s="161" t="str">
        <f>HISTORICO!$D90/HISTORICO!$C90</f>
        <v>#DIV/0!</v>
      </c>
    </row>
    <row r="90">
      <c r="A90" s="170" t="s">
        <v>810</v>
      </c>
      <c r="B90" s="168">
        <v>2.0</v>
      </c>
      <c r="C90" s="168">
        <v>0.0</v>
      </c>
      <c r="D90" s="161" t="str">
        <f>HISTORICO!$D91/HISTORICO!$C91</f>
        <v>#DIV/0!</v>
      </c>
    </row>
    <row r="91">
      <c r="A91" s="170" t="s">
        <v>568</v>
      </c>
      <c r="B91" s="168">
        <v>2.0</v>
      </c>
      <c r="C91" s="168">
        <v>2.0</v>
      </c>
      <c r="D91" s="161" t="str">
        <f>HISTORICO!$D92/HISTORICO!$C92</f>
        <v>#VALUE!</v>
      </c>
    </row>
    <row r="92">
      <c r="A92" s="170" t="s">
        <v>602</v>
      </c>
      <c r="B92" s="168">
        <v>2.0</v>
      </c>
      <c r="C92" s="168">
        <v>1.0</v>
      </c>
      <c r="D92" s="161">
        <f>HISTORICO!$D93/HISTORICO!$C93</f>
        <v>0.2985074627</v>
      </c>
    </row>
    <row r="93">
      <c r="A93" s="170" t="s">
        <v>595</v>
      </c>
      <c r="B93" s="168">
        <v>2.0</v>
      </c>
      <c r="C93" s="168">
        <v>1.0</v>
      </c>
      <c r="D93" s="161">
        <f>HISTORICO!$D94/HISTORICO!$C94</f>
        <v>0.1063829787</v>
      </c>
    </row>
    <row r="94">
      <c r="A94" s="170" t="s">
        <v>586</v>
      </c>
      <c r="B94" s="168">
        <v>2.0</v>
      </c>
      <c r="C94" s="168">
        <v>1.0</v>
      </c>
      <c r="D94" s="161">
        <f>HISTORICO!$D95/HISTORICO!$C95</f>
        <v>0.1590909091</v>
      </c>
    </row>
    <row r="95">
      <c r="A95" s="170" t="s">
        <v>589</v>
      </c>
      <c r="B95" s="168">
        <v>2.0</v>
      </c>
      <c r="C95" s="168">
        <v>1.0</v>
      </c>
      <c r="D95" s="161">
        <f>HISTORICO!$D96/HISTORICO!$C96</f>
        <v>0.3414634146</v>
      </c>
    </row>
    <row r="96">
      <c r="A96" s="170" t="s">
        <v>386</v>
      </c>
      <c r="B96" s="168">
        <v>2.0</v>
      </c>
      <c r="C96" s="168">
        <v>0.0</v>
      </c>
      <c r="D96" s="161">
        <f>HISTORICO!$D97/HISTORICO!$C97</f>
        <v>0.1212121212</v>
      </c>
    </row>
    <row r="97">
      <c r="A97" s="170" t="s">
        <v>726</v>
      </c>
      <c r="B97" s="168">
        <v>1.0</v>
      </c>
      <c r="C97" s="168">
        <v>0.0</v>
      </c>
      <c r="D97" s="161">
        <f>HISTORICO!$D98/HISTORICO!$C98</f>
        <v>0.2580645161</v>
      </c>
    </row>
    <row r="98">
      <c r="A98" s="170" t="s">
        <v>774</v>
      </c>
      <c r="B98" s="168">
        <v>1.0</v>
      </c>
      <c r="C98" s="168">
        <v>1.0</v>
      </c>
      <c r="D98" s="161">
        <f>HISTORICO!$D99/HISTORICO!$C99</f>
        <v>0.6333333333</v>
      </c>
    </row>
    <row r="99">
      <c r="A99" s="170" t="s">
        <v>608</v>
      </c>
      <c r="B99" s="168">
        <v>1.0</v>
      </c>
      <c r="C99" s="168">
        <v>1.0</v>
      </c>
      <c r="D99" s="161">
        <f>HISTORICO!$D100/HISTORICO!$C100</f>
        <v>0.3571428571</v>
      </c>
    </row>
    <row r="100">
      <c r="A100" s="170" t="s">
        <v>760</v>
      </c>
      <c r="B100" s="168">
        <v>1.0</v>
      </c>
      <c r="C100" s="168">
        <v>0.0</v>
      </c>
      <c r="D100" s="161">
        <f>HISTORICO!$D101/HISTORICO!$C101</f>
        <v>0.3571428571</v>
      </c>
    </row>
    <row r="101">
      <c r="A101" s="170" t="s">
        <v>444</v>
      </c>
      <c r="B101" s="168">
        <v>1.0</v>
      </c>
      <c r="C101" s="168">
        <v>1.0</v>
      </c>
      <c r="D101" s="161">
        <f>HISTORICO!$D102/HISTORICO!$C102</f>
        <v>0.3043478261</v>
      </c>
    </row>
    <row r="102">
      <c r="A102" s="170" t="s">
        <v>688</v>
      </c>
      <c r="B102" s="168">
        <v>1.0</v>
      </c>
      <c r="C102" s="168">
        <v>0.0</v>
      </c>
      <c r="D102" s="161">
        <f>HISTORICO!$D103/HISTORICO!$C103</f>
        <v>0.3043478261</v>
      </c>
    </row>
    <row r="103">
      <c r="A103" s="170" t="s">
        <v>674</v>
      </c>
      <c r="B103" s="168">
        <v>1.0</v>
      </c>
      <c r="C103" s="168">
        <v>0.0</v>
      </c>
      <c r="D103" s="161">
        <f>HISTORICO!$D104/HISTORICO!$C104</f>
        <v>0.08695652174</v>
      </c>
    </row>
    <row r="104">
      <c r="A104" s="170" t="s">
        <v>808</v>
      </c>
      <c r="B104" s="168">
        <v>1.0</v>
      </c>
      <c r="C104" s="168">
        <v>0.0</v>
      </c>
      <c r="D104" s="161">
        <f>HISTORICO!$D105/HISTORICO!$C105</f>
        <v>0.5217391304</v>
      </c>
    </row>
    <row r="105">
      <c r="A105" s="170" t="s">
        <v>680</v>
      </c>
      <c r="B105" s="168">
        <v>1.0</v>
      </c>
      <c r="C105" s="168">
        <v>1.0</v>
      </c>
      <c r="D105" s="161">
        <f>HISTORICO!$D106/HISTORICO!$C106</f>
        <v>0.2727272727</v>
      </c>
    </row>
    <row r="106">
      <c r="A106" s="170" t="s">
        <v>678</v>
      </c>
      <c r="B106" s="168">
        <v>1.0</v>
      </c>
      <c r="C106" s="168">
        <v>0.0</v>
      </c>
      <c r="D106" s="161">
        <f>HISTORICO!$D107/HISTORICO!$C107</f>
        <v>0.3333333333</v>
      </c>
    </row>
    <row r="107">
      <c r="A107" s="170" t="s">
        <v>546</v>
      </c>
      <c r="B107" s="168">
        <v>1.0</v>
      </c>
      <c r="C107" s="168">
        <v>0.0</v>
      </c>
      <c r="D107" s="161">
        <f>HISTORICO!$D108/HISTORICO!$C108</f>
        <v>0.35</v>
      </c>
    </row>
    <row r="108">
      <c r="A108" s="170" t="s">
        <v>747</v>
      </c>
      <c r="B108" s="168">
        <v>1.0</v>
      </c>
      <c r="C108" s="168">
        <v>0.0</v>
      </c>
      <c r="D108" s="161">
        <f>HISTORICO!$D109/HISTORICO!$C109</f>
        <v>0.2777777778</v>
      </c>
    </row>
    <row r="109">
      <c r="A109" s="170" t="s">
        <v>465</v>
      </c>
      <c r="B109" s="168">
        <v>1.0</v>
      </c>
      <c r="C109" s="168">
        <v>0.0</v>
      </c>
      <c r="D109" s="161">
        <f>HISTORICO!$D110/HISTORICO!$C110</f>
        <v>0.375</v>
      </c>
    </row>
    <row r="110">
      <c r="A110" s="170" t="s">
        <v>780</v>
      </c>
      <c r="B110" s="168">
        <v>1.0</v>
      </c>
      <c r="C110" s="168">
        <v>0.0</v>
      </c>
      <c r="D110" s="161">
        <f>HISTORICO!$D111/HISTORICO!$C111</f>
        <v>0.0625</v>
      </c>
    </row>
    <row r="111">
      <c r="A111" s="170" t="s">
        <v>785</v>
      </c>
      <c r="B111" s="168">
        <v>1.0</v>
      </c>
      <c r="C111" s="168">
        <v>0.0</v>
      </c>
      <c r="D111" s="161">
        <f>HISTORICO!$D112/HISTORICO!$C112</f>
        <v>0.3571428571</v>
      </c>
    </row>
    <row r="112">
      <c r="A112" s="170" t="s">
        <v>803</v>
      </c>
      <c r="B112" s="168">
        <v>1.0</v>
      </c>
      <c r="C112" s="168">
        <v>0.0</v>
      </c>
      <c r="D112" s="161">
        <f>HISTORICO!$D113/HISTORICO!$C113</f>
        <v>0.2307692308</v>
      </c>
    </row>
    <row r="113">
      <c r="A113" s="170" t="s">
        <v>463</v>
      </c>
      <c r="B113" s="168">
        <v>1.0</v>
      </c>
      <c r="C113" s="168">
        <v>1.0</v>
      </c>
      <c r="D113" s="161">
        <f>HISTORICO!$D114/HISTORICO!$C114</f>
        <v>0.2727272727</v>
      </c>
    </row>
    <row r="114">
      <c r="A114" s="170" t="s">
        <v>597</v>
      </c>
      <c r="B114" s="168">
        <v>1.0</v>
      </c>
      <c r="C114" s="168">
        <v>1.0</v>
      </c>
      <c r="D114" s="161">
        <f>HISTORICO!$D115/HISTORICO!$C115</f>
        <v>0.2727272727</v>
      </c>
    </row>
    <row r="115">
      <c r="A115" s="170" t="s">
        <v>655</v>
      </c>
      <c r="B115" s="168">
        <v>1.0</v>
      </c>
      <c r="C115" s="168">
        <v>1.0</v>
      </c>
      <c r="D115" s="161">
        <f>HISTORICO!$D116/HISTORICO!$C116</f>
        <v>0.2</v>
      </c>
    </row>
    <row r="116">
      <c r="A116" s="170" t="s">
        <v>600</v>
      </c>
      <c r="B116" s="168">
        <v>1.0</v>
      </c>
      <c r="C116" s="168">
        <v>1.0</v>
      </c>
      <c r="D116" s="161">
        <f>HISTORICO!$D117/HISTORICO!$C117</f>
        <v>0.4444444444</v>
      </c>
    </row>
    <row r="117">
      <c r="A117" s="170" t="s">
        <v>575</v>
      </c>
      <c r="B117" s="168">
        <v>1.0</v>
      </c>
      <c r="C117" s="168">
        <v>1.0</v>
      </c>
      <c r="D117" s="161">
        <f>HISTORICO!$D118/HISTORICO!$C118</f>
        <v>0.2222222222</v>
      </c>
    </row>
    <row r="118">
      <c r="A118" s="170" t="s">
        <v>867</v>
      </c>
      <c r="B118" s="168">
        <v>1.0</v>
      </c>
      <c r="C118" s="168">
        <v>1.0</v>
      </c>
      <c r="D118" s="161">
        <f>HISTORICO!$D119/HISTORICO!$C119</f>
        <v>0.3333333333</v>
      </c>
    </row>
    <row r="119">
      <c r="A119" s="170" t="s">
        <v>868</v>
      </c>
      <c r="B119" s="168">
        <v>1.0</v>
      </c>
      <c r="C119" s="168">
        <v>1.0</v>
      </c>
      <c r="D119" s="161">
        <f>HISTORICO!$D120/HISTORICO!$C120</f>
        <v>0.5555555556</v>
      </c>
    </row>
    <row r="120">
      <c r="A120" s="170" t="s">
        <v>581</v>
      </c>
      <c r="B120" s="168">
        <v>1.0</v>
      </c>
      <c r="C120" s="168">
        <v>0.0</v>
      </c>
      <c r="D120" s="161">
        <f>HISTORICO!$D121/HISTORICO!$C121</f>
        <v>0.1111111111</v>
      </c>
    </row>
    <row r="121">
      <c r="A121" s="170" t="s">
        <v>649</v>
      </c>
      <c r="B121" s="168">
        <v>1.0</v>
      </c>
      <c r="C121" s="168">
        <v>0.0</v>
      </c>
      <c r="D121" s="161">
        <f>HISTORICO!$D122/HISTORICO!$C122</f>
        <v>0.2222222222</v>
      </c>
    </row>
    <row r="122">
      <c r="A122" s="170" t="s">
        <v>494</v>
      </c>
      <c r="B122" s="168">
        <v>1.0</v>
      </c>
      <c r="C122" s="168">
        <v>0.0</v>
      </c>
      <c r="D122" s="161">
        <f>HISTORICO!$D123/HISTORICO!$C123</f>
        <v>0.3333333333</v>
      </c>
    </row>
  </sheetData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56" t="s">
        <v>171</v>
      </c>
      <c r="B1" s="157" t="s">
        <v>1</v>
      </c>
      <c r="C1" s="157" t="s">
        <v>241</v>
      </c>
      <c r="D1" s="158" t="s">
        <v>842</v>
      </c>
    </row>
    <row r="2">
      <c r="A2" s="185" t="s">
        <v>59</v>
      </c>
      <c r="B2" s="168">
        <v>99.0</v>
      </c>
      <c r="C2" s="168">
        <v>35.0</v>
      </c>
      <c r="D2" s="161" t="str">
        <f>HISTORICO!$D3/HISTORICO!$C3</f>
        <v>#VALUE!</v>
      </c>
    </row>
    <row r="3">
      <c r="A3" s="185" t="s">
        <v>733</v>
      </c>
      <c r="B3" s="168">
        <v>83.0</v>
      </c>
      <c r="C3" s="168">
        <v>24.0</v>
      </c>
      <c r="D3" s="161">
        <f>HISTORICO!$D4/HISTORICO!$C4</f>
        <v>0.5714285714</v>
      </c>
    </row>
    <row r="4">
      <c r="A4" s="185" t="s">
        <v>790</v>
      </c>
      <c r="B4" s="168">
        <v>48.0</v>
      </c>
      <c r="C4" s="168">
        <v>8.0</v>
      </c>
      <c r="D4" s="161">
        <f>HISTORICO!$D5/HISTORICO!$C5</f>
        <v>0.5</v>
      </c>
    </row>
    <row r="5">
      <c r="A5" s="185" t="s">
        <v>73</v>
      </c>
      <c r="B5" s="169">
        <v>48.0</v>
      </c>
      <c r="C5" s="169">
        <v>8.0</v>
      </c>
      <c r="D5" s="161">
        <f>HISTORICO!$D6/HISTORICO!$C6</f>
        <v>0.5</v>
      </c>
    </row>
    <row r="6">
      <c r="A6" s="185" t="s">
        <v>634</v>
      </c>
      <c r="B6" s="169">
        <v>43.0</v>
      </c>
      <c r="C6" s="169">
        <v>20.0</v>
      </c>
      <c r="D6" s="161">
        <f>HISTORICO!$D7/HISTORICO!$C7</f>
        <v>0.3333333333</v>
      </c>
    </row>
    <row r="7">
      <c r="A7" s="185" t="s">
        <v>57</v>
      </c>
      <c r="B7" s="168">
        <v>39.0</v>
      </c>
      <c r="C7" s="168">
        <v>16.0</v>
      </c>
      <c r="D7" s="161">
        <f>HISTORICO!$D8/HISTORICO!$C8</f>
        <v>0.25</v>
      </c>
    </row>
    <row r="8">
      <c r="A8" s="185" t="s">
        <v>47</v>
      </c>
      <c r="B8" s="169">
        <v>36.0</v>
      </c>
      <c r="C8" s="169">
        <v>12.0</v>
      </c>
      <c r="D8" s="161">
        <f>HISTORICO!$D9/HISTORICO!$C9</f>
        <v>0.1666666667</v>
      </c>
    </row>
    <row r="9">
      <c r="A9" s="185" t="s">
        <v>689</v>
      </c>
      <c r="B9" s="168">
        <v>31.0</v>
      </c>
      <c r="C9" s="168">
        <v>11.0</v>
      </c>
      <c r="D9" s="161">
        <f>HISTORICO!$D10/HISTORICO!$C10</f>
        <v>0</v>
      </c>
    </row>
    <row r="10">
      <c r="A10" s="185" t="s">
        <v>807</v>
      </c>
      <c r="B10" s="168">
        <v>30.0</v>
      </c>
      <c r="C10" s="168">
        <v>3.0</v>
      </c>
      <c r="D10" s="161">
        <f>HISTORICO!$D11/HISTORICO!$C11</f>
        <v>0</v>
      </c>
    </row>
    <row r="11">
      <c r="A11" s="185" t="s">
        <v>368</v>
      </c>
      <c r="B11" s="169">
        <v>27.0</v>
      </c>
      <c r="C11" s="169">
        <v>10.0</v>
      </c>
      <c r="D11" s="161" t="str">
        <f>HISTORICO!$D12/HISTORICO!$C12</f>
        <v>#DIV/0!</v>
      </c>
    </row>
    <row r="12">
      <c r="A12" s="185" t="s">
        <v>106</v>
      </c>
      <c r="B12" s="168">
        <v>27.0</v>
      </c>
      <c r="C12" s="168">
        <v>13.0</v>
      </c>
      <c r="D12" s="161" t="str">
        <f>HISTORICO!$D13/HISTORICO!$C13</f>
        <v>#DIV/0!</v>
      </c>
    </row>
    <row r="13">
      <c r="A13" s="185" t="s">
        <v>726</v>
      </c>
      <c r="B13" s="169">
        <v>26.0</v>
      </c>
      <c r="C13" s="169">
        <v>8.0</v>
      </c>
      <c r="D13" s="161" t="str">
        <f>HISTORICO!$D14/HISTORICO!$C14</f>
        <v>#VALUE!</v>
      </c>
    </row>
    <row r="14">
      <c r="A14" s="185" t="s">
        <v>42</v>
      </c>
      <c r="B14" s="168">
        <v>25.0</v>
      </c>
      <c r="C14" s="168">
        <v>8.0</v>
      </c>
      <c r="D14" s="161">
        <f>HISTORICO!$D15/HISTORICO!$C15</f>
        <v>0.2674418605</v>
      </c>
    </row>
    <row r="15">
      <c r="A15" s="185" t="s">
        <v>692</v>
      </c>
      <c r="B15" s="168">
        <v>25.0</v>
      </c>
      <c r="C15" s="168">
        <v>8.0</v>
      </c>
      <c r="D15" s="161">
        <f>HISTORICO!$D16/HISTORICO!$C16</f>
        <v>0.3181818182</v>
      </c>
    </row>
    <row r="16">
      <c r="A16" s="185" t="s">
        <v>774</v>
      </c>
      <c r="B16" s="169">
        <v>25.0</v>
      </c>
      <c r="C16" s="169">
        <v>4.0</v>
      </c>
      <c r="D16" s="161">
        <f>HISTORICO!$D17/HISTORICO!$C17</f>
        <v>0.35</v>
      </c>
    </row>
    <row r="17">
      <c r="A17" s="185" t="s">
        <v>724</v>
      </c>
      <c r="B17" s="168">
        <v>24.0</v>
      </c>
      <c r="C17" s="168">
        <v>8.0</v>
      </c>
      <c r="D17" s="161">
        <f>HISTORICO!$D18/HISTORICO!$C18</f>
        <v>0.3947368421</v>
      </c>
    </row>
    <row r="18">
      <c r="A18" s="185" t="s">
        <v>467</v>
      </c>
      <c r="B18" s="168">
        <v>23.0</v>
      </c>
      <c r="C18" s="168">
        <v>5.0</v>
      </c>
      <c r="D18" s="161">
        <f>HISTORICO!$D19/HISTORICO!$C19</f>
        <v>0.1621621622</v>
      </c>
    </row>
    <row r="19">
      <c r="A19" s="185" t="s">
        <v>683</v>
      </c>
      <c r="B19" s="168">
        <v>22.0</v>
      </c>
      <c r="C19" s="168">
        <v>8.0</v>
      </c>
      <c r="D19" s="161">
        <f>HISTORICO!$D20/HISTORICO!$C20</f>
        <v>0.3142857143</v>
      </c>
    </row>
    <row r="20">
      <c r="A20" s="185" t="s">
        <v>750</v>
      </c>
      <c r="B20" s="168">
        <v>21.0</v>
      </c>
      <c r="C20" s="168">
        <v>5.0</v>
      </c>
      <c r="D20" s="161">
        <f>HISTORICO!$D21/HISTORICO!$C21</f>
        <v>0.25</v>
      </c>
    </row>
    <row r="21">
      <c r="A21" s="185" t="s">
        <v>641</v>
      </c>
      <c r="B21" s="168">
        <v>20.0</v>
      </c>
      <c r="C21" s="168">
        <v>10.0</v>
      </c>
      <c r="D21" s="161">
        <f>HISTORICO!$D22/HISTORICO!$C22</f>
        <v>0.3214285714</v>
      </c>
    </row>
    <row r="22">
      <c r="A22" s="185" t="s">
        <v>608</v>
      </c>
      <c r="B22" s="168">
        <v>20.0</v>
      </c>
      <c r="C22" s="168">
        <v>12.0</v>
      </c>
      <c r="D22" s="161">
        <f>HISTORICO!$D23/HISTORICO!$C23</f>
        <v>0.3214285714</v>
      </c>
    </row>
    <row r="23">
      <c r="A23" s="185" t="s">
        <v>631</v>
      </c>
      <c r="B23" s="168">
        <v>20.0</v>
      </c>
      <c r="C23" s="168">
        <v>9.0</v>
      </c>
      <c r="D23" s="161">
        <f>HISTORICO!$D24/HISTORICO!$C24</f>
        <v>0.2962962963</v>
      </c>
    </row>
    <row r="24">
      <c r="A24" s="185" t="s">
        <v>633</v>
      </c>
      <c r="B24" s="169">
        <v>20.0</v>
      </c>
      <c r="C24" s="169">
        <v>9.0</v>
      </c>
      <c r="D24" s="161">
        <f>HISTORICO!$D25/HISTORICO!$C25</f>
        <v>0.32</v>
      </c>
    </row>
    <row r="25">
      <c r="A25" s="185" t="s">
        <v>679</v>
      </c>
      <c r="B25" s="168">
        <v>19.0</v>
      </c>
      <c r="C25" s="168">
        <v>7.0</v>
      </c>
      <c r="D25" s="161">
        <f>HISTORICO!$D26/HISTORICO!$C26</f>
        <v>0.2173913043</v>
      </c>
    </row>
    <row r="26">
      <c r="A26" s="185" t="s">
        <v>788</v>
      </c>
      <c r="B26" s="168">
        <v>19.0</v>
      </c>
      <c r="C26" s="168">
        <v>3.0</v>
      </c>
      <c r="D26" s="161">
        <f>HISTORICO!$D27/HISTORICO!$C27</f>
        <v>0.347826087</v>
      </c>
    </row>
    <row r="27">
      <c r="A27" s="185" t="s">
        <v>760</v>
      </c>
      <c r="B27" s="168">
        <v>18.0</v>
      </c>
      <c r="C27" s="168">
        <v>4.0</v>
      </c>
      <c r="D27" s="161">
        <f>HISTORICO!$D28/HISTORICO!$C28</f>
        <v>0.2857142857</v>
      </c>
    </row>
    <row r="28">
      <c r="A28" s="185" t="s">
        <v>551</v>
      </c>
      <c r="B28" s="169">
        <v>18.0</v>
      </c>
      <c r="C28" s="169">
        <v>7.0</v>
      </c>
      <c r="D28" s="161">
        <f>HISTORICO!$D29/HISTORICO!$C29</f>
        <v>0.4285714286</v>
      </c>
    </row>
    <row r="29">
      <c r="A29" s="185" t="s">
        <v>737</v>
      </c>
      <c r="B29" s="168">
        <v>18.0</v>
      </c>
      <c r="C29" s="168">
        <v>5.0</v>
      </c>
      <c r="D29" s="161">
        <f>HISTORICO!$D30/HISTORICO!$C30</f>
        <v>0.1428571429</v>
      </c>
    </row>
    <row r="30">
      <c r="A30" s="185" t="s">
        <v>779</v>
      </c>
      <c r="B30" s="168">
        <v>18.0</v>
      </c>
      <c r="C30" s="168">
        <v>3.0</v>
      </c>
      <c r="D30" s="161">
        <f>HISTORICO!$D31/HISTORICO!$C31</f>
        <v>0.2380952381</v>
      </c>
    </row>
    <row r="31">
      <c r="A31" s="185" t="s">
        <v>381</v>
      </c>
      <c r="B31" s="169">
        <v>17.0</v>
      </c>
      <c r="C31" s="169">
        <v>9.0</v>
      </c>
      <c r="D31" s="161">
        <f>HISTORICO!$D32/HISTORICO!$C32</f>
        <v>0.3</v>
      </c>
    </row>
    <row r="32">
      <c r="A32" s="185" t="s">
        <v>761</v>
      </c>
      <c r="B32" s="168">
        <v>17.0</v>
      </c>
      <c r="C32" s="168">
        <v>4.0</v>
      </c>
      <c r="D32" s="161">
        <f>HISTORICO!$D33/HISTORICO!$C33</f>
        <v>0.2222222222</v>
      </c>
    </row>
    <row r="33">
      <c r="A33" s="185" t="s">
        <v>796</v>
      </c>
      <c r="B33" s="168">
        <v>16.0</v>
      </c>
      <c r="C33" s="168">
        <v>3.0</v>
      </c>
      <c r="D33" s="161">
        <f>HISTORICO!$D34/HISTORICO!$C34</f>
        <v>0.2941176471</v>
      </c>
    </row>
    <row r="34">
      <c r="A34" s="185" t="s">
        <v>775</v>
      </c>
      <c r="B34" s="168">
        <v>16.0</v>
      </c>
      <c r="C34" s="168">
        <v>4.0</v>
      </c>
      <c r="D34" s="161">
        <f>HISTORICO!$D35/HISTORICO!$C35</f>
        <v>0.4375</v>
      </c>
    </row>
    <row r="35">
      <c r="A35" s="185" t="s">
        <v>444</v>
      </c>
      <c r="B35" s="169">
        <v>16.0</v>
      </c>
      <c r="C35" s="169">
        <v>7.0</v>
      </c>
      <c r="D35" s="161">
        <f>HISTORICO!$D36/HISTORICO!$C36</f>
        <v>0.1333333333</v>
      </c>
    </row>
    <row r="36">
      <c r="A36" s="185" t="s">
        <v>688</v>
      </c>
      <c r="B36" s="168">
        <v>16.0</v>
      </c>
      <c r="C36" s="168">
        <v>6.0</v>
      </c>
      <c r="D36" s="161">
        <f>HISTORICO!$D37/HISTORICO!$C37</f>
        <v>0.3333333333</v>
      </c>
    </row>
    <row r="37">
      <c r="A37" s="185" t="s">
        <v>637</v>
      </c>
      <c r="B37" s="168">
        <v>16.0</v>
      </c>
      <c r="C37" s="168">
        <v>5.0</v>
      </c>
      <c r="D37" s="161">
        <f>HISTORICO!$D38/HISTORICO!$C38</f>
        <v>0.2666666667</v>
      </c>
    </row>
    <row r="38">
      <c r="A38" s="185" t="s">
        <v>617</v>
      </c>
      <c r="B38" s="169">
        <v>15.0</v>
      </c>
      <c r="C38" s="169">
        <v>8.0</v>
      </c>
      <c r="D38" s="161">
        <f>HISTORICO!$D39/HISTORICO!$C39</f>
        <v>0.2</v>
      </c>
    </row>
    <row r="39">
      <c r="A39" s="185" t="s">
        <v>662</v>
      </c>
      <c r="B39" s="169">
        <v>15.0</v>
      </c>
      <c r="C39" s="169">
        <v>4.0</v>
      </c>
      <c r="D39" s="161">
        <f>HISTORICO!$D40/HISTORICO!$C40</f>
        <v>0.5</v>
      </c>
    </row>
    <row r="40">
      <c r="A40" s="185" t="s">
        <v>762</v>
      </c>
      <c r="B40" s="169">
        <v>15.0</v>
      </c>
      <c r="C40" s="169">
        <v>3.0</v>
      </c>
      <c r="D40" s="161">
        <f>HISTORICO!$D41/HISTORICO!$C41</f>
        <v>0</v>
      </c>
    </row>
    <row r="41">
      <c r="A41" s="185" t="s">
        <v>531</v>
      </c>
      <c r="B41" s="168">
        <v>14.0</v>
      </c>
      <c r="C41" s="168">
        <v>6.0</v>
      </c>
      <c r="D41" s="161">
        <f>HISTORICO!$D42/HISTORICO!$C42</f>
        <v>0.3333333333</v>
      </c>
    </row>
    <row r="42">
      <c r="A42" s="185" t="s">
        <v>674</v>
      </c>
      <c r="B42" s="168">
        <v>14.0</v>
      </c>
      <c r="C42" s="168">
        <v>6.0</v>
      </c>
      <c r="D42" s="161">
        <f>HISTORICO!$D43/HISTORICO!$C43</f>
        <v>0.4166666667</v>
      </c>
    </row>
    <row r="43">
      <c r="A43" s="185" t="s">
        <v>735</v>
      </c>
      <c r="B43" s="168">
        <v>14.0</v>
      </c>
      <c r="C43" s="168">
        <v>3.0</v>
      </c>
      <c r="D43" s="161">
        <f>HISTORICO!$D44/HISTORICO!$C44</f>
        <v>0.4545454545</v>
      </c>
    </row>
    <row r="44">
      <c r="A44" s="185" t="s">
        <v>728</v>
      </c>
      <c r="B44" s="168">
        <v>13.0</v>
      </c>
      <c r="C44" s="168">
        <v>5.0</v>
      </c>
      <c r="D44" s="161">
        <f>HISTORICO!$D45/HISTORICO!$C45</f>
        <v>0.4</v>
      </c>
    </row>
    <row r="45">
      <c r="A45" s="185" t="s">
        <v>787</v>
      </c>
      <c r="B45" s="168">
        <v>13.0</v>
      </c>
      <c r="C45" s="168">
        <v>4.0</v>
      </c>
      <c r="D45" s="161">
        <f>HISTORICO!$D46/HISTORICO!$C46</f>
        <v>0.4</v>
      </c>
    </row>
    <row r="46">
      <c r="A46" s="185" t="s">
        <v>675</v>
      </c>
      <c r="B46" s="169">
        <v>13.0</v>
      </c>
      <c r="C46" s="169">
        <v>5.0</v>
      </c>
      <c r="D46" s="161">
        <f>HISTORICO!$D47/HISTORICO!$C47</f>
        <v>0.5</v>
      </c>
    </row>
    <row r="47">
      <c r="A47" s="185" t="s">
        <v>727</v>
      </c>
      <c r="B47" s="168">
        <v>13.0</v>
      </c>
      <c r="C47" s="168">
        <v>4.0</v>
      </c>
      <c r="D47" s="161">
        <f>HISTORICO!$D48/HISTORICO!$C48</f>
        <v>0.1</v>
      </c>
    </row>
    <row r="48">
      <c r="A48" s="185" t="s">
        <v>67</v>
      </c>
      <c r="B48" s="168">
        <v>13.0</v>
      </c>
      <c r="C48" s="168">
        <v>4.0</v>
      </c>
      <c r="D48" s="161">
        <f>HISTORICO!$D49/HISTORICO!$C49</f>
        <v>0.3333333333</v>
      </c>
    </row>
    <row r="49">
      <c r="A49" s="185" t="s">
        <v>616</v>
      </c>
      <c r="B49" s="169">
        <v>13.0</v>
      </c>
      <c r="C49" s="169">
        <v>7.0</v>
      </c>
      <c r="D49" s="161">
        <f>HISTORICO!$D50/HISTORICO!$C50</f>
        <v>0.1111111111</v>
      </c>
    </row>
    <row r="50">
      <c r="A50" s="185" t="s">
        <v>630</v>
      </c>
      <c r="B50" s="168">
        <v>13.0</v>
      </c>
      <c r="C50" s="168">
        <v>6.0</v>
      </c>
      <c r="D50" s="161">
        <f>HISTORICO!$D51/HISTORICO!$C51</f>
        <v>0.25</v>
      </c>
    </row>
    <row r="51">
      <c r="A51" s="185" t="s">
        <v>672</v>
      </c>
      <c r="B51" s="168">
        <v>13.0</v>
      </c>
      <c r="C51" s="168">
        <v>5.0</v>
      </c>
      <c r="D51" s="161">
        <f>HISTORICO!$D52/HISTORICO!$C52</f>
        <v>0.25</v>
      </c>
    </row>
    <row r="52">
      <c r="A52" s="185" t="s">
        <v>754</v>
      </c>
      <c r="B52" s="169">
        <v>13.0</v>
      </c>
      <c r="C52" s="169">
        <v>3.0</v>
      </c>
      <c r="D52" s="161">
        <f>HISTORICO!$D53/HISTORICO!$C53</f>
        <v>0.125</v>
      </c>
    </row>
    <row r="53">
      <c r="A53" s="185" t="s">
        <v>753</v>
      </c>
      <c r="B53" s="168">
        <v>13.0</v>
      </c>
      <c r="C53" s="168">
        <v>3.0</v>
      </c>
      <c r="D53" s="161">
        <f>HISTORICO!$D54/HISTORICO!$C54</f>
        <v>0.625</v>
      </c>
    </row>
    <row r="54">
      <c r="A54" s="185" t="s">
        <v>619</v>
      </c>
      <c r="B54" s="168">
        <v>12.0</v>
      </c>
      <c r="C54" s="168">
        <v>6.0</v>
      </c>
      <c r="D54" s="161">
        <f>HISTORICO!$D55/HISTORICO!$C55</f>
        <v>0.2857142857</v>
      </c>
    </row>
    <row r="55">
      <c r="A55" s="185" t="s">
        <v>808</v>
      </c>
      <c r="B55" s="168">
        <v>12.0</v>
      </c>
      <c r="C55" s="168">
        <v>1.0</v>
      </c>
      <c r="D55" s="161">
        <f>HISTORICO!$D56/HISTORICO!$C56</f>
        <v>0.1428571429</v>
      </c>
    </row>
    <row r="56">
      <c r="A56" s="185" t="s">
        <v>743</v>
      </c>
      <c r="B56" s="168">
        <v>12.0</v>
      </c>
      <c r="C56" s="168">
        <v>3.0</v>
      </c>
      <c r="D56" s="161">
        <f>HISTORICO!$D57/HISTORICO!$C57</f>
        <v>0</v>
      </c>
    </row>
    <row r="57">
      <c r="A57" s="185" t="s">
        <v>535</v>
      </c>
      <c r="B57" s="169">
        <v>11.0</v>
      </c>
      <c r="C57" s="169">
        <v>4.0</v>
      </c>
      <c r="D57" s="161">
        <f>HISTORICO!$D58/HISTORICO!$C58</f>
        <v>0.3333333333</v>
      </c>
    </row>
    <row r="58">
      <c r="A58" s="185" t="s">
        <v>776</v>
      </c>
      <c r="B58" s="168">
        <v>11.0</v>
      </c>
      <c r="C58" s="168">
        <v>2.0</v>
      </c>
      <c r="D58" s="161">
        <f>HISTORICO!$D59/HISTORICO!$C59</f>
        <v>0.6666666667</v>
      </c>
    </row>
    <row r="59">
      <c r="A59" s="185" t="s">
        <v>680</v>
      </c>
      <c r="B59" s="169">
        <v>10.0</v>
      </c>
      <c r="C59" s="169">
        <v>3.0</v>
      </c>
      <c r="D59" s="161">
        <f>HISTORICO!$D60/HISTORICO!$C60</f>
        <v>0.3333333333</v>
      </c>
    </row>
    <row r="60">
      <c r="A60" s="185" t="s">
        <v>758</v>
      </c>
      <c r="B60" s="169">
        <v>10.0</v>
      </c>
      <c r="C60" s="169">
        <v>2.0</v>
      </c>
      <c r="D60" s="161">
        <f>HISTORICO!$D61/HISTORICO!$C61</f>
        <v>0.2</v>
      </c>
    </row>
    <row r="61">
      <c r="A61" s="185" t="s">
        <v>628</v>
      </c>
      <c r="B61" s="169">
        <v>9.0</v>
      </c>
      <c r="C61" s="169">
        <v>5.0</v>
      </c>
      <c r="D61" s="161">
        <f>HISTORICO!$D62/HISTORICO!$C62</f>
        <v>0.5</v>
      </c>
    </row>
    <row r="62">
      <c r="A62" s="185" t="s">
        <v>445</v>
      </c>
      <c r="B62" s="169">
        <v>9.0</v>
      </c>
      <c r="C62" s="169">
        <v>3.0</v>
      </c>
      <c r="D62" s="161">
        <f>HISTORICO!$D63/HISTORICO!$C63</f>
        <v>0</v>
      </c>
    </row>
    <row r="63">
      <c r="A63" s="185" t="s">
        <v>806</v>
      </c>
      <c r="B63" s="168">
        <v>9.0</v>
      </c>
      <c r="C63" s="168">
        <v>1.0</v>
      </c>
      <c r="D63" s="161">
        <f>HISTORICO!$D64/HISTORICO!$C64</f>
        <v>0.5</v>
      </c>
    </row>
    <row r="64">
      <c r="A64" s="185" t="s">
        <v>547</v>
      </c>
      <c r="B64" s="169">
        <v>9.0</v>
      </c>
      <c r="C64" s="169">
        <v>4.0</v>
      </c>
      <c r="D64" s="161">
        <f>HISTORICO!$D65/HISTORICO!$C65</f>
        <v>0.25</v>
      </c>
    </row>
    <row r="65">
      <c r="A65" s="185" t="s">
        <v>699</v>
      </c>
      <c r="B65" s="168">
        <v>9.0</v>
      </c>
      <c r="C65" s="168">
        <v>3.0</v>
      </c>
      <c r="D65" s="161">
        <f>HISTORICO!$D66/HISTORICO!$C66</f>
        <v>0.75</v>
      </c>
    </row>
    <row r="66">
      <c r="A66" s="185" t="s">
        <v>696</v>
      </c>
      <c r="B66" s="168">
        <v>9.0</v>
      </c>
      <c r="C66" s="168">
        <v>3.0</v>
      </c>
      <c r="D66" s="161">
        <f>HISTORICO!$D67/HISTORICO!$C67</f>
        <v>0.25</v>
      </c>
    </row>
    <row r="67">
      <c r="A67" s="185" t="s">
        <v>801</v>
      </c>
      <c r="B67" s="168">
        <v>9.0</v>
      </c>
      <c r="C67" s="168">
        <v>1.0</v>
      </c>
      <c r="D67" s="161">
        <f>HISTORICO!$D68/HISTORICO!$C68</f>
        <v>0.5</v>
      </c>
    </row>
    <row r="68">
      <c r="A68" s="185" t="s">
        <v>627</v>
      </c>
      <c r="B68" s="168">
        <v>8.0</v>
      </c>
      <c r="C68" s="168">
        <v>5.0</v>
      </c>
      <c r="D68" s="161">
        <f>HISTORICO!$D69/HISTORICO!$C69</f>
        <v>0.25</v>
      </c>
    </row>
    <row r="69">
      <c r="A69" s="185" t="s">
        <v>764</v>
      </c>
      <c r="B69" s="168">
        <v>8.0</v>
      </c>
      <c r="C69" s="168">
        <v>2.0</v>
      </c>
      <c r="D69" s="161">
        <f>HISTORICO!$D70/HISTORICO!$C70</f>
        <v>0.3333333333</v>
      </c>
    </row>
    <row r="70">
      <c r="A70" s="185" t="s">
        <v>456</v>
      </c>
      <c r="B70" s="168">
        <v>8.0</v>
      </c>
      <c r="C70" s="168">
        <v>5.0</v>
      </c>
      <c r="D70" s="161">
        <f>HISTORICO!$D71/HISTORICO!$C71</f>
        <v>0.3333333333</v>
      </c>
    </row>
    <row r="71">
      <c r="A71" s="185" t="s">
        <v>609</v>
      </c>
      <c r="B71" s="168">
        <v>8.0</v>
      </c>
      <c r="C71" s="168">
        <v>5.0</v>
      </c>
      <c r="D71" s="161">
        <f>HISTORICO!$D72/HISTORICO!$C72</f>
        <v>0.6666666667</v>
      </c>
    </row>
    <row r="72">
      <c r="A72" s="185" t="s">
        <v>623</v>
      </c>
      <c r="B72" s="168">
        <v>8.0</v>
      </c>
      <c r="C72" s="168">
        <v>4.0</v>
      </c>
      <c r="D72" s="161">
        <f>HISTORICO!$D73/HISTORICO!$C73</f>
        <v>0.3333333333</v>
      </c>
    </row>
    <row r="73">
      <c r="A73" s="185" t="s">
        <v>452</v>
      </c>
      <c r="B73" s="169">
        <v>8.0</v>
      </c>
      <c r="C73" s="169">
        <v>4.0</v>
      </c>
      <c r="D73" s="161">
        <f>HISTORICO!$D74/HISTORICO!$C74</f>
        <v>0.3333333333</v>
      </c>
    </row>
    <row r="74">
      <c r="A74" s="185" t="s">
        <v>677</v>
      </c>
      <c r="B74" s="168">
        <v>8.0</v>
      </c>
      <c r="C74" s="168">
        <v>3.0</v>
      </c>
      <c r="D74" s="161">
        <f>HISTORICO!$D75/HISTORICO!$C75</f>
        <v>0</v>
      </c>
    </row>
    <row r="75">
      <c r="A75" s="185" t="s">
        <v>676</v>
      </c>
      <c r="B75" s="169">
        <v>8.0</v>
      </c>
      <c r="C75" s="169">
        <v>3.0</v>
      </c>
      <c r="D75" s="161">
        <f>HISTORICO!$D76/HISTORICO!$C76</f>
        <v>0.5</v>
      </c>
    </row>
    <row r="76">
      <c r="A76" s="185" t="s">
        <v>729</v>
      </c>
      <c r="B76" s="168">
        <v>8.0</v>
      </c>
      <c r="C76" s="168">
        <v>2.0</v>
      </c>
      <c r="D76" s="161">
        <f>HISTORICO!$D77/HISTORICO!$C77</f>
        <v>0.5</v>
      </c>
    </row>
    <row r="77">
      <c r="A77" s="185" t="s">
        <v>748</v>
      </c>
      <c r="B77" s="168">
        <v>8.0</v>
      </c>
      <c r="C77" s="168">
        <v>2.0</v>
      </c>
      <c r="D77" s="161">
        <f>HISTORICO!$D78/HISTORICO!$C78</f>
        <v>0.5</v>
      </c>
    </row>
    <row r="78">
      <c r="A78" s="185" t="s">
        <v>797</v>
      </c>
      <c r="B78" s="168">
        <v>8.0</v>
      </c>
      <c r="C78" s="168">
        <v>1.0</v>
      </c>
      <c r="D78" s="161">
        <f>HISTORICO!$D79/HISTORICO!$C79</f>
        <v>0.5</v>
      </c>
    </row>
    <row r="79">
      <c r="A79" s="185" t="s">
        <v>660</v>
      </c>
      <c r="B79" s="168">
        <v>7.0</v>
      </c>
      <c r="C79" s="168">
        <v>3.0</v>
      </c>
      <c r="D79" s="161">
        <f>HISTORICO!$D80/HISTORICO!$C80</f>
        <v>0.5</v>
      </c>
    </row>
    <row r="80">
      <c r="A80" s="185" t="s">
        <v>450</v>
      </c>
      <c r="B80" s="169">
        <v>7.0</v>
      </c>
      <c r="C80" s="169">
        <v>6.0</v>
      </c>
      <c r="D80" s="161">
        <f>HISTORICO!$D81/HISTORICO!$C81</f>
        <v>1</v>
      </c>
    </row>
    <row r="81">
      <c r="A81" s="185" t="s">
        <v>673</v>
      </c>
      <c r="B81" s="168">
        <v>7.0</v>
      </c>
      <c r="C81" s="168">
        <v>3.0</v>
      </c>
      <c r="D81" s="161">
        <f>HISTORICO!$D82/HISTORICO!$C82</f>
        <v>1</v>
      </c>
    </row>
    <row r="82">
      <c r="A82" s="185" t="s">
        <v>678</v>
      </c>
      <c r="B82" s="168">
        <v>7.0</v>
      </c>
      <c r="C82" s="168">
        <v>3.0</v>
      </c>
      <c r="D82" s="161">
        <f>HISTORICO!$D83/HISTORICO!$C83</f>
        <v>0</v>
      </c>
    </row>
    <row r="83">
      <c r="A83" s="185" t="s">
        <v>546</v>
      </c>
      <c r="B83" s="168">
        <v>7.0</v>
      </c>
      <c r="C83" s="168">
        <v>2.0</v>
      </c>
      <c r="D83" s="161">
        <f>HISTORICO!$D84/HISTORICO!$C84</f>
        <v>1</v>
      </c>
    </row>
    <row r="84">
      <c r="A84" s="185" t="s">
        <v>747</v>
      </c>
      <c r="B84" s="168">
        <v>7.0</v>
      </c>
      <c r="C84" s="168">
        <v>2.0</v>
      </c>
      <c r="D84" s="161">
        <f>HISTORICO!$D85/HISTORICO!$C85</f>
        <v>0</v>
      </c>
    </row>
    <row r="85">
      <c r="A85" s="185" t="s">
        <v>614</v>
      </c>
      <c r="B85" s="168">
        <v>7.0</v>
      </c>
      <c r="C85" s="168">
        <v>4.0</v>
      </c>
      <c r="D85" s="161">
        <f>HISTORICO!$D86/HISTORICO!$C86</f>
        <v>1</v>
      </c>
    </row>
    <row r="86">
      <c r="A86" s="185" t="s">
        <v>618</v>
      </c>
      <c r="B86" s="169">
        <v>7.0</v>
      </c>
      <c r="C86" s="169">
        <v>4.0</v>
      </c>
      <c r="D86" s="161">
        <f>HISTORICO!$D87/HISTORICO!$C87</f>
        <v>1</v>
      </c>
    </row>
    <row r="87">
      <c r="A87" s="185" t="s">
        <v>436</v>
      </c>
      <c r="B87" s="169">
        <v>7.0</v>
      </c>
      <c r="C87" s="169">
        <v>3.0</v>
      </c>
      <c r="D87" s="161">
        <f>HISTORICO!$D88/HISTORICO!$C88</f>
        <v>0</v>
      </c>
    </row>
    <row r="88">
      <c r="A88" s="185" t="s">
        <v>632</v>
      </c>
      <c r="B88" s="168">
        <v>7.0</v>
      </c>
      <c r="C88" s="168">
        <v>3.0</v>
      </c>
      <c r="D88" s="161">
        <f>HISTORICO!$D89/HISTORICO!$C89</f>
        <v>1</v>
      </c>
    </row>
    <row r="89">
      <c r="A89" s="185" t="s">
        <v>640</v>
      </c>
      <c r="B89" s="168">
        <v>7.0</v>
      </c>
      <c r="C89" s="168">
        <v>3.0</v>
      </c>
      <c r="D89" s="161" t="str">
        <f>HISTORICO!$D90/HISTORICO!$C90</f>
        <v>#DIV/0!</v>
      </c>
    </row>
    <row r="90">
      <c r="A90" s="185" t="s">
        <v>732</v>
      </c>
      <c r="B90" s="169">
        <v>7.0</v>
      </c>
      <c r="C90" s="169">
        <v>2.0</v>
      </c>
      <c r="D90" s="161" t="str">
        <f>HISTORICO!$D91/HISTORICO!$C91</f>
        <v>#DIV/0!</v>
      </c>
    </row>
    <row r="91">
      <c r="A91" s="185" t="s">
        <v>793</v>
      </c>
      <c r="B91" s="168">
        <v>7.0</v>
      </c>
      <c r="C91" s="168">
        <v>1.0</v>
      </c>
      <c r="D91" s="161" t="str">
        <f>HISTORICO!$D92/HISTORICO!$C92</f>
        <v>#VALUE!</v>
      </c>
    </row>
    <row r="92">
      <c r="A92" s="185" t="s">
        <v>792</v>
      </c>
      <c r="B92" s="169">
        <v>7.0</v>
      </c>
      <c r="C92" s="169">
        <v>1.0</v>
      </c>
      <c r="D92" s="161">
        <f>HISTORICO!$D93/HISTORICO!$C93</f>
        <v>0.2985074627</v>
      </c>
    </row>
    <row r="93">
      <c r="A93" s="185" t="s">
        <v>791</v>
      </c>
      <c r="B93" s="168">
        <v>7.0</v>
      </c>
      <c r="C93" s="168">
        <v>1.0</v>
      </c>
      <c r="D93" s="161">
        <f>HISTORICO!$D94/HISTORICO!$C94</f>
        <v>0.1063829787</v>
      </c>
    </row>
    <row r="94">
      <c r="A94" s="185" t="s">
        <v>800</v>
      </c>
      <c r="B94" s="168">
        <v>7.0</v>
      </c>
      <c r="C94" s="168">
        <v>0.0</v>
      </c>
      <c r="D94" s="161">
        <f>HISTORICO!$D95/HISTORICO!$C95</f>
        <v>0.1590909091</v>
      </c>
    </row>
    <row r="95">
      <c r="A95" s="185" t="s">
        <v>759</v>
      </c>
      <c r="B95" s="168">
        <v>6.0</v>
      </c>
      <c r="C95" s="168">
        <v>3.0</v>
      </c>
      <c r="D95" s="161">
        <f>HISTORICO!$D96/HISTORICO!$C96</f>
        <v>0.3414634146</v>
      </c>
    </row>
    <row r="96">
      <c r="A96" s="185" t="s">
        <v>498</v>
      </c>
      <c r="B96" s="168">
        <v>6.0</v>
      </c>
      <c r="C96" s="168">
        <v>3.0</v>
      </c>
      <c r="D96" s="161">
        <f>HISTORICO!$D97/HISTORICO!$C97</f>
        <v>0.1212121212</v>
      </c>
    </row>
    <row r="97">
      <c r="A97" s="185" t="s">
        <v>691</v>
      </c>
      <c r="B97" s="168">
        <v>6.0</v>
      </c>
      <c r="C97" s="168">
        <v>3.0</v>
      </c>
      <c r="D97" s="161">
        <f>HISTORICO!$D98/HISTORICO!$C98</f>
        <v>0.2580645161</v>
      </c>
    </row>
    <row r="98">
      <c r="A98" s="185" t="s">
        <v>755</v>
      </c>
      <c r="B98" s="169">
        <v>6.0</v>
      </c>
      <c r="C98" s="169">
        <v>2.0</v>
      </c>
      <c r="D98" s="161">
        <f>HISTORICO!$D99/HISTORICO!$C99</f>
        <v>0.6333333333</v>
      </c>
    </row>
    <row r="99">
      <c r="A99" s="185" t="s">
        <v>626</v>
      </c>
      <c r="B99" s="168">
        <v>6.0</v>
      </c>
      <c r="C99" s="168">
        <v>3.0</v>
      </c>
      <c r="D99" s="161">
        <f>HISTORICO!$D100/HISTORICO!$C100</f>
        <v>0.3571428571</v>
      </c>
    </row>
    <row r="100">
      <c r="A100" s="185" t="s">
        <v>625</v>
      </c>
      <c r="B100" s="169">
        <v>6.0</v>
      </c>
      <c r="C100" s="169">
        <v>3.0</v>
      </c>
      <c r="D100" s="161">
        <f>HISTORICO!$D101/HISTORICO!$C101</f>
        <v>0.3571428571</v>
      </c>
    </row>
    <row r="101">
      <c r="A101" s="185" t="s">
        <v>694</v>
      </c>
      <c r="B101" s="168">
        <v>6.0</v>
      </c>
      <c r="C101" s="168">
        <v>3.0</v>
      </c>
      <c r="D101" s="161">
        <f>HISTORICO!$D102/HISTORICO!$C102</f>
        <v>0.3043478261</v>
      </c>
    </row>
    <row r="102">
      <c r="A102" s="185" t="s">
        <v>70</v>
      </c>
      <c r="B102" s="168">
        <v>6.0</v>
      </c>
      <c r="C102" s="168">
        <v>3.0</v>
      </c>
      <c r="D102" s="161">
        <f>HISTORICO!$D103/HISTORICO!$C103</f>
        <v>0.3043478261</v>
      </c>
    </row>
    <row r="103">
      <c r="A103" s="185" t="s">
        <v>707</v>
      </c>
      <c r="B103" s="169">
        <v>6.0</v>
      </c>
      <c r="C103" s="169">
        <v>2.0</v>
      </c>
      <c r="D103" s="161">
        <f>HISTORICO!$D104/HISTORICO!$C104</f>
        <v>0.08695652174</v>
      </c>
    </row>
    <row r="104">
      <c r="A104" s="185" t="s">
        <v>701</v>
      </c>
      <c r="B104" s="169">
        <v>6.0</v>
      </c>
      <c r="C104" s="169">
        <v>2.0</v>
      </c>
      <c r="D104" s="161">
        <f>HISTORICO!$D105/HISTORICO!$C105</f>
        <v>0.5217391304</v>
      </c>
    </row>
    <row r="105">
      <c r="A105" s="185" t="s">
        <v>446</v>
      </c>
      <c r="B105" s="168">
        <v>6.0</v>
      </c>
      <c r="C105" s="168">
        <v>1.0</v>
      </c>
      <c r="D105" s="161">
        <f>HISTORICO!$D106/HISTORICO!$C106</f>
        <v>0.2727272727</v>
      </c>
    </row>
    <row r="106">
      <c r="A106" s="185" t="s">
        <v>700</v>
      </c>
      <c r="B106" s="168">
        <v>6.0</v>
      </c>
      <c r="C106" s="168">
        <v>1.0</v>
      </c>
      <c r="D106" s="161">
        <f>HISTORICO!$D107/HISTORICO!$C107</f>
        <v>0.3333333333</v>
      </c>
    </row>
    <row r="107">
      <c r="A107" s="185" t="s">
        <v>781</v>
      </c>
      <c r="B107" s="168">
        <v>6.0</v>
      </c>
      <c r="C107" s="168">
        <v>1.0</v>
      </c>
      <c r="D107" s="161">
        <f>HISTORICO!$D108/HISTORICO!$C108</f>
        <v>0.35</v>
      </c>
    </row>
    <row r="108">
      <c r="A108" s="185" t="s">
        <v>756</v>
      </c>
      <c r="B108" s="168">
        <v>5.0</v>
      </c>
      <c r="C108" s="168">
        <v>1.0</v>
      </c>
      <c r="D108" s="161">
        <f>HISTORICO!$D109/HISTORICO!$C109</f>
        <v>0.2777777778</v>
      </c>
    </row>
    <row r="109">
      <c r="A109" s="185" t="s">
        <v>746</v>
      </c>
      <c r="B109" s="168">
        <v>5.0</v>
      </c>
      <c r="C109" s="168">
        <v>1.0</v>
      </c>
      <c r="D109" s="161">
        <f>HISTORICO!$D110/HISTORICO!$C110</f>
        <v>0.375</v>
      </c>
    </row>
    <row r="110">
      <c r="A110" s="185" t="s">
        <v>607</v>
      </c>
      <c r="B110" s="168">
        <v>5.0</v>
      </c>
      <c r="C110" s="168">
        <v>4.0</v>
      </c>
      <c r="D110" s="161">
        <f>HISTORICO!$D111/HISTORICO!$C111</f>
        <v>0.0625</v>
      </c>
    </row>
    <row r="111">
      <c r="A111" s="185" t="s">
        <v>621</v>
      </c>
      <c r="B111" s="168">
        <v>5.0</v>
      </c>
      <c r="C111" s="168">
        <v>2.0</v>
      </c>
      <c r="D111" s="161">
        <f>HISTORICO!$D112/HISTORICO!$C112</f>
        <v>0.3571428571</v>
      </c>
    </row>
    <row r="112">
      <c r="A112" s="185" t="s">
        <v>465</v>
      </c>
      <c r="B112" s="168">
        <v>5.0</v>
      </c>
      <c r="C112" s="168">
        <v>2.0</v>
      </c>
      <c r="D112" s="161">
        <f>HISTORICO!$D113/HISTORICO!$C113</f>
        <v>0.2307692308</v>
      </c>
    </row>
    <row r="113">
      <c r="A113" s="185" t="s">
        <v>780</v>
      </c>
      <c r="B113" s="169">
        <v>5.0</v>
      </c>
      <c r="C113" s="169">
        <v>1.0</v>
      </c>
      <c r="D113" s="161">
        <f>HISTORICO!$D114/HISTORICO!$C114</f>
        <v>0.2727272727</v>
      </c>
    </row>
    <row r="114">
      <c r="A114" s="185" t="s">
        <v>622</v>
      </c>
      <c r="B114" s="168">
        <v>5.0</v>
      </c>
      <c r="C114" s="168">
        <v>3.0</v>
      </c>
      <c r="D114" s="161">
        <f>HISTORICO!$D115/HISTORICO!$C115</f>
        <v>0.2727272727</v>
      </c>
    </row>
    <row r="115">
      <c r="A115" s="185" t="s">
        <v>690</v>
      </c>
      <c r="B115" s="168">
        <v>5.0</v>
      </c>
      <c r="C115" s="168">
        <v>3.0</v>
      </c>
      <c r="D115" s="161">
        <f>HISTORICO!$D116/HISTORICO!$C116</f>
        <v>0.2</v>
      </c>
    </row>
    <row r="116">
      <c r="A116" s="185" t="s">
        <v>670</v>
      </c>
      <c r="B116" s="168">
        <v>5.0</v>
      </c>
      <c r="C116" s="168">
        <v>2.0</v>
      </c>
      <c r="D116" s="161">
        <f>HISTORICO!$D117/HISTORICO!$C117</f>
        <v>0.4444444444</v>
      </c>
    </row>
    <row r="117">
      <c r="A117" s="185" t="s">
        <v>669</v>
      </c>
      <c r="B117" s="168">
        <v>5.0</v>
      </c>
      <c r="C117" s="168">
        <v>2.0</v>
      </c>
      <c r="D117" s="161">
        <f>HISTORICO!$D118/HISTORICO!$C118</f>
        <v>0.2222222222</v>
      </c>
    </row>
    <row r="118">
      <c r="A118" s="185" t="s">
        <v>665</v>
      </c>
      <c r="B118" s="168">
        <v>5.0</v>
      </c>
      <c r="C118" s="168">
        <v>2.0</v>
      </c>
      <c r="D118" s="161">
        <f>HISTORICO!$D119/HISTORICO!$C119</f>
        <v>0.3333333333</v>
      </c>
    </row>
    <row r="119">
      <c r="A119" s="185" t="s">
        <v>664</v>
      </c>
      <c r="B119" s="168">
        <v>5.0</v>
      </c>
      <c r="C119" s="168">
        <v>2.0</v>
      </c>
      <c r="D119" s="161">
        <f>HISTORICO!$D120/HISTORICO!$C120</f>
        <v>0.5555555556</v>
      </c>
    </row>
    <row r="120">
      <c r="A120" s="185" t="s">
        <v>87</v>
      </c>
      <c r="B120" s="168">
        <v>5.0</v>
      </c>
      <c r="C120" s="168">
        <v>1.0</v>
      </c>
      <c r="D120" s="161">
        <f>HISTORICO!$D121/HISTORICO!$C121</f>
        <v>0.1111111111</v>
      </c>
    </row>
    <row r="121">
      <c r="A121" s="185" t="s">
        <v>770</v>
      </c>
      <c r="B121" s="168">
        <v>5.0</v>
      </c>
      <c r="C121" s="168">
        <v>1.0</v>
      </c>
      <c r="D121" s="161">
        <f>HISTORICO!$D122/HISTORICO!$C122</f>
        <v>0.2222222222</v>
      </c>
    </row>
    <row r="122">
      <c r="A122" s="185" t="s">
        <v>771</v>
      </c>
      <c r="B122" s="169">
        <v>5.0</v>
      </c>
      <c r="C122" s="169">
        <v>1.0</v>
      </c>
      <c r="D122" s="161">
        <f>HISTORICO!$D123/HISTORICO!$C123</f>
        <v>0.3333333333</v>
      </c>
    </row>
    <row r="123">
      <c r="A123" s="185" t="s">
        <v>769</v>
      </c>
      <c r="B123" s="168">
        <v>5.0</v>
      </c>
      <c r="C123" s="168">
        <v>1.0</v>
      </c>
      <c r="D123" s="161">
        <f>HISTORICO!$D124/HISTORICO!$C124</f>
        <v>0.625</v>
      </c>
    </row>
    <row r="124">
      <c r="A124" s="185" t="s">
        <v>767</v>
      </c>
      <c r="B124" s="169">
        <v>5.0</v>
      </c>
      <c r="C124" s="169">
        <v>1.0</v>
      </c>
      <c r="D124" s="161">
        <f>HISTORICO!$D125/HISTORICO!$C125</f>
        <v>0.25</v>
      </c>
    </row>
    <row r="125">
      <c r="A125" s="185" t="s">
        <v>773</v>
      </c>
      <c r="B125" s="169">
        <v>5.0</v>
      </c>
      <c r="C125" s="169">
        <v>1.0</v>
      </c>
      <c r="D125" s="161">
        <f>HISTORICO!$D126/HISTORICO!$C126</f>
        <v>0</v>
      </c>
    </row>
    <row r="126">
      <c r="A126" s="185" t="s">
        <v>777</v>
      </c>
      <c r="B126" s="168">
        <v>5.0</v>
      </c>
      <c r="C126" s="168">
        <v>1.0</v>
      </c>
      <c r="D126" s="161">
        <f>HISTORICO!$D127/HISTORICO!$C127</f>
        <v>0.125</v>
      </c>
    </row>
    <row r="127">
      <c r="A127" s="185" t="s">
        <v>772</v>
      </c>
      <c r="B127" s="168">
        <v>5.0</v>
      </c>
      <c r="C127" s="168">
        <v>1.0</v>
      </c>
      <c r="D127" s="161">
        <f>HISTORICO!$D128/HISTORICO!$C128</f>
        <v>0.2857142857</v>
      </c>
    </row>
    <row r="128">
      <c r="A128" s="185" t="s">
        <v>786</v>
      </c>
      <c r="B128" s="168">
        <v>5.0</v>
      </c>
      <c r="C128" s="168">
        <v>1.0</v>
      </c>
      <c r="D128" s="161">
        <f>HISTORICO!$D129/HISTORICO!$C129</f>
        <v>0.1666666667</v>
      </c>
    </row>
    <row r="129">
      <c r="A129" s="177" t="s">
        <v>72</v>
      </c>
      <c r="B129" s="6">
        <v>4.0</v>
      </c>
      <c r="C129" s="6">
        <v>3.0</v>
      </c>
      <c r="D129" s="161">
        <f>HISTORICO!$D130/HISTORICO!$C130</f>
        <v>0.3333333333</v>
      </c>
    </row>
    <row r="130">
      <c r="A130" s="177" t="s">
        <v>704</v>
      </c>
      <c r="B130" s="6">
        <v>4.0</v>
      </c>
      <c r="C130" s="6">
        <v>2.0</v>
      </c>
      <c r="D130" s="161">
        <f>HISTORICO!$D131/HISTORICO!$C131</f>
        <v>0.1666666667</v>
      </c>
    </row>
    <row r="131">
      <c r="A131" s="177" t="s">
        <v>785</v>
      </c>
      <c r="B131" s="6">
        <v>4.0</v>
      </c>
      <c r="C131" s="6">
        <v>3.0</v>
      </c>
      <c r="D131" s="161">
        <f>HISTORICO!$D132/HISTORICO!$C132</f>
        <v>0.2</v>
      </c>
    </row>
    <row r="132">
      <c r="A132" s="177" t="s">
        <v>803</v>
      </c>
      <c r="B132" s="6">
        <v>4.0</v>
      </c>
      <c r="C132" s="6">
        <v>0.0</v>
      </c>
      <c r="D132" s="161">
        <f>HISTORICO!$D133/HISTORICO!$C133</f>
        <v>0.4</v>
      </c>
    </row>
    <row r="133">
      <c r="A133" s="177" t="s">
        <v>577</v>
      </c>
      <c r="B133" s="6">
        <v>4.0</v>
      </c>
      <c r="C133" s="6">
        <v>3.0</v>
      </c>
      <c r="D133" s="161">
        <f>HISTORICO!$D134/HISTORICO!$C134</f>
        <v>0.2</v>
      </c>
    </row>
    <row r="134">
      <c r="A134" s="177" t="s">
        <v>576</v>
      </c>
      <c r="B134" s="6">
        <v>4.0</v>
      </c>
      <c r="C134" s="6">
        <v>3.0</v>
      </c>
      <c r="D134" s="161">
        <f>HISTORICO!$D135/HISTORICO!$C135</f>
        <v>0.8</v>
      </c>
    </row>
    <row r="135">
      <c r="A135" s="177" t="s">
        <v>668</v>
      </c>
      <c r="B135" s="6">
        <v>4.0</v>
      </c>
      <c r="C135" s="6">
        <v>2.0</v>
      </c>
      <c r="D135" s="161">
        <f>HISTORICO!$D136/HISTORICO!$C136</f>
        <v>0.5</v>
      </c>
    </row>
    <row r="136">
      <c r="A136" s="177" t="s">
        <v>730</v>
      </c>
      <c r="B136" s="6">
        <v>4.0</v>
      </c>
      <c r="C136" s="6">
        <v>1.0</v>
      </c>
      <c r="D136" s="161">
        <f>HISTORICO!$D137/HISTORICO!$C137</f>
        <v>0</v>
      </c>
    </row>
    <row r="137">
      <c r="A137" s="177" t="s">
        <v>717</v>
      </c>
      <c r="B137" s="6">
        <v>4.0</v>
      </c>
      <c r="C137" s="6">
        <v>1.0</v>
      </c>
      <c r="D137" s="161">
        <f>HISTORICO!$D138/HISTORICO!$C138</f>
        <v>0.75</v>
      </c>
    </row>
    <row r="138">
      <c r="A138" s="177" t="s">
        <v>716</v>
      </c>
      <c r="B138" s="6">
        <v>4.0</v>
      </c>
      <c r="C138" s="6">
        <v>1.0</v>
      </c>
      <c r="D138" s="161">
        <f>HISTORICO!$D139/HISTORICO!$C139</f>
        <v>0.25</v>
      </c>
    </row>
    <row r="139">
      <c r="A139" s="177" t="s">
        <v>714</v>
      </c>
      <c r="B139" s="6">
        <v>4.0</v>
      </c>
      <c r="C139" s="6">
        <v>1.0</v>
      </c>
      <c r="D139" s="161">
        <f>HISTORICO!$D140/HISTORICO!$C140</f>
        <v>0</v>
      </c>
    </row>
    <row r="140">
      <c r="A140" s="177" t="s">
        <v>712</v>
      </c>
      <c r="B140" s="6">
        <v>4.0</v>
      </c>
      <c r="C140" s="6">
        <v>1.0</v>
      </c>
      <c r="D140" s="161">
        <f>HISTORICO!$D141/HISTORICO!$C141</f>
        <v>0</v>
      </c>
    </row>
    <row r="141">
      <c r="A141" s="177" t="s">
        <v>715</v>
      </c>
      <c r="B141" s="6">
        <v>4.0</v>
      </c>
      <c r="C141" s="6">
        <v>1.0</v>
      </c>
      <c r="D141" s="161">
        <f>HISTORICO!$D142/HISTORICO!$C142</f>
        <v>0.5</v>
      </c>
    </row>
    <row r="142">
      <c r="A142" s="177" t="s">
        <v>720</v>
      </c>
      <c r="B142" s="6">
        <v>4.0</v>
      </c>
      <c r="C142" s="6">
        <v>1.0</v>
      </c>
      <c r="D142" s="161">
        <f>HISTORICO!$D143/HISTORICO!$C143</f>
        <v>0.75</v>
      </c>
    </row>
    <row r="143">
      <c r="A143" s="177" t="s">
        <v>802</v>
      </c>
      <c r="B143" s="6">
        <v>4.0</v>
      </c>
      <c r="C143" s="6">
        <v>0.0</v>
      </c>
      <c r="D143" s="161">
        <f>HISTORICO!$D144/HISTORICO!$C144</f>
        <v>0.5</v>
      </c>
    </row>
    <row r="144">
      <c r="A144" s="177" t="s">
        <v>809</v>
      </c>
      <c r="B144" s="6">
        <v>4.0</v>
      </c>
      <c r="C144" s="6">
        <v>0.0</v>
      </c>
      <c r="D144" s="161">
        <f>HISTORICO!$D145/HISTORICO!$C145</f>
        <v>0.5</v>
      </c>
    </row>
    <row r="145">
      <c r="A145" s="177" t="s">
        <v>722</v>
      </c>
      <c r="B145" s="6">
        <v>3.0</v>
      </c>
      <c r="C145" s="6">
        <v>1.0</v>
      </c>
      <c r="D145" s="161">
        <f>HISTORICO!$D146/HISTORICO!$C146</f>
        <v>0.3333333333</v>
      </c>
    </row>
    <row r="146">
      <c r="A146" s="177" t="s">
        <v>579</v>
      </c>
      <c r="B146" s="6">
        <v>3.0</v>
      </c>
      <c r="C146" s="6">
        <v>2.0</v>
      </c>
      <c r="D146" s="161">
        <f>HISTORICO!$D147/HISTORICO!$C147</f>
        <v>0.6666666667</v>
      </c>
    </row>
    <row r="147">
      <c r="A147" s="177" t="s">
        <v>545</v>
      </c>
      <c r="B147" s="6">
        <v>3.0</v>
      </c>
      <c r="C147" s="6">
        <v>2.0</v>
      </c>
      <c r="D147" s="161">
        <f>HISTORICO!$D148/HISTORICO!$C148</f>
        <v>0.3333333333</v>
      </c>
    </row>
    <row r="148">
      <c r="A148" s="177" t="s">
        <v>811</v>
      </c>
      <c r="B148" s="6">
        <v>3.0</v>
      </c>
      <c r="C148" s="6">
        <v>0.0</v>
      </c>
      <c r="D148" s="161">
        <f>HISTORICO!$D149/HISTORICO!$C149</f>
        <v>0.3333333333</v>
      </c>
    </row>
    <row r="149">
      <c r="A149" s="177" t="s">
        <v>766</v>
      </c>
      <c r="B149" s="6">
        <v>3.0</v>
      </c>
      <c r="C149" s="6">
        <v>1.0</v>
      </c>
      <c r="D149" s="161">
        <f>HISTORICO!$D150/HISTORICO!$C150</f>
        <v>0.5</v>
      </c>
    </row>
    <row r="150">
      <c r="A150" s="177" t="s">
        <v>656</v>
      </c>
      <c r="B150" s="6">
        <v>3.0</v>
      </c>
      <c r="C150" s="6">
        <v>1.0</v>
      </c>
      <c r="D150" s="161">
        <f>HISTORICO!$D151/HISTORICO!$C151</f>
        <v>0</v>
      </c>
    </row>
    <row r="151">
      <c r="A151" s="177" t="s">
        <v>659</v>
      </c>
      <c r="B151" s="6">
        <v>3.0</v>
      </c>
      <c r="C151" s="6">
        <v>1.0</v>
      </c>
      <c r="D151" s="161">
        <f>HISTORICO!$D152/HISTORICO!$C152</f>
        <v>0.5</v>
      </c>
    </row>
    <row r="152">
      <c r="A152" s="177" t="s">
        <v>653</v>
      </c>
      <c r="B152" s="6">
        <v>3.0</v>
      </c>
      <c r="C152" s="6">
        <v>1.0</v>
      </c>
      <c r="D152" s="161">
        <f>HISTORICO!$D153/HISTORICO!$C153</f>
        <v>0.5</v>
      </c>
    </row>
    <row r="153">
      <c r="A153" s="177" t="s">
        <v>652</v>
      </c>
      <c r="B153" s="6">
        <v>3.0</v>
      </c>
      <c r="C153" s="6">
        <v>1.0</v>
      </c>
      <c r="D153" s="161">
        <f>HISTORICO!$D154/HISTORICO!$C154</f>
        <v>0</v>
      </c>
    </row>
    <row r="154">
      <c r="A154" s="177" t="s">
        <v>650</v>
      </c>
      <c r="B154" s="6">
        <v>3.0</v>
      </c>
      <c r="C154" s="6">
        <v>1.0</v>
      </c>
      <c r="D154" s="161">
        <f>HISTORICO!$D155/HISTORICO!$C155</f>
        <v>0.5</v>
      </c>
    </row>
    <row r="155">
      <c r="A155" s="177" t="s">
        <v>643</v>
      </c>
      <c r="B155" s="6">
        <v>3.0</v>
      </c>
      <c r="C155" s="6">
        <v>1.0</v>
      </c>
      <c r="D155" s="161">
        <f>HISTORICO!$D156/HISTORICO!$C156</f>
        <v>0.5</v>
      </c>
    </row>
    <row r="156">
      <c r="A156" s="177" t="s">
        <v>648</v>
      </c>
      <c r="B156" s="6">
        <v>3.0</v>
      </c>
      <c r="C156" s="6">
        <v>1.0</v>
      </c>
      <c r="D156" s="161">
        <f>HISTORICO!$D157/HISTORICO!$C157</f>
        <v>0.5</v>
      </c>
    </row>
    <row r="157">
      <c r="A157" s="177" t="s">
        <v>645</v>
      </c>
      <c r="B157" s="6">
        <v>3.0</v>
      </c>
      <c r="C157" s="6">
        <v>1.0</v>
      </c>
      <c r="D157" s="161">
        <f>HISTORICO!$D158/HISTORICO!$C158</f>
        <v>0.5</v>
      </c>
    </row>
    <row r="158">
      <c r="A158" s="177" t="s">
        <v>644</v>
      </c>
      <c r="B158" s="6">
        <v>3.0</v>
      </c>
      <c r="C158" s="6">
        <v>1.0</v>
      </c>
      <c r="D158" s="161">
        <f>HISTORICO!$D159/HISTORICO!$C159</f>
        <v>1</v>
      </c>
    </row>
    <row r="159">
      <c r="A159" s="177" t="s">
        <v>778</v>
      </c>
      <c r="B159" s="6">
        <v>3.0</v>
      </c>
      <c r="C159" s="6">
        <v>0.0</v>
      </c>
      <c r="D159" s="161">
        <f>HISTORICO!$D160/HISTORICO!$C160</f>
        <v>0</v>
      </c>
    </row>
    <row r="160">
      <c r="A160" s="177" t="s">
        <v>408</v>
      </c>
      <c r="B160" s="6">
        <v>3.0</v>
      </c>
      <c r="C160" s="6">
        <v>0.0</v>
      </c>
      <c r="D160" s="161">
        <f>HISTORICO!$D161/HISTORICO!$C161</f>
        <v>0</v>
      </c>
    </row>
    <row r="161">
      <c r="A161" s="177" t="s">
        <v>552</v>
      </c>
      <c r="B161" s="6">
        <v>2.0</v>
      </c>
      <c r="C161" s="6">
        <v>0.0</v>
      </c>
      <c r="D161" s="161">
        <f>HISTORICO!$D162/HISTORICO!$C162</f>
        <v>0</v>
      </c>
    </row>
    <row r="162">
      <c r="A162" s="177" t="s">
        <v>550</v>
      </c>
      <c r="B162" s="6">
        <v>2.0</v>
      </c>
      <c r="C162" s="6">
        <v>0.0</v>
      </c>
      <c r="D162" s="161">
        <f>HISTORICO!$D163/HISTORICO!$C163</f>
        <v>1</v>
      </c>
    </row>
    <row r="163">
      <c r="A163" s="177" t="s">
        <v>539</v>
      </c>
      <c r="B163" s="6">
        <v>2.0</v>
      </c>
      <c r="C163" s="6">
        <v>0.0</v>
      </c>
      <c r="D163" s="161">
        <f>HISTORICO!$D164/HISTORICO!$C164</f>
        <v>0</v>
      </c>
    </row>
    <row r="164">
      <c r="A164" s="177" t="s">
        <v>810</v>
      </c>
      <c r="B164" s="6">
        <v>2.0</v>
      </c>
      <c r="C164" s="6">
        <v>0.0</v>
      </c>
      <c r="D164" s="161">
        <f>HISTORICO!$D165/HISTORICO!$C165</f>
        <v>0</v>
      </c>
    </row>
    <row r="165">
      <c r="A165" s="177" t="s">
        <v>463</v>
      </c>
      <c r="B165" s="6">
        <v>2.0</v>
      </c>
      <c r="C165" s="6">
        <v>1.0</v>
      </c>
      <c r="D165" s="161">
        <f>HISTORICO!$D166/HISTORICO!$C166</f>
        <v>0</v>
      </c>
    </row>
    <row r="166">
      <c r="A166" s="177" t="s">
        <v>569</v>
      </c>
      <c r="B166" s="6">
        <v>2.0</v>
      </c>
      <c r="C166" s="6">
        <v>2.0</v>
      </c>
      <c r="D166" s="161">
        <f>HISTORICO!$D167/HISTORICO!$C167</f>
        <v>1</v>
      </c>
    </row>
    <row r="167">
      <c r="A167" s="177" t="s">
        <v>599</v>
      </c>
      <c r="B167" s="6">
        <v>2.0</v>
      </c>
      <c r="C167" s="6">
        <v>1.0</v>
      </c>
      <c r="D167" s="161">
        <f>HISTORICO!$D168/HISTORICO!$C168</f>
        <v>0</v>
      </c>
    </row>
    <row r="168">
      <c r="A168" s="177" t="s">
        <v>598</v>
      </c>
      <c r="B168" s="6">
        <v>2.0</v>
      </c>
      <c r="C168" s="6">
        <v>1.0</v>
      </c>
      <c r="D168" s="161">
        <f>HISTORICO!$D169/HISTORICO!$C169</f>
        <v>0</v>
      </c>
    </row>
    <row r="169">
      <c r="A169" s="177" t="s">
        <v>596</v>
      </c>
      <c r="B169" s="6">
        <v>2.0</v>
      </c>
      <c r="C169" s="6">
        <v>1.0</v>
      </c>
      <c r="D169" s="161">
        <f>HISTORICO!$D170/HISTORICO!$C170</f>
        <v>0</v>
      </c>
    </row>
    <row r="170">
      <c r="A170" s="177" t="s">
        <v>34</v>
      </c>
      <c r="B170" s="6">
        <v>2.0</v>
      </c>
      <c r="C170" s="6">
        <v>1.0</v>
      </c>
      <c r="D170" s="161">
        <f>HISTORICO!$D171/HISTORICO!$C171</f>
        <v>1</v>
      </c>
    </row>
    <row r="171">
      <c r="A171" s="177" t="s">
        <v>605</v>
      </c>
      <c r="B171" s="6">
        <v>2.0</v>
      </c>
      <c r="C171" s="6">
        <v>1.0</v>
      </c>
      <c r="D171" s="161" t="str">
        <f>HISTORICO!$D172/HISTORICO!$C172</f>
        <v>#DIV/0!</v>
      </c>
    </row>
    <row r="172">
      <c r="A172" s="177" t="s">
        <v>593</v>
      </c>
      <c r="B172" s="6">
        <v>2.0</v>
      </c>
      <c r="C172" s="6">
        <v>1.0</v>
      </c>
      <c r="D172" s="161" t="str">
        <f>HISTORICO!$D173/HISTORICO!$C173</f>
        <v>#DIV/0!</v>
      </c>
    </row>
    <row r="173">
      <c r="A173" s="177" t="s">
        <v>592</v>
      </c>
      <c r="B173" s="6">
        <v>2.0</v>
      </c>
      <c r="C173" s="6">
        <v>1.0</v>
      </c>
      <c r="D173" s="161" t="str">
        <f>HISTORICO!$D174/HISTORICO!$C174</f>
        <v>#VALUE!</v>
      </c>
    </row>
    <row r="174">
      <c r="A174" s="177" t="s">
        <v>591</v>
      </c>
      <c r="B174" s="6">
        <v>2.0</v>
      </c>
      <c r="C174" s="6">
        <v>1.0</v>
      </c>
      <c r="D174" s="161">
        <f>HISTORICO!$D175/HISTORICO!$C175</f>
        <v>0.3535353535</v>
      </c>
    </row>
    <row r="175">
      <c r="A175" s="177" t="s">
        <v>590</v>
      </c>
      <c r="B175" s="6">
        <v>2.0</v>
      </c>
      <c r="C175" s="6">
        <v>1.0</v>
      </c>
      <c r="D175" s="161">
        <f>HISTORICO!$D176/HISTORICO!$C176</f>
        <v>0.2891566265</v>
      </c>
    </row>
    <row r="176">
      <c r="A176" s="177" t="s">
        <v>588</v>
      </c>
      <c r="B176" s="6">
        <v>2.0</v>
      </c>
      <c r="C176" s="6">
        <v>1.0</v>
      </c>
      <c r="D176" s="161">
        <f>HISTORICO!$D177/HISTORICO!$C177</f>
        <v>0.1666666667</v>
      </c>
    </row>
    <row r="177">
      <c r="A177" s="177" t="s">
        <v>587</v>
      </c>
      <c r="B177" s="6">
        <v>2.0</v>
      </c>
      <c r="C177" s="6">
        <v>1.0</v>
      </c>
      <c r="D177" s="161">
        <f>HISTORICO!$D178/HISTORICO!$C178</f>
        <v>0.1666666667</v>
      </c>
    </row>
    <row r="178">
      <c r="A178" s="177" t="s">
        <v>584</v>
      </c>
      <c r="B178" s="6">
        <v>2.0</v>
      </c>
      <c r="C178" s="6">
        <v>1.0</v>
      </c>
      <c r="D178" s="161">
        <f>HISTORICO!$D179/HISTORICO!$C179</f>
        <v>0.4651162791</v>
      </c>
    </row>
    <row r="179">
      <c r="A179" s="177" t="s">
        <v>671</v>
      </c>
      <c r="B179" s="6">
        <v>2.0</v>
      </c>
      <c r="C179" s="6">
        <v>1.0</v>
      </c>
      <c r="D179" s="161">
        <f>HISTORICO!$D180/HISTORICO!$C180</f>
        <v>0.4102564103</v>
      </c>
    </row>
    <row r="180">
      <c r="A180" s="177" t="s">
        <v>685</v>
      </c>
      <c r="B180" s="6">
        <v>2.0</v>
      </c>
      <c r="C180" s="6">
        <v>0.0</v>
      </c>
      <c r="D180" s="161">
        <f>HISTORICO!$D181/HISTORICO!$C181</f>
        <v>0.3333333333</v>
      </c>
    </row>
    <row r="181">
      <c r="A181" s="177" t="s">
        <v>718</v>
      </c>
      <c r="B181" s="6">
        <v>2.0</v>
      </c>
      <c r="C181" s="6">
        <v>0.0</v>
      </c>
      <c r="D181" s="161">
        <f>HISTORICO!$D182/HISTORICO!$C182</f>
        <v>0.3548387097</v>
      </c>
    </row>
    <row r="182">
      <c r="A182" s="177" t="s">
        <v>710</v>
      </c>
      <c r="B182" s="6">
        <v>2.0</v>
      </c>
      <c r="C182" s="6">
        <v>0.0</v>
      </c>
      <c r="D182" s="161">
        <f>HISTORICO!$D183/HISTORICO!$C183</f>
        <v>0.1</v>
      </c>
    </row>
    <row r="183">
      <c r="A183" s="177" t="s">
        <v>752</v>
      </c>
      <c r="B183" s="6">
        <v>2.0</v>
      </c>
      <c r="C183" s="6">
        <v>0.0</v>
      </c>
      <c r="D183" s="161">
        <f>HISTORICO!$D184/HISTORICO!$C184</f>
        <v>0.3703703704</v>
      </c>
    </row>
    <row r="184">
      <c r="A184" s="177" t="s">
        <v>805</v>
      </c>
      <c r="B184" s="6">
        <v>2.0</v>
      </c>
      <c r="C184" s="6">
        <v>0.0</v>
      </c>
      <c r="D184" s="161">
        <f>HISTORICO!$D185/HISTORICO!$C185</f>
        <v>0.4814814815</v>
      </c>
    </row>
    <row r="185">
      <c r="A185" s="177" t="s">
        <v>597</v>
      </c>
      <c r="B185" s="6">
        <v>1.0</v>
      </c>
      <c r="C185" s="6">
        <v>0.0</v>
      </c>
      <c r="D185" s="161">
        <f>HISTORICO!$D186/HISTORICO!$C186</f>
        <v>0.3076923077</v>
      </c>
    </row>
    <row r="186">
      <c r="A186" s="177" t="s">
        <v>655</v>
      </c>
      <c r="B186" s="6">
        <v>1.0</v>
      </c>
      <c r="C186" s="6">
        <v>0.0</v>
      </c>
      <c r="D186" s="161">
        <f>HISTORICO!$D187/HISTORICO!$C187</f>
        <v>0.32</v>
      </c>
    </row>
    <row r="187">
      <c r="A187" s="177" t="s">
        <v>859</v>
      </c>
      <c r="B187" s="6">
        <v>1.0</v>
      </c>
      <c r="C187" s="6">
        <v>1.0</v>
      </c>
      <c r="D187" s="161">
        <f>HISTORICO!$D188/HISTORICO!$C188</f>
        <v>0.32</v>
      </c>
    </row>
    <row r="188">
      <c r="A188" s="177" t="s">
        <v>860</v>
      </c>
      <c r="B188" s="6">
        <v>1.0</v>
      </c>
      <c r="C188" s="6">
        <v>1.0</v>
      </c>
      <c r="D188" s="161">
        <f>HISTORICO!$D189/HISTORICO!$C189</f>
        <v>0.16</v>
      </c>
    </row>
    <row r="189">
      <c r="A189" s="177" t="s">
        <v>861</v>
      </c>
      <c r="B189" s="6">
        <v>1.0</v>
      </c>
      <c r="C189" s="6">
        <v>1.0</v>
      </c>
      <c r="D189" s="161">
        <f>HISTORICO!$D190/HISTORICO!$C190</f>
        <v>0.3333333333</v>
      </c>
    </row>
    <row r="190">
      <c r="A190" s="177" t="s">
        <v>862</v>
      </c>
      <c r="B190" s="6">
        <v>1.0</v>
      </c>
      <c r="C190" s="6">
        <v>1.0</v>
      </c>
      <c r="D190" s="161">
        <f>HISTORICO!$D191/HISTORICO!$C191</f>
        <v>0.2173913043</v>
      </c>
    </row>
    <row r="191">
      <c r="A191" s="177" t="s">
        <v>863</v>
      </c>
      <c r="B191" s="6">
        <v>1.0</v>
      </c>
      <c r="C191" s="6">
        <v>1.0</v>
      </c>
      <c r="D191" s="161">
        <f>HISTORICO!$D192/HISTORICO!$C192</f>
        <v>0.3636363636</v>
      </c>
    </row>
    <row r="192">
      <c r="A192" s="177" t="s">
        <v>864</v>
      </c>
      <c r="B192" s="6">
        <v>1.0</v>
      </c>
      <c r="C192" s="6">
        <v>1.0</v>
      </c>
      <c r="D192" s="161">
        <f>HISTORICO!$D193/HISTORICO!$C193</f>
        <v>0.2380952381</v>
      </c>
    </row>
    <row r="193">
      <c r="A193" s="177" t="s">
        <v>572</v>
      </c>
      <c r="B193" s="6">
        <v>1.0</v>
      </c>
      <c r="C193" s="6">
        <v>1.0</v>
      </c>
      <c r="D193" s="161">
        <f>HISTORICO!$D194/HISTORICO!$C194</f>
        <v>0.5</v>
      </c>
    </row>
    <row r="194">
      <c r="A194" s="177" t="s">
        <v>571</v>
      </c>
      <c r="B194" s="6">
        <v>1.0</v>
      </c>
      <c r="C194" s="6">
        <v>1.0</v>
      </c>
      <c r="D194" s="161">
        <f>HISTORICO!$D195/HISTORICO!$C195</f>
        <v>0.6</v>
      </c>
    </row>
    <row r="195">
      <c r="A195" s="177" t="s">
        <v>865</v>
      </c>
      <c r="B195" s="6">
        <v>1.0</v>
      </c>
      <c r="C195" s="6">
        <v>1.0</v>
      </c>
      <c r="D195" s="161">
        <f>HISTORICO!$D196/HISTORICO!$C196</f>
        <v>0.45</v>
      </c>
    </row>
    <row r="196">
      <c r="A196" s="177" t="s">
        <v>497</v>
      </c>
      <c r="B196" s="6">
        <v>1.0</v>
      </c>
      <c r="C196" s="6">
        <v>0.0</v>
      </c>
      <c r="D196" s="161">
        <f>HISTORICO!$D197/HISTORICO!$C197</f>
        <v>0.45</v>
      </c>
    </row>
    <row r="197">
      <c r="A197" s="177" t="s">
        <v>639</v>
      </c>
      <c r="B197" s="6">
        <v>1.0</v>
      </c>
      <c r="C197" s="6">
        <v>1.0</v>
      </c>
      <c r="D197" s="161">
        <f>HISTORICO!$D198/HISTORICO!$C198</f>
        <v>0.3684210526</v>
      </c>
    </row>
    <row r="198">
      <c r="A198" s="177" t="s">
        <v>667</v>
      </c>
      <c r="B198" s="6">
        <v>1.0</v>
      </c>
      <c r="C198" s="6">
        <v>0.0</v>
      </c>
      <c r="D198" s="161">
        <f>HISTORICO!$D199/HISTORICO!$C199</f>
        <v>0.1578947368</v>
      </c>
    </row>
    <row r="199">
      <c r="A199" s="177" t="s">
        <v>693</v>
      </c>
      <c r="B199" s="6">
        <v>1.0</v>
      </c>
      <c r="C199" s="6">
        <v>0.0</v>
      </c>
      <c r="D199" s="161">
        <f>HISTORICO!$D200/HISTORICO!$C200</f>
        <v>0.2222222222</v>
      </c>
    </row>
    <row r="200">
      <c r="A200" s="177" t="s">
        <v>812</v>
      </c>
      <c r="B200" s="6">
        <v>1.0</v>
      </c>
      <c r="C200" s="6">
        <v>0.0</v>
      </c>
      <c r="D200" s="161">
        <f>HISTORICO!$D201/HISTORICO!$C201</f>
        <v>0.3888888889</v>
      </c>
    </row>
    <row r="201">
      <c r="A201" s="177" t="s">
        <v>738</v>
      </c>
      <c r="B201" s="6">
        <v>1.0</v>
      </c>
      <c r="C201" s="6">
        <v>0.0</v>
      </c>
      <c r="D201" s="161">
        <f>HISTORICO!$D202/HISTORICO!$C202</f>
        <v>0.2777777778</v>
      </c>
    </row>
    <row r="202">
      <c r="A202" s="177" t="s">
        <v>741</v>
      </c>
      <c r="B202" s="6">
        <v>1.0</v>
      </c>
      <c r="C202" s="6">
        <v>0.0</v>
      </c>
      <c r="D202" s="161">
        <f>HISTORICO!$D203/HISTORICO!$C203</f>
        <v>0.1666666667</v>
      </c>
    </row>
    <row r="203">
      <c r="A203" s="177" t="s">
        <v>553</v>
      </c>
      <c r="B203" s="6">
        <v>1.0</v>
      </c>
      <c r="C203" s="6">
        <v>0.0</v>
      </c>
      <c r="D203" s="161">
        <f>HISTORICO!$D204/HISTORICO!$C204</f>
        <v>0.5294117647</v>
      </c>
    </row>
    <row r="204">
      <c r="A204" s="177" t="s">
        <v>763</v>
      </c>
      <c r="B204" s="6">
        <v>1.0</v>
      </c>
      <c r="C204" s="6">
        <v>1.0</v>
      </c>
      <c r="D204" s="161">
        <f>HISTORICO!$D205/HISTORICO!$C205</f>
        <v>0.2352941176</v>
      </c>
    </row>
  </sheetData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56" t="s">
        <v>171</v>
      </c>
      <c r="B1" s="157" t="s">
        <v>1</v>
      </c>
      <c r="C1" s="157" t="s">
        <v>241</v>
      </c>
      <c r="D1" s="158" t="s">
        <v>842</v>
      </c>
    </row>
    <row r="2">
      <c r="A2" s="177" t="s">
        <v>59</v>
      </c>
      <c r="B2" s="169">
        <v>67.0</v>
      </c>
      <c r="C2" s="169">
        <v>20.0</v>
      </c>
      <c r="D2" s="161" t="str">
        <f>HISTORICO!$D3/HISTORICO!$C3</f>
        <v>#VALUE!</v>
      </c>
    </row>
    <row r="3">
      <c r="A3" s="177" t="s">
        <v>759</v>
      </c>
      <c r="B3" s="169">
        <v>47.0</v>
      </c>
      <c r="C3" s="169">
        <v>5.0</v>
      </c>
      <c r="D3" s="161">
        <f>HISTORICO!$D4/HISTORICO!$C4</f>
        <v>0.5714285714</v>
      </c>
    </row>
    <row r="4">
      <c r="A4" s="177" t="s">
        <v>786</v>
      </c>
      <c r="B4" s="169">
        <v>44.0</v>
      </c>
      <c r="C4" s="169">
        <v>7.0</v>
      </c>
      <c r="D4" s="161">
        <f>HISTORICO!$D5/HISTORICO!$C5</f>
        <v>0.5</v>
      </c>
    </row>
    <row r="5">
      <c r="A5" s="177" t="s">
        <v>47</v>
      </c>
      <c r="B5" s="169">
        <v>41.0</v>
      </c>
      <c r="C5" s="169">
        <v>14.0</v>
      </c>
      <c r="D5" s="161">
        <f>HISTORICO!$D6/HISTORICO!$C6</f>
        <v>0.5</v>
      </c>
    </row>
    <row r="6">
      <c r="A6" s="177" t="s">
        <v>785</v>
      </c>
      <c r="B6" s="169">
        <v>33.0</v>
      </c>
      <c r="C6" s="169">
        <v>4.0</v>
      </c>
      <c r="D6" s="161">
        <f>HISTORICO!$D7/HISTORICO!$C7</f>
        <v>0.3333333333</v>
      </c>
    </row>
    <row r="7">
      <c r="A7" s="177" t="s">
        <v>57</v>
      </c>
      <c r="B7" s="169">
        <v>31.0</v>
      </c>
      <c r="C7" s="169">
        <v>8.0</v>
      </c>
      <c r="D7" s="161">
        <f>HISTORICO!$D8/HISTORICO!$C8</f>
        <v>0.25</v>
      </c>
    </row>
    <row r="8">
      <c r="A8" s="177" t="s">
        <v>546</v>
      </c>
      <c r="B8" s="169">
        <v>30.0</v>
      </c>
      <c r="C8" s="169">
        <v>19.0</v>
      </c>
      <c r="D8" s="161">
        <f>HISTORICO!$D9/HISTORICO!$C9</f>
        <v>0.1666666667</v>
      </c>
    </row>
    <row r="9">
      <c r="A9" s="177" t="s">
        <v>673</v>
      </c>
      <c r="B9" s="169">
        <v>28.0</v>
      </c>
      <c r="C9" s="169">
        <v>10.0</v>
      </c>
      <c r="D9" s="161">
        <f>HISTORICO!$D10/HISTORICO!$C10</f>
        <v>0</v>
      </c>
    </row>
    <row r="10">
      <c r="A10" s="177" t="s">
        <v>684</v>
      </c>
      <c r="B10" s="169">
        <v>28.0</v>
      </c>
      <c r="C10" s="169">
        <v>10.0</v>
      </c>
      <c r="D10" s="161">
        <f>HISTORICO!$D11/HISTORICO!$C11</f>
        <v>0</v>
      </c>
    </row>
    <row r="11">
      <c r="A11" s="177" t="s">
        <v>90</v>
      </c>
      <c r="B11" s="169">
        <v>23.0</v>
      </c>
      <c r="C11" s="169">
        <v>7.0</v>
      </c>
      <c r="D11" s="161" t="str">
        <f>HISTORICO!$D12/HISTORICO!$C12</f>
        <v>#DIV/0!</v>
      </c>
    </row>
    <row r="12">
      <c r="A12" s="177" t="s">
        <v>758</v>
      </c>
      <c r="B12" s="169">
        <v>23.0</v>
      </c>
      <c r="C12" s="169">
        <v>7.0</v>
      </c>
      <c r="D12" s="161" t="str">
        <f>HISTORICO!$D13/HISTORICO!$C13</f>
        <v>#DIV/0!</v>
      </c>
    </row>
    <row r="13">
      <c r="A13" s="177" t="s">
        <v>810</v>
      </c>
      <c r="B13" s="169">
        <v>23.0</v>
      </c>
      <c r="C13" s="169">
        <v>2.0</v>
      </c>
      <c r="D13" s="161" t="str">
        <f>HISTORICO!$D14/HISTORICO!$C14</f>
        <v>#VALUE!</v>
      </c>
    </row>
    <row r="14">
      <c r="A14" s="177" t="s">
        <v>637</v>
      </c>
      <c r="B14" s="169">
        <v>23.0</v>
      </c>
      <c r="C14" s="169">
        <v>12.0</v>
      </c>
      <c r="D14" s="161">
        <f>HISTORICO!$D15/HISTORICO!$C15</f>
        <v>0.2674418605</v>
      </c>
    </row>
    <row r="15">
      <c r="A15" s="177" t="s">
        <v>734</v>
      </c>
      <c r="B15" s="169">
        <v>22.0</v>
      </c>
      <c r="C15" s="169">
        <v>6.0</v>
      </c>
      <c r="D15" s="161">
        <f>HISTORICO!$D16/HISTORICO!$C16</f>
        <v>0.3181818182</v>
      </c>
    </row>
    <row r="16">
      <c r="A16" s="177" t="s">
        <v>691</v>
      </c>
      <c r="B16" s="169">
        <v>21.0</v>
      </c>
      <c r="C16" s="169">
        <v>7.0</v>
      </c>
      <c r="D16" s="161">
        <f>HISTORICO!$D17/HISTORICO!$C17</f>
        <v>0.35</v>
      </c>
    </row>
    <row r="17">
      <c r="A17" s="177" t="s">
        <v>693</v>
      </c>
      <c r="B17" s="169">
        <v>20.0</v>
      </c>
      <c r="C17" s="169">
        <v>7.0</v>
      </c>
      <c r="D17" s="161">
        <f>HISTORICO!$D18/HISTORICO!$C18</f>
        <v>0.3947368421</v>
      </c>
    </row>
    <row r="18">
      <c r="A18" s="177" t="s">
        <v>725</v>
      </c>
      <c r="B18" s="169">
        <v>18.0</v>
      </c>
      <c r="C18" s="169">
        <v>5.0</v>
      </c>
      <c r="D18" s="161">
        <f>HISTORICO!$D19/HISTORICO!$C19</f>
        <v>0.1621621622</v>
      </c>
    </row>
    <row r="19">
      <c r="A19" s="177" t="s">
        <v>671</v>
      </c>
      <c r="B19" s="169">
        <v>16.0</v>
      </c>
      <c r="C19" s="169">
        <v>6.0</v>
      </c>
      <c r="D19" s="161">
        <f>HISTORICO!$D20/HISTORICO!$C20</f>
        <v>0.3142857143</v>
      </c>
    </row>
    <row r="20">
      <c r="A20" s="177" t="s">
        <v>73</v>
      </c>
      <c r="B20" s="169">
        <v>16.0</v>
      </c>
      <c r="C20" s="169">
        <v>1.0</v>
      </c>
      <c r="D20" s="161">
        <f>HISTORICO!$D21/HISTORICO!$C21</f>
        <v>0.25</v>
      </c>
    </row>
    <row r="21">
      <c r="A21" s="177" t="s">
        <v>687</v>
      </c>
      <c r="B21" s="169">
        <v>14.0</v>
      </c>
      <c r="C21" s="169">
        <v>5.0</v>
      </c>
      <c r="D21" s="161">
        <f>HISTORICO!$D22/HISTORICO!$C22</f>
        <v>0.3214285714</v>
      </c>
    </row>
    <row r="22">
      <c r="A22" s="177" t="s">
        <v>70</v>
      </c>
      <c r="B22" s="169">
        <v>13.0</v>
      </c>
      <c r="C22" s="169">
        <v>3.0</v>
      </c>
      <c r="D22" s="161">
        <f>HISTORICO!$D23/HISTORICO!$C23</f>
        <v>0.3214285714</v>
      </c>
    </row>
    <row r="23">
      <c r="A23" s="177" t="s">
        <v>740</v>
      </c>
      <c r="B23" s="169">
        <v>11.0</v>
      </c>
      <c r="C23" s="169">
        <v>3.0</v>
      </c>
      <c r="D23" s="161">
        <f>HISTORICO!$D24/HISTORICO!$C24</f>
        <v>0.2962962963</v>
      </c>
    </row>
    <row r="24">
      <c r="A24" s="177" t="s">
        <v>741</v>
      </c>
      <c r="B24" s="169">
        <v>11.0</v>
      </c>
      <c r="C24" s="169">
        <v>3.0</v>
      </c>
      <c r="D24" s="161">
        <f>HISTORICO!$D25/HISTORICO!$C25</f>
        <v>0.32</v>
      </c>
    </row>
    <row r="25">
      <c r="A25" s="177" t="s">
        <v>800</v>
      </c>
      <c r="B25" s="169">
        <v>10.0</v>
      </c>
      <c r="C25" s="169">
        <v>2.0</v>
      </c>
      <c r="D25" s="161">
        <f>HISTORICO!$D26/HISTORICO!$C26</f>
        <v>0.2173913043</v>
      </c>
    </row>
    <row r="26">
      <c r="A26" s="177" t="s">
        <v>381</v>
      </c>
      <c r="B26" s="169">
        <v>9.0</v>
      </c>
      <c r="C26" s="169">
        <v>4.0</v>
      </c>
      <c r="D26" s="161">
        <f>HISTORICO!$D27/HISTORICO!$C27</f>
        <v>0.347826087</v>
      </c>
    </row>
    <row r="27">
      <c r="A27" s="177" t="s">
        <v>752</v>
      </c>
      <c r="B27" s="169">
        <v>9.0</v>
      </c>
      <c r="C27" s="169">
        <v>2.0</v>
      </c>
      <c r="D27" s="161">
        <f>HISTORICO!$D28/HISTORICO!$C28</f>
        <v>0.2857142857</v>
      </c>
    </row>
    <row r="28">
      <c r="A28" s="177" t="s">
        <v>87</v>
      </c>
      <c r="B28" s="169">
        <v>9.0</v>
      </c>
      <c r="C28" s="169">
        <v>3.0</v>
      </c>
      <c r="D28" s="161">
        <f>HISTORICO!$D29/HISTORICO!$C29</f>
        <v>0.4285714286</v>
      </c>
    </row>
    <row r="29">
      <c r="A29" s="177" t="s">
        <v>662</v>
      </c>
      <c r="B29" s="169">
        <v>9.0</v>
      </c>
      <c r="C29" s="169">
        <v>5.0</v>
      </c>
      <c r="D29" s="161">
        <f>HISTORICO!$D30/HISTORICO!$C30</f>
        <v>0.1428571429</v>
      </c>
    </row>
    <row r="30">
      <c r="A30" s="177" t="s">
        <v>805</v>
      </c>
      <c r="B30" s="169">
        <v>9.0</v>
      </c>
      <c r="C30" s="169">
        <v>1.0</v>
      </c>
      <c r="D30" s="161">
        <f>HISTORICO!$D31/HISTORICO!$C31</f>
        <v>0.2380952381</v>
      </c>
    </row>
    <row r="31">
      <c r="A31" s="177" t="s">
        <v>694</v>
      </c>
      <c r="B31" s="169">
        <v>9.0</v>
      </c>
      <c r="C31" s="169">
        <v>2.0</v>
      </c>
      <c r="D31" s="161">
        <f>HISTORICO!$D32/HISTORICO!$C32</f>
        <v>0.3</v>
      </c>
    </row>
    <row r="32">
      <c r="A32" s="177" t="s">
        <v>674</v>
      </c>
      <c r="B32" s="169">
        <v>9.0</v>
      </c>
      <c r="C32" s="169">
        <v>3.0</v>
      </c>
      <c r="D32" s="161">
        <f>HISTORICO!$D33/HISTORICO!$C33</f>
        <v>0.2222222222</v>
      </c>
    </row>
    <row r="33">
      <c r="A33" s="177" t="s">
        <v>497</v>
      </c>
      <c r="B33" s="169">
        <v>8.0</v>
      </c>
      <c r="C33" s="169">
        <v>5.0</v>
      </c>
      <c r="D33" s="161">
        <f>HISTORICO!$D34/HISTORICO!$C34</f>
        <v>0.2941176471</v>
      </c>
    </row>
    <row r="34">
      <c r="A34" s="177" t="s">
        <v>72</v>
      </c>
      <c r="B34" s="169">
        <v>8.0</v>
      </c>
      <c r="C34" s="169">
        <v>2.0</v>
      </c>
      <c r="D34" s="161">
        <f>HISTORICO!$D35/HISTORICO!$C35</f>
        <v>0.4375</v>
      </c>
    </row>
    <row r="35">
      <c r="A35" s="177" t="s">
        <v>498</v>
      </c>
      <c r="B35" s="169">
        <v>8.0</v>
      </c>
      <c r="C35" s="169">
        <v>0.0</v>
      </c>
      <c r="D35" s="161">
        <f>HISTORICO!$D36/HISTORICO!$C36</f>
        <v>0.1333333333</v>
      </c>
    </row>
    <row r="36">
      <c r="A36" s="177" t="s">
        <v>761</v>
      </c>
      <c r="B36" s="169">
        <v>8.0</v>
      </c>
      <c r="C36" s="169">
        <v>1.0</v>
      </c>
      <c r="D36" s="161">
        <f>HISTORICO!$D37/HISTORICO!$C37</f>
        <v>0.3333333333</v>
      </c>
    </row>
    <row r="37">
      <c r="A37" s="177" t="s">
        <v>731</v>
      </c>
      <c r="B37" s="169">
        <v>7.0</v>
      </c>
      <c r="C37" s="169">
        <v>2.0</v>
      </c>
      <c r="D37" s="161">
        <f>HISTORICO!$D38/HISTORICO!$C38</f>
        <v>0.2666666667</v>
      </c>
    </row>
    <row r="38">
      <c r="A38" s="177" t="s">
        <v>809</v>
      </c>
      <c r="B38" s="169">
        <v>6.0</v>
      </c>
      <c r="C38" s="169">
        <v>1.0</v>
      </c>
      <c r="D38" s="161">
        <f>HISTORICO!$D39/HISTORICO!$C39</f>
        <v>0.2</v>
      </c>
    </row>
    <row r="39">
      <c r="A39" s="177" t="s">
        <v>706</v>
      </c>
      <c r="B39" s="169">
        <v>6.0</v>
      </c>
      <c r="C39" s="169">
        <v>2.0</v>
      </c>
      <c r="D39" s="161">
        <f>HISTORICO!$D40/HISTORICO!$C40</f>
        <v>0.5</v>
      </c>
    </row>
    <row r="40">
      <c r="A40" s="177" t="s">
        <v>777</v>
      </c>
      <c r="B40" s="169">
        <v>6.0</v>
      </c>
      <c r="C40" s="169">
        <v>1.0</v>
      </c>
      <c r="D40" s="161">
        <f>HISTORICO!$D41/HISTORICO!$C41</f>
        <v>0</v>
      </c>
    </row>
    <row r="41">
      <c r="A41" s="177" t="s">
        <v>550</v>
      </c>
      <c r="B41" s="169">
        <v>5.0</v>
      </c>
      <c r="C41" s="169">
        <v>1.0</v>
      </c>
      <c r="D41" s="161">
        <f>HISTORICO!$D42/HISTORICO!$C42</f>
        <v>0.3333333333</v>
      </c>
    </row>
    <row r="42">
      <c r="A42" s="177" t="s">
        <v>452</v>
      </c>
      <c r="B42" s="169">
        <v>5.0</v>
      </c>
      <c r="C42" s="169">
        <v>2.0</v>
      </c>
      <c r="D42" s="161">
        <f>HISTORICO!$D43/HISTORICO!$C43</f>
        <v>0.4166666667</v>
      </c>
    </row>
    <row r="43">
      <c r="A43" s="177" t="s">
        <v>42</v>
      </c>
      <c r="B43" s="169">
        <v>5.0</v>
      </c>
      <c r="C43" s="169">
        <v>1.0</v>
      </c>
      <c r="D43" s="161">
        <f>HISTORICO!$D44/HISTORICO!$C44</f>
        <v>0.4545454545</v>
      </c>
    </row>
    <row r="44">
      <c r="A44" s="177" t="s">
        <v>606</v>
      </c>
      <c r="B44" s="169">
        <v>5.0</v>
      </c>
      <c r="C44" s="169">
        <v>4.0</v>
      </c>
      <c r="D44" s="161">
        <f>HISTORICO!$D45/HISTORICO!$C45</f>
        <v>0.4</v>
      </c>
    </row>
    <row r="45">
      <c r="A45" s="177" t="s">
        <v>450</v>
      </c>
      <c r="B45" s="169">
        <v>4.0</v>
      </c>
      <c r="C45" s="169">
        <v>2.0</v>
      </c>
      <c r="D45" s="161">
        <f>HISTORICO!$D46/HISTORICO!$C46</f>
        <v>0.4</v>
      </c>
    </row>
    <row r="46">
      <c r="A46" s="177" t="s">
        <v>551</v>
      </c>
      <c r="B46" s="169">
        <v>4.0</v>
      </c>
      <c r="C46" s="169">
        <v>0.0</v>
      </c>
      <c r="D46" s="161">
        <f>HISTORICO!$D47/HISTORICO!$C47</f>
        <v>0.5</v>
      </c>
    </row>
    <row r="47">
      <c r="A47" s="177" t="s">
        <v>629</v>
      </c>
      <c r="B47" s="6">
        <v>4.0</v>
      </c>
      <c r="C47" s="6">
        <v>3.0</v>
      </c>
      <c r="D47" s="161">
        <f>HISTORICO!$D48/HISTORICO!$C48</f>
        <v>0.1</v>
      </c>
    </row>
    <row r="48">
      <c r="A48" s="177" t="s">
        <v>742</v>
      </c>
      <c r="B48" s="6">
        <v>4.0</v>
      </c>
      <c r="C48" s="6">
        <v>1.0</v>
      </c>
      <c r="D48" s="161">
        <f>HISTORICO!$D49/HISTORICO!$C49</f>
        <v>0.3333333333</v>
      </c>
    </row>
    <row r="49">
      <c r="A49" s="177" t="s">
        <v>728</v>
      </c>
      <c r="B49" s="6">
        <v>4.0</v>
      </c>
      <c r="C49" s="6">
        <v>0.0</v>
      </c>
      <c r="D49" s="161">
        <f>HISTORICO!$D50/HISTORICO!$C50</f>
        <v>0.1111111111</v>
      </c>
    </row>
    <row r="50">
      <c r="A50" s="177" t="s">
        <v>787</v>
      </c>
      <c r="B50" s="6">
        <v>4.0</v>
      </c>
      <c r="C50" s="6">
        <v>0.0</v>
      </c>
      <c r="D50" s="161">
        <f>HISTORICO!$D51/HISTORICO!$C51</f>
        <v>0.25</v>
      </c>
    </row>
    <row r="51">
      <c r="A51" s="177" t="s">
        <v>735</v>
      </c>
      <c r="B51" s="6">
        <v>4.0</v>
      </c>
      <c r="C51" s="6">
        <v>2.0</v>
      </c>
      <c r="D51" s="161">
        <f>HISTORICO!$D52/HISTORICO!$C52</f>
        <v>0.25</v>
      </c>
    </row>
    <row r="52">
      <c r="A52" s="177" t="s">
        <v>436</v>
      </c>
      <c r="B52" s="6">
        <v>4.0</v>
      </c>
      <c r="C52" s="6">
        <v>3.0</v>
      </c>
      <c r="D52" s="161">
        <f>HISTORICO!$D53/HISTORICO!$C53</f>
        <v>0.125</v>
      </c>
    </row>
    <row r="53">
      <c r="A53" s="177" t="s">
        <v>667</v>
      </c>
      <c r="B53" s="6">
        <v>4.0</v>
      </c>
      <c r="C53" s="6">
        <v>2.0</v>
      </c>
      <c r="D53" s="161">
        <f>HISTORICO!$D54/HISTORICO!$C54</f>
        <v>0.625</v>
      </c>
    </row>
    <row r="54">
      <c r="A54" s="177" t="s">
        <v>708</v>
      </c>
      <c r="B54" s="6">
        <v>4.0</v>
      </c>
      <c r="C54" s="6">
        <v>2.0</v>
      </c>
      <c r="D54" s="161">
        <f>HISTORICO!$D55/HISTORICO!$C55</f>
        <v>0.2857142857</v>
      </c>
    </row>
    <row r="55">
      <c r="A55" s="177" t="s">
        <v>446</v>
      </c>
      <c r="B55" s="6">
        <v>3.0</v>
      </c>
      <c r="C55" s="6">
        <v>1.0</v>
      </c>
      <c r="D55" s="161">
        <f>HISTORICO!$D56/HISTORICO!$C56</f>
        <v>0.1428571429</v>
      </c>
    </row>
    <row r="56">
      <c r="A56" s="177" t="s">
        <v>613</v>
      </c>
      <c r="B56" s="6">
        <v>3.0</v>
      </c>
      <c r="C56" s="6">
        <v>2.0</v>
      </c>
      <c r="D56" s="161">
        <f>HISTORICO!$D57/HISTORICO!$C57</f>
        <v>0</v>
      </c>
    </row>
    <row r="57">
      <c r="A57" s="177" t="s">
        <v>647</v>
      </c>
      <c r="B57" s="6">
        <v>3.0</v>
      </c>
      <c r="C57" s="6">
        <v>1.0</v>
      </c>
      <c r="D57" s="161">
        <f>HISTORICO!$D58/HISTORICO!$C58</f>
        <v>0.3333333333</v>
      </c>
    </row>
    <row r="58">
      <c r="A58" s="177" t="s">
        <v>646</v>
      </c>
      <c r="B58" s="6">
        <v>3.0</v>
      </c>
      <c r="C58" s="6">
        <v>1.0</v>
      </c>
      <c r="D58" s="161">
        <f>HISTORICO!$D59/HISTORICO!$C59</f>
        <v>0.6666666667</v>
      </c>
    </row>
    <row r="59">
      <c r="A59" s="177" t="s">
        <v>92</v>
      </c>
      <c r="B59" s="6">
        <v>2.0</v>
      </c>
      <c r="C59" s="6">
        <v>1.0</v>
      </c>
      <c r="D59" s="161">
        <f>HISTORICO!$D60/HISTORICO!$C60</f>
        <v>0.3333333333</v>
      </c>
    </row>
    <row r="60">
      <c r="A60" s="177" t="s">
        <v>739</v>
      </c>
      <c r="B60" s="6">
        <v>2.0</v>
      </c>
      <c r="C60" s="6">
        <v>0.0</v>
      </c>
      <c r="D60" s="161">
        <f>HISTORICO!$D61/HISTORICO!$C61</f>
        <v>0.2</v>
      </c>
    </row>
    <row r="61">
      <c r="A61" s="177" t="s">
        <v>719</v>
      </c>
      <c r="B61" s="6">
        <v>2.0</v>
      </c>
      <c r="C61" s="6">
        <v>1.0</v>
      </c>
      <c r="D61" s="161">
        <f>HISTORICO!$D62/HISTORICO!$C62</f>
        <v>0.5</v>
      </c>
    </row>
    <row r="62">
      <c r="A62" s="177" t="s">
        <v>730</v>
      </c>
      <c r="B62" s="6">
        <v>2.0</v>
      </c>
      <c r="C62" s="6">
        <v>1.0</v>
      </c>
      <c r="D62" s="161">
        <f>HISTORICO!$D63/HISTORICO!$C63</f>
        <v>0</v>
      </c>
    </row>
    <row r="63">
      <c r="A63" s="177" t="s">
        <v>724</v>
      </c>
      <c r="B63" s="6">
        <v>2.0</v>
      </c>
      <c r="C63" s="6">
        <v>0.0</v>
      </c>
      <c r="D63" s="161">
        <f>HISTORICO!$D64/HISTORICO!$C64</f>
        <v>0.5</v>
      </c>
    </row>
    <row r="64">
      <c r="A64" s="177" t="s">
        <v>445</v>
      </c>
      <c r="B64" s="6">
        <v>2.0</v>
      </c>
      <c r="C64" s="6">
        <v>1.0</v>
      </c>
      <c r="D64" s="161">
        <f>HISTORICO!$D65/HISTORICO!$C65</f>
        <v>0.25</v>
      </c>
    </row>
    <row r="65">
      <c r="A65" s="177" t="s">
        <v>649</v>
      </c>
      <c r="B65" s="6">
        <v>2.0</v>
      </c>
      <c r="C65" s="6">
        <v>1.0</v>
      </c>
      <c r="D65" s="161">
        <f>HISTORICO!$D66/HISTORICO!$C66</f>
        <v>0.75</v>
      </c>
    </row>
    <row r="66">
      <c r="A66" s="177" t="s">
        <v>463</v>
      </c>
      <c r="B66" s="6">
        <v>2.0</v>
      </c>
      <c r="C66" s="6">
        <v>1.0</v>
      </c>
      <c r="D66" s="161">
        <f>HISTORICO!$D67/HISTORICO!$C67</f>
        <v>0.25</v>
      </c>
    </row>
    <row r="67">
      <c r="A67" s="177" t="s">
        <v>603</v>
      </c>
      <c r="B67" s="6">
        <v>2.0</v>
      </c>
      <c r="C67" s="6">
        <v>1.0</v>
      </c>
      <c r="D67" s="161">
        <f>HISTORICO!$D68/HISTORICO!$C68</f>
        <v>0.5</v>
      </c>
    </row>
    <row r="68">
      <c r="A68" s="177" t="s">
        <v>567</v>
      </c>
      <c r="B68" s="6">
        <v>2.0</v>
      </c>
      <c r="C68" s="6">
        <v>2.0</v>
      </c>
      <c r="D68" s="161">
        <f>HISTORICO!$D69/HISTORICO!$C69</f>
        <v>0.25</v>
      </c>
    </row>
    <row r="69">
      <c r="A69" s="177" t="s">
        <v>553</v>
      </c>
      <c r="B69" s="6">
        <v>2.0</v>
      </c>
      <c r="C69" s="6">
        <v>0.0</v>
      </c>
      <c r="D69" s="161">
        <f>HISTORICO!$D70/HISTORICO!$C70</f>
        <v>0.3333333333</v>
      </c>
    </row>
    <row r="70">
      <c r="A70" s="177" t="s">
        <v>685</v>
      </c>
      <c r="B70" s="6">
        <v>1.0</v>
      </c>
      <c r="C70" s="6">
        <v>0.0</v>
      </c>
      <c r="D70" s="161">
        <f>HISTORICO!$D71/HISTORICO!$C71</f>
        <v>0.3333333333</v>
      </c>
    </row>
    <row r="71">
      <c r="A71" s="177" t="s">
        <v>681</v>
      </c>
      <c r="B71" s="6">
        <v>1.0</v>
      </c>
      <c r="C71" s="6">
        <v>0.0</v>
      </c>
      <c r="D71" s="161">
        <f>HISTORICO!$D72/HISTORICO!$C72</f>
        <v>0.6666666667</v>
      </c>
    </row>
    <row r="72">
      <c r="A72" s="177" t="s">
        <v>639</v>
      </c>
      <c r="B72" s="6">
        <v>1.0</v>
      </c>
      <c r="C72" s="6">
        <v>1.0</v>
      </c>
      <c r="D72" s="161">
        <f>HISTORICO!$D73/HISTORICO!$C73</f>
        <v>0.3333333333</v>
      </c>
    </row>
    <row r="73">
      <c r="A73" s="177" t="s">
        <v>657</v>
      </c>
      <c r="B73" s="6">
        <v>1.0</v>
      </c>
      <c r="C73" s="6">
        <v>0.0</v>
      </c>
      <c r="D73" s="161">
        <f>HISTORICO!$D74/HISTORICO!$C74</f>
        <v>0.3333333333</v>
      </c>
    </row>
    <row r="74">
      <c r="A74" s="177" t="s">
        <v>718</v>
      </c>
      <c r="B74" s="6">
        <v>1.0</v>
      </c>
      <c r="C74" s="6">
        <v>0.0</v>
      </c>
      <c r="D74" s="161">
        <f>HISTORICO!$D75/HISTORICO!$C75</f>
        <v>0</v>
      </c>
    </row>
    <row r="75">
      <c r="A75" s="177" t="s">
        <v>368</v>
      </c>
      <c r="B75" s="6">
        <v>1.0</v>
      </c>
      <c r="C75" s="6">
        <v>0.0</v>
      </c>
      <c r="D75" s="161">
        <f>HISTORICO!$D76/HISTORICO!$C76</f>
        <v>0.5</v>
      </c>
    </row>
    <row r="76">
      <c r="A76" s="177" t="s">
        <v>857</v>
      </c>
      <c r="B76" s="6">
        <v>1.0</v>
      </c>
      <c r="C76" s="6">
        <v>1.0</v>
      </c>
      <c r="D76" s="161">
        <f>HISTORICO!$D77/HISTORICO!$C77</f>
        <v>0.5</v>
      </c>
    </row>
    <row r="77">
      <c r="A77" s="177" t="s">
        <v>655</v>
      </c>
      <c r="B77" s="6">
        <v>1.0</v>
      </c>
      <c r="C77" s="6">
        <v>0.0</v>
      </c>
      <c r="D77" s="161">
        <f>HISTORICO!$D78/HISTORICO!$C78</f>
        <v>0.5</v>
      </c>
    </row>
    <row r="78">
      <c r="A78" s="177" t="s">
        <v>813</v>
      </c>
      <c r="B78" s="6">
        <v>1.0</v>
      </c>
      <c r="C78" s="6">
        <v>0.0</v>
      </c>
      <c r="D78" s="161">
        <f>HISTORICO!$D79/HISTORICO!$C79</f>
        <v>0.5</v>
      </c>
    </row>
    <row r="79">
      <c r="A79" s="177" t="s">
        <v>539</v>
      </c>
      <c r="B79" s="6">
        <v>1.0</v>
      </c>
      <c r="C79" s="6">
        <v>0.0</v>
      </c>
      <c r="D79" s="161">
        <f>HISTORICO!$D80/HISTORICO!$C80</f>
        <v>0.5</v>
      </c>
    </row>
    <row r="80">
      <c r="A80" s="177" t="s">
        <v>858</v>
      </c>
      <c r="B80" s="6">
        <v>1.0</v>
      </c>
      <c r="C80" s="6">
        <v>1.0</v>
      </c>
      <c r="D80" s="161">
        <f>HISTORICO!$D81/HISTORICO!$C81</f>
        <v>1</v>
      </c>
    </row>
  </sheetData>
  <drawing r:id="rId1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6.71"/>
  </cols>
  <sheetData>
    <row r="1">
      <c r="B1" s="156" t="s">
        <v>171</v>
      </c>
      <c r="C1" s="157" t="s">
        <v>241</v>
      </c>
      <c r="D1" s="158" t="s">
        <v>842</v>
      </c>
    </row>
    <row r="2">
      <c r="A2" s="167" t="s">
        <v>59</v>
      </c>
      <c r="B2" s="169">
        <v>86.0</v>
      </c>
      <c r="C2" s="169">
        <v>23.0</v>
      </c>
      <c r="D2" s="161" t="str">
        <f>HISTORICO!$D3/HISTORICO!$C3</f>
        <v>#VALUE!</v>
      </c>
    </row>
    <row r="3">
      <c r="A3" s="167" t="s">
        <v>47</v>
      </c>
      <c r="B3" s="169">
        <v>66.0</v>
      </c>
      <c r="C3" s="169">
        <v>21.0</v>
      </c>
      <c r="D3" s="161">
        <f>HISTORICO!$D4/HISTORICO!$C4</f>
        <v>0.5714285714</v>
      </c>
    </row>
    <row r="4">
      <c r="A4" s="167" t="s">
        <v>381</v>
      </c>
      <c r="B4" s="169">
        <v>40.0</v>
      </c>
      <c r="C4" s="169">
        <v>14.0</v>
      </c>
      <c r="D4" s="161">
        <f>HISTORICO!$D5/HISTORICO!$C5</f>
        <v>0.5</v>
      </c>
    </row>
    <row r="5">
      <c r="A5" s="167" t="s">
        <v>90</v>
      </c>
      <c r="B5" s="169">
        <v>38.0</v>
      </c>
      <c r="C5" s="169">
        <v>15.0</v>
      </c>
      <c r="D5" s="161">
        <f>HISTORICO!$D6/HISTORICO!$C6</f>
        <v>0.5</v>
      </c>
    </row>
    <row r="6">
      <c r="A6" s="167" t="s">
        <v>758</v>
      </c>
      <c r="B6" s="169">
        <v>37.0</v>
      </c>
      <c r="C6" s="169">
        <v>6.0</v>
      </c>
      <c r="D6" s="161">
        <f>HISTORICO!$D7/HISTORICO!$C7</f>
        <v>0.3333333333</v>
      </c>
    </row>
    <row r="7">
      <c r="A7" s="167" t="s">
        <v>723</v>
      </c>
      <c r="B7" s="169">
        <v>35.0</v>
      </c>
      <c r="C7" s="169">
        <v>11.0</v>
      </c>
      <c r="D7" s="161">
        <f>HISTORICO!$D8/HISTORICO!$C8</f>
        <v>0.25</v>
      </c>
    </row>
    <row r="8">
      <c r="A8" s="167" t="s">
        <v>550</v>
      </c>
      <c r="B8" s="169">
        <v>32.0</v>
      </c>
      <c r="C8" s="169">
        <v>8.0</v>
      </c>
      <c r="D8" s="161">
        <f>HISTORICO!$D9/HISTORICO!$C9</f>
        <v>0.1666666667</v>
      </c>
    </row>
    <row r="9">
      <c r="A9" s="167" t="s">
        <v>725</v>
      </c>
      <c r="B9" s="169">
        <v>28.0</v>
      </c>
      <c r="C9" s="169">
        <v>9.0</v>
      </c>
      <c r="D9" s="161">
        <f>HISTORICO!$D10/HISTORICO!$C10</f>
        <v>0</v>
      </c>
    </row>
    <row r="10">
      <c r="A10" s="167" t="s">
        <v>446</v>
      </c>
      <c r="B10" s="169">
        <v>28.0</v>
      </c>
      <c r="C10" s="169">
        <v>9.0</v>
      </c>
      <c r="D10" s="161">
        <f>HISTORICO!$D11/HISTORICO!$C11</f>
        <v>0</v>
      </c>
    </row>
    <row r="11">
      <c r="A11" s="167" t="s">
        <v>450</v>
      </c>
      <c r="B11" s="169">
        <v>27.0</v>
      </c>
      <c r="C11" s="169">
        <v>8.0</v>
      </c>
      <c r="D11" s="161" t="str">
        <f>HISTORICO!$D12/HISTORICO!$C12</f>
        <v>#DIV/0!</v>
      </c>
    </row>
    <row r="12">
      <c r="A12" s="167" t="s">
        <v>70</v>
      </c>
      <c r="B12" s="169">
        <v>25.0</v>
      </c>
      <c r="C12" s="169">
        <v>8.0</v>
      </c>
      <c r="D12" s="161" t="str">
        <f>HISTORICO!$D13/HISTORICO!$C13</f>
        <v>#DIV/0!</v>
      </c>
    </row>
    <row r="13">
      <c r="A13" s="167" t="s">
        <v>759</v>
      </c>
      <c r="B13" s="169">
        <v>23.0</v>
      </c>
      <c r="C13" s="169">
        <v>5.0</v>
      </c>
      <c r="D13" s="161" t="str">
        <f>HISTORICO!$D14/HISTORICO!$C14</f>
        <v>#VALUE!</v>
      </c>
    </row>
    <row r="14">
      <c r="A14" s="167" t="s">
        <v>92</v>
      </c>
      <c r="B14" s="169">
        <v>23.0</v>
      </c>
      <c r="C14" s="169">
        <v>8.0</v>
      </c>
      <c r="D14" s="161">
        <f>HISTORICO!$D15/HISTORICO!$C15</f>
        <v>0.2674418605</v>
      </c>
    </row>
    <row r="15">
      <c r="A15" s="167" t="s">
        <v>734</v>
      </c>
      <c r="B15" s="169">
        <v>21.0</v>
      </c>
      <c r="C15" s="169">
        <v>6.0</v>
      </c>
      <c r="D15" s="161">
        <f>HISTORICO!$D16/HISTORICO!$C16</f>
        <v>0.3181818182</v>
      </c>
    </row>
    <row r="16">
      <c r="A16" s="167" t="s">
        <v>452</v>
      </c>
      <c r="B16" s="169">
        <v>21.0</v>
      </c>
      <c r="C16" s="169">
        <v>9.0</v>
      </c>
      <c r="D16" s="161">
        <f>HISTORICO!$D17/HISTORICO!$C17</f>
        <v>0.35</v>
      </c>
    </row>
    <row r="17">
      <c r="A17" s="167" t="s">
        <v>551</v>
      </c>
      <c r="B17" s="169">
        <v>21.0</v>
      </c>
      <c r="C17" s="169">
        <v>3.0</v>
      </c>
      <c r="D17" s="161">
        <f>HISTORICO!$D18/HISTORICO!$C18</f>
        <v>0.3947368421</v>
      </c>
    </row>
    <row r="18">
      <c r="A18" s="167" t="s">
        <v>751</v>
      </c>
      <c r="B18" s="169">
        <v>21.0</v>
      </c>
      <c r="C18" s="169">
        <v>5.0</v>
      </c>
      <c r="D18" s="161">
        <f>HISTORICO!$D19/HISTORICO!$C19</f>
        <v>0.1621621622</v>
      </c>
    </row>
    <row r="19">
      <c r="A19" s="167" t="s">
        <v>739</v>
      </c>
      <c r="B19" s="169">
        <v>20.0</v>
      </c>
      <c r="C19" s="169">
        <v>6.0</v>
      </c>
      <c r="D19" s="161">
        <f>HISTORICO!$D20/HISTORICO!$C20</f>
        <v>0.3142857143</v>
      </c>
    </row>
    <row r="20">
      <c r="A20" s="167" t="s">
        <v>752</v>
      </c>
      <c r="B20" s="169">
        <v>18.0</v>
      </c>
      <c r="C20" s="169">
        <v>4.0</v>
      </c>
      <c r="D20" s="161">
        <f>HISTORICO!$D21/HISTORICO!$C21</f>
        <v>0.25</v>
      </c>
    </row>
    <row r="21">
      <c r="A21" s="167" t="s">
        <v>738</v>
      </c>
      <c r="B21" s="169">
        <v>17.0</v>
      </c>
      <c r="C21" s="169">
        <v>5.0</v>
      </c>
      <c r="D21" s="161">
        <f>HISTORICO!$D22/HISTORICO!$C22</f>
        <v>0.3214285714</v>
      </c>
    </row>
    <row r="22">
      <c r="A22" s="167" t="s">
        <v>635</v>
      </c>
      <c r="B22" s="169">
        <v>16.0</v>
      </c>
      <c r="C22" s="169">
        <v>7.0</v>
      </c>
      <c r="D22" s="161">
        <f>HISTORICO!$D23/HISTORICO!$C23</f>
        <v>0.3214285714</v>
      </c>
    </row>
    <row r="23">
      <c r="A23" s="167" t="s">
        <v>785</v>
      </c>
      <c r="B23" s="169">
        <v>15.0</v>
      </c>
      <c r="C23" s="169">
        <v>2.0</v>
      </c>
      <c r="D23" s="161">
        <f>HISTORICO!$D24/HISTORICO!$C24</f>
        <v>0.2962962963</v>
      </c>
    </row>
    <row r="24">
      <c r="A24" s="167" t="s">
        <v>722</v>
      </c>
      <c r="B24" s="169">
        <v>15.0</v>
      </c>
      <c r="C24" s="169">
        <v>5.0</v>
      </c>
      <c r="D24" s="161">
        <f>HISTORICO!$D25/HISTORICO!$C25</f>
        <v>0.32</v>
      </c>
    </row>
    <row r="25">
      <c r="A25" s="167" t="s">
        <v>690</v>
      </c>
      <c r="B25" s="169">
        <v>15.0</v>
      </c>
      <c r="C25" s="169">
        <v>4.0</v>
      </c>
      <c r="D25" s="161">
        <f>HISTORICO!$D26/HISTORICO!$C26</f>
        <v>0.2173913043</v>
      </c>
    </row>
    <row r="26">
      <c r="A26" s="167" t="s">
        <v>778</v>
      </c>
      <c r="B26" s="169">
        <v>15.0</v>
      </c>
      <c r="C26" s="169">
        <v>3.0</v>
      </c>
      <c r="D26" s="161">
        <f>HISTORICO!$D27/HISTORICO!$C27</f>
        <v>0.347826087</v>
      </c>
    </row>
    <row r="27">
      <c r="A27" s="167" t="s">
        <v>618</v>
      </c>
      <c r="B27" s="169">
        <v>14.0</v>
      </c>
      <c r="C27" s="169">
        <v>7.0</v>
      </c>
      <c r="D27" s="161">
        <f>HISTORICO!$D28/HISTORICO!$C28</f>
        <v>0.2857142857</v>
      </c>
    </row>
    <row r="28">
      <c r="A28" s="167" t="s">
        <v>810</v>
      </c>
      <c r="B28" s="169">
        <v>12.0</v>
      </c>
      <c r="C28" s="169">
        <v>0.0</v>
      </c>
      <c r="D28" s="161">
        <f>HISTORICO!$D29/HISTORICO!$C29</f>
        <v>0.4285714286</v>
      </c>
    </row>
    <row r="29">
      <c r="A29" s="167" t="s">
        <v>695</v>
      </c>
      <c r="B29" s="169">
        <v>12.0</v>
      </c>
      <c r="C29" s="169">
        <v>4.0</v>
      </c>
      <c r="D29" s="161">
        <f>HISTORICO!$D30/HISTORICO!$C30</f>
        <v>0.1428571429</v>
      </c>
    </row>
    <row r="30">
      <c r="A30" s="167" t="s">
        <v>661</v>
      </c>
      <c r="B30" s="169">
        <v>12.0</v>
      </c>
      <c r="C30" s="169">
        <v>5.0</v>
      </c>
      <c r="D30" s="161">
        <f>HISTORICO!$D31/HISTORICO!$C31</f>
        <v>0.2380952381</v>
      </c>
    </row>
    <row r="31">
      <c r="A31" s="167" t="s">
        <v>685</v>
      </c>
      <c r="B31" s="169">
        <v>11.0</v>
      </c>
      <c r="C31" s="169">
        <v>5.0</v>
      </c>
      <c r="D31" s="161">
        <f>HISTORICO!$D32/HISTORICO!$C32</f>
        <v>0.3</v>
      </c>
    </row>
    <row r="32">
      <c r="A32" s="167" t="s">
        <v>673</v>
      </c>
      <c r="B32" s="169">
        <v>10.0</v>
      </c>
      <c r="C32" s="169">
        <v>4.0</v>
      </c>
      <c r="D32" s="161">
        <f>HISTORICO!$D33/HISTORICO!$C33</f>
        <v>0.2222222222</v>
      </c>
    </row>
    <row r="33">
      <c r="A33" s="167" t="s">
        <v>681</v>
      </c>
      <c r="B33" s="169">
        <v>10.0</v>
      </c>
      <c r="C33" s="169">
        <v>4.0</v>
      </c>
      <c r="D33" s="161">
        <f>HISTORICO!$D34/HISTORICO!$C34</f>
        <v>0.2941176471</v>
      </c>
    </row>
    <row r="34">
      <c r="A34" s="167" t="s">
        <v>620</v>
      </c>
      <c r="B34" s="169">
        <v>10.0</v>
      </c>
      <c r="C34" s="169">
        <v>5.0</v>
      </c>
      <c r="D34" s="161">
        <f>HISTORICO!$D35/HISTORICO!$C35</f>
        <v>0.4375</v>
      </c>
    </row>
    <row r="35">
      <c r="A35" s="167" t="s">
        <v>804</v>
      </c>
      <c r="B35" s="169">
        <v>10.0</v>
      </c>
      <c r="C35" s="169">
        <v>1.0</v>
      </c>
      <c r="D35" s="161">
        <f>HISTORICO!$D36/HISTORICO!$C36</f>
        <v>0.1333333333</v>
      </c>
    </row>
    <row r="36">
      <c r="A36" s="167" t="s">
        <v>629</v>
      </c>
      <c r="B36" s="169">
        <v>9.0</v>
      </c>
      <c r="C36" s="169">
        <v>3.0</v>
      </c>
      <c r="D36" s="161">
        <f>HISTORICO!$D37/HISTORICO!$C37</f>
        <v>0.3333333333</v>
      </c>
    </row>
    <row r="37">
      <c r="A37" s="167" t="s">
        <v>763</v>
      </c>
      <c r="B37" s="169">
        <v>9.0</v>
      </c>
      <c r="C37" s="169">
        <v>1.0</v>
      </c>
      <c r="D37" s="161">
        <f>HISTORICO!$D38/HISTORICO!$C38</f>
        <v>0.2666666667</v>
      </c>
    </row>
    <row r="38">
      <c r="A38" s="167" t="s">
        <v>742</v>
      </c>
      <c r="B38" s="169">
        <v>8.0</v>
      </c>
      <c r="C38" s="169">
        <v>2.0</v>
      </c>
      <c r="D38" s="161">
        <f>HISTORICO!$D39/HISTORICO!$C39</f>
        <v>0.2</v>
      </c>
    </row>
    <row r="39">
      <c r="A39" s="167" t="s">
        <v>749</v>
      </c>
      <c r="B39" s="169">
        <v>8.0</v>
      </c>
      <c r="C39" s="169">
        <v>2.0</v>
      </c>
      <c r="D39" s="161">
        <f>HISTORICO!$D40/HISTORICO!$C40</f>
        <v>0.5</v>
      </c>
    </row>
    <row r="40">
      <c r="A40" s="167" t="s">
        <v>799</v>
      </c>
      <c r="B40" s="169">
        <v>8.0</v>
      </c>
      <c r="C40" s="169">
        <v>1.0</v>
      </c>
      <c r="D40" s="161">
        <f>HISTORICO!$D41/HISTORICO!$C41</f>
        <v>0</v>
      </c>
    </row>
    <row r="41">
      <c r="A41" s="167" t="s">
        <v>610</v>
      </c>
      <c r="B41" s="169">
        <v>8.0</v>
      </c>
      <c r="C41" s="169">
        <v>5.0</v>
      </c>
      <c r="D41" s="161">
        <f>HISTORICO!$D42/HISTORICO!$C42</f>
        <v>0.3333333333</v>
      </c>
    </row>
    <row r="42">
      <c r="A42" s="167" t="s">
        <v>728</v>
      </c>
      <c r="B42" s="169">
        <v>7.0</v>
      </c>
      <c r="C42" s="169">
        <v>2.0</v>
      </c>
      <c r="D42" s="161">
        <f>HISTORICO!$D43/HISTORICO!$C43</f>
        <v>0.4166666667</v>
      </c>
    </row>
    <row r="43">
      <c r="A43" s="167" t="s">
        <v>795</v>
      </c>
      <c r="B43" s="169">
        <v>7.0</v>
      </c>
      <c r="C43" s="169">
        <v>1.0</v>
      </c>
      <c r="D43" s="161">
        <f>HISTORICO!$D44/HISTORICO!$C44</f>
        <v>0.4545454545</v>
      </c>
    </row>
    <row r="44">
      <c r="A44" s="167" t="s">
        <v>809</v>
      </c>
      <c r="B44" s="169">
        <v>6.0</v>
      </c>
      <c r="C44" s="169">
        <v>0.0</v>
      </c>
      <c r="D44" s="161">
        <f>HISTORICO!$D45/HISTORICO!$C45</f>
        <v>0.4</v>
      </c>
    </row>
    <row r="45">
      <c r="A45" s="167" t="s">
        <v>729</v>
      </c>
      <c r="B45" s="169">
        <v>6.0</v>
      </c>
      <c r="C45" s="169">
        <v>2.0</v>
      </c>
      <c r="D45" s="161">
        <f>HISTORICO!$D46/HISTORICO!$C46</f>
        <v>0.4</v>
      </c>
    </row>
    <row r="46">
      <c r="A46" s="167" t="s">
        <v>86</v>
      </c>
      <c r="B46" s="169">
        <v>6.0</v>
      </c>
      <c r="C46" s="169">
        <v>4.0</v>
      </c>
      <c r="D46" s="161">
        <f>HISTORICO!$D47/HISTORICO!$C47</f>
        <v>0.5</v>
      </c>
    </row>
    <row r="47">
      <c r="A47" s="167" t="s">
        <v>703</v>
      </c>
      <c r="B47" s="169">
        <v>6.0</v>
      </c>
      <c r="C47" s="169">
        <v>2.0</v>
      </c>
      <c r="D47" s="161">
        <f>HISTORICO!$D48/HISTORICO!$C48</f>
        <v>0.1</v>
      </c>
    </row>
    <row r="48">
      <c r="A48" s="167" t="s">
        <v>639</v>
      </c>
      <c r="B48" s="169">
        <v>5.0</v>
      </c>
      <c r="C48" s="169">
        <v>1.0</v>
      </c>
      <c r="D48" s="161">
        <f>HISTORICO!$D49/HISTORICO!$C49</f>
        <v>0.3333333333</v>
      </c>
    </row>
    <row r="49">
      <c r="A49" s="167" t="s">
        <v>637</v>
      </c>
      <c r="B49" s="169">
        <v>4.0</v>
      </c>
      <c r="C49" s="169">
        <v>2.0</v>
      </c>
      <c r="D49" s="161">
        <f>HISTORICO!$D50/HISTORICO!$C50</f>
        <v>0.1111111111</v>
      </c>
    </row>
    <row r="50">
      <c r="A50" s="167" t="s">
        <v>787</v>
      </c>
      <c r="B50" s="169">
        <v>4.0</v>
      </c>
      <c r="C50" s="169">
        <v>0.0</v>
      </c>
      <c r="D50" s="161">
        <f>HISTORICO!$D51/HISTORICO!$C51</f>
        <v>0.25</v>
      </c>
    </row>
    <row r="51">
      <c r="A51" s="167" t="s">
        <v>613</v>
      </c>
      <c r="B51" s="169">
        <v>4.0</v>
      </c>
      <c r="C51" s="169">
        <v>2.0</v>
      </c>
      <c r="D51" s="161">
        <f>HISTORICO!$D52/HISTORICO!$C52</f>
        <v>0.25</v>
      </c>
    </row>
    <row r="52">
      <c r="A52" s="167" t="s">
        <v>803</v>
      </c>
      <c r="B52" s="169">
        <v>4.0</v>
      </c>
      <c r="C52" s="169">
        <v>1.0</v>
      </c>
      <c r="D52" s="161">
        <f>HISTORICO!$D53/HISTORICO!$C53</f>
        <v>0.125</v>
      </c>
    </row>
    <row r="53">
      <c r="A53" s="167" t="s">
        <v>578</v>
      </c>
      <c r="B53" s="169">
        <v>4.0</v>
      </c>
      <c r="C53" s="169">
        <v>3.0</v>
      </c>
      <c r="D53" s="161">
        <f>HISTORICO!$D54/HISTORICO!$C54</f>
        <v>0.625</v>
      </c>
    </row>
    <row r="54">
      <c r="A54" s="167" t="s">
        <v>713</v>
      </c>
      <c r="B54" s="169">
        <v>4.0</v>
      </c>
      <c r="C54" s="169">
        <v>1.0</v>
      </c>
      <c r="D54" s="161">
        <f>HISTORICO!$D55/HISTORICO!$C55</f>
        <v>0.2857142857</v>
      </c>
    </row>
    <row r="55">
      <c r="A55" s="167" t="s">
        <v>632</v>
      </c>
      <c r="B55" s="169">
        <v>4.0</v>
      </c>
      <c r="C55" s="169">
        <v>2.0</v>
      </c>
      <c r="D55" s="161">
        <f>HISTORICO!$D56/HISTORICO!$C56</f>
        <v>0.1428571429</v>
      </c>
    </row>
    <row r="56">
      <c r="A56" s="167" t="s">
        <v>711</v>
      </c>
      <c r="B56" s="169">
        <v>4.0</v>
      </c>
      <c r="C56" s="169">
        <v>1.0</v>
      </c>
      <c r="D56" s="161">
        <f>HISTORICO!$D57/HISTORICO!$C57</f>
        <v>0</v>
      </c>
    </row>
    <row r="57">
      <c r="A57" s="167" t="s">
        <v>802</v>
      </c>
      <c r="B57" s="169">
        <v>3.0</v>
      </c>
      <c r="C57" s="169">
        <v>1.0</v>
      </c>
      <c r="D57" s="161">
        <f>HISTORICO!$D58/HISTORICO!$C58</f>
        <v>0.3333333333</v>
      </c>
    </row>
    <row r="58">
      <c r="A58" s="167" t="s">
        <v>654</v>
      </c>
      <c r="B58" s="169">
        <v>3.0</v>
      </c>
      <c r="C58" s="169">
        <v>1.0</v>
      </c>
      <c r="D58" s="161">
        <f>HISTORICO!$D59/HISTORICO!$C59</f>
        <v>0.6666666667</v>
      </c>
    </row>
    <row r="59">
      <c r="A59" s="167" t="s">
        <v>581</v>
      </c>
      <c r="B59" s="169">
        <v>3.0</v>
      </c>
      <c r="C59" s="169">
        <v>2.0</v>
      </c>
      <c r="D59" s="161">
        <f>HISTORICO!$D60/HISTORICO!$C60</f>
        <v>0.3333333333</v>
      </c>
    </row>
    <row r="60">
      <c r="A60" s="167" t="s">
        <v>658</v>
      </c>
      <c r="B60" s="169">
        <v>3.0</v>
      </c>
      <c r="C60" s="169">
        <v>1.0</v>
      </c>
      <c r="D60" s="161">
        <f>HISTORICO!$D61/HISTORICO!$C61</f>
        <v>0.2</v>
      </c>
    </row>
    <row r="61">
      <c r="A61" s="167" t="s">
        <v>622</v>
      </c>
      <c r="B61" s="169">
        <v>3.0</v>
      </c>
      <c r="C61" s="169">
        <v>1.0</v>
      </c>
      <c r="D61" s="161">
        <f>HISTORICO!$D62/HISTORICO!$C62</f>
        <v>0.5</v>
      </c>
    </row>
    <row r="62">
      <c r="A62" s="167" t="s">
        <v>719</v>
      </c>
      <c r="B62" s="169">
        <v>2.0</v>
      </c>
      <c r="C62" s="169">
        <v>0.0</v>
      </c>
      <c r="D62" s="161">
        <f>HISTORICO!$D63/HISTORICO!$C63</f>
        <v>0</v>
      </c>
    </row>
    <row r="63">
      <c r="A63" s="167" t="s">
        <v>657</v>
      </c>
      <c r="B63" s="169">
        <v>2.0</v>
      </c>
      <c r="C63" s="169">
        <v>1.0</v>
      </c>
      <c r="D63" s="161">
        <f>HISTORICO!$D64/HISTORICO!$C64</f>
        <v>0.5</v>
      </c>
    </row>
    <row r="64">
      <c r="A64" s="167" t="s">
        <v>594</v>
      </c>
      <c r="B64" s="169">
        <v>2.0</v>
      </c>
      <c r="C64" s="169">
        <v>1.0</v>
      </c>
      <c r="D64" s="161">
        <f>HISTORICO!$D65/HISTORICO!$C65</f>
        <v>0.25</v>
      </c>
    </row>
    <row r="65">
      <c r="A65" s="167" t="s">
        <v>604</v>
      </c>
      <c r="B65" s="169">
        <v>2.0</v>
      </c>
      <c r="C65" s="169">
        <v>1.0</v>
      </c>
      <c r="D65" s="161">
        <f>HISTORICO!$D66/HISTORICO!$C66</f>
        <v>0.75</v>
      </c>
    </row>
    <row r="66">
      <c r="A66" s="167" t="s">
        <v>710</v>
      </c>
      <c r="B66" s="169">
        <v>2.0</v>
      </c>
      <c r="C66" s="169">
        <v>1.0</v>
      </c>
      <c r="D66" s="161">
        <f>HISTORICO!$D67/HISTORICO!$C67</f>
        <v>0.25</v>
      </c>
    </row>
    <row r="67">
      <c r="A67" s="167" t="s">
        <v>702</v>
      </c>
      <c r="B67" s="169">
        <v>2.0</v>
      </c>
      <c r="C67" s="169">
        <v>1.0</v>
      </c>
      <c r="D67" s="161">
        <f>HISTORICO!$D68/HISTORICO!$C68</f>
        <v>0.5</v>
      </c>
    </row>
    <row r="68">
      <c r="A68" s="167" t="s">
        <v>662</v>
      </c>
      <c r="B68" s="169">
        <v>1.0</v>
      </c>
      <c r="C68" s="169">
        <v>1.0</v>
      </c>
      <c r="D68" s="161">
        <f>HISTORICO!$D69/HISTORICO!$C69</f>
        <v>0.25</v>
      </c>
    </row>
    <row r="69">
      <c r="A69" s="167" t="s">
        <v>718</v>
      </c>
      <c r="B69" s="169">
        <v>1.0</v>
      </c>
      <c r="C69" s="169">
        <v>1.0</v>
      </c>
      <c r="D69" s="161">
        <f>HISTORICO!$D70/HISTORICO!$C70</f>
        <v>0.3333333333</v>
      </c>
    </row>
    <row r="70">
      <c r="A70" s="167" t="s">
        <v>812</v>
      </c>
      <c r="B70" s="169">
        <v>1.0</v>
      </c>
      <c r="C70" s="169">
        <v>0.0</v>
      </c>
      <c r="D70" s="161">
        <f>HISTORICO!$D71/HISTORICO!$C71</f>
        <v>0.3333333333</v>
      </c>
    </row>
    <row r="71">
      <c r="A71" s="167" t="s">
        <v>368</v>
      </c>
      <c r="B71" s="169">
        <v>1.0</v>
      </c>
      <c r="C71" s="169">
        <v>1.0</v>
      </c>
      <c r="D71" s="161">
        <f>HISTORICO!$D72/HISTORICO!$C72</f>
        <v>0.6666666667</v>
      </c>
    </row>
    <row r="72">
      <c r="A72" s="167" t="s">
        <v>535</v>
      </c>
      <c r="B72" s="169">
        <v>1.0</v>
      </c>
      <c r="C72" s="169">
        <v>0.0</v>
      </c>
      <c r="D72" s="161">
        <f>HISTORICO!$D73/HISTORICO!$C73</f>
        <v>0.3333333333</v>
      </c>
    </row>
    <row r="73">
      <c r="A73" s="167" t="s">
        <v>855</v>
      </c>
      <c r="B73" s="169">
        <v>1.0</v>
      </c>
      <c r="C73" s="169">
        <v>1.0</v>
      </c>
      <c r="D73" s="161">
        <f>HISTORICO!$D74/HISTORICO!$C74</f>
        <v>0.3333333333</v>
      </c>
    </row>
    <row r="74">
      <c r="A74" s="167" t="s">
        <v>574</v>
      </c>
      <c r="B74" s="169">
        <v>1.0</v>
      </c>
      <c r="C74" s="169">
        <v>1.0</v>
      </c>
      <c r="D74" s="161">
        <f>HISTORICO!$D75/HISTORICO!$C75</f>
        <v>0</v>
      </c>
    </row>
    <row r="75">
      <c r="A75" s="167" t="s">
        <v>727</v>
      </c>
      <c r="B75" s="169">
        <v>1.0</v>
      </c>
      <c r="C75" s="169">
        <v>0.0</v>
      </c>
      <c r="D75" s="161">
        <f>HISTORICO!$D76/HISTORICO!$C76</f>
        <v>0.5</v>
      </c>
    </row>
    <row r="76">
      <c r="A76" s="167" t="s">
        <v>856</v>
      </c>
      <c r="B76" s="169">
        <v>1.0</v>
      </c>
      <c r="C76" s="169">
        <v>1.0</v>
      </c>
      <c r="D76" s="161">
        <f>HISTORICO!$D77/HISTORICO!$C77</f>
        <v>0.5</v>
      </c>
    </row>
  </sheetData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0"/>
  </cols>
  <sheetData>
    <row r="1">
      <c r="A1" s="156" t="s">
        <v>171</v>
      </c>
      <c r="B1" s="157" t="s">
        <v>1</v>
      </c>
      <c r="C1" s="157" t="s">
        <v>241</v>
      </c>
      <c r="D1" s="158" t="s">
        <v>842</v>
      </c>
    </row>
    <row r="2">
      <c r="A2" s="167" t="s">
        <v>87</v>
      </c>
      <c r="B2" s="168">
        <v>7.0</v>
      </c>
      <c r="C2" s="168">
        <v>4.0</v>
      </c>
      <c r="D2" s="161" t="str">
        <f>HISTORICO!$D3/HISTORICO!$C3</f>
        <v>#VALUE!</v>
      </c>
    </row>
    <row r="3">
      <c r="A3" s="167" t="s">
        <v>722</v>
      </c>
      <c r="B3" s="168">
        <v>2.0</v>
      </c>
      <c r="C3" s="168">
        <v>1.0</v>
      </c>
      <c r="D3" s="161">
        <f>HISTORICO!$D4/HISTORICO!$C4</f>
        <v>0.5714285714</v>
      </c>
    </row>
    <row r="4">
      <c r="A4" s="167" t="s">
        <v>635</v>
      </c>
      <c r="B4" s="169">
        <v>2.0</v>
      </c>
      <c r="C4" s="169">
        <v>1.0</v>
      </c>
      <c r="D4" s="161">
        <f>HISTORICO!$D5/HISTORICO!$C5</f>
        <v>0.5</v>
      </c>
    </row>
    <row r="5">
      <c r="A5" s="167" t="s">
        <v>752</v>
      </c>
      <c r="B5" s="169">
        <v>9.0</v>
      </c>
      <c r="C5" s="169">
        <v>3.0</v>
      </c>
      <c r="D5" s="161">
        <f>HISTORICO!$D6/HISTORICO!$C6</f>
        <v>0.5</v>
      </c>
    </row>
    <row r="6">
      <c r="A6" s="167" t="s">
        <v>92</v>
      </c>
      <c r="B6" s="169">
        <v>4.0</v>
      </c>
      <c r="C6" s="169">
        <v>1.0</v>
      </c>
      <c r="D6" s="161">
        <f>HISTORICO!$D7/HISTORICO!$C7</f>
        <v>0.3333333333</v>
      </c>
    </row>
    <row r="7">
      <c r="A7" s="167" t="s">
        <v>59</v>
      </c>
      <c r="B7" s="169">
        <v>6.0</v>
      </c>
      <c r="C7" s="169">
        <v>1.0</v>
      </c>
      <c r="D7" s="161">
        <f>HISTORICO!$D8/HISTORICO!$C8</f>
        <v>0.25</v>
      </c>
    </row>
    <row r="8">
      <c r="A8" s="167" t="s">
        <v>766</v>
      </c>
      <c r="B8" s="168">
        <v>2.0</v>
      </c>
      <c r="C8" s="168">
        <v>0.0</v>
      </c>
      <c r="D8" s="161">
        <f>HISTORICO!$D9/HISTORICO!$C9</f>
        <v>0.1666666667</v>
      </c>
    </row>
    <row r="9">
      <c r="A9" s="167" t="s">
        <v>802</v>
      </c>
      <c r="B9" s="169">
        <v>2.0</v>
      </c>
      <c r="C9" s="169">
        <v>0.0</v>
      </c>
      <c r="D9" s="161">
        <f>HISTORICO!$D10/HISTORICO!$C10</f>
        <v>0</v>
      </c>
    </row>
  </sheetData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14" width="8.86"/>
    <col customWidth="1" min="15" max="15" width="1.43"/>
    <col customWidth="1" min="16" max="19" width="8.86"/>
    <col customWidth="1" min="20" max="20" width="5.86"/>
    <col customWidth="1" min="21" max="21" width="7.57"/>
    <col customWidth="1" min="22" max="22" width="6.14"/>
    <col customWidth="1" min="23" max="23" width="8.86"/>
    <col customWidth="1" min="24" max="24" width="15.14"/>
    <col customWidth="1" min="25" max="27" width="9.57"/>
    <col customWidth="1" min="28" max="28" width="10.14"/>
    <col customWidth="1" min="29" max="29" width="9.57"/>
    <col customWidth="1" min="30" max="31" width="10.0"/>
    <col customWidth="1" min="32" max="32" width="10.14"/>
  </cols>
  <sheetData>
    <row r="1" ht="19.5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131"/>
      <c r="Y1" s="131"/>
      <c r="Z1" s="131"/>
      <c r="AA1" s="131"/>
      <c r="AB1" s="131"/>
      <c r="AC1" s="131"/>
      <c r="AD1" s="131"/>
      <c r="AE1" s="131"/>
      <c r="AF1" s="131"/>
    </row>
    <row r="2" ht="19.5" customHeight="1">
      <c r="A2" s="88"/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50" t="s">
        <v>157</v>
      </c>
      <c r="U2" s="50" t="s">
        <v>814</v>
      </c>
      <c r="V2" s="50" t="s">
        <v>815</v>
      </c>
      <c r="W2" s="88"/>
      <c r="X2" s="132" t="s">
        <v>816</v>
      </c>
      <c r="Y2" s="19" t="s">
        <v>817</v>
      </c>
      <c r="Z2" s="19" t="s">
        <v>818</v>
      </c>
      <c r="AA2" s="19" t="s">
        <v>819</v>
      </c>
      <c r="AB2" s="19" t="s">
        <v>820</v>
      </c>
      <c r="AC2" s="19" t="s">
        <v>821</v>
      </c>
      <c r="AD2" s="19" t="s">
        <v>822</v>
      </c>
      <c r="AE2" s="19" t="s">
        <v>823</v>
      </c>
      <c r="AF2" s="20" t="s">
        <v>824</v>
      </c>
    </row>
    <row r="3" ht="19.5" customHeight="1">
      <c r="A3" s="88"/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34">
        <v>0.0</v>
      </c>
      <c r="U3" s="34">
        <f>COUNTIF(REG!$C$2:$C$124,PLAYERrr!T3)</f>
        <v>0</v>
      </c>
      <c r="V3" s="35">
        <f>PLAYERrr!$U3/SUM(PLAYERrr!$U$3:$U$23)</f>
        <v>0</v>
      </c>
      <c r="W3" s="88"/>
      <c r="X3" s="50" t="s">
        <v>224</v>
      </c>
      <c r="Y3" s="133"/>
      <c r="Z3" s="133">
        <f t="array" ref="Z3">IFERROR((XLOOKUP(PLAYERrr!$X3,JOGADORES!$B$3:$B$29,JOGADORES!$D$3:$D$29)+XLOOKUP(PLAYERrr!$X3,JOGADORES!$B$3:$B$29,JOGADORES!$G$3:$G$29))/(XLOOKUP(PLAYERrr!$X3,JOGADORES!$B$3:$B$29,JOGADORES!$C$3:$C$29)+XLOOKUP(PLAYERrr!$X3,JOGADORES!$B$3:$B$29,JOGADORES!$F$3:$F$29)),"")</f>
        <v>0.3333333333</v>
      </c>
      <c r="AA3" s="133">
        <f t="array" ref="AA3">IFERROR((XLOOKUP(PLAYERrr!$X3,JOGADORES!$B$3:$B$29,JOGADORES!$G$3:$G$29)+XLOOKUP(PLAYERrr!$X3,JOGADORES!$B$3:$B$29,JOGADORES!$J$3:$J$29))/(XLOOKUP(PLAYERrr!$X3,JOGADORES!$B$3:$B$29,JOGADORES!$F$3:$F$29)+XLOOKUP(PLAYERrr!$X3,JOGADORES!$B$3:$B$29,JOGADORES!$I$3:$I$29)),"")</f>
        <v>0.3333333333</v>
      </c>
      <c r="AB3" s="133">
        <f t="array" ref="AB3">IFERROR((XLOOKUP(PLAYERrr!$X3,JOGADORES!$B$3:$B$29,JOGADORES!$M$3:$M$29)+XLOOKUP(PLAYERrr!$X3,JOGADORES!$B$3:$B$29,JOGADORES!$J$3:$J$29))/(XLOOKUP(PLAYERrr!$X3,JOGADORES!$B$3:$B$29,JOGADORES!$L$3:$L$29)+XLOOKUP(PLAYERrr!$X3,JOGADORES!$B$3:$B$29,JOGADORES!$I$3:$I$29)),"")</f>
        <v>0.4</v>
      </c>
      <c r="AC3" s="133">
        <f t="array" ref="AC3">IFERROR((XLOOKUP(PLAYERrr!$X3,JOGADORES!$B$3:$B$29,JOGADORES!$M$3:$M$29)+XLOOKUP(PLAYERrr!$X3,JOGADORES!$B$3:$B$29,JOGADORES!$P$3:$P$29))/(XLOOKUP(PLAYERrr!$X3,JOGADORES!$B$3:$B$29,JOGADORES!$L$3:$L$29)+XLOOKUP(PLAYERrr!$X3,JOGADORES!$B$3:$B$29,JOGADORES!$O$3:$O$29)),"")</f>
        <v>0.2972972973</v>
      </c>
      <c r="AD3" s="133">
        <f t="array" ref="AD3">IFERROR((XLOOKUP(PLAYERrr!$X3,JOGADORES!$B$3:$B$29,JOGADORES!$S$3:$S$29)+XLOOKUP(PLAYERrr!$X3,JOGADORES!$B$3:$B$29,JOGADORES!$P$3:$P$29))/(XLOOKUP(PLAYERrr!$X3,JOGADORES!$B$3:$B$29,JOGADORES!$R$3:$R$29)+XLOOKUP(PLAYERrr!$X3,JOGADORES!$B$3:$B$29,JOGADORES!$O$3:$O$29)),"")</f>
        <v>0.1846153846</v>
      </c>
      <c r="AE3" s="133">
        <f t="array" ref="AE3">IFERROR((XLOOKUP(PLAYERrr!$X3,JOGADORES!$B$3:$B$29,JOGADORES!$S$3:$S$29)+XLOOKUP(PLAYERrr!$X3,JOGADORES!$B$3:$B$29,JOGADORES!$V$3:$V$29))/(XLOOKUP(PLAYERrr!$X3,JOGADORES!$B$3:$B$29,JOGADORES!$R$3:$R$29)+XLOOKUP(PLAYERrr!$X3,JOGADORES!$B$3:$B$29,JOGADORES!$U$3:$U$29)),"")</f>
        <v>0.2377622378</v>
      </c>
      <c r="AF3" s="133">
        <f t="array" ref="AF3">IFERROR((XLOOKUP(PLAYERrr!$X3,JOGADORES!$B$3:$B$29,JOGADORES!$Y$3:$Y$29)+XLOOKUP(PLAYERrr!$X3,JOGADORES!$B$3:$B$29,JOGADORES!$V$3:$V$29))/(XLOOKUP(PLAYERrr!$X3,JOGADORES!$B$3:$B$29,JOGADORES!$X$3:$X$29)+XLOOKUP(PLAYERrr!$X3,JOGADORES!$B$3:$B$29,JOGADORES!$U$3:$U$29)),"")</f>
        <v>0.2678571429</v>
      </c>
    </row>
    <row r="4" ht="19.5" customHeight="1">
      <c r="A4" s="8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34">
        <v>1.0</v>
      </c>
      <c r="U4" s="34">
        <f>COUNTIF(REG!$C$2:$C$124,PLAYERrr!T4)</f>
        <v>0</v>
      </c>
      <c r="V4" s="35">
        <f>PLAYERrr!$U4/SUM(PLAYERrr!$U$3:$U$23)</f>
        <v>0</v>
      </c>
      <c r="W4" s="88"/>
      <c r="X4" s="50" t="s">
        <v>218</v>
      </c>
      <c r="Y4" s="133">
        <f t="array" ref="Y4">IFERROR(XLOOKUP(PLAYERrr!$X4,JOGADORES!$B$3:$B$29,JOGADORES!$D$3:$D$29)/XLOOKUP(PLAYERrr!$X4,JOGADORES!$B$3:$B$29,JOGADORES!$C$3:$C$29),"")</f>
        <v>0.3333333333</v>
      </c>
      <c r="Z4" s="133">
        <f t="array" ref="Z4">IFERROR((XLOOKUP(PLAYERrr!$X4,JOGADORES!$B$3:$B$29,JOGADORES!$D$3:$D$29)+XLOOKUP(PLAYERrr!$X4,JOGADORES!$B$3:$B$29,JOGADORES!$G$3:$G$29))/(XLOOKUP(PLAYERrr!$X4,JOGADORES!$B$3:$B$29,JOGADORES!$C$3:$C$29)+XLOOKUP(PLAYERrr!$X4,JOGADORES!$B$3:$B$29,JOGADORES!$F$3:$F$29)),"")</f>
        <v>0.3467741935</v>
      </c>
      <c r="AA4" s="133">
        <f t="array" ref="AA4">IFERROR((XLOOKUP(PLAYERrr!$X4,JOGADORES!$B$3:$B$29,JOGADORES!$G$3:$G$29)+XLOOKUP(PLAYERrr!$X4,JOGADORES!$B$3:$B$29,JOGADORES!$J$3:$J$29))/(XLOOKUP(PLAYERrr!$X4,JOGADORES!$B$3:$B$29,JOGADORES!$F$3:$F$29)+XLOOKUP(PLAYERrr!$X4,JOGADORES!$B$3:$B$29,JOGADORES!$I$3:$I$29)),"")</f>
        <v>0.358490566</v>
      </c>
      <c r="AB4" s="133">
        <f t="array" ref="AB4">IFERROR((XLOOKUP(PLAYERrr!$X4,JOGADORES!$B$3:$B$29,JOGADORES!$M$3:$M$29)+XLOOKUP(PLAYERrr!$X4,JOGADORES!$B$3:$B$29,JOGADORES!$J$3:$J$29))/(XLOOKUP(PLAYERrr!$X4,JOGADORES!$B$3:$B$29,JOGADORES!$L$3:$L$29)+XLOOKUP(PLAYERrr!$X4,JOGADORES!$B$3:$B$29,JOGADORES!$I$3:$I$29)),"")</f>
        <v>0.3969849246</v>
      </c>
      <c r="AC4" s="133">
        <f t="array" ref="AC4">IFERROR((XLOOKUP(PLAYERrr!$X4,JOGADORES!$B$3:$B$29,JOGADORES!$M$3:$M$29)+XLOOKUP(PLAYERrr!$X4,JOGADORES!$B$3:$B$29,JOGADORES!$P$3:$P$29))/(XLOOKUP(PLAYERrr!$X4,JOGADORES!$B$3:$B$29,JOGADORES!$L$3:$L$29)+XLOOKUP(PLAYERrr!$X4,JOGADORES!$B$3:$B$29,JOGADORES!$O$3:$O$29)),"")</f>
        <v>0.3888888889</v>
      </c>
      <c r="AD4" s="133">
        <f t="array" ref="AD4">IFERROR((XLOOKUP(PLAYERrr!$X4,JOGADORES!$B$3:$B$29,JOGADORES!$S$3:$S$29)+XLOOKUP(PLAYERrr!$X4,JOGADORES!$B$3:$B$29,JOGADORES!$P$3:$P$29))/(XLOOKUP(PLAYERrr!$X4,JOGADORES!$B$3:$B$29,JOGADORES!$R$3:$R$29)+XLOOKUP(PLAYERrr!$X4,JOGADORES!$B$3:$B$29,JOGADORES!$O$3:$O$29)),"")</f>
        <v>0.28125</v>
      </c>
      <c r="AE4" s="133">
        <f t="array" ref="AE4">IFERROR((XLOOKUP(PLAYERrr!$X4,JOGADORES!$B$3:$B$29,JOGADORES!$S$3:$S$29)+XLOOKUP(PLAYERrr!$X4,JOGADORES!$B$3:$B$29,JOGADORES!$V$3:$V$29))/(XLOOKUP(PLAYERrr!$X4,JOGADORES!$B$3:$B$29,JOGADORES!$R$3:$R$29)+XLOOKUP(PLAYERrr!$X4,JOGADORES!$B$3:$B$29,JOGADORES!$U$3:$U$29)),"")</f>
        <v>0.3283018868</v>
      </c>
      <c r="AF4" s="133">
        <f t="array" ref="AF4">IFERROR((XLOOKUP(PLAYERrr!$X4,JOGADORES!$B$3:$B$29,JOGADORES!$Y$3:$Y$29)+XLOOKUP(PLAYERrr!$X4,JOGADORES!$B$3:$B$29,JOGADORES!$V$3:$V$29))/(XLOOKUP(PLAYERrr!$X4,JOGADORES!$B$3:$B$29,JOGADORES!$X$3:$X$29)+XLOOKUP(PLAYERrr!$X4,JOGADORES!$B$3:$B$29,JOGADORES!$U$3:$U$29)),"")</f>
        <v>0.3927272727</v>
      </c>
    </row>
    <row r="5" ht="19.5" customHeight="1">
      <c r="A5" s="88"/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34">
        <v>2.0</v>
      </c>
      <c r="U5" s="34">
        <f>COUNTIF(REG!$C$2:$C$124,PLAYERrr!T5)</f>
        <v>0</v>
      </c>
      <c r="V5" s="35">
        <f>PLAYERrr!$U5/SUM(PLAYERrr!$U$3:$U$23)</f>
        <v>0</v>
      </c>
      <c r="W5" s="88"/>
      <c r="X5" s="50" t="s">
        <v>217</v>
      </c>
      <c r="Y5" s="133"/>
      <c r="Z5" s="133">
        <f t="array" ref="Z5">IFERROR((XLOOKUP(PLAYERrr!$X5,JOGADORES!$B$3:$B$29,JOGADORES!$D$3:$D$29)+XLOOKUP(PLAYERrr!$X5,JOGADORES!$B$3:$B$29,JOGADORES!$G$3:$G$29))/(XLOOKUP(PLAYERrr!$X5,JOGADORES!$B$3:$B$29,JOGADORES!$C$3:$C$29)+XLOOKUP(PLAYERrr!$X5,JOGADORES!$B$3:$B$29,JOGADORES!$F$3:$F$29)),"")</f>
        <v>0.4</v>
      </c>
      <c r="AA5" s="133">
        <f t="array" ref="AA5">IFERROR((XLOOKUP(PLAYERrr!$X5,JOGADORES!$B$3:$B$29,JOGADORES!$G$3:$G$29)+XLOOKUP(PLAYERrr!$X5,JOGADORES!$B$3:$B$29,JOGADORES!$J$3:$J$29))/(XLOOKUP(PLAYERrr!$X5,JOGADORES!$B$3:$B$29,JOGADORES!$F$3:$F$29)+XLOOKUP(PLAYERrr!$X5,JOGADORES!$B$3:$B$29,JOGADORES!$I$3:$I$29)),"")</f>
        <v>0.5</v>
      </c>
      <c r="AB5" s="133">
        <f t="array" ref="AB5">IFERROR((XLOOKUP(PLAYERrr!$X5,JOGADORES!$B$3:$B$29,JOGADORES!$M$3:$M$29)+XLOOKUP(PLAYERrr!$X5,JOGADORES!$B$3:$B$29,JOGADORES!$J$3:$J$29))/(XLOOKUP(PLAYERrr!$X5,JOGADORES!$B$3:$B$29,JOGADORES!$L$3:$L$29)+XLOOKUP(PLAYERrr!$X5,JOGADORES!$B$3:$B$29,JOGADORES!$I$3:$I$29)),"")</f>
        <v>0.3898305085</v>
      </c>
      <c r="AC5" s="133">
        <f t="array" ref="AC5">IFERROR((XLOOKUP(PLAYERrr!$X5,JOGADORES!$B$3:$B$29,JOGADORES!$M$3:$M$29)+XLOOKUP(PLAYERrr!$X5,JOGADORES!$B$3:$B$29,JOGADORES!$P$3:$P$29))/(XLOOKUP(PLAYERrr!$X5,JOGADORES!$B$3:$B$29,JOGADORES!$L$3:$L$29)+XLOOKUP(PLAYERrr!$X5,JOGADORES!$B$3:$B$29,JOGADORES!$O$3:$O$29)),"")</f>
        <v>0.2580645161</v>
      </c>
      <c r="AD5" s="133">
        <f t="array" ref="AD5">IFERROR((XLOOKUP(PLAYERrr!$X5,JOGADORES!$B$3:$B$29,JOGADORES!$S$3:$S$29)+XLOOKUP(PLAYERrr!$X5,JOGADORES!$B$3:$B$29,JOGADORES!$P$3:$P$29))/(XLOOKUP(PLAYERrr!$X5,JOGADORES!$B$3:$B$29,JOGADORES!$R$3:$R$29)+XLOOKUP(PLAYERrr!$X5,JOGADORES!$B$3:$B$29,JOGADORES!$O$3:$O$29)),"")</f>
        <v>0.3461538462</v>
      </c>
      <c r="AE5" s="133">
        <f t="array" ref="AE5">IFERROR((XLOOKUP(PLAYERrr!$X5,JOGADORES!$B$3:$B$29,JOGADORES!$S$3:$S$29)+XLOOKUP(PLAYERrr!$X5,JOGADORES!$B$3:$B$29,JOGADORES!$V$3:$V$29))/(XLOOKUP(PLAYERrr!$X5,JOGADORES!$B$3:$B$29,JOGADORES!$R$3:$R$29)+XLOOKUP(PLAYERrr!$X5,JOGADORES!$B$3:$B$29,JOGADORES!$U$3:$U$29)),"")</f>
        <v>0.3728813559</v>
      </c>
      <c r="AF5" s="133">
        <f t="array" ref="AF5">IFERROR((XLOOKUP(PLAYERrr!$X5,JOGADORES!$B$3:$B$29,JOGADORES!$Y$3:$Y$29)+XLOOKUP(PLAYERrr!$X5,JOGADORES!$B$3:$B$29,JOGADORES!$V$3:$V$29))/(XLOOKUP(PLAYERrr!$X5,JOGADORES!$B$3:$B$29,JOGADORES!$X$3:$X$29)+XLOOKUP(PLAYERrr!$X5,JOGADORES!$B$3:$B$29,JOGADORES!$U$3:$U$29)),"")</f>
        <v>0.4363636364</v>
      </c>
    </row>
    <row r="6" ht="19.5" customHeight="1">
      <c r="A6" s="88"/>
      <c r="B6" s="88"/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34">
        <v>3.0</v>
      </c>
      <c r="U6" s="34">
        <f>COUNTIF(REG!$C$2:$C$124,PLAYERrr!T6)</f>
        <v>0</v>
      </c>
      <c r="V6" s="35">
        <f>PLAYERrr!$U6/SUM(PLAYERrr!$U$3:$U$23)</f>
        <v>0</v>
      </c>
      <c r="W6" s="88"/>
      <c r="X6" s="50" t="s">
        <v>220</v>
      </c>
      <c r="Y6" s="133"/>
      <c r="Z6" s="133">
        <f t="array" ref="Z6">IFERROR((XLOOKUP(PLAYERrr!$X6,JOGADORES!$B$3:$B$29,JOGADORES!$D$3:$D$29)+XLOOKUP(PLAYERrr!$X6,JOGADORES!$B$3:$B$29,JOGADORES!$G$3:$G$29))/(XLOOKUP(PLAYERrr!$X6,JOGADORES!$B$3:$B$29,JOGADORES!$C$3:$C$29)+XLOOKUP(PLAYERrr!$X6,JOGADORES!$B$3:$B$29,JOGADORES!$F$3:$F$29)),"")</f>
        <v>0.3617021277</v>
      </c>
      <c r="AA6" s="133">
        <f t="array" ref="AA6">IFERROR((XLOOKUP(PLAYERrr!$X6,JOGADORES!$B$3:$B$29,JOGADORES!$G$3:$G$29)+XLOOKUP(PLAYERrr!$X6,JOGADORES!$B$3:$B$29,JOGADORES!$J$3:$J$29))/(XLOOKUP(PLAYERrr!$X6,JOGADORES!$B$3:$B$29,JOGADORES!$F$3:$F$29)+XLOOKUP(PLAYERrr!$X6,JOGADORES!$B$3:$B$29,JOGADORES!$I$3:$I$29)),"")</f>
        <v>0.4060606061</v>
      </c>
      <c r="AB6" s="133">
        <f t="array" ref="AB6">IFERROR((XLOOKUP(PLAYERrr!$X6,JOGADORES!$B$3:$B$29,JOGADORES!$M$3:$M$29)+XLOOKUP(PLAYERrr!$X6,JOGADORES!$B$3:$B$29,JOGADORES!$J$3:$J$29))/(XLOOKUP(PLAYERrr!$X6,JOGADORES!$B$3:$B$29,JOGADORES!$L$3:$L$29)+XLOOKUP(PLAYERrr!$X6,JOGADORES!$B$3:$B$29,JOGADORES!$I$3:$I$29)),"")</f>
        <v>0.4705882353</v>
      </c>
      <c r="AC6" s="133">
        <f t="array" ref="AC6">IFERROR((XLOOKUP(PLAYERrr!$X6,JOGADORES!$B$3:$B$29,JOGADORES!$M$3:$M$29)+XLOOKUP(PLAYERrr!$X6,JOGADORES!$B$3:$B$29,JOGADORES!$P$3:$P$29))/(XLOOKUP(PLAYERrr!$X6,JOGADORES!$B$3:$B$29,JOGADORES!$L$3:$L$29)+XLOOKUP(PLAYERrr!$X6,JOGADORES!$B$3:$B$29,JOGADORES!$O$3:$O$29)),"")</f>
        <v>0.4873417722</v>
      </c>
      <c r="AD6" s="133">
        <f t="array" ref="AD6">IFERROR((XLOOKUP(PLAYERrr!$X6,JOGADORES!$B$3:$B$29,JOGADORES!$S$3:$S$29)+XLOOKUP(PLAYERrr!$X6,JOGADORES!$B$3:$B$29,JOGADORES!$P$3:$P$29))/(XLOOKUP(PLAYERrr!$X6,JOGADORES!$B$3:$B$29,JOGADORES!$R$3:$R$29)+XLOOKUP(PLAYERrr!$X6,JOGADORES!$B$3:$B$29,JOGADORES!$O$3:$O$29)),"")</f>
        <v>0.4085365854</v>
      </c>
      <c r="AE6" s="133">
        <f t="array" ref="AE6">IFERROR((XLOOKUP(PLAYERrr!$X6,JOGADORES!$B$3:$B$29,JOGADORES!$S$3:$S$29)+XLOOKUP(PLAYERrr!$X6,JOGADORES!$B$3:$B$29,JOGADORES!$V$3:$V$29))/(XLOOKUP(PLAYERrr!$X6,JOGADORES!$B$3:$B$29,JOGADORES!$R$3:$R$29)+XLOOKUP(PLAYERrr!$X6,JOGADORES!$B$3:$B$29,JOGADORES!$U$3:$U$29)),"")</f>
        <v>0.3662790698</v>
      </c>
      <c r="AF6" s="133">
        <f t="array" ref="AF6">IFERROR((XLOOKUP(PLAYERrr!$X6,JOGADORES!$B$3:$B$29,JOGADORES!$Y$3:$Y$29)+XLOOKUP(PLAYERrr!$X6,JOGADORES!$B$3:$B$29,JOGADORES!$V$3:$V$29))/(XLOOKUP(PLAYERrr!$X6,JOGADORES!$B$3:$B$29,JOGADORES!$X$3:$X$29)+XLOOKUP(PLAYERrr!$X6,JOGADORES!$B$3:$B$29,JOGADORES!$U$3:$U$29)),"")</f>
        <v>0.3918918919</v>
      </c>
    </row>
    <row r="7" ht="19.5" customHeight="1">
      <c r="A7" s="88"/>
      <c r="B7" s="88"/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34">
        <v>4.0</v>
      </c>
      <c r="U7" s="34">
        <f>COUNTIF(REG!$C$2:$C$124,PLAYERrr!T7)</f>
        <v>0</v>
      </c>
      <c r="V7" s="35">
        <f>PLAYERrr!$U7/SUM(PLAYERrr!$U$3:$U$23)</f>
        <v>0</v>
      </c>
      <c r="W7" s="88"/>
      <c r="X7" s="50" t="s">
        <v>222</v>
      </c>
      <c r="Y7" s="133"/>
      <c r="Z7" s="133"/>
      <c r="AA7" s="133"/>
      <c r="AB7" s="133"/>
      <c r="AC7" s="133"/>
      <c r="AD7" s="133"/>
      <c r="AE7" s="133">
        <f t="array" ref="AE7">IFERROR((XLOOKUP(PLAYERrr!$X7,JOGADORES!$B$3:$B$29,JOGADORES!$S$3:$S$29)+XLOOKUP(PLAYERrr!$X7,JOGADORES!$B$3:$B$29,JOGADORES!$V$3:$V$29))/(XLOOKUP(PLAYERrr!$X7,JOGADORES!$B$3:$B$29,JOGADORES!$R$3:$R$29)+XLOOKUP(PLAYERrr!$X7,JOGADORES!$B$3:$B$29,JOGADORES!$U$3:$U$29)),"")</f>
        <v>0.243902439</v>
      </c>
      <c r="AF7" s="133">
        <f t="array" ref="AF7">IFERROR((XLOOKUP(PLAYERrr!$X7,JOGADORES!$B$3:$B$29,JOGADORES!$Y$3:$Y$29)+XLOOKUP(PLAYERrr!$X7,JOGADORES!$B$3:$B$29,JOGADORES!$V$3:$V$29))/(XLOOKUP(PLAYERrr!$X7,JOGADORES!$B$3:$B$29,JOGADORES!$X$3:$X$29)+XLOOKUP(PLAYERrr!$X7,JOGADORES!$B$3:$B$29,JOGADORES!$U$3:$U$29)),"")</f>
        <v>0.2716049383</v>
      </c>
    </row>
    <row r="8" ht="19.5" customHeight="1">
      <c r="A8" s="88"/>
      <c r="B8" s="88"/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34">
        <v>5.0</v>
      </c>
      <c r="U8" s="34">
        <f>COUNTIF(REG!$C$2:$C$124,PLAYERrr!T8)</f>
        <v>2</v>
      </c>
      <c r="V8" s="35">
        <f>PLAYERrr!$U8/SUM(PLAYERrr!$U$3:$U$23)</f>
        <v>0.0162601626</v>
      </c>
      <c r="W8" s="88"/>
      <c r="X8" s="50" t="s">
        <v>229</v>
      </c>
      <c r="Y8" s="133"/>
      <c r="Z8" s="133"/>
      <c r="AA8" s="133"/>
      <c r="AB8" s="133">
        <f t="array" ref="AB8">IFERROR((XLOOKUP(PLAYERrr!$X8,JOGADORES!$B$3:$B$29,JOGADORES!$M$3:$M$29)+XLOOKUP(PLAYERrr!$X8,JOGADORES!$B$3:$B$29,JOGADORES!$J$3:$J$29))/(XLOOKUP(PLAYERrr!$X8,JOGADORES!$B$3:$B$29,JOGADORES!$L$3:$L$29)+XLOOKUP(PLAYERrr!$X8,JOGADORES!$B$3:$B$29,JOGADORES!$I$3:$I$29)),"")</f>
        <v>0.1666666667</v>
      </c>
      <c r="AC8" s="133">
        <f t="array" ref="AC8">IFERROR((XLOOKUP(PLAYERrr!$X8,JOGADORES!$B$3:$B$29,JOGADORES!$M$3:$M$29)+XLOOKUP(PLAYERrr!$X8,JOGADORES!$B$3:$B$29,JOGADORES!$P$3:$P$29))/(XLOOKUP(PLAYERrr!$X8,JOGADORES!$B$3:$B$29,JOGADORES!$L$3:$L$29)+XLOOKUP(PLAYERrr!$X8,JOGADORES!$B$3:$B$29,JOGADORES!$O$3:$O$29)),"")</f>
        <v>0.1666666667</v>
      </c>
      <c r="AD8" s="133">
        <f t="array" ref="AD8">IFERROR((XLOOKUP(PLAYERrr!$X8,JOGADORES!$B$3:$B$29,JOGADORES!$S$3:$S$29)+XLOOKUP(PLAYERrr!$X8,JOGADORES!$B$3:$B$29,JOGADORES!$P$3:$P$29))/(XLOOKUP(PLAYERrr!$X8,JOGADORES!$B$3:$B$29,JOGADORES!$R$3:$R$29)+XLOOKUP(PLAYERrr!$X8,JOGADORES!$B$3:$B$29,JOGADORES!$O$3:$O$29)),"")</f>
        <v>0.5</v>
      </c>
      <c r="AE8" s="133">
        <f t="array" ref="AE8">IFERROR((XLOOKUP(PLAYERrr!$X8,JOGADORES!$B$3:$B$29,JOGADORES!$S$3:$S$29)+XLOOKUP(PLAYERrr!$X8,JOGADORES!$B$3:$B$29,JOGADORES!$V$3:$V$29))/(XLOOKUP(PLAYERrr!$X8,JOGADORES!$B$3:$B$29,JOGADORES!$R$3:$R$29)+XLOOKUP(PLAYERrr!$X8,JOGADORES!$B$3:$B$29,JOGADORES!$U$3:$U$29)),"")</f>
        <v>0.2597402597</v>
      </c>
      <c r="AF8" s="133">
        <f t="array" ref="AF8">IFERROR((XLOOKUP(PLAYERrr!$X8,JOGADORES!$B$3:$B$29,JOGADORES!$Y$3:$Y$29)+XLOOKUP(PLAYERrr!$X8,JOGADORES!$B$3:$B$29,JOGADORES!$V$3:$V$29))/(XLOOKUP(PLAYERrr!$X8,JOGADORES!$B$3:$B$29,JOGADORES!$X$3:$X$29)+XLOOKUP(PLAYERrr!$X8,JOGADORES!$B$3:$B$29,JOGADORES!$U$3:$U$29)),"")</f>
        <v>0.1795918367</v>
      </c>
    </row>
    <row r="9" ht="19.5" customHeight="1">
      <c r="A9" s="88"/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34">
        <v>6.0</v>
      </c>
      <c r="U9" s="34">
        <f>COUNTIF(REG!$C$2:$C$124,PLAYERrr!T9)</f>
        <v>6</v>
      </c>
      <c r="V9" s="35">
        <f>PLAYERrr!$U9/SUM(PLAYERrr!$U$3:$U$23)</f>
        <v>0.0487804878</v>
      </c>
      <c r="W9" s="88"/>
      <c r="X9" s="50" t="s">
        <v>228</v>
      </c>
      <c r="Y9" s="133">
        <f t="array" ref="Y9">IFERROR(XLOOKUP(PLAYERrr!$X9,JOGADORES!$B$3:$B$29,JOGADORES!$D$3:$D$29)/XLOOKUP(PLAYERrr!$X9,JOGADORES!$B$3:$B$29,JOGADORES!$C$3:$C$29),"")</f>
        <v>0.5714285714</v>
      </c>
      <c r="Z9" s="133">
        <f t="array" ref="Z9">IFERROR((XLOOKUP(PLAYERrr!$X9,JOGADORES!$B$3:$B$29,JOGADORES!$D$3:$D$29)+XLOOKUP(PLAYERrr!$X9,JOGADORES!$B$3:$B$29,JOGADORES!$G$3:$G$29))/(XLOOKUP(PLAYERrr!$X9,JOGADORES!$B$3:$B$29,JOGADORES!$C$3:$C$29)+XLOOKUP(PLAYERrr!$X9,JOGADORES!$B$3:$B$29,JOGADORES!$F$3:$F$29)),"")</f>
        <v>0.4772727273</v>
      </c>
      <c r="AA9" s="133">
        <f t="array" ref="AA9">IFERROR((XLOOKUP(PLAYERrr!$X9,JOGADORES!$B$3:$B$29,JOGADORES!$G$3:$G$29)+XLOOKUP(PLAYERrr!$X9,JOGADORES!$B$3:$B$29,JOGADORES!$J$3:$J$29))/(XLOOKUP(PLAYERrr!$X9,JOGADORES!$B$3:$B$29,JOGADORES!$F$3:$F$29)+XLOOKUP(PLAYERrr!$X9,JOGADORES!$B$3:$B$29,JOGADORES!$I$3:$I$29)),"")</f>
        <v>0.4150943396</v>
      </c>
      <c r="AB9" s="133">
        <f t="array" ref="AB9">IFERROR((XLOOKUP(PLAYERrr!$X9,JOGADORES!$B$3:$B$29,JOGADORES!$M$3:$M$29)+XLOOKUP(PLAYERrr!$X9,JOGADORES!$B$3:$B$29,JOGADORES!$J$3:$J$29))/(XLOOKUP(PLAYERrr!$X9,JOGADORES!$B$3:$B$29,JOGADORES!$L$3:$L$29)+XLOOKUP(PLAYERrr!$X9,JOGADORES!$B$3:$B$29,JOGADORES!$I$3:$I$29)),"")</f>
        <v>0.3777777778</v>
      </c>
      <c r="AC9" s="133">
        <f t="array" ref="AC9">IFERROR((XLOOKUP(PLAYERrr!$X9,JOGADORES!$B$3:$B$29,JOGADORES!$M$3:$M$29)+XLOOKUP(PLAYERrr!$X9,JOGADORES!$B$3:$B$29,JOGADORES!$P$3:$P$29))/(XLOOKUP(PLAYERrr!$X9,JOGADORES!$B$3:$B$29,JOGADORES!$L$3:$L$29)+XLOOKUP(PLAYERrr!$X9,JOGADORES!$B$3:$B$29,JOGADORES!$O$3:$O$29)),"")</f>
        <v>0.4333333333</v>
      </c>
      <c r="AD9" s="133">
        <f t="array" ref="AD9">IFERROR((XLOOKUP(PLAYERrr!$X9,JOGADORES!$B$3:$B$29,JOGADORES!$S$3:$S$29)+XLOOKUP(PLAYERrr!$X9,JOGADORES!$B$3:$B$29,JOGADORES!$P$3:$P$29))/(XLOOKUP(PLAYERrr!$X9,JOGADORES!$B$3:$B$29,JOGADORES!$R$3:$R$29)+XLOOKUP(PLAYERrr!$X9,JOGADORES!$B$3:$B$29,JOGADORES!$O$3:$O$29)),"")</f>
        <v>0.5</v>
      </c>
      <c r="AE9" s="133">
        <f t="array" ref="AE9">IFERROR((XLOOKUP(PLAYERrr!$X9,JOGADORES!$B$3:$B$29,JOGADORES!$S$3:$S$29)+XLOOKUP(PLAYERrr!$X9,JOGADORES!$B$3:$B$29,JOGADORES!$V$3:$V$29))/(XLOOKUP(PLAYERrr!$X9,JOGADORES!$B$3:$B$29,JOGADORES!$R$3:$R$29)+XLOOKUP(PLAYERrr!$X9,JOGADORES!$B$3:$B$29,JOGADORES!$U$3:$U$29)),"")</f>
        <v>0.4166666667</v>
      </c>
      <c r="AF9" s="133">
        <f t="array" ref="AF9">IFERROR((XLOOKUP(PLAYERrr!$X9,JOGADORES!$B$3:$B$29,JOGADORES!$Y$3:$Y$29)+XLOOKUP(PLAYERrr!$X9,JOGADORES!$B$3:$B$29,JOGADORES!$V$3:$V$29))/(XLOOKUP(PLAYERrr!$X9,JOGADORES!$B$3:$B$29,JOGADORES!$X$3:$X$29)+XLOOKUP(PLAYERrr!$X9,JOGADORES!$B$3:$B$29,JOGADORES!$U$3:$U$29)),"")</f>
        <v>0.2413793103</v>
      </c>
    </row>
    <row r="10" ht="19.5" customHeight="1">
      <c r="A10" s="88"/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34">
        <v>7.0</v>
      </c>
      <c r="U10" s="34">
        <f>COUNTIF(REG!$C$2:$C$124,PLAYERrr!T10)</f>
        <v>6</v>
      </c>
      <c r="V10" s="35">
        <f>PLAYERrr!$U10/SUM(PLAYERrr!$U$3:$U$23)</f>
        <v>0.0487804878</v>
      </c>
      <c r="W10" s="88"/>
      <c r="X10" s="50" t="s">
        <v>223</v>
      </c>
      <c r="Y10" s="133">
        <f t="array" ref="Y10">IFERROR(XLOOKUP(PLAYERrr!$X10,JOGADORES!$B$3:$B$29,JOGADORES!$D$3:$D$29)/XLOOKUP(PLAYERrr!$X10,JOGADORES!$B$3:$B$29,JOGADORES!$C$3:$C$29),"")</f>
        <v>0.1666666667</v>
      </c>
      <c r="Z10" s="133">
        <f t="array" ref="Z10">IFERROR((XLOOKUP(PLAYERrr!$X10,JOGADORES!$B$3:$B$29,JOGADORES!$D$3:$D$29)+XLOOKUP(PLAYERrr!$X10,JOGADORES!$B$3:$B$29,JOGADORES!$G$3:$G$29))/(XLOOKUP(PLAYERrr!$X10,JOGADORES!$B$3:$B$29,JOGADORES!$C$3:$C$29)+XLOOKUP(PLAYERrr!$X10,JOGADORES!$B$3:$B$29,JOGADORES!$F$3:$F$29)),"")</f>
        <v>0.2848101266</v>
      </c>
      <c r="AA10" s="133">
        <f t="array" ref="AA10">IFERROR((XLOOKUP(PLAYERrr!$X10,JOGADORES!$B$3:$B$29,JOGADORES!$G$3:$G$29)+XLOOKUP(PLAYERrr!$X10,JOGADORES!$B$3:$B$29,JOGADORES!$J$3:$J$29))/(XLOOKUP(PLAYERrr!$X10,JOGADORES!$B$3:$B$29,JOGADORES!$F$3:$F$29)+XLOOKUP(PLAYERrr!$X10,JOGADORES!$B$3:$B$29,JOGADORES!$I$3:$I$29)),"")</f>
        <v>0.2941176471</v>
      </c>
      <c r="AB10" s="133">
        <f t="array" ref="AB10">IFERROR((XLOOKUP(PLAYERrr!$X10,JOGADORES!$B$3:$B$29,JOGADORES!$M$3:$M$29)+XLOOKUP(PLAYERrr!$X10,JOGADORES!$B$3:$B$29,JOGADORES!$J$3:$J$29))/(XLOOKUP(PLAYERrr!$X10,JOGADORES!$B$3:$B$29,JOGADORES!$L$3:$L$29)+XLOOKUP(PLAYERrr!$X10,JOGADORES!$B$3:$B$29,JOGADORES!$I$3:$I$29)),"")</f>
        <v>0.3468899522</v>
      </c>
      <c r="AC10" s="133">
        <f t="array" ref="AC10">IFERROR((XLOOKUP(PLAYERrr!$X10,JOGADORES!$B$3:$B$29,JOGADORES!$M$3:$M$29)+XLOOKUP(PLAYERrr!$X10,JOGADORES!$B$3:$B$29,JOGADORES!$P$3:$P$29))/(XLOOKUP(PLAYERrr!$X10,JOGADORES!$B$3:$B$29,JOGADORES!$L$3:$L$29)+XLOOKUP(PLAYERrr!$X10,JOGADORES!$B$3:$B$29,JOGADORES!$O$3:$O$29)),"")</f>
        <v>0.3728813559</v>
      </c>
      <c r="AD10" s="133">
        <f t="array" ref="AD10">IFERROR((XLOOKUP(PLAYERrr!$X10,JOGADORES!$B$3:$B$29,JOGADORES!$S$3:$S$29)+XLOOKUP(PLAYERrr!$X10,JOGADORES!$B$3:$B$29,JOGADORES!$P$3:$P$29))/(XLOOKUP(PLAYERrr!$X10,JOGADORES!$B$3:$B$29,JOGADORES!$R$3:$R$29)+XLOOKUP(PLAYERrr!$X10,JOGADORES!$B$3:$B$29,JOGADORES!$O$3:$O$29)),"")</f>
        <v>0.3643410853</v>
      </c>
      <c r="AE10" s="133">
        <f t="array" ref="AE10">IFERROR((XLOOKUP(PLAYERrr!$X10,JOGADORES!$B$3:$B$29,JOGADORES!$S$3:$S$29)+XLOOKUP(PLAYERrr!$X10,JOGADORES!$B$3:$B$29,JOGADORES!$V$3:$V$29))/(XLOOKUP(PLAYERrr!$X10,JOGADORES!$B$3:$B$29,JOGADORES!$R$3:$R$29)+XLOOKUP(PLAYERrr!$X10,JOGADORES!$B$3:$B$29,JOGADORES!$U$3:$U$29)),"")</f>
        <v>0.3302325581</v>
      </c>
      <c r="AF10" s="133">
        <f t="array" ref="AF10">IFERROR((XLOOKUP(PLAYERrr!$X10,JOGADORES!$B$3:$B$29,JOGADORES!$Y$3:$Y$29)+XLOOKUP(PLAYERrr!$X10,JOGADORES!$B$3:$B$29,JOGADORES!$V$3:$V$29))/(XLOOKUP(PLAYERrr!$X10,JOGADORES!$B$3:$B$29,JOGADORES!$X$3:$X$29)+XLOOKUP(PLAYERrr!$X10,JOGADORES!$B$3:$B$29,JOGADORES!$U$3:$U$29)),"")</f>
        <v>0.3037037037</v>
      </c>
    </row>
    <row r="11" ht="19.5" customHeight="1">
      <c r="A11" s="88"/>
      <c r="B11" s="88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34">
        <v>8.0</v>
      </c>
      <c r="U11" s="34">
        <f>COUNTIF(REG!$C$2:$C$124,PLAYERrr!T11)</f>
        <v>26</v>
      </c>
      <c r="V11" s="35">
        <f>PLAYERrr!$U11/SUM(PLAYERrr!$U$3:$U$23)</f>
        <v>0.2113821138</v>
      </c>
      <c r="W11" s="88"/>
      <c r="X11" s="50" t="s">
        <v>221</v>
      </c>
      <c r="Y11" s="133">
        <f t="array" ref="Y11">IFERROR(XLOOKUP(PLAYERrr!$X11,JOGADORES!$B$3:$B$29,JOGADORES!$D$3:$D$29)/XLOOKUP(PLAYERrr!$X11,JOGADORES!$B$3:$B$29,JOGADORES!$C$3:$C$29),"")</f>
        <v>0.25</v>
      </c>
      <c r="Z11" s="133">
        <f t="array" ref="Z11">IFERROR((XLOOKUP(PLAYERrr!$X11,JOGADORES!$B$3:$B$29,JOGADORES!$D$3:$D$29)+XLOOKUP(PLAYERrr!$X11,JOGADORES!$B$3:$B$29,JOGADORES!$G$3:$G$29))/(XLOOKUP(PLAYERrr!$X11,JOGADORES!$B$3:$B$29,JOGADORES!$C$3:$C$29)+XLOOKUP(PLAYERrr!$X11,JOGADORES!$B$3:$B$29,JOGADORES!$F$3:$F$29)),"")</f>
        <v>0.2988505747</v>
      </c>
      <c r="AA11" s="133">
        <f t="array" ref="AA11">IFERROR((XLOOKUP(PLAYERrr!$X11,JOGADORES!$B$3:$B$29,JOGADORES!$G$3:$G$29)+XLOOKUP(PLAYERrr!$X11,JOGADORES!$B$3:$B$29,JOGADORES!$J$3:$J$29))/(XLOOKUP(PLAYERrr!$X11,JOGADORES!$B$3:$B$29,JOGADORES!$F$3:$F$29)+XLOOKUP(PLAYERrr!$X11,JOGADORES!$B$3:$B$29,JOGADORES!$I$3:$I$29)),"")</f>
        <v>0.2903225806</v>
      </c>
      <c r="AB11" s="133">
        <f t="array" ref="AB11">IFERROR((XLOOKUP(PLAYERrr!$X11,JOGADORES!$B$3:$B$29,JOGADORES!$M$3:$M$29)+XLOOKUP(PLAYERrr!$X11,JOGADORES!$B$3:$B$29,JOGADORES!$J$3:$J$29))/(XLOOKUP(PLAYERrr!$X11,JOGADORES!$B$3:$B$29,JOGADORES!$L$3:$L$29)+XLOOKUP(PLAYERrr!$X11,JOGADORES!$B$3:$B$29,JOGADORES!$I$3:$I$29)),"")</f>
        <v>0.3253012048</v>
      </c>
      <c r="AC11" s="133">
        <f t="array" ref="AC11">IFERROR((XLOOKUP(PLAYERrr!$X11,JOGADORES!$B$3:$B$29,JOGADORES!$M$3:$M$29)+XLOOKUP(PLAYERrr!$X11,JOGADORES!$B$3:$B$29,JOGADORES!$P$3:$P$29))/(XLOOKUP(PLAYERrr!$X11,JOGADORES!$B$3:$B$29,JOGADORES!$L$3:$L$29)+XLOOKUP(PLAYERrr!$X11,JOGADORES!$B$3:$B$29,JOGADORES!$O$3:$O$29)),"")</f>
        <v>0.3553299492</v>
      </c>
      <c r="AD11" s="133">
        <f t="array" ref="AD11">IFERROR((XLOOKUP(PLAYERrr!$X11,JOGADORES!$B$3:$B$29,JOGADORES!$S$3:$S$29)+XLOOKUP(PLAYERrr!$X11,JOGADORES!$B$3:$B$29,JOGADORES!$P$3:$P$29))/(XLOOKUP(PLAYERrr!$X11,JOGADORES!$B$3:$B$29,JOGADORES!$R$3:$R$29)+XLOOKUP(PLAYERrr!$X11,JOGADORES!$B$3:$B$29,JOGADORES!$O$3:$O$29)),"")</f>
        <v>0.3142857143</v>
      </c>
      <c r="AE11" s="133">
        <f t="array" ref="AE11">IFERROR((XLOOKUP(PLAYERrr!$X11,JOGADORES!$B$3:$B$29,JOGADORES!$S$3:$S$29)+XLOOKUP(PLAYERrr!$X11,JOGADORES!$B$3:$B$29,JOGADORES!$V$3:$V$29))/(XLOOKUP(PLAYERrr!$X11,JOGADORES!$B$3:$B$29,JOGADORES!$R$3:$R$29)+XLOOKUP(PLAYERrr!$X11,JOGADORES!$B$3:$B$29,JOGADORES!$U$3:$U$29)),"")</f>
        <v>0.2857142857</v>
      </c>
      <c r="AF11" s="133">
        <f t="array" ref="AF11">IFERROR((XLOOKUP(PLAYERrr!$X11,JOGADORES!$B$3:$B$29,JOGADORES!$Y$3:$Y$29)+XLOOKUP(PLAYERrr!$X11,JOGADORES!$B$3:$B$29,JOGADORES!$V$3:$V$29))/(XLOOKUP(PLAYERrr!$X11,JOGADORES!$B$3:$B$29,JOGADORES!$X$3:$X$29)+XLOOKUP(PLAYERrr!$X11,JOGADORES!$B$3:$B$29,JOGADORES!$U$3:$U$29)),"")</f>
        <v>0.3148148148</v>
      </c>
    </row>
    <row r="12" ht="19.5" customHeight="1">
      <c r="A12" s="88"/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34">
        <v>9.0</v>
      </c>
      <c r="U12" s="34">
        <f>COUNTIF(REG!$C$2:$C$124,PLAYERrr!T12)</f>
        <v>34</v>
      </c>
      <c r="V12" s="35">
        <f>PLAYERrr!$U12/SUM(PLAYERrr!$U$3:$U$23)</f>
        <v>0.2764227642</v>
      </c>
      <c r="W12" s="88"/>
      <c r="X12" s="50" t="s">
        <v>231</v>
      </c>
      <c r="Y12" s="133"/>
      <c r="Z12" s="133"/>
      <c r="AA12" s="133">
        <f t="array" ref="AA12">IFERROR((XLOOKUP(PLAYERrr!$X12,JOGADORES!$B$3:$B$29,JOGADORES!$G$3:$G$29)+XLOOKUP(PLAYERrr!$X12,JOGADORES!$B$3:$B$29,JOGADORES!$J$3:$J$29))/(XLOOKUP(PLAYERrr!$X12,JOGADORES!$B$3:$B$29,JOGADORES!$F$3:$F$29)+XLOOKUP(PLAYERrr!$X12,JOGADORES!$B$3:$B$29,JOGADORES!$I$3:$I$29)),"")</f>
        <v>0.1466666667</v>
      </c>
      <c r="AB12" s="133">
        <f t="array" ref="AB12">IFERROR((XLOOKUP(PLAYERrr!$X12,JOGADORES!$B$3:$B$29,JOGADORES!$M$3:$M$29)+XLOOKUP(PLAYERrr!$X12,JOGADORES!$B$3:$B$29,JOGADORES!$J$3:$J$29))/(XLOOKUP(PLAYERrr!$X12,JOGADORES!$B$3:$B$29,JOGADORES!$L$3:$L$29)+XLOOKUP(PLAYERrr!$X12,JOGADORES!$B$3:$B$29,JOGADORES!$I$3:$I$29)),"")</f>
        <v>0.171875</v>
      </c>
      <c r="AC12" s="133">
        <f t="array" ref="AC12">IFERROR((XLOOKUP(PLAYERrr!$X12,JOGADORES!$B$3:$B$29,JOGADORES!$M$3:$M$29)+XLOOKUP(PLAYERrr!$X12,JOGADORES!$B$3:$B$29,JOGADORES!$P$3:$P$29))/(XLOOKUP(PLAYERrr!$X12,JOGADORES!$B$3:$B$29,JOGADORES!$L$3:$L$29)+XLOOKUP(PLAYERrr!$X12,JOGADORES!$B$3:$B$29,JOGADORES!$O$3:$O$29)),"")</f>
        <v>0.1895424837</v>
      </c>
      <c r="AD12" s="133">
        <f t="array" ref="AD12">IFERROR((XLOOKUP(PLAYERrr!$X12,JOGADORES!$B$3:$B$29,JOGADORES!$S$3:$S$29)+XLOOKUP(PLAYERrr!$X12,JOGADORES!$B$3:$B$29,JOGADORES!$P$3:$P$29))/(XLOOKUP(PLAYERrr!$X12,JOGADORES!$B$3:$B$29,JOGADORES!$R$3:$R$29)+XLOOKUP(PLAYERrr!$X12,JOGADORES!$B$3:$B$29,JOGADORES!$O$3:$O$29)),"")</f>
        <v>0.2575757576</v>
      </c>
      <c r="AE12" s="133">
        <f t="array" ref="AE12">IFERROR((XLOOKUP(PLAYERrr!$X12,JOGADORES!$B$3:$B$29,JOGADORES!$S$3:$S$29)+XLOOKUP(PLAYERrr!$X12,JOGADORES!$B$3:$B$29,JOGADORES!$V$3:$V$29))/(XLOOKUP(PLAYERrr!$X12,JOGADORES!$B$3:$B$29,JOGADORES!$R$3:$R$29)+XLOOKUP(PLAYERrr!$X12,JOGADORES!$B$3:$B$29,JOGADORES!$U$3:$U$29)),"")</f>
        <v>0.2333333333</v>
      </c>
      <c r="AF12" s="133">
        <f t="array" ref="AF12">IFERROR((XLOOKUP(PLAYERrr!$X12,JOGADORES!$B$3:$B$29,JOGADORES!$Y$3:$Y$29)+XLOOKUP(PLAYERrr!$X12,JOGADORES!$B$3:$B$29,JOGADORES!$V$3:$V$29))/(XLOOKUP(PLAYERrr!$X12,JOGADORES!$B$3:$B$29,JOGADORES!$X$3:$X$29)+XLOOKUP(PLAYERrr!$X12,JOGADORES!$B$3:$B$29,JOGADORES!$U$3:$U$29)),"")</f>
        <v>0.1758241758</v>
      </c>
    </row>
    <row r="13" ht="19.5" customHeight="1">
      <c r="A13" s="88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34">
        <v>10.0</v>
      </c>
      <c r="U13" s="34">
        <f>COUNTIF(REG!$C$2:$C$124,PLAYERrr!T13)</f>
        <v>15</v>
      </c>
      <c r="V13" s="35">
        <f>PLAYERrr!$U13/SUM(PLAYERrr!$U$3:$U$23)</f>
        <v>0.1219512195</v>
      </c>
      <c r="W13" s="88"/>
      <c r="X13" s="89"/>
      <c r="Y13" s="88"/>
      <c r="Z13" s="92"/>
      <c r="AA13" s="92"/>
      <c r="AB13" s="92"/>
      <c r="AC13" s="92"/>
      <c r="AD13" s="92"/>
      <c r="AE13" s="92"/>
      <c r="AF13" s="92"/>
    </row>
    <row r="14" ht="19.5" customHeight="1">
      <c r="A14" s="88"/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34">
        <v>11.0</v>
      </c>
      <c r="U14" s="34">
        <f>COUNTIF(REG!$C$2:$C$124,PLAYERrr!T14)</f>
        <v>18</v>
      </c>
      <c r="V14" s="35">
        <f>PLAYERrr!$U14/SUM(PLAYERrr!$U$3:$U$23)</f>
        <v>0.1463414634</v>
      </c>
      <c r="W14" s="88"/>
      <c r="X14" s="89"/>
      <c r="Y14" s="88"/>
      <c r="Z14" s="92"/>
      <c r="AA14" s="92"/>
      <c r="AB14" s="92"/>
      <c r="AC14" s="92"/>
      <c r="AD14" s="92"/>
      <c r="AE14" s="92"/>
      <c r="AF14" s="92"/>
    </row>
    <row r="15" ht="19.5" customHeight="1">
      <c r="A15" s="88"/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34">
        <v>12.0</v>
      </c>
      <c r="U15" s="34">
        <f>COUNTIF(REG!$C$2:$C$124,PLAYERrr!T15)</f>
        <v>8</v>
      </c>
      <c r="V15" s="35">
        <f>PLAYERrr!$U15/SUM(PLAYERrr!$U$3:$U$23)</f>
        <v>0.06504065041</v>
      </c>
      <c r="W15" s="88"/>
      <c r="X15" s="134" t="s">
        <v>194</v>
      </c>
      <c r="Y15" s="135" t="s">
        <v>817</v>
      </c>
      <c r="Z15" s="135" t="s">
        <v>818</v>
      </c>
      <c r="AA15" s="135" t="s">
        <v>819</v>
      </c>
      <c r="AB15" s="135" t="s">
        <v>820</v>
      </c>
      <c r="AC15" s="135" t="s">
        <v>821</v>
      </c>
      <c r="AD15" s="135" t="s">
        <v>822</v>
      </c>
      <c r="AE15" s="135" t="s">
        <v>823</v>
      </c>
      <c r="AF15" s="136" t="s">
        <v>824</v>
      </c>
    </row>
    <row r="16" ht="19.5" customHeight="1">
      <c r="A16" s="88"/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34">
        <v>13.0</v>
      </c>
      <c r="U16" s="34">
        <f>COUNTIF(REG!$C$2:$C$124,PLAYERrr!T16)</f>
        <v>2</v>
      </c>
      <c r="V16" s="35">
        <f>PLAYERrr!$U16/SUM(PLAYERrr!$U$3:$U$23)</f>
        <v>0.0162601626</v>
      </c>
      <c r="W16" s="88"/>
      <c r="X16" s="89" t="s">
        <v>825</v>
      </c>
      <c r="Y16" s="92">
        <f>SUMIF(DECKS!$G$3:$G$470,1,DECKS!$N$3:$N$470)/SUMIF(DECKS!$G$3:$G$470,1,DECKS!$M$3:$M$470)</f>
        <v>0.347826087</v>
      </c>
      <c r="Z16" s="92">
        <f>SUMIF(DECKS!$G$3:$G$470,1,DECKS!$P$3:$P$470)/SUMIF(DECKS!$G$3:$G$470,1,DECKS!$O$3:$O$470)</f>
        <v>0.2901716069</v>
      </c>
      <c r="AA16" s="92">
        <f>SUMIF(DECKS!$G$3:$G$470,1,DECKS!$R$3:$R$470)/SUMIF(DECKS!$G$3:$G$470,1,DECKS!$Q$3:$Q$470)</f>
        <v>0.3093220339</v>
      </c>
      <c r="AB16" s="92">
        <f>SUMIF(DECKS!$G$3:$G$470,1,DECKS!$T$3:$T$470)/SUMIF(DECKS!$G$3:$G$470,1,DECKS!$S$3:$S$470)</f>
        <v>0.3617256637</v>
      </c>
      <c r="AC16" s="92">
        <f>SUMIF(DECKS!$G$3:$G$470,1,DECKS!$V$3:$V$470)/SUMIF(DECKS!$G$3:$G$470,1,DECKS!$U$3:$U$470)</f>
        <v>0.348973607</v>
      </c>
      <c r="AD16" s="92">
        <f>SUMIF(DECKS!$G$3:$G$470,1,DECKS!$X$3:$X$470)/SUMIF(DECKS!$G$3:$G$470,1,DECKS!$W$3:$W$470)</f>
        <v>0.29296875</v>
      </c>
      <c r="AE16" s="92">
        <f>SUMIF(DECKS!$G$3:$G$470,1,DECKS!$Z$3:$Z$470)/SUMIF(DECKS!$G$3:$G$470,1,DECKS!$Y$3:$Y$470)</f>
        <v>0.3156146179</v>
      </c>
      <c r="AF16" s="92">
        <f>SUMIF(DECKS!$G$3:$G$470,1,DECKS!$AB$3:$AB$470)/SUMIF(DECKS!$G$3:$G$470,1,DECKS!$AA$3:$AA$470)</f>
        <v>0.2910891089</v>
      </c>
    </row>
    <row r="17" ht="19.5" customHeight="1">
      <c r="A17" s="88"/>
      <c r="B17" s="88"/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34">
        <v>14.0</v>
      </c>
      <c r="U17" s="34">
        <f>COUNTIF(REG!$C$2:$C$124,PLAYERrr!T17)</f>
        <v>2</v>
      </c>
      <c r="V17" s="35">
        <f>PLAYERrr!$U17/SUM(PLAYERrr!$U$3:$U$23)</f>
        <v>0.0162601626</v>
      </c>
      <c r="W17" s="88"/>
      <c r="X17" s="89" t="s">
        <v>826</v>
      </c>
      <c r="Y17" s="92">
        <f>SUMIF(DECKS!$H$3:$H$470,1,DECKS!$N$3:$N$470)/SUMIF(DECKS!$H$3:$H$470,1,DECKS!$M$3:$M$470)</f>
        <v>0.2631578947</v>
      </c>
      <c r="Z17" s="92">
        <f>SUMIF(DECKS!$H$3:$H$470,1,DECKS!$P$3:$P$470)/SUMIF(DECKS!$H$3:$H$470,1,DECKS!$O$3:$O$470)</f>
        <v>0.3296703297</v>
      </c>
      <c r="AA17" s="92">
        <f>SUMIF(DECKS!$H$3:$H$470,1,DECKS!$R$3:$R$470)/SUMIF(DECKS!$H$3:$H$470,1,DECKS!$Q$3:$Q$470)</f>
        <v>0.2871287129</v>
      </c>
      <c r="AB17" s="92">
        <f>SUMIF(DECKS!$H$3:$H$470,1,DECKS!$T$3:$T$470)/SUMIF(DECKS!$H$3:$H$470,1,DECKS!$S$3:$S$470)</f>
        <v>0.3533083645</v>
      </c>
      <c r="AC17" s="92">
        <f>SUMIF(DECKS!$H$3:$H$470,1,DECKS!$V$3:$V$470)/SUMIF(DECKS!$H$3:$H$470,1,DECKS!$U$3:$U$470)</f>
        <v>0.3454545455</v>
      </c>
      <c r="AD17" s="92">
        <f>SUMIF(DECKS!$H$3:$H$470,1,DECKS!$X$3:$X$470)/SUMIF(DECKS!$H$3:$H$470,1,DECKS!$W$3:$W$470)</f>
        <v>0.2753623188</v>
      </c>
      <c r="AE17" s="92">
        <f>SUMIF(DECKS!$H$3:$H$470,1,DECKS!$Z$3:$Z$470)/SUMIF(DECKS!$H$3:$H$470,1,DECKS!$Y$3:$Y$470)</f>
        <v>0.3287037037</v>
      </c>
      <c r="AF17" s="92">
        <f>SUMIF(DECKS!$H$3:$H$470,1,DECKS!$AB$3:$AB$470)/SUMIF(DECKS!$H$3:$H$470,1,DECKS!$AA$3:$AA$470)</f>
        <v>0.3183098592</v>
      </c>
    </row>
    <row r="18" ht="19.5" customHeight="1">
      <c r="A18" s="88"/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34">
        <v>15.0</v>
      </c>
      <c r="U18" s="34">
        <f>COUNTIF(REG!$C$2:$C$124,PLAYERrr!T18)</f>
        <v>0</v>
      </c>
      <c r="V18" s="35">
        <f>PLAYERrr!$U18/SUM(PLAYERrr!$U$3:$U$23)</f>
        <v>0</v>
      </c>
      <c r="W18" s="88"/>
      <c r="X18" s="89" t="s">
        <v>827</v>
      </c>
      <c r="Y18" s="92">
        <f>SUMIF(DECKS!$I$3:$I$470,1,DECKS!$N$3:$N$470)/SUMIF(DECKS!$I$3:$I$470,1,DECKS!$M$3:$M$470)</f>
        <v>0.3333333333</v>
      </c>
      <c r="Z18" s="92">
        <f>SUMIF(DECKS!$I$3:$I$470,1,DECKS!$P$3:$P$470)/SUMIF(DECKS!$I$3:$I$470,1,DECKS!$O$3:$O$470)</f>
        <v>0.2928039702</v>
      </c>
      <c r="AA18" s="92">
        <f>SUMIF(DECKS!$I$3:$I$470,1,DECKS!$R$3:$R$470)/SUMIF(DECKS!$I$3:$I$470,1,DECKS!$Q$3:$Q$470)</f>
        <v>0.3145695364</v>
      </c>
      <c r="AB18" s="92">
        <f>SUMIF(DECKS!$I$3:$I$470,1,DECKS!$T$3:$T$470)/SUMIF(DECKS!$I$3:$I$470,1,DECKS!$S$3:$S$470)</f>
        <v>0.2860576923</v>
      </c>
      <c r="AC18" s="92">
        <f>SUMIF(DECKS!$I$3:$I$470,1,DECKS!$V$3:$V$470)/SUMIF(DECKS!$I$3:$I$470,1,DECKS!$U$3:$U$470)</f>
        <v>0.2920353982</v>
      </c>
      <c r="AD18" s="92">
        <f>SUMIF(DECKS!$I$3:$I$470,1,DECKS!$X$3:$X$470)/SUMIF(DECKS!$I$3:$I$470,1,DECKS!$W$3:$W$470)</f>
        <v>0.3049327354</v>
      </c>
      <c r="AE18" s="92">
        <f>SUMIF(DECKS!$I$3:$I$470,1,DECKS!$Z$3:$Z$470)/SUMIF(DECKS!$I$3:$I$470,1,DECKS!$Y$3:$Y$470)</f>
        <v>0.2777777778</v>
      </c>
      <c r="AF18" s="92">
        <f>SUMIF(DECKS!$I$3:$I$470,1,DECKS!$AB$3:$AB$470)/SUMIF(DECKS!$I$3:$I$470,1,DECKS!$AA$3:$AA$470)</f>
        <v>0.2546296296</v>
      </c>
    </row>
    <row r="19" ht="19.5" customHeight="1">
      <c r="A19" s="88"/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34">
        <v>16.0</v>
      </c>
      <c r="U19" s="34">
        <f>COUNTIF(REG!$C$2:$C$124,PLAYERrr!T19)</f>
        <v>1</v>
      </c>
      <c r="V19" s="35">
        <f>PLAYERrr!$U19/SUM(PLAYERrr!$U$3:$U$23)</f>
        <v>0.008130081301</v>
      </c>
      <c r="W19" s="88"/>
      <c r="X19" s="89" t="s">
        <v>828</v>
      </c>
      <c r="Y19" s="92">
        <f>SUMIF(DECKS!$J$3:$J$470,1,DECKS!$N$3:$N$470)/SUMIF(DECKS!$J$3:$J$470,1,DECKS!$M$3:$M$470)</f>
        <v>0.3</v>
      </c>
      <c r="Z19" s="92">
        <f>SUMIF(DECKS!$J$3:$J$470,1,DECKS!$P$3:$P$470)/SUMIF(DECKS!$J$3:$J$470,1,DECKS!$O$3:$O$470)</f>
        <v>0.2960526316</v>
      </c>
      <c r="AA19" s="92">
        <f>SUMIF(DECKS!$J$3:$J$470,1,DECKS!$R$3:$R$470)/SUMIF(DECKS!$J$3:$J$470,1,DECKS!$Q$3:$Q$470)</f>
        <v>0.278597786</v>
      </c>
      <c r="AB19" s="92">
        <f>SUMIF(DECKS!$J$3:$J$470,1,DECKS!$T$3:$T$470)/SUMIF(DECKS!$J$3:$J$470,1,DECKS!$S$3:$S$470)</f>
        <v>0.3403508772</v>
      </c>
      <c r="AC19" s="92">
        <f>SUMIF(DECKS!$J$3:$J$470,1,DECKS!$V$3:$V$470)/SUMIF(DECKS!$J$3:$J$470,1,DECKS!$U$3:$U$470)</f>
        <v>0.3804627249</v>
      </c>
      <c r="AD19" s="92">
        <f>SUMIF(DECKS!$J$3:$J$470,1,DECKS!$X$3:$X$470)/SUMIF(DECKS!$J$3:$J$470,1,DECKS!$W$3:$W$470)</f>
        <v>0.3392226148</v>
      </c>
      <c r="AE19" s="92">
        <f>SUMIF(DECKS!$J$3:$J$470,1,DECKS!$Z$3:$Z$470)/SUMIF(DECKS!$J$3:$J$470,1,DECKS!$Y$3:$Y$470)</f>
        <v>0.3068181818</v>
      </c>
      <c r="AF19" s="92">
        <f>SUMIF(DECKS!$J$3:$J$470,1,DECKS!$AB$3:$AB$470)/SUMIF(DECKS!$J$3:$J$470,1,DECKS!$AA$3:$AA$470)</f>
        <v>0.2891760905</v>
      </c>
    </row>
    <row r="20" ht="19.5" customHeight="1">
      <c r="A20" s="88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34">
        <v>17.0</v>
      </c>
      <c r="U20" s="34">
        <f>COUNTIF(REG!$C$2:$C$124,PLAYERrr!T20)</f>
        <v>0</v>
      </c>
      <c r="V20" s="35">
        <f>PLAYERrr!$U20/SUM(PLAYERrr!$U$3:$U$23)</f>
        <v>0</v>
      </c>
      <c r="W20" s="88"/>
      <c r="X20" s="89" t="s">
        <v>829</v>
      </c>
      <c r="Y20" s="92">
        <f>SUMIF(DECKS!$K$3:$K$470,1,DECKS!$N$3:$N$470)/SUMIF(DECKS!$K$3:$K$470,1,DECKS!$M$3:$M$470)</f>
        <v>0.25</v>
      </c>
      <c r="Z20" s="92">
        <f>SUMIF(DECKS!$K$3:$K$470,1,DECKS!$P$3:$P$470)/SUMIF(DECKS!$K$3:$K$470,1,DECKS!$O$3:$O$470)</f>
        <v>0.3027210884</v>
      </c>
      <c r="AA20" s="92">
        <f>SUMIF(DECKS!$K$3:$K$470,1,DECKS!$R$3:$R$470)/SUMIF(DECKS!$K$3:$K$470,1,DECKS!$Q$3:$Q$470)</f>
        <v>0.2703862661</v>
      </c>
      <c r="AB20" s="92">
        <f>SUMIF(DECKS!$K$3:$K$470,1,DECKS!$T$3:$T$470)/SUMIF(DECKS!$K$3:$K$470,1,DECKS!$S$3:$S$470)</f>
        <v>0.3555858311</v>
      </c>
      <c r="AC20" s="92">
        <f>SUMIF(DECKS!$K$3:$K$470,1,DECKS!$V$3:$V$470)/SUMIF(DECKS!$K$3:$K$470,1,DECKS!$U$3:$U$470)</f>
        <v>0.2818181818</v>
      </c>
      <c r="AD20" s="92">
        <f>SUMIF(DECKS!$K$3:$K$470,1,DECKS!$X$3:$X$470)/SUMIF(DECKS!$K$3:$K$470,1,DECKS!$W$3:$W$470)</f>
        <v>0.3369565217</v>
      </c>
      <c r="AE20" s="92">
        <f>SUMIF(DECKS!$K$3:$K$470,1,DECKS!$Z$3:$Z$470)/SUMIF(DECKS!$K$3:$K$470,1,DECKS!$Y$3:$Y$470)</f>
        <v>0.3278008299</v>
      </c>
      <c r="AF20" s="92">
        <f>SUMIF(DECKS!$K$3:$K$470,1,DECKS!$AB$3:$AB$470)/SUMIF(DECKS!$K$3:$K$470,1,DECKS!$AA$3:$AA$470)</f>
        <v>0.2362385321</v>
      </c>
    </row>
    <row r="21" ht="19.5" customHeight="1">
      <c r="A21" s="88"/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34">
        <v>18.0</v>
      </c>
      <c r="U21" s="34">
        <v>1.0</v>
      </c>
      <c r="V21" s="35">
        <f>PLAYERrr!$U21/SUM(PLAYERrr!$U$3:$U$23)</f>
        <v>0.008130081301</v>
      </c>
      <c r="W21" s="88"/>
      <c r="X21" s="131"/>
      <c r="Y21" s="131"/>
      <c r="Z21" s="131"/>
      <c r="AA21" s="131"/>
      <c r="AB21" s="131"/>
      <c r="AC21" s="131"/>
      <c r="AD21" s="131"/>
      <c r="AE21" s="131"/>
      <c r="AF21" s="131"/>
    </row>
    <row r="22" ht="19.5" customHeight="1">
      <c r="A22" s="88"/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34">
        <v>19.0</v>
      </c>
      <c r="U22" s="34">
        <v>1.0</v>
      </c>
      <c r="V22" s="35">
        <f>PLAYERrr!$U22/SUM(PLAYERrr!$U$3:$U$23)</f>
        <v>0.008130081301</v>
      </c>
      <c r="W22" s="88"/>
      <c r="X22" s="131"/>
      <c r="Y22" s="131"/>
      <c r="Z22" s="131"/>
      <c r="AA22" s="131"/>
      <c r="AB22" s="131"/>
      <c r="AC22" s="131"/>
      <c r="AD22" s="131"/>
      <c r="AE22" s="131"/>
      <c r="AF22" s="131"/>
    </row>
    <row r="23" ht="19.5" customHeight="1">
      <c r="A23" s="88"/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34">
        <v>20.0</v>
      </c>
      <c r="U23" s="34">
        <v>1.0</v>
      </c>
      <c r="V23" s="35">
        <f>PLAYERrr!$U23/SUM(PLAYERrr!$U$3:$U$23)</f>
        <v>0.008130081301</v>
      </c>
      <c r="W23" s="88"/>
      <c r="X23" s="131"/>
      <c r="Y23" s="131"/>
      <c r="Z23" s="131"/>
      <c r="AA23" s="131"/>
      <c r="AB23" s="131"/>
      <c r="AC23" s="131"/>
      <c r="AD23" s="131"/>
      <c r="AE23" s="131"/>
      <c r="AF23" s="131"/>
    </row>
    <row r="24" ht="19.5" customHeight="1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131"/>
      <c r="Y24" s="131"/>
      <c r="Z24" s="131"/>
      <c r="AA24" s="131"/>
      <c r="AB24" s="131"/>
      <c r="AC24" s="131"/>
      <c r="AD24" s="131"/>
      <c r="AE24" s="131"/>
      <c r="AF24" s="131"/>
    </row>
    <row r="25" ht="19.5" customHeight="1">
      <c r="A25" s="88"/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131"/>
      <c r="Y25" s="131"/>
      <c r="Z25" s="131"/>
      <c r="AA25" s="131"/>
      <c r="AB25" s="131"/>
      <c r="AC25" s="131"/>
      <c r="AD25" s="131"/>
      <c r="AE25" s="131"/>
      <c r="AF25" s="131"/>
    </row>
    <row r="26" ht="19.5" customHeight="1">
      <c r="A26" s="88"/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131"/>
      <c r="Y26" s="131"/>
      <c r="Z26" s="131"/>
      <c r="AA26" s="131"/>
      <c r="AB26" s="131"/>
      <c r="AC26" s="131"/>
      <c r="AD26" s="131"/>
      <c r="AE26" s="131"/>
      <c r="AF26" s="131"/>
    </row>
    <row r="27" ht="19.5" customHeight="1">
      <c r="A27" s="88"/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131"/>
      <c r="Y27" s="131"/>
      <c r="Z27" s="131"/>
      <c r="AA27" s="131"/>
      <c r="AB27" s="131"/>
      <c r="AC27" s="131"/>
      <c r="AD27" s="131"/>
      <c r="AE27" s="131"/>
      <c r="AF27" s="131"/>
    </row>
    <row r="28" ht="19.5" customHeight="1">
      <c r="A28" s="88"/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131"/>
      <c r="Y28" s="131"/>
      <c r="Z28" s="131"/>
      <c r="AA28" s="131"/>
      <c r="AB28" s="131"/>
      <c r="AC28" s="131"/>
      <c r="AD28" s="131"/>
      <c r="AE28" s="131"/>
      <c r="AF28" s="131"/>
    </row>
    <row r="29" ht="19.5" customHeight="1">
      <c r="A29" s="88"/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131"/>
      <c r="Y29" s="131"/>
      <c r="Z29" s="131"/>
      <c r="AA29" s="131"/>
      <c r="AB29" s="131"/>
      <c r="AC29" s="131"/>
      <c r="AD29" s="131"/>
      <c r="AE29" s="131"/>
      <c r="AF29" s="131"/>
    </row>
    <row r="30" ht="19.5" customHeight="1">
      <c r="A30" s="88"/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131"/>
      <c r="Y30" s="131"/>
      <c r="Z30" s="131"/>
      <c r="AA30" s="131"/>
      <c r="AB30" s="131"/>
      <c r="AC30" s="131"/>
      <c r="AD30" s="131"/>
      <c r="AE30" s="131"/>
      <c r="AF30" s="131"/>
    </row>
    <row r="31" ht="19.5" customHeight="1">
      <c r="A31" s="88"/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131"/>
      <c r="Y31" s="131"/>
      <c r="Z31" s="131"/>
      <c r="AA31" s="131"/>
      <c r="AB31" s="131"/>
      <c r="AC31" s="131"/>
      <c r="AD31" s="131"/>
      <c r="AE31" s="131"/>
      <c r="AF31" s="131"/>
    </row>
    <row r="32" ht="19.5" customHeight="1">
      <c r="A32" s="88"/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131"/>
      <c r="Y32" s="131"/>
      <c r="Z32" s="131"/>
      <c r="AA32" s="131"/>
      <c r="AB32" s="131"/>
      <c r="AC32" s="131"/>
      <c r="AD32" s="131"/>
      <c r="AE32" s="131"/>
      <c r="AF32" s="131"/>
    </row>
    <row r="33" ht="19.5" customHeight="1">
      <c r="A33" s="88"/>
      <c r="B33" s="88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131"/>
      <c r="Y33" s="131"/>
      <c r="Z33" s="131"/>
      <c r="AA33" s="131"/>
      <c r="AB33" s="131"/>
      <c r="AC33" s="131"/>
      <c r="AD33" s="131"/>
      <c r="AE33" s="131"/>
      <c r="AF33" s="131"/>
    </row>
    <row r="34" ht="19.5" customHeight="1">
      <c r="A34" s="88"/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131"/>
      <c r="Y34" s="131"/>
      <c r="Z34" s="131"/>
      <c r="AA34" s="131"/>
      <c r="AB34" s="131"/>
      <c r="AC34" s="131"/>
      <c r="AD34" s="131"/>
      <c r="AE34" s="131"/>
      <c r="AF34" s="131"/>
    </row>
    <row r="35" ht="19.5" customHeight="1">
      <c r="A35" s="88"/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131"/>
      <c r="Y35" s="131"/>
      <c r="Z35" s="131"/>
      <c r="AA35" s="131"/>
      <c r="AB35" s="131"/>
      <c r="AC35" s="131"/>
      <c r="AD35" s="131"/>
      <c r="AE35" s="131"/>
      <c r="AF35" s="131"/>
    </row>
    <row r="36" ht="19.5" customHeight="1">
      <c r="A36" s="88"/>
      <c r="B36" s="88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131"/>
      <c r="Y36" s="131"/>
      <c r="Z36" s="131"/>
      <c r="AA36" s="131"/>
      <c r="AB36" s="131"/>
      <c r="AC36" s="131"/>
      <c r="AD36" s="131"/>
      <c r="AE36" s="131"/>
      <c r="AF36" s="131"/>
    </row>
    <row r="37" ht="19.5" customHeight="1">
      <c r="A37" s="88"/>
      <c r="B37" s="88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131"/>
      <c r="Y37" s="131"/>
      <c r="Z37" s="131"/>
      <c r="AA37" s="131"/>
      <c r="AB37" s="131"/>
      <c r="AC37" s="131"/>
      <c r="AD37" s="131"/>
      <c r="AE37" s="131"/>
      <c r="AF37" s="131"/>
    </row>
    <row r="38" ht="19.5" customHeight="1">
      <c r="A38" s="88"/>
      <c r="B38" s="88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131"/>
      <c r="Y38" s="131"/>
      <c r="Z38" s="131"/>
      <c r="AA38" s="131"/>
      <c r="AB38" s="131"/>
      <c r="AC38" s="131"/>
      <c r="AD38" s="131"/>
      <c r="AE38" s="131"/>
      <c r="AF38" s="131"/>
    </row>
    <row r="39" ht="19.5" customHeight="1">
      <c r="A39" s="88"/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131"/>
      <c r="Y39" s="131"/>
      <c r="Z39" s="131"/>
      <c r="AA39" s="131"/>
      <c r="AB39" s="131"/>
      <c r="AC39" s="131"/>
      <c r="AD39" s="131"/>
      <c r="AE39" s="131"/>
      <c r="AF39" s="131"/>
    </row>
    <row r="40" ht="19.5" customHeight="1">
      <c r="A40" s="88"/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131"/>
      <c r="Y40" s="131"/>
      <c r="Z40" s="131"/>
      <c r="AA40" s="131"/>
      <c r="AB40" s="131"/>
      <c r="AC40" s="131"/>
      <c r="AD40" s="131"/>
      <c r="AE40" s="131"/>
      <c r="AF40" s="131"/>
    </row>
    <row r="41" ht="19.5" customHeight="1">
      <c r="A41" s="88"/>
      <c r="B41" s="88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131"/>
      <c r="Y41" s="131"/>
      <c r="Z41" s="131"/>
      <c r="AA41" s="131"/>
      <c r="AB41" s="131"/>
      <c r="AC41" s="131"/>
      <c r="AD41" s="131"/>
      <c r="AE41" s="131"/>
      <c r="AF41" s="131"/>
    </row>
    <row r="42" ht="19.5" customHeight="1">
      <c r="A42" s="8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131"/>
      <c r="Y42" s="131"/>
      <c r="Z42" s="131"/>
      <c r="AA42" s="131"/>
      <c r="AB42" s="131"/>
      <c r="AC42" s="131"/>
      <c r="AD42" s="131"/>
      <c r="AE42" s="131"/>
      <c r="AF42" s="131"/>
    </row>
    <row r="43" ht="19.5" customHeight="1">
      <c r="A43" s="88"/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131"/>
      <c r="Y43" s="131"/>
      <c r="Z43" s="131"/>
      <c r="AA43" s="131"/>
      <c r="AB43" s="131"/>
      <c r="AC43" s="131"/>
      <c r="AD43" s="131"/>
      <c r="AE43" s="131"/>
      <c r="AF43" s="131"/>
    </row>
    <row r="44" ht="19.5" customHeight="1">
      <c r="A44" s="88"/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131"/>
      <c r="Y44" s="131"/>
      <c r="Z44" s="131"/>
      <c r="AA44" s="131"/>
      <c r="AB44" s="131"/>
      <c r="AC44" s="131"/>
      <c r="AD44" s="131"/>
      <c r="AE44" s="131"/>
      <c r="AF44" s="131"/>
    </row>
    <row r="45" ht="19.5" customHeight="1">
      <c r="A45" s="88"/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131"/>
      <c r="Y45" s="131"/>
      <c r="Z45" s="131"/>
      <c r="AA45" s="131"/>
      <c r="AB45" s="131"/>
      <c r="AC45" s="131"/>
      <c r="AD45" s="131"/>
      <c r="AE45" s="131"/>
      <c r="AF45" s="131"/>
    </row>
    <row r="46" ht="19.5" customHeight="1">
      <c r="A46" s="88"/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131"/>
      <c r="Y46" s="131"/>
      <c r="Z46" s="131"/>
      <c r="AA46" s="131"/>
      <c r="AB46" s="131"/>
      <c r="AC46" s="131"/>
      <c r="AD46" s="131"/>
      <c r="AE46" s="131"/>
      <c r="AF46" s="131"/>
    </row>
    <row r="47" ht="19.5" customHeight="1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131"/>
      <c r="Y47" s="131"/>
      <c r="Z47" s="131"/>
      <c r="AA47" s="131"/>
      <c r="AB47" s="131"/>
      <c r="AC47" s="131"/>
      <c r="AD47" s="131"/>
      <c r="AE47" s="131"/>
      <c r="AF47" s="131"/>
    </row>
    <row r="48" ht="19.5" customHeight="1">
      <c r="A48" s="88"/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131"/>
      <c r="Y48" s="131"/>
      <c r="Z48" s="131"/>
      <c r="AA48" s="131"/>
      <c r="AB48" s="131"/>
      <c r="AC48" s="131"/>
      <c r="AD48" s="131"/>
      <c r="AE48" s="131"/>
      <c r="AF48" s="131"/>
    </row>
    <row r="49" ht="19.5" customHeight="1">
      <c r="A49" s="88"/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131"/>
      <c r="Y49" s="131"/>
      <c r="Z49" s="131"/>
      <c r="AA49" s="131"/>
      <c r="AB49" s="131"/>
      <c r="AC49" s="131"/>
      <c r="AD49" s="131"/>
      <c r="AE49" s="131"/>
      <c r="AF49" s="131"/>
    </row>
    <row r="50" ht="19.5" customHeight="1">
      <c r="A50" s="88"/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131"/>
      <c r="Y50" s="131"/>
      <c r="Z50" s="131"/>
      <c r="AA50" s="131"/>
      <c r="AB50" s="131"/>
      <c r="AC50" s="131"/>
      <c r="AD50" s="131"/>
      <c r="AE50" s="131"/>
      <c r="AF50" s="131"/>
    </row>
    <row r="51" ht="19.5" customHeight="1">
      <c r="A51" s="88"/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131"/>
      <c r="Y51" s="131"/>
      <c r="Z51" s="131"/>
      <c r="AA51" s="131"/>
      <c r="AB51" s="131"/>
      <c r="AC51" s="131"/>
      <c r="AD51" s="131"/>
      <c r="AE51" s="131"/>
      <c r="AF51" s="131"/>
    </row>
    <row r="52" ht="19.5" customHeight="1">
      <c r="A52" s="88"/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131"/>
      <c r="Y52" s="131"/>
      <c r="Z52" s="131"/>
      <c r="AA52" s="131"/>
      <c r="AB52" s="131"/>
      <c r="AC52" s="131"/>
      <c r="AD52" s="131"/>
      <c r="AE52" s="131"/>
      <c r="AF52" s="131"/>
    </row>
    <row r="53" ht="19.5" customHeight="1">
      <c r="A53" s="88"/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131"/>
      <c r="Y53" s="131"/>
      <c r="Z53" s="131"/>
      <c r="AA53" s="131"/>
      <c r="AB53" s="131"/>
      <c r="AC53" s="131"/>
      <c r="AD53" s="131"/>
      <c r="AE53" s="131"/>
      <c r="AF53" s="131"/>
    </row>
    <row r="54" ht="19.5" customHeight="1">
      <c r="A54" s="88"/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131"/>
      <c r="Y54" s="131"/>
      <c r="Z54" s="131"/>
      <c r="AA54" s="131"/>
      <c r="AB54" s="131"/>
      <c r="AC54" s="131"/>
      <c r="AD54" s="131"/>
      <c r="AE54" s="131"/>
      <c r="AF54" s="131"/>
    </row>
    <row r="55" ht="19.5" customHeight="1">
      <c r="A55" s="88"/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131"/>
      <c r="Y55" s="131"/>
      <c r="Z55" s="131"/>
      <c r="AA55" s="131"/>
      <c r="AB55" s="131"/>
      <c r="AC55" s="131"/>
      <c r="AD55" s="131"/>
      <c r="AE55" s="131"/>
      <c r="AF55" s="131"/>
    </row>
    <row r="56" ht="19.5" customHeight="1">
      <c r="A56" s="88"/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131"/>
      <c r="Y56" s="131"/>
      <c r="Z56" s="131"/>
      <c r="AA56" s="131"/>
      <c r="AB56" s="131"/>
      <c r="AC56" s="131"/>
      <c r="AD56" s="131"/>
      <c r="AE56" s="131"/>
      <c r="AF56" s="131"/>
    </row>
    <row r="57" ht="19.5" customHeight="1">
      <c r="A57" s="88"/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131"/>
      <c r="Y57" s="131"/>
      <c r="Z57" s="131"/>
      <c r="AA57" s="131"/>
      <c r="AB57" s="131"/>
      <c r="AC57" s="131"/>
      <c r="AD57" s="131"/>
      <c r="AE57" s="131"/>
      <c r="AF57" s="131"/>
    </row>
    <row r="58" ht="19.5" customHeight="1">
      <c r="A58" s="88"/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131"/>
      <c r="Y58" s="131"/>
      <c r="Z58" s="131"/>
      <c r="AA58" s="131"/>
      <c r="AB58" s="131"/>
      <c r="AC58" s="131"/>
      <c r="AD58" s="131"/>
      <c r="AE58" s="131"/>
      <c r="AF58" s="131"/>
    </row>
    <row r="59" ht="19.5" customHeight="1">
      <c r="A59" s="88"/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131"/>
      <c r="Y59" s="131"/>
      <c r="Z59" s="131"/>
      <c r="AA59" s="131"/>
      <c r="AB59" s="131"/>
      <c r="AC59" s="131"/>
      <c r="AD59" s="131"/>
      <c r="AE59" s="131"/>
      <c r="AF59" s="131"/>
    </row>
    <row r="60" ht="19.5" customHeight="1">
      <c r="A60" s="88"/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131"/>
      <c r="Y60" s="131"/>
      <c r="Z60" s="131"/>
      <c r="AA60" s="131"/>
      <c r="AB60" s="131"/>
      <c r="AC60" s="131"/>
      <c r="AD60" s="131"/>
      <c r="AE60" s="131"/>
      <c r="AF60" s="131"/>
    </row>
    <row r="61" ht="19.5" customHeight="1">
      <c r="A61" s="88"/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131"/>
      <c r="Y61" s="131"/>
      <c r="Z61" s="131"/>
      <c r="AA61" s="131"/>
      <c r="AB61" s="131"/>
      <c r="AC61" s="131"/>
      <c r="AD61" s="131"/>
      <c r="AE61" s="131"/>
      <c r="AF61" s="131"/>
    </row>
    <row r="62" ht="19.5" customHeight="1">
      <c r="A62" s="88"/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131"/>
      <c r="Y62" s="131"/>
      <c r="Z62" s="131"/>
      <c r="AA62" s="131"/>
      <c r="AB62" s="131"/>
      <c r="AC62" s="131"/>
      <c r="AD62" s="131"/>
      <c r="AE62" s="131"/>
      <c r="AF62" s="131"/>
    </row>
    <row r="63" ht="19.5" customHeight="1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131"/>
      <c r="Y63" s="131"/>
      <c r="Z63" s="131"/>
      <c r="AA63" s="131"/>
      <c r="AB63" s="131"/>
      <c r="AC63" s="131"/>
      <c r="AD63" s="131"/>
      <c r="AE63" s="131"/>
      <c r="AF63" s="131"/>
    </row>
    <row r="64" ht="19.5" customHeight="1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131"/>
      <c r="Y64" s="131"/>
      <c r="Z64" s="131"/>
      <c r="AA64" s="131"/>
      <c r="AB64" s="131"/>
      <c r="AC64" s="131"/>
      <c r="AD64" s="131"/>
      <c r="AE64" s="131"/>
      <c r="AF64" s="131"/>
    </row>
    <row r="65" ht="19.5" customHeight="1">
      <c r="A65" s="88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131"/>
      <c r="Y65" s="131"/>
      <c r="Z65" s="131"/>
      <c r="AA65" s="131"/>
      <c r="AB65" s="131"/>
      <c r="AC65" s="131"/>
      <c r="AD65" s="131"/>
      <c r="AE65" s="131"/>
      <c r="AF65" s="131"/>
    </row>
    <row r="66" ht="19.5" customHeight="1">
      <c r="A66" s="88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131"/>
      <c r="Y66" s="131"/>
      <c r="Z66" s="131"/>
      <c r="AA66" s="131"/>
      <c r="AB66" s="131"/>
      <c r="AC66" s="131"/>
      <c r="AD66" s="131"/>
      <c r="AE66" s="131"/>
      <c r="AF66" s="131"/>
    </row>
    <row r="67" ht="19.5" customHeight="1">
      <c r="A67" s="88"/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131"/>
      <c r="Y67" s="131"/>
      <c r="Z67" s="131"/>
      <c r="AA67" s="131"/>
      <c r="AB67" s="131"/>
      <c r="AC67" s="131"/>
      <c r="AD67" s="131"/>
      <c r="AE67" s="131"/>
      <c r="AF67" s="131"/>
    </row>
    <row r="68" ht="19.5" customHeight="1">
      <c r="A68" s="88"/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131"/>
      <c r="Y68" s="131"/>
      <c r="Z68" s="131"/>
      <c r="AA68" s="131"/>
      <c r="AB68" s="131"/>
      <c r="AC68" s="131"/>
      <c r="AD68" s="131"/>
      <c r="AE68" s="131"/>
      <c r="AF68" s="131"/>
    </row>
    <row r="69" ht="19.5" customHeight="1">
      <c r="A69" s="88"/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131"/>
      <c r="Y69" s="131"/>
      <c r="Z69" s="131"/>
      <c r="AA69" s="131"/>
      <c r="AB69" s="131"/>
      <c r="AC69" s="131"/>
      <c r="AD69" s="131"/>
      <c r="AE69" s="131"/>
      <c r="AF69" s="131"/>
    </row>
    <row r="70" ht="19.5" customHeight="1">
      <c r="A70" s="88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131"/>
      <c r="Y70" s="131"/>
      <c r="Z70" s="131"/>
      <c r="AA70" s="131"/>
      <c r="AB70" s="131"/>
      <c r="AC70" s="131"/>
      <c r="AD70" s="131"/>
      <c r="AE70" s="131"/>
      <c r="AF70" s="131"/>
    </row>
    <row r="71" ht="19.5" customHeight="1">
      <c r="A71" s="88"/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131"/>
      <c r="Y71" s="131"/>
      <c r="Z71" s="131"/>
      <c r="AA71" s="131"/>
      <c r="AB71" s="131"/>
      <c r="AC71" s="131"/>
      <c r="AD71" s="131"/>
      <c r="AE71" s="131"/>
      <c r="AF71" s="131"/>
    </row>
    <row r="72" ht="19.5" customHeight="1">
      <c r="A72" s="88"/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131"/>
      <c r="Y72" s="131"/>
      <c r="Z72" s="131"/>
      <c r="AA72" s="131"/>
      <c r="AB72" s="131"/>
      <c r="AC72" s="131"/>
      <c r="AD72" s="131"/>
      <c r="AE72" s="131"/>
      <c r="AF72" s="131"/>
    </row>
    <row r="73" ht="19.5" customHeight="1">
      <c r="A73" s="88"/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131"/>
      <c r="Y73" s="131"/>
      <c r="Z73" s="131"/>
      <c r="AA73" s="131"/>
      <c r="AB73" s="131"/>
      <c r="AC73" s="131"/>
      <c r="AD73" s="131"/>
      <c r="AE73" s="131"/>
      <c r="AF73" s="131"/>
    </row>
    <row r="74" ht="19.5" customHeight="1">
      <c r="A74" s="88"/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131"/>
      <c r="Y74" s="131"/>
      <c r="Z74" s="131"/>
      <c r="AA74" s="131"/>
      <c r="AB74" s="131"/>
      <c r="AC74" s="131"/>
      <c r="AD74" s="131"/>
      <c r="AE74" s="131"/>
      <c r="AF74" s="131"/>
    </row>
    <row r="75" ht="19.5" customHeight="1">
      <c r="A75" s="88"/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131"/>
      <c r="Y75" s="131"/>
      <c r="Z75" s="131"/>
      <c r="AA75" s="131"/>
      <c r="AB75" s="131"/>
      <c r="AC75" s="131"/>
      <c r="AD75" s="131"/>
      <c r="AE75" s="131"/>
      <c r="AF75" s="131"/>
    </row>
    <row r="76" ht="19.5" customHeight="1">
      <c r="A76" s="88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131"/>
      <c r="Y76" s="131"/>
      <c r="Z76" s="131"/>
      <c r="AA76" s="131"/>
      <c r="AB76" s="131"/>
      <c r="AC76" s="131"/>
      <c r="AD76" s="131"/>
      <c r="AE76" s="131"/>
      <c r="AF76" s="131"/>
    </row>
    <row r="77" ht="19.5" customHeight="1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131"/>
      <c r="Y77" s="131"/>
      <c r="Z77" s="131"/>
      <c r="AA77" s="131"/>
      <c r="AB77" s="131"/>
      <c r="AC77" s="131"/>
      <c r="AD77" s="131"/>
      <c r="AE77" s="131"/>
      <c r="AF77" s="131"/>
    </row>
    <row r="78" ht="19.5" customHeight="1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131"/>
      <c r="Y78" s="131"/>
      <c r="Z78" s="131"/>
      <c r="AA78" s="131"/>
      <c r="AB78" s="131"/>
      <c r="AC78" s="131"/>
      <c r="AD78" s="131"/>
      <c r="AE78" s="131"/>
      <c r="AF78" s="131"/>
    </row>
    <row r="79" ht="19.5" customHeight="1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131"/>
      <c r="Y79" s="131"/>
      <c r="Z79" s="131"/>
      <c r="AA79" s="131"/>
      <c r="AB79" s="131"/>
      <c r="AC79" s="131"/>
      <c r="AD79" s="131"/>
      <c r="AE79" s="131"/>
      <c r="AF79" s="131"/>
    </row>
    <row r="80" ht="19.5" customHeight="1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131"/>
      <c r="Y80" s="131"/>
      <c r="Z80" s="131"/>
      <c r="AA80" s="131"/>
      <c r="AB80" s="131"/>
      <c r="AC80" s="131"/>
      <c r="AD80" s="131"/>
      <c r="AE80" s="131"/>
      <c r="AF80" s="131"/>
    </row>
    <row r="81" ht="19.5" customHeight="1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131"/>
      <c r="Y81" s="131"/>
      <c r="Z81" s="131"/>
      <c r="AA81" s="131"/>
      <c r="AB81" s="131"/>
      <c r="AC81" s="131"/>
      <c r="AD81" s="131"/>
      <c r="AE81" s="131"/>
      <c r="AF81" s="131"/>
    </row>
    <row r="82" ht="19.5" customHeight="1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131"/>
      <c r="Y82" s="131"/>
      <c r="Z82" s="131"/>
      <c r="AA82" s="131"/>
      <c r="AB82" s="131"/>
      <c r="AC82" s="131"/>
      <c r="AD82" s="131"/>
      <c r="AE82" s="131"/>
      <c r="AF82" s="131"/>
    </row>
    <row r="83" ht="19.5" customHeight="1">
      <c r="A83" s="88"/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131"/>
      <c r="Y83" s="131"/>
      <c r="Z83" s="131"/>
      <c r="AA83" s="131"/>
      <c r="AB83" s="131"/>
      <c r="AC83" s="131"/>
      <c r="AD83" s="131"/>
      <c r="AE83" s="131"/>
      <c r="AF83" s="131"/>
    </row>
    <row r="84" ht="19.5" customHeight="1">
      <c r="A84" s="88"/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131"/>
      <c r="Y84" s="131"/>
      <c r="Z84" s="131"/>
      <c r="AA84" s="131"/>
      <c r="AB84" s="131"/>
      <c r="AC84" s="131"/>
      <c r="AD84" s="131"/>
      <c r="AE84" s="131"/>
      <c r="AF84" s="131"/>
    </row>
    <row r="85" ht="19.5" customHeight="1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131"/>
      <c r="Y85" s="131"/>
      <c r="Z85" s="131"/>
      <c r="AA85" s="131"/>
      <c r="AB85" s="131"/>
      <c r="AC85" s="131"/>
      <c r="AD85" s="131"/>
      <c r="AE85" s="131"/>
      <c r="AF85" s="131"/>
    </row>
    <row r="86" ht="19.5" customHeight="1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131"/>
      <c r="Y86" s="131"/>
      <c r="Z86" s="131"/>
      <c r="AA86" s="131"/>
      <c r="AB86" s="131"/>
      <c r="AC86" s="131"/>
      <c r="AD86" s="131"/>
      <c r="AE86" s="131"/>
      <c r="AF86" s="131"/>
    </row>
    <row r="87" ht="19.5" customHeight="1">
      <c r="A87" s="88"/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131"/>
      <c r="Y87" s="131"/>
      <c r="Z87" s="131"/>
      <c r="AA87" s="131"/>
      <c r="AB87" s="131"/>
      <c r="AC87" s="131"/>
      <c r="AD87" s="131"/>
      <c r="AE87" s="131"/>
      <c r="AF87" s="131"/>
    </row>
    <row r="88" ht="19.5" customHeight="1">
      <c r="A88" s="88"/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131"/>
      <c r="Y88" s="131"/>
      <c r="Z88" s="131"/>
      <c r="AA88" s="131"/>
      <c r="AB88" s="131"/>
      <c r="AC88" s="131"/>
      <c r="AD88" s="131"/>
      <c r="AE88" s="131"/>
      <c r="AF88" s="131"/>
    </row>
    <row r="89" ht="19.5" customHeight="1">
      <c r="A89" s="88"/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131"/>
      <c r="Y89" s="131"/>
      <c r="Z89" s="131"/>
      <c r="AA89" s="131"/>
      <c r="AB89" s="131"/>
      <c r="AC89" s="131"/>
      <c r="AD89" s="131"/>
      <c r="AE89" s="131"/>
      <c r="AF89" s="131"/>
    </row>
    <row r="90" ht="19.5" customHeight="1">
      <c r="A90" s="88"/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131"/>
      <c r="Y90" s="131"/>
      <c r="Z90" s="131"/>
      <c r="AA90" s="131"/>
      <c r="AB90" s="131"/>
      <c r="AC90" s="131"/>
      <c r="AD90" s="131"/>
      <c r="AE90" s="131"/>
      <c r="AF90" s="131"/>
    </row>
    <row r="91" ht="19.5" customHeight="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131"/>
      <c r="Y91" s="131"/>
      <c r="Z91" s="131"/>
      <c r="AA91" s="131"/>
      <c r="AB91" s="131"/>
      <c r="AC91" s="131"/>
      <c r="AD91" s="131"/>
      <c r="AE91" s="131"/>
      <c r="AF91" s="131"/>
    </row>
    <row r="92" ht="19.5" customHeight="1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131"/>
      <c r="Y92" s="131"/>
      <c r="Z92" s="131"/>
      <c r="AA92" s="131"/>
      <c r="AB92" s="131"/>
      <c r="AC92" s="131"/>
      <c r="AD92" s="131"/>
      <c r="AE92" s="131"/>
      <c r="AF92" s="131"/>
    </row>
    <row r="93" ht="19.5" customHeight="1">
      <c r="A93" s="88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131"/>
      <c r="Y93" s="131"/>
      <c r="Z93" s="131"/>
      <c r="AA93" s="131"/>
      <c r="AB93" s="131"/>
      <c r="AC93" s="131"/>
      <c r="AD93" s="131"/>
      <c r="AE93" s="131"/>
      <c r="AF93" s="131"/>
    </row>
    <row r="94" ht="19.5" customHeight="1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131"/>
      <c r="Y94" s="131"/>
      <c r="Z94" s="131"/>
      <c r="AA94" s="131"/>
      <c r="AB94" s="131"/>
      <c r="AC94" s="131"/>
      <c r="AD94" s="131"/>
      <c r="AE94" s="131"/>
      <c r="AF94" s="131"/>
    </row>
    <row r="95" ht="19.5" customHeight="1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131"/>
      <c r="Y95" s="131"/>
      <c r="Z95" s="131"/>
      <c r="AA95" s="131"/>
      <c r="AB95" s="131"/>
      <c r="AC95" s="131"/>
      <c r="AD95" s="131"/>
      <c r="AE95" s="131"/>
      <c r="AF95" s="131"/>
    </row>
    <row r="96" ht="19.5" customHeight="1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131"/>
      <c r="Y96" s="131"/>
      <c r="Z96" s="131"/>
      <c r="AA96" s="131"/>
      <c r="AB96" s="131"/>
      <c r="AC96" s="131"/>
      <c r="AD96" s="131"/>
      <c r="AE96" s="131"/>
      <c r="AF96" s="131"/>
    </row>
    <row r="97" ht="19.5" customHeight="1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131"/>
      <c r="Y97" s="131"/>
      <c r="Z97" s="131"/>
      <c r="AA97" s="131"/>
      <c r="AB97" s="131"/>
      <c r="AC97" s="131"/>
      <c r="AD97" s="131"/>
      <c r="AE97" s="131"/>
      <c r="AF97" s="131"/>
    </row>
    <row r="98" ht="19.5" customHeight="1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131"/>
      <c r="Y98" s="131"/>
      <c r="Z98" s="131"/>
      <c r="AA98" s="131"/>
      <c r="AB98" s="131"/>
      <c r="AC98" s="131"/>
      <c r="AD98" s="131"/>
      <c r="AE98" s="131"/>
      <c r="AF98" s="131"/>
    </row>
    <row r="99" ht="19.5" customHeight="1">
      <c r="A99" s="88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131"/>
      <c r="Y99" s="131"/>
      <c r="Z99" s="131"/>
      <c r="AA99" s="131"/>
      <c r="AB99" s="131"/>
      <c r="AC99" s="131"/>
      <c r="AD99" s="131"/>
      <c r="AE99" s="131"/>
      <c r="AF99" s="131"/>
    </row>
    <row r="100" ht="19.5" customHeight="1">
      <c r="A100" s="88"/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131"/>
      <c r="Y100" s="131"/>
      <c r="Z100" s="131"/>
      <c r="AA100" s="131"/>
      <c r="AB100" s="131"/>
      <c r="AC100" s="131"/>
      <c r="AD100" s="131"/>
      <c r="AE100" s="131"/>
      <c r="AF100" s="131"/>
    </row>
    <row r="101" ht="19.5" customHeight="1">
      <c r="A101" s="88"/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131"/>
      <c r="Y101" s="131"/>
      <c r="Z101" s="131"/>
      <c r="AA101" s="131"/>
      <c r="AB101" s="131"/>
      <c r="AC101" s="131"/>
      <c r="AD101" s="131"/>
      <c r="AE101" s="131"/>
      <c r="AF101" s="131"/>
    </row>
    <row r="102" ht="19.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131"/>
      <c r="Y102" s="131"/>
      <c r="Z102" s="131"/>
      <c r="AA102" s="131"/>
      <c r="AB102" s="131"/>
      <c r="AC102" s="131"/>
      <c r="AD102" s="131"/>
      <c r="AE102" s="131"/>
      <c r="AF102" s="131"/>
    </row>
    <row r="103" ht="19.5" customHeight="1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131"/>
      <c r="Y103" s="131"/>
      <c r="Z103" s="131"/>
      <c r="AA103" s="131"/>
      <c r="AB103" s="131"/>
      <c r="AC103" s="131"/>
      <c r="AD103" s="131"/>
      <c r="AE103" s="131"/>
      <c r="AF103" s="131"/>
    </row>
    <row r="104" ht="19.5" customHeight="1">
      <c r="A104" s="88"/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131"/>
      <c r="Y104" s="131"/>
      <c r="Z104" s="131"/>
      <c r="AA104" s="131"/>
      <c r="AB104" s="131"/>
      <c r="AC104" s="131"/>
      <c r="AD104" s="131"/>
      <c r="AE104" s="131"/>
      <c r="AF104" s="131"/>
    </row>
    <row r="105" ht="19.5" customHeight="1">
      <c r="A105" s="88"/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131"/>
      <c r="Y105" s="131"/>
      <c r="Z105" s="131"/>
      <c r="AA105" s="131"/>
      <c r="AB105" s="131"/>
      <c r="AC105" s="131"/>
      <c r="AD105" s="131"/>
      <c r="AE105" s="131"/>
      <c r="AF105" s="131"/>
    </row>
    <row r="106" ht="19.5" customHeight="1">
      <c r="A106" s="88"/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131"/>
      <c r="Y106" s="131"/>
      <c r="Z106" s="131"/>
      <c r="AA106" s="131"/>
      <c r="AB106" s="131"/>
      <c r="AC106" s="131"/>
      <c r="AD106" s="131"/>
      <c r="AE106" s="131"/>
      <c r="AF106" s="131"/>
    </row>
    <row r="107" ht="19.5" customHeight="1">
      <c r="A107" s="88"/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131"/>
      <c r="Y107" s="131"/>
      <c r="Z107" s="131"/>
      <c r="AA107" s="131"/>
      <c r="AB107" s="131"/>
      <c r="AC107" s="131"/>
      <c r="AD107" s="131"/>
      <c r="AE107" s="131"/>
      <c r="AF107" s="131"/>
    </row>
    <row r="108" ht="19.5" customHeight="1">
      <c r="A108" s="88"/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131"/>
      <c r="Y108" s="131"/>
      <c r="Z108" s="131"/>
      <c r="AA108" s="131"/>
      <c r="AB108" s="131"/>
      <c r="AC108" s="131"/>
      <c r="AD108" s="131"/>
      <c r="AE108" s="131"/>
      <c r="AF108" s="131"/>
    </row>
    <row r="109" ht="19.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131"/>
      <c r="Y109" s="131"/>
      <c r="Z109" s="131"/>
      <c r="AA109" s="131"/>
      <c r="AB109" s="131"/>
      <c r="AC109" s="131"/>
      <c r="AD109" s="131"/>
      <c r="AE109" s="131"/>
      <c r="AF109" s="131"/>
    </row>
    <row r="110" ht="19.5" customHeight="1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131"/>
      <c r="Y110" s="131"/>
      <c r="Z110" s="131"/>
      <c r="AA110" s="131"/>
      <c r="AB110" s="131"/>
      <c r="AC110" s="131"/>
      <c r="AD110" s="131"/>
      <c r="AE110" s="131"/>
      <c r="AF110" s="131"/>
    </row>
    <row r="111" ht="19.5" customHeight="1">
      <c r="A111" s="88"/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131"/>
      <c r="Y111" s="131"/>
      <c r="Z111" s="131"/>
      <c r="AA111" s="131"/>
      <c r="AB111" s="131"/>
      <c r="AC111" s="131"/>
      <c r="AD111" s="131"/>
      <c r="AE111" s="131"/>
      <c r="AF111" s="131"/>
    </row>
    <row r="112" ht="19.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131"/>
      <c r="Y112" s="131"/>
      <c r="Z112" s="131"/>
      <c r="AA112" s="131"/>
      <c r="AB112" s="131"/>
      <c r="AC112" s="131"/>
      <c r="AD112" s="131"/>
      <c r="AE112" s="131"/>
      <c r="AF112" s="131"/>
    </row>
    <row r="113" ht="19.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131"/>
      <c r="Y113" s="131"/>
      <c r="Z113" s="131"/>
      <c r="AA113" s="131"/>
      <c r="AB113" s="131"/>
      <c r="AC113" s="131"/>
      <c r="AD113" s="131"/>
      <c r="AE113" s="131"/>
      <c r="AF113" s="131"/>
    </row>
    <row r="114" ht="19.5" customHeight="1">
      <c r="A114" s="88"/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131"/>
      <c r="Y114" s="131"/>
      <c r="Z114" s="131"/>
      <c r="AA114" s="131"/>
      <c r="AB114" s="131"/>
      <c r="AC114" s="131"/>
      <c r="AD114" s="131"/>
      <c r="AE114" s="131"/>
      <c r="AF114" s="131"/>
    </row>
    <row r="115" ht="19.5" customHeight="1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131"/>
      <c r="Y115" s="131"/>
      <c r="Z115" s="131"/>
      <c r="AA115" s="131"/>
      <c r="AB115" s="131"/>
      <c r="AC115" s="131"/>
      <c r="AD115" s="131"/>
      <c r="AE115" s="131"/>
      <c r="AF115" s="131"/>
    </row>
    <row r="116" ht="19.5" customHeight="1">
      <c r="A116" s="88"/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131"/>
      <c r="Y116" s="131"/>
      <c r="Z116" s="131"/>
      <c r="AA116" s="131"/>
      <c r="AB116" s="131"/>
      <c r="AC116" s="131"/>
      <c r="AD116" s="131"/>
      <c r="AE116" s="131"/>
      <c r="AF116" s="131"/>
    </row>
    <row r="117" ht="19.5" customHeight="1">
      <c r="A117" s="88"/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131"/>
      <c r="Y117" s="131"/>
      <c r="Z117" s="131"/>
      <c r="AA117" s="131"/>
      <c r="AB117" s="131"/>
      <c r="AC117" s="131"/>
      <c r="AD117" s="131"/>
      <c r="AE117" s="131"/>
      <c r="AF117" s="131"/>
    </row>
    <row r="118" ht="19.5" customHeight="1">
      <c r="A118" s="88"/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131"/>
      <c r="Y118" s="131"/>
      <c r="Z118" s="131"/>
      <c r="AA118" s="131"/>
      <c r="AB118" s="131"/>
      <c r="AC118" s="131"/>
      <c r="AD118" s="131"/>
      <c r="AE118" s="131"/>
      <c r="AF118" s="131"/>
    </row>
    <row r="119" ht="19.5" customHeight="1">
      <c r="A119" s="88"/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131"/>
      <c r="Y119" s="131"/>
      <c r="Z119" s="131"/>
      <c r="AA119" s="131"/>
      <c r="AB119" s="131"/>
      <c r="AC119" s="131"/>
      <c r="AD119" s="131"/>
      <c r="AE119" s="131"/>
      <c r="AF119" s="131"/>
    </row>
    <row r="120" ht="19.5" customHeight="1">
      <c r="A120" s="88"/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131"/>
      <c r="Y120" s="131"/>
      <c r="Z120" s="131"/>
      <c r="AA120" s="131"/>
      <c r="AB120" s="131"/>
      <c r="AC120" s="131"/>
      <c r="AD120" s="131"/>
      <c r="AE120" s="131"/>
      <c r="AF120" s="131"/>
    </row>
    <row r="121" ht="19.5" customHeight="1">
      <c r="A121" s="88"/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131"/>
      <c r="Y121" s="131"/>
      <c r="Z121" s="131"/>
      <c r="AA121" s="131"/>
      <c r="AB121" s="131"/>
      <c r="AC121" s="131"/>
      <c r="AD121" s="131"/>
      <c r="AE121" s="131"/>
      <c r="AF121" s="131"/>
    </row>
    <row r="122" ht="19.5" customHeight="1">
      <c r="A122" s="88"/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131"/>
      <c r="Y122" s="131"/>
      <c r="Z122" s="131"/>
      <c r="AA122" s="131"/>
      <c r="AB122" s="131"/>
      <c r="AC122" s="131"/>
      <c r="AD122" s="131"/>
      <c r="AE122" s="131"/>
      <c r="AF122" s="131"/>
    </row>
    <row r="123" ht="19.5" customHeight="1">
      <c r="A123" s="88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131"/>
      <c r="Y123" s="131"/>
      <c r="Z123" s="131"/>
      <c r="AA123" s="131"/>
      <c r="AB123" s="131"/>
      <c r="AC123" s="131"/>
      <c r="AD123" s="131"/>
      <c r="AE123" s="131"/>
      <c r="AF123" s="131"/>
    </row>
    <row r="124" ht="19.5" customHeight="1">
      <c r="A124" s="88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131"/>
      <c r="Y124" s="131"/>
      <c r="Z124" s="131"/>
      <c r="AA124" s="131"/>
      <c r="AB124" s="131"/>
      <c r="AC124" s="131"/>
      <c r="AD124" s="131"/>
      <c r="AE124" s="131"/>
      <c r="AF124" s="131"/>
    </row>
    <row r="125" ht="19.5" customHeight="1">
      <c r="A125" s="88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131"/>
      <c r="Y125" s="131"/>
      <c r="Z125" s="131"/>
      <c r="AA125" s="131"/>
      <c r="AB125" s="131"/>
      <c r="AC125" s="131"/>
      <c r="AD125" s="131"/>
      <c r="AE125" s="131"/>
      <c r="AF125" s="131"/>
    </row>
    <row r="126" ht="19.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131"/>
      <c r="Y126" s="131"/>
      <c r="Z126" s="131"/>
      <c r="AA126" s="131"/>
      <c r="AB126" s="131"/>
      <c r="AC126" s="131"/>
      <c r="AD126" s="131"/>
      <c r="AE126" s="131"/>
      <c r="AF126" s="131"/>
    </row>
    <row r="127" ht="19.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131"/>
      <c r="Y127" s="131"/>
      <c r="Z127" s="131"/>
      <c r="AA127" s="131"/>
      <c r="AB127" s="131"/>
      <c r="AC127" s="131"/>
      <c r="AD127" s="131"/>
      <c r="AE127" s="131"/>
      <c r="AF127" s="131"/>
    </row>
    <row r="128" ht="19.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131"/>
      <c r="Y128" s="131"/>
      <c r="Z128" s="131"/>
      <c r="AA128" s="131"/>
      <c r="AB128" s="131"/>
      <c r="AC128" s="131"/>
      <c r="AD128" s="131"/>
      <c r="AE128" s="131"/>
      <c r="AF128" s="131"/>
    </row>
    <row r="129" ht="19.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131"/>
      <c r="Y129" s="131"/>
      <c r="Z129" s="131"/>
      <c r="AA129" s="131"/>
      <c r="AB129" s="131"/>
      <c r="AC129" s="131"/>
      <c r="AD129" s="131"/>
      <c r="AE129" s="131"/>
      <c r="AF129" s="131"/>
    </row>
    <row r="130" ht="19.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131"/>
      <c r="Y130" s="131"/>
      <c r="Z130" s="131"/>
      <c r="AA130" s="131"/>
      <c r="AB130" s="131"/>
      <c r="AC130" s="131"/>
      <c r="AD130" s="131"/>
      <c r="AE130" s="131"/>
      <c r="AF130" s="131"/>
    </row>
    <row r="131" ht="19.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131"/>
      <c r="Y131" s="131"/>
      <c r="Z131" s="131"/>
      <c r="AA131" s="131"/>
      <c r="AB131" s="131"/>
      <c r="AC131" s="131"/>
      <c r="AD131" s="131"/>
      <c r="AE131" s="131"/>
      <c r="AF131" s="131"/>
    </row>
    <row r="132" ht="19.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131"/>
      <c r="Y132" s="131"/>
      <c r="Z132" s="131"/>
      <c r="AA132" s="131"/>
      <c r="AB132" s="131"/>
      <c r="AC132" s="131"/>
      <c r="AD132" s="131"/>
      <c r="AE132" s="131"/>
      <c r="AF132" s="131"/>
    </row>
    <row r="133" ht="19.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131"/>
      <c r="Y133" s="131"/>
      <c r="Z133" s="131"/>
      <c r="AA133" s="131"/>
      <c r="AB133" s="131"/>
      <c r="AC133" s="131"/>
      <c r="AD133" s="131"/>
      <c r="AE133" s="131"/>
      <c r="AF133" s="131"/>
    </row>
    <row r="134" ht="19.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131"/>
      <c r="Y134" s="131"/>
      <c r="Z134" s="131"/>
      <c r="AA134" s="131"/>
      <c r="AB134" s="131"/>
      <c r="AC134" s="131"/>
      <c r="AD134" s="131"/>
      <c r="AE134" s="131"/>
      <c r="AF134" s="131"/>
    </row>
    <row r="135" ht="19.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131"/>
      <c r="Y135" s="131"/>
      <c r="Z135" s="131"/>
      <c r="AA135" s="131"/>
      <c r="AB135" s="131"/>
      <c r="AC135" s="131"/>
      <c r="AD135" s="131"/>
      <c r="AE135" s="131"/>
      <c r="AF135" s="131"/>
    </row>
    <row r="136" ht="19.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131"/>
      <c r="Y136" s="131"/>
      <c r="Z136" s="131"/>
      <c r="AA136" s="131"/>
      <c r="AB136" s="131"/>
      <c r="AC136" s="131"/>
      <c r="AD136" s="131"/>
      <c r="AE136" s="131"/>
      <c r="AF136" s="131"/>
    </row>
    <row r="137" ht="19.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131"/>
      <c r="Y137" s="131"/>
      <c r="Z137" s="131"/>
      <c r="AA137" s="131"/>
      <c r="AB137" s="131"/>
      <c r="AC137" s="131"/>
      <c r="AD137" s="131"/>
      <c r="AE137" s="131"/>
      <c r="AF137" s="131"/>
    </row>
    <row r="138" ht="19.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131"/>
      <c r="Y138" s="131"/>
      <c r="Z138" s="131"/>
      <c r="AA138" s="131"/>
      <c r="AB138" s="131"/>
      <c r="AC138" s="131"/>
      <c r="AD138" s="131"/>
      <c r="AE138" s="131"/>
      <c r="AF138" s="131"/>
    </row>
    <row r="139" ht="19.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131"/>
      <c r="Y139" s="131"/>
      <c r="Z139" s="131"/>
      <c r="AA139" s="131"/>
      <c r="AB139" s="131"/>
      <c r="AC139" s="131"/>
      <c r="AD139" s="131"/>
      <c r="AE139" s="131"/>
      <c r="AF139" s="131"/>
    </row>
    <row r="140" ht="19.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131"/>
      <c r="Y140" s="131"/>
      <c r="Z140" s="131"/>
      <c r="AA140" s="131"/>
      <c r="AB140" s="131"/>
      <c r="AC140" s="131"/>
      <c r="AD140" s="131"/>
      <c r="AE140" s="131"/>
      <c r="AF140" s="131"/>
    </row>
    <row r="141" ht="19.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131"/>
      <c r="Y141" s="131"/>
      <c r="Z141" s="131"/>
      <c r="AA141" s="131"/>
      <c r="AB141" s="131"/>
      <c r="AC141" s="131"/>
      <c r="AD141" s="131"/>
      <c r="AE141" s="131"/>
      <c r="AF141" s="131"/>
    </row>
    <row r="142" ht="19.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131"/>
      <c r="Y142" s="131"/>
      <c r="Z142" s="131"/>
      <c r="AA142" s="131"/>
      <c r="AB142" s="131"/>
      <c r="AC142" s="131"/>
      <c r="AD142" s="131"/>
      <c r="AE142" s="131"/>
      <c r="AF142" s="131"/>
    </row>
    <row r="143" ht="19.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131"/>
      <c r="Y143" s="131"/>
      <c r="Z143" s="131"/>
      <c r="AA143" s="131"/>
      <c r="AB143" s="131"/>
      <c r="AC143" s="131"/>
      <c r="AD143" s="131"/>
      <c r="AE143" s="131"/>
      <c r="AF143" s="131"/>
    </row>
    <row r="144" ht="19.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131"/>
      <c r="Y144" s="131"/>
      <c r="Z144" s="131"/>
      <c r="AA144" s="131"/>
      <c r="AB144" s="131"/>
      <c r="AC144" s="131"/>
      <c r="AD144" s="131"/>
      <c r="AE144" s="131"/>
      <c r="AF144" s="131"/>
    </row>
    <row r="145" ht="19.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131"/>
      <c r="Y145" s="131"/>
      <c r="Z145" s="131"/>
      <c r="AA145" s="131"/>
      <c r="AB145" s="131"/>
      <c r="AC145" s="131"/>
      <c r="AD145" s="131"/>
      <c r="AE145" s="131"/>
      <c r="AF145" s="131"/>
    </row>
    <row r="146" ht="19.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131"/>
      <c r="Y146" s="131"/>
      <c r="Z146" s="131"/>
      <c r="AA146" s="131"/>
      <c r="AB146" s="131"/>
      <c r="AC146" s="131"/>
      <c r="AD146" s="131"/>
      <c r="AE146" s="131"/>
      <c r="AF146" s="131"/>
    </row>
    <row r="147" ht="19.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131"/>
      <c r="Y147" s="131"/>
      <c r="Z147" s="131"/>
      <c r="AA147" s="131"/>
      <c r="AB147" s="131"/>
      <c r="AC147" s="131"/>
      <c r="AD147" s="131"/>
      <c r="AE147" s="131"/>
      <c r="AF147" s="131"/>
    </row>
    <row r="148" ht="19.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131"/>
      <c r="Y148" s="131"/>
      <c r="Z148" s="131"/>
      <c r="AA148" s="131"/>
      <c r="AB148" s="131"/>
      <c r="AC148" s="131"/>
      <c r="AD148" s="131"/>
      <c r="AE148" s="131"/>
      <c r="AF148" s="131"/>
    </row>
    <row r="149" ht="19.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131"/>
      <c r="Y149" s="131"/>
      <c r="Z149" s="131"/>
      <c r="AA149" s="131"/>
      <c r="AB149" s="131"/>
      <c r="AC149" s="131"/>
      <c r="AD149" s="131"/>
      <c r="AE149" s="131"/>
      <c r="AF149" s="131"/>
    </row>
    <row r="150" ht="19.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131"/>
      <c r="Y150" s="131"/>
      <c r="Z150" s="131"/>
      <c r="AA150" s="131"/>
      <c r="AB150" s="131"/>
      <c r="AC150" s="131"/>
      <c r="AD150" s="131"/>
      <c r="AE150" s="131"/>
      <c r="AF150" s="131"/>
    </row>
    <row r="151" ht="19.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131"/>
      <c r="Y151" s="131"/>
      <c r="Z151" s="131"/>
      <c r="AA151" s="131"/>
      <c r="AB151" s="131"/>
      <c r="AC151" s="131"/>
      <c r="AD151" s="131"/>
      <c r="AE151" s="131"/>
      <c r="AF151" s="131"/>
    </row>
    <row r="152" ht="19.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131"/>
      <c r="Y152" s="131"/>
      <c r="Z152" s="131"/>
      <c r="AA152" s="131"/>
      <c r="AB152" s="131"/>
      <c r="AC152" s="131"/>
      <c r="AD152" s="131"/>
      <c r="AE152" s="131"/>
      <c r="AF152" s="131"/>
    </row>
    <row r="153" ht="19.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131"/>
      <c r="Y153" s="131"/>
      <c r="Z153" s="131"/>
      <c r="AA153" s="131"/>
      <c r="AB153" s="131"/>
      <c r="AC153" s="131"/>
      <c r="AD153" s="131"/>
      <c r="AE153" s="131"/>
      <c r="AF153" s="131"/>
    </row>
    <row r="154" ht="19.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131"/>
      <c r="Y154" s="131"/>
      <c r="Z154" s="131"/>
      <c r="AA154" s="131"/>
      <c r="AB154" s="131"/>
      <c r="AC154" s="131"/>
      <c r="AD154" s="131"/>
      <c r="AE154" s="131"/>
      <c r="AF154" s="131"/>
    </row>
    <row r="155" ht="19.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131"/>
      <c r="Y155" s="131"/>
      <c r="Z155" s="131"/>
      <c r="AA155" s="131"/>
      <c r="AB155" s="131"/>
      <c r="AC155" s="131"/>
      <c r="AD155" s="131"/>
      <c r="AE155" s="131"/>
      <c r="AF155" s="131"/>
    </row>
    <row r="156" ht="19.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131"/>
      <c r="Y156" s="131"/>
      <c r="Z156" s="131"/>
      <c r="AA156" s="131"/>
      <c r="AB156" s="131"/>
      <c r="AC156" s="131"/>
      <c r="AD156" s="131"/>
      <c r="AE156" s="131"/>
      <c r="AF156" s="131"/>
    </row>
    <row r="157" ht="19.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131"/>
      <c r="Y157" s="131"/>
      <c r="Z157" s="131"/>
      <c r="AA157" s="131"/>
      <c r="AB157" s="131"/>
      <c r="AC157" s="131"/>
      <c r="AD157" s="131"/>
      <c r="AE157" s="131"/>
      <c r="AF157" s="131"/>
    </row>
    <row r="158" ht="19.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131"/>
      <c r="Y158" s="131"/>
      <c r="Z158" s="131"/>
      <c r="AA158" s="131"/>
      <c r="AB158" s="131"/>
      <c r="AC158" s="131"/>
      <c r="AD158" s="131"/>
      <c r="AE158" s="131"/>
      <c r="AF158" s="131"/>
    </row>
    <row r="159" ht="19.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131"/>
      <c r="Y159" s="131"/>
      <c r="Z159" s="131"/>
      <c r="AA159" s="131"/>
      <c r="AB159" s="131"/>
      <c r="AC159" s="131"/>
      <c r="AD159" s="131"/>
      <c r="AE159" s="131"/>
      <c r="AF159" s="131"/>
    </row>
    <row r="160" ht="19.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131"/>
      <c r="Y160" s="131"/>
      <c r="Z160" s="131"/>
      <c r="AA160" s="131"/>
      <c r="AB160" s="131"/>
      <c r="AC160" s="131"/>
      <c r="AD160" s="131"/>
      <c r="AE160" s="131"/>
      <c r="AF160" s="131"/>
    </row>
    <row r="161" ht="19.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131"/>
      <c r="Y161" s="131"/>
      <c r="Z161" s="131"/>
      <c r="AA161" s="131"/>
      <c r="AB161" s="131"/>
      <c r="AC161" s="131"/>
      <c r="AD161" s="131"/>
      <c r="AE161" s="131"/>
      <c r="AF161" s="131"/>
    </row>
    <row r="162" ht="19.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131"/>
      <c r="Y162" s="131"/>
      <c r="Z162" s="131"/>
      <c r="AA162" s="131"/>
      <c r="AB162" s="131"/>
      <c r="AC162" s="131"/>
      <c r="AD162" s="131"/>
      <c r="AE162" s="131"/>
      <c r="AF162" s="131"/>
    </row>
    <row r="163" ht="19.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131"/>
      <c r="Y163" s="131"/>
      <c r="Z163" s="131"/>
      <c r="AA163" s="131"/>
      <c r="AB163" s="131"/>
      <c r="AC163" s="131"/>
      <c r="AD163" s="131"/>
      <c r="AE163" s="131"/>
      <c r="AF163" s="131"/>
    </row>
    <row r="164" ht="19.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131"/>
      <c r="Y164" s="131"/>
      <c r="Z164" s="131"/>
      <c r="AA164" s="131"/>
      <c r="AB164" s="131"/>
      <c r="AC164" s="131"/>
      <c r="AD164" s="131"/>
      <c r="AE164" s="131"/>
      <c r="AF164" s="131"/>
    </row>
    <row r="165" ht="19.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131"/>
      <c r="Y165" s="131"/>
      <c r="Z165" s="131"/>
      <c r="AA165" s="131"/>
      <c r="AB165" s="131"/>
      <c r="AC165" s="131"/>
      <c r="AD165" s="131"/>
      <c r="AE165" s="131"/>
      <c r="AF165" s="131"/>
    </row>
    <row r="166" ht="19.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131"/>
      <c r="Y166" s="131"/>
      <c r="Z166" s="131"/>
      <c r="AA166" s="131"/>
      <c r="AB166" s="131"/>
      <c r="AC166" s="131"/>
      <c r="AD166" s="131"/>
      <c r="AE166" s="131"/>
      <c r="AF166" s="131"/>
    </row>
    <row r="167" ht="19.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131"/>
      <c r="Y167" s="131"/>
      <c r="Z167" s="131"/>
      <c r="AA167" s="131"/>
      <c r="AB167" s="131"/>
      <c r="AC167" s="131"/>
      <c r="AD167" s="131"/>
      <c r="AE167" s="131"/>
      <c r="AF167" s="131"/>
    </row>
    <row r="168" ht="19.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131"/>
      <c r="Y168" s="131"/>
      <c r="Z168" s="131"/>
      <c r="AA168" s="131"/>
      <c r="AB168" s="131"/>
      <c r="AC168" s="131"/>
      <c r="AD168" s="131"/>
      <c r="AE168" s="131"/>
      <c r="AF168" s="131"/>
    </row>
    <row r="169" ht="19.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131"/>
      <c r="Y169" s="131"/>
      <c r="Z169" s="131"/>
      <c r="AA169" s="131"/>
      <c r="AB169" s="131"/>
      <c r="AC169" s="131"/>
      <c r="AD169" s="131"/>
      <c r="AE169" s="131"/>
      <c r="AF169" s="131"/>
    </row>
    <row r="170" ht="19.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131"/>
      <c r="Y170" s="131"/>
      <c r="Z170" s="131"/>
      <c r="AA170" s="131"/>
      <c r="AB170" s="131"/>
      <c r="AC170" s="131"/>
      <c r="AD170" s="131"/>
      <c r="AE170" s="131"/>
      <c r="AF170" s="131"/>
    </row>
    <row r="171" ht="19.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131"/>
      <c r="Y171" s="131"/>
      <c r="Z171" s="131"/>
      <c r="AA171" s="131"/>
      <c r="AB171" s="131"/>
      <c r="AC171" s="131"/>
      <c r="AD171" s="131"/>
      <c r="AE171" s="131"/>
      <c r="AF171" s="131"/>
    </row>
    <row r="172" ht="19.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131"/>
      <c r="Y172" s="131"/>
      <c r="Z172" s="131"/>
      <c r="AA172" s="131"/>
      <c r="AB172" s="131"/>
      <c r="AC172" s="131"/>
      <c r="AD172" s="131"/>
      <c r="AE172" s="131"/>
      <c r="AF172" s="131"/>
    </row>
    <row r="173" ht="19.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131"/>
      <c r="Y173" s="131"/>
      <c r="Z173" s="131"/>
      <c r="AA173" s="131"/>
      <c r="AB173" s="131"/>
      <c r="AC173" s="131"/>
      <c r="AD173" s="131"/>
      <c r="AE173" s="131"/>
      <c r="AF173" s="131"/>
    </row>
    <row r="174" ht="19.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131"/>
      <c r="Y174" s="131"/>
      <c r="Z174" s="131"/>
      <c r="AA174" s="131"/>
      <c r="AB174" s="131"/>
      <c r="AC174" s="131"/>
      <c r="AD174" s="131"/>
      <c r="AE174" s="131"/>
      <c r="AF174" s="131"/>
    </row>
    <row r="175" ht="19.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131"/>
      <c r="Y175" s="131"/>
      <c r="Z175" s="131"/>
      <c r="AA175" s="131"/>
      <c r="AB175" s="131"/>
      <c r="AC175" s="131"/>
      <c r="AD175" s="131"/>
      <c r="AE175" s="131"/>
      <c r="AF175" s="131"/>
    </row>
    <row r="176" ht="19.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131"/>
      <c r="Y176" s="131"/>
      <c r="Z176" s="131"/>
      <c r="AA176" s="131"/>
      <c r="AB176" s="131"/>
      <c r="AC176" s="131"/>
      <c r="AD176" s="131"/>
      <c r="AE176" s="131"/>
      <c r="AF176" s="131"/>
    </row>
    <row r="177" ht="19.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131"/>
      <c r="Y177" s="131"/>
      <c r="Z177" s="131"/>
      <c r="AA177" s="131"/>
      <c r="AB177" s="131"/>
      <c r="AC177" s="131"/>
      <c r="AD177" s="131"/>
      <c r="AE177" s="131"/>
      <c r="AF177" s="131"/>
    </row>
    <row r="178" ht="19.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131"/>
      <c r="Y178" s="131"/>
      <c r="Z178" s="131"/>
      <c r="AA178" s="131"/>
      <c r="AB178" s="131"/>
      <c r="AC178" s="131"/>
      <c r="AD178" s="131"/>
      <c r="AE178" s="131"/>
      <c r="AF178" s="131"/>
    </row>
    <row r="179" ht="19.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131"/>
      <c r="Y179" s="131"/>
      <c r="Z179" s="131"/>
      <c r="AA179" s="131"/>
      <c r="AB179" s="131"/>
      <c r="AC179" s="131"/>
      <c r="AD179" s="131"/>
      <c r="AE179" s="131"/>
      <c r="AF179" s="131"/>
    </row>
    <row r="180" ht="19.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131"/>
      <c r="Y180" s="131"/>
      <c r="Z180" s="131"/>
      <c r="AA180" s="131"/>
      <c r="AB180" s="131"/>
      <c r="AC180" s="131"/>
      <c r="AD180" s="131"/>
      <c r="AE180" s="131"/>
      <c r="AF180" s="131"/>
    </row>
    <row r="181" ht="19.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131"/>
      <c r="Y181" s="131"/>
      <c r="Z181" s="131"/>
      <c r="AA181" s="131"/>
      <c r="AB181" s="131"/>
      <c r="AC181" s="131"/>
      <c r="AD181" s="131"/>
      <c r="AE181" s="131"/>
      <c r="AF181" s="131"/>
    </row>
    <row r="182" ht="19.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131"/>
      <c r="Y182" s="131"/>
      <c r="Z182" s="131"/>
      <c r="AA182" s="131"/>
      <c r="AB182" s="131"/>
      <c r="AC182" s="131"/>
      <c r="AD182" s="131"/>
      <c r="AE182" s="131"/>
      <c r="AF182" s="131"/>
    </row>
    <row r="183" ht="19.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131"/>
      <c r="Y183" s="131"/>
      <c r="Z183" s="131"/>
      <c r="AA183" s="131"/>
      <c r="AB183" s="131"/>
      <c r="AC183" s="131"/>
      <c r="AD183" s="131"/>
      <c r="AE183" s="131"/>
      <c r="AF183" s="131"/>
    </row>
    <row r="184" ht="19.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131"/>
      <c r="Y184" s="131"/>
      <c r="Z184" s="131"/>
      <c r="AA184" s="131"/>
      <c r="AB184" s="131"/>
      <c r="AC184" s="131"/>
      <c r="AD184" s="131"/>
      <c r="AE184" s="131"/>
      <c r="AF184" s="131"/>
    </row>
    <row r="185" ht="19.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131"/>
      <c r="Y185" s="131"/>
      <c r="Z185" s="131"/>
      <c r="AA185" s="131"/>
      <c r="AB185" s="131"/>
      <c r="AC185" s="131"/>
      <c r="AD185" s="131"/>
      <c r="AE185" s="131"/>
      <c r="AF185" s="131"/>
    </row>
    <row r="186" ht="19.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131"/>
      <c r="Y186" s="131"/>
      <c r="Z186" s="131"/>
      <c r="AA186" s="131"/>
      <c r="AB186" s="131"/>
      <c r="AC186" s="131"/>
      <c r="AD186" s="131"/>
      <c r="AE186" s="131"/>
      <c r="AF186" s="131"/>
    </row>
    <row r="187" ht="19.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131"/>
      <c r="Y187" s="131"/>
      <c r="Z187" s="131"/>
      <c r="AA187" s="131"/>
      <c r="AB187" s="131"/>
      <c r="AC187" s="131"/>
      <c r="AD187" s="131"/>
      <c r="AE187" s="131"/>
      <c r="AF187" s="131"/>
    </row>
    <row r="188" ht="19.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131"/>
      <c r="Y188" s="131"/>
      <c r="Z188" s="131"/>
      <c r="AA188" s="131"/>
      <c r="AB188" s="131"/>
      <c r="AC188" s="131"/>
      <c r="AD188" s="131"/>
      <c r="AE188" s="131"/>
      <c r="AF188" s="131"/>
    </row>
    <row r="189" ht="19.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131"/>
      <c r="Y189" s="131"/>
      <c r="Z189" s="131"/>
      <c r="AA189" s="131"/>
      <c r="AB189" s="131"/>
      <c r="AC189" s="131"/>
      <c r="AD189" s="131"/>
      <c r="AE189" s="131"/>
      <c r="AF189" s="131"/>
    </row>
    <row r="190" ht="19.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131"/>
      <c r="Y190" s="131"/>
      <c r="Z190" s="131"/>
      <c r="AA190" s="131"/>
      <c r="AB190" s="131"/>
      <c r="AC190" s="131"/>
      <c r="AD190" s="131"/>
      <c r="AE190" s="131"/>
      <c r="AF190" s="131"/>
    </row>
    <row r="191" ht="19.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131"/>
      <c r="Y191" s="131"/>
      <c r="Z191" s="131"/>
      <c r="AA191" s="131"/>
      <c r="AB191" s="131"/>
      <c r="AC191" s="131"/>
      <c r="AD191" s="131"/>
      <c r="AE191" s="131"/>
      <c r="AF191" s="131"/>
    </row>
    <row r="192" ht="19.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131"/>
      <c r="Y192" s="131"/>
      <c r="Z192" s="131"/>
      <c r="AA192" s="131"/>
      <c r="AB192" s="131"/>
      <c r="AC192" s="131"/>
      <c r="AD192" s="131"/>
      <c r="AE192" s="131"/>
      <c r="AF192" s="131"/>
    </row>
    <row r="193" ht="19.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131"/>
      <c r="Y193" s="131"/>
      <c r="Z193" s="131"/>
      <c r="AA193" s="131"/>
      <c r="AB193" s="131"/>
      <c r="AC193" s="131"/>
      <c r="AD193" s="131"/>
      <c r="AE193" s="131"/>
      <c r="AF193" s="131"/>
    </row>
    <row r="194" ht="19.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131"/>
      <c r="Y194" s="131"/>
      <c r="Z194" s="131"/>
      <c r="AA194" s="131"/>
      <c r="AB194" s="131"/>
      <c r="AC194" s="131"/>
      <c r="AD194" s="131"/>
      <c r="AE194" s="131"/>
      <c r="AF194" s="131"/>
    </row>
    <row r="195" ht="19.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131"/>
      <c r="Y195" s="131"/>
      <c r="Z195" s="131"/>
      <c r="AA195" s="131"/>
      <c r="AB195" s="131"/>
      <c r="AC195" s="131"/>
      <c r="AD195" s="131"/>
      <c r="AE195" s="131"/>
      <c r="AF195" s="131"/>
    </row>
    <row r="196" ht="19.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131"/>
      <c r="Y196" s="131"/>
      <c r="Z196" s="131"/>
      <c r="AA196" s="131"/>
      <c r="AB196" s="131"/>
      <c r="AC196" s="131"/>
      <c r="AD196" s="131"/>
      <c r="AE196" s="131"/>
      <c r="AF196" s="131"/>
    </row>
    <row r="197" ht="19.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131"/>
      <c r="Y197" s="131"/>
      <c r="Z197" s="131"/>
      <c r="AA197" s="131"/>
      <c r="AB197" s="131"/>
      <c r="AC197" s="131"/>
      <c r="AD197" s="131"/>
      <c r="AE197" s="131"/>
      <c r="AF197" s="131"/>
    </row>
    <row r="198" ht="19.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131"/>
      <c r="Y198" s="131"/>
      <c r="Z198" s="131"/>
      <c r="AA198" s="131"/>
      <c r="AB198" s="131"/>
      <c r="AC198" s="131"/>
      <c r="AD198" s="131"/>
      <c r="AE198" s="131"/>
      <c r="AF198" s="131"/>
    </row>
    <row r="199" ht="19.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131"/>
      <c r="Y199" s="131"/>
      <c r="Z199" s="131"/>
      <c r="AA199" s="131"/>
      <c r="AB199" s="131"/>
      <c r="AC199" s="131"/>
      <c r="AD199" s="131"/>
      <c r="AE199" s="131"/>
      <c r="AF199" s="131"/>
    </row>
    <row r="200" ht="19.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131"/>
      <c r="Y200" s="131"/>
      <c r="Z200" s="131"/>
      <c r="AA200" s="131"/>
      <c r="AB200" s="131"/>
      <c r="AC200" s="131"/>
      <c r="AD200" s="131"/>
      <c r="AE200" s="131"/>
      <c r="AF200" s="131"/>
    </row>
    <row r="201" ht="19.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131"/>
      <c r="Y201" s="131"/>
      <c r="Z201" s="131"/>
      <c r="AA201" s="131"/>
      <c r="AB201" s="131"/>
      <c r="AC201" s="131"/>
      <c r="AD201" s="131"/>
      <c r="AE201" s="131"/>
      <c r="AF201" s="131"/>
    </row>
    <row r="202" ht="19.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131"/>
      <c r="Y202" s="131"/>
      <c r="Z202" s="131"/>
      <c r="AA202" s="131"/>
      <c r="AB202" s="131"/>
      <c r="AC202" s="131"/>
      <c r="AD202" s="131"/>
      <c r="AE202" s="131"/>
      <c r="AF202" s="131"/>
    </row>
    <row r="203" ht="19.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131"/>
      <c r="Y203" s="131"/>
      <c r="Z203" s="131"/>
      <c r="AA203" s="131"/>
      <c r="AB203" s="131"/>
      <c r="AC203" s="131"/>
      <c r="AD203" s="131"/>
      <c r="AE203" s="131"/>
      <c r="AF203" s="131"/>
    </row>
    <row r="204" ht="19.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131"/>
      <c r="Y204" s="131"/>
      <c r="Z204" s="131"/>
      <c r="AA204" s="131"/>
      <c r="AB204" s="131"/>
      <c r="AC204" s="131"/>
      <c r="AD204" s="131"/>
      <c r="AE204" s="131"/>
      <c r="AF204" s="131"/>
    </row>
    <row r="205" ht="19.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131"/>
      <c r="Y205" s="131"/>
      <c r="Z205" s="131"/>
      <c r="AA205" s="131"/>
      <c r="AB205" s="131"/>
      <c r="AC205" s="131"/>
      <c r="AD205" s="131"/>
      <c r="AE205" s="131"/>
      <c r="AF205" s="131"/>
    </row>
    <row r="206" ht="19.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131"/>
      <c r="Y206" s="131"/>
      <c r="Z206" s="131"/>
      <c r="AA206" s="131"/>
      <c r="AB206" s="131"/>
      <c r="AC206" s="131"/>
      <c r="AD206" s="131"/>
      <c r="AE206" s="131"/>
      <c r="AF206" s="131"/>
    </row>
    <row r="207" ht="19.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131"/>
      <c r="Y207" s="131"/>
      <c r="Z207" s="131"/>
      <c r="AA207" s="131"/>
      <c r="AB207" s="131"/>
      <c r="AC207" s="131"/>
      <c r="AD207" s="131"/>
      <c r="AE207" s="131"/>
      <c r="AF207" s="131"/>
    </row>
    <row r="208" ht="19.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131"/>
      <c r="Y208" s="131"/>
      <c r="Z208" s="131"/>
      <c r="AA208" s="131"/>
      <c r="AB208" s="131"/>
      <c r="AC208" s="131"/>
      <c r="AD208" s="131"/>
      <c r="AE208" s="131"/>
      <c r="AF208" s="131"/>
    </row>
    <row r="209" ht="19.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131"/>
      <c r="Y209" s="131"/>
      <c r="Z209" s="131"/>
      <c r="AA209" s="131"/>
      <c r="AB209" s="131"/>
      <c r="AC209" s="131"/>
      <c r="AD209" s="131"/>
      <c r="AE209" s="131"/>
      <c r="AF209" s="131"/>
    </row>
    <row r="210" ht="19.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131"/>
      <c r="Y210" s="131"/>
      <c r="Z210" s="131"/>
      <c r="AA210" s="131"/>
      <c r="AB210" s="131"/>
      <c r="AC210" s="131"/>
      <c r="AD210" s="131"/>
      <c r="AE210" s="131"/>
      <c r="AF210" s="131"/>
    </row>
    <row r="211" ht="19.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131"/>
      <c r="Y211" s="131"/>
      <c r="Z211" s="131"/>
      <c r="AA211" s="131"/>
      <c r="AB211" s="131"/>
      <c r="AC211" s="131"/>
      <c r="AD211" s="131"/>
      <c r="AE211" s="131"/>
      <c r="AF211" s="131"/>
    </row>
    <row r="212" ht="19.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131"/>
      <c r="Y212" s="131"/>
      <c r="Z212" s="131"/>
      <c r="AA212" s="131"/>
      <c r="AB212" s="131"/>
      <c r="AC212" s="131"/>
      <c r="AD212" s="131"/>
      <c r="AE212" s="131"/>
      <c r="AF212" s="131"/>
    </row>
    <row r="213" ht="19.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131"/>
      <c r="Y213" s="131"/>
      <c r="Z213" s="131"/>
      <c r="AA213" s="131"/>
      <c r="AB213" s="131"/>
      <c r="AC213" s="131"/>
      <c r="AD213" s="131"/>
      <c r="AE213" s="131"/>
      <c r="AF213" s="131"/>
    </row>
    <row r="214" ht="19.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131"/>
      <c r="Y214" s="131"/>
      <c r="Z214" s="131"/>
      <c r="AA214" s="131"/>
      <c r="AB214" s="131"/>
      <c r="AC214" s="131"/>
      <c r="AD214" s="131"/>
      <c r="AE214" s="131"/>
      <c r="AF214" s="131"/>
    </row>
    <row r="215" ht="19.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131"/>
      <c r="Y215" s="131"/>
      <c r="Z215" s="131"/>
      <c r="AA215" s="131"/>
      <c r="AB215" s="131"/>
      <c r="AC215" s="131"/>
      <c r="AD215" s="131"/>
      <c r="AE215" s="131"/>
      <c r="AF215" s="131"/>
    </row>
    <row r="216" ht="19.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131"/>
      <c r="Y216" s="131"/>
      <c r="Z216" s="131"/>
      <c r="AA216" s="131"/>
      <c r="AB216" s="131"/>
      <c r="AC216" s="131"/>
      <c r="AD216" s="131"/>
      <c r="AE216" s="131"/>
      <c r="AF216" s="131"/>
    </row>
    <row r="217" ht="19.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131"/>
      <c r="Y217" s="131"/>
      <c r="Z217" s="131"/>
      <c r="AA217" s="131"/>
      <c r="AB217" s="131"/>
      <c r="AC217" s="131"/>
      <c r="AD217" s="131"/>
      <c r="AE217" s="131"/>
      <c r="AF217" s="131"/>
    </row>
    <row r="218" ht="19.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131"/>
      <c r="Y218" s="131"/>
      <c r="Z218" s="131"/>
      <c r="AA218" s="131"/>
      <c r="AB218" s="131"/>
      <c r="AC218" s="131"/>
      <c r="AD218" s="131"/>
      <c r="AE218" s="131"/>
      <c r="AF218" s="131"/>
    </row>
    <row r="219" ht="19.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131"/>
      <c r="Y219" s="131"/>
      <c r="Z219" s="131"/>
      <c r="AA219" s="131"/>
      <c r="AB219" s="131"/>
      <c r="AC219" s="131"/>
      <c r="AD219" s="131"/>
      <c r="AE219" s="131"/>
      <c r="AF219" s="131"/>
    </row>
    <row r="220" ht="19.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131"/>
      <c r="Y220" s="131"/>
      <c r="Z220" s="131"/>
      <c r="AA220" s="131"/>
      <c r="AB220" s="131"/>
      <c r="AC220" s="131"/>
      <c r="AD220" s="131"/>
      <c r="AE220" s="131"/>
      <c r="AF220" s="131"/>
    </row>
    <row r="221" ht="19.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131"/>
      <c r="Y221" s="131"/>
      <c r="Z221" s="131"/>
      <c r="AA221" s="131"/>
      <c r="AB221" s="131"/>
      <c r="AC221" s="131"/>
      <c r="AD221" s="131"/>
      <c r="AE221" s="131"/>
      <c r="AF221" s="131"/>
    </row>
    <row r="222" ht="19.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131"/>
      <c r="Y222" s="131"/>
      <c r="Z222" s="131"/>
      <c r="AA222" s="131"/>
      <c r="AB222" s="131"/>
      <c r="AC222" s="131"/>
      <c r="AD222" s="131"/>
      <c r="AE222" s="131"/>
      <c r="AF222" s="131"/>
    </row>
    <row r="223" ht="19.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131"/>
      <c r="Y223" s="131"/>
      <c r="Z223" s="131"/>
      <c r="AA223" s="131"/>
      <c r="AB223" s="131"/>
      <c r="AC223" s="131"/>
      <c r="AD223" s="131"/>
      <c r="AE223" s="131"/>
      <c r="AF223" s="131"/>
    </row>
    <row r="224" ht="19.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131"/>
      <c r="Y224" s="131"/>
      <c r="Z224" s="131"/>
      <c r="AA224" s="131"/>
      <c r="AB224" s="131"/>
      <c r="AC224" s="131"/>
      <c r="AD224" s="131"/>
      <c r="AE224" s="131"/>
      <c r="AF224" s="131"/>
    </row>
    <row r="225" ht="19.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131"/>
      <c r="Y225" s="131"/>
      <c r="Z225" s="131"/>
      <c r="AA225" s="131"/>
      <c r="AB225" s="131"/>
      <c r="AC225" s="131"/>
      <c r="AD225" s="131"/>
      <c r="AE225" s="131"/>
      <c r="AF225" s="131"/>
    </row>
    <row r="226" ht="19.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131"/>
      <c r="Y226" s="131"/>
      <c r="Z226" s="131"/>
      <c r="AA226" s="131"/>
      <c r="AB226" s="131"/>
      <c r="AC226" s="131"/>
      <c r="AD226" s="131"/>
      <c r="AE226" s="131"/>
      <c r="AF226" s="131"/>
    </row>
    <row r="227" ht="19.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131"/>
      <c r="Y227" s="131"/>
      <c r="Z227" s="131"/>
      <c r="AA227" s="131"/>
      <c r="AB227" s="131"/>
      <c r="AC227" s="131"/>
      <c r="AD227" s="131"/>
      <c r="AE227" s="131"/>
      <c r="AF227" s="131"/>
    </row>
    <row r="228" ht="19.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131"/>
      <c r="Y228" s="131"/>
      <c r="Z228" s="131"/>
      <c r="AA228" s="131"/>
      <c r="AB228" s="131"/>
      <c r="AC228" s="131"/>
      <c r="AD228" s="131"/>
      <c r="AE228" s="131"/>
      <c r="AF228" s="131"/>
    </row>
    <row r="229" ht="19.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131"/>
      <c r="Y229" s="131"/>
      <c r="Z229" s="131"/>
      <c r="AA229" s="131"/>
      <c r="AB229" s="131"/>
      <c r="AC229" s="131"/>
      <c r="AD229" s="131"/>
      <c r="AE229" s="131"/>
      <c r="AF229" s="131"/>
    </row>
    <row r="230" ht="19.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131"/>
      <c r="Y230" s="131"/>
      <c r="Z230" s="131"/>
      <c r="AA230" s="131"/>
      <c r="AB230" s="131"/>
      <c r="AC230" s="131"/>
      <c r="AD230" s="131"/>
      <c r="AE230" s="131"/>
      <c r="AF230" s="131"/>
    </row>
    <row r="231" ht="19.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131"/>
      <c r="Y231" s="131"/>
      <c r="Z231" s="131"/>
      <c r="AA231" s="131"/>
      <c r="AB231" s="131"/>
      <c r="AC231" s="131"/>
      <c r="AD231" s="131"/>
      <c r="AE231" s="131"/>
      <c r="AF231" s="131"/>
    </row>
    <row r="232" ht="19.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131"/>
      <c r="Y232" s="131"/>
      <c r="Z232" s="131"/>
      <c r="AA232" s="131"/>
      <c r="AB232" s="131"/>
      <c r="AC232" s="131"/>
      <c r="AD232" s="131"/>
      <c r="AE232" s="131"/>
      <c r="AF232" s="131"/>
    </row>
    <row r="233" ht="19.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131"/>
      <c r="Y233" s="131"/>
      <c r="Z233" s="131"/>
      <c r="AA233" s="131"/>
      <c r="AB233" s="131"/>
      <c r="AC233" s="131"/>
      <c r="AD233" s="131"/>
      <c r="AE233" s="131"/>
      <c r="AF233" s="131"/>
    </row>
    <row r="234" ht="19.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131"/>
      <c r="Y234" s="131"/>
      <c r="Z234" s="131"/>
      <c r="AA234" s="131"/>
      <c r="AB234" s="131"/>
      <c r="AC234" s="131"/>
      <c r="AD234" s="131"/>
      <c r="AE234" s="131"/>
      <c r="AF234" s="131"/>
    </row>
    <row r="235" ht="19.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131"/>
      <c r="Y235" s="131"/>
      <c r="Z235" s="131"/>
      <c r="AA235" s="131"/>
      <c r="AB235" s="131"/>
      <c r="AC235" s="131"/>
      <c r="AD235" s="131"/>
      <c r="AE235" s="131"/>
      <c r="AF235" s="131"/>
    </row>
    <row r="236" ht="19.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131"/>
      <c r="Y236" s="131"/>
      <c r="Z236" s="131"/>
      <c r="AA236" s="131"/>
      <c r="AB236" s="131"/>
      <c r="AC236" s="131"/>
      <c r="AD236" s="131"/>
      <c r="AE236" s="131"/>
      <c r="AF236" s="131"/>
    </row>
    <row r="237" ht="19.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131"/>
      <c r="Y237" s="131"/>
      <c r="Z237" s="131"/>
      <c r="AA237" s="131"/>
      <c r="AB237" s="131"/>
      <c r="AC237" s="131"/>
      <c r="AD237" s="131"/>
      <c r="AE237" s="131"/>
      <c r="AF237" s="131"/>
    </row>
    <row r="238" ht="19.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131"/>
      <c r="Y238" s="131"/>
      <c r="Z238" s="131"/>
      <c r="AA238" s="131"/>
      <c r="AB238" s="131"/>
      <c r="AC238" s="131"/>
      <c r="AD238" s="131"/>
      <c r="AE238" s="131"/>
      <c r="AF238" s="131"/>
    </row>
    <row r="239" ht="19.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131"/>
      <c r="Y239" s="131"/>
      <c r="Z239" s="131"/>
      <c r="AA239" s="131"/>
      <c r="AB239" s="131"/>
      <c r="AC239" s="131"/>
      <c r="AD239" s="131"/>
      <c r="AE239" s="131"/>
      <c r="AF239" s="131"/>
    </row>
    <row r="240" ht="19.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131"/>
      <c r="Y240" s="131"/>
      <c r="Z240" s="131"/>
      <c r="AA240" s="131"/>
      <c r="AB240" s="131"/>
      <c r="AC240" s="131"/>
      <c r="AD240" s="131"/>
      <c r="AE240" s="131"/>
      <c r="AF240" s="131"/>
    </row>
    <row r="241" ht="19.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131"/>
      <c r="Y241" s="131"/>
      <c r="Z241" s="131"/>
      <c r="AA241" s="131"/>
      <c r="AB241" s="131"/>
      <c r="AC241" s="131"/>
      <c r="AD241" s="131"/>
      <c r="AE241" s="131"/>
      <c r="AF241" s="131"/>
    </row>
    <row r="242" ht="19.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131"/>
      <c r="Y242" s="131"/>
      <c r="Z242" s="131"/>
      <c r="AA242" s="131"/>
      <c r="AB242" s="131"/>
      <c r="AC242" s="131"/>
      <c r="AD242" s="131"/>
      <c r="AE242" s="131"/>
      <c r="AF242" s="131"/>
    </row>
    <row r="243" ht="19.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131"/>
      <c r="Y243" s="131"/>
      <c r="Z243" s="131"/>
      <c r="AA243" s="131"/>
      <c r="AB243" s="131"/>
      <c r="AC243" s="131"/>
      <c r="AD243" s="131"/>
      <c r="AE243" s="131"/>
      <c r="AF243" s="131"/>
    </row>
    <row r="244" ht="19.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131"/>
      <c r="Y244" s="131"/>
      <c r="Z244" s="131"/>
      <c r="AA244" s="131"/>
      <c r="AB244" s="131"/>
      <c r="AC244" s="131"/>
      <c r="AD244" s="131"/>
      <c r="AE244" s="131"/>
      <c r="AF244" s="131"/>
    </row>
    <row r="245" ht="19.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131"/>
      <c r="Y245" s="131"/>
      <c r="Z245" s="131"/>
      <c r="AA245" s="131"/>
      <c r="AB245" s="131"/>
      <c r="AC245" s="131"/>
      <c r="AD245" s="131"/>
      <c r="AE245" s="131"/>
      <c r="AF245" s="131"/>
    </row>
    <row r="246" ht="19.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131"/>
      <c r="Y246" s="131"/>
      <c r="Z246" s="131"/>
      <c r="AA246" s="131"/>
      <c r="AB246" s="131"/>
      <c r="AC246" s="131"/>
      <c r="AD246" s="131"/>
      <c r="AE246" s="131"/>
      <c r="AF246" s="131"/>
    </row>
    <row r="247" ht="19.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131"/>
      <c r="Y247" s="131"/>
      <c r="Z247" s="131"/>
      <c r="AA247" s="131"/>
      <c r="AB247" s="131"/>
      <c r="AC247" s="131"/>
      <c r="AD247" s="131"/>
      <c r="AE247" s="131"/>
      <c r="AF247" s="131"/>
    </row>
    <row r="248" ht="19.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131"/>
      <c r="Y248" s="131"/>
      <c r="Z248" s="131"/>
      <c r="AA248" s="131"/>
      <c r="AB248" s="131"/>
      <c r="AC248" s="131"/>
      <c r="AD248" s="131"/>
      <c r="AE248" s="131"/>
      <c r="AF248" s="131"/>
    </row>
    <row r="249" ht="19.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131"/>
      <c r="Y249" s="131"/>
      <c r="Z249" s="131"/>
      <c r="AA249" s="131"/>
      <c r="AB249" s="131"/>
      <c r="AC249" s="131"/>
      <c r="AD249" s="131"/>
      <c r="AE249" s="131"/>
      <c r="AF249" s="131"/>
    </row>
    <row r="250" ht="19.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131"/>
      <c r="Y250" s="131"/>
      <c r="Z250" s="131"/>
      <c r="AA250" s="131"/>
      <c r="AB250" s="131"/>
      <c r="AC250" s="131"/>
      <c r="AD250" s="131"/>
      <c r="AE250" s="131"/>
      <c r="AF250" s="131"/>
    </row>
    <row r="251" ht="19.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131"/>
      <c r="Y251" s="131"/>
      <c r="Z251" s="131"/>
      <c r="AA251" s="131"/>
      <c r="AB251" s="131"/>
      <c r="AC251" s="131"/>
      <c r="AD251" s="131"/>
      <c r="AE251" s="131"/>
      <c r="AF251" s="131"/>
    </row>
    <row r="252" ht="19.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131"/>
      <c r="Y252" s="131"/>
      <c r="Z252" s="131"/>
      <c r="AA252" s="131"/>
      <c r="AB252" s="131"/>
      <c r="AC252" s="131"/>
      <c r="AD252" s="131"/>
      <c r="AE252" s="131"/>
      <c r="AF252" s="131"/>
    </row>
    <row r="253" ht="19.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131"/>
      <c r="Y253" s="131"/>
      <c r="Z253" s="131"/>
      <c r="AA253" s="131"/>
      <c r="AB253" s="131"/>
      <c r="AC253" s="131"/>
      <c r="AD253" s="131"/>
      <c r="AE253" s="131"/>
      <c r="AF253" s="131"/>
    </row>
    <row r="254" ht="19.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131"/>
      <c r="Y254" s="131"/>
      <c r="Z254" s="131"/>
      <c r="AA254" s="131"/>
      <c r="AB254" s="131"/>
      <c r="AC254" s="131"/>
      <c r="AD254" s="131"/>
      <c r="AE254" s="131"/>
      <c r="AF254" s="131"/>
    </row>
    <row r="255" ht="19.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131"/>
      <c r="Y255" s="131"/>
      <c r="Z255" s="131"/>
      <c r="AA255" s="131"/>
      <c r="AB255" s="131"/>
      <c r="AC255" s="131"/>
      <c r="AD255" s="131"/>
      <c r="AE255" s="131"/>
      <c r="AF255" s="131"/>
    </row>
    <row r="256" ht="19.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131"/>
      <c r="Y256" s="131"/>
      <c r="Z256" s="131"/>
      <c r="AA256" s="131"/>
      <c r="AB256" s="131"/>
      <c r="AC256" s="131"/>
      <c r="AD256" s="131"/>
      <c r="AE256" s="131"/>
      <c r="AF256" s="131"/>
    </row>
    <row r="257" ht="19.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131"/>
      <c r="Y257" s="131"/>
      <c r="Z257" s="131"/>
      <c r="AA257" s="131"/>
      <c r="AB257" s="131"/>
      <c r="AC257" s="131"/>
      <c r="AD257" s="131"/>
      <c r="AE257" s="131"/>
      <c r="AF257" s="131"/>
    </row>
    <row r="258" ht="19.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131"/>
      <c r="Y258" s="131"/>
      <c r="Z258" s="131"/>
      <c r="AA258" s="131"/>
      <c r="AB258" s="131"/>
      <c r="AC258" s="131"/>
      <c r="AD258" s="131"/>
      <c r="AE258" s="131"/>
      <c r="AF258" s="131"/>
    </row>
    <row r="259" ht="19.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131"/>
      <c r="Y259" s="131"/>
      <c r="Z259" s="131"/>
      <c r="AA259" s="131"/>
      <c r="AB259" s="131"/>
      <c r="AC259" s="131"/>
      <c r="AD259" s="131"/>
      <c r="AE259" s="131"/>
      <c r="AF259" s="131"/>
    </row>
    <row r="260" ht="19.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131"/>
      <c r="Y260" s="131"/>
      <c r="Z260" s="131"/>
      <c r="AA260" s="131"/>
      <c r="AB260" s="131"/>
      <c r="AC260" s="131"/>
      <c r="AD260" s="131"/>
      <c r="AE260" s="131"/>
      <c r="AF260" s="131"/>
    </row>
    <row r="261" ht="19.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131"/>
      <c r="Y261" s="131"/>
      <c r="Z261" s="131"/>
      <c r="AA261" s="131"/>
      <c r="AB261" s="131"/>
      <c r="AC261" s="131"/>
      <c r="AD261" s="131"/>
      <c r="AE261" s="131"/>
      <c r="AF261" s="131"/>
    </row>
    <row r="262" ht="19.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131"/>
      <c r="Y262" s="131"/>
      <c r="Z262" s="131"/>
      <c r="AA262" s="131"/>
      <c r="AB262" s="131"/>
      <c r="AC262" s="131"/>
      <c r="AD262" s="131"/>
      <c r="AE262" s="131"/>
      <c r="AF262" s="131"/>
    </row>
    <row r="263" ht="19.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131"/>
      <c r="Y263" s="131"/>
      <c r="Z263" s="131"/>
      <c r="AA263" s="131"/>
      <c r="AB263" s="131"/>
      <c r="AC263" s="131"/>
      <c r="AD263" s="131"/>
      <c r="AE263" s="131"/>
      <c r="AF263" s="131"/>
    </row>
    <row r="264" ht="19.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131"/>
      <c r="Y264" s="131"/>
      <c r="Z264" s="131"/>
      <c r="AA264" s="131"/>
      <c r="AB264" s="131"/>
      <c r="AC264" s="131"/>
      <c r="AD264" s="131"/>
      <c r="AE264" s="131"/>
      <c r="AF264" s="131"/>
    </row>
    <row r="265" ht="19.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131"/>
      <c r="Y265" s="131"/>
      <c r="Z265" s="131"/>
      <c r="AA265" s="131"/>
      <c r="AB265" s="131"/>
      <c r="AC265" s="131"/>
      <c r="AD265" s="131"/>
      <c r="AE265" s="131"/>
      <c r="AF265" s="131"/>
    </row>
    <row r="266" ht="19.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131"/>
      <c r="Y266" s="131"/>
      <c r="Z266" s="131"/>
      <c r="AA266" s="131"/>
      <c r="AB266" s="131"/>
      <c r="AC266" s="131"/>
      <c r="AD266" s="131"/>
      <c r="AE266" s="131"/>
      <c r="AF266" s="131"/>
    </row>
    <row r="267" ht="19.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131"/>
      <c r="Y267" s="131"/>
      <c r="Z267" s="131"/>
      <c r="AA267" s="131"/>
      <c r="AB267" s="131"/>
      <c r="AC267" s="131"/>
      <c r="AD267" s="131"/>
      <c r="AE267" s="131"/>
      <c r="AF267" s="131"/>
    </row>
    <row r="268" ht="19.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131"/>
      <c r="Y268" s="131"/>
      <c r="Z268" s="131"/>
      <c r="AA268" s="131"/>
      <c r="AB268" s="131"/>
      <c r="AC268" s="131"/>
      <c r="AD268" s="131"/>
      <c r="AE268" s="131"/>
      <c r="AF268" s="131"/>
    </row>
    <row r="269" ht="19.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131"/>
      <c r="Y269" s="131"/>
      <c r="Z269" s="131"/>
      <c r="AA269" s="131"/>
      <c r="AB269" s="131"/>
      <c r="AC269" s="131"/>
      <c r="AD269" s="131"/>
      <c r="AE269" s="131"/>
      <c r="AF269" s="131"/>
    </row>
    <row r="270" ht="19.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131"/>
      <c r="Y270" s="131"/>
      <c r="Z270" s="131"/>
      <c r="AA270" s="131"/>
      <c r="AB270" s="131"/>
      <c r="AC270" s="131"/>
      <c r="AD270" s="131"/>
      <c r="AE270" s="131"/>
      <c r="AF270" s="131"/>
    </row>
    <row r="271" ht="19.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131"/>
      <c r="Y271" s="131"/>
      <c r="Z271" s="131"/>
      <c r="AA271" s="131"/>
      <c r="AB271" s="131"/>
      <c r="AC271" s="131"/>
      <c r="AD271" s="131"/>
      <c r="AE271" s="131"/>
      <c r="AF271" s="131"/>
    </row>
    <row r="272" ht="19.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131"/>
      <c r="Y272" s="131"/>
      <c r="Z272" s="131"/>
      <c r="AA272" s="131"/>
      <c r="AB272" s="131"/>
      <c r="AC272" s="131"/>
      <c r="AD272" s="131"/>
      <c r="AE272" s="131"/>
      <c r="AF272" s="131"/>
    </row>
    <row r="273" ht="19.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131"/>
      <c r="Y273" s="131"/>
      <c r="Z273" s="131"/>
      <c r="AA273" s="131"/>
      <c r="AB273" s="131"/>
      <c r="AC273" s="131"/>
      <c r="AD273" s="131"/>
      <c r="AE273" s="131"/>
      <c r="AF273" s="131"/>
    </row>
    <row r="274" ht="19.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131"/>
      <c r="Y274" s="131"/>
      <c r="Z274" s="131"/>
      <c r="AA274" s="131"/>
      <c r="AB274" s="131"/>
      <c r="AC274" s="131"/>
      <c r="AD274" s="131"/>
      <c r="AE274" s="131"/>
      <c r="AF274" s="131"/>
    </row>
    <row r="275" ht="19.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131"/>
      <c r="Y275" s="131"/>
      <c r="Z275" s="131"/>
      <c r="AA275" s="131"/>
      <c r="AB275" s="131"/>
      <c r="AC275" s="131"/>
      <c r="AD275" s="131"/>
      <c r="AE275" s="131"/>
      <c r="AF275" s="131"/>
    </row>
    <row r="276" ht="19.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131"/>
      <c r="Y276" s="131"/>
      <c r="Z276" s="131"/>
      <c r="AA276" s="131"/>
      <c r="AB276" s="131"/>
      <c r="AC276" s="131"/>
      <c r="AD276" s="131"/>
      <c r="AE276" s="131"/>
      <c r="AF276" s="131"/>
    </row>
    <row r="277" ht="19.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131"/>
      <c r="Y277" s="131"/>
      <c r="Z277" s="131"/>
      <c r="AA277" s="131"/>
      <c r="AB277" s="131"/>
      <c r="AC277" s="131"/>
      <c r="AD277" s="131"/>
      <c r="AE277" s="131"/>
      <c r="AF277" s="131"/>
    </row>
    <row r="278" ht="19.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131"/>
      <c r="Y278" s="131"/>
      <c r="Z278" s="131"/>
      <c r="AA278" s="131"/>
      <c r="AB278" s="131"/>
      <c r="AC278" s="131"/>
      <c r="AD278" s="131"/>
      <c r="AE278" s="131"/>
      <c r="AF278" s="131"/>
    </row>
    <row r="279" ht="19.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131"/>
      <c r="Y279" s="131"/>
      <c r="Z279" s="131"/>
      <c r="AA279" s="131"/>
      <c r="AB279" s="131"/>
      <c r="AC279" s="131"/>
      <c r="AD279" s="131"/>
      <c r="AE279" s="131"/>
      <c r="AF279" s="131"/>
    </row>
    <row r="280" ht="19.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131"/>
      <c r="Y280" s="131"/>
      <c r="Z280" s="131"/>
      <c r="AA280" s="131"/>
      <c r="AB280" s="131"/>
      <c r="AC280" s="131"/>
      <c r="AD280" s="131"/>
      <c r="AE280" s="131"/>
      <c r="AF280" s="131"/>
    </row>
    <row r="281" ht="19.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131"/>
      <c r="Y281" s="131"/>
      <c r="Z281" s="131"/>
      <c r="AA281" s="131"/>
      <c r="AB281" s="131"/>
      <c r="AC281" s="131"/>
      <c r="AD281" s="131"/>
      <c r="AE281" s="131"/>
      <c r="AF281" s="131"/>
    </row>
    <row r="282" ht="19.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131"/>
      <c r="Y282" s="131"/>
      <c r="Z282" s="131"/>
      <c r="AA282" s="131"/>
      <c r="AB282" s="131"/>
      <c r="AC282" s="131"/>
      <c r="AD282" s="131"/>
      <c r="AE282" s="131"/>
      <c r="AF282" s="131"/>
    </row>
    <row r="283" ht="19.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131"/>
      <c r="Y283" s="131"/>
      <c r="Z283" s="131"/>
      <c r="AA283" s="131"/>
      <c r="AB283" s="131"/>
      <c r="AC283" s="131"/>
      <c r="AD283" s="131"/>
      <c r="AE283" s="131"/>
      <c r="AF283" s="131"/>
    </row>
    <row r="284" ht="19.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131"/>
      <c r="Y284" s="131"/>
      <c r="Z284" s="131"/>
      <c r="AA284" s="131"/>
      <c r="AB284" s="131"/>
      <c r="AC284" s="131"/>
      <c r="AD284" s="131"/>
      <c r="AE284" s="131"/>
      <c r="AF284" s="131"/>
    </row>
    <row r="285" ht="19.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131"/>
      <c r="Y285" s="131"/>
      <c r="Z285" s="131"/>
      <c r="AA285" s="131"/>
      <c r="AB285" s="131"/>
      <c r="AC285" s="131"/>
      <c r="AD285" s="131"/>
      <c r="AE285" s="131"/>
      <c r="AF285" s="131"/>
    </row>
    <row r="286" ht="19.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131"/>
      <c r="Y286" s="131"/>
      <c r="Z286" s="131"/>
      <c r="AA286" s="131"/>
      <c r="AB286" s="131"/>
      <c r="AC286" s="131"/>
      <c r="AD286" s="131"/>
      <c r="AE286" s="131"/>
      <c r="AF286" s="131"/>
    </row>
    <row r="287" ht="19.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131"/>
      <c r="Y287" s="131"/>
      <c r="Z287" s="131"/>
      <c r="AA287" s="131"/>
      <c r="AB287" s="131"/>
      <c r="AC287" s="131"/>
      <c r="AD287" s="131"/>
      <c r="AE287" s="131"/>
      <c r="AF287" s="131"/>
    </row>
    <row r="288" ht="19.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131"/>
      <c r="Y288" s="131"/>
      <c r="Z288" s="131"/>
      <c r="AA288" s="131"/>
      <c r="AB288" s="131"/>
      <c r="AC288" s="131"/>
      <c r="AD288" s="131"/>
      <c r="AE288" s="131"/>
      <c r="AF288" s="131"/>
    </row>
    <row r="289" ht="19.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131"/>
      <c r="Y289" s="131"/>
      <c r="Z289" s="131"/>
      <c r="AA289" s="131"/>
      <c r="AB289" s="131"/>
      <c r="AC289" s="131"/>
      <c r="AD289" s="131"/>
      <c r="AE289" s="131"/>
      <c r="AF289" s="131"/>
    </row>
    <row r="290" ht="19.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131"/>
      <c r="Y290" s="131"/>
      <c r="Z290" s="131"/>
      <c r="AA290" s="131"/>
      <c r="AB290" s="131"/>
      <c r="AC290" s="131"/>
      <c r="AD290" s="131"/>
      <c r="AE290" s="131"/>
      <c r="AF290" s="131"/>
    </row>
    <row r="291" ht="19.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131"/>
      <c r="Y291" s="131"/>
      <c r="Z291" s="131"/>
      <c r="AA291" s="131"/>
      <c r="AB291" s="131"/>
      <c r="AC291" s="131"/>
      <c r="AD291" s="131"/>
      <c r="AE291" s="131"/>
      <c r="AF291" s="131"/>
    </row>
    <row r="292" ht="19.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131"/>
      <c r="Y292" s="131"/>
      <c r="Z292" s="131"/>
      <c r="AA292" s="131"/>
      <c r="AB292" s="131"/>
      <c r="AC292" s="131"/>
      <c r="AD292" s="131"/>
      <c r="AE292" s="131"/>
      <c r="AF292" s="131"/>
    </row>
    <row r="293" ht="19.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131"/>
      <c r="Y293" s="131"/>
      <c r="Z293" s="131"/>
      <c r="AA293" s="131"/>
      <c r="AB293" s="131"/>
      <c r="AC293" s="131"/>
      <c r="AD293" s="131"/>
      <c r="AE293" s="131"/>
      <c r="AF293" s="131"/>
    </row>
    <row r="294" ht="19.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131"/>
      <c r="Y294" s="131"/>
      <c r="Z294" s="131"/>
      <c r="AA294" s="131"/>
      <c r="AB294" s="131"/>
      <c r="AC294" s="131"/>
      <c r="AD294" s="131"/>
      <c r="AE294" s="131"/>
      <c r="AF294" s="131"/>
    </row>
    <row r="295" ht="19.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131"/>
      <c r="Y295" s="131"/>
      <c r="Z295" s="131"/>
      <c r="AA295" s="131"/>
      <c r="AB295" s="131"/>
      <c r="AC295" s="131"/>
      <c r="AD295" s="131"/>
      <c r="AE295" s="131"/>
      <c r="AF295" s="131"/>
    </row>
    <row r="296" ht="19.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131"/>
      <c r="Y296" s="131"/>
      <c r="Z296" s="131"/>
      <c r="AA296" s="131"/>
      <c r="AB296" s="131"/>
      <c r="AC296" s="131"/>
      <c r="AD296" s="131"/>
      <c r="AE296" s="131"/>
      <c r="AF296" s="131"/>
    </row>
    <row r="297" ht="19.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131"/>
      <c r="Y297" s="131"/>
      <c r="Z297" s="131"/>
      <c r="AA297" s="131"/>
      <c r="AB297" s="131"/>
      <c r="AC297" s="131"/>
      <c r="AD297" s="131"/>
      <c r="AE297" s="131"/>
      <c r="AF297" s="131"/>
    </row>
    <row r="298" ht="19.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131"/>
      <c r="Y298" s="131"/>
      <c r="Z298" s="131"/>
      <c r="AA298" s="131"/>
      <c r="AB298" s="131"/>
      <c r="AC298" s="131"/>
      <c r="AD298" s="131"/>
      <c r="AE298" s="131"/>
      <c r="AF298" s="131"/>
    </row>
    <row r="299" ht="19.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131"/>
      <c r="Y299" s="131"/>
      <c r="Z299" s="131"/>
      <c r="AA299" s="131"/>
      <c r="AB299" s="131"/>
      <c r="AC299" s="131"/>
      <c r="AD299" s="131"/>
      <c r="AE299" s="131"/>
      <c r="AF299" s="131"/>
    </row>
    <row r="300" ht="19.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131"/>
      <c r="Y300" s="131"/>
      <c r="Z300" s="131"/>
      <c r="AA300" s="131"/>
      <c r="AB300" s="131"/>
      <c r="AC300" s="131"/>
      <c r="AD300" s="131"/>
      <c r="AE300" s="131"/>
      <c r="AF300" s="131"/>
    </row>
    <row r="301" ht="19.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131"/>
      <c r="Y301" s="131"/>
      <c r="Z301" s="131"/>
      <c r="AA301" s="131"/>
      <c r="AB301" s="131"/>
      <c r="AC301" s="131"/>
      <c r="AD301" s="131"/>
      <c r="AE301" s="131"/>
      <c r="AF301" s="131"/>
    </row>
    <row r="302" ht="19.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131"/>
      <c r="Y302" s="131"/>
      <c r="Z302" s="131"/>
      <c r="AA302" s="131"/>
      <c r="AB302" s="131"/>
      <c r="AC302" s="131"/>
      <c r="AD302" s="131"/>
      <c r="AE302" s="131"/>
      <c r="AF302" s="131"/>
    </row>
    <row r="303" ht="19.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131"/>
      <c r="Y303" s="131"/>
      <c r="Z303" s="131"/>
      <c r="AA303" s="131"/>
      <c r="AB303" s="131"/>
      <c r="AC303" s="131"/>
      <c r="AD303" s="131"/>
      <c r="AE303" s="131"/>
      <c r="AF303" s="131"/>
    </row>
    <row r="304" ht="19.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131"/>
      <c r="Y304" s="131"/>
      <c r="Z304" s="131"/>
      <c r="AA304" s="131"/>
      <c r="AB304" s="131"/>
      <c r="AC304" s="131"/>
      <c r="AD304" s="131"/>
      <c r="AE304" s="131"/>
      <c r="AF304" s="131"/>
    </row>
    <row r="305" ht="19.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131"/>
      <c r="Y305" s="131"/>
      <c r="Z305" s="131"/>
      <c r="AA305" s="131"/>
      <c r="AB305" s="131"/>
      <c r="AC305" s="131"/>
      <c r="AD305" s="131"/>
      <c r="AE305" s="131"/>
      <c r="AF305" s="131"/>
    </row>
    <row r="306" ht="19.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131"/>
      <c r="Y306" s="131"/>
      <c r="Z306" s="131"/>
      <c r="AA306" s="131"/>
      <c r="AB306" s="131"/>
      <c r="AC306" s="131"/>
      <c r="AD306" s="131"/>
      <c r="AE306" s="131"/>
      <c r="AF306" s="131"/>
    </row>
    <row r="307" ht="19.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131"/>
      <c r="Y307" s="131"/>
      <c r="Z307" s="131"/>
      <c r="AA307" s="131"/>
      <c r="AB307" s="131"/>
      <c r="AC307" s="131"/>
      <c r="AD307" s="131"/>
      <c r="AE307" s="131"/>
      <c r="AF307" s="131"/>
    </row>
    <row r="308" ht="19.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131"/>
      <c r="Y308" s="131"/>
      <c r="Z308" s="131"/>
      <c r="AA308" s="131"/>
      <c r="AB308" s="131"/>
      <c r="AC308" s="131"/>
      <c r="AD308" s="131"/>
      <c r="AE308" s="131"/>
      <c r="AF308" s="131"/>
    </row>
    <row r="309" ht="19.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131"/>
      <c r="Y309" s="131"/>
      <c r="Z309" s="131"/>
      <c r="AA309" s="131"/>
      <c r="AB309" s="131"/>
      <c r="AC309" s="131"/>
      <c r="AD309" s="131"/>
      <c r="AE309" s="131"/>
      <c r="AF309" s="131"/>
    </row>
    <row r="310" ht="19.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131"/>
      <c r="Y310" s="131"/>
      <c r="Z310" s="131"/>
      <c r="AA310" s="131"/>
      <c r="AB310" s="131"/>
      <c r="AC310" s="131"/>
      <c r="AD310" s="131"/>
      <c r="AE310" s="131"/>
      <c r="AF310" s="131"/>
    </row>
    <row r="311" ht="19.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131"/>
      <c r="Y311" s="131"/>
      <c r="Z311" s="131"/>
      <c r="AA311" s="131"/>
      <c r="AB311" s="131"/>
      <c r="AC311" s="131"/>
      <c r="AD311" s="131"/>
      <c r="AE311" s="131"/>
      <c r="AF311" s="131"/>
    </row>
    <row r="312" ht="19.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131"/>
      <c r="Y312" s="131"/>
      <c r="Z312" s="131"/>
      <c r="AA312" s="131"/>
      <c r="AB312" s="131"/>
      <c r="AC312" s="131"/>
      <c r="AD312" s="131"/>
      <c r="AE312" s="131"/>
      <c r="AF312" s="131"/>
    </row>
    <row r="313" ht="19.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131"/>
      <c r="Y313" s="131"/>
      <c r="Z313" s="131"/>
      <c r="AA313" s="131"/>
      <c r="AB313" s="131"/>
      <c r="AC313" s="131"/>
      <c r="AD313" s="131"/>
      <c r="AE313" s="131"/>
      <c r="AF313" s="131"/>
    </row>
    <row r="314" ht="19.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131"/>
      <c r="Y314" s="131"/>
      <c r="Z314" s="131"/>
      <c r="AA314" s="131"/>
      <c r="AB314" s="131"/>
      <c r="AC314" s="131"/>
      <c r="AD314" s="131"/>
      <c r="AE314" s="131"/>
      <c r="AF314" s="131"/>
    </row>
    <row r="315" ht="19.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131"/>
      <c r="Y315" s="131"/>
      <c r="Z315" s="131"/>
      <c r="AA315" s="131"/>
      <c r="AB315" s="131"/>
      <c r="AC315" s="131"/>
      <c r="AD315" s="131"/>
      <c r="AE315" s="131"/>
      <c r="AF315" s="131"/>
    </row>
    <row r="316" ht="19.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131"/>
      <c r="Y316" s="131"/>
      <c r="Z316" s="131"/>
      <c r="AA316" s="131"/>
      <c r="AB316" s="131"/>
      <c r="AC316" s="131"/>
      <c r="AD316" s="131"/>
      <c r="AE316" s="131"/>
      <c r="AF316" s="131"/>
    </row>
    <row r="317" ht="19.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131"/>
      <c r="Y317" s="131"/>
      <c r="Z317" s="131"/>
      <c r="AA317" s="131"/>
      <c r="AB317" s="131"/>
      <c r="AC317" s="131"/>
      <c r="AD317" s="131"/>
      <c r="AE317" s="131"/>
      <c r="AF317" s="131"/>
    </row>
    <row r="318" ht="19.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131"/>
      <c r="Y318" s="131"/>
      <c r="Z318" s="131"/>
      <c r="AA318" s="131"/>
      <c r="AB318" s="131"/>
      <c r="AC318" s="131"/>
      <c r="AD318" s="131"/>
      <c r="AE318" s="131"/>
      <c r="AF318" s="131"/>
    </row>
    <row r="319" ht="19.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131"/>
      <c r="Y319" s="131"/>
      <c r="Z319" s="131"/>
      <c r="AA319" s="131"/>
      <c r="AB319" s="131"/>
      <c r="AC319" s="131"/>
      <c r="AD319" s="131"/>
      <c r="AE319" s="131"/>
      <c r="AF319" s="131"/>
    </row>
    <row r="320" ht="19.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131"/>
      <c r="Y320" s="131"/>
      <c r="Z320" s="131"/>
      <c r="AA320" s="131"/>
      <c r="AB320" s="131"/>
      <c r="AC320" s="131"/>
      <c r="AD320" s="131"/>
      <c r="AE320" s="131"/>
      <c r="AF320" s="131"/>
    </row>
    <row r="321" ht="19.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131"/>
      <c r="Y321" s="131"/>
      <c r="Z321" s="131"/>
      <c r="AA321" s="131"/>
      <c r="AB321" s="131"/>
      <c r="AC321" s="131"/>
      <c r="AD321" s="131"/>
      <c r="AE321" s="131"/>
      <c r="AF321" s="131"/>
    </row>
    <row r="322" ht="19.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131"/>
      <c r="Y322" s="131"/>
      <c r="Z322" s="131"/>
      <c r="AA322" s="131"/>
      <c r="AB322" s="131"/>
      <c r="AC322" s="131"/>
      <c r="AD322" s="131"/>
      <c r="AE322" s="131"/>
      <c r="AF322" s="131"/>
    </row>
    <row r="323" ht="19.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131"/>
      <c r="Y323" s="131"/>
      <c r="Z323" s="131"/>
      <c r="AA323" s="131"/>
      <c r="AB323" s="131"/>
      <c r="AC323" s="131"/>
      <c r="AD323" s="131"/>
      <c r="AE323" s="131"/>
      <c r="AF323" s="131"/>
    </row>
    <row r="324" ht="19.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131"/>
      <c r="Y324" s="131"/>
      <c r="Z324" s="131"/>
      <c r="AA324" s="131"/>
      <c r="AB324" s="131"/>
      <c r="AC324" s="131"/>
      <c r="AD324" s="131"/>
      <c r="AE324" s="131"/>
      <c r="AF324" s="131"/>
    </row>
    <row r="325" ht="19.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131"/>
      <c r="Y325" s="131"/>
      <c r="Z325" s="131"/>
      <c r="AA325" s="131"/>
      <c r="AB325" s="131"/>
      <c r="AC325" s="131"/>
      <c r="AD325" s="131"/>
      <c r="AE325" s="131"/>
      <c r="AF325" s="131"/>
    </row>
    <row r="326" ht="19.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131"/>
      <c r="Y326" s="131"/>
      <c r="Z326" s="131"/>
      <c r="AA326" s="131"/>
      <c r="AB326" s="131"/>
      <c r="AC326" s="131"/>
      <c r="AD326" s="131"/>
      <c r="AE326" s="131"/>
      <c r="AF326" s="131"/>
    </row>
    <row r="327" ht="19.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131"/>
      <c r="Y327" s="131"/>
      <c r="Z327" s="131"/>
      <c r="AA327" s="131"/>
      <c r="AB327" s="131"/>
      <c r="AC327" s="131"/>
      <c r="AD327" s="131"/>
      <c r="AE327" s="131"/>
      <c r="AF327" s="131"/>
    </row>
    <row r="328" ht="19.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131"/>
      <c r="Y328" s="131"/>
      <c r="Z328" s="131"/>
      <c r="AA328" s="131"/>
      <c r="AB328" s="131"/>
      <c r="AC328" s="131"/>
      <c r="AD328" s="131"/>
      <c r="AE328" s="131"/>
      <c r="AF328" s="131"/>
    </row>
    <row r="329" ht="19.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131"/>
      <c r="Y329" s="131"/>
      <c r="Z329" s="131"/>
      <c r="AA329" s="131"/>
      <c r="AB329" s="131"/>
      <c r="AC329" s="131"/>
      <c r="AD329" s="131"/>
      <c r="AE329" s="131"/>
      <c r="AF329" s="131"/>
    </row>
    <row r="330" ht="19.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131"/>
      <c r="Y330" s="131"/>
      <c r="Z330" s="131"/>
      <c r="AA330" s="131"/>
      <c r="AB330" s="131"/>
      <c r="AC330" s="131"/>
      <c r="AD330" s="131"/>
      <c r="AE330" s="131"/>
      <c r="AF330" s="131"/>
    </row>
    <row r="331" ht="19.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131"/>
      <c r="Y331" s="131"/>
      <c r="Z331" s="131"/>
      <c r="AA331" s="131"/>
      <c r="AB331" s="131"/>
      <c r="AC331" s="131"/>
      <c r="AD331" s="131"/>
      <c r="AE331" s="131"/>
      <c r="AF331" s="131"/>
    </row>
    <row r="332" ht="19.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131"/>
      <c r="Y332" s="131"/>
      <c r="Z332" s="131"/>
      <c r="AA332" s="131"/>
      <c r="AB332" s="131"/>
      <c r="AC332" s="131"/>
      <c r="AD332" s="131"/>
      <c r="AE332" s="131"/>
      <c r="AF332" s="131"/>
    </row>
    <row r="333" ht="19.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131"/>
      <c r="Y333" s="131"/>
      <c r="Z333" s="131"/>
      <c r="AA333" s="131"/>
      <c r="AB333" s="131"/>
      <c r="AC333" s="131"/>
      <c r="AD333" s="131"/>
      <c r="AE333" s="131"/>
      <c r="AF333" s="131"/>
    </row>
    <row r="334" ht="19.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131"/>
      <c r="Y334" s="131"/>
      <c r="Z334" s="131"/>
      <c r="AA334" s="131"/>
      <c r="AB334" s="131"/>
      <c r="AC334" s="131"/>
      <c r="AD334" s="131"/>
      <c r="AE334" s="131"/>
      <c r="AF334" s="131"/>
    </row>
    <row r="335" ht="19.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131"/>
      <c r="Y335" s="131"/>
      <c r="Z335" s="131"/>
      <c r="AA335" s="131"/>
      <c r="AB335" s="131"/>
      <c r="AC335" s="131"/>
      <c r="AD335" s="131"/>
      <c r="AE335" s="131"/>
      <c r="AF335" s="131"/>
    </row>
    <row r="336" ht="19.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131"/>
      <c r="Y336" s="131"/>
      <c r="Z336" s="131"/>
      <c r="AA336" s="131"/>
      <c r="AB336" s="131"/>
      <c r="AC336" s="131"/>
      <c r="AD336" s="131"/>
      <c r="AE336" s="131"/>
      <c r="AF336" s="131"/>
    </row>
    <row r="337" ht="19.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131"/>
      <c r="Y337" s="131"/>
      <c r="Z337" s="131"/>
      <c r="AA337" s="131"/>
      <c r="AB337" s="131"/>
      <c r="AC337" s="131"/>
      <c r="AD337" s="131"/>
      <c r="AE337" s="131"/>
      <c r="AF337" s="131"/>
    </row>
    <row r="338" ht="19.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131"/>
      <c r="Y338" s="131"/>
      <c r="Z338" s="131"/>
      <c r="AA338" s="131"/>
      <c r="AB338" s="131"/>
      <c r="AC338" s="131"/>
      <c r="AD338" s="131"/>
      <c r="AE338" s="131"/>
      <c r="AF338" s="131"/>
    </row>
    <row r="339" ht="19.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131"/>
      <c r="Y339" s="131"/>
      <c r="Z339" s="131"/>
      <c r="AA339" s="131"/>
      <c r="AB339" s="131"/>
      <c r="AC339" s="131"/>
      <c r="AD339" s="131"/>
      <c r="AE339" s="131"/>
      <c r="AF339" s="131"/>
    </row>
    <row r="340" ht="19.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131"/>
      <c r="Y340" s="131"/>
      <c r="Z340" s="131"/>
      <c r="AA340" s="131"/>
      <c r="AB340" s="131"/>
      <c r="AC340" s="131"/>
      <c r="AD340" s="131"/>
      <c r="AE340" s="131"/>
      <c r="AF340" s="131"/>
    </row>
    <row r="341" ht="19.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131"/>
      <c r="Y341" s="131"/>
      <c r="Z341" s="131"/>
      <c r="AA341" s="131"/>
      <c r="AB341" s="131"/>
      <c r="AC341" s="131"/>
      <c r="AD341" s="131"/>
      <c r="AE341" s="131"/>
      <c r="AF341" s="131"/>
    </row>
    <row r="342" ht="19.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131"/>
      <c r="Y342" s="131"/>
      <c r="Z342" s="131"/>
      <c r="AA342" s="131"/>
      <c r="AB342" s="131"/>
      <c r="AC342" s="131"/>
      <c r="AD342" s="131"/>
      <c r="AE342" s="131"/>
      <c r="AF342" s="131"/>
    </row>
    <row r="343" ht="19.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131"/>
      <c r="Y343" s="131"/>
      <c r="Z343" s="131"/>
      <c r="AA343" s="131"/>
      <c r="AB343" s="131"/>
      <c r="AC343" s="131"/>
      <c r="AD343" s="131"/>
      <c r="AE343" s="131"/>
      <c r="AF343" s="131"/>
    </row>
    <row r="344" ht="19.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131"/>
      <c r="Y344" s="131"/>
      <c r="Z344" s="131"/>
      <c r="AA344" s="131"/>
      <c r="AB344" s="131"/>
      <c r="AC344" s="131"/>
      <c r="AD344" s="131"/>
      <c r="AE344" s="131"/>
      <c r="AF344" s="131"/>
    </row>
    <row r="345" ht="19.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131"/>
      <c r="Y345" s="131"/>
      <c r="Z345" s="131"/>
      <c r="AA345" s="131"/>
      <c r="AB345" s="131"/>
      <c r="AC345" s="131"/>
      <c r="AD345" s="131"/>
      <c r="AE345" s="131"/>
      <c r="AF345" s="131"/>
    </row>
    <row r="346" ht="19.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131"/>
      <c r="Y346" s="131"/>
      <c r="Z346" s="131"/>
      <c r="AA346" s="131"/>
      <c r="AB346" s="131"/>
      <c r="AC346" s="131"/>
      <c r="AD346" s="131"/>
      <c r="AE346" s="131"/>
      <c r="AF346" s="131"/>
    </row>
    <row r="347" ht="19.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131"/>
      <c r="Y347" s="131"/>
      <c r="Z347" s="131"/>
      <c r="AA347" s="131"/>
      <c r="AB347" s="131"/>
      <c r="AC347" s="131"/>
      <c r="AD347" s="131"/>
      <c r="AE347" s="131"/>
      <c r="AF347" s="131"/>
    </row>
    <row r="348" ht="19.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131"/>
      <c r="Y348" s="131"/>
      <c r="Z348" s="131"/>
      <c r="AA348" s="131"/>
      <c r="AB348" s="131"/>
      <c r="AC348" s="131"/>
      <c r="AD348" s="131"/>
      <c r="AE348" s="131"/>
      <c r="AF348" s="131"/>
    </row>
    <row r="349" ht="19.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131"/>
      <c r="Y349" s="131"/>
      <c r="Z349" s="131"/>
      <c r="AA349" s="131"/>
      <c r="AB349" s="131"/>
      <c r="AC349" s="131"/>
      <c r="AD349" s="131"/>
      <c r="AE349" s="131"/>
      <c r="AF349" s="131"/>
    </row>
    <row r="350" ht="19.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131"/>
      <c r="Y350" s="131"/>
      <c r="Z350" s="131"/>
      <c r="AA350" s="131"/>
      <c r="AB350" s="131"/>
      <c r="AC350" s="131"/>
      <c r="AD350" s="131"/>
      <c r="AE350" s="131"/>
      <c r="AF350" s="131"/>
    </row>
    <row r="351" ht="19.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131"/>
      <c r="Y351" s="131"/>
      <c r="Z351" s="131"/>
      <c r="AA351" s="131"/>
      <c r="AB351" s="131"/>
      <c r="AC351" s="131"/>
      <c r="AD351" s="131"/>
      <c r="AE351" s="131"/>
      <c r="AF351" s="131"/>
    </row>
    <row r="352" ht="19.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131"/>
      <c r="Y352" s="131"/>
      <c r="Z352" s="131"/>
      <c r="AA352" s="131"/>
      <c r="AB352" s="131"/>
      <c r="AC352" s="131"/>
      <c r="AD352" s="131"/>
      <c r="AE352" s="131"/>
      <c r="AF352" s="131"/>
    </row>
    <row r="353" ht="19.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131"/>
      <c r="Y353" s="131"/>
      <c r="Z353" s="131"/>
      <c r="AA353" s="131"/>
      <c r="AB353" s="131"/>
      <c r="AC353" s="131"/>
      <c r="AD353" s="131"/>
      <c r="AE353" s="131"/>
      <c r="AF353" s="131"/>
    </row>
    <row r="354" ht="19.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131"/>
      <c r="Y354" s="131"/>
      <c r="Z354" s="131"/>
      <c r="AA354" s="131"/>
      <c r="AB354" s="131"/>
      <c r="AC354" s="131"/>
      <c r="AD354" s="131"/>
      <c r="AE354" s="131"/>
      <c r="AF354" s="131"/>
    </row>
    <row r="355" ht="19.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131"/>
      <c r="Y355" s="131"/>
      <c r="Z355" s="131"/>
      <c r="AA355" s="131"/>
      <c r="AB355" s="131"/>
      <c r="AC355" s="131"/>
      <c r="AD355" s="131"/>
      <c r="AE355" s="131"/>
      <c r="AF355" s="131"/>
    </row>
    <row r="356" ht="19.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131"/>
      <c r="Y356" s="131"/>
      <c r="Z356" s="131"/>
      <c r="AA356" s="131"/>
      <c r="AB356" s="131"/>
      <c r="AC356" s="131"/>
      <c r="AD356" s="131"/>
      <c r="AE356" s="131"/>
      <c r="AF356" s="131"/>
    </row>
    <row r="357" ht="19.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131"/>
      <c r="Y357" s="131"/>
      <c r="Z357" s="131"/>
      <c r="AA357" s="131"/>
      <c r="AB357" s="131"/>
      <c r="AC357" s="131"/>
      <c r="AD357" s="131"/>
      <c r="AE357" s="131"/>
      <c r="AF357" s="131"/>
    </row>
    <row r="358" ht="19.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131"/>
      <c r="Y358" s="131"/>
      <c r="Z358" s="131"/>
      <c r="AA358" s="131"/>
      <c r="AB358" s="131"/>
      <c r="AC358" s="131"/>
      <c r="AD358" s="131"/>
      <c r="AE358" s="131"/>
      <c r="AF358" s="131"/>
    </row>
    <row r="359" ht="19.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131"/>
      <c r="Y359" s="131"/>
      <c r="Z359" s="131"/>
      <c r="AA359" s="131"/>
      <c r="AB359" s="131"/>
      <c r="AC359" s="131"/>
      <c r="AD359" s="131"/>
      <c r="AE359" s="131"/>
      <c r="AF359" s="131"/>
    </row>
    <row r="360" ht="19.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131"/>
      <c r="Y360" s="131"/>
      <c r="Z360" s="131"/>
      <c r="AA360" s="131"/>
      <c r="AB360" s="131"/>
      <c r="AC360" s="131"/>
      <c r="AD360" s="131"/>
      <c r="AE360" s="131"/>
      <c r="AF360" s="131"/>
    </row>
    <row r="361" ht="19.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131"/>
      <c r="Y361" s="131"/>
      <c r="Z361" s="131"/>
      <c r="AA361" s="131"/>
      <c r="AB361" s="131"/>
      <c r="AC361" s="131"/>
      <c r="AD361" s="131"/>
      <c r="AE361" s="131"/>
      <c r="AF361" s="131"/>
    </row>
    <row r="362" ht="19.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131"/>
      <c r="Y362" s="131"/>
      <c r="Z362" s="131"/>
      <c r="AA362" s="131"/>
      <c r="AB362" s="131"/>
      <c r="AC362" s="131"/>
      <c r="AD362" s="131"/>
      <c r="AE362" s="131"/>
      <c r="AF362" s="131"/>
    </row>
    <row r="363" ht="19.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131"/>
      <c r="Y363" s="131"/>
      <c r="Z363" s="131"/>
      <c r="AA363" s="131"/>
      <c r="AB363" s="131"/>
      <c r="AC363" s="131"/>
      <c r="AD363" s="131"/>
      <c r="AE363" s="131"/>
      <c r="AF363" s="131"/>
    </row>
    <row r="364" ht="19.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131"/>
      <c r="Y364" s="131"/>
      <c r="Z364" s="131"/>
      <c r="AA364" s="131"/>
      <c r="AB364" s="131"/>
      <c r="AC364" s="131"/>
      <c r="AD364" s="131"/>
      <c r="AE364" s="131"/>
      <c r="AF364" s="131"/>
    </row>
    <row r="365" ht="19.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131"/>
      <c r="Y365" s="131"/>
      <c r="Z365" s="131"/>
      <c r="AA365" s="131"/>
      <c r="AB365" s="131"/>
      <c r="AC365" s="131"/>
      <c r="AD365" s="131"/>
      <c r="AE365" s="131"/>
      <c r="AF365" s="131"/>
    </row>
    <row r="366" ht="19.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131"/>
      <c r="Y366" s="131"/>
      <c r="Z366" s="131"/>
      <c r="AA366" s="131"/>
      <c r="AB366" s="131"/>
      <c r="AC366" s="131"/>
      <c r="AD366" s="131"/>
      <c r="AE366" s="131"/>
      <c r="AF366" s="131"/>
    </row>
    <row r="367" ht="19.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131"/>
      <c r="Y367" s="131"/>
      <c r="Z367" s="131"/>
      <c r="AA367" s="131"/>
      <c r="AB367" s="131"/>
      <c r="AC367" s="131"/>
      <c r="AD367" s="131"/>
      <c r="AE367" s="131"/>
      <c r="AF367" s="131"/>
    </row>
    <row r="368" ht="19.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131"/>
      <c r="Y368" s="131"/>
      <c r="Z368" s="131"/>
      <c r="AA368" s="131"/>
      <c r="AB368" s="131"/>
      <c r="AC368" s="131"/>
      <c r="AD368" s="131"/>
      <c r="AE368" s="131"/>
      <c r="AF368" s="131"/>
    </row>
    <row r="369" ht="19.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131"/>
      <c r="Y369" s="131"/>
      <c r="Z369" s="131"/>
      <c r="AA369" s="131"/>
      <c r="AB369" s="131"/>
      <c r="AC369" s="131"/>
      <c r="AD369" s="131"/>
      <c r="AE369" s="131"/>
      <c r="AF369" s="131"/>
    </row>
    <row r="370" ht="19.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131"/>
      <c r="Y370" s="131"/>
      <c r="Z370" s="131"/>
      <c r="AA370" s="131"/>
      <c r="AB370" s="131"/>
      <c r="AC370" s="131"/>
      <c r="AD370" s="131"/>
      <c r="AE370" s="131"/>
      <c r="AF370" s="131"/>
    </row>
    <row r="371" ht="19.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131"/>
      <c r="Y371" s="131"/>
      <c r="Z371" s="131"/>
      <c r="AA371" s="131"/>
      <c r="AB371" s="131"/>
      <c r="AC371" s="131"/>
      <c r="AD371" s="131"/>
      <c r="AE371" s="131"/>
      <c r="AF371" s="131"/>
    </row>
    <row r="372" ht="19.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131"/>
      <c r="Y372" s="131"/>
      <c r="Z372" s="131"/>
      <c r="AA372" s="131"/>
      <c r="AB372" s="131"/>
      <c r="AC372" s="131"/>
      <c r="AD372" s="131"/>
      <c r="AE372" s="131"/>
      <c r="AF372" s="131"/>
    </row>
    <row r="373" ht="19.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131"/>
      <c r="Y373" s="131"/>
      <c r="Z373" s="131"/>
      <c r="AA373" s="131"/>
      <c r="AB373" s="131"/>
      <c r="AC373" s="131"/>
      <c r="AD373" s="131"/>
      <c r="AE373" s="131"/>
      <c r="AF373" s="131"/>
    </row>
    <row r="374" ht="19.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131"/>
      <c r="Y374" s="131"/>
      <c r="Z374" s="131"/>
      <c r="AA374" s="131"/>
      <c r="AB374" s="131"/>
      <c r="AC374" s="131"/>
      <c r="AD374" s="131"/>
      <c r="AE374" s="131"/>
      <c r="AF374" s="131"/>
    </row>
    <row r="375" ht="19.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131"/>
      <c r="Y375" s="131"/>
      <c r="Z375" s="131"/>
      <c r="AA375" s="131"/>
      <c r="AB375" s="131"/>
      <c r="AC375" s="131"/>
      <c r="AD375" s="131"/>
      <c r="AE375" s="131"/>
      <c r="AF375" s="131"/>
    </row>
    <row r="376" ht="19.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131"/>
      <c r="Y376" s="131"/>
      <c r="Z376" s="131"/>
      <c r="AA376" s="131"/>
      <c r="AB376" s="131"/>
      <c r="AC376" s="131"/>
      <c r="AD376" s="131"/>
      <c r="AE376" s="131"/>
      <c r="AF376" s="131"/>
    </row>
    <row r="377" ht="19.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131"/>
      <c r="Y377" s="131"/>
      <c r="Z377" s="131"/>
      <c r="AA377" s="131"/>
      <c r="AB377" s="131"/>
      <c r="AC377" s="131"/>
      <c r="AD377" s="131"/>
      <c r="AE377" s="131"/>
      <c r="AF377" s="131"/>
    </row>
    <row r="378" ht="19.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131"/>
      <c r="Y378" s="131"/>
      <c r="Z378" s="131"/>
      <c r="AA378" s="131"/>
      <c r="AB378" s="131"/>
      <c r="AC378" s="131"/>
      <c r="AD378" s="131"/>
      <c r="AE378" s="131"/>
      <c r="AF378" s="131"/>
    </row>
    <row r="379" ht="19.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131"/>
      <c r="Y379" s="131"/>
      <c r="Z379" s="131"/>
      <c r="AA379" s="131"/>
      <c r="AB379" s="131"/>
      <c r="AC379" s="131"/>
      <c r="AD379" s="131"/>
      <c r="AE379" s="131"/>
      <c r="AF379" s="131"/>
    </row>
    <row r="380" ht="19.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131"/>
      <c r="Y380" s="131"/>
      <c r="Z380" s="131"/>
      <c r="AA380" s="131"/>
      <c r="AB380" s="131"/>
      <c r="AC380" s="131"/>
      <c r="AD380" s="131"/>
      <c r="AE380" s="131"/>
      <c r="AF380" s="131"/>
    </row>
    <row r="381" ht="19.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131"/>
      <c r="Y381" s="131"/>
      <c r="Z381" s="131"/>
      <c r="AA381" s="131"/>
      <c r="AB381" s="131"/>
      <c r="AC381" s="131"/>
      <c r="AD381" s="131"/>
      <c r="AE381" s="131"/>
      <c r="AF381" s="131"/>
    </row>
    <row r="382" ht="19.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131"/>
      <c r="Y382" s="131"/>
      <c r="Z382" s="131"/>
      <c r="AA382" s="131"/>
      <c r="AB382" s="131"/>
      <c r="AC382" s="131"/>
      <c r="AD382" s="131"/>
      <c r="AE382" s="131"/>
      <c r="AF382" s="131"/>
    </row>
    <row r="383" ht="19.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131"/>
      <c r="Y383" s="131"/>
      <c r="Z383" s="131"/>
      <c r="AA383" s="131"/>
      <c r="AB383" s="131"/>
      <c r="AC383" s="131"/>
      <c r="AD383" s="131"/>
      <c r="AE383" s="131"/>
      <c r="AF383" s="131"/>
    </row>
    <row r="384" ht="19.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131"/>
      <c r="Y384" s="131"/>
      <c r="Z384" s="131"/>
      <c r="AA384" s="131"/>
      <c r="AB384" s="131"/>
      <c r="AC384" s="131"/>
      <c r="AD384" s="131"/>
      <c r="AE384" s="131"/>
      <c r="AF384" s="131"/>
    </row>
    <row r="385" ht="19.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131"/>
      <c r="Y385" s="131"/>
      <c r="Z385" s="131"/>
      <c r="AA385" s="131"/>
      <c r="AB385" s="131"/>
      <c r="AC385" s="131"/>
      <c r="AD385" s="131"/>
      <c r="AE385" s="131"/>
      <c r="AF385" s="131"/>
    </row>
    <row r="386" ht="19.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131"/>
      <c r="Y386" s="131"/>
      <c r="Z386" s="131"/>
      <c r="AA386" s="131"/>
      <c r="AB386" s="131"/>
      <c r="AC386" s="131"/>
      <c r="AD386" s="131"/>
      <c r="AE386" s="131"/>
      <c r="AF386" s="131"/>
    </row>
    <row r="387" ht="19.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131"/>
      <c r="Y387" s="131"/>
      <c r="Z387" s="131"/>
      <c r="AA387" s="131"/>
      <c r="AB387" s="131"/>
      <c r="AC387" s="131"/>
      <c r="AD387" s="131"/>
      <c r="AE387" s="131"/>
      <c r="AF387" s="131"/>
    </row>
    <row r="388" ht="19.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131"/>
      <c r="Y388" s="131"/>
      <c r="Z388" s="131"/>
      <c r="AA388" s="131"/>
      <c r="AB388" s="131"/>
      <c r="AC388" s="131"/>
      <c r="AD388" s="131"/>
      <c r="AE388" s="131"/>
      <c r="AF388" s="131"/>
    </row>
    <row r="389" ht="19.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131"/>
      <c r="Y389" s="131"/>
      <c r="Z389" s="131"/>
      <c r="AA389" s="131"/>
      <c r="AB389" s="131"/>
      <c r="AC389" s="131"/>
      <c r="AD389" s="131"/>
      <c r="AE389" s="131"/>
      <c r="AF389" s="131"/>
    </row>
    <row r="390" ht="19.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131"/>
      <c r="Y390" s="131"/>
      <c r="Z390" s="131"/>
      <c r="AA390" s="131"/>
      <c r="AB390" s="131"/>
      <c r="AC390" s="131"/>
      <c r="AD390" s="131"/>
      <c r="AE390" s="131"/>
      <c r="AF390" s="131"/>
    </row>
    <row r="391" ht="19.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131"/>
      <c r="Y391" s="131"/>
      <c r="Z391" s="131"/>
      <c r="AA391" s="131"/>
      <c r="AB391" s="131"/>
      <c r="AC391" s="131"/>
      <c r="AD391" s="131"/>
      <c r="AE391" s="131"/>
      <c r="AF391" s="131"/>
    </row>
    <row r="392" ht="19.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131"/>
      <c r="Y392" s="131"/>
      <c r="Z392" s="131"/>
      <c r="AA392" s="131"/>
      <c r="AB392" s="131"/>
      <c r="AC392" s="131"/>
      <c r="AD392" s="131"/>
      <c r="AE392" s="131"/>
      <c r="AF392" s="131"/>
    </row>
    <row r="393" ht="19.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131"/>
      <c r="Y393" s="131"/>
      <c r="Z393" s="131"/>
      <c r="AA393" s="131"/>
      <c r="AB393" s="131"/>
      <c r="AC393" s="131"/>
      <c r="AD393" s="131"/>
      <c r="AE393" s="131"/>
      <c r="AF393" s="131"/>
    </row>
    <row r="394" ht="19.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131"/>
      <c r="Y394" s="131"/>
      <c r="Z394" s="131"/>
      <c r="AA394" s="131"/>
      <c r="AB394" s="131"/>
      <c r="AC394" s="131"/>
      <c r="AD394" s="131"/>
      <c r="AE394" s="131"/>
      <c r="AF394" s="131"/>
    </row>
    <row r="395" ht="19.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131"/>
      <c r="Y395" s="131"/>
      <c r="Z395" s="131"/>
      <c r="AA395" s="131"/>
      <c r="AB395" s="131"/>
      <c r="AC395" s="131"/>
      <c r="AD395" s="131"/>
      <c r="AE395" s="131"/>
      <c r="AF395" s="131"/>
    </row>
    <row r="396" ht="19.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131"/>
      <c r="Y396" s="131"/>
      <c r="Z396" s="131"/>
      <c r="AA396" s="131"/>
      <c r="AB396" s="131"/>
      <c r="AC396" s="131"/>
      <c r="AD396" s="131"/>
      <c r="AE396" s="131"/>
      <c r="AF396" s="131"/>
    </row>
    <row r="397" ht="19.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131"/>
      <c r="Y397" s="131"/>
      <c r="Z397" s="131"/>
      <c r="AA397" s="131"/>
      <c r="AB397" s="131"/>
      <c r="AC397" s="131"/>
      <c r="AD397" s="131"/>
      <c r="AE397" s="131"/>
      <c r="AF397" s="131"/>
    </row>
    <row r="398" ht="19.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131"/>
      <c r="Y398" s="131"/>
      <c r="Z398" s="131"/>
      <c r="AA398" s="131"/>
      <c r="AB398" s="131"/>
      <c r="AC398" s="131"/>
      <c r="AD398" s="131"/>
      <c r="AE398" s="131"/>
      <c r="AF398" s="131"/>
    </row>
    <row r="399" ht="19.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131"/>
      <c r="Y399" s="131"/>
      <c r="Z399" s="131"/>
      <c r="AA399" s="131"/>
      <c r="AB399" s="131"/>
      <c r="AC399" s="131"/>
      <c r="AD399" s="131"/>
      <c r="AE399" s="131"/>
      <c r="AF399" s="131"/>
    </row>
    <row r="400" ht="19.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131"/>
      <c r="Y400" s="131"/>
      <c r="Z400" s="131"/>
      <c r="AA400" s="131"/>
      <c r="AB400" s="131"/>
      <c r="AC400" s="131"/>
      <c r="AD400" s="131"/>
      <c r="AE400" s="131"/>
      <c r="AF400" s="131"/>
    </row>
    <row r="401" ht="19.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131"/>
      <c r="Y401" s="131"/>
      <c r="Z401" s="131"/>
      <c r="AA401" s="131"/>
      <c r="AB401" s="131"/>
      <c r="AC401" s="131"/>
      <c r="AD401" s="131"/>
      <c r="AE401" s="131"/>
      <c r="AF401" s="131"/>
    </row>
    <row r="402" ht="19.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131"/>
      <c r="Y402" s="131"/>
      <c r="Z402" s="131"/>
      <c r="AA402" s="131"/>
      <c r="AB402" s="131"/>
      <c r="AC402" s="131"/>
      <c r="AD402" s="131"/>
      <c r="AE402" s="131"/>
      <c r="AF402" s="131"/>
    </row>
    <row r="403" ht="19.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131"/>
      <c r="Y403" s="131"/>
      <c r="Z403" s="131"/>
      <c r="AA403" s="131"/>
      <c r="AB403" s="131"/>
      <c r="AC403" s="131"/>
      <c r="AD403" s="131"/>
      <c r="AE403" s="131"/>
      <c r="AF403" s="131"/>
    </row>
    <row r="404" ht="19.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131"/>
      <c r="Y404" s="131"/>
      <c r="Z404" s="131"/>
      <c r="AA404" s="131"/>
      <c r="AB404" s="131"/>
      <c r="AC404" s="131"/>
      <c r="AD404" s="131"/>
      <c r="AE404" s="131"/>
      <c r="AF404" s="131"/>
    </row>
    <row r="405" ht="19.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131"/>
      <c r="Y405" s="131"/>
      <c r="Z405" s="131"/>
      <c r="AA405" s="131"/>
      <c r="AB405" s="131"/>
      <c r="AC405" s="131"/>
      <c r="AD405" s="131"/>
      <c r="AE405" s="131"/>
      <c r="AF405" s="131"/>
    </row>
    <row r="406" ht="19.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131"/>
      <c r="Y406" s="131"/>
      <c r="Z406" s="131"/>
      <c r="AA406" s="131"/>
      <c r="AB406" s="131"/>
      <c r="AC406" s="131"/>
      <c r="AD406" s="131"/>
      <c r="AE406" s="131"/>
      <c r="AF406" s="131"/>
    </row>
    <row r="407" ht="19.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131"/>
      <c r="Y407" s="131"/>
      <c r="Z407" s="131"/>
      <c r="AA407" s="131"/>
      <c r="AB407" s="131"/>
      <c r="AC407" s="131"/>
      <c r="AD407" s="131"/>
      <c r="AE407" s="131"/>
      <c r="AF407" s="131"/>
    </row>
    <row r="408" ht="19.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131"/>
      <c r="Y408" s="131"/>
      <c r="Z408" s="131"/>
      <c r="AA408" s="131"/>
      <c r="AB408" s="131"/>
      <c r="AC408" s="131"/>
      <c r="AD408" s="131"/>
      <c r="AE408" s="131"/>
      <c r="AF408" s="131"/>
    </row>
    <row r="409" ht="19.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131"/>
      <c r="Y409" s="131"/>
      <c r="Z409" s="131"/>
      <c r="AA409" s="131"/>
      <c r="AB409" s="131"/>
      <c r="AC409" s="131"/>
      <c r="AD409" s="131"/>
      <c r="AE409" s="131"/>
      <c r="AF409" s="131"/>
    </row>
    <row r="410" ht="19.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131"/>
      <c r="Y410" s="131"/>
      <c r="Z410" s="131"/>
      <c r="AA410" s="131"/>
      <c r="AB410" s="131"/>
      <c r="AC410" s="131"/>
      <c r="AD410" s="131"/>
      <c r="AE410" s="131"/>
      <c r="AF410" s="131"/>
    </row>
    <row r="411" ht="19.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131"/>
      <c r="Y411" s="131"/>
      <c r="Z411" s="131"/>
      <c r="AA411" s="131"/>
      <c r="AB411" s="131"/>
      <c r="AC411" s="131"/>
      <c r="AD411" s="131"/>
      <c r="AE411" s="131"/>
      <c r="AF411" s="131"/>
    </row>
    <row r="412" ht="19.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131"/>
      <c r="Y412" s="131"/>
      <c r="Z412" s="131"/>
      <c r="AA412" s="131"/>
      <c r="AB412" s="131"/>
      <c r="AC412" s="131"/>
      <c r="AD412" s="131"/>
      <c r="AE412" s="131"/>
      <c r="AF412" s="131"/>
    </row>
    <row r="413" ht="19.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131"/>
      <c r="Y413" s="131"/>
      <c r="Z413" s="131"/>
      <c r="AA413" s="131"/>
      <c r="AB413" s="131"/>
      <c r="AC413" s="131"/>
      <c r="AD413" s="131"/>
      <c r="AE413" s="131"/>
      <c r="AF413" s="131"/>
    </row>
    <row r="414" ht="19.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131"/>
      <c r="Y414" s="131"/>
      <c r="Z414" s="131"/>
      <c r="AA414" s="131"/>
      <c r="AB414" s="131"/>
      <c r="AC414" s="131"/>
      <c r="AD414" s="131"/>
      <c r="AE414" s="131"/>
      <c r="AF414" s="131"/>
    </row>
    <row r="415" ht="19.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131"/>
      <c r="Y415" s="131"/>
      <c r="Z415" s="131"/>
      <c r="AA415" s="131"/>
      <c r="AB415" s="131"/>
      <c r="AC415" s="131"/>
      <c r="AD415" s="131"/>
      <c r="AE415" s="131"/>
      <c r="AF415" s="131"/>
    </row>
    <row r="416" ht="19.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131"/>
      <c r="Y416" s="131"/>
      <c r="Z416" s="131"/>
      <c r="AA416" s="131"/>
      <c r="AB416" s="131"/>
      <c r="AC416" s="131"/>
      <c r="AD416" s="131"/>
      <c r="AE416" s="131"/>
      <c r="AF416" s="131"/>
    </row>
    <row r="417" ht="19.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131"/>
      <c r="Y417" s="131"/>
      <c r="Z417" s="131"/>
      <c r="AA417" s="131"/>
      <c r="AB417" s="131"/>
      <c r="AC417" s="131"/>
      <c r="AD417" s="131"/>
      <c r="AE417" s="131"/>
      <c r="AF417" s="131"/>
    </row>
    <row r="418" ht="19.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131"/>
      <c r="Y418" s="131"/>
      <c r="Z418" s="131"/>
      <c r="AA418" s="131"/>
      <c r="AB418" s="131"/>
      <c r="AC418" s="131"/>
      <c r="AD418" s="131"/>
      <c r="AE418" s="131"/>
      <c r="AF418" s="131"/>
    </row>
    <row r="419" ht="19.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131"/>
      <c r="Y419" s="131"/>
      <c r="Z419" s="131"/>
      <c r="AA419" s="131"/>
      <c r="AB419" s="131"/>
      <c r="AC419" s="131"/>
      <c r="AD419" s="131"/>
      <c r="AE419" s="131"/>
      <c r="AF419" s="131"/>
    </row>
    <row r="420" ht="19.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131"/>
      <c r="Y420" s="131"/>
      <c r="Z420" s="131"/>
      <c r="AA420" s="131"/>
      <c r="AB420" s="131"/>
      <c r="AC420" s="131"/>
      <c r="AD420" s="131"/>
      <c r="AE420" s="131"/>
      <c r="AF420" s="131"/>
    </row>
    <row r="421" ht="19.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131"/>
      <c r="Y421" s="131"/>
      <c r="Z421" s="131"/>
      <c r="AA421" s="131"/>
      <c r="AB421" s="131"/>
      <c r="AC421" s="131"/>
      <c r="AD421" s="131"/>
      <c r="AE421" s="131"/>
      <c r="AF421" s="131"/>
    </row>
    <row r="422" ht="19.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131"/>
      <c r="Y422" s="131"/>
      <c r="Z422" s="131"/>
      <c r="AA422" s="131"/>
      <c r="AB422" s="131"/>
      <c r="AC422" s="131"/>
      <c r="AD422" s="131"/>
      <c r="AE422" s="131"/>
      <c r="AF422" s="131"/>
    </row>
    <row r="423" ht="19.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131"/>
      <c r="Y423" s="131"/>
      <c r="Z423" s="131"/>
      <c r="AA423" s="131"/>
      <c r="AB423" s="131"/>
      <c r="AC423" s="131"/>
      <c r="AD423" s="131"/>
      <c r="AE423" s="131"/>
      <c r="AF423" s="131"/>
    </row>
    <row r="424" ht="19.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131"/>
      <c r="Y424" s="131"/>
      <c r="Z424" s="131"/>
      <c r="AA424" s="131"/>
      <c r="AB424" s="131"/>
      <c r="AC424" s="131"/>
      <c r="AD424" s="131"/>
      <c r="AE424" s="131"/>
      <c r="AF424" s="131"/>
    </row>
    <row r="425" ht="19.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131"/>
      <c r="Y425" s="131"/>
      <c r="Z425" s="131"/>
      <c r="AA425" s="131"/>
      <c r="AB425" s="131"/>
      <c r="AC425" s="131"/>
      <c r="AD425" s="131"/>
      <c r="AE425" s="131"/>
      <c r="AF425" s="131"/>
    </row>
    <row r="426" ht="19.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131"/>
      <c r="Y426" s="131"/>
      <c r="Z426" s="131"/>
      <c r="AA426" s="131"/>
      <c r="AB426" s="131"/>
      <c r="AC426" s="131"/>
      <c r="AD426" s="131"/>
      <c r="AE426" s="131"/>
      <c r="AF426" s="131"/>
    </row>
    <row r="427" ht="19.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131"/>
      <c r="Y427" s="131"/>
      <c r="Z427" s="131"/>
      <c r="AA427" s="131"/>
      <c r="AB427" s="131"/>
      <c r="AC427" s="131"/>
      <c r="AD427" s="131"/>
      <c r="AE427" s="131"/>
      <c r="AF427" s="131"/>
    </row>
    <row r="428" ht="19.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131"/>
      <c r="Y428" s="131"/>
      <c r="Z428" s="131"/>
      <c r="AA428" s="131"/>
      <c r="AB428" s="131"/>
      <c r="AC428" s="131"/>
      <c r="AD428" s="131"/>
      <c r="AE428" s="131"/>
      <c r="AF428" s="131"/>
    </row>
    <row r="429" ht="19.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131"/>
      <c r="Y429" s="131"/>
      <c r="Z429" s="131"/>
      <c r="AA429" s="131"/>
      <c r="AB429" s="131"/>
      <c r="AC429" s="131"/>
      <c r="AD429" s="131"/>
      <c r="AE429" s="131"/>
      <c r="AF429" s="131"/>
    </row>
    <row r="430" ht="19.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131"/>
      <c r="Y430" s="131"/>
      <c r="Z430" s="131"/>
      <c r="AA430" s="131"/>
      <c r="AB430" s="131"/>
      <c r="AC430" s="131"/>
      <c r="AD430" s="131"/>
      <c r="AE430" s="131"/>
      <c r="AF430" s="131"/>
    </row>
    <row r="431" ht="19.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131"/>
      <c r="Y431" s="131"/>
      <c r="Z431" s="131"/>
      <c r="AA431" s="131"/>
      <c r="AB431" s="131"/>
      <c r="AC431" s="131"/>
      <c r="AD431" s="131"/>
      <c r="AE431" s="131"/>
      <c r="AF431" s="131"/>
    </row>
    <row r="432" ht="19.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131"/>
      <c r="Y432" s="131"/>
      <c r="Z432" s="131"/>
      <c r="AA432" s="131"/>
      <c r="AB432" s="131"/>
      <c r="AC432" s="131"/>
      <c r="AD432" s="131"/>
      <c r="AE432" s="131"/>
      <c r="AF432" s="131"/>
    </row>
    <row r="433" ht="19.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131"/>
      <c r="Y433" s="131"/>
      <c r="Z433" s="131"/>
      <c r="AA433" s="131"/>
      <c r="AB433" s="131"/>
      <c r="AC433" s="131"/>
      <c r="AD433" s="131"/>
      <c r="AE433" s="131"/>
      <c r="AF433" s="131"/>
    </row>
    <row r="434" ht="19.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131"/>
      <c r="Y434" s="131"/>
      <c r="Z434" s="131"/>
      <c r="AA434" s="131"/>
      <c r="AB434" s="131"/>
      <c r="AC434" s="131"/>
      <c r="AD434" s="131"/>
      <c r="AE434" s="131"/>
      <c r="AF434" s="131"/>
    </row>
    <row r="435" ht="19.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131"/>
      <c r="Y435" s="131"/>
      <c r="Z435" s="131"/>
      <c r="AA435" s="131"/>
      <c r="AB435" s="131"/>
      <c r="AC435" s="131"/>
      <c r="AD435" s="131"/>
      <c r="AE435" s="131"/>
      <c r="AF435" s="131"/>
    </row>
    <row r="436" ht="19.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131"/>
      <c r="Y436" s="131"/>
      <c r="Z436" s="131"/>
      <c r="AA436" s="131"/>
      <c r="AB436" s="131"/>
      <c r="AC436" s="131"/>
      <c r="AD436" s="131"/>
      <c r="AE436" s="131"/>
      <c r="AF436" s="131"/>
    </row>
    <row r="437" ht="19.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131"/>
      <c r="Y437" s="131"/>
      <c r="Z437" s="131"/>
      <c r="AA437" s="131"/>
      <c r="AB437" s="131"/>
      <c r="AC437" s="131"/>
      <c r="AD437" s="131"/>
      <c r="AE437" s="131"/>
      <c r="AF437" s="131"/>
    </row>
    <row r="438" ht="19.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131"/>
      <c r="Y438" s="131"/>
      <c r="Z438" s="131"/>
      <c r="AA438" s="131"/>
      <c r="AB438" s="131"/>
      <c r="AC438" s="131"/>
      <c r="AD438" s="131"/>
      <c r="AE438" s="131"/>
      <c r="AF438" s="131"/>
    </row>
    <row r="439" ht="19.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131"/>
      <c r="Y439" s="131"/>
      <c r="Z439" s="131"/>
      <c r="AA439" s="131"/>
      <c r="AB439" s="131"/>
      <c r="AC439" s="131"/>
      <c r="AD439" s="131"/>
      <c r="AE439" s="131"/>
      <c r="AF439" s="131"/>
    </row>
    <row r="440" ht="19.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131"/>
      <c r="Y440" s="131"/>
      <c r="Z440" s="131"/>
      <c r="AA440" s="131"/>
      <c r="AB440" s="131"/>
      <c r="AC440" s="131"/>
      <c r="AD440" s="131"/>
      <c r="AE440" s="131"/>
      <c r="AF440" s="131"/>
    </row>
    <row r="441" ht="19.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131"/>
      <c r="Y441" s="131"/>
      <c r="Z441" s="131"/>
      <c r="AA441" s="131"/>
      <c r="AB441" s="131"/>
      <c r="AC441" s="131"/>
      <c r="AD441" s="131"/>
      <c r="AE441" s="131"/>
      <c r="AF441" s="131"/>
    </row>
    <row r="442" ht="19.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131"/>
      <c r="Y442" s="131"/>
      <c r="Z442" s="131"/>
      <c r="AA442" s="131"/>
      <c r="AB442" s="131"/>
      <c r="AC442" s="131"/>
      <c r="AD442" s="131"/>
      <c r="AE442" s="131"/>
      <c r="AF442" s="131"/>
    </row>
    <row r="443" ht="19.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131"/>
      <c r="Y443" s="131"/>
      <c r="Z443" s="131"/>
      <c r="AA443" s="131"/>
      <c r="AB443" s="131"/>
      <c r="AC443" s="131"/>
      <c r="AD443" s="131"/>
      <c r="AE443" s="131"/>
      <c r="AF443" s="131"/>
    </row>
    <row r="444" ht="19.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131"/>
      <c r="Y444" s="131"/>
      <c r="Z444" s="131"/>
      <c r="AA444" s="131"/>
      <c r="AB444" s="131"/>
      <c r="AC444" s="131"/>
      <c r="AD444" s="131"/>
      <c r="AE444" s="131"/>
      <c r="AF444" s="131"/>
    </row>
    <row r="445" ht="19.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131"/>
      <c r="Y445" s="131"/>
      <c r="Z445" s="131"/>
      <c r="AA445" s="131"/>
      <c r="AB445" s="131"/>
      <c r="AC445" s="131"/>
      <c r="AD445" s="131"/>
      <c r="AE445" s="131"/>
      <c r="AF445" s="131"/>
    </row>
    <row r="446" ht="19.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131"/>
      <c r="Y446" s="131"/>
      <c r="Z446" s="131"/>
      <c r="AA446" s="131"/>
      <c r="AB446" s="131"/>
      <c r="AC446" s="131"/>
      <c r="AD446" s="131"/>
      <c r="AE446" s="131"/>
      <c r="AF446" s="131"/>
    </row>
    <row r="447" ht="19.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131"/>
      <c r="Y447" s="131"/>
      <c r="Z447" s="131"/>
      <c r="AA447" s="131"/>
      <c r="AB447" s="131"/>
      <c r="AC447" s="131"/>
      <c r="AD447" s="131"/>
      <c r="AE447" s="131"/>
      <c r="AF447" s="131"/>
    </row>
    <row r="448" ht="19.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131"/>
      <c r="Y448" s="131"/>
      <c r="Z448" s="131"/>
      <c r="AA448" s="131"/>
      <c r="AB448" s="131"/>
      <c r="AC448" s="131"/>
      <c r="AD448" s="131"/>
      <c r="AE448" s="131"/>
      <c r="AF448" s="131"/>
    </row>
    <row r="449" ht="19.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131"/>
      <c r="Y449" s="131"/>
      <c r="Z449" s="131"/>
      <c r="AA449" s="131"/>
      <c r="AB449" s="131"/>
      <c r="AC449" s="131"/>
      <c r="AD449" s="131"/>
      <c r="AE449" s="131"/>
      <c r="AF449" s="131"/>
    </row>
    <row r="450" ht="19.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131"/>
      <c r="Y450" s="131"/>
      <c r="Z450" s="131"/>
      <c r="AA450" s="131"/>
      <c r="AB450" s="131"/>
      <c r="AC450" s="131"/>
      <c r="AD450" s="131"/>
      <c r="AE450" s="131"/>
      <c r="AF450" s="131"/>
    </row>
    <row r="451" ht="19.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131"/>
      <c r="Y451" s="131"/>
      <c r="Z451" s="131"/>
      <c r="AA451" s="131"/>
      <c r="AB451" s="131"/>
      <c r="AC451" s="131"/>
      <c r="AD451" s="131"/>
      <c r="AE451" s="131"/>
      <c r="AF451" s="131"/>
    </row>
    <row r="452" ht="19.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131"/>
      <c r="Y452" s="131"/>
      <c r="Z452" s="131"/>
      <c r="AA452" s="131"/>
      <c r="AB452" s="131"/>
      <c r="AC452" s="131"/>
      <c r="AD452" s="131"/>
      <c r="AE452" s="131"/>
      <c r="AF452" s="131"/>
    </row>
    <row r="453" ht="19.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131"/>
      <c r="Y453" s="131"/>
      <c r="Z453" s="131"/>
      <c r="AA453" s="131"/>
      <c r="AB453" s="131"/>
      <c r="AC453" s="131"/>
      <c r="AD453" s="131"/>
      <c r="AE453" s="131"/>
      <c r="AF453" s="131"/>
    </row>
    <row r="454" ht="19.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131"/>
      <c r="Y454" s="131"/>
      <c r="Z454" s="131"/>
      <c r="AA454" s="131"/>
      <c r="AB454" s="131"/>
      <c r="AC454" s="131"/>
      <c r="AD454" s="131"/>
      <c r="AE454" s="131"/>
      <c r="AF454" s="131"/>
    </row>
    <row r="455" ht="19.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131"/>
      <c r="Y455" s="131"/>
      <c r="Z455" s="131"/>
      <c r="AA455" s="131"/>
      <c r="AB455" s="131"/>
      <c r="AC455" s="131"/>
      <c r="AD455" s="131"/>
      <c r="AE455" s="131"/>
      <c r="AF455" s="131"/>
    </row>
    <row r="456" ht="19.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131"/>
      <c r="Y456" s="131"/>
      <c r="Z456" s="131"/>
      <c r="AA456" s="131"/>
      <c r="AB456" s="131"/>
      <c r="AC456" s="131"/>
      <c r="AD456" s="131"/>
      <c r="AE456" s="131"/>
      <c r="AF456" s="131"/>
    </row>
    <row r="457" ht="19.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131"/>
      <c r="Y457" s="131"/>
      <c r="Z457" s="131"/>
      <c r="AA457" s="131"/>
      <c r="AB457" s="131"/>
      <c r="AC457" s="131"/>
      <c r="AD457" s="131"/>
      <c r="AE457" s="131"/>
      <c r="AF457" s="131"/>
    </row>
    <row r="458" ht="19.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131"/>
      <c r="Y458" s="131"/>
      <c r="Z458" s="131"/>
      <c r="AA458" s="131"/>
      <c r="AB458" s="131"/>
      <c r="AC458" s="131"/>
      <c r="AD458" s="131"/>
      <c r="AE458" s="131"/>
      <c r="AF458" s="131"/>
    </row>
    <row r="459" ht="19.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131"/>
      <c r="Y459" s="131"/>
      <c r="Z459" s="131"/>
      <c r="AA459" s="131"/>
      <c r="AB459" s="131"/>
      <c r="AC459" s="131"/>
      <c r="AD459" s="131"/>
      <c r="AE459" s="131"/>
      <c r="AF459" s="131"/>
    </row>
    <row r="460" ht="19.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131"/>
      <c r="Y460" s="131"/>
      <c r="Z460" s="131"/>
      <c r="AA460" s="131"/>
      <c r="AB460" s="131"/>
      <c r="AC460" s="131"/>
      <c r="AD460" s="131"/>
      <c r="AE460" s="131"/>
      <c r="AF460" s="131"/>
    </row>
    <row r="461" ht="19.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131"/>
      <c r="Y461" s="131"/>
      <c r="Z461" s="131"/>
      <c r="AA461" s="131"/>
      <c r="AB461" s="131"/>
      <c r="AC461" s="131"/>
      <c r="AD461" s="131"/>
      <c r="AE461" s="131"/>
      <c r="AF461" s="131"/>
    </row>
    <row r="462" ht="19.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131"/>
      <c r="Y462" s="131"/>
      <c r="Z462" s="131"/>
      <c r="AA462" s="131"/>
      <c r="AB462" s="131"/>
      <c r="AC462" s="131"/>
      <c r="AD462" s="131"/>
      <c r="AE462" s="131"/>
      <c r="AF462" s="131"/>
    </row>
    <row r="463" ht="19.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131"/>
      <c r="Y463" s="131"/>
      <c r="Z463" s="131"/>
      <c r="AA463" s="131"/>
      <c r="AB463" s="131"/>
      <c r="AC463" s="131"/>
      <c r="AD463" s="131"/>
      <c r="AE463" s="131"/>
      <c r="AF463" s="131"/>
    </row>
    <row r="464" ht="19.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131"/>
      <c r="Y464" s="131"/>
      <c r="Z464" s="131"/>
      <c r="AA464" s="131"/>
      <c r="AB464" s="131"/>
      <c r="AC464" s="131"/>
      <c r="AD464" s="131"/>
      <c r="AE464" s="131"/>
      <c r="AF464" s="131"/>
    </row>
    <row r="465" ht="19.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131"/>
      <c r="Y465" s="131"/>
      <c r="Z465" s="131"/>
      <c r="AA465" s="131"/>
      <c r="AB465" s="131"/>
      <c r="AC465" s="131"/>
      <c r="AD465" s="131"/>
      <c r="AE465" s="131"/>
      <c r="AF465" s="131"/>
    </row>
    <row r="466" ht="19.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131"/>
      <c r="Y466" s="131"/>
      <c r="Z466" s="131"/>
      <c r="AA466" s="131"/>
      <c r="AB466" s="131"/>
      <c r="AC466" s="131"/>
      <c r="AD466" s="131"/>
      <c r="AE466" s="131"/>
      <c r="AF466" s="131"/>
    </row>
    <row r="467" ht="19.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131"/>
      <c r="Y467" s="131"/>
      <c r="Z467" s="131"/>
      <c r="AA467" s="131"/>
      <c r="AB467" s="131"/>
      <c r="AC467" s="131"/>
      <c r="AD467" s="131"/>
      <c r="AE467" s="131"/>
      <c r="AF467" s="131"/>
    </row>
    <row r="468" ht="19.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131"/>
      <c r="Y468" s="131"/>
      <c r="Z468" s="131"/>
      <c r="AA468" s="131"/>
      <c r="AB468" s="131"/>
      <c r="AC468" s="131"/>
      <c r="AD468" s="131"/>
      <c r="AE468" s="131"/>
      <c r="AF468" s="131"/>
    </row>
    <row r="469" ht="19.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131"/>
      <c r="Y469" s="131"/>
      <c r="Z469" s="131"/>
      <c r="AA469" s="131"/>
      <c r="AB469" s="131"/>
      <c r="AC469" s="131"/>
      <c r="AD469" s="131"/>
      <c r="AE469" s="131"/>
      <c r="AF469" s="131"/>
    </row>
    <row r="470" ht="19.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131"/>
      <c r="Y470" s="131"/>
      <c r="Z470" s="131"/>
      <c r="AA470" s="131"/>
      <c r="AB470" s="131"/>
      <c r="AC470" s="131"/>
      <c r="AD470" s="131"/>
      <c r="AE470" s="131"/>
      <c r="AF470" s="131"/>
    </row>
    <row r="471" ht="19.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131"/>
      <c r="Y471" s="131"/>
      <c r="Z471" s="131"/>
      <c r="AA471" s="131"/>
      <c r="AB471" s="131"/>
      <c r="AC471" s="131"/>
      <c r="AD471" s="131"/>
      <c r="AE471" s="131"/>
      <c r="AF471" s="131"/>
    </row>
    <row r="472" ht="19.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131"/>
      <c r="Y472" s="131"/>
      <c r="Z472" s="131"/>
      <c r="AA472" s="131"/>
      <c r="AB472" s="131"/>
      <c r="AC472" s="131"/>
      <c r="AD472" s="131"/>
      <c r="AE472" s="131"/>
      <c r="AF472" s="131"/>
    </row>
    <row r="473" ht="19.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131"/>
      <c r="Y473" s="131"/>
      <c r="Z473" s="131"/>
      <c r="AA473" s="131"/>
      <c r="AB473" s="131"/>
      <c r="AC473" s="131"/>
      <c r="AD473" s="131"/>
      <c r="AE473" s="131"/>
      <c r="AF473" s="131"/>
    </row>
    <row r="474" ht="19.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131"/>
      <c r="Y474" s="131"/>
      <c r="Z474" s="131"/>
      <c r="AA474" s="131"/>
      <c r="AB474" s="131"/>
      <c r="AC474" s="131"/>
      <c r="AD474" s="131"/>
      <c r="AE474" s="131"/>
      <c r="AF474" s="131"/>
    </row>
    <row r="475" ht="19.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131"/>
      <c r="Y475" s="131"/>
      <c r="Z475" s="131"/>
      <c r="AA475" s="131"/>
      <c r="AB475" s="131"/>
      <c r="AC475" s="131"/>
      <c r="AD475" s="131"/>
      <c r="AE475" s="131"/>
      <c r="AF475" s="131"/>
    </row>
    <row r="476" ht="19.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131"/>
      <c r="Y476" s="131"/>
      <c r="Z476" s="131"/>
      <c r="AA476" s="131"/>
      <c r="AB476" s="131"/>
      <c r="AC476" s="131"/>
      <c r="AD476" s="131"/>
      <c r="AE476" s="131"/>
      <c r="AF476" s="131"/>
    </row>
    <row r="477" ht="19.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131"/>
      <c r="Y477" s="131"/>
      <c r="Z477" s="131"/>
      <c r="AA477" s="131"/>
      <c r="AB477" s="131"/>
      <c r="AC477" s="131"/>
      <c r="AD477" s="131"/>
      <c r="AE477" s="131"/>
      <c r="AF477" s="131"/>
    </row>
    <row r="478" ht="19.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131"/>
      <c r="Y478" s="131"/>
      <c r="Z478" s="131"/>
      <c r="AA478" s="131"/>
      <c r="AB478" s="131"/>
      <c r="AC478" s="131"/>
      <c r="AD478" s="131"/>
      <c r="AE478" s="131"/>
      <c r="AF478" s="131"/>
    </row>
    <row r="479" ht="19.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131"/>
      <c r="Y479" s="131"/>
      <c r="Z479" s="131"/>
      <c r="AA479" s="131"/>
      <c r="AB479" s="131"/>
      <c r="AC479" s="131"/>
      <c r="AD479" s="131"/>
      <c r="AE479" s="131"/>
      <c r="AF479" s="131"/>
    </row>
    <row r="480" ht="19.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131"/>
      <c r="Y480" s="131"/>
      <c r="Z480" s="131"/>
      <c r="AA480" s="131"/>
      <c r="AB480" s="131"/>
      <c r="AC480" s="131"/>
      <c r="AD480" s="131"/>
      <c r="AE480" s="131"/>
      <c r="AF480" s="131"/>
    </row>
    <row r="481" ht="19.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131"/>
      <c r="Y481" s="131"/>
      <c r="Z481" s="131"/>
      <c r="AA481" s="131"/>
      <c r="AB481" s="131"/>
      <c r="AC481" s="131"/>
      <c r="AD481" s="131"/>
      <c r="AE481" s="131"/>
      <c r="AF481" s="131"/>
    </row>
    <row r="482" ht="19.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131"/>
      <c r="Y482" s="131"/>
      <c r="Z482" s="131"/>
      <c r="AA482" s="131"/>
      <c r="AB482" s="131"/>
      <c r="AC482" s="131"/>
      <c r="AD482" s="131"/>
      <c r="AE482" s="131"/>
      <c r="AF482" s="131"/>
    </row>
    <row r="483" ht="19.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131"/>
      <c r="Y483" s="131"/>
      <c r="Z483" s="131"/>
      <c r="AA483" s="131"/>
      <c r="AB483" s="131"/>
      <c r="AC483" s="131"/>
      <c r="AD483" s="131"/>
      <c r="AE483" s="131"/>
      <c r="AF483" s="131"/>
    </row>
    <row r="484" ht="19.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131"/>
      <c r="Y484" s="131"/>
      <c r="Z484" s="131"/>
      <c r="AA484" s="131"/>
      <c r="AB484" s="131"/>
      <c r="AC484" s="131"/>
      <c r="AD484" s="131"/>
      <c r="AE484" s="131"/>
      <c r="AF484" s="131"/>
    </row>
    <row r="485" ht="19.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131"/>
      <c r="Y485" s="131"/>
      <c r="Z485" s="131"/>
      <c r="AA485" s="131"/>
      <c r="AB485" s="131"/>
      <c r="AC485" s="131"/>
      <c r="AD485" s="131"/>
      <c r="AE485" s="131"/>
      <c r="AF485" s="131"/>
    </row>
    <row r="486" ht="19.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131"/>
      <c r="Y486" s="131"/>
      <c r="Z486" s="131"/>
      <c r="AA486" s="131"/>
      <c r="AB486" s="131"/>
      <c r="AC486" s="131"/>
      <c r="AD486" s="131"/>
      <c r="AE486" s="131"/>
      <c r="AF486" s="131"/>
    </row>
    <row r="487" ht="19.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131"/>
      <c r="Y487" s="131"/>
      <c r="Z487" s="131"/>
      <c r="AA487" s="131"/>
      <c r="AB487" s="131"/>
      <c r="AC487" s="131"/>
      <c r="AD487" s="131"/>
      <c r="AE487" s="131"/>
      <c r="AF487" s="131"/>
    </row>
    <row r="488" ht="19.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131"/>
      <c r="Y488" s="131"/>
      <c r="Z488" s="131"/>
      <c r="AA488" s="131"/>
      <c r="AB488" s="131"/>
      <c r="AC488" s="131"/>
      <c r="AD488" s="131"/>
      <c r="AE488" s="131"/>
      <c r="AF488" s="131"/>
    </row>
    <row r="489" ht="19.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131"/>
      <c r="Y489" s="131"/>
      <c r="Z489" s="131"/>
      <c r="AA489" s="131"/>
      <c r="AB489" s="131"/>
      <c r="AC489" s="131"/>
      <c r="AD489" s="131"/>
      <c r="AE489" s="131"/>
      <c r="AF489" s="131"/>
    </row>
    <row r="490" ht="19.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131"/>
      <c r="Y490" s="131"/>
      <c r="Z490" s="131"/>
      <c r="AA490" s="131"/>
      <c r="AB490" s="131"/>
      <c r="AC490" s="131"/>
      <c r="AD490" s="131"/>
      <c r="AE490" s="131"/>
      <c r="AF490" s="131"/>
    </row>
    <row r="491" ht="19.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131"/>
      <c r="Y491" s="131"/>
      <c r="Z491" s="131"/>
      <c r="AA491" s="131"/>
      <c r="AB491" s="131"/>
      <c r="AC491" s="131"/>
      <c r="AD491" s="131"/>
      <c r="AE491" s="131"/>
      <c r="AF491" s="131"/>
    </row>
    <row r="492" ht="19.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131"/>
      <c r="Y492" s="131"/>
      <c r="Z492" s="131"/>
      <c r="AA492" s="131"/>
      <c r="AB492" s="131"/>
      <c r="AC492" s="131"/>
      <c r="AD492" s="131"/>
      <c r="AE492" s="131"/>
      <c r="AF492" s="131"/>
    </row>
    <row r="493" ht="19.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131"/>
      <c r="Y493" s="131"/>
      <c r="Z493" s="131"/>
      <c r="AA493" s="131"/>
      <c r="AB493" s="131"/>
      <c r="AC493" s="131"/>
      <c r="AD493" s="131"/>
      <c r="AE493" s="131"/>
      <c r="AF493" s="131"/>
    </row>
    <row r="494" ht="19.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131"/>
      <c r="Y494" s="131"/>
      <c r="Z494" s="131"/>
      <c r="AA494" s="131"/>
      <c r="AB494" s="131"/>
      <c r="AC494" s="131"/>
      <c r="AD494" s="131"/>
      <c r="AE494" s="131"/>
      <c r="AF494" s="131"/>
    </row>
    <row r="495" ht="19.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131"/>
      <c r="Y495" s="131"/>
      <c r="Z495" s="131"/>
      <c r="AA495" s="131"/>
      <c r="AB495" s="131"/>
      <c r="AC495" s="131"/>
      <c r="AD495" s="131"/>
      <c r="AE495" s="131"/>
      <c r="AF495" s="131"/>
    </row>
    <row r="496" ht="19.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131"/>
      <c r="Y496" s="131"/>
      <c r="Z496" s="131"/>
      <c r="AA496" s="131"/>
      <c r="AB496" s="131"/>
      <c r="AC496" s="131"/>
      <c r="AD496" s="131"/>
      <c r="AE496" s="131"/>
      <c r="AF496" s="131"/>
    </row>
    <row r="497" ht="19.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131"/>
      <c r="Y497" s="131"/>
      <c r="Z497" s="131"/>
      <c r="AA497" s="131"/>
      <c r="AB497" s="131"/>
      <c r="AC497" s="131"/>
      <c r="AD497" s="131"/>
      <c r="AE497" s="131"/>
      <c r="AF497" s="131"/>
    </row>
    <row r="498" ht="19.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131"/>
      <c r="Y498" s="131"/>
      <c r="Z498" s="131"/>
      <c r="AA498" s="131"/>
      <c r="AB498" s="131"/>
      <c r="AC498" s="131"/>
      <c r="AD498" s="131"/>
      <c r="AE498" s="131"/>
      <c r="AF498" s="131"/>
    </row>
    <row r="499" ht="19.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131"/>
      <c r="Y499" s="131"/>
      <c r="Z499" s="131"/>
      <c r="AA499" s="131"/>
      <c r="AB499" s="131"/>
      <c r="AC499" s="131"/>
      <c r="AD499" s="131"/>
      <c r="AE499" s="131"/>
      <c r="AF499" s="131"/>
    </row>
    <row r="500" ht="19.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131"/>
      <c r="Y500" s="131"/>
      <c r="Z500" s="131"/>
      <c r="AA500" s="131"/>
      <c r="AB500" s="131"/>
      <c r="AC500" s="131"/>
      <c r="AD500" s="131"/>
      <c r="AE500" s="131"/>
      <c r="AF500" s="131"/>
    </row>
    <row r="501" ht="19.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131"/>
      <c r="Y501" s="131"/>
      <c r="Z501" s="131"/>
      <c r="AA501" s="131"/>
      <c r="AB501" s="131"/>
      <c r="AC501" s="131"/>
      <c r="AD501" s="131"/>
      <c r="AE501" s="131"/>
      <c r="AF501" s="131"/>
    </row>
    <row r="502" ht="19.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131"/>
      <c r="Y502" s="131"/>
      <c r="Z502" s="131"/>
      <c r="AA502" s="131"/>
      <c r="AB502" s="131"/>
      <c r="AC502" s="131"/>
      <c r="AD502" s="131"/>
      <c r="AE502" s="131"/>
      <c r="AF502" s="131"/>
    </row>
    <row r="503" ht="19.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131"/>
      <c r="Y503" s="131"/>
      <c r="Z503" s="131"/>
      <c r="AA503" s="131"/>
      <c r="AB503" s="131"/>
      <c r="AC503" s="131"/>
      <c r="AD503" s="131"/>
      <c r="AE503" s="131"/>
      <c r="AF503" s="131"/>
    </row>
    <row r="504" ht="19.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131"/>
      <c r="Y504" s="131"/>
      <c r="Z504" s="131"/>
      <c r="AA504" s="131"/>
      <c r="AB504" s="131"/>
      <c r="AC504" s="131"/>
      <c r="AD504" s="131"/>
      <c r="AE504" s="131"/>
      <c r="AF504" s="131"/>
    </row>
    <row r="505" ht="19.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131"/>
      <c r="Y505" s="131"/>
      <c r="Z505" s="131"/>
      <c r="AA505" s="131"/>
      <c r="AB505" s="131"/>
      <c r="AC505" s="131"/>
      <c r="AD505" s="131"/>
      <c r="AE505" s="131"/>
      <c r="AF505" s="131"/>
    </row>
    <row r="506" ht="19.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131"/>
      <c r="Y506" s="131"/>
      <c r="Z506" s="131"/>
      <c r="AA506" s="131"/>
      <c r="AB506" s="131"/>
      <c r="AC506" s="131"/>
      <c r="AD506" s="131"/>
      <c r="AE506" s="131"/>
      <c r="AF506" s="131"/>
    </row>
    <row r="507" ht="19.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131"/>
      <c r="Y507" s="131"/>
      <c r="Z507" s="131"/>
      <c r="AA507" s="131"/>
      <c r="AB507" s="131"/>
      <c r="AC507" s="131"/>
      <c r="AD507" s="131"/>
      <c r="AE507" s="131"/>
      <c r="AF507" s="131"/>
    </row>
    <row r="508" ht="19.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131"/>
      <c r="Y508" s="131"/>
      <c r="Z508" s="131"/>
      <c r="AA508" s="131"/>
      <c r="AB508" s="131"/>
      <c r="AC508" s="131"/>
      <c r="AD508" s="131"/>
      <c r="AE508" s="131"/>
      <c r="AF508" s="131"/>
    </row>
    <row r="509" ht="19.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131"/>
      <c r="Y509" s="131"/>
      <c r="Z509" s="131"/>
      <c r="AA509" s="131"/>
      <c r="AB509" s="131"/>
      <c r="AC509" s="131"/>
      <c r="AD509" s="131"/>
      <c r="AE509" s="131"/>
      <c r="AF509" s="131"/>
    </row>
    <row r="510" ht="19.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131"/>
      <c r="Y510" s="131"/>
      <c r="Z510" s="131"/>
      <c r="AA510" s="131"/>
      <c r="AB510" s="131"/>
      <c r="AC510" s="131"/>
      <c r="AD510" s="131"/>
      <c r="AE510" s="131"/>
      <c r="AF510" s="131"/>
    </row>
    <row r="511" ht="19.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131"/>
      <c r="Y511" s="131"/>
      <c r="Z511" s="131"/>
      <c r="AA511" s="131"/>
      <c r="AB511" s="131"/>
      <c r="AC511" s="131"/>
      <c r="AD511" s="131"/>
      <c r="AE511" s="131"/>
      <c r="AF511" s="131"/>
    </row>
    <row r="512" ht="19.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131"/>
      <c r="Y512" s="131"/>
      <c r="Z512" s="131"/>
      <c r="AA512" s="131"/>
      <c r="AB512" s="131"/>
      <c r="AC512" s="131"/>
      <c r="AD512" s="131"/>
      <c r="AE512" s="131"/>
      <c r="AF512" s="131"/>
    </row>
    <row r="513" ht="19.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131"/>
      <c r="Y513" s="131"/>
      <c r="Z513" s="131"/>
      <c r="AA513" s="131"/>
      <c r="AB513" s="131"/>
      <c r="AC513" s="131"/>
      <c r="AD513" s="131"/>
      <c r="AE513" s="131"/>
      <c r="AF513" s="131"/>
    </row>
    <row r="514" ht="19.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131"/>
      <c r="Y514" s="131"/>
      <c r="Z514" s="131"/>
      <c r="AA514" s="131"/>
      <c r="AB514" s="131"/>
      <c r="AC514" s="131"/>
      <c r="AD514" s="131"/>
      <c r="AE514" s="131"/>
      <c r="AF514" s="131"/>
    </row>
    <row r="515" ht="19.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131"/>
      <c r="Y515" s="131"/>
      <c r="Z515" s="131"/>
      <c r="AA515" s="131"/>
      <c r="AB515" s="131"/>
      <c r="AC515" s="131"/>
      <c r="AD515" s="131"/>
      <c r="AE515" s="131"/>
      <c r="AF515" s="131"/>
    </row>
    <row r="516" ht="19.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131"/>
      <c r="Y516" s="131"/>
      <c r="Z516" s="131"/>
      <c r="AA516" s="131"/>
      <c r="AB516" s="131"/>
      <c r="AC516" s="131"/>
      <c r="AD516" s="131"/>
      <c r="AE516" s="131"/>
      <c r="AF516" s="131"/>
    </row>
    <row r="517" ht="19.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131"/>
      <c r="Y517" s="131"/>
      <c r="Z517" s="131"/>
      <c r="AA517" s="131"/>
      <c r="AB517" s="131"/>
      <c r="AC517" s="131"/>
      <c r="AD517" s="131"/>
      <c r="AE517" s="131"/>
      <c r="AF517" s="131"/>
    </row>
    <row r="518" ht="19.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131"/>
      <c r="Y518" s="131"/>
      <c r="Z518" s="131"/>
      <c r="AA518" s="131"/>
      <c r="AB518" s="131"/>
      <c r="AC518" s="131"/>
      <c r="AD518" s="131"/>
      <c r="AE518" s="131"/>
      <c r="AF518" s="131"/>
    </row>
    <row r="519" ht="19.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131"/>
      <c r="Y519" s="131"/>
      <c r="Z519" s="131"/>
      <c r="AA519" s="131"/>
      <c r="AB519" s="131"/>
      <c r="AC519" s="131"/>
      <c r="AD519" s="131"/>
      <c r="AE519" s="131"/>
      <c r="AF519" s="131"/>
    </row>
    <row r="520" ht="19.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131"/>
      <c r="Y520" s="131"/>
      <c r="Z520" s="131"/>
      <c r="AA520" s="131"/>
      <c r="AB520" s="131"/>
      <c r="AC520" s="131"/>
      <c r="AD520" s="131"/>
      <c r="AE520" s="131"/>
      <c r="AF520" s="131"/>
    </row>
    <row r="521" ht="19.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131"/>
      <c r="Y521" s="131"/>
      <c r="Z521" s="131"/>
      <c r="AA521" s="131"/>
      <c r="AB521" s="131"/>
      <c r="AC521" s="131"/>
      <c r="AD521" s="131"/>
      <c r="AE521" s="131"/>
      <c r="AF521" s="131"/>
    </row>
    <row r="522" ht="19.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131"/>
      <c r="Y522" s="131"/>
      <c r="Z522" s="131"/>
      <c r="AA522" s="131"/>
      <c r="AB522" s="131"/>
      <c r="AC522" s="131"/>
      <c r="AD522" s="131"/>
      <c r="AE522" s="131"/>
      <c r="AF522" s="131"/>
    </row>
    <row r="523" ht="19.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131"/>
      <c r="Y523" s="131"/>
      <c r="Z523" s="131"/>
      <c r="AA523" s="131"/>
      <c r="AB523" s="131"/>
      <c r="AC523" s="131"/>
      <c r="AD523" s="131"/>
      <c r="AE523" s="131"/>
      <c r="AF523" s="131"/>
    </row>
    <row r="524" ht="19.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131"/>
      <c r="Y524" s="131"/>
      <c r="Z524" s="131"/>
      <c r="AA524" s="131"/>
      <c r="AB524" s="131"/>
      <c r="AC524" s="131"/>
      <c r="AD524" s="131"/>
      <c r="AE524" s="131"/>
      <c r="AF524" s="131"/>
    </row>
    <row r="525" ht="19.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131"/>
      <c r="Y525" s="131"/>
      <c r="Z525" s="131"/>
      <c r="AA525" s="131"/>
      <c r="AB525" s="131"/>
      <c r="AC525" s="131"/>
      <c r="AD525" s="131"/>
      <c r="AE525" s="131"/>
      <c r="AF525" s="131"/>
    </row>
    <row r="526" ht="19.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131"/>
      <c r="Y526" s="131"/>
      <c r="Z526" s="131"/>
      <c r="AA526" s="131"/>
      <c r="AB526" s="131"/>
      <c r="AC526" s="131"/>
      <c r="AD526" s="131"/>
      <c r="AE526" s="131"/>
      <c r="AF526" s="131"/>
    </row>
    <row r="527" ht="19.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131"/>
      <c r="Y527" s="131"/>
      <c r="Z527" s="131"/>
      <c r="AA527" s="131"/>
      <c r="AB527" s="131"/>
      <c r="AC527" s="131"/>
      <c r="AD527" s="131"/>
      <c r="AE527" s="131"/>
      <c r="AF527" s="131"/>
    </row>
    <row r="528" ht="19.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131"/>
      <c r="Y528" s="131"/>
      <c r="Z528" s="131"/>
      <c r="AA528" s="131"/>
      <c r="AB528" s="131"/>
      <c r="AC528" s="131"/>
      <c r="AD528" s="131"/>
      <c r="AE528" s="131"/>
      <c r="AF528" s="131"/>
    </row>
    <row r="529" ht="19.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131"/>
      <c r="Y529" s="131"/>
      <c r="Z529" s="131"/>
      <c r="AA529" s="131"/>
      <c r="AB529" s="131"/>
      <c r="AC529" s="131"/>
      <c r="AD529" s="131"/>
      <c r="AE529" s="131"/>
      <c r="AF529" s="131"/>
    </row>
    <row r="530" ht="19.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131"/>
      <c r="Y530" s="131"/>
      <c r="Z530" s="131"/>
      <c r="AA530" s="131"/>
      <c r="AB530" s="131"/>
      <c r="AC530" s="131"/>
      <c r="AD530" s="131"/>
      <c r="AE530" s="131"/>
      <c r="AF530" s="131"/>
    </row>
    <row r="531" ht="19.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131"/>
      <c r="Y531" s="131"/>
      <c r="Z531" s="131"/>
      <c r="AA531" s="131"/>
      <c r="AB531" s="131"/>
      <c r="AC531" s="131"/>
      <c r="AD531" s="131"/>
      <c r="AE531" s="131"/>
      <c r="AF531" s="131"/>
    </row>
    <row r="532" ht="19.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131"/>
      <c r="Y532" s="131"/>
      <c r="Z532" s="131"/>
      <c r="AA532" s="131"/>
      <c r="AB532" s="131"/>
      <c r="AC532" s="131"/>
      <c r="AD532" s="131"/>
      <c r="AE532" s="131"/>
      <c r="AF532" s="131"/>
    </row>
    <row r="533" ht="19.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131"/>
      <c r="Y533" s="131"/>
      <c r="Z533" s="131"/>
      <c r="AA533" s="131"/>
      <c r="AB533" s="131"/>
      <c r="AC533" s="131"/>
      <c r="AD533" s="131"/>
      <c r="AE533" s="131"/>
      <c r="AF533" s="131"/>
    </row>
    <row r="534" ht="19.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131"/>
      <c r="Y534" s="131"/>
      <c r="Z534" s="131"/>
      <c r="AA534" s="131"/>
      <c r="AB534" s="131"/>
      <c r="AC534" s="131"/>
      <c r="AD534" s="131"/>
      <c r="AE534" s="131"/>
      <c r="AF534" s="131"/>
    </row>
    <row r="535" ht="19.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131"/>
      <c r="Y535" s="131"/>
      <c r="Z535" s="131"/>
      <c r="AA535" s="131"/>
      <c r="AB535" s="131"/>
      <c r="AC535" s="131"/>
      <c r="AD535" s="131"/>
      <c r="AE535" s="131"/>
      <c r="AF535" s="131"/>
    </row>
    <row r="536" ht="19.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131"/>
      <c r="Y536" s="131"/>
      <c r="Z536" s="131"/>
      <c r="AA536" s="131"/>
      <c r="AB536" s="131"/>
      <c r="AC536" s="131"/>
      <c r="AD536" s="131"/>
      <c r="AE536" s="131"/>
      <c r="AF536" s="131"/>
    </row>
    <row r="537" ht="19.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131"/>
      <c r="Y537" s="131"/>
      <c r="Z537" s="131"/>
      <c r="AA537" s="131"/>
      <c r="AB537" s="131"/>
      <c r="AC537" s="131"/>
      <c r="AD537" s="131"/>
      <c r="AE537" s="131"/>
      <c r="AF537" s="131"/>
    </row>
    <row r="538" ht="19.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131"/>
      <c r="Y538" s="131"/>
      <c r="Z538" s="131"/>
      <c r="AA538" s="131"/>
      <c r="AB538" s="131"/>
      <c r="AC538" s="131"/>
      <c r="AD538" s="131"/>
      <c r="AE538" s="131"/>
      <c r="AF538" s="131"/>
    </row>
    <row r="539" ht="19.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131"/>
      <c r="Y539" s="131"/>
      <c r="Z539" s="131"/>
      <c r="AA539" s="131"/>
      <c r="AB539" s="131"/>
      <c r="AC539" s="131"/>
      <c r="AD539" s="131"/>
      <c r="AE539" s="131"/>
      <c r="AF539" s="131"/>
    </row>
    <row r="540" ht="19.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131"/>
      <c r="Y540" s="131"/>
      <c r="Z540" s="131"/>
      <c r="AA540" s="131"/>
      <c r="AB540" s="131"/>
      <c r="AC540" s="131"/>
      <c r="AD540" s="131"/>
      <c r="AE540" s="131"/>
      <c r="AF540" s="131"/>
    </row>
    <row r="541" ht="19.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131"/>
      <c r="Y541" s="131"/>
      <c r="Z541" s="131"/>
      <c r="AA541" s="131"/>
      <c r="AB541" s="131"/>
      <c r="AC541" s="131"/>
      <c r="AD541" s="131"/>
      <c r="AE541" s="131"/>
      <c r="AF541" s="131"/>
    </row>
    <row r="542" ht="19.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131"/>
      <c r="Y542" s="131"/>
      <c r="Z542" s="131"/>
      <c r="AA542" s="131"/>
      <c r="AB542" s="131"/>
      <c r="AC542" s="131"/>
      <c r="AD542" s="131"/>
      <c r="AE542" s="131"/>
      <c r="AF542" s="131"/>
    </row>
    <row r="543" ht="19.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131"/>
      <c r="Y543" s="131"/>
      <c r="Z543" s="131"/>
      <c r="AA543" s="131"/>
      <c r="AB543" s="131"/>
      <c r="AC543" s="131"/>
      <c r="AD543" s="131"/>
      <c r="AE543" s="131"/>
      <c r="AF543" s="131"/>
    </row>
    <row r="544" ht="19.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131"/>
      <c r="Y544" s="131"/>
      <c r="Z544" s="131"/>
      <c r="AA544" s="131"/>
      <c r="AB544" s="131"/>
      <c r="AC544" s="131"/>
      <c r="AD544" s="131"/>
      <c r="AE544" s="131"/>
      <c r="AF544" s="131"/>
    </row>
    <row r="545" ht="19.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131"/>
      <c r="Y545" s="131"/>
      <c r="Z545" s="131"/>
      <c r="AA545" s="131"/>
      <c r="AB545" s="131"/>
      <c r="AC545" s="131"/>
      <c r="AD545" s="131"/>
      <c r="AE545" s="131"/>
      <c r="AF545" s="131"/>
    </row>
    <row r="546" ht="19.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131"/>
      <c r="Y546" s="131"/>
      <c r="Z546" s="131"/>
      <c r="AA546" s="131"/>
      <c r="AB546" s="131"/>
      <c r="AC546" s="131"/>
      <c r="AD546" s="131"/>
      <c r="AE546" s="131"/>
      <c r="AF546" s="131"/>
    </row>
    <row r="547" ht="19.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131"/>
      <c r="Y547" s="131"/>
      <c r="Z547" s="131"/>
      <c r="AA547" s="131"/>
      <c r="AB547" s="131"/>
      <c r="AC547" s="131"/>
      <c r="AD547" s="131"/>
      <c r="AE547" s="131"/>
      <c r="AF547" s="131"/>
    </row>
    <row r="548" ht="19.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131"/>
      <c r="Y548" s="131"/>
      <c r="Z548" s="131"/>
      <c r="AA548" s="131"/>
      <c r="AB548" s="131"/>
      <c r="AC548" s="131"/>
      <c r="AD548" s="131"/>
      <c r="AE548" s="131"/>
      <c r="AF548" s="131"/>
    </row>
    <row r="549" ht="19.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131"/>
      <c r="Y549" s="131"/>
      <c r="Z549" s="131"/>
      <c r="AA549" s="131"/>
      <c r="AB549" s="131"/>
      <c r="AC549" s="131"/>
      <c r="AD549" s="131"/>
      <c r="AE549" s="131"/>
      <c r="AF549" s="131"/>
    </row>
    <row r="550" ht="19.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131"/>
      <c r="Y550" s="131"/>
      <c r="Z550" s="131"/>
      <c r="AA550" s="131"/>
      <c r="AB550" s="131"/>
      <c r="AC550" s="131"/>
      <c r="AD550" s="131"/>
      <c r="AE550" s="131"/>
      <c r="AF550" s="131"/>
    </row>
    <row r="551" ht="19.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131"/>
      <c r="Y551" s="131"/>
      <c r="Z551" s="131"/>
      <c r="AA551" s="131"/>
      <c r="AB551" s="131"/>
      <c r="AC551" s="131"/>
      <c r="AD551" s="131"/>
      <c r="AE551" s="131"/>
      <c r="AF551" s="131"/>
    </row>
    <row r="552" ht="19.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131"/>
      <c r="Y552" s="131"/>
      <c r="Z552" s="131"/>
      <c r="AA552" s="131"/>
      <c r="AB552" s="131"/>
      <c r="AC552" s="131"/>
      <c r="AD552" s="131"/>
      <c r="AE552" s="131"/>
      <c r="AF552" s="131"/>
    </row>
    <row r="553" ht="19.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131"/>
      <c r="Y553" s="131"/>
      <c r="Z553" s="131"/>
      <c r="AA553" s="131"/>
      <c r="AB553" s="131"/>
      <c r="AC553" s="131"/>
      <c r="AD553" s="131"/>
      <c r="AE553" s="131"/>
      <c r="AF553" s="131"/>
    </row>
    <row r="554" ht="19.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131"/>
      <c r="Y554" s="131"/>
      <c r="Z554" s="131"/>
      <c r="AA554" s="131"/>
      <c r="AB554" s="131"/>
      <c r="AC554" s="131"/>
      <c r="AD554" s="131"/>
      <c r="AE554" s="131"/>
      <c r="AF554" s="131"/>
    </row>
    <row r="555" ht="19.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131"/>
      <c r="Y555" s="131"/>
      <c r="Z555" s="131"/>
      <c r="AA555" s="131"/>
      <c r="AB555" s="131"/>
      <c r="AC555" s="131"/>
      <c r="AD555" s="131"/>
      <c r="AE555" s="131"/>
      <c r="AF555" s="131"/>
    </row>
    <row r="556" ht="19.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131"/>
      <c r="Y556" s="131"/>
      <c r="Z556" s="131"/>
      <c r="AA556" s="131"/>
      <c r="AB556" s="131"/>
      <c r="AC556" s="131"/>
      <c r="AD556" s="131"/>
      <c r="AE556" s="131"/>
      <c r="AF556" s="131"/>
    </row>
    <row r="557" ht="19.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131"/>
      <c r="Y557" s="131"/>
      <c r="Z557" s="131"/>
      <c r="AA557" s="131"/>
      <c r="AB557" s="131"/>
      <c r="AC557" s="131"/>
      <c r="AD557" s="131"/>
      <c r="AE557" s="131"/>
      <c r="AF557" s="131"/>
    </row>
    <row r="558" ht="19.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131"/>
      <c r="Y558" s="131"/>
      <c r="Z558" s="131"/>
      <c r="AA558" s="131"/>
      <c r="AB558" s="131"/>
      <c r="AC558" s="131"/>
      <c r="AD558" s="131"/>
      <c r="AE558" s="131"/>
      <c r="AF558" s="131"/>
    </row>
    <row r="559" ht="19.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131"/>
      <c r="Y559" s="131"/>
      <c r="Z559" s="131"/>
      <c r="AA559" s="131"/>
      <c r="AB559" s="131"/>
      <c r="AC559" s="131"/>
      <c r="AD559" s="131"/>
      <c r="AE559" s="131"/>
      <c r="AF559" s="131"/>
    </row>
    <row r="560" ht="19.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131"/>
      <c r="Y560" s="131"/>
      <c r="Z560" s="131"/>
      <c r="AA560" s="131"/>
      <c r="AB560" s="131"/>
      <c r="AC560" s="131"/>
      <c r="AD560" s="131"/>
      <c r="AE560" s="131"/>
      <c r="AF560" s="131"/>
    </row>
    <row r="561" ht="19.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131"/>
      <c r="Y561" s="131"/>
      <c r="Z561" s="131"/>
      <c r="AA561" s="131"/>
      <c r="AB561" s="131"/>
      <c r="AC561" s="131"/>
      <c r="AD561" s="131"/>
      <c r="AE561" s="131"/>
      <c r="AF561" s="131"/>
    </row>
    <row r="562" ht="19.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131"/>
      <c r="Y562" s="131"/>
      <c r="Z562" s="131"/>
      <c r="AA562" s="131"/>
      <c r="AB562" s="131"/>
      <c r="AC562" s="131"/>
      <c r="AD562" s="131"/>
      <c r="AE562" s="131"/>
      <c r="AF562" s="131"/>
    </row>
    <row r="563" ht="19.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131"/>
      <c r="Y563" s="131"/>
      <c r="Z563" s="131"/>
      <c r="AA563" s="131"/>
      <c r="AB563" s="131"/>
      <c r="AC563" s="131"/>
      <c r="AD563" s="131"/>
      <c r="AE563" s="131"/>
      <c r="AF563" s="131"/>
    </row>
    <row r="564" ht="19.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131"/>
      <c r="Y564" s="131"/>
      <c r="Z564" s="131"/>
      <c r="AA564" s="131"/>
      <c r="AB564" s="131"/>
      <c r="AC564" s="131"/>
      <c r="AD564" s="131"/>
      <c r="AE564" s="131"/>
      <c r="AF564" s="131"/>
    </row>
    <row r="565" ht="19.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131"/>
      <c r="Y565" s="131"/>
      <c r="Z565" s="131"/>
      <c r="AA565" s="131"/>
      <c r="AB565" s="131"/>
      <c r="AC565" s="131"/>
      <c r="AD565" s="131"/>
      <c r="AE565" s="131"/>
      <c r="AF565" s="131"/>
    </row>
    <row r="566" ht="19.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131"/>
      <c r="Y566" s="131"/>
      <c r="Z566" s="131"/>
      <c r="AA566" s="131"/>
      <c r="AB566" s="131"/>
      <c r="AC566" s="131"/>
      <c r="AD566" s="131"/>
      <c r="AE566" s="131"/>
      <c r="AF566" s="131"/>
    </row>
    <row r="567" ht="19.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131"/>
      <c r="Y567" s="131"/>
      <c r="Z567" s="131"/>
      <c r="AA567" s="131"/>
      <c r="AB567" s="131"/>
      <c r="AC567" s="131"/>
      <c r="AD567" s="131"/>
      <c r="AE567" s="131"/>
      <c r="AF567" s="131"/>
    </row>
    <row r="568" ht="19.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131"/>
      <c r="Y568" s="131"/>
      <c r="Z568" s="131"/>
      <c r="AA568" s="131"/>
      <c r="AB568" s="131"/>
      <c r="AC568" s="131"/>
      <c r="AD568" s="131"/>
      <c r="AE568" s="131"/>
      <c r="AF568" s="131"/>
    </row>
    <row r="569" ht="19.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131"/>
      <c r="Y569" s="131"/>
      <c r="Z569" s="131"/>
      <c r="AA569" s="131"/>
      <c r="AB569" s="131"/>
      <c r="AC569" s="131"/>
      <c r="AD569" s="131"/>
      <c r="AE569" s="131"/>
      <c r="AF569" s="131"/>
    </row>
    <row r="570" ht="19.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131"/>
      <c r="Y570" s="131"/>
      <c r="Z570" s="131"/>
      <c r="AA570" s="131"/>
      <c r="AB570" s="131"/>
      <c r="AC570" s="131"/>
      <c r="AD570" s="131"/>
      <c r="AE570" s="131"/>
      <c r="AF570" s="131"/>
    </row>
    <row r="571" ht="19.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131"/>
      <c r="Y571" s="131"/>
      <c r="Z571" s="131"/>
      <c r="AA571" s="131"/>
      <c r="AB571" s="131"/>
      <c r="AC571" s="131"/>
      <c r="AD571" s="131"/>
      <c r="AE571" s="131"/>
      <c r="AF571" s="131"/>
    </row>
    <row r="572" ht="19.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131"/>
      <c r="Y572" s="131"/>
      <c r="Z572" s="131"/>
      <c r="AA572" s="131"/>
      <c r="AB572" s="131"/>
      <c r="AC572" s="131"/>
      <c r="AD572" s="131"/>
      <c r="AE572" s="131"/>
      <c r="AF572" s="131"/>
    </row>
    <row r="573" ht="19.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131"/>
      <c r="Y573" s="131"/>
      <c r="Z573" s="131"/>
      <c r="AA573" s="131"/>
      <c r="AB573" s="131"/>
      <c r="AC573" s="131"/>
      <c r="AD573" s="131"/>
      <c r="AE573" s="131"/>
      <c r="AF573" s="131"/>
    </row>
    <row r="574" ht="19.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131"/>
      <c r="Y574" s="131"/>
      <c r="Z574" s="131"/>
      <c r="AA574" s="131"/>
      <c r="AB574" s="131"/>
      <c r="AC574" s="131"/>
      <c r="AD574" s="131"/>
      <c r="AE574" s="131"/>
      <c r="AF574" s="131"/>
    </row>
    <row r="575" ht="19.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131"/>
      <c r="Y575" s="131"/>
      <c r="Z575" s="131"/>
      <c r="AA575" s="131"/>
      <c r="AB575" s="131"/>
      <c r="AC575" s="131"/>
      <c r="AD575" s="131"/>
      <c r="AE575" s="131"/>
      <c r="AF575" s="131"/>
    </row>
    <row r="576" ht="19.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131"/>
      <c r="Y576" s="131"/>
      <c r="Z576" s="131"/>
      <c r="AA576" s="131"/>
      <c r="AB576" s="131"/>
      <c r="AC576" s="131"/>
      <c r="AD576" s="131"/>
      <c r="AE576" s="131"/>
      <c r="AF576" s="131"/>
    </row>
    <row r="577" ht="19.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131"/>
      <c r="Y577" s="131"/>
      <c r="Z577" s="131"/>
      <c r="AA577" s="131"/>
      <c r="AB577" s="131"/>
      <c r="AC577" s="131"/>
      <c r="AD577" s="131"/>
      <c r="AE577" s="131"/>
      <c r="AF577" s="131"/>
    </row>
    <row r="578" ht="19.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131"/>
      <c r="Y578" s="131"/>
      <c r="Z578" s="131"/>
      <c r="AA578" s="131"/>
      <c r="AB578" s="131"/>
      <c r="AC578" s="131"/>
      <c r="AD578" s="131"/>
      <c r="AE578" s="131"/>
      <c r="AF578" s="131"/>
    </row>
    <row r="579" ht="19.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131"/>
      <c r="Y579" s="131"/>
      <c r="Z579" s="131"/>
      <c r="AA579" s="131"/>
      <c r="AB579" s="131"/>
      <c r="AC579" s="131"/>
      <c r="AD579" s="131"/>
      <c r="AE579" s="131"/>
      <c r="AF579" s="131"/>
    </row>
    <row r="580" ht="19.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131"/>
      <c r="Y580" s="131"/>
      <c r="Z580" s="131"/>
      <c r="AA580" s="131"/>
      <c r="AB580" s="131"/>
      <c r="AC580" s="131"/>
      <c r="AD580" s="131"/>
      <c r="AE580" s="131"/>
      <c r="AF580" s="131"/>
    </row>
    <row r="581" ht="19.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131"/>
      <c r="Y581" s="131"/>
      <c r="Z581" s="131"/>
      <c r="AA581" s="131"/>
      <c r="AB581" s="131"/>
      <c r="AC581" s="131"/>
      <c r="AD581" s="131"/>
      <c r="AE581" s="131"/>
      <c r="AF581" s="131"/>
    </row>
    <row r="582" ht="19.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131"/>
      <c r="Y582" s="131"/>
      <c r="Z582" s="131"/>
      <c r="AA582" s="131"/>
      <c r="AB582" s="131"/>
      <c r="AC582" s="131"/>
      <c r="AD582" s="131"/>
      <c r="AE582" s="131"/>
      <c r="AF582" s="131"/>
    </row>
    <row r="583" ht="19.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131"/>
      <c r="Y583" s="131"/>
      <c r="Z583" s="131"/>
      <c r="AA583" s="131"/>
      <c r="AB583" s="131"/>
      <c r="AC583" s="131"/>
      <c r="AD583" s="131"/>
      <c r="AE583" s="131"/>
      <c r="AF583" s="131"/>
    </row>
    <row r="584" ht="19.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131"/>
      <c r="Y584" s="131"/>
      <c r="Z584" s="131"/>
      <c r="AA584" s="131"/>
      <c r="AB584" s="131"/>
      <c r="AC584" s="131"/>
      <c r="AD584" s="131"/>
      <c r="AE584" s="131"/>
      <c r="AF584" s="131"/>
    </row>
    <row r="585" ht="19.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131"/>
      <c r="Y585" s="131"/>
      <c r="Z585" s="131"/>
      <c r="AA585" s="131"/>
      <c r="AB585" s="131"/>
      <c r="AC585" s="131"/>
      <c r="AD585" s="131"/>
      <c r="AE585" s="131"/>
      <c r="AF585" s="131"/>
    </row>
    <row r="586" ht="19.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131"/>
      <c r="Y586" s="131"/>
      <c r="Z586" s="131"/>
      <c r="AA586" s="131"/>
      <c r="AB586" s="131"/>
      <c r="AC586" s="131"/>
      <c r="AD586" s="131"/>
      <c r="AE586" s="131"/>
      <c r="AF586" s="131"/>
    </row>
    <row r="587" ht="19.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131"/>
      <c r="Y587" s="131"/>
      <c r="Z587" s="131"/>
      <c r="AA587" s="131"/>
      <c r="AB587" s="131"/>
      <c r="AC587" s="131"/>
      <c r="AD587" s="131"/>
      <c r="AE587" s="131"/>
      <c r="AF587" s="131"/>
    </row>
    <row r="588" ht="19.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131"/>
      <c r="Y588" s="131"/>
      <c r="Z588" s="131"/>
      <c r="AA588" s="131"/>
      <c r="AB588" s="131"/>
      <c r="AC588" s="131"/>
      <c r="AD588" s="131"/>
      <c r="AE588" s="131"/>
      <c r="AF588" s="131"/>
    </row>
    <row r="589" ht="19.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131"/>
      <c r="Y589" s="131"/>
      <c r="Z589" s="131"/>
      <c r="AA589" s="131"/>
      <c r="AB589" s="131"/>
      <c r="AC589" s="131"/>
      <c r="AD589" s="131"/>
      <c r="AE589" s="131"/>
      <c r="AF589" s="131"/>
    </row>
    <row r="590" ht="19.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131"/>
      <c r="Y590" s="131"/>
      <c r="Z590" s="131"/>
      <c r="AA590" s="131"/>
      <c r="AB590" s="131"/>
      <c r="AC590" s="131"/>
      <c r="AD590" s="131"/>
      <c r="AE590" s="131"/>
      <c r="AF590" s="131"/>
    </row>
    <row r="591" ht="19.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131"/>
      <c r="Y591" s="131"/>
      <c r="Z591" s="131"/>
      <c r="AA591" s="131"/>
      <c r="AB591" s="131"/>
      <c r="AC591" s="131"/>
      <c r="AD591" s="131"/>
      <c r="AE591" s="131"/>
      <c r="AF591" s="131"/>
    </row>
    <row r="592" ht="19.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131"/>
      <c r="Y592" s="131"/>
      <c r="Z592" s="131"/>
      <c r="AA592" s="131"/>
      <c r="AB592" s="131"/>
      <c r="AC592" s="131"/>
      <c r="AD592" s="131"/>
      <c r="AE592" s="131"/>
      <c r="AF592" s="131"/>
    </row>
    <row r="593" ht="19.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131"/>
      <c r="Y593" s="131"/>
      <c r="Z593" s="131"/>
      <c r="AA593" s="131"/>
      <c r="AB593" s="131"/>
      <c r="AC593" s="131"/>
      <c r="AD593" s="131"/>
      <c r="AE593" s="131"/>
      <c r="AF593" s="131"/>
    </row>
    <row r="594" ht="19.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131"/>
      <c r="Y594" s="131"/>
      <c r="Z594" s="131"/>
      <c r="AA594" s="131"/>
      <c r="AB594" s="131"/>
      <c r="AC594" s="131"/>
      <c r="AD594" s="131"/>
      <c r="AE594" s="131"/>
      <c r="AF594" s="131"/>
    </row>
    <row r="595" ht="19.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131"/>
      <c r="Y595" s="131"/>
      <c r="Z595" s="131"/>
      <c r="AA595" s="131"/>
      <c r="AB595" s="131"/>
      <c r="AC595" s="131"/>
      <c r="AD595" s="131"/>
      <c r="AE595" s="131"/>
      <c r="AF595" s="131"/>
    </row>
    <row r="596" ht="19.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131"/>
      <c r="Y596" s="131"/>
      <c r="Z596" s="131"/>
      <c r="AA596" s="131"/>
      <c r="AB596" s="131"/>
      <c r="AC596" s="131"/>
      <c r="AD596" s="131"/>
      <c r="AE596" s="131"/>
      <c r="AF596" s="131"/>
    </row>
    <row r="597" ht="19.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131"/>
      <c r="Y597" s="131"/>
      <c r="Z597" s="131"/>
      <c r="AA597" s="131"/>
      <c r="AB597" s="131"/>
      <c r="AC597" s="131"/>
      <c r="AD597" s="131"/>
      <c r="AE597" s="131"/>
      <c r="AF597" s="131"/>
    </row>
    <row r="598" ht="19.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131"/>
      <c r="Y598" s="131"/>
      <c r="Z598" s="131"/>
      <c r="AA598" s="131"/>
      <c r="AB598" s="131"/>
      <c r="AC598" s="131"/>
      <c r="AD598" s="131"/>
      <c r="AE598" s="131"/>
      <c r="AF598" s="131"/>
    </row>
    <row r="599" ht="19.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131"/>
      <c r="Y599" s="131"/>
      <c r="Z599" s="131"/>
      <c r="AA599" s="131"/>
      <c r="AB599" s="131"/>
      <c r="AC599" s="131"/>
      <c r="AD599" s="131"/>
      <c r="AE599" s="131"/>
      <c r="AF599" s="131"/>
    </row>
    <row r="600" ht="19.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131"/>
      <c r="Y600" s="131"/>
      <c r="Z600" s="131"/>
      <c r="AA600" s="131"/>
      <c r="AB600" s="131"/>
      <c r="AC600" s="131"/>
      <c r="AD600" s="131"/>
      <c r="AE600" s="131"/>
      <c r="AF600" s="131"/>
    </row>
    <row r="601" ht="19.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131"/>
      <c r="Y601" s="131"/>
      <c r="Z601" s="131"/>
      <c r="AA601" s="131"/>
      <c r="AB601" s="131"/>
      <c r="AC601" s="131"/>
      <c r="AD601" s="131"/>
      <c r="AE601" s="131"/>
      <c r="AF601" s="131"/>
    </row>
    <row r="602" ht="19.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131"/>
      <c r="Y602" s="131"/>
      <c r="Z602" s="131"/>
      <c r="AA602" s="131"/>
      <c r="AB602" s="131"/>
      <c r="AC602" s="131"/>
      <c r="AD602" s="131"/>
      <c r="AE602" s="131"/>
      <c r="AF602" s="131"/>
    </row>
    <row r="603" ht="19.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131"/>
      <c r="Y603" s="131"/>
      <c r="Z603" s="131"/>
      <c r="AA603" s="131"/>
      <c r="AB603" s="131"/>
      <c r="AC603" s="131"/>
      <c r="AD603" s="131"/>
      <c r="AE603" s="131"/>
      <c r="AF603" s="131"/>
    </row>
    <row r="604" ht="19.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131"/>
      <c r="Y604" s="131"/>
      <c r="Z604" s="131"/>
      <c r="AA604" s="131"/>
      <c r="AB604" s="131"/>
      <c r="AC604" s="131"/>
      <c r="AD604" s="131"/>
      <c r="AE604" s="131"/>
      <c r="AF604" s="131"/>
    </row>
    <row r="605" ht="19.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131"/>
      <c r="Y605" s="131"/>
      <c r="Z605" s="131"/>
      <c r="AA605" s="131"/>
      <c r="AB605" s="131"/>
      <c r="AC605" s="131"/>
      <c r="AD605" s="131"/>
      <c r="AE605" s="131"/>
      <c r="AF605" s="131"/>
    </row>
    <row r="606" ht="19.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131"/>
      <c r="Y606" s="131"/>
      <c r="Z606" s="131"/>
      <c r="AA606" s="131"/>
      <c r="AB606" s="131"/>
      <c r="AC606" s="131"/>
      <c r="AD606" s="131"/>
      <c r="AE606" s="131"/>
      <c r="AF606" s="131"/>
    </row>
    <row r="607" ht="19.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131"/>
      <c r="Y607" s="131"/>
      <c r="Z607" s="131"/>
      <c r="AA607" s="131"/>
      <c r="AB607" s="131"/>
      <c r="AC607" s="131"/>
      <c r="AD607" s="131"/>
      <c r="AE607" s="131"/>
      <c r="AF607" s="131"/>
    </row>
    <row r="608" ht="19.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131"/>
      <c r="Y608" s="131"/>
      <c r="Z608" s="131"/>
      <c r="AA608" s="131"/>
      <c r="AB608" s="131"/>
      <c r="AC608" s="131"/>
      <c r="AD608" s="131"/>
      <c r="AE608" s="131"/>
      <c r="AF608" s="131"/>
    </row>
    <row r="609" ht="19.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131"/>
      <c r="Y609" s="131"/>
      <c r="Z609" s="131"/>
      <c r="AA609" s="131"/>
      <c r="AB609" s="131"/>
      <c r="AC609" s="131"/>
      <c r="AD609" s="131"/>
      <c r="AE609" s="131"/>
      <c r="AF609" s="131"/>
    </row>
    <row r="610" ht="19.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131"/>
      <c r="Y610" s="131"/>
      <c r="Z610" s="131"/>
      <c r="AA610" s="131"/>
      <c r="AB610" s="131"/>
      <c r="AC610" s="131"/>
      <c r="AD610" s="131"/>
      <c r="AE610" s="131"/>
      <c r="AF610" s="131"/>
    </row>
    <row r="611" ht="19.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131"/>
      <c r="Y611" s="131"/>
      <c r="Z611" s="131"/>
      <c r="AA611" s="131"/>
      <c r="AB611" s="131"/>
      <c r="AC611" s="131"/>
      <c r="AD611" s="131"/>
      <c r="AE611" s="131"/>
      <c r="AF611" s="131"/>
    </row>
    <row r="612" ht="19.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131"/>
      <c r="Y612" s="131"/>
      <c r="Z612" s="131"/>
      <c r="AA612" s="131"/>
      <c r="AB612" s="131"/>
      <c r="AC612" s="131"/>
      <c r="AD612" s="131"/>
      <c r="AE612" s="131"/>
      <c r="AF612" s="131"/>
    </row>
    <row r="613" ht="19.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131"/>
      <c r="Y613" s="131"/>
      <c r="Z613" s="131"/>
      <c r="AA613" s="131"/>
      <c r="AB613" s="131"/>
      <c r="AC613" s="131"/>
      <c r="AD613" s="131"/>
      <c r="AE613" s="131"/>
      <c r="AF613" s="131"/>
    </row>
    <row r="614" ht="19.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131"/>
      <c r="Y614" s="131"/>
      <c r="Z614" s="131"/>
      <c r="AA614" s="131"/>
      <c r="AB614" s="131"/>
      <c r="AC614" s="131"/>
      <c r="AD614" s="131"/>
      <c r="AE614" s="131"/>
      <c r="AF614" s="131"/>
    </row>
    <row r="615" ht="19.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131"/>
      <c r="Y615" s="131"/>
      <c r="Z615" s="131"/>
      <c r="AA615" s="131"/>
      <c r="AB615" s="131"/>
      <c r="AC615" s="131"/>
      <c r="AD615" s="131"/>
      <c r="AE615" s="131"/>
      <c r="AF615" s="131"/>
    </row>
    <row r="616" ht="19.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131"/>
      <c r="Y616" s="131"/>
      <c r="Z616" s="131"/>
      <c r="AA616" s="131"/>
      <c r="AB616" s="131"/>
      <c r="AC616" s="131"/>
      <c r="AD616" s="131"/>
      <c r="AE616" s="131"/>
      <c r="AF616" s="131"/>
    </row>
    <row r="617" ht="19.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131"/>
      <c r="Y617" s="131"/>
      <c r="Z617" s="131"/>
      <c r="AA617" s="131"/>
      <c r="AB617" s="131"/>
      <c r="AC617" s="131"/>
      <c r="AD617" s="131"/>
      <c r="AE617" s="131"/>
      <c r="AF617" s="131"/>
    </row>
    <row r="618" ht="19.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131"/>
      <c r="Y618" s="131"/>
      <c r="Z618" s="131"/>
      <c r="AA618" s="131"/>
      <c r="AB618" s="131"/>
      <c r="AC618" s="131"/>
      <c r="AD618" s="131"/>
      <c r="AE618" s="131"/>
      <c r="AF618" s="131"/>
    </row>
    <row r="619" ht="19.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131"/>
      <c r="Y619" s="131"/>
      <c r="Z619" s="131"/>
      <c r="AA619" s="131"/>
      <c r="AB619" s="131"/>
      <c r="AC619" s="131"/>
      <c r="AD619" s="131"/>
      <c r="AE619" s="131"/>
      <c r="AF619" s="131"/>
    </row>
    <row r="620" ht="19.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131"/>
      <c r="Y620" s="131"/>
      <c r="Z620" s="131"/>
      <c r="AA620" s="131"/>
      <c r="AB620" s="131"/>
      <c r="AC620" s="131"/>
      <c r="AD620" s="131"/>
      <c r="AE620" s="131"/>
      <c r="AF620" s="131"/>
    </row>
    <row r="621" ht="19.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131"/>
      <c r="Y621" s="131"/>
      <c r="Z621" s="131"/>
      <c r="AA621" s="131"/>
      <c r="AB621" s="131"/>
      <c r="AC621" s="131"/>
      <c r="AD621" s="131"/>
      <c r="AE621" s="131"/>
      <c r="AF621" s="131"/>
    </row>
    <row r="622" ht="19.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131"/>
      <c r="Y622" s="131"/>
      <c r="Z622" s="131"/>
      <c r="AA622" s="131"/>
      <c r="AB622" s="131"/>
      <c r="AC622" s="131"/>
      <c r="AD622" s="131"/>
      <c r="AE622" s="131"/>
      <c r="AF622" s="131"/>
    </row>
    <row r="623" ht="19.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131"/>
      <c r="Y623" s="131"/>
      <c r="Z623" s="131"/>
      <c r="AA623" s="131"/>
      <c r="AB623" s="131"/>
      <c r="AC623" s="131"/>
      <c r="AD623" s="131"/>
      <c r="AE623" s="131"/>
      <c r="AF623" s="131"/>
    </row>
    <row r="624" ht="19.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131"/>
      <c r="Y624" s="131"/>
      <c r="Z624" s="131"/>
      <c r="AA624" s="131"/>
      <c r="AB624" s="131"/>
      <c r="AC624" s="131"/>
      <c r="AD624" s="131"/>
      <c r="AE624" s="131"/>
      <c r="AF624" s="131"/>
    </row>
    <row r="625" ht="19.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131"/>
      <c r="Y625" s="131"/>
      <c r="Z625" s="131"/>
      <c r="AA625" s="131"/>
      <c r="AB625" s="131"/>
      <c r="AC625" s="131"/>
      <c r="AD625" s="131"/>
      <c r="AE625" s="131"/>
      <c r="AF625" s="131"/>
    </row>
    <row r="626" ht="19.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131"/>
      <c r="Y626" s="131"/>
      <c r="Z626" s="131"/>
      <c r="AA626" s="131"/>
      <c r="AB626" s="131"/>
      <c r="AC626" s="131"/>
      <c r="AD626" s="131"/>
      <c r="AE626" s="131"/>
      <c r="AF626" s="131"/>
    </row>
    <row r="627" ht="19.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131"/>
      <c r="Y627" s="131"/>
      <c r="Z627" s="131"/>
      <c r="AA627" s="131"/>
      <c r="AB627" s="131"/>
      <c r="AC627" s="131"/>
      <c r="AD627" s="131"/>
      <c r="AE627" s="131"/>
      <c r="AF627" s="131"/>
    </row>
    <row r="628" ht="19.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131"/>
      <c r="Y628" s="131"/>
      <c r="Z628" s="131"/>
      <c r="AA628" s="131"/>
      <c r="AB628" s="131"/>
      <c r="AC628" s="131"/>
      <c r="AD628" s="131"/>
      <c r="AE628" s="131"/>
      <c r="AF628" s="131"/>
    </row>
    <row r="629" ht="19.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131"/>
      <c r="Y629" s="131"/>
      <c r="Z629" s="131"/>
      <c r="AA629" s="131"/>
      <c r="AB629" s="131"/>
      <c r="AC629" s="131"/>
      <c r="AD629" s="131"/>
      <c r="AE629" s="131"/>
      <c r="AF629" s="131"/>
    </row>
    <row r="630" ht="19.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131"/>
      <c r="Y630" s="131"/>
      <c r="Z630" s="131"/>
      <c r="AA630" s="131"/>
      <c r="AB630" s="131"/>
      <c r="AC630" s="131"/>
      <c r="AD630" s="131"/>
      <c r="AE630" s="131"/>
      <c r="AF630" s="131"/>
    </row>
    <row r="631" ht="19.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131"/>
      <c r="Y631" s="131"/>
      <c r="Z631" s="131"/>
      <c r="AA631" s="131"/>
      <c r="AB631" s="131"/>
      <c r="AC631" s="131"/>
      <c r="AD631" s="131"/>
      <c r="AE631" s="131"/>
      <c r="AF631" s="131"/>
    </row>
    <row r="632" ht="19.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131"/>
      <c r="Y632" s="131"/>
      <c r="Z632" s="131"/>
      <c r="AA632" s="131"/>
      <c r="AB632" s="131"/>
      <c r="AC632" s="131"/>
      <c r="AD632" s="131"/>
      <c r="AE632" s="131"/>
      <c r="AF632" s="131"/>
    </row>
    <row r="633" ht="19.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131"/>
      <c r="Y633" s="131"/>
      <c r="Z633" s="131"/>
      <c r="AA633" s="131"/>
      <c r="AB633" s="131"/>
      <c r="AC633" s="131"/>
      <c r="AD633" s="131"/>
      <c r="AE633" s="131"/>
      <c r="AF633" s="131"/>
    </row>
    <row r="634" ht="19.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131"/>
      <c r="Y634" s="131"/>
      <c r="Z634" s="131"/>
      <c r="AA634" s="131"/>
      <c r="AB634" s="131"/>
      <c r="AC634" s="131"/>
      <c r="AD634" s="131"/>
      <c r="AE634" s="131"/>
      <c r="AF634" s="131"/>
    </row>
    <row r="635" ht="19.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131"/>
      <c r="Y635" s="131"/>
      <c r="Z635" s="131"/>
      <c r="AA635" s="131"/>
      <c r="AB635" s="131"/>
      <c r="AC635" s="131"/>
      <c r="AD635" s="131"/>
      <c r="AE635" s="131"/>
      <c r="AF635" s="131"/>
    </row>
    <row r="636" ht="19.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131"/>
      <c r="Y636" s="131"/>
      <c r="Z636" s="131"/>
      <c r="AA636" s="131"/>
      <c r="AB636" s="131"/>
      <c r="AC636" s="131"/>
      <c r="AD636" s="131"/>
      <c r="AE636" s="131"/>
      <c r="AF636" s="131"/>
    </row>
    <row r="637" ht="19.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131"/>
      <c r="Y637" s="131"/>
      <c r="Z637" s="131"/>
      <c r="AA637" s="131"/>
      <c r="AB637" s="131"/>
      <c r="AC637" s="131"/>
      <c r="AD637" s="131"/>
      <c r="AE637" s="131"/>
      <c r="AF637" s="131"/>
    </row>
    <row r="638" ht="19.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131"/>
      <c r="Y638" s="131"/>
      <c r="Z638" s="131"/>
      <c r="AA638" s="131"/>
      <c r="AB638" s="131"/>
      <c r="AC638" s="131"/>
      <c r="AD638" s="131"/>
      <c r="AE638" s="131"/>
      <c r="AF638" s="131"/>
    </row>
    <row r="639" ht="19.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131"/>
      <c r="Y639" s="131"/>
      <c r="Z639" s="131"/>
      <c r="AA639" s="131"/>
      <c r="AB639" s="131"/>
      <c r="AC639" s="131"/>
      <c r="AD639" s="131"/>
      <c r="AE639" s="131"/>
      <c r="AF639" s="131"/>
    </row>
    <row r="640" ht="19.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131"/>
      <c r="Y640" s="131"/>
      <c r="Z640" s="131"/>
      <c r="AA640" s="131"/>
      <c r="AB640" s="131"/>
      <c r="AC640" s="131"/>
      <c r="AD640" s="131"/>
      <c r="AE640" s="131"/>
      <c r="AF640" s="131"/>
    </row>
    <row r="641" ht="19.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131"/>
      <c r="Y641" s="131"/>
      <c r="Z641" s="131"/>
      <c r="AA641" s="131"/>
      <c r="AB641" s="131"/>
      <c r="AC641" s="131"/>
      <c r="AD641" s="131"/>
      <c r="AE641" s="131"/>
      <c r="AF641" s="131"/>
    </row>
    <row r="642" ht="19.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131"/>
      <c r="Y642" s="131"/>
      <c r="Z642" s="131"/>
      <c r="AA642" s="131"/>
      <c r="AB642" s="131"/>
      <c r="AC642" s="131"/>
      <c r="AD642" s="131"/>
      <c r="AE642" s="131"/>
      <c r="AF642" s="131"/>
    </row>
    <row r="643" ht="19.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131"/>
      <c r="Y643" s="131"/>
      <c r="Z643" s="131"/>
      <c r="AA643" s="131"/>
      <c r="AB643" s="131"/>
      <c r="AC643" s="131"/>
      <c r="AD643" s="131"/>
      <c r="AE643" s="131"/>
      <c r="AF643" s="131"/>
    </row>
    <row r="644" ht="19.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131"/>
      <c r="Y644" s="131"/>
      <c r="Z644" s="131"/>
      <c r="AA644" s="131"/>
      <c r="AB644" s="131"/>
      <c r="AC644" s="131"/>
      <c r="AD644" s="131"/>
      <c r="AE644" s="131"/>
      <c r="AF644" s="131"/>
    </row>
    <row r="645" ht="19.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131"/>
      <c r="Y645" s="131"/>
      <c r="Z645" s="131"/>
      <c r="AA645" s="131"/>
      <c r="AB645" s="131"/>
      <c r="AC645" s="131"/>
      <c r="AD645" s="131"/>
      <c r="AE645" s="131"/>
      <c r="AF645" s="131"/>
    </row>
    <row r="646" ht="19.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131"/>
      <c r="Y646" s="131"/>
      <c r="Z646" s="131"/>
      <c r="AA646" s="131"/>
      <c r="AB646" s="131"/>
      <c r="AC646" s="131"/>
      <c r="AD646" s="131"/>
      <c r="AE646" s="131"/>
      <c r="AF646" s="131"/>
    </row>
    <row r="647" ht="19.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131"/>
      <c r="Y647" s="131"/>
      <c r="Z647" s="131"/>
      <c r="AA647" s="131"/>
      <c r="AB647" s="131"/>
      <c r="AC647" s="131"/>
      <c r="AD647" s="131"/>
      <c r="AE647" s="131"/>
      <c r="AF647" s="131"/>
    </row>
    <row r="648" ht="19.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131"/>
      <c r="Y648" s="131"/>
      <c r="Z648" s="131"/>
      <c r="AA648" s="131"/>
      <c r="AB648" s="131"/>
      <c r="AC648" s="131"/>
      <c r="AD648" s="131"/>
      <c r="AE648" s="131"/>
      <c r="AF648" s="131"/>
    </row>
    <row r="649" ht="19.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131"/>
      <c r="Y649" s="131"/>
      <c r="Z649" s="131"/>
      <c r="AA649" s="131"/>
      <c r="AB649" s="131"/>
      <c r="AC649" s="131"/>
      <c r="AD649" s="131"/>
      <c r="AE649" s="131"/>
      <c r="AF649" s="131"/>
    </row>
    <row r="650" ht="19.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131"/>
      <c r="Y650" s="131"/>
      <c r="Z650" s="131"/>
      <c r="AA650" s="131"/>
      <c r="AB650" s="131"/>
      <c r="AC650" s="131"/>
      <c r="AD650" s="131"/>
      <c r="AE650" s="131"/>
      <c r="AF650" s="131"/>
    </row>
    <row r="651" ht="19.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131"/>
      <c r="Y651" s="131"/>
      <c r="Z651" s="131"/>
      <c r="AA651" s="131"/>
      <c r="AB651" s="131"/>
      <c r="AC651" s="131"/>
      <c r="AD651" s="131"/>
      <c r="AE651" s="131"/>
      <c r="AF651" s="131"/>
    </row>
    <row r="652" ht="19.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131"/>
      <c r="Y652" s="131"/>
      <c r="Z652" s="131"/>
      <c r="AA652" s="131"/>
      <c r="AB652" s="131"/>
      <c r="AC652" s="131"/>
      <c r="AD652" s="131"/>
      <c r="AE652" s="131"/>
      <c r="AF652" s="131"/>
    </row>
    <row r="653" ht="19.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131"/>
      <c r="Y653" s="131"/>
      <c r="Z653" s="131"/>
      <c r="AA653" s="131"/>
      <c r="AB653" s="131"/>
      <c r="AC653" s="131"/>
      <c r="AD653" s="131"/>
      <c r="AE653" s="131"/>
      <c r="AF653" s="131"/>
    </row>
    <row r="654" ht="19.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131"/>
      <c r="Y654" s="131"/>
      <c r="Z654" s="131"/>
      <c r="AA654" s="131"/>
      <c r="AB654" s="131"/>
      <c r="AC654" s="131"/>
      <c r="AD654" s="131"/>
      <c r="AE654" s="131"/>
      <c r="AF654" s="131"/>
    </row>
    <row r="655" ht="19.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131"/>
      <c r="Y655" s="131"/>
      <c r="Z655" s="131"/>
      <c r="AA655" s="131"/>
      <c r="AB655" s="131"/>
      <c r="AC655" s="131"/>
      <c r="AD655" s="131"/>
      <c r="AE655" s="131"/>
      <c r="AF655" s="131"/>
    </row>
    <row r="656" ht="19.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131"/>
      <c r="Y656" s="131"/>
      <c r="Z656" s="131"/>
      <c r="AA656" s="131"/>
      <c r="AB656" s="131"/>
      <c r="AC656" s="131"/>
      <c r="AD656" s="131"/>
      <c r="AE656" s="131"/>
      <c r="AF656" s="131"/>
    </row>
    <row r="657" ht="19.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131"/>
      <c r="Y657" s="131"/>
      <c r="Z657" s="131"/>
      <c r="AA657" s="131"/>
      <c r="AB657" s="131"/>
      <c r="AC657" s="131"/>
      <c r="AD657" s="131"/>
      <c r="AE657" s="131"/>
      <c r="AF657" s="131"/>
    </row>
    <row r="658" ht="19.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131"/>
      <c r="Y658" s="131"/>
      <c r="Z658" s="131"/>
      <c r="AA658" s="131"/>
      <c r="AB658" s="131"/>
      <c r="AC658" s="131"/>
      <c r="AD658" s="131"/>
      <c r="AE658" s="131"/>
      <c r="AF658" s="131"/>
    </row>
    <row r="659" ht="19.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131"/>
      <c r="Y659" s="131"/>
      <c r="Z659" s="131"/>
      <c r="AA659" s="131"/>
      <c r="AB659" s="131"/>
      <c r="AC659" s="131"/>
      <c r="AD659" s="131"/>
      <c r="AE659" s="131"/>
      <c r="AF659" s="131"/>
    </row>
    <row r="660" ht="19.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131"/>
      <c r="Y660" s="131"/>
      <c r="Z660" s="131"/>
      <c r="AA660" s="131"/>
      <c r="AB660" s="131"/>
      <c r="AC660" s="131"/>
      <c r="AD660" s="131"/>
      <c r="AE660" s="131"/>
      <c r="AF660" s="131"/>
    </row>
    <row r="661" ht="19.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131"/>
      <c r="Y661" s="131"/>
      <c r="Z661" s="131"/>
      <c r="AA661" s="131"/>
      <c r="AB661" s="131"/>
      <c r="AC661" s="131"/>
      <c r="AD661" s="131"/>
      <c r="AE661" s="131"/>
      <c r="AF661" s="131"/>
    </row>
    <row r="662" ht="19.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131"/>
      <c r="Y662" s="131"/>
      <c r="Z662" s="131"/>
      <c r="AA662" s="131"/>
      <c r="AB662" s="131"/>
      <c r="AC662" s="131"/>
      <c r="AD662" s="131"/>
      <c r="AE662" s="131"/>
      <c r="AF662" s="131"/>
    </row>
    <row r="663" ht="19.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131"/>
      <c r="Y663" s="131"/>
      <c r="Z663" s="131"/>
      <c r="AA663" s="131"/>
      <c r="AB663" s="131"/>
      <c r="AC663" s="131"/>
      <c r="AD663" s="131"/>
      <c r="AE663" s="131"/>
      <c r="AF663" s="131"/>
    </row>
    <row r="664" ht="19.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131"/>
      <c r="Y664" s="131"/>
      <c r="Z664" s="131"/>
      <c r="AA664" s="131"/>
      <c r="AB664" s="131"/>
      <c r="AC664" s="131"/>
      <c r="AD664" s="131"/>
      <c r="AE664" s="131"/>
      <c r="AF664" s="131"/>
    </row>
    <row r="665" ht="19.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131"/>
      <c r="Y665" s="131"/>
      <c r="Z665" s="131"/>
      <c r="AA665" s="131"/>
      <c r="AB665" s="131"/>
      <c r="AC665" s="131"/>
      <c r="AD665" s="131"/>
      <c r="AE665" s="131"/>
      <c r="AF665" s="131"/>
    </row>
    <row r="666" ht="19.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131"/>
      <c r="Y666" s="131"/>
      <c r="Z666" s="131"/>
      <c r="AA666" s="131"/>
      <c r="AB666" s="131"/>
      <c r="AC666" s="131"/>
      <c r="AD666" s="131"/>
      <c r="AE666" s="131"/>
      <c r="AF666" s="131"/>
    </row>
    <row r="667" ht="19.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131"/>
      <c r="Y667" s="131"/>
      <c r="Z667" s="131"/>
      <c r="AA667" s="131"/>
      <c r="AB667" s="131"/>
      <c r="AC667" s="131"/>
      <c r="AD667" s="131"/>
      <c r="AE667" s="131"/>
      <c r="AF667" s="131"/>
    </row>
    <row r="668" ht="19.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131"/>
      <c r="Y668" s="131"/>
      <c r="Z668" s="131"/>
      <c r="AA668" s="131"/>
      <c r="AB668" s="131"/>
      <c r="AC668" s="131"/>
      <c r="AD668" s="131"/>
      <c r="AE668" s="131"/>
      <c r="AF668" s="131"/>
    </row>
    <row r="669" ht="19.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131"/>
      <c r="Y669" s="131"/>
      <c r="Z669" s="131"/>
      <c r="AA669" s="131"/>
      <c r="AB669" s="131"/>
      <c r="AC669" s="131"/>
      <c r="AD669" s="131"/>
      <c r="AE669" s="131"/>
      <c r="AF669" s="131"/>
    </row>
    <row r="670" ht="19.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131"/>
      <c r="Y670" s="131"/>
      <c r="Z670" s="131"/>
      <c r="AA670" s="131"/>
      <c r="AB670" s="131"/>
      <c r="AC670" s="131"/>
      <c r="AD670" s="131"/>
      <c r="AE670" s="131"/>
      <c r="AF670" s="131"/>
    </row>
    <row r="671" ht="19.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131"/>
      <c r="Y671" s="131"/>
      <c r="Z671" s="131"/>
      <c r="AA671" s="131"/>
      <c r="AB671" s="131"/>
      <c r="AC671" s="131"/>
      <c r="AD671" s="131"/>
      <c r="AE671" s="131"/>
      <c r="AF671" s="131"/>
    </row>
    <row r="672" ht="19.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131"/>
      <c r="Y672" s="131"/>
      <c r="Z672" s="131"/>
      <c r="AA672" s="131"/>
      <c r="AB672" s="131"/>
      <c r="AC672" s="131"/>
      <c r="AD672" s="131"/>
      <c r="AE672" s="131"/>
      <c r="AF672" s="131"/>
    </row>
    <row r="673" ht="19.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131"/>
      <c r="Y673" s="131"/>
      <c r="Z673" s="131"/>
      <c r="AA673" s="131"/>
      <c r="AB673" s="131"/>
      <c r="AC673" s="131"/>
      <c r="AD673" s="131"/>
      <c r="AE673" s="131"/>
      <c r="AF673" s="131"/>
    </row>
    <row r="674" ht="19.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131"/>
      <c r="Y674" s="131"/>
      <c r="Z674" s="131"/>
      <c r="AA674" s="131"/>
      <c r="AB674" s="131"/>
      <c r="AC674" s="131"/>
      <c r="AD674" s="131"/>
      <c r="AE674" s="131"/>
      <c r="AF674" s="131"/>
    </row>
    <row r="675" ht="19.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131"/>
      <c r="Y675" s="131"/>
      <c r="Z675" s="131"/>
      <c r="AA675" s="131"/>
      <c r="AB675" s="131"/>
      <c r="AC675" s="131"/>
      <c r="AD675" s="131"/>
      <c r="AE675" s="131"/>
      <c r="AF675" s="131"/>
    </row>
    <row r="676" ht="19.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131"/>
      <c r="Y676" s="131"/>
      <c r="Z676" s="131"/>
      <c r="AA676" s="131"/>
      <c r="AB676" s="131"/>
      <c r="AC676" s="131"/>
      <c r="AD676" s="131"/>
      <c r="AE676" s="131"/>
      <c r="AF676" s="131"/>
    </row>
    <row r="677" ht="19.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131"/>
      <c r="Y677" s="131"/>
      <c r="Z677" s="131"/>
      <c r="AA677" s="131"/>
      <c r="AB677" s="131"/>
      <c r="AC677" s="131"/>
      <c r="AD677" s="131"/>
      <c r="AE677" s="131"/>
      <c r="AF677" s="131"/>
    </row>
    <row r="678" ht="19.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131"/>
      <c r="Y678" s="131"/>
      <c r="Z678" s="131"/>
      <c r="AA678" s="131"/>
      <c r="AB678" s="131"/>
      <c r="AC678" s="131"/>
      <c r="AD678" s="131"/>
      <c r="AE678" s="131"/>
      <c r="AF678" s="131"/>
    </row>
    <row r="679" ht="19.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131"/>
      <c r="Y679" s="131"/>
      <c r="Z679" s="131"/>
      <c r="AA679" s="131"/>
      <c r="AB679" s="131"/>
      <c r="AC679" s="131"/>
      <c r="AD679" s="131"/>
      <c r="AE679" s="131"/>
      <c r="AF679" s="131"/>
    </row>
    <row r="680" ht="19.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131"/>
      <c r="Y680" s="131"/>
      <c r="Z680" s="131"/>
      <c r="AA680" s="131"/>
      <c r="AB680" s="131"/>
      <c r="AC680" s="131"/>
      <c r="AD680" s="131"/>
      <c r="AE680" s="131"/>
      <c r="AF680" s="131"/>
    </row>
    <row r="681" ht="19.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131"/>
      <c r="Y681" s="131"/>
      <c r="Z681" s="131"/>
      <c r="AA681" s="131"/>
      <c r="AB681" s="131"/>
      <c r="AC681" s="131"/>
      <c r="AD681" s="131"/>
      <c r="AE681" s="131"/>
      <c r="AF681" s="131"/>
    </row>
    <row r="682" ht="19.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131"/>
      <c r="Y682" s="131"/>
      <c r="Z682" s="131"/>
      <c r="AA682" s="131"/>
      <c r="AB682" s="131"/>
      <c r="AC682" s="131"/>
      <c r="AD682" s="131"/>
      <c r="AE682" s="131"/>
      <c r="AF682" s="131"/>
    </row>
    <row r="683" ht="19.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131"/>
      <c r="Y683" s="131"/>
      <c r="Z683" s="131"/>
      <c r="AA683" s="131"/>
      <c r="AB683" s="131"/>
      <c r="AC683" s="131"/>
      <c r="AD683" s="131"/>
      <c r="AE683" s="131"/>
      <c r="AF683" s="131"/>
    </row>
    <row r="684" ht="19.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131"/>
      <c r="Y684" s="131"/>
      <c r="Z684" s="131"/>
      <c r="AA684" s="131"/>
      <c r="AB684" s="131"/>
      <c r="AC684" s="131"/>
      <c r="AD684" s="131"/>
      <c r="AE684" s="131"/>
      <c r="AF684" s="131"/>
    </row>
    <row r="685" ht="19.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131"/>
      <c r="Y685" s="131"/>
      <c r="Z685" s="131"/>
      <c r="AA685" s="131"/>
      <c r="AB685" s="131"/>
      <c r="AC685" s="131"/>
      <c r="AD685" s="131"/>
      <c r="AE685" s="131"/>
      <c r="AF685" s="131"/>
    </row>
    <row r="686" ht="19.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131"/>
      <c r="Y686" s="131"/>
      <c r="Z686" s="131"/>
      <c r="AA686" s="131"/>
      <c r="AB686" s="131"/>
      <c r="AC686" s="131"/>
      <c r="AD686" s="131"/>
      <c r="AE686" s="131"/>
      <c r="AF686" s="131"/>
    </row>
    <row r="687" ht="19.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131"/>
      <c r="Y687" s="131"/>
      <c r="Z687" s="131"/>
      <c r="AA687" s="131"/>
      <c r="AB687" s="131"/>
      <c r="AC687" s="131"/>
      <c r="AD687" s="131"/>
      <c r="AE687" s="131"/>
      <c r="AF687" s="131"/>
    </row>
    <row r="688" ht="19.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131"/>
      <c r="Y688" s="131"/>
      <c r="Z688" s="131"/>
      <c r="AA688" s="131"/>
      <c r="AB688" s="131"/>
      <c r="AC688" s="131"/>
      <c r="AD688" s="131"/>
      <c r="AE688" s="131"/>
      <c r="AF688" s="131"/>
    </row>
    <row r="689" ht="19.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131"/>
      <c r="Y689" s="131"/>
      <c r="Z689" s="131"/>
      <c r="AA689" s="131"/>
      <c r="AB689" s="131"/>
      <c r="AC689" s="131"/>
      <c r="AD689" s="131"/>
      <c r="AE689" s="131"/>
      <c r="AF689" s="131"/>
    </row>
    <row r="690" ht="19.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131"/>
      <c r="Y690" s="131"/>
      <c r="Z690" s="131"/>
      <c r="AA690" s="131"/>
      <c r="AB690" s="131"/>
      <c r="AC690" s="131"/>
      <c r="AD690" s="131"/>
      <c r="AE690" s="131"/>
      <c r="AF690" s="131"/>
    </row>
    <row r="691" ht="19.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131"/>
      <c r="Y691" s="131"/>
      <c r="Z691" s="131"/>
      <c r="AA691" s="131"/>
      <c r="AB691" s="131"/>
      <c r="AC691" s="131"/>
      <c r="AD691" s="131"/>
      <c r="AE691" s="131"/>
      <c r="AF691" s="131"/>
    </row>
    <row r="692" ht="19.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131"/>
      <c r="Y692" s="131"/>
      <c r="Z692" s="131"/>
      <c r="AA692" s="131"/>
      <c r="AB692" s="131"/>
      <c r="AC692" s="131"/>
      <c r="AD692" s="131"/>
      <c r="AE692" s="131"/>
      <c r="AF692" s="131"/>
    </row>
    <row r="693" ht="19.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131"/>
      <c r="Y693" s="131"/>
      <c r="Z693" s="131"/>
      <c r="AA693" s="131"/>
      <c r="AB693" s="131"/>
      <c r="AC693" s="131"/>
      <c r="AD693" s="131"/>
      <c r="AE693" s="131"/>
      <c r="AF693" s="131"/>
    </row>
    <row r="694" ht="19.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131"/>
      <c r="Y694" s="131"/>
      <c r="Z694" s="131"/>
      <c r="AA694" s="131"/>
      <c r="AB694" s="131"/>
      <c r="AC694" s="131"/>
      <c r="AD694" s="131"/>
      <c r="AE694" s="131"/>
      <c r="AF694" s="131"/>
    </row>
    <row r="695" ht="19.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131"/>
      <c r="Y695" s="131"/>
      <c r="Z695" s="131"/>
      <c r="AA695" s="131"/>
      <c r="AB695" s="131"/>
      <c r="AC695" s="131"/>
      <c r="AD695" s="131"/>
      <c r="AE695" s="131"/>
      <c r="AF695" s="131"/>
    </row>
    <row r="696" ht="19.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131"/>
      <c r="Y696" s="131"/>
      <c r="Z696" s="131"/>
      <c r="AA696" s="131"/>
      <c r="AB696" s="131"/>
      <c r="AC696" s="131"/>
      <c r="AD696" s="131"/>
      <c r="AE696" s="131"/>
      <c r="AF696" s="131"/>
    </row>
    <row r="697" ht="19.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131"/>
      <c r="Y697" s="131"/>
      <c r="Z697" s="131"/>
      <c r="AA697" s="131"/>
      <c r="AB697" s="131"/>
      <c r="AC697" s="131"/>
      <c r="AD697" s="131"/>
      <c r="AE697" s="131"/>
      <c r="AF697" s="131"/>
    </row>
    <row r="698" ht="19.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131"/>
      <c r="Y698" s="131"/>
      <c r="Z698" s="131"/>
      <c r="AA698" s="131"/>
      <c r="AB698" s="131"/>
      <c r="AC698" s="131"/>
      <c r="AD698" s="131"/>
      <c r="AE698" s="131"/>
      <c r="AF698" s="131"/>
    </row>
    <row r="699" ht="19.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131"/>
      <c r="Y699" s="131"/>
      <c r="Z699" s="131"/>
      <c r="AA699" s="131"/>
      <c r="AB699" s="131"/>
      <c r="AC699" s="131"/>
      <c r="AD699" s="131"/>
      <c r="AE699" s="131"/>
      <c r="AF699" s="131"/>
    </row>
    <row r="700" ht="19.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131"/>
      <c r="Y700" s="131"/>
      <c r="Z700" s="131"/>
      <c r="AA700" s="131"/>
      <c r="AB700" s="131"/>
      <c r="AC700" s="131"/>
      <c r="AD700" s="131"/>
      <c r="AE700" s="131"/>
      <c r="AF700" s="131"/>
    </row>
    <row r="701" ht="19.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131"/>
      <c r="Y701" s="131"/>
      <c r="Z701" s="131"/>
      <c r="AA701" s="131"/>
      <c r="AB701" s="131"/>
      <c r="AC701" s="131"/>
      <c r="AD701" s="131"/>
      <c r="AE701" s="131"/>
      <c r="AF701" s="131"/>
    </row>
    <row r="702" ht="19.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131"/>
      <c r="Y702" s="131"/>
      <c r="Z702" s="131"/>
      <c r="AA702" s="131"/>
      <c r="AB702" s="131"/>
      <c r="AC702" s="131"/>
      <c r="AD702" s="131"/>
      <c r="AE702" s="131"/>
      <c r="AF702" s="131"/>
    </row>
    <row r="703" ht="19.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131"/>
      <c r="Y703" s="131"/>
      <c r="Z703" s="131"/>
      <c r="AA703" s="131"/>
      <c r="AB703" s="131"/>
      <c r="AC703" s="131"/>
      <c r="AD703" s="131"/>
      <c r="AE703" s="131"/>
      <c r="AF703" s="131"/>
    </row>
    <row r="704" ht="19.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131"/>
      <c r="Y704" s="131"/>
      <c r="Z704" s="131"/>
      <c r="AA704" s="131"/>
      <c r="AB704" s="131"/>
      <c r="AC704" s="131"/>
      <c r="AD704" s="131"/>
      <c r="AE704" s="131"/>
      <c r="AF704" s="131"/>
    </row>
    <row r="705" ht="19.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131"/>
      <c r="Y705" s="131"/>
      <c r="Z705" s="131"/>
      <c r="AA705" s="131"/>
      <c r="AB705" s="131"/>
      <c r="AC705" s="131"/>
      <c r="AD705" s="131"/>
      <c r="AE705" s="131"/>
      <c r="AF705" s="131"/>
    </row>
    <row r="706" ht="19.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131"/>
      <c r="Y706" s="131"/>
      <c r="Z706" s="131"/>
      <c r="AA706" s="131"/>
      <c r="AB706" s="131"/>
      <c r="AC706" s="131"/>
      <c r="AD706" s="131"/>
      <c r="AE706" s="131"/>
      <c r="AF706" s="131"/>
    </row>
    <row r="707" ht="19.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131"/>
      <c r="Y707" s="131"/>
      <c r="Z707" s="131"/>
      <c r="AA707" s="131"/>
      <c r="AB707" s="131"/>
      <c r="AC707" s="131"/>
      <c r="AD707" s="131"/>
      <c r="AE707" s="131"/>
      <c r="AF707" s="131"/>
    </row>
    <row r="708" ht="19.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131"/>
      <c r="Y708" s="131"/>
      <c r="Z708" s="131"/>
      <c r="AA708" s="131"/>
      <c r="AB708" s="131"/>
      <c r="AC708" s="131"/>
      <c r="AD708" s="131"/>
      <c r="AE708" s="131"/>
      <c r="AF708" s="131"/>
    </row>
    <row r="709" ht="19.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131"/>
      <c r="Y709" s="131"/>
      <c r="Z709" s="131"/>
      <c r="AA709" s="131"/>
      <c r="AB709" s="131"/>
      <c r="AC709" s="131"/>
      <c r="AD709" s="131"/>
      <c r="AE709" s="131"/>
      <c r="AF709" s="131"/>
    </row>
    <row r="710" ht="19.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131"/>
      <c r="Y710" s="131"/>
      <c r="Z710" s="131"/>
      <c r="AA710" s="131"/>
      <c r="AB710" s="131"/>
      <c r="AC710" s="131"/>
      <c r="AD710" s="131"/>
      <c r="AE710" s="131"/>
      <c r="AF710" s="131"/>
    </row>
    <row r="711" ht="19.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131"/>
      <c r="Y711" s="131"/>
      <c r="Z711" s="131"/>
      <c r="AA711" s="131"/>
      <c r="AB711" s="131"/>
      <c r="AC711" s="131"/>
      <c r="AD711" s="131"/>
      <c r="AE711" s="131"/>
      <c r="AF711" s="131"/>
    </row>
    <row r="712" ht="19.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131"/>
      <c r="Y712" s="131"/>
      <c r="Z712" s="131"/>
      <c r="AA712" s="131"/>
      <c r="AB712" s="131"/>
      <c r="AC712" s="131"/>
      <c r="AD712" s="131"/>
      <c r="AE712" s="131"/>
      <c r="AF712" s="131"/>
    </row>
    <row r="713" ht="19.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131"/>
      <c r="Y713" s="131"/>
      <c r="Z713" s="131"/>
      <c r="AA713" s="131"/>
      <c r="AB713" s="131"/>
      <c r="AC713" s="131"/>
      <c r="AD713" s="131"/>
      <c r="AE713" s="131"/>
      <c r="AF713" s="131"/>
    </row>
    <row r="714" ht="19.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131"/>
      <c r="Y714" s="131"/>
      <c r="Z714" s="131"/>
      <c r="AA714" s="131"/>
      <c r="AB714" s="131"/>
      <c r="AC714" s="131"/>
      <c r="AD714" s="131"/>
      <c r="AE714" s="131"/>
      <c r="AF714" s="131"/>
    </row>
    <row r="715" ht="19.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131"/>
      <c r="Y715" s="131"/>
      <c r="Z715" s="131"/>
      <c r="AA715" s="131"/>
      <c r="AB715" s="131"/>
      <c r="AC715" s="131"/>
      <c r="AD715" s="131"/>
      <c r="AE715" s="131"/>
      <c r="AF715" s="131"/>
    </row>
    <row r="716" ht="19.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131"/>
      <c r="Y716" s="131"/>
      <c r="Z716" s="131"/>
      <c r="AA716" s="131"/>
      <c r="AB716" s="131"/>
      <c r="AC716" s="131"/>
      <c r="AD716" s="131"/>
      <c r="AE716" s="131"/>
      <c r="AF716" s="131"/>
    </row>
    <row r="717" ht="19.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131"/>
      <c r="Y717" s="131"/>
      <c r="Z717" s="131"/>
      <c r="AA717" s="131"/>
      <c r="AB717" s="131"/>
      <c r="AC717" s="131"/>
      <c r="AD717" s="131"/>
      <c r="AE717" s="131"/>
      <c r="AF717" s="131"/>
    </row>
    <row r="718" ht="19.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131"/>
      <c r="Y718" s="131"/>
      <c r="Z718" s="131"/>
      <c r="AA718" s="131"/>
      <c r="AB718" s="131"/>
      <c r="AC718" s="131"/>
      <c r="AD718" s="131"/>
      <c r="AE718" s="131"/>
      <c r="AF718" s="131"/>
    </row>
    <row r="719" ht="19.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131"/>
      <c r="Y719" s="131"/>
      <c r="Z719" s="131"/>
      <c r="AA719" s="131"/>
      <c r="AB719" s="131"/>
      <c r="AC719" s="131"/>
      <c r="AD719" s="131"/>
      <c r="AE719" s="131"/>
      <c r="AF719" s="131"/>
    </row>
    <row r="720" ht="19.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131"/>
      <c r="Y720" s="131"/>
      <c r="Z720" s="131"/>
      <c r="AA720" s="131"/>
      <c r="AB720" s="131"/>
      <c r="AC720" s="131"/>
      <c r="AD720" s="131"/>
      <c r="AE720" s="131"/>
      <c r="AF720" s="131"/>
    </row>
    <row r="721" ht="19.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131"/>
      <c r="Y721" s="131"/>
      <c r="Z721" s="131"/>
      <c r="AA721" s="131"/>
      <c r="AB721" s="131"/>
      <c r="AC721" s="131"/>
      <c r="AD721" s="131"/>
      <c r="AE721" s="131"/>
      <c r="AF721" s="131"/>
    </row>
    <row r="722" ht="19.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131"/>
      <c r="Y722" s="131"/>
      <c r="Z722" s="131"/>
      <c r="AA722" s="131"/>
      <c r="AB722" s="131"/>
      <c r="AC722" s="131"/>
      <c r="AD722" s="131"/>
      <c r="AE722" s="131"/>
      <c r="AF722" s="131"/>
    </row>
    <row r="723" ht="19.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131"/>
      <c r="Y723" s="131"/>
      <c r="Z723" s="131"/>
      <c r="AA723" s="131"/>
      <c r="AB723" s="131"/>
      <c r="AC723" s="131"/>
      <c r="AD723" s="131"/>
      <c r="AE723" s="131"/>
      <c r="AF723" s="131"/>
    </row>
    <row r="724" ht="19.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131"/>
      <c r="Y724" s="131"/>
      <c r="Z724" s="131"/>
      <c r="AA724" s="131"/>
      <c r="AB724" s="131"/>
      <c r="AC724" s="131"/>
      <c r="AD724" s="131"/>
      <c r="AE724" s="131"/>
      <c r="AF724" s="131"/>
    </row>
    <row r="725" ht="19.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131"/>
      <c r="Y725" s="131"/>
      <c r="Z725" s="131"/>
      <c r="AA725" s="131"/>
      <c r="AB725" s="131"/>
      <c r="AC725" s="131"/>
      <c r="AD725" s="131"/>
      <c r="AE725" s="131"/>
      <c r="AF725" s="131"/>
    </row>
    <row r="726" ht="19.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131"/>
      <c r="Y726" s="131"/>
      <c r="Z726" s="131"/>
      <c r="AA726" s="131"/>
      <c r="AB726" s="131"/>
      <c r="AC726" s="131"/>
      <c r="AD726" s="131"/>
      <c r="AE726" s="131"/>
      <c r="AF726" s="131"/>
    </row>
    <row r="727" ht="19.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131"/>
      <c r="Y727" s="131"/>
      <c r="Z727" s="131"/>
      <c r="AA727" s="131"/>
      <c r="AB727" s="131"/>
      <c r="AC727" s="131"/>
      <c r="AD727" s="131"/>
      <c r="AE727" s="131"/>
      <c r="AF727" s="131"/>
    </row>
    <row r="728" ht="19.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131"/>
      <c r="Y728" s="131"/>
      <c r="Z728" s="131"/>
      <c r="AA728" s="131"/>
      <c r="AB728" s="131"/>
      <c r="AC728" s="131"/>
      <c r="AD728" s="131"/>
      <c r="AE728" s="131"/>
      <c r="AF728" s="131"/>
    </row>
    <row r="729" ht="19.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131"/>
      <c r="Y729" s="131"/>
      <c r="Z729" s="131"/>
      <c r="AA729" s="131"/>
      <c r="AB729" s="131"/>
      <c r="AC729" s="131"/>
      <c r="AD729" s="131"/>
      <c r="AE729" s="131"/>
      <c r="AF729" s="131"/>
    </row>
    <row r="730" ht="19.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131"/>
      <c r="Y730" s="131"/>
      <c r="Z730" s="131"/>
      <c r="AA730" s="131"/>
      <c r="AB730" s="131"/>
      <c r="AC730" s="131"/>
      <c r="AD730" s="131"/>
      <c r="AE730" s="131"/>
      <c r="AF730" s="131"/>
    </row>
    <row r="731" ht="19.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131"/>
      <c r="Y731" s="131"/>
      <c r="Z731" s="131"/>
      <c r="AA731" s="131"/>
      <c r="AB731" s="131"/>
      <c r="AC731" s="131"/>
      <c r="AD731" s="131"/>
      <c r="AE731" s="131"/>
      <c r="AF731" s="131"/>
    </row>
    <row r="732" ht="19.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131"/>
      <c r="Y732" s="131"/>
      <c r="Z732" s="131"/>
      <c r="AA732" s="131"/>
      <c r="AB732" s="131"/>
      <c r="AC732" s="131"/>
      <c r="AD732" s="131"/>
      <c r="AE732" s="131"/>
      <c r="AF732" s="131"/>
    </row>
    <row r="733" ht="19.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131"/>
      <c r="Y733" s="131"/>
      <c r="Z733" s="131"/>
      <c r="AA733" s="131"/>
      <c r="AB733" s="131"/>
      <c r="AC733" s="131"/>
      <c r="AD733" s="131"/>
      <c r="AE733" s="131"/>
      <c r="AF733" s="131"/>
    </row>
    <row r="734" ht="19.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131"/>
      <c r="Y734" s="131"/>
      <c r="Z734" s="131"/>
      <c r="AA734" s="131"/>
      <c r="AB734" s="131"/>
      <c r="AC734" s="131"/>
      <c r="AD734" s="131"/>
      <c r="AE734" s="131"/>
      <c r="AF734" s="131"/>
    </row>
    <row r="735" ht="19.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131"/>
      <c r="Y735" s="131"/>
      <c r="Z735" s="131"/>
      <c r="AA735" s="131"/>
      <c r="AB735" s="131"/>
      <c r="AC735" s="131"/>
      <c r="AD735" s="131"/>
      <c r="AE735" s="131"/>
      <c r="AF735" s="131"/>
    </row>
    <row r="736" ht="19.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131"/>
      <c r="Y736" s="131"/>
      <c r="Z736" s="131"/>
      <c r="AA736" s="131"/>
      <c r="AB736" s="131"/>
      <c r="AC736" s="131"/>
      <c r="AD736" s="131"/>
      <c r="AE736" s="131"/>
      <c r="AF736" s="131"/>
    </row>
    <row r="737" ht="19.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131"/>
      <c r="Y737" s="131"/>
      <c r="Z737" s="131"/>
      <c r="AA737" s="131"/>
      <c r="AB737" s="131"/>
      <c r="AC737" s="131"/>
      <c r="AD737" s="131"/>
      <c r="AE737" s="131"/>
      <c r="AF737" s="131"/>
    </row>
    <row r="738" ht="19.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131"/>
      <c r="Y738" s="131"/>
      <c r="Z738" s="131"/>
      <c r="AA738" s="131"/>
      <c r="AB738" s="131"/>
      <c r="AC738" s="131"/>
      <c r="AD738" s="131"/>
      <c r="AE738" s="131"/>
      <c r="AF738" s="131"/>
    </row>
    <row r="739" ht="19.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131"/>
      <c r="Y739" s="131"/>
      <c r="Z739" s="131"/>
      <c r="AA739" s="131"/>
      <c r="AB739" s="131"/>
      <c r="AC739" s="131"/>
      <c r="AD739" s="131"/>
      <c r="AE739" s="131"/>
      <c r="AF739" s="131"/>
    </row>
    <row r="740" ht="19.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131"/>
      <c r="Y740" s="131"/>
      <c r="Z740" s="131"/>
      <c r="AA740" s="131"/>
      <c r="AB740" s="131"/>
      <c r="AC740" s="131"/>
      <c r="AD740" s="131"/>
      <c r="AE740" s="131"/>
      <c r="AF740" s="131"/>
    </row>
    <row r="741" ht="19.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131"/>
      <c r="Y741" s="131"/>
      <c r="Z741" s="131"/>
      <c r="AA741" s="131"/>
      <c r="AB741" s="131"/>
      <c r="AC741" s="131"/>
      <c r="AD741" s="131"/>
      <c r="AE741" s="131"/>
      <c r="AF741" s="131"/>
    </row>
    <row r="742" ht="19.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131"/>
      <c r="Y742" s="131"/>
      <c r="Z742" s="131"/>
      <c r="AA742" s="131"/>
      <c r="AB742" s="131"/>
      <c r="AC742" s="131"/>
      <c r="AD742" s="131"/>
      <c r="AE742" s="131"/>
      <c r="AF742" s="131"/>
    </row>
    <row r="743" ht="19.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131"/>
      <c r="Y743" s="131"/>
      <c r="Z743" s="131"/>
      <c r="AA743" s="131"/>
      <c r="AB743" s="131"/>
      <c r="AC743" s="131"/>
      <c r="AD743" s="131"/>
      <c r="AE743" s="131"/>
      <c r="AF743" s="131"/>
    </row>
    <row r="744" ht="19.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131"/>
      <c r="Y744" s="131"/>
      <c r="Z744" s="131"/>
      <c r="AA744" s="131"/>
      <c r="AB744" s="131"/>
      <c r="AC744" s="131"/>
      <c r="AD744" s="131"/>
      <c r="AE744" s="131"/>
      <c r="AF744" s="131"/>
    </row>
    <row r="745" ht="19.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131"/>
      <c r="Y745" s="131"/>
      <c r="Z745" s="131"/>
      <c r="AA745" s="131"/>
      <c r="AB745" s="131"/>
      <c r="AC745" s="131"/>
      <c r="AD745" s="131"/>
      <c r="AE745" s="131"/>
      <c r="AF745" s="131"/>
    </row>
    <row r="746" ht="19.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131"/>
      <c r="Y746" s="131"/>
      <c r="Z746" s="131"/>
      <c r="AA746" s="131"/>
      <c r="AB746" s="131"/>
      <c r="AC746" s="131"/>
      <c r="AD746" s="131"/>
      <c r="AE746" s="131"/>
      <c r="AF746" s="131"/>
    </row>
    <row r="747" ht="19.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131"/>
      <c r="Y747" s="131"/>
      <c r="Z747" s="131"/>
      <c r="AA747" s="131"/>
      <c r="AB747" s="131"/>
      <c r="AC747" s="131"/>
      <c r="AD747" s="131"/>
      <c r="AE747" s="131"/>
      <c r="AF747" s="131"/>
    </row>
    <row r="748" ht="19.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131"/>
      <c r="Y748" s="131"/>
      <c r="Z748" s="131"/>
      <c r="AA748" s="131"/>
      <c r="AB748" s="131"/>
      <c r="AC748" s="131"/>
      <c r="AD748" s="131"/>
      <c r="AE748" s="131"/>
      <c r="AF748" s="131"/>
    </row>
    <row r="749" ht="19.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131"/>
      <c r="Y749" s="131"/>
      <c r="Z749" s="131"/>
      <c r="AA749" s="131"/>
      <c r="AB749" s="131"/>
      <c r="AC749" s="131"/>
      <c r="AD749" s="131"/>
      <c r="AE749" s="131"/>
      <c r="AF749" s="131"/>
    </row>
    <row r="750" ht="19.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131"/>
      <c r="Y750" s="131"/>
      <c r="Z750" s="131"/>
      <c r="AA750" s="131"/>
      <c r="AB750" s="131"/>
      <c r="AC750" s="131"/>
      <c r="AD750" s="131"/>
      <c r="AE750" s="131"/>
      <c r="AF750" s="131"/>
    </row>
    <row r="751" ht="19.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131"/>
      <c r="Y751" s="131"/>
      <c r="Z751" s="131"/>
      <c r="AA751" s="131"/>
      <c r="AB751" s="131"/>
      <c r="AC751" s="131"/>
      <c r="AD751" s="131"/>
      <c r="AE751" s="131"/>
      <c r="AF751" s="131"/>
    </row>
    <row r="752" ht="19.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131"/>
      <c r="Y752" s="131"/>
      <c r="Z752" s="131"/>
      <c r="AA752" s="131"/>
      <c r="AB752" s="131"/>
      <c r="AC752" s="131"/>
      <c r="AD752" s="131"/>
      <c r="AE752" s="131"/>
      <c r="AF752" s="131"/>
    </row>
    <row r="753" ht="19.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131"/>
      <c r="Y753" s="131"/>
      <c r="Z753" s="131"/>
      <c r="AA753" s="131"/>
      <c r="AB753" s="131"/>
      <c r="AC753" s="131"/>
      <c r="AD753" s="131"/>
      <c r="AE753" s="131"/>
      <c r="AF753" s="131"/>
    </row>
    <row r="754" ht="19.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131"/>
      <c r="Y754" s="131"/>
      <c r="Z754" s="131"/>
      <c r="AA754" s="131"/>
      <c r="AB754" s="131"/>
      <c r="AC754" s="131"/>
      <c r="AD754" s="131"/>
      <c r="AE754" s="131"/>
      <c r="AF754" s="131"/>
    </row>
    <row r="755" ht="19.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131"/>
      <c r="Y755" s="131"/>
      <c r="Z755" s="131"/>
      <c r="AA755" s="131"/>
      <c r="AB755" s="131"/>
      <c r="AC755" s="131"/>
      <c r="AD755" s="131"/>
      <c r="AE755" s="131"/>
      <c r="AF755" s="131"/>
    </row>
    <row r="756" ht="19.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131"/>
      <c r="Y756" s="131"/>
      <c r="Z756" s="131"/>
      <c r="AA756" s="131"/>
      <c r="AB756" s="131"/>
      <c r="AC756" s="131"/>
      <c r="AD756" s="131"/>
      <c r="AE756" s="131"/>
      <c r="AF756" s="131"/>
    </row>
    <row r="757" ht="19.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131"/>
      <c r="Y757" s="131"/>
      <c r="Z757" s="131"/>
      <c r="AA757" s="131"/>
      <c r="AB757" s="131"/>
      <c r="AC757" s="131"/>
      <c r="AD757" s="131"/>
      <c r="AE757" s="131"/>
      <c r="AF757" s="131"/>
    </row>
    <row r="758" ht="19.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131"/>
      <c r="Y758" s="131"/>
      <c r="Z758" s="131"/>
      <c r="AA758" s="131"/>
      <c r="AB758" s="131"/>
      <c r="AC758" s="131"/>
      <c r="AD758" s="131"/>
      <c r="AE758" s="131"/>
      <c r="AF758" s="131"/>
    </row>
    <row r="759" ht="19.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131"/>
      <c r="Y759" s="131"/>
      <c r="Z759" s="131"/>
      <c r="AA759" s="131"/>
      <c r="AB759" s="131"/>
      <c r="AC759" s="131"/>
      <c r="AD759" s="131"/>
      <c r="AE759" s="131"/>
      <c r="AF759" s="131"/>
    </row>
    <row r="760" ht="19.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131"/>
      <c r="Y760" s="131"/>
      <c r="Z760" s="131"/>
      <c r="AA760" s="131"/>
      <c r="AB760" s="131"/>
      <c r="AC760" s="131"/>
      <c r="AD760" s="131"/>
      <c r="AE760" s="131"/>
      <c r="AF760" s="131"/>
    </row>
    <row r="761" ht="19.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131"/>
      <c r="Y761" s="131"/>
      <c r="Z761" s="131"/>
      <c r="AA761" s="131"/>
      <c r="AB761" s="131"/>
      <c r="AC761" s="131"/>
      <c r="AD761" s="131"/>
      <c r="AE761" s="131"/>
      <c r="AF761" s="131"/>
    </row>
    <row r="762" ht="19.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131"/>
      <c r="Y762" s="131"/>
      <c r="Z762" s="131"/>
      <c r="AA762" s="131"/>
      <c r="AB762" s="131"/>
      <c r="AC762" s="131"/>
      <c r="AD762" s="131"/>
      <c r="AE762" s="131"/>
      <c r="AF762" s="131"/>
    </row>
    <row r="763" ht="19.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131"/>
      <c r="Y763" s="131"/>
      <c r="Z763" s="131"/>
      <c r="AA763" s="131"/>
      <c r="AB763" s="131"/>
      <c r="AC763" s="131"/>
      <c r="AD763" s="131"/>
      <c r="AE763" s="131"/>
      <c r="AF763" s="131"/>
    </row>
    <row r="764" ht="19.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131"/>
      <c r="Y764" s="131"/>
      <c r="Z764" s="131"/>
      <c r="AA764" s="131"/>
      <c r="AB764" s="131"/>
      <c r="AC764" s="131"/>
      <c r="AD764" s="131"/>
      <c r="AE764" s="131"/>
      <c r="AF764" s="131"/>
    </row>
    <row r="765" ht="19.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131"/>
      <c r="Y765" s="131"/>
      <c r="Z765" s="131"/>
      <c r="AA765" s="131"/>
      <c r="AB765" s="131"/>
      <c r="AC765" s="131"/>
      <c r="AD765" s="131"/>
      <c r="AE765" s="131"/>
      <c r="AF765" s="131"/>
    </row>
    <row r="766" ht="19.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131"/>
      <c r="Y766" s="131"/>
      <c r="Z766" s="131"/>
      <c r="AA766" s="131"/>
      <c r="AB766" s="131"/>
      <c r="AC766" s="131"/>
      <c r="AD766" s="131"/>
      <c r="AE766" s="131"/>
      <c r="AF766" s="131"/>
    </row>
    <row r="767" ht="19.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131"/>
      <c r="Y767" s="131"/>
      <c r="Z767" s="131"/>
      <c r="AA767" s="131"/>
      <c r="AB767" s="131"/>
      <c r="AC767" s="131"/>
      <c r="AD767" s="131"/>
      <c r="AE767" s="131"/>
      <c r="AF767" s="131"/>
    </row>
    <row r="768" ht="19.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131"/>
      <c r="Y768" s="131"/>
      <c r="Z768" s="131"/>
      <c r="AA768" s="131"/>
      <c r="AB768" s="131"/>
      <c r="AC768" s="131"/>
      <c r="AD768" s="131"/>
      <c r="AE768" s="131"/>
      <c r="AF768" s="131"/>
    </row>
    <row r="769" ht="19.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131"/>
      <c r="Y769" s="131"/>
      <c r="Z769" s="131"/>
      <c r="AA769" s="131"/>
      <c r="AB769" s="131"/>
      <c r="AC769" s="131"/>
      <c r="AD769" s="131"/>
      <c r="AE769" s="131"/>
      <c r="AF769" s="131"/>
    </row>
    <row r="770" ht="19.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131"/>
      <c r="Y770" s="131"/>
      <c r="Z770" s="131"/>
      <c r="AA770" s="131"/>
      <c r="AB770" s="131"/>
      <c r="AC770" s="131"/>
      <c r="AD770" s="131"/>
      <c r="AE770" s="131"/>
      <c r="AF770" s="131"/>
    </row>
    <row r="771" ht="19.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131"/>
      <c r="Y771" s="131"/>
      <c r="Z771" s="131"/>
      <c r="AA771" s="131"/>
      <c r="AB771" s="131"/>
      <c r="AC771" s="131"/>
      <c r="AD771" s="131"/>
      <c r="AE771" s="131"/>
      <c r="AF771" s="131"/>
    </row>
    <row r="772" ht="19.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131"/>
      <c r="Y772" s="131"/>
      <c r="Z772" s="131"/>
      <c r="AA772" s="131"/>
      <c r="AB772" s="131"/>
      <c r="AC772" s="131"/>
      <c r="AD772" s="131"/>
      <c r="AE772" s="131"/>
      <c r="AF772" s="131"/>
    </row>
    <row r="773" ht="19.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131"/>
      <c r="Y773" s="131"/>
      <c r="Z773" s="131"/>
      <c r="AA773" s="131"/>
      <c r="AB773" s="131"/>
      <c r="AC773" s="131"/>
      <c r="AD773" s="131"/>
      <c r="AE773" s="131"/>
      <c r="AF773" s="131"/>
    </row>
    <row r="774" ht="19.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131"/>
      <c r="Y774" s="131"/>
      <c r="Z774" s="131"/>
      <c r="AA774" s="131"/>
      <c r="AB774" s="131"/>
      <c r="AC774" s="131"/>
      <c r="AD774" s="131"/>
      <c r="AE774" s="131"/>
      <c r="AF774" s="131"/>
    </row>
    <row r="775" ht="19.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131"/>
      <c r="Y775" s="131"/>
      <c r="Z775" s="131"/>
      <c r="AA775" s="131"/>
      <c r="AB775" s="131"/>
      <c r="AC775" s="131"/>
      <c r="AD775" s="131"/>
      <c r="AE775" s="131"/>
      <c r="AF775" s="131"/>
    </row>
    <row r="776" ht="19.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131"/>
      <c r="Y776" s="131"/>
      <c r="Z776" s="131"/>
      <c r="AA776" s="131"/>
      <c r="AB776" s="131"/>
      <c r="AC776" s="131"/>
      <c r="AD776" s="131"/>
      <c r="AE776" s="131"/>
      <c r="AF776" s="131"/>
    </row>
    <row r="777" ht="19.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131"/>
      <c r="Y777" s="131"/>
      <c r="Z777" s="131"/>
      <c r="AA777" s="131"/>
      <c r="AB777" s="131"/>
      <c r="AC777" s="131"/>
      <c r="AD777" s="131"/>
      <c r="AE777" s="131"/>
      <c r="AF777" s="131"/>
    </row>
    <row r="778" ht="19.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131"/>
      <c r="Y778" s="131"/>
      <c r="Z778" s="131"/>
      <c r="AA778" s="131"/>
      <c r="AB778" s="131"/>
      <c r="AC778" s="131"/>
      <c r="AD778" s="131"/>
      <c r="AE778" s="131"/>
      <c r="AF778" s="131"/>
    </row>
    <row r="779" ht="19.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131"/>
      <c r="Y779" s="131"/>
      <c r="Z779" s="131"/>
      <c r="AA779" s="131"/>
      <c r="AB779" s="131"/>
      <c r="AC779" s="131"/>
      <c r="AD779" s="131"/>
      <c r="AE779" s="131"/>
      <c r="AF779" s="131"/>
    </row>
    <row r="780" ht="19.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131"/>
      <c r="Y780" s="131"/>
      <c r="Z780" s="131"/>
      <c r="AA780" s="131"/>
      <c r="AB780" s="131"/>
      <c r="AC780" s="131"/>
      <c r="AD780" s="131"/>
      <c r="AE780" s="131"/>
      <c r="AF780" s="131"/>
    </row>
    <row r="781" ht="19.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131"/>
      <c r="Y781" s="131"/>
      <c r="Z781" s="131"/>
      <c r="AA781" s="131"/>
      <c r="AB781" s="131"/>
      <c r="AC781" s="131"/>
      <c r="AD781" s="131"/>
      <c r="AE781" s="131"/>
      <c r="AF781" s="131"/>
    </row>
    <row r="782" ht="19.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131"/>
      <c r="Y782" s="131"/>
      <c r="Z782" s="131"/>
      <c r="AA782" s="131"/>
      <c r="AB782" s="131"/>
      <c r="AC782" s="131"/>
      <c r="AD782" s="131"/>
      <c r="AE782" s="131"/>
      <c r="AF782" s="131"/>
    </row>
    <row r="783" ht="19.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131"/>
      <c r="Y783" s="131"/>
      <c r="Z783" s="131"/>
      <c r="AA783" s="131"/>
      <c r="AB783" s="131"/>
      <c r="AC783" s="131"/>
      <c r="AD783" s="131"/>
      <c r="AE783" s="131"/>
      <c r="AF783" s="131"/>
    </row>
    <row r="784" ht="19.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131"/>
      <c r="Y784" s="131"/>
      <c r="Z784" s="131"/>
      <c r="AA784" s="131"/>
      <c r="AB784" s="131"/>
      <c r="AC784" s="131"/>
      <c r="AD784" s="131"/>
      <c r="AE784" s="131"/>
      <c r="AF784" s="131"/>
    </row>
    <row r="785" ht="19.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131"/>
      <c r="Y785" s="131"/>
      <c r="Z785" s="131"/>
      <c r="AA785" s="131"/>
      <c r="AB785" s="131"/>
      <c r="AC785" s="131"/>
      <c r="AD785" s="131"/>
      <c r="AE785" s="131"/>
      <c r="AF785" s="131"/>
    </row>
    <row r="786" ht="19.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131"/>
      <c r="Y786" s="131"/>
      <c r="Z786" s="131"/>
      <c r="AA786" s="131"/>
      <c r="AB786" s="131"/>
      <c r="AC786" s="131"/>
      <c r="AD786" s="131"/>
      <c r="AE786" s="131"/>
      <c r="AF786" s="131"/>
    </row>
    <row r="787" ht="19.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131"/>
      <c r="Y787" s="131"/>
      <c r="Z787" s="131"/>
      <c r="AA787" s="131"/>
      <c r="AB787" s="131"/>
      <c r="AC787" s="131"/>
      <c r="AD787" s="131"/>
      <c r="AE787" s="131"/>
      <c r="AF787" s="131"/>
    </row>
    <row r="788" ht="19.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131"/>
      <c r="Y788" s="131"/>
      <c r="Z788" s="131"/>
      <c r="AA788" s="131"/>
      <c r="AB788" s="131"/>
      <c r="AC788" s="131"/>
      <c r="AD788" s="131"/>
      <c r="AE788" s="131"/>
      <c r="AF788" s="131"/>
    </row>
    <row r="789" ht="19.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131"/>
      <c r="Y789" s="131"/>
      <c r="Z789" s="131"/>
      <c r="AA789" s="131"/>
      <c r="AB789" s="131"/>
      <c r="AC789" s="131"/>
      <c r="AD789" s="131"/>
      <c r="AE789" s="131"/>
      <c r="AF789" s="131"/>
    </row>
    <row r="790" ht="19.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131"/>
      <c r="Y790" s="131"/>
      <c r="Z790" s="131"/>
      <c r="AA790" s="131"/>
      <c r="AB790" s="131"/>
      <c r="AC790" s="131"/>
      <c r="AD790" s="131"/>
      <c r="AE790" s="131"/>
      <c r="AF790" s="131"/>
    </row>
    <row r="791" ht="19.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131"/>
      <c r="Y791" s="131"/>
      <c r="Z791" s="131"/>
      <c r="AA791" s="131"/>
      <c r="AB791" s="131"/>
      <c r="AC791" s="131"/>
      <c r="AD791" s="131"/>
      <c r="AE791" s="131"/>
      <c r="AF791" s="131"/>
    </row>
    <row r="792" ht="19.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131"/>
      <c r="Y792" s="131"/>
      <c r="Z792" s="131"/>
      <c r="AA792" s="131"/>
      <c r="AB792" s="131"/>
      <c r="AC792" s="131"/>
      <c r="AD792" s="131"/>
      <c r="AE792" s="131"/>
      <c r="AF792" s="131"/>
    </row>
    <row r="793" ht="19.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131"/>
      <c r="Y793" s="131"/>
      <c r="Z793" s="131"/>
      <c r="AA793" s="131"/>
      <c r="AB793" s="131"/>
      <c r="AC793" s="131"/>
      <c r="AD793" s="131"/>
      <c r="AE793" s="131"/>
      <c r="AF793" s="131"/>
    </row>
    <row r="794" ht="19.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131"/>
      <c r="Y794" s="131"/>
      <c r="Z794" s="131"/>
      <c r="AA794" s="131"/>
      <c r="AB794" s="131"/>
      <c r="AC794" s="131"/>
      <c r="AD794" s="131"/>
      <c r="AE794" s="131"/>
      <c r="AF794" s="131"/>
    </row>
    <row r="795" ht="19.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131"/>
      <c r="Y795" s="131"/>
      <c r="Z795" s="131"/>
      <c r="AA795" s="131"/>
      <c r="AB795" s="131"/>
      <c r="AC795" s="131"/>
      <c r="AD795" s="131"/>
      <c r="AE795" s="131"/>
      <c r="AF795" s="131"/>
    </row>
    <row r="796" ht="19.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131"/>
      <c r="Y796" s="131"/>
      <c r="Z796" s="131"/>
      <c r="AA796" s="131"/>
      <c r="AB796" s="131"/>
      <c r="AC796" s="131"/>
      <c r="AD796" s="131"/>
      <c r="AE796" s="131"/>
      <c r="AF796" s="131"/>
    </row>
    <row r="797" ht="19.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131"/>
      <c r="Y797" s="131"/>
      <c r="Z797" s="131"/>
      <c r="AA797" s="131"/>
      <c r="AB797" s="131"/>
      <c r="AC797" s="131"/>
      <c r="AD797" s="131"/>
      <c r="AE797" s="131"/>
      <c r="AF797" s="131"/>
    </row>
    <row r="798" ht="19.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131"/>
      <c r="Y798" s="131"/>
      <c r="Z798" s="131"/>
      <c r="AA798" s="131"/>
      <c r="AB798" s="131"/>
      <c r="AC798" s="131"/>
      <c r="AD798" s="131"/>
      <c r="AE798" s="131"/>
      <c r="AF798" s="131"/>
    </row>
    <row r="799" ht="19.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131"/>
      <c r="Y799" s="131"/>
      <c r="Z799" s="131"/>
      <c r="AA799" s="131"/>
      <c r="AB799" s="131"/>
      <c r="AC799" s="131"/>
      <c r="AD799" s="131"/>
      <c r="AE799" s="131"/>
      <c r="AF799" s="131"/>
    </row>
    <row r="800" ht="19.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131"/>
      <c r="Y800" s="131"/>
      <c r="Z800" s="131"/>
      <c r="AA800" s="131"/>
      <c r="AB800" s="131"/>
      <c r="AC800" s="131"/>
      <c r="AD800" s="131"/>
      <c r="AE800" s="131"/>
      <c r="AF800" s="131"/>
    </row>
    <row r="801" ht="19.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131"/>
      <c r="Y801" s="131"/>
      <c r="Z801" s="131"/>
      <c r="AA801" s="131"/>
      <c r="AB801" s="131"/>
      <c r="AC801" s="131"/>
      <c r="AD801" s="131"/>
      <c r="AE801" s="131"/>
      <c r="AF801" s="131"/>
    </row>
    <row r="802" ht="19.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131"/>
      <c r="Y802" s="131"/>
      <c r="Z802" s="131"/>
      <c r="AA802" s="131"/>
      <c r="AB802" s="131"/>
      <c r="AC802" s="131"/>
      <c r="AD802" s="131"/>
      <c r="AE802" s="131"/>
      <c r="AF802" s="131"/>
    </row>
    <row r="803" ht="19.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131"/>
      <c r="Y803" s="131"/>
      <c r="Z803" s="131"/>
      <c r="AA803" s="131"/>
      <c r="AB803" s="131"/>
      <c r="AC803" s="131"/>
      <c r="AD803" s="131"/>
      <c r="AE803" s="131"/>
      <c r="AF803" s="131"/>
    </row>
    <row r="804" ht="19.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131"/>
      <c r="Y804" s="131"/>
      <c r="Z804" s="131"/>
      <c r="AA804" s="131"/>
      <c r="AB804" s="131"/>
      <c r="AC804" s="131"/>
      <c r="AD804" s="131"/>
      <c r="AE804" s="131"/>
      <c r="AF804" s="131"/>
    </row>
    <row r="805" ht="19.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131"/>
      <c r="Y805" s="131"/>
      <c r="Z805" s="131"/>
      <c r="AA805" s="131"/>
      <c r="AB805" s="131"/>
      <c r="AC805" s="131"/>
      <c r="AD805" s="131"/>
      <c r="AE805" s="131"/>
      <c r="AF805" s="131"/>
    </row>
    <row r="806" ht="19.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131"/>
      <c r="Y806" s="131"/>
      <c r="Z806" s="131"/>
      <c r="AA806" s="131"/>
      <c r="AB806" s="131"/>
      <c r="AC806" s="131"/>
      <c r="AD806" s="131"/>
      <c r="AE806" s="131"/>
      <c r="AF806" s="131"/>
    </row>
    <row r="807" ht="19.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131"/>
      <c r="Y807" s="131"/>
      <c r="Z807" s="131"/>
      <c r="AA807" s="131"/>
      <c r="AB807" s="131"/>
      <c r="AC807" s="131"/>
      <c r="AD807" s="131"/>
      <c r="AE807" s="131"/>
      <c r="AF807" s="131"/>
    </row>
    <row r="808" ht="19.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131"/>
      <c r="Y808" s="131"/>
      <c r="Z808" s="131"/>
      <c r="AA808" s="131"/>
      <c r="AB808" s="131"/>
      <c r="AC808" s="131"/>
      <c r="AD808" s="131"/>
      <c r="AE808" s="131"/>
      <c r="AF808" s="131"/>
    </row>
    <row r="809" ht="19.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131"/>
      <c r="Y809" s="131"/>
      <c r="Z809" s="131"/>
      <c r="AA809" s="131"/>
      <c r="AB809" s="131"/>
      <c r="AC809" s="131"/>
      <c r="AD809" s="131"/>
      <c r="AE809" s="131"/>
      <c r="AF809" s="131"/>
    </row>
    <row r="810" ht="19.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131"/>
      <c r="Y810" s="131"/>
      <c r="Z810" s="131"/>
      <c r="AA810" s="131"/>
      <c r="AB810" s="131"/>
      <c r="AC810" s="131"/>
      <c r="AD810" s="131"/>
      <c r="AE810" s="131"/>
      <c r="AF810" s="131"/>
    </row>
    <row r="811" ht="19.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131"/>
      <c r="Y811" s="131"/>
      <c r="Z811" s="131"/>
      <c r="AA811" s="131"/>
      <c r="AB811" s="131"/>
      <c r="AC811" s="131"/>
      <c r="AD811" s="131"/>
      <c r="AE811" s="131"/>
      <c r="AF811" s="131"/>
    </row>
    <row r="812" ht="19.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131"/>
      <c r="Y812" s="131"/>
      <c r="Z812" s="131"/>
      <c r="AA812" s="131"/>
      <c r="AB812" s="131"/>
      <c r="AC812" s="131"/>
      <c r="AD812" s="131"/>
      <c r="AE812" s="131"/>
      <c r="AF812" s="131"/>
    </row>
    <row r="813" ht="19.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131"/>
      <c r="Y813" s="131"/>
      <c r="Z813" s="131"/>
      <c r="AA813" s="131"/>
      <c r="AB813" s="131"/>
      <c r="AC813" s="131"/>
      <c r="AD813" s="131"/>
      <c r="AE813" s="131"/>
      <c r="AF813" s="131"/>
    </row>
    <row r="814" ht="19.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131"/>
      <c r="Y814" s="131"/>
      <c r="Z814" s="131"/>
      <c r="AA814" s="131"/>
      <c r="AB814" s="131"/>
      <c r="AC814" s="131"/>
      <c r="AD814" s="131"/>
      <c r="AE814" s="131"/>
      <c r="AF814" s="131"/>
    </row>
    <row r="815" ht="19.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131"/>
      <c r="Y815" s="131"/>
      <c r="Z815" s="131"/>
      <c r="AA815" s="131"/>
      <c r="AB815" s="131"/>
      <c r="AC815" s="131"/>
      <c r="AD815" s="131"/>
      <c r="AE815" s="131"/>
      <c r="AF815" s="131"/>
    </row>
    <row r="816" ht="19.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131"/>
      <c r="Y816" s="131"/>
      <c r="Z816" s="131"/>
      <c r="AA816" s="131"/>
      <c r="AB816" s="131"/>
      <c r="AC816" s="131"/>
      <c r="AD816" s="131"/>
      <c r="AE816" s="131"/>
      <c r="AF816" s="131"/>
    </row>
    <row r="817" ht="19.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131"/>
      <c r="Y817" s="131"/>
      <c r="Z817" s="131"/>
      <c r="AA817" s="131"/>
      <c r="AB817" s="131"/>
      <c r="AC817" s="131"/>
      <c r="AD817" s="131"/>
      <c r="AE817" s="131"/>
      <c r="AF817" s="131"/>
    </row>
    <row r="818" ht="19.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131"/>
      <c r="Y818" s="131"/>
      <c r="Z818" s="131"/>
      <c r="AA818" s="131"/>
      <c r="AB818" s="131"/>
      <c r="AC818" s="131"/>
      <c r="AD818" s="131"/>
      <c r="AE818" s="131"/>
      <c r="AF818" s="131"/>
    </row>
    <row r="819" ht="19.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131"/>
      <c r="Y819" s="131"/>
      <c r="Z819" s="131"/>
      <c r="AA819" s="131"/>
      <c r="AB819" s="131"/>
      <c r="AC819" s="131"/>
      <c r="AD819" s="131"/>
      <c r="AE819" s="131"/>
      <c r="AF819" s="131"/>
    </row>
    <row r="820" ht="19.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131"/>
      <c r="Y820" s="131"/>
      <c r="Z820" s="131"/>
      <c r="AA820" s="131"/>
      <c r="AB820" s="131"/>
      <c r="AC820" s="131"/>
      <c r="AD820" s="131"/>
      <c r="AE820" s="131"/>
      <c r="AF820" s="131"/>
    </row>
    <row r="821" ht="19.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131"/>
      <c r="Y821" s="131"/>
      <c r="Z821" s="131"/>
      <c r="AA821" s="131"/>
      <c r="AB821" s="131"/>
      <c r="AC821" s="131"/>
      <c r="AD821" s="131"/>
      <c r="AE821" s="131"/>
      <c r="AF821" s="131"/>
    </row>
    <row r="822" ht="19.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131"/>
      <c r="Y822" s="131"/>
      <c r="Z822" s="131"/>
      <c r="AA822" s="131"/>
      <c r="AB822" s="131"/>
      <c r="AC822" s="131"/>
      <c r="AD822" s="131"/>
      <c r="AE822" s="131"/>
      <c r="AF822" s="131"/>
    </row>
    <row r="823" ht="19.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131"/>
      <c r="Y823" s="131"/>
      <c r="Z823" s="131"/>
      <c r="AA823" s="131"/>
      <c r="AB823" s="131"/>
      <c r="AC823" s="131"/>
      <c r="AD823" s="131"/>
      <c r="AE823" s="131"/>
      <c r="AF823" s="131"/>
    </row>
    <row r="824" ht="19.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131"/>
      <c r="Y824" s="131"/>
      <c r="Z824" s="131"/>
      <c r="AA824" s="131"/>
      <c r="AB824" s="131"/>
      <c r="AC824" s="131"/>
      <c r="AD824" s="131"/>
      <c r="AE824" s="131"/>
      <c r="AF824" s="131"/>
    </row>
    <row r="825" ht="19.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131"/>
      <c r="Y825" s="131"/>
      <c r="Z825" s="131"/>
      <c r="AA825" s="131"/>
      <c r="AB825" s="131"/>
      <c r="AC825" s="131"/>
      <c r="AD825" s="131"/>
      <c r="AE825" s="131"/>
      <c r="AF825" s="131"/>
    </row>
    <row r="826" ht="19.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131"/>
      <c r="Y826" s="131"/>
      <c r="Z826" s="131"/>
      <c r="AA826" s="131"/>
      <c r="AB826" s="131"/>
      <c r="AC826" s="131"/>
      <c r="AD826" s="131"/>
      <c r="AE826" s="131"/>
      <c r="AF826" s="131"/>
    </row>
    <row r="827" ht="19.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131"/>
      <c r="Y827" s="131"/>
      <c r="Z827" s="131"/>
      <c r="AA827" s="131"/>
      <c r="AB827" s="131"/>
      <c r="AC827" s="131"/>
      <c r="AD827" s="131"/>
      <c r="AE827" s="131"/>
      <c r="AF827" s="131"/>
    </row>
    <row r="828" ht="19.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131"/>
      <c r="Y828" s="131"/>
      <c r="Z828" s="131"/>
      <c r="AA828" s="131"/>
      <c r="AB828" s="131"/>
      <c r="AC828" s="131"/>
      <c r="AD828" s="131"/>
      <c r="AE828" s="131"/>
      <c r="AF828" s="131"/>
    </row>
    <row r="829" ht="19.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131"/>
      <c r="Y829" s="131"/>
      <c r="Z829" s="131"/>
      <c r="AA829" s="131"/>
      <c r="AB829" s="131"/>
      <c r="AC829" s="131"/>
      <c r="AD829" s="131"/>
      <c r="AE829" s="131"/>
      <c r="AF829" s="131"/>
    </row>
    <row r="830" ht="19.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131"/>
      <c r="Y830" s="131"/>
      <c r="Z830" s="131"/>
      <c r="AA830" s="131"/>
      <c r="AB830" s="131"/>
      <c r="AC830" s="131"/>
      <c r="AD830" s="131"/>
      <c r="AE830" s="131"/>
      <c r="AF830" s="131"/>
    </row>
    <row r="831" ht="19.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131"/>
      <c r="Y831" s="131"/>
      <c r="Z831" s="131"/>
      <c r="AA831" s="131"/>
      <c r="AB831" s="131"/>
      <c r="AC831" s="131"/>
      <c r="AD831" s="131"/>
      <c r="AE831" s="131"/>
      <c r="AF831" s="131"/>
    </row>
    <row r="832" ht="19.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131"/>
      <c r="Y832" s="131"/>
      <c r="Z832" s="131"/>
      <c r="AA832" s="131"/>
      <c r="AB832" s="131"/>
      <c r="AC832" s="131"/>
      <c r="AD832" s="131"/>
      <c r="AE832" s="131"/>
      <c r="AF832" s="131"/>
    </row>
    <row r="833" ht="19.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131"/>
      <c r="Y833" s="131"/>
      <c r="Z833" s="131"/>
      <c r="AA833" s="131"/>
      <c r="AB833" s="131"/>
      <c r="AC833" s="131"/>
      <c r="AD833" s="131"/>
      <c r="AE833" s="131"/>
      <c r="AF833" s="131"/>
    </row>
    <row r="834" ht="19.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131"/>
      <c r="Y834" s="131"/>
      <c r="Z834" s="131"/>
      <c r="AA834" s="131"/>
      <c r="AB834" s="131"/>
      <c r="AC834" s="131"/>
      <c r="AD834" s="131"/>
      <c r="AE834" s="131"/>
      <c r="AF834" s="131"/>
    </row>
    <row r="835" ht="19.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131"/>
      <c r="Y835" s="131"/>
      <c r="Z835" s="131"/>
      <c r="AA835" s="131"/>
      <c r="AB835" s="131"/>
      <c r="AC835" s="131"/>
      <c r="AD835" s="131"/>
      <c r="AE835" s="131"/>
      <c r="AF835" s="131"/>
    </row>
    <row r="836" ht="19.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131"/>
      <c r="Y836" s="131"/>
      <c r="Z836" s="131"/>
      <c r="AA836" s="131"/>
      <c r="AB836" s="131"/>
      <c r="AC836" s="131"/>
      <c r="AD836" s="131"/>
      <c r="AE836" s="131"/>
      <c r="AF836" s="131"/>
    </row>
    <row r="837" ht="19.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131"/>
      <c r="Y837" s="131"/>
      <c r="Z837" s="131"/>
      <c r="AA837" s="131"/>
      <c r="AB837" s="131"/>
      <c r="AC837" s="131"/>
      <c r="AD837" s="131"/>
      <c r="AE837" s="131"/>
      <c r="AF837" s="131"/>
    </row>
    <row r="838" ht="19.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131"/>
      <c r="Y838" s="131"/>
      <c r="Z838" s="131"/>
      <c r="AA838" s="131"/>
      <c r="AB838" s="131"/>
      <c r="AC838" s="131"/>
      <c r="AD838" s="131"/>
      <c r="AE838" s="131"/>
      <c r="AF838" s="131"/>
    </row>
    <row r="839" ht="19.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131"/>
      <c r="Y839" s="131"/>
      <c r="Z839" s="131"/>
      <c r="AA839" s="131"/>
      <c r="AB839" s="131"/>
      <c r="AC839" s="131"/>
      <c r="AD839" s="131"/>
      <c r="AE839" s="131"/>
      <c r="AF839" s="131"/>
    </row>
    <row r="840" ht="19.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131"/>
      <c r="Y840" s="131"/>
      <c r="Z840" s="131"/>
      <c r="AA840" s="131"/>
      <c r="AB840" s="131"/>
      <c r="AC840" s="131"/>
      <c r="AD840" s="131"/>
      <c r="AE840" s="131"/>
      <c r="AF840" s="131"/>
    </row>
    <row r="841" ht="19.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131"/>
      <c r="Y841" s="131"/>
      <c r="Z841" s="131"/>
      <c r="AA841" s="131"/>
      <c r="AB841" s="131"/>
      <c r="AC841" s="131"/>
      <c r="AD841" s="131"/>
      <c r="AE841" s="131"/>
      <c r="AF841" s="131"/>
    </row>
    <row r="842" ht="19.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131"/>
      <c r="Y842" s="131"/>
      <c r="Z842" s="131"/>
      <c r="AA842" s="131"/>
      <c r="AB842" s="131"/>
      <c r="AC842" s="131"/>
      <c r="AD842" s="131"/>
      <c r="AE842" s="131"/>
      <c r="AF842" s="131"/>
    </row>
    <row r="843" ht="19.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131"/>
      <c r="Y843" s="131"/>
      <c r="Z843" s="131"/>
      <c r="AA843" s="131"/>
      <c r="AB843" s="131"/>
      <c r="AC843" s="131"/>
      <c r="AD843" s="131"/>
      <c r="AE843" s="131"/>
      <c r="AF843" s="131"/>
    </row>
    <row r="844" ht="19.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131"/>
      <c r="Y844" s="131"/>
      <c r="Z844" s="131"/>
      <c r="AA844" s="131"/>
      <c r="AB844" s="131"/>
      <c r="AC844" s="131"/>
      <c r="AD844" s="131"/>
      <c r="AE844" s="131"/>
      <c r="AF844" s="131"/>
    </row>
    <row r="845" ht="19.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131"/>
      <c r="Y845" s="131"/>
      <c r="Z845" s="131"/>
      <c r="AA845" s="131"/>
      <c r="AB845" s="131"/>
      <c r="AC845" s="131"/>
      <c r="AD845" s="131"/>
      <c r="AE845" s="131"/>
      <c r="AF845" s="131"/>
    </row>
    <row r="846" ht="19.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131"/>
      <c r="Y846" s="131"/>
      <c r="Z846" s="131"/>
      <c r="AA846" s="131"/>
      <c r="AB846" s="131"/>
      <c r="AC846" s="131"/>
      <c r="AD846" s="131"/>
      <c r="AE846" s="131"/>
      <c r="AF846" s="131"/>
    </row>
    <row r="847" ht="19.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131"/>
      <c r="Y847" s="131"/>
      <c r="Z847" s="131"/>
      <c r="AA847" s="131"/>
      <c r="AB847" s="131"/>
      <c r="AC847" s="131"/>
      <c r="AD847" s="131"/>
      <c r="AE847" s="131"/>
      <c r="AF847" s="131"/>
    </row>
    <row r="848" ht="19.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131"/>
      <c r="Y848" s="131"/>
      <c r="Z848" s="131"/>
      <c r="AA848" s="131"/>
      <c r="AB848" s="131"/>
      <c r="AC848" s="131"/>
      <c r="AD848" s="131"/>
      <c r="AE848" s="131"/>
      <c r="AF848" s="131"/>
    </row>
    <row r="849" ht="19.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131"/>
      <c r="Y849" s="131"/>
      <c r="Z849" s="131"/>
      <c r="AA849" s="131"/>
      <c r="AB849" s="131"/>
      <c r="AC849" s="131"/>
      <c r="AD849" s="131"/>
      <c r="AE849" s="131"/>
      <c r="AF849" s="131"/>
    </row>
    <row r="850" ht="19.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131"/>
      <c r="Y850" s="131"/>
      <c r="Z850" s="131"/>
      <c r="AA850" s="131"/>
      <c r="AB850" s="131"/>
      <c r="AC850" s="131"/>
      <c r="AD850" s="131"/>
      <c r="AE850" s="131"/>
      <c r="AF850" s="131"/>
    </row>
    <row r="851" ht="19.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131"/>
      <c r="Y851" s="131"/>
      <c r="Z851" s="131"/>
      <c r="AA851" s="131"/>
      <c r="AB851" s="131"/>
      <c r="AC851" s="131"/>
      <c r="AD851" s="131"/>
      <c r="AE851" s="131"/>
      <c r="AF851" s="131"/>
    </row>
    <row r="852" ht="19.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131"/>
      <c r="Y852" s="131"/>
      <c r="Z852" s="131"/>
      <c r="AA852" s="131"/>
      <c r="AB852" s="131"/>
      <c r="AC852" s="131"/>
      <c r="AD852" s="131"/>
      <c r="AE852" s="131"/>
      <c r="AF852" s="131"/>
    </row>
    <row r="853" ht="19.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131"/>
      <c r="Y853" s="131"/>
      <c r="Z853" s="131"/>
      <c r="AA853" s="131"/>
      <c r="AB853" s="131"/>
      <c r="AC853" s="131"/>
      <c r="AD853" s="131"/>
      <c r="AE853" s="131"/>
      <c r="AF853" s="131"/>
    </row>
    <row r="854" ht="19.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131"/>
      <c r="Y854" s="131"/>
      <c r="Z854" s="131"/>
      <c r="AA854" s="131"/>
      <c r="AB854" s="131"/>
      <c r="AC854" s="131"/>
      <c r="AD854" s="131"/>
      <c r="AE854" s="131"/>
      <c r="AF854" s="131"/>
    </row>
    <row r="855" ht="19.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131"/>
      <c r="Y855" s="131"/>
      <c r="Z855" s="131"/>
      <c r="AA855" s="131"/>
      <c r="AB855" s="131"/>
      <c r="AC855" s="131"/>
      <c r="AD855" s="131"/>
      <c r="AE855" s="131"/>
      <c r="AF855" s="131"/>
    </row>
    <row r="856" ht="19.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131"/>
      <c r="Y856" s="131"/>
      <c r="Z856" s="131"/>
      <c r="AA856" s="131"/>
      <c r="AB856" s="131"/>
      <c r="AC856" s="131"/>
      <c r="AD856" s="131"/>
      <c r="AE856" s="131"/>
      <c r="AF856" s="131"/>
    </row>
    <row r="857" ht="19.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131"/>
      <c r="Y857" s="131"/>
      <c r="Z857" s="131"/>
      <c r="AA857" s="131"/>
      <c r="AB857" s="131"/>
      <c r="AC857" s="131"/>
      <c r="AD857" s="131"/>
      <c r="AE857" s="131"/>
      <c r="AF857" s="131"/>
    </row>
    <row r="858" ht="19.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131"/>
      <c r="Y858" s="131"/>
      <c r="Z858" s="131"/>
      <c r="AA858" s="131"/>
      <c r="AB858" s="131"/>
      <c r="AC858" s="131"/>
      <c r="AD858" s="131"/>
      <c r="AE858" s="131"/>
      <c r="AF858" s="131"/>
    </row>
    <row r="859" ht="19.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131"/>
      <c r="Y859" s="131"/>
      <c r="Z859" s="131"/>
      <c r="AA859" s="131"/>
      <c r="AB859" s="131"/>
      <c r="AC859" s="131"/>
      <c r="AD859" s="131"/>
      <c r="AE859" s="131"/>
      <c r="AF859" s="131"/>
    </row>
    <row r="860" ht="19.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131"/>
      <c r="Y860" s="131"/>
      <c r="Z860" s="131"/>
      <c r="AA860" s="131"/>
      <c r="AB860" s="131"/>
      <c r="AC860" s="131"/>
      <c r="AD860" s="131"/>
      <c r="AE860" s="131"/>
      <c r="AF860" s="131"/>
    </row>
    <row r="861" ht="19.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131"/>
      <c r="Y861" s="131"/>
      <c r="Z861" s="131"/>
      <c r="AA861" s="131"/>
      <c r="AB861" s="131"/>
      <c r="AC861" s="131"/>
      <c r="AD861" s="131"/>
      <c r="AE861" s="131"/>
      <c r="AF861" s="131"/>
    </row>
    <row r="862" ht="19.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131"/>
      <c r="Y862" s="131"/>
      <c r="Z862" s="131"/>
      <c r="AA862" s="131"/>
      <c r="AB862" s="131"/>
      <c r="AC862" s="131"/>
      <c r="AD862" s="131"/>
      <c r="AE862" s="131"/>
      <c r="AF862" s="131"/>
    </row>
    <row r="863" ht="19.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131"/>
      <c r="Y863" s="131"/>
      <c r="Z863" s="131"/>
      <c r="AA863" s="131"/>
      <c r="AB863" s="131"/>
      <c r="AC863" s="131"/>
      <c r="AD863" s="131"/>
      <c r="AE863" s="131"/>
      <c r="AF863" s="131"/>
    </row>
    <row r="864" ht="19.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131"/>
      <c r="Y864" s="131"/>
      <c r="Z864" s="131"/>
      <c r="AA864" s="131"/>
      <c r="AB864" s="131"/>
      <c r="AC864" s="131"/>
      <c r="AD864" s="131"/>
      <c r="AE864" s="131"/>
      <c r="AF864" s="131"/>
    </row>
    <row r="865" ht="19.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131"/>
      <c r="Y865" s="131"/>
      <c r="Z865" s="131"/>
      <c r="AA865" s="131"/>
      <c r="AB865" s="131"/>
      <c r="AC865" s="131"/>
      <c r="AD865" s="131"/>
      <c r="AE865" s="131"/>
      <c r="AF865" s="131"/>
    </row>
    <row r="866" ht="19.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131"/>
      <c r="Y866" s="131"/>
      <c r="Z866" s="131"/>
      <c r="AA866" s="131"/>
      <c r="AB866" s="131"/>
      <c r="AC866" s="131"/>
      <c r="AD866" s="131"/>
      <c r="AE866" s="131"/>
      <c r="AF866" s="131"/>
    </row>
    <row r="867" ht="19.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131"/>
      <c r="Y867" s="131"/>
      <c r="Z867" s="131"/>
      <c r="AA867" s="131"/>
      <c r="AB867" s="131"/>
      <c r="AC867" s="131"/>
      <c r="AD867" s="131"/>
      <c r="AE867" s="131"/>
      <c r="AF867" s="131"/>
    </row>
    <row r="868" ht="19.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131"/>
      <c r="Y868" s="131"/>
      <c r="Z868" s="131"/>
      <c r="AA868" s="131"/>
      <c r="AB868" s="131"/>
      <c r="AC868" s="131"/>
      <c r="AD868" s="131"/>
      <c r="AE868" s="131"/>
      <c r="AF868" s="131"/>
    </row>
    <row r="869" ht="19.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131"/>
      <c r="Y869" s="131"/>
      <c r="Z869" s="131"/>
      <c r="AA869" s="131"/>
      <c r="AB869" s="131"/>
      <c r="AC869" s="131"/>
      <c r="AD869" s="131"/>
      <c r="AE869" s="131"/>
      <c r="AF869" s="131"/>
    </row>
    <row r="870" ht="19.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131"/>
      <c r="Y870" s="131"/>
      <c r="Z870" s="131"/>
      <c r="AA870" s="131"/>
      <c r="AB870" s="131"/>
      <c r="AC870" s="131"/>
      <c r="AD870" s="131"/>
      <c r="AE870" s="131"/>
      <c r="AF870" s="131"/>
    </row>
    <row r="871" ht="19.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131"/>
      <c r="Y871" s="131"/>
      <c r="Z871" s="131"/>
      <c r="AA871" s="131"/>
      <c r="AB871" s="131"/>
      <c r="AC871" s="131"/>
      <c r="AD871" s="131"/>
      <c r="AE871" s="131"/>
      <c r="AF871" s="131"/>
    </row>
    <row r="872" ht="19.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131"/>
      <c r="Y872" s="131"/>
      <c r="Z872" s="131"/>
      <c r="AA872" s="131"/>
      <c r="AB872" s="131"/>
      <c r="AC872" s="131"/>
      <c r="AD872" s="131"/>
      <c r="AE872" s="131"/>
      <c r="AF872" s="131"/>
    </row>
    <row r="873" ht="19.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131"/>
      <c r="Y873" s="131"/>
      <c r="Z873" s="131"/>
      <c r="AA873" s="131"/>
      <c r="AB873" s="131"/>
      <c r="AC873" s="131"/>
      <c r="AD873" s="131"/>
      <c r="AE873" s="131"/>
      <c r="AF873" s="131"/>
    </row>
    <row r="874" ht="19.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131"/>
      <c r="Y874" s="131"/>
      <c r="Z874" s="131"/>
      <c r="AA874" s="131"/>
      <c r="AB874" s="131"/>
      <c r="AC874" s="131"/>
      <c r="AD874" s="131"/>
      <c r="AE874" s="131"/>
      <c r="AF874" s="131"/>
    </row>
    <row r="875" ht="19.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131"/>
      <c r="Y875" s="131"/>
      <c r="Z875" s="131"/>
      <c r="AA875" s="131"/>
      <c r="AB875" s="131"/>
      <c r="AC875" s="131"/>
      <c r="AD875" s="131"/>
      <c r="AE875" s="131"/>
      <c r="AF875" s="131"/>
    </row>
    <row r="876" ht="19.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131"/>
      <c r="Y876" s="131"/>
      <c r="Z876" s="131"/>
      <c r="AA876" s="131"/>
      <c r="AB876" s="131"/>
      <c r="AC876" s="131"/>
      <c r="AD876" s="131"/>
      <c r="AE876" s="131"/>
      <c r="AF876" s="131"/>
    </row>
    <row r="877" ht="19.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131"/>
      <c r="Y877" s="131"/>
      <c r="Z877" s="131"/>
      <c r="AA877" s="131"/>
      <c r="AB877" s="131"/>
      <c r="AC877" s="131"/>
      <c r="AD877" s="131"/>
      <c r="AE877" s="131"/>
      <c r="AF877" s="131"/>
    </row>
    <row r="878" ht="19.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131"/>
      <c r="Y878" s="131"/>
      <c r="Z878" s="131"/>
      <c r="AA878" s="131"/>
      <c r="AB878" s="131"/>
      <c r="AC878" s="131"/>
      <c r="AD878" s="131"/>
      <c r="AE878" s="131"/>
      <c r="AF878" s="131"/>
    </row>
    <row r="879" ht="19.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131"/>
      <c r="Y879" s="131"/>
      <c r="Z879" s="131"/>
      <c r="AA879" s="131"/>
      <c r="AB879" s="131"/>
      <c r="AC879" s="131"/>
      <c r="AD879" s="131"/>
      <c r="AE879" s="131"/>
      <c r="AF879" s="131"/>
    </row>
    <row r="880" ht="19.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131"/>
      <c r="Y880" s="131"/>
      <c r="Z880" s="131"/>
      <c r="AA880" s="131"/>
      <c r="AB880" s="131"/>
      <c r="AC880" s="131"/>
      <c r="AD880" s="131"/>
      <c r="AE880" s="131"/>
      <c r="AF880" s="131"/>
    </row>
    <row r="881" ht="19.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131"/>
      <c r="Y881" s="131"/>
      <c r="Z881" s="131"/>
      <c r="AA881" s="131"/>
      <c r="AB881" s="131"/>
      <c r="AC881" s="131"/>
      <c r="AD881" s="131"/>
      <c r="AE881" s="131"/>
      <c r="AF881" s="131"/>
    </row>
    <row r="882" ht="19.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131"/>
      <c r="Y882" s="131"/>
      <c r="Z882" s="131"/>
      <c r="AA882" s="131"/>
      <c r="AB882" s="131"/>
      <c r="AC882" s="131"/>
      <c r="AD882" s="131"/>
      <c r="AE882" s="131"/>
      <c r="AF882" s="131"/>
    </row>
    <row r="883" ht="19.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131"/>
      <c r="Y883" s="131"/>
      <c r="Z883" s="131"/>
      <c r="AA883" s="131"/>
      <c r="AB883" s="131"/>
      <c r="AC883" s="131"/>
      <c r="AD883" s="131"/>
      <c r="AE883" s="131"/>
      <c r="AF883" s="131"/>
    </row>
    <row r="884" ht="19.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131"/>
      <c r="Y884" s="131"/>
      <c r="Z884" s="131"/>
      <c r="AA884" s="131"/>
      <c r="AB884" s="131"/>
      <c r="AC884" s="131"/>
      <c r="AD884" s="131"/>
      <c r="AE884" s="131"/>
      <c r="AF884" s="131"/>
    </row>
    <row r="885" ht="19.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131"/>
      <c r="Y885" s="131"/>
      <c r="Z885" s="131"/>
      <c r="AA885" s="131"/>
      <c r="AB885" s="131"/>
      <c r="AC885" s="131"/>
      <c r="AD885" s="131"/>
      <c r="AE885" s="131"/>
      <c r="AF885" s="131"/>
    </row>
    <row r="886" ht="19.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131"/>
      <c r="Y886" s="131"/>
      <c r="Z886" s="131"/>
      <c r="AA886" s="131"/>
      <c r="AB886" s="131"/>
      <c r="AC886" s="131"/>
      <c r="AD886" s="131"/>
      <c r="AE886" s="131"/>
      <c r="AF886" s="131"/>
    </row>
    <row r="887" ht="19.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131"/>
      <c r="Y887" s="131"/>
      <c r="Z887" s="131"/>
      <c r="AA887" s="131"/>
      <c r="AB887" s="131"/>
      <c r="AC887" s="131"/>
      <c r="AD887" s="131"/>
      <c r="AE887" s="131"/>
      <c r="AF887" s="131"/>
    </row>
    <row r="888" ht="19.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131"/>
      <c r="Y888" s="131"/>
      <c r="Z888" s="131"/>
      <c r="AA888" s="131"/>
      <c r="AB888" s="131"/>
      <c r="AC888" s="131"/>
      <c r="AD888" s="131"/>
      <c r="AE888" s="131"/>
      <c r="AF888" s="131"/>
    </row>
    <row r="889" ht="19.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131"/>
      <c r="Y889" s="131"/>
      <c r="Z889" s="131"/>
      <c r="AA889" s="131"/>
      <c r="AB889" s="131"/>
      <c r="AC889" s="131"/>
      <c r="AD889" s="131"/>
      <c r="AE889" s="131"/>
      <c r="AF889" s="131"/>
    </row>
    <row r="890" ht="19.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131"/>
      <c r="Y890" s="131"/>
      <c r="Z890" s="131"/>
      <c r="AA890" s="131"/>
      <c r="AB890" s="131"/>
      <c r="AC890" s="131"/>
      <c r="AD890" s="131"/>
      <c r="AE890" s="131"/>
      <c r="AF890" s="131"/>
    </row>
    <row r="891" ht="19.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131"/>
      <c r="Y891" s="131"/>
      <c r="Z891" s="131"/>
      <c r="AA891" s="131"/>
      <c r="AB891" s="131"/>
      <c r="AC891" s="131"/>
      <c r="AD891" s="131"/>
      <c r="AE891" s="131"/>
      <c r="AF891" s="131"/>
    </row>
    <row r="892" ht="19.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131"/>
      <c r="Y892" s="131"/>
      <c r="Z892" s="131"/>
      <c r="AA892" s="131"/>
      <c r="AB892" s="131"/>
      <c r="AC892" s="131"/>
      <c r="AD892" s="131"/>
      <c r="AE892" s="131"/>
      <c r="AF892" s="131"/>
    </row>
    <row r="893" ht="19.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131"/>
      <c r="Y893" s="131"/>
      <c r="Z893" s="131"/>
      <c r="AA893" s="131"/>
      <c r="AB893" s="131"/>
      <c r="AC893" s="131"/>
      <c r="AD893" s="131"/>
      <c r="AE893" s="131"/>
      <c r="AF893" s="131"/>
    </row>
    <row r="894" ht="19.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131"/>
      <c r="Y894" s="131"/>
      <c r="Z894" s="131"/>
      <c r="AA894" s="131"/>
      <c r="AB894" s="131"/>
      <c r="AC894" s="131"/>
      <c r="AD894" s="131"/>
      <c r="AE894" s="131"/>
      <c r="AF894" s="131"/>
    </row>
    <row r="895" ht="19.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131"/>
      <c r="Y895" s="131"/>
      <c r="Z895" s="131"/>
      <c r="AA895" s="131"/>
      <c r="AB895" s="131"/>
      <c r="AC895" s="131"/>
      <c r="AD895" s="131"/>
      <c r="AE895" s="131"/>
      <c r="AF895" s="131"/>
    </row>
    <row r="896" ht="19.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131"/>
      <c r="Y896" s="131"/>
      <c r="Z896" s="131"/>
      <c r="AA896" s="131"/>
      <c r="AB896" s="131"/>
      <c r="AC896" s="131"/>
      <c r="AD896" s="131"/>
      <c r="AE896" s="131"/>
      <c r="AF896" s="131"/>
    </row>
    <row r="897" ht="19.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131"/>
      <c r="Y897" s="131"/>
      <c r="Z897" s="131"/>
      <c r="AA897" s="131"/>
      <c r="AB897" s="131"/>
      <c r="AC897" s="131"/>
      <c r="AD897" s="131"/>
      <c r="AE897" s="131"/>
      <c r="AF897" s="131"/>
    </row>
    <row r="898" ht="19.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131"/>
      <c r="Y898" s="131"/>
      <c r="Z898" s="131"/>
      <c r="AA898" s="131"/>
      <c r="AB898" s="131"/>
      <c r="AC898" s="131"/>
      <c r="AD898" s="131"/>
      <c r="AE898" s="131"/>
      <c r="AF898" s="131"/>
    </row>
    <row r="899" ht="19.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131"/>
      <c r="Y899" s="131"/>
      <c r="Z899" s="131"/>
      <c r="AA899" s="131"/>
      <c r="AB899" s="131"/>
      <c r="AC899" s="131"/>
      <c r="AD899" s="131"/>
      <c r="AE899" s="131"/>
      <c r="AF899" s="131"/>
    </row>
    <row r="900" ht="19.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131"/>
      <c r="Y900" s="131"/>
      <c r="Z900" s="131"/>
      <c r="AA900" s="131"/>
      <c r="AB900" s="131"/>
      <c r="AC900" s="131"/>
      <c r="AD900" s="131"/>
      <c r="AE900" s="131"/>
      <c r="AF900" s="131"/>
    </row>
    <row r="901" ht="19.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131"/>
      <c r="Y901" s="131"/>
      <c r="Z901" s="131"/>
      <c r="AA901" s="131"/>
      <c r="AB901" s="131"/>
      <c r="AC901" s="131"/>
      <c r="AD901" s="131"/>
      <c r="AE901" s="131"/>
      <c r="AF901" s="131"/>
    </row>
    <row r="902" ht="19.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131"/>
      <c r="Y902" s="131"/>
      <c r="Z902" s="131"/>
      <c r="AA902" s="131"/>
      <c r="AB902" s="131"/>
      <c r="AC902" s="131"/>
      <c r="AD902" s="131"/>
      <c r="AE902" s="131"/>
      <c r="AF902" s="131"/>
    </row>
    <row r="903" ht="19.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131"/>
      <c r="Y903" s="131"/>
      <c r="Z903" s="131"/>
      <c r="AA903" s="131"/>
      <c r="AB903" s="131"/>
      <c r="AC903" s="131"/>
      <c r="AD903" s="131"/>
      <c r="AE903" s="131"/>
      <c r="AF903" s="131"/>
    </row>
    <row r="904" ht="19.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131"/>
      <c r="Y904" s="131"/>
      <c r="Z904" s="131"/>
      <c r="AA904" s="131"/>
      <c r="AB904" s="131"/>
      <c r="AC904" s="131"/>
      <c r="AD904" s="131"/>
      <c r="AE904" s="131"/>
      <c r="AF904" s="131"/>
    </row>
    <row r="905" ht="19.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131"/>
      <c r="Y905" s="131"/>
      <c r="Z905" s="131"/>
      <c r="AA905" s="131"/>
      <c r="AB905" s="131"/>
      <c r="AC905" s="131"/>
      <c r="AD905" s="131"/>
      <c r="AE905" s="131"/>
      <c r="AF905" s="131"/>
    </row>
    <row r="906" ht="19.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131"/>
      <c r="Y906" s="131"/>
      <c r="Z906" s="131"/>
      <c r="AA906" s="131"/>
      <c r="AB906" s="131"/>
      <c r="AC906" s="131"/>
      <c r="AD906" s="131"/>
      <c r="AE906" s="131"/>
      <c r="AF906" s="131"/>
    </row>
    <row r="907" ht="19.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131"/>
      <c r="Y907" s="131"/>
      <c r="Z907" s="131"/>
      <c r="AA907" s="131"/>
      <c r="AB907" s="131"/>
      <c r="AC907" s="131"/>
      <c r="AD907" s="131"/>
      <c r="AE907" s="131"/>
      <c r="AF907" s="131"/>
    </row>
    <row r="908" ht="19.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131"/>
      <c r="Y908" s="131"/>
      <c r="Z908" s="131"/>
      <c r="AA908" s="131"/>
      <c r="AB908" s="131"/>
      <c r="AC908" s="131"/>
      <c r="AD908" s="131"/>
      <c r="AE908" s="131"/>
      <c r="AF908" s="131"/>
    </row>
    <row r="909" ht="19.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131"/>
      <c r="Y909" s="131"/>
      <c r="Z909" s="131"/>
      <c r="AA909" s="131"/>
      <c r="AB909" s="131"/>
      <c r="AC909" s="131"/>
      <c r="AD909" s="131"/>
      <c r="AE909" s="131"/>
      <c r="AF909" s="131"/>
    </row>
    <row r="910" ht="19.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131"/>
      <c r="Y910" s="131"/>
      <c r="Z910" s="131"/>
      <c r="AA910" s="131"/>
      <c r="AB910" s="131"/>
      <c r="AC910" s="131"/>
      <c r="AD910" s="131"/>
      <c r="AE910" s="131"/>
      <c r="AF910" s="131"/>
    </row>
    <row r="911" ht="19.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131"/>
      <c r="Y911" s="131"/>
      <c r="Z911" s="131"/>
      <c r="AA911" s="131"/>
      <c r="AB911" s="131"/>
      <c r="AC911" s="131"/>
      <c r="AD911" s="131"/>
      <c r="AE911" s="131"/>
      <c r="AF911" s="131"/>
    </row>
    <row r="912" ht="19.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131"/>
      <c r="Y912" s="131"/>
      <c r="Z912" s="131"/>
      <c r="AA912" s="131"/>
      <c r="AB912" s="131"/>
      <c r="AC912" s="131"/>
      <c r="AD912" s="131"/>
      <c r="AE912" s="131"/>
      <c r="AF912" s="131"/>
    </row>
    <row r="913" ht="19.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131"/>
      <c r="Y913" s="131"/>
      <c r="Z913" s="131"/>
      <c r="AA913" s="131"/>
      <c r="AB913" s="131"/>
      <c r="AC913" s="131"/>
      <c r="AD913" s="131"/>
      <c r="AE913" s="131"/>
      <c r="AF913" s="131"/>
    </row>
    <row r="914" ht="19.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131"/>
      <c r="Y914" s="131"/>
      <c r="Z914" s="131"/>
      <c r="AA914" s="131"/>
      <c r="AB914" s="131"/>
      <c r="AC914" s="131"/>
      <c r="AD914" s="131"/>
      <c r="AE914" s="131"/>
      <c r="AF914" s="131"/>
    </row>
    <row r="915" ht="19.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131"/>
      <c r="Y915" s="131"/>
      <c r="Z915" s="131"/>
      <c r="AA915" s="131"/>
      <c r="AB915" s="131"/>
      <c r="AC915" s="131"/>
      <c r="AD915" s="131"/>
      <c r="AE915" s="131"/>
      <c r="AF915" s="131"/>
    </row>
    <row r="916" ht="19.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131"/>
      <c r="Y916" s="131"/>
      <c r="Z916" s="131"/>
      <c r="AA916" s="131"/>
      <c r="AB916" s="131"/>
      <c r="AC916" s="131"/>
      <c r="AD916" s="131"/>
      <c r="AE916" s="131"/>
      <c r="AF916" s="131"/>
    </row>
    <row r="917" ht="19.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131"/>
      <c r="Y917" s="131"/>
      <c r="Z917" s="131"/>
      <c r="AA917" s="131"/>
      <c r="AB917" s="131"/>
      <c r="AC917" s="131"/>
      <c r="AD917" s="131"/>
      <c r="AE917" s="131"/>
      <c r="AF917" s="131"/>
    </row>
    <row r="918" ht="19.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131"/>
      <c r="Y918" s="131"/>
      <c r="Z918" s="131"/>
      <c r="AA918" s="131"/>
      <c r="AB918" s="131"/>
      <c r="AC918" s="131"/>
      <c r="AD918" s="131"/>
      <c r="AE918" s="131"/>
      <c r="AF918" s="131"/>
    </row>
    <row r="919" ht="19.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131"/>
      <c r="Y919" s="131"/>
      <c r="Z919" s="131"/>
      <c r="AA919" s="131"/>
      <c r="AB919" s="131"/>
      <c r="AC919" s="131"/>
      <c r="AD919" s="131"/>
      <c r="AE919" s="131"/>
      <c r="AF919" s="131"/>
    </row>
    <row r="920" ht="19.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131"/>
      <c r="Y920" s="131"/>
      <c r="Z920" s="131"/>
      <c r="AA920" s="131"/>
      <c r="AB920" s="131"/>
      <c r="AC920" s="131"/>
      <c r="AD920" s="131"/>
      <c r="AE920" s="131"/>
      <c r="AF920" s="131"/>
    </row>
    <row r="921" ht="19.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131"/>
      <c r="Y921" s="131"/>
      <c r="Z921" s="131"/>
      <c r="AA921" s="131"/>
      <c r="AB921" s="131"/>
      <c r="AC921" s="131"/>
      <c r="AD921" s="131"/>
      <c r="AE921" s="131"/>
      <c r="AF921" s="131"/>
    </row>
    <row r="922" ht="19.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131"/>
      <c r="Y922" s="131"/>
      <c r="Z922" s="131"/>
      <c r="AA922" s="131"/>
      <c r="AB922" s="131"/>
      <c r="AC922" s="131"/>
      <c r="AD922" s="131"/>
      <c r="AE922" s="131"/>
      <c r="AF922" s="131"/>
    </row>
    <row r="923" ht="19.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131"/>
      <c r="Y923" s="131"/>
      <c r="Z923" s="131"/>
      <c r="AA923" s="131"/>
      <c r="AB923" s="131"/>
      <c r="AC923" s="131"/>
      <c r="AD923" s="131"/>
      <c r="AE923" s="131"/>
      <c r="AF923" s="131"/>
    </row>
    <row r="924" ht="19.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131"/>
      <c r="Y924" s="131"/>
      <c r="Z924" s="131"/>
      <c r="AA924" s="131"/>
      <c r="AB924" s="131"/>
      <c r="AC924" s="131"/>
      <c r="AD924" s="131"/>
      <c r="AE924" s="131"/>
      <c r="AF924" s="131"/>
    </row>
    <row r="925" ht="19.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131"/>
      <c r="Y925" s="131"/>
      <c r="Z925" s="131"/>
      <c r="AA925" s="131"/>
      <c r="AB925" s="131"/>
      <c r="AC925" s="131"/>
      <c r="AD925" s="131"/>
      <c r="AE925" s="131"/>
      <c r="AF925" s="131"/>
    </row>
    <row r="926" ht="19.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131"/>
      <c r="Y926" s="131"/>
      <c r="Z926" s="131"/>
      <c r="AA926" s="131"/>
      <c r="AB926" s="131"/>
      <c r="AC926" s="131"/>
      <c r="AD926" s="131"/>
      <c r="AE926" s="131"/>
      <c r="AF926" s="131"/>
    </row>
    <row r="927" ht="19.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131"/>
      <c r="Y927" s="131"/>
      <c r="Z927" s="131"/>
      <c r="AA927" s="131"/>
      <c r="AB927" s="131"/>
      <c r="AC927" s="131"/>
      <c r="AD927" s="131"/>
      <c r="AE927" s="131"/>
      <c r="AF927" s="131"/>
    </row>
    <row r="928" ht="19.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131"/>
      <c r="Y928" s="131"/>
      <c r="Z928" s="131"/>
      <c r="AA928" s="131"/>
      <c r="AB928" s="131"/>
      <c r="AC928" s="131"/>
      <c r="AD928" s="131"/>
      <c r="AE928" s="131"/>
      <c r="AF928" s="131"/>
    </row>
    <row r="929" ht="19.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131"/>
      <c r="Y929" s="131"/>
      <c r="Z929" s="131"/>
      <c r="AA929" s="131"/>
      <c r="AB929" s="131"/>
      <c r="AC929" s="131"/>
      <c r="AD929" s="131"/>
      <c r="AE929" s="131"/>
      <c r="AF929" s="131"/>
    </row>
    <row r="930" ht="19.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131"/>
      <c r="Y930" s="131"/>
      <c r="Z930" s="131"/>
      <c r="AA930" s="131"/>
      <c r="AB930" s="131"/>
      <c r="AC930" s="131"/>
      <c r="AD930" s="131"/>
      <c r="AE930" s="131"/>
      <c r="AF930" s="131"/>
    </row>
    <row r="931" ht="19.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131"/>
      <c r="Y931" s="131"/>
      <c r="Z931" s="131"/>
      <c r="AA931" s="131"/>
      <c r="AB931" s="131"/>
      <c r="AC931" s="131"/>
      <c r="AD931" s="131"/>
      <c r="AE931" s="131"/>
      <c r="AF931" s="131"/>
    </row>
    <row r="932" ht="19.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131"/>
      <c r="Y932" s="131"/>
      <c r="Z932" s="131"/>
      <c r="AA932" s="131"/>
      <c r="AB932" s="131"/>
      <c r="AC932" s="131"/>
      <c r="AD932" s="131"/>
      <c r="AE932" s="131"/>
      <c r="AF932" s="131"/>
    </row>
    <row r="933" ht="19.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131"/>
      <c r="Y933" s="131"/>
      <c r="Z933" s="131"/>
      <c r="AA933" s="131"/>
      <c r="AB933" s="131"/>
      <c r="AC933" s="131"/>
      <c r="AD933" s="131"/>
      <c r="AE933" s="131"/>
      <c r="AF933" s="131"/>
    </row>
    <row r="934" ht="19.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131"/>
      <c r="Y934" s="131"/>
      <c r="Z934" s="131"/>
      <c r="AA934" s="131"/>
      <c r="AB934" s="131"/>
      <c r="AC934" s="131"/>
      <c r="AD934" s="131"/>
      <c r="AE934" s="131"/>
      <c r="AF934" s="131"/>
    </row>
    <row r="935" ht="19.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131"/>
      <c r="Y935" s="131"/>
      <c r="Z935" s="131"/>
      <c r="AA935" s="131"/>
      <c r="AB935" s="131"/>
      <c r="AC935" s="131"/>
      <c r="AD935" s="131"/>
      <c r="AE935" s="131"/>
      <c r="AF935" s="131"/>
    </row>
    <row r="936" ht="19.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131"/>
      <c r="Y936" s="131"/>
      <c r="Z936" s="131"/>
      <c r="AA936" s="131"/>
      <c r="AB936" s="131"/>
      <c r="AC936" s="131"/>
      <c r="AD936" s="131"/>
      <c r="AE936" s="131"/>
      <c r="AF936" s="131"/>
    </row>
    <row r="937" ht="19.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131"/>
      <c r="Y937" s="131"/>
      <c r="Z937" s="131"/>
      <c r="AA937" s="131"/>
      <c r="AB937" s="131"/>
      <c r="AC937" s="131"/>
      <c r="AD937" s="131"/>
      <c r="AE937" s="131"/>
      <c r="AF937" s="131"/>
    </row>
    <row r="938" ht="19.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131"/>
      <c r="Y938" s="131"/>
      <c r="Z938" s="131"/>
      <c r="AA938" s="131"/>
      <c r="AB938" s="131"/>
      <c r="AC938" s="131"/>
      <c r="AD938" s="131"/>
      <c r="AE938" s="131"/>
      <c r="AF938" s="131"/>
    </row>
    <row r="939" ht="19.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131"/>
      <c r="Y939" s="131"/>
      <c r="Z939" s="131"/>
      <c r="AA939" s="131"/>
      <c r="AB939" s="131"/>
      <c r="AC939" s="131"/>
      <c r="AD939" s="131"/>
      <c r="AE939" s="131"/>
      <c r="AF939" s="131"/>
    </row>
    <row r="940" ht="19.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131"/>
      <c r="Y940" s="131"/>
      <c r="Z940" s="131"/>
      <c r="AA940" s="131"/>
      <c r="AB940" s="131"/>
      <c r="AC940" s="131"/>
      <c r="AD940" s="131"/>
      <c r="AE940" s="131"/>
      <c r="AF940" s="131"/>
    </row>
    <row r="941" ht="19.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131"/>
      <c r="Y941" s="131"/>
      <c r="Z941" s="131"/>
      <c r="AA941" s="131"/>
      <c r="AB941" s="131"/>
      <c r="AC941" s="131"/>
      <c r="AD941" s="131"/>
      <c r="AE941" s="131"/>
      <c r="AF941" s="131"/>
    </row>
    <row r="942" ht="19.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131"/>
      <c r="Y942" s="131"/>
      <c r="Z942" s="131"/>
      <c r="AA942" s="131"/>
      <c r="AB942" s="131"/>
      <c r="AC942" s="131"/>
      <c r="AD942" s="131"/>
      <c r="AE942" s="131"/>
      <c r="AF942" s="131"/>
    </row>
    <row r="943" ht="19.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131"/>
      <c r="Y943" s="131"/>
      <c r="Z943" s="131"/>
      <c r="AA943" s="131"/>
      <c r="AB943" s="131"/>
      <c r="AC943" s="131"/>
      <c r="AD943" s="131"/>
      <c r="AE943" s="131"/>
      <c r="AF943" s="131"/>
    </row>
    <row r="944" ht="19.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131"/>
      <c r="Y944" s="131"/>
      <c r="Z944" s="131"/>
      <c r="AA944" s="131"/>
      <c r="AB944" s="131"/>
      <c r="AC944" s="131"/>
      <c r="AD944" s="131"/>
      <c r="AE944" s="131"/>
      <c r="AF944" s="131"/>
    </row>
    <row r="945" ht="19.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131"/>
      <c r="Y945" s="131"/>
      <c r="Z945" s="131"/>
      <c r="AA945" s="131"/>
      <c r="AB945" s="131"/>
      <c r="AC945" s="131"/>
      <c r="AD945" s="131"/>
      <c r="AE945" s="131"/>
      <c r="AF945" s="131"/>
    </row>
    <row r="946" ht="19.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131"/>
      <c r="Y946" s="131"/>
      <c r="Z946" s="131"/>
      <c r="AA946" s="131"/>
      <c r="AB946" s="131"/>
      <c r="AC946" s="131"/>
      <c r="AD946" s="131"/>
      <c r="AE946" s="131"/>
      <c r="AF946" s="131"/>
    </row>
    <row r="947" ht="19.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131"/>
      <c r="Y947" s="131"/>
      <c r="Z947" s="131"/>
      <c r="AA947" s="131"/>
      <c r="AB947" s="131"/>
      <c r="AC947" s="131"/>
      <c r="AD947" s="131"/>
      <c r="AE947" s="131"/>
      <c r="AF947" s="131"/>
    </row>
    <row r="948" ht="19.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131"/>
      <c r="Y948" s="131"/>
      <c r="Z948" s="131"/>
      <c r="AA948" s="131"/>
      <c r="AB948" s="131"/>
      <c r="AC948" s="131"/>
      <c r="AD948" s="131"/>
      <c r="AE948" s="131"/>
      <c r="AF948" s="131"/>
    </row>
    <row r="949" ht="19.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131"/>
      <c r="Y949" s="131"/>
      <c r="Z949" s="131"/>
      <c r="AA949" s="131"/>
      <c r="AB949" s="131"/>
      <c r="AC949" s="131"/>
      <c r="AD949" s="131"/>
      <c r="AE949" s="131"/>
      <c r="AF949" s="131"/>
    </row>
    <row r="950" ht="19.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131"/>
      <c r="Y950" s="131"/>
      <c r="Z950" s="131"/>
      <c r="AA950" s="131"/>
      <c r="AB950" s="131"/>
      <c r="AC950" s="131"/>
      <c r="AD950" s="131"/>
      <c r="AE950" s="131"/>
      <c r="AF950" s="131"/>
    </row>
    <row r="951" ht="19.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131"/>
      <c r="Y951" s="131"/>
      <c r="Z951" s="131"/>
      <c r="AA951" s="131"/>
      <c r="AB951" s="131"/>
      <c r="AC951" s="131"/>
      <c r="AD951" s="131"/>
      <c r="AE951" s="131"/>
      <c r="AF951" s="131"/>
    </row>
    <row r="952" ht="19.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131"/>
      <c r="Y952" s="131"/>
      <c r="Z952" s="131"/>
      <c r="AA952" s="131"/>
      <c r="AB952" s="131"/>
      <c r="AC952" s="131"/>
      <c r="AD952" s="131"/>
      <c r="AE952" s="131"/>
      <c r="AF952" s="131"/>
    </row>
    <row r="953" ht="19.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131"/>
      <c r="Y953" s="131"/>
      <c r="Z953" s="131"/>
      <c r="AA953" s="131"/>
      <c r="AB953" s="131"/>
      <c r="AC953" s="131"/>
      <c r="AD953" s="131"/>
      <c r="AE953" s="131"/>
      <c r="AF953" s="131"/>
    </row>
    <row r="954" ht="19.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131"/>
      <c r="Y954" s="131"/>
      <c r="Z954" s="131"/>
      <c r="AA954" s="131"/>
      <c r="AB954" s="131"/>
      <c r="AC954" s="131"/>
      <c r="AD954" s="131"/>
      <c r="AE954" s="131"/>
      <c r="AF954" s="131"/>
    </row>
    <row r="955" ht="19.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131"/>
      <c r="Y955" s="131"/>
      <c r="Z955" s="131"/>
      <c r="AA955" s="131"/>
      <c r="AB955" s="131"/>
      <c r="AC955" s="131"/>
      <c r="AD955" s="131"/>
      <c r="AE955" s="131"/>
      <c r="AF955" s="131"/>
    </row>
    <row r="956" ht="19.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131"/>
      <c r="Y956" s="131"/>
      <c r="Z956" s="131"/>
      <c r="AA956" s="131"/>
      <c r="AB956" s="131"/>
      <c r="AC956" s="131"/>
      <c r="AD956" s="131"/>
      <c r="AE956" s="131"/>
      <c r="AF956" s="131"/>
    </row>
    <row r="957" ht="19.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131"/>
      <c r="Y957" s="131"/>
      <c r="Z957" s="131"/>
      <c r="AA957" s="131"/>
      <c r="AB957" s="131"/>
      <c r="AC957" s="131"/>
      <c r="AD957" s="131"/>
      <c r="AE957" s="131"/>
      <c r="AF957" s="131"/>
    </row>
    <row r="958" ht="19.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131"/>
      <c r="Y958" s="131"/>
      <c r="Z958" s="131"/>
      <c r="AA958" s="131"/>
      <c r="AB958" s="131"/>
      <c r="AC958" s="131"/>
      <c r="AD958" s="131"/>
      <c r="AE958" s="131"/>
      <c r="AF958" s="131"/>
    </row>
    <row r="959" ht="19.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131"/>
      <c r="Y959" s="131"/>
      <c r="Z959" s="131"/>
      <c r="AA959" s="131"/>
      <c r="AB959" s="131"/>
      <c r="AC959" s="131"/>
      <c r="AD959" s="131"/>
      <c r="AE959" s="131"/>
      <c r="AF959" s="131"/>
    </row>
    <row r="960" ht="19.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131"/>
      <c r="Y960" s="131"/>
      <c r="Z960" s="131"/>
      <c r="AA960" s="131"/>
      <c r="AB960" s="131"/>
      <c r="AC960" s="131"/>
      <c r="AD960" s="131"/>
      <c r="AE960" s="131"/>
      <c r="AF960" s="131"/>
    </row>
    <row r="961" ht="19.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131"/>
      <c r="Y961" s="131"/>
      <c r="Z961" s="131"/>
      <c r="AA961" s="131"/>
      <c r="AB961" s="131"/>
      <c r="AC961" s="131"/>
      <c r="AD961" s="131"/>
      <c r="AE961" s="131"/>
      <c r="AF961" s="131"/>
    </row>
    <row r="962" ht="19.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131"/>
      <c r="Y962" s="131"/>
      <c r="Z962" s="131"/>
      <c r="AA962" s="131"/>
      <c r="AB962" s="131"/>
      <c r="AC962" s="131"/>
      <c r="AD962" s="131"/>
      <c r="AE962" s="131"/>
      <c r="AF962" s="131"/>
    </row>
    <row r="963" ht="19.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131"/>
      <c r="Y963" s="131"/>
      <c r="Z963" s="131"/>
      <c r="AA963" s="131"/>
      <c r="AB963" s="131"/>
      <c r="AC963" s="131"/>
      <c r="AD963" s="131"/>
      <c r="AE963" s="131"/>
      <c r="AF963" s="131"/>
    </row>
    <row r="964" ht="19.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131"/>
      <c r="Y964" s="131"/>
      <c r="Z964" s="131"/>
      <c r="AA964" s="131"/>
      <c r="AB964" s="131"/>
      <c r="AC964" s="131"/>
      <c r="AD964" s="131"/>
      <c r="AE964" s="131"/>
      <c r="AF964" s="131"/>
    </row>
    <row r="965" ht="19.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131"/>
      <c r="Y965" s="131"/>
      <c r="Z965" s="131"/>
      <c r="AA965" s="131"/>
      <c r="AB965" s="131"/>
      <c r="AC965" s="131"/>
      <c r="AD965" s="131"/>
      <c r="AE965" s="131"/>
      <c r="AF965" s="131"/>
    </row>
    <row r="966" ht="19.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131"/>
      <c r="Y966" s="131"/>
      <c r="Z966" s="131"/>
      <c r="AA966" s="131"/>
      <c r="AB966" s="131"/>
      <c r="AC966" s="131"/>
      <c r="AD966" s="131"/>
      <c r="AE966" s="131"/>
      <c r="AF966" s="131"/>
    </row>
    <row r="967" ht="19.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131"/>
      <c r="Y967" s="131"/>
      <c r="Z967" s="131"/>
      <c r="AA967" s="131"/>
      <c r="AB967" s="131"/>
      <c r="AC967" s="131"/>
      <c r="AD967" s="131"/>
      <c r="AE967" s="131"/>
      <c r="AF967" s="131"/>
    </row>
    <row r="968" ht="19.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131"/>
      <c r="Y968" s="131"/>
      <c r="Z968" s="131"/>
      <c r="AA968" s="131"/>
      <c r="AB968" s="131"/>
      <c r="AC968" s="131"/>
      <c r="AD968" s="131"/>
      <c r="AE968" s="131"/>
      <c r="AF968" s="131"/>
    </row>
    <row r="969" ht="19.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131"/>
      <c r="Y969" s="131"/>
      <c r="Z969" s="131"/>
      <c r="AA969" s="131"/>
      <c r="AB969" s="131"/>
      <c r="AC969" s="131"/>
      <c r="AD969" s="131"/>
      <c r="AE969" s="131"/>
      <c r="AF969" s="131"/>
    </row>
    <row r="970" ht="19.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131"/>
      <c r="Y970" s="131"/>
      <c r="Z970" s="131"/>
      <c r="AA970" s="131"/>
      <c r="AB970" s="131"/>
      <c r="AC970" s="131"/>
      <c r="AD970" s="131"/>
      <c r="AE970" s="131"/>
      <c r="AF970" s="131"/>
    </row>
    <row r="971" ht="19.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131"/>
      <c r="Y971" s="131"/>
      <c r="Z971" s="131"/>
      <c r="AA971" s="131"/>
      <c r="AB971" s="131"/>
      <c r="AC971" s="131"/>
      <c r="AD971" s="131"/>
      <c r="AE971" s="131"/>
      <c r="AF971" s="131"/>
    </row>
    <row r="972" ht="19.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131"/>
      <c r="Y972" s="131"/>
      <c r="Z972" s="131"/>
      <c r="AA972" s="131"/>
      <c r="AB972" s="131"/>
      <c r="AC972" s="131"/>
      <c r="AD972" s="131"/>
      <c r="AE972" s="131"/>
      <c r="AF972" s="131"/>
    </row>
    <row r="973" ht="19.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131"/>
      <c r="Y973" s="131"/>
      <c r="Z973" s="131"/>
      <c r="AA973" s="131"/>
      <c r="AB973" s="131"/>
      <c r="AC973" s="131"/>
      <c r="AD973" s="131"/>
      <c r="AE973" s="131"/>
      <c r="AF973" s="131"/>
    </row>
    <row r="974" ht="19.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131"/>
      <c r="Y974" s="131"/>
      <c r="Z974" s="131"/>
      <c r="AA974" s="131"/>
      <c r="AB974" s="131"/>
      <c r="AC974" s="131"/>
      <c r="AD974" s="131"/>
      <c r="AE974" s="131"/>
      <c r="AF974" s="131"/>
    </row>
    <row r="975" ht="19.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131"/>
      <c r="Y975" s="131"/>
      <c r="Z975" s="131"/>
      <c r="AA975" s="131"/>
      <c r="AB975" s="131"/>
      <c r="AC975" s="131"/>
      <c r="AD975" s="131"/>
      <c r="AE975" s="131"/>
      <c r="AF975" s="131"/>
    </row>
    <row r="976" ht="19.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131"/>
      <c r="Y976" s="131"/>
      <c r="Z976" s="131"/>
      <c r="AA976" s="131"/>
      <c r="AB976" s="131"/>
      <c r="AC976" s="131"/>
      <c r="AD976" s="131"/>
      <c r="AE976" s="131"/>
      <c r="AF976" s="131"/>
    </row>
    <row r="977" ht="19.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131"/>
      <c r="Y977" s="131"/>
      <c r="Z977" s="131"/>
      <c r="AA977" s="131"/>
      <c r="AB977" s="131"/>
      <c r="AC977" s="131"/>
      <c r="AD977" s="131"/>
      <c r="AE977" s="131"/>
      <c r="AF977" s="131"/>
    </row>
    <row r="978" ht="19.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131"/>
      <c r="Y978" s="131"/>
      <c r="Z978" s="131"/>
      <c r="AA978" s="131"/>
      <c r="AB978" s="131"/>
      <c r="AC978" s="131"/>
      <c r="AD978" s="131"/>
      <c r="AE978" s="131"/>
      <c r="AF978" s="131"/>
    </row>
    <row r="979" ht="19.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131"/>
      <c r="Y979" s="131"/>
      <c r="Z979" s="131"/>
      <c r="AA979" s="131"/>
      <c r="AB979" s="131"/>
      <c r="AC979" s="131"/>
      <c r="AD979" s="131"/>
      <c r="AE979" s="131"/>
      <c r="AF979" s="131"/>
    </row>
    <row r="980" ht="19.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131"/>
      <c r="Y980" s="131"/>
      <c r="Z980" s="131"/>
      <c r="AA980" s="131"/>
      <c r="AB980" s="131"/>
      <c r="AC980" s="131"/>
      <c r="AD980" s="131"/>
      <c r="AE980" s="131"/>
      <c r="AF980" s="131"/>
    </row>
    <row r="981" ht="19.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131"/>
      <c r="Y981" s="131"/>
      <c r="Z981" s="131"/>
      <c r="AA981" s="131"/>
      <c r="AB981" s="131"/>
      <c r="AC981" s="131"/>
      <c r="AD981" s="131"/>
      <c r="AE981" s="131"/>
      <c r="AF981" s="131"/>
    </row>
    <row r="982" ht="19.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131"/>
      <c r="Y982" s="131"/>
      <c r="Z982" s="131"/>
      <c r="AA982" s="131"/>
      <c r="AB982" s="131"/>
      <c r="AC982" s="131"/>
      <c r="AD982" s="131"/>
      <c r="AE982" s="131"/>
      <c r="AF982" s="131"/>
    </row>
    <row r="983" ht="19.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131"/>
      <c r="Y983" s="131"/>
      <c r="Z983" s="131"/>
      <c r="AA983" s="131"/>
      <c r="AB983" s="131"/>
      <c r="AC983" s="131"/>
      <c r="AD983" s="131"/>
      <c r="AE983" s="131"/>
      <c r="AF983" s="131"/>
    </row>
    <row r="984" ht="19.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131"/>
      <c r="Y984" s="131"/>
      <c r="Z984" s="131"/>
      <c r="AA984" s="131"/>
      <c r="AB984" s="131"/>
      <c r="AC984" s="131"/>
      <c r="AD984" s="131"/>
      <c r="AE984" s="131"/>
      <c r="AF984" s="131"/>
    </row>
    <row r="985" ht="19.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131"/>
      <c r="Y985" s="131"/>
      <c r="Z985" s="131"/>
      <c r="AA985" s="131"/>
      <c r="AB985" s="131"/>
      <c r="AC985" s="131"/>
      <c r="AD985" s="131"/>
      <c r="AE985" s="131"/>
      <c r="AF985" s="131"/>
    </row>
    <row r="986" ht="19.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131"/>
      <c r="Y986" s="131"/>
      <c r="Z986" s="131"/>
      <c r="AA986" s="131"/>
      <c r="AB986" s="131"/>
      <c r="AC986" s="131"/>
      <c r="AD986" s="131"/>
      <c r="AE986" s="131"/>
      <c r="AF986" s="131"/>
    </row>
    <row r="987" ht="19.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131"/>
      <c r="Y987" s="131"/>
      <c r="Z987" s="131"/>
      <c r="AA987" s="131"/>
      <c r="AB987" s="131"/>
      <c r="AC987" s="131"/>
      <c r="AD987" s="131"/>
      <c r="AE987" s="131"/>
      <c r="AF987" s="131"/>
    </row>
    <row r="988" ht="19.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131"/>
      <c r="Y988" s="131"/>
      <c r="Z988" s="131"/>
      <c r="AA988" s="131"/>
      <c r="AB988" s="131"/>
      <c r="AC988" s="131"/>
      <c r="AD988" s="131"/>
      <c r="AE988" s="131"/>
      <c r="AF988" s="131"/>
    </row>
    <row r="989" ht="19.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131"/>
      <c r="Y989" s="131"/>
      <c r="Z989" s="131"/>
      <c r="AA989" s="131"/>
      <c r="AB989" s="131"/>
      <c r="AC989" s="131"/>
      <c r="AD989" s="131"/>
      <c r="AE989" s="131"/>
      <c r="AF989" s="131"/>
    </row>
    <row r="990" ht="19.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131"/>
      <c r="Y990" s="131"/>
      <c r="Z990" s="131"/>
      <c r="AA990" s="131"/>
      <c r="AB990" s="131"/>
      <c r="AC990" s="131"/>
      <c r="AD990" s="131"/>
      <c r="AE990" s="131"/>
      <c r="AF990" s="131"/>
    </row>
    <row r="991" ht="19.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131"/>
      <c r="Y991" s="131"/>
      <c r="Z991" s="131"/>
      <c r="AA991" s="131"/>
      <c r="AB991" s="131"/>
      <c r="AC991" s="131"/>
      <c r="AD991" s="131"/>
      <c r="AE991" s="131"/>
      <c r="AF991" s="131"/>
    </row>
    <row r="992" ht="19.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131"/>
      <c r="Y992" s="131"/>
      <c r="Z992" s="131"/>
      <c r="AA992" s="131"/>
      <c r="AB992" s="131"/>
      <c r="AC992" s="131"/>
      <c r="AD992" s="131"/>
      <c r="AE992" s="131"/>
      <c r="AF992" s="131"/>
    </row>
    <row r="993" ht="19.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131"/>
      <c r="Y993" s="131"/>
      <c r="Z993" s="131"/>
      <c r="AA993" s="131"/>
      <c r="AB993" s="131"/>
      <c r="AC993" s="131"/>
      <c r="AD993" s="131"/>
      <c r="AE993" s="131"/>
      <c r="AF993" s="131"/>
    </row>
    <row r="994" ht="19.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131"/>
      <c r="Y994" s="131"/>
      <c r="Z994" s="131"/>
      <c r="AA994" s="131"/>
      <c r="AB994" s="131"/>
      <c r="AC994" s="131"/>
      <c r="AD994" s="131"/>
      <c r="AE994" s="131"/>
      <c r="AF994" s="131"/>
    </row>
    <row r="995" ht="19.5" customHeight="1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131"/>
      <c r="Y995" s="131"/>
      <c r="Z995" s="131"/>
      <c r="AA995" s="131"/>
      <c r="AB995" s="131"/>
      <c r="AC995" s="131"/>
      <c r="AD995" s="131"/>
      <c r="AE995" s="131"/>
      <c r="AF995" s="131"/>
    </row>
    <row r="996" ht="19.5" customHeight="1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131"/>
      <c r="Y996" s="131"/>
      <c r="Z996" s="131"/>
      <c r="AA996" s="131"/>
      <c r="AB996" s="131"/>
      <c r="AC996" s="131"/>
      <c r="AD996" s="131"/>
      <c r="AE996" s="131"/>
      <c r="AF996" s="131"/>
    </row>
    <row r="997" ht="19.5" customHeight="1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131"/>
      <c r="Y997" s="131"/>
      <c r="Z997" s="131"/>
      <c r="AA997" s="131"/>
      <c r="AB997" s="131"/>
      <c r="AC997" s="131"/>
      <c r="AD997" s="131"/>
      <c r="AE997" s="131"/>
      <c r="AF997" s="131"/>
    </row>
    <row r="998" ht="19.5" customHeight="1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131"/>
      <c r="Y998" s="131"/>
      <c r="Z998" s="131"/>
      <c r="AA998" s="131"/>
      <c r="AB998" s="131"/>
      <c r="AC998" s="131"/>
      <c r="AD998" s="131"/>
      <c r="AE998" s="131"/>
      <c r="AF998" s="131"/>
    </row>
    <row r="999" ht="19.5" customHeight="1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131"/>
      <c r="Y999" s="131"/>
      <c r="Z999" s="131"/>
      <c r="AA999" s="131"/>
      <c r="AB999" s="131"/>
      <c r="AC999" s="131"/>
      <c r="AD999" s="131"/>
      <c r="AE999" s="131"/>
      <c r="AF999" s="131"/>
    </row>
    <row r="1000" ht="19.5" customHeight="1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131"/>
      <c r="Y1000" s="131"/>
      <c r="Z1000" s="131"/>
      <c r="AA1000" s="131"/>
      <c r="AB1000" s="131"/>
      <c r="AC1000" s="131"/>
      <c r="AD1000" s="131"/>
      <c r="AE1000" s="131"/>
      <c r="AF1000" s="131"/>
    </row>
  </sheetData>
  <printOptions/>
  <pageMargins bottom="0.787401575" footer="0.0" header="0.0" left="0.511811024" right="0.511811024" top="0.787401575"/>
  <pageSetup paperSize="9" orientation="portrait"/>
  <drawing r:id="rId1"/>
  <tableParts count="2">
    <tablePart r:id="rId4"/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.86"/>
    <col customWidth="1" min="2" max="2" width="8.86"/>
    <col customWidth="1" min="3" max="12" width="8.71"/>
    <col customWidth="1" min="13" max="13" width="3.57"/>
    <col customWidth="1" min="14" max="14" width="8.86"/>
    <col customWidth="1" min="15" max="26" width="8.71"/>
  </cols>
  <sheetData>
    <row r="1" ht="9.0" customHeight="1">
      <c r="B1" s="191"/>
      <c r="N1" s="191"/>
    </row>
    <row r="2" ht="38.25" customHeight="1">
      <c r="A2" s="191"/>
      <c r="B2" s="192"/>
      <c r="C2" s="193" t="s">
        <v>222</v>
      </c>
      <c r="D2" s="193" t="s">
        <v>218</v>
      </c>
      <c r="E2" s="193" t="s">
        <v>231</v>
      </c>
      <c r="F2" s="193" t="s">
        <v>220</v>
      </c>
      <c r="G2" s="193" t="s">
        <v>217</v>
      </c>
      <c r="H2" s="193" t="s">
        <v>219</v>
      </c>
      <c r="I2" s="193" t="s">
        <v>223</v>
      </c>
      <c r="J2" s="193" t="s">
        <v>224</v>
      </c>
      <c r="K2" s="193" t="s">
        <v>221</v>
      </c>
      <c r="L2" s="193" t="s">
        <v>229</v>
      </c>
      <c r="M2" s="191"/>
      <c r="N2" s="192"/>
      <c r="O2" s="193" t="s">
        <v>222</v>
      </c>
      <c r="P2" s="193" t="s">
        <v>218</v>
      </c>
      <c r="Q2" s="193" t="s">
        <v>231</v>
      </c>
      <c r="R2" s="193" t="s">
        <v>220</v>
      </c>
      <c r="S2" s="193" t="s">
        <v>217</v>
      </c>
      <c r="T2" s="193" t="s">
        <v>219</v>
      </c>
      <c r="U2" s="193" t="s">
        <v>223</v>
      </c>
      <c r="V2" s="193" t="s">
        <v>224</v>
      </c>
      <c r="W2" s="193" t="s">
        <v>221</v>
      </c>
      <c r="X2" s="193" t="s">
        <v>229</v>
      </c>
      <c r="Y2" s="191"/>
      <c r="Z2" s="191"/>
    </row>
    <row r="3" ht="38.25" customHeight="1">
      <c r="B3" s="194" t="s">
        <v>222</v>
      </c>
      <c r="C3" s="195">
        <v>0.0</v>
      </c>
      <c r="D3" s="196">
        <f>COUNTIFS(REG!$D$2:$D$124,"*"&amp;"("&amp;$B3&amp;")"&amp;"*",REG!$J$2:$J$124,"*"&amp;"("&amp;D$2&amp;")"&amp;"*")+COUNTIFS(REG!$D$2:$D$124,"*"&amp;"("&amp;$B3&amp;")"&amp;"*",REG!$P$2:$P$124,"*"&amp;"("&amp;D$2&amp;")"&amp;"*")+COUNTIFS(REG!$D$2:$D$124,"*"&amp;"("&amp;$B3&amp;")"&amp;"*",REG!$V$2:$V$124,"*"&amp;"("&amp;D$2&amp;")"&amp;"*")</f>
        <v>6</v>
      </c>
      <c r="E3" s="196">
        <f>COUNTIFS(REG!$D$2:$D$124,"*"&amp;"("&amp;$B3&amp;")"&amp;"*",REG!$J$2:$J$124,"*"&amp;"("&amp;E$2&amp;")"&amp;"*")+COUNTIFS(REG!$D$2:$D$124,"*"&amp;"("&amp;$B3&amp;")"&amp;"*",REG!$P$2:$P$124,"*"&amp;"("&amp;E$2&amp;")"&amp;"*")+COUNTIFS(REG!$D$2:$D$124,"*"&amp;"("&amp;$B3&amp;")"&amp;"*",REG!$V$2:$V$124,"*"&amp;"("&amp;E$2&amp;")"&amp;"*")</f>
        <v>10</v>
      </c>
      <c r="F3" s="196">
        <f>COUNTIFS(REG!$D$2:$D$124,"*"&amp;"("&amp;$B3&amp;")"&amp;"*",REG!$J$2:$J$124,"*"&amp;"("&amp;F$2&amp;")"&amp;"*")+COUNTIFS(REG!$D$2:$D$124,"*"&amp;"("&amp;$B3&amp;")"&amp;"*",REG!$P$2:$P$124,"*"&amp;"("&amp;F$2&amp;")"&amp;"*")+COUNTIFS(REG!$D$2:$D$124,"*"&amp;"("&amp;$B3&amp;")"&amp;"*",REG!$V$2:$V$124,"*"&amp;"("&amp;F$2&amp;")"&amp;"*")</f>
        <v>0</v>
      </c>
      <c r="G3" s="196">
        <f>COUNTIFS(REG!$D$2:$D$124,"*"&amp;"("&amp;$B3&amp;")"&amp;"*",REG!$J$2:$J$124,"*"&amp;"("&amp;G$2&amp;")"&amp;"*")+COUNTIFS(REG!$D$2:$D$124,"*"&amp;"("&amp;$B3&amp;")"&amp;"*",REG!$P$2:$P$124,"*"&amp;"("&amp;G$2&amp;")"&amp;"*")+COUNTIFS(REG!$D$2:$D$124,"*"&amp;"("&amp;$B3&amp;")"&amp;"*",REG!$V$2:$V$124,"*"&amp;"("&amp;G$2&amp;")"&amp;"*")</f>
        <v>0</v>
      </c>
      <c r="H3" s="196">
        <f>COUNTIFS(REG!$D$2:$D$124,"*"&amp;"("&amp;$B3&amp;")"&amp;"*",REG!$J$2:$J$124,"*"&amp;"("&amp;H$2&amp;")"&amp;"*")+COUNTIFS(REG!$D$2:$D$124,"*"&amp;"("&amp;$B3&amp;")"&amp;"*",REG!$P$2:$P$124,"*"&amp;"("&amp;H$2&amp;")"&amp;"*")+COUNTIFS(REG!$D$2:$D$124,"*"&amp;"("&amp;$B3&amp;")"&amp;"*",REG!$V$2:$V$124,"*"&amp;"("&amp;H$2&amp;")"&amp;"*")</f>
        <v>0</v>
      </c>
      <c r="I3" s="196">
        <f>COUNTIFS(REG!$D$2:$D$124,"*"&amp;"("&amp;$B3&amp;")"&amp;"*",REG!$J$2:$J$124,"*"&amp;"("&amp;I$2&amp;")"&amp;"*")+COUNTIFS(REG!$D$2:$D$124,"*"&amp;"("&amp;$B3&amp;")"&amp;"*",REG!$P$2:$P$124,"*"&amp;"("&amp;I$2&amp;")"&amp;"*")+COUNTIFS(REG!$D$2:$D$124,"*"&amp;"("&amp;$B3&amp;")"&amp;"*",REG!$V$2:$V$124,"*"&amp;"("&amp;I$2&amp;")"&amp;"*")</f>
        <v>4</v>
      </c>
      <c r="J3" s="196">
        <f>COUNTIFS(REG!$D$2:$D$124,"*"&amp;"("&amp;$B3&amp;")"&amp;"*",REG!$J$2:$J$124,"*"&amp;"("&amp;J$2&amp;")"&amp;"*")+COUNTIFS(REG!$D$2:$D$124,"*"&amp;"("&amp;$B3&amp;")"&amp;"*",REG!$P$2:$P$124,"*"&amp;"("&amp;J$2&amp;")"&amp;"*")+COUNTIFS(REG!$D$2:$D$124,"*"&amp;"("&amp;$B3&amp;")"&amp;"*",REG!$V$2:$V$124,"*"&amp;"("&amp;J$2&amp;")"&amp;"*")</f>
        <v>6</v>
      </c>
      <c r="K3" s="196">
        <f>COUNTIFS(REG!$D$2:$D$124,"*"&amp;"("&amp;$B3&amp;")"&amp;"*",REG!$J$2:$J$124,"*"&amp;"("&amp;K$2&amp;")"&amp;"*")+COUNTIFS(REG!$D$2:$D$124,"*"&amp;"("&amp;$B3&amp;")"&amp;"*",REG!$P$2:$P$124,"*"&amp;"("&amp;K$2&amp;")"&amp;"*")+COUNTIFS(REG!$D$2:$D$124,"*"&amp;"("&amp;$B3&amp;")"&amp;"*",REG!$V$2:$V$124,"*"&amp;"("&amp;K$2&amp;")"&amp;"*")</f>
        <v>0</v>
      </c>
      <c r="L3" s="196">
        <f>COUNTIFS(REG!$D$2:$D$124,"*"&amp;"("&amp;$B3&amp;")"&amp;"*",REG!$J$2:$J$124,"*"&amp;"("&amp;L$2&amp;")"&amp;"*")+COUNTIFS(REG!$D$2:$D$124,"*"&amp;"("&amp;$B3&amp;")"&amp;"*",REG!$P$2:$P$124,"*"&amp;"("&amp;L$2&amp;")"&amp;"*")+COUNTIFS(REG!$D$2:$D$124,"*"&amp;"("&amp;$B3&amp;")"&amp;"*",REG!$V$2:$V$124,"*"&amp;"("&amp;L$2&amp;")"&amp;"*")</f>
        <v>6</v>
      </c>
      <c r="M3" s="197"/>
      <c r="N3" s="194" t="s">
        <v>222</v>
      </c>
      <c r="O3" s="198">
        <f t="shared" ref="O3:X3" si="1">C3/SUM($C3:$L3)</f>
        <v>0</v>
      </c>
      <c r="P3" s="198">
        <f t="shared" si="1"/>
        <v>0.1875</v>
      </c>
      <c r="Q3" s="198">
        <f t="shared" si="1"/>
        <v>0.3125</v>
      </c>
      <c r="R3" s="198">
        <f t="shared" si="1"/>
        <v>0</v>
      </c>
      <c r="S3" s="198">
        <f t="shared" si="1"/>
        <v>0</v>
      </c>
      <c r="T3" s="198">
        <f t="shared" si="1"/>
        <v>0</v>
      </c>
      <c r="U3" s="198">
        <f t="shared" si="1"/>
        <v>0.125</v>
      </c>
      <c r="V3" s="198">
        <f t="shared" si="1"/>
        <v>0.1875</v>
      </c>
      <c r="W3" s="198">
        <f t="shared" si="1"/>
        <v>0</v>
      </c>
      <c r="X3" s="198">
        <f t="shared" si="1"/>
        <v>0.1875</v>
      </c>
    </row>
    <row r="4" ht="38.25" customHeight="1">
      <c r="B4" s="194" t="s">
        <v>218</v>
      </c>
      <c r="C4" s="196">
        <f>COUNTIFS(REG!$D$2:$D$124,"*"&amp;"("&amp;$B4&amp;")"&amp;"*",REG!$J$2:$J$124,"*"&amp;"("&amp;C$2&amp;")"&amp;"*")+COUNTIFS(REG!$D$2:$D$124,"*"&amp;"("&amp;$B4&amp;")"&amp;"*",REG!$P$2:$P$124,"*"&amp;"("&amp;C$2&amp;")"&amp;"*")+COUNTIFS(REG!$D$2:$D$124,"*"&amp;"("&amp;$B4&amp;")"&amp;"*",REG!$V$2:$V$124,"*"&amp;"("&amp;C$2&amp;")"&amp;"*")</f>
        <v>5</v>
      </c>
      <c r="D4" s="195">
        <v>0.0</v>
      </c>
      <c r="E4" s="196">
        <f>COUNTIFS(REG!$D$2:$D$124,"*"&amp;"("&amp;$B4&amp;")"&amp;"*",REG!$J$2:$J$124,"*"&amp;"("&amp;E$2&amp;")"&amp;"*")+COUNTIFS(REG!$D$2:$D$124,"*"&amp;"("&amp;$B4&amp;")"&amp;"*",REG!$P$2:$P$124,"*"&amp;"("&amp;E$2&amp;")"&amp;"*")+COUNTIFS(REG!$D$2:$D$124,"*"&amp;"("&amp;$B4&amp;")"&amp;"*",REG!$V$2:$V$124,"*"&amp;"("&amp;E$2&amp;")"&amp;"*")</f>
        <v>7</v>
      </c>
      <c r="F4" s="196">
        <f>COUNTIFS(REG!$D$2:$D$124,"*"&amp;"("&amp;$B4&amp;")"&amp;"*",REG!$J$2:$J$124,"*"&amp;"("&amp;F$2&amp;")"&amp;"*")+COUNTIFS(REG!$D$2:$D$124,"*"&amp;"("&amp;$B4&amp;")"&amp;"*",REG!$P$2:$P$124,"*"&amp;"("&amp;F$2&amp;")"&amp;"*")+COUNTIFS(REG!$D$2:$D$124,"*"&amp;"("&amp;$B4&amp;")"&amp;"*",REG!$V$2:$V$124,"*"&amp;"("&amp;F$2&amp;")"&amp;"*")</f>
        <v>0</v>
      </c>
      <c r="G4" s="196">
        <f>COUNTIFS(REG!$D$2:$D$124,"*"&amp;"("&amp;$B4&amp;")"&amp;"*",REG!$J$2:$J$124,"*"&amp;"("&amp;G$2&amp;")"&amp;"*")+COUNTIFS(REG!$D$2:$D$124,"*"&amp;"("&amp;$B4&amp;")"&amp;"*",REG!$P$2:$P$124,"*"&amp;"("&amp;G$2&amp;")"&amp;"*")+COUNTIFS(REG!$D$2:$D$124,"*"&amp;"("&amp;$B4&amp;")"&amp;"*",REG!$V$2:$V$124,"*"&amp;"("&amp;G$2&amp;")"&amp;"*")</f>
        <v>4</v>
      </c>
      <c r="H4" s="196">
        <f>COUNTIFS(REG!$D$2:$D$124,"*"&amp;"("&amp;$B4&amp;")"&amp;"*",REG!$J$2:$J$124,"*"&amp;"("&amp;H$2&amp;")"&amp;"*")+COUNTIFS(REG!$D$2:$D$124,"*"&amp;"("&amp;$B4&amp;")"&amp;"*",REG!$P$2:$P$124,"*"&amp;"("&amp;H$2&amp;")"&amp;"*")+COUNTIFS(REG!$D$2:$D$124,"*"&amp;"("&amp;$B4&amp;")"&amp;"*",REG!$V$2:$V$124,"*"&amp;"("&amp;H$2&amp;")"&amp;"*")</f>
        <v>0</v>
      </c>
      <c r="I4" s="196">
        <f>COUNTIFS(REG!$D$2:$D$124,"*"&amp;"("&amp;$B4&amp;")"&amp;"*",REG!$J$2:$J$124,"*"&amp;"("&amp;I$2&amp;")"&amp;"*")+COUNTIFS(REG!$D$2:$D$124,"*"&amp;"("&amp;$B4&amp;")"&amp;"*",REG!$P$2:$P$124,"*"&amp;"("&amp;I$2&amp;")"&amp;"*")+COUNTIFS(REG!$D$2:$D$124,"*"&amp;"("&amp;$B4&amp;")"&amp;"*",REG!$V$2:$V$124,"*"&amp;"("&amp;I$2&amp;")"&amp;"*")</f>
        <v>23</v>
      </c>
      <c r="J4" s="196">
        <f>COUNTIFS(REG!$D$2:$D$124,"*"&amp;"("&amp;$B4&amp;")"&amp;"*",REG!$J$2:$J$124,"*"&amp;"("&amp;J$2&amp;")"&amp;"*")+COUNTIFS(REG!$D$2:$D$124,"*"&amp;"("&amp;$B4&amp;")"&amp;"*",REG!$P$2:$P$124,"*"&amp;"("&amp;J$2&amp;")"&amp;"*")+COUNTIFS(REG!$D$2:$D$124,"*"&amp;"("&amp;$B4&amp;")"&amp;"*",REG!$V$2:$V$124,"*"&amp;"("&amp;J$2&amp;")"&amp;"*")</f>
        <v>16</v>
      </c>
      <c r="K4" s="196">
        <f>COUNTIFS(REG!$D$2:$D$124,"*"&amp;"("&amp;$B4&amp;")"&amp;"*",REG!$J$2:$J$124,"*"&amp;"("&amp;K$2&amp;")"&amp;"*")+COUNTIFS(REG!$D$2:$D$124,"*"&amp;"("&amp;$B4&amp;")"&amp;"*",REG!$P$2:$P$124,"*"&amp;"("&amp;K$2&amp;")"&amp;"*")+COUNTIFS(REG!$D$2:$D$124,"*"&amp;"("&amp;$B4&amp;")"&amp;"*",REG!$V$2:$V$124,"*"&amp;"("&amp;K$2&amp;")"&amp;"*")</f>
        <v>10</v>
      </c>
      <c r="L4" s="196">
        <f>COUNTIFS(REG!$D$2:$D$124,"*"&amp;"("&amp;$B4&amp;")"&amp;"*",REG!$J$2:$J$124,"*"&amp;"("&amp;L$2&amp;")"&amp;"*")+COUNTIFS(REG!$D$2:$D$124,"*"&amp;"("&amp;$B4&amp;")"&amp;"*",REG!$P$2:$P$124,"*"&amp;"("&amp;L$2&amp;")"&amp;"*")+COUNTIFS(REG!$D$2:$D$124,"*"&amp;"("&amp;$B4&amp;")"&amp;"*",REG!$V$2:$V$124,"*"&amp;"("&amp;L$2&amp;")"&amp;"*")</f>
        <v>13</v>
      </c>
      <c r="M4" s="197"/>
      <c r="N4" s="194" t="s">
        <v>218</v>
      </c>
      <c r="O4" s="198">
        <f t="shared" ref="O4:X4" si="2">C4/SUM($C4:$L4)</f>
        <v>0.0641025641</v>
      </c>
      <c r="P4" s="198">
        <f t="shared" si="2"/>
        <v>0</v>
      </c>
      <c r="Q4" s="198">
        <f t="shared" si="2"/>
        <v>0.08974358974</v>
      </c>
      <c r="R4" s="198">
        <f t="shared" si="2"/>
        <v>0</v>
      </c>
      <c r="S4" s="198">
        <f t="shared" si="2"/>
        <v>0.05128205128</v>
      </c>
      <c r="T4" s="198">
        <f t="shared" si="2"/>
        <v>0</v>
      </c>
      <c r="U4" s="198">
        <f t="shared" si="2"/>
        <v>0.2948717949</v>
      </c>
      <c r="V4" s="198">
        <f t="shared" si="2"/>
        <v>0.2051282051</v>
      </c>
      <c r="W4" s="198">
        <f t="shared" si="2"/>
        <v>0.1282051282</v>
      </c>
      <c r="X4" s="198">
        <f t="shared" si="2"/>
        <v>0.1666666667</v>
      </c>
    </row>
    <row r="5" ht="38.25" customHeight="1">
      <c r="B5" s="194" t="s">
        <v>231</v>
      </c>
      <c r="C5" s="196">
        <f>COUNTIFS(REG!$D$2:$D$124,"*"&amp;"("&amp;$B5&amp;")"&amp;"*",REG!$J$2:$J$124,"*"&amp;"("&amp;C$2&amp;")"&amp;"*")+COUNTIFS(REG!$D$2:$D$124,"*"&amp;"("&amp;$B5&amp;")"&amp;"*",REG!$P$2:$P$124,"*"&amp;"("&amp;C$2&amp;")"&amp;"*")+COUNTIFS(REG!$D$2:$D$124,"*"&amp;"("&amp;$B5&amp;")"&amp;"*",REG!$V$2:$V$124,"*"&amp;"("&amp;C$2&amp;")"&amp;"*")</f>
        <v>3</v>
      </c>
      <c r="D5" s="196">
        <f>COUNTIFS(REG!$D$2:$D$124,"*"&amp;"("&amp;$B5&amp;")"&amp;"*",REG!$J$2:$J$124,"*"&amp;"("&amp;D$2&amp;")"&amp;"*")+COUNTIFS(REG!$D$2:$D$124,"*"&amp;"("&amp;$B5&amp;")"&amp;"*",REG!$P$2:$P$124,"*"&amp;"("&amp;D$2&amp;")"&amp;"*")+COUNTIFS(REG!$D$2:$D$124,"*"&amp;"("&amp;$B5&amp;")"&amp;"*",REG!$V$2:$V$124,"*"&amp;"("&amp;D$2&amp;")"&amp;"*")</f>
        <v>2</v>
      </c>
      <c r="E5" s="195">
        <v>0.0</v>
      </c>
      <c r="F5" s="196">
        <f>COUNTIFS(REG!$D$2:$D$124,"*"&amp;"("&amp;$B5&amp;")"&amp;"*",REG!$J$2:$J$124,"*"&amp;"("&amp;F$2&amp;")"&amp;"*")+COUNTIFS(REG!$D$2:$D$124,"*"&amp;"("&amp;$B5&amp;")"&amp;"*",REG!$P$2:$P$124,"*"&amp;"("&amp;F$2&amp;")"&amp;"*")+COUNTIFS(REG!$D$2:$D$124,"*"&amp;"("&amp;$B5&amp;")"&amp;"*",REG!$V$2:$V$124,"*"&amp;"("&amp;F$2&amp;")"&amp;"*")</f>
        <v>0</v>
      </c>
      <c r="G5" s="196">
        <f>COUNTIFS(REG!$D$2:$D$124,"*"&amp;"("&amp;$B5&amp;")"&amp;"*",REG!$J$2:$J$124,"*"&amp;"("&amp;G$2&amp;")"&amp;"*")+COUNTIFS(REG!$D$2:$D$124,"*"&amp;"("&amp;$B5&amp;")"&amp;"*",REG!$P$2:$P$124,"*"&amp;"("&amp;G$2&amp;")"&amp;"*")+COUNTIFS(REG!$D$2:$D$124,"*"&amp;"("&amp;$B5&amp;")"&amp;"*",REG!$V$2:$V$124,"*"&amp;"("&amp;G$2&amp;")"&amp;"*")</f>
        <v>0</v>
      </c>
      <c r="H5" s="196">
        <f>COUNTIFS(REG!$D$2:$D$124,"*"&amp;"("&amp;$B5&amp;")"&amp;"*",REG!$J$2:$J$124,"*"&amp;"("&amp;H$2&amp;")"&amp;"*")+COUNTIFS(REG!$D$2:$D$124,"*"&amp;"("&amp;$B5&amp;")"&amp;"*",REG!$P$2:$P$124,"*"&amp;"("&amp;H$2&amp;")"&amp;"*")+COUNTIFS(REG!$D$2:$D$124,"*"&amp;"("&amp;$B5&amp;")"&amp;"*",REG!$V$2:$V$124,"*"&amp;"("&amp;H$2&amp;")"&amp;"*")</f>
        <v>0</v>
      </c>
      <c r="I5" s="196">
        <f>COUNTIFS(REG!$D$2:$D$124,"*"&amp;"("&amp;$B5&amp;")"&amp;"*",REG!$J$2:$J$124,"*"&amp;"("&amp;I$2&amp;")"&amp;"*")+COUNTIFS(REG!$D$2:$D$124,"*"&amp;"("&amp;$B5&amp;")"&amp;"*",REG!$P$2:$P$124,"*"&amp;"("&amp;I$2&amp;")"&amp;"*")+COUNTIFS(REG!$D$2:$D$124,"*"&amp;"("&amp;$B5&amp;")"&amp;"*",REG!$V$2:$V$124,"*"&amp;"("&amp;I$2&amp;")"&amp;"*")</f>
        <v>1</v>
      </c>
      <c r="J5" s="196">
        <f>COUNTIFS(REG!$D$2:$D$124,"*"&amp;"("&amp;$B5&amp;")"&amp;"*",REG!$J$2:$J$124,"*"&amp;"("&amp;J$2&amp;")"&amp;"*")+COUNTIFS(REG!$D$2:$D$124,"*"&amp;"("&amp;$B5&amp;")"&amp;"*",REG!$P$2:$P$124,"*"&amp;"("&amp;J$2&amp;")"&amp;"*")+COUNTIFS(REG!$D$2:$D$124,"*"&amp;"("&amp;$B5&amp;")"&amp;"*",REG!$V$2:$V$124,"*"&amp;"("&amp;J$2&amp;")"&amp;"*")</f>
        <v>0</v>
      </c>
      <c r="K5" s="196">
        <f>COUNTIFS(REG!$D$2:$D$124,"*"&amp;"("&amp;$B5&amp;")"&amp;"*",REG!$J$2:$J$124,"*"&amp;"("&amp;K$2&amp;")"&amp;"*")+COUNTIFS(REG!$D$2:$D$124,"*"&amp;"("&amp;$B5&amp;")"&amp;"*",REG!$P$2:$P$124,"*"&amp;"("&amp;K$2&amp;")"&amp;"*")+COUNTIFS(REG!$D$2:$D$124,"*"&amp;"("&amp;$B5&amp;")"&amp;"*",REG!$V$2:$V$124,"*"&amp;"("&amp;K$2&amp;")"&amp;"*")</f>
        <v>0</v>
      </c>
      <c r="L5" s="196">
        <f>COUNTIFS(REG!$D$2:$D$124,"*"&amp;"("&amp;$B5&amp;")"&amp;"*",REG!$J$2:$J$124,"*"&amp;"("&amp;L$2&amp;")"&amp;"*")+COUNTIFS(REG!$D$2:$D$124,"*"&amp;"("&amp;$B5&amp;")"&amp;"*",REG!$P$2:$P$124,"*"&amp;"("&amp;L$2&amp;")"&amp;"*")+COUNTIFS(REG!$D$2:$D$124,"*"&amp;"("&amp;$B5&amp;")"&amp;"*",REG!$V$2:$V$124,"*"&amp;"("&amp;L$2&amp;")"&amp;"*")</f>
        <v>0</v>
      </c>
      <c r="M5" s="197"/>
      <c r="N5" s="194" t="s">
        <v>231</v>
      </c>
      <c r="O5" s="198">
        <f t="shared" ref="O5:X5" si="3">C5/SUM($C5:$L5)</f>
        <v>0.5</v>
      </c>
      <c r="P5" s="198">
        <f t="shared" si="3"/>
        <v>0.3333333333</v>
      </c>
      <c r="Q5" s="198">
        <f t="shared" si="3"/>
        <v>0</v>
      </c>
      <c r="R5" s="198">
        <f t="shared" si="3"/>
        <v>0</v>
      </c>
      <c r="S5" s="198">
        <f t="shared" si="3"/>
        <v>0</v>
      </c>
      <c r="T5" s="198">
        <f t="shared" si="3"/>
        <v>0</v>
      </c>
      <c r="U5" s="198">
        <f t="shared" si="3"/>
        <v>0.1666666667</v>
      </c>
      <c r="V5" s="198">
        <f t="shared" si="3"/>
        <v>0</v>
      </c>
      <c r="W5" s="198">
        <f t="shared" si="3"/>
        <v>0</v>
      </c>
      <c r="X5" s="198">
        <f t="shared" si="3"/>
        <v>0</v>
      </c>
    </row>
    <row r="6" ht="38.25" customHeight="1">
      <c r="B6" s="194" t="s">
        <v>220</v>
      </c>
      <c r="C6" s="196">
        <f>COUNTIFS(REG!$D$2:$D$124,"*"&amp;"("&amp;$B6&amp;")"&amp;"*",REG!$J$2:$J$124,"*"&amp;"("&amp;C$2&amp;")"&amp;"*")+COUNTIFS(REG!$D$2:$D$124,"*"&amp;"("&amp;$B6&amp;")"&amp;"*",REG!$P$2:$P$124,"*"&amp;"("&amp;C$2&amp;")"&amp;"*")+COUNTIFS(REG!$D$2:$D$124,"*"&amp;"("&amp;$B6&amp;")"&amp;"*",REG!$V$2:$V$124,"*"&amp;"("&amp;C$2&amp;")"&amp;"*")</f>
        <v>0</v>
      </c>
      <c r="D6" s="196">
        <f>COUNTIFS(REG!$D$2:$D$124,"*"&amp;"("&amp;$B6&amp;")"&amp;"*",REG!$J$2:$J$124,"*"&amp;"("&amp;D$2&amp;")"&amp;"*")+COUNTIFS(REG!$D$2:$D$124,"*"&amp;"("&amp;$B6&amp;")"&amp;"*",REG!$P$2:$P$124,"*"&amp;"("&amp;D$2&amp;")"&amp;"*")+COUNTIFS(REG!$D$2:$D$124,"*"&amp;"("&amp;$B6&amp;")"&amp;"*",REG!$V$2:$V$124,"*"&amp;"("&amp;D$2&amp;")"&amp;"*")</f>
        <v>0</v>
      </c>
      <c r="E6" s="196">
        <f>COUNTIFS(REG!$D$2:$D$124,"*"&amp;"("&amp;$B6&amp;")"&amp;"*",REG!$J$2:$J$124,"*"&amp;"("&amp;E$2&amp;")"&amp;"*")+COUNTIFS(REG!$D$2:$D$124,"*"&amp;"("&amp;$B6&amp;")"&amp;"*",REG!$P$2:$P$124,"*"&amp;"("&amp;E$2&amp;")"&amp;"*")+COUNTIFS(REG!$D$2:$D$124,"*"&amp;"("&amp;$B6&amp;")"&amp;"*",REG!$V$2:$V$124,"*"&amp;"("&amp;E$2&amp;")"&amp;"*")</f>
        <v>0</v>
      </c>
      <c r="F6" s="195">
        <v>0.0</v>
      </c>
      <c r="G6" s="196">
        <f>COUNTIFS(REG!$D$2:$D$124,"*"&amp;"("&amp;$B6&amp;")"&amp;"*",REG!$J$2:$J$124,"*"&amp;"("&amp;G$2&amp;")"&amp;"*")+COUNTIFS(REG!$D$2:$D$124,"*"&amp;"("&amp;$B6&amp;")"&amp;"*",REG!$P$2:$P$124,"*"&amp;"("&amp;G$2&amp;")"&amp;"*")+COUNTIFS(REG!$D$2:$D$124,"*"&amp;"("&amp;$B6&amp;")"&amp;"*",REG!$V$2:$V$124,"*"&amp;"("&amp;G$2&amp;")"&amp;"*")</f>
        <v>0</v>
      </c>
      <c r="H6" s="196">
        <f>COUNTIFS(REG!$D$2:$D$124,"*"&amp;"("&amp;$B6&amp;")"&amp;"*",REG!$J$2:$J$124,"*"&amp;"("&amp;H$2&amp;")"&amp;"*")+COUNTIFS(REG!$D$2:$D$124,"*"&amp;"("&amp;$B6&amp;")"&amp;"*",REG!$P$2:$P$124,"*"&amp;"("&amp;H$2&amp;")"&amp;"*")+COUNTIFS(REG!$D$2:$D$124,"*"&amp;"("&amp;$B6&amp;")"&amp;"*",REG!$V$2:$V$124,"*"&amp;"("&amp;H$2&amp;")"&amp;"*")</f>
        <v>0</v>
      </c>
      <c r="I6" s="196">
        <f>COUNTIFS(REG!$D$2:$D$124,"*"&amp;"("&amp;$B6&amp;")"&amp;"*",REG!$J$2:$J$124,"*"&amp;"("&amp;I$2&amp;")"&amp;"*")+COUNTIFS(REG!$D$2:$D$124,"*"&amp;"("&amp;$B6&amp;")"&amp;"*",REG!$P$2:$P$124,"*"&amp;"("&amp;I$2&amp;")"&amp;"*")+COUNTIFS(REG!$D$2:$D$124,"*"&amp;"("&amp;$B6&amp;")"&amp;"*",REG!$V$2:$V$124,"*"&amp;"("&amp;I$2&amp;")"&amp;"*")</f>
        <v>0</v>
      </c>
      <c r="J6" s="196">
        <f>COUNTIFS(REG!$D$2:$D$124,"*"&amp;"("&amp;$B6&amp;")"&amp;"*",REG!$J$2:$J$124,"*"&amp;"("&amp;J$2&amp;")"&amp;"*")+COUNTIFS(REG!$D$2:$D$124,"*"&amp;"("&amp;$B6&amp;")"&amp;"*",REG!$P$2:$P$124,"*"&amp;"("&amp;J$2&amp;")"&amp;"*")+COUNTIFS(REG!$D$2:$D$124,"*"&amp;"("&amp;$B6&amp;")"&amp;"*",REG!$V$2:$V$124,"*"&amp;"("&amp;J$2&amp;")"&amp;"*")</f>
        <v>0</v>
      </c>
      <c r="K6" s="196">
        <f>COUNTIFS(REG!$D$2:$D$124,"*"&amp;"("&amp;$B6&amp;")"&amp;"*",REG!$J$2:$J$124,"*"&amp;"("&amp;K$2&amp;")"&amp;"*")+COUNTIFS(REG!$D$2:$D$124,"*"&amp;"("&amp;$B6&amp;")"&amp;"*",REG!$P$2:$P$124,"*"&amp;"("&amp;K$2&amp;")"&amp;"*")+COUNTIFS(REG!$D$2:$D$124,"*"&amp;"("&amp;$B6&amp;")"&amp;"*",REG!$V$2:$V$124,"*"&amp;"("&amp;K$2&amp;")"&amp;"*")</f>
        <v>0</v>
      </c>
      <c r="L6" s="196">
        <f>COUNTIFS(REG!$D$2:$D$124,"*"&amp;"("&amp;$B6&amp;")"&amp;"*",REG!$J$2:$J$124,"*"&amp;"("&amp;L$2&amp;")"&amp;"*")+COUNTIFS(REG!$D$2:$D$124,"*"&amp;"("&amp;$B6&amp;")"&amp;"*",REG!$P$2:$P$124,"*"&amp;"("&amp;L$2&amp;")"&amp;"*")+COUNTIFS(REG!$D$2:$D$124,"*"&amp;"("&amp;$B6&amp;")"&amp;"*",REG!$V$2:$V$124,"*"&amp;"("&amp;L$2&amp;")"&amp;"*")</f>
        <v>0</v>
      </c>
      <c r="M6" s="197"/>
      <c r="N6" s="194" t="s">
        <v>220</v>
      </c>
      <c r="O6" s="198" t="str">
        <f t="shared" ref="O6:X6" si="4">C6/SUM($C6:$L6)</f>
        <v>#DIV/0!</v>
      </c>
      <c r="P6" s="198" t="str">
        <f t="shared" si="4"/>
        <v>#DIV/0!</v>
      </c>
      <c r="Q6" s="198" t="str">
        <f t="shared" si="4"/>
        <v>#DIV/0!</v>
      </c>
      <c r="R6" s="198" t="str">
        <f t="shared" si="4"/>
        <v>#DIV/0!</v>
      </c>
      <c r="S6" s="198" t="str">
        <f t="shared" si="4"/>
        <v>#DIV/0!</v>
      </c>
      <c r="T6" s="198" t="str">
        <f t="shared" si="4"/>
        <v>#DIV/0!</v>
      </c>
      <c r="U6" s="198" t="str">
        <f t="shared" si="4"/>
        <v>#DIV/0!</v>
      </c>
      <c r="V6" s="198" t="str">
        <f t="shared" si="4"/>
        <v>#DIV/0!</v>
      </c>
      <c r="W6" s="198" t="str">
        <f t="shared" si="4"/>
        <v>#DIV/0!</v>
      </c>
      <c r="X6" s="198" t="str">
        <f t="shared" si="4"/>
        <v>#DIV/0!</v>
      </c>
    </row>
    <row r="7" ht="38.25" customHeight="1">
      <c r="B7" s="194" t="s">
        <v>217</v>
      </c>
      <c r="C7" s="196">
        <f>COUNTIFS(REG!$D$2:$D$124,"*"&amp;"("&amp;$B7&amp;")"&amp;"*",REG!$J$2:$J$124,"*"&amp;"("&amp;C$2&amp;")"&amp;"*")+COUNTIFS(REG!$D$2:$D$124,"*"&amp;"("&amp;$B7&amp;")"&amp;"*",REG!$P$2:$P$124,"*"&amp;"("&amp;C$2&amp;")"&amp;"*")+COUNTIFS(REG!$D$2:$D$124,"*"&amp;"("&amp;$B7&amp;")"&amp;"*",REG!$V$2:$V$124,"*"&amp;"("&amp;C$2&amp;")"&amp;"*")</f>
        <v>0</v>
      </c>
      <c r="D7" s="196">
        <f>COUNTIFS(REG!$D$2:$D$124,"*"&amp;"("&amp;$B7&amp;")"&amp;"*",REG!$J$2:$J$124,"*"&amp;"("&amp;D$2&amp;")"&amp;"*")+COUNTIFS(REG!$D$2:$D$124,"*"&amp;"("&amp;$B7&amp;")"&amp;"*",REG!$P$2:$P$124,"*"&amp;"("&amp;D$2&amp;")"&amp;"*")+COUNTIFS(REG!$D$2:$D$124,"*"&amp;"("&amp;$B7&amp;")"&amp;"*",REG!$V$2:$V$124,"*"&amp;"("&amp;D$2&amp;")"&amp;"*")</f>
        <v>2</v>
      </c>
      <c r="E7" s="196">
        <f>COUNTIFS(REG!$D$2:$D$124,"*"&amp;"("&amp;$B7&amp;")"&amp;"*",REG!$J$2:$J$124,"*"&amp;"("&amp;E$2&amp;")"&amp;"*")+COUNTIFS(REG!$D$2:$D$124,"*"&amp;"("&amp;$B7&amp;")"&amp;"*",REG!$P$2:$P$124,"*"&amp;"("&amp;E$2&amp;")"&amp;"*")+COUNTIFS(REG!$D$2:$D$124,"*"&amp;"("&amp;$B7&amp;")"&amp;"*",REG!$V$2:$V$124,"*"&amp;"("&amp;E$2&amp;")"&amp;"*")</f>
        <v>0</v>
      </c>
      <c r="F7" s="196">
        <f>COUNTIFS(REG!$D$2:$D$124,"*"&amp;"("&amp;$B7&amp;")"&amp;"*",REG!$J$2:$J$124,"*"&amp;"("&amp;F$2&amp;")"&amp;"*")+COUNTIFS(REG!$D$2:$D$124,"*"&amp;"("&amp;$B7&amp;")"&amp;"*",REG!$P$2:$P$124,"*"&amp;"("&amp;F$2&amp;")"&amp;"*")+COUNTIFS(REG!$D$2:$D$124,"*"&amp;"("&amp;$B7&amp;")"&amp;"*",REG!$V$2:$V$124,"*"&amp;"("&amp;F$2&amp;")"&amp;"*")</f>
        <v>0</v>
      </c>
      <c r="G7" s="195">
        <v>0.0</v>
      </c>
      <c r="H7" s="196">
        <f>COUNTIFS(REG!$D$2:$D$124,"*"&amp;"("&amp;$B7&amp;")"&amp;"*",REG!$J$2:$J$124,"*"&amp;"("&amp;H$2&amp;")"&amp;"*")+COUNTIFS(REG!$D$2:$D$124,"*"&amp;"("&amp;$B7&amp;")"&amp;"*",REG!$P$2:$P$124,"*"&amp;"("&amp;H$2&amp;")"&amp;"*")+COUNTIFS(REG!$D$2:$D$124,"*"&amp;"("&amp;$B7&amp;")"&amp;"*",REG!$V$2:$V$124,"*"&amp;"("&amp;H$2&amp;")"&amp;"*")</f>
        <v>0</v>
      </c>
      <c r="I7" s="196">
        <f>COUNTIFS(REG!$D$2:$D$124,"*"&amp;"("&amp;$B7&amp;")"&amp;"*",REG!$J$2:$J$124,"*"&amp;"("&amp;I$2&amp;")"&amp;"*")+COUNTIFS(REG!$D$2:$D$124,"*"&amp;"("&amp;$B7&amp;")"&amp;"*",REG!$P$2:$P$124,"*"&amp;"("&amp;I$2&amp;")"&amp;"*")+COUNTIFS(REG!$D$2:$D$124,"*"&amp;"("&amp;$B7&amp;")"&amp;"*",REG!$V$2:$V$124,"*"&amp;"("&amp;I$2&amp;")"&amp;"*")</f>
        <v>0</v>
      </c>
      <c r="J7" s="196">
        <f>COUNTIFS(REG!$D$2:$D$124,"*"&amp;"("&amp;$B7&amp;")"&amp;"*",REG!$J$2:$J$124,"*"&amp;"("&amp;J$2&amp;")"&amp;"*")+COUNTIFS(REG!$D$2:$D$124,"*"&amp;"("&amp;$B7&amp;")"&amp;"*",REG!$P$2:$P$124,"*"&amp;"("&amp;J$2&amp;")"&amp;"*")+COUNTIFS(REG!$D$2:$D$124,"*"&amp;"("&amp;$B7&amp;")"&amp;"*",REG!$V$2:$V$124,"*"&amp;"("&amp;J$2&amp;")"&amp;"*")</f>
        <v>2</v>
      </c>
      <c r="K7" s="196">
        <f>COUNTIFS(REG!$D$2:$D$124,"*"&amp;"("&amp;$B7&amp;")"&amp;"*",REG!$J$2:$J$124,"*"&amp;"("&amp;K$2&amp;")"&amp;"*")+COUNTIFS(REG!$D$2:$D$124,"*"&amp;"("&amp;$B7&amp;")"&amp;"*",REG!$P$2:$P$124,"*"&amp;"("&amp;K$2&amp;")"&amp;"*")+COUNTIFS(REG!$D$2:$D$124,"*"&amp;"("&amp;$B7&amp;")"&amp;"*",REG!$V$2:$V$124,"*"&amp;"("&amp;K$2&amp;")"&amp;"*")</f>
        <v>0</v>
      </c>
      <c r="L7" s="196">
        <f>COUNTIFS(REG!$D$2:$D$124,"*"&amp;"("&amp;$B7&amp;")"&amp;"*",REG!$J$2:$J$124,"*"&amp;"("&amp;L$2&amp;")"&amp;"*")+COUNTIFS(REG!$D$2:$D$124,"*"&amp;"("&amp;$B7&amp;")"&amp;"*",REG!$P$2:$P$124,"*"&amp;"("&amp;L$2&amp;")"&amp;"*")+COUNTIFS(REG!$D$2:$D$124,"*"&amp;"("&amp;$B7&amp;")"&amp;"*",REG!$V$2:$V$124,"*"&amp;"("&amp;L$2&amp;")"&amp;"*")</f>
        <v>2</v>
      </c>
      <c r="M7" s="197"/>
      <c r="N7" s="194" t="s">
        <v>217</v>
      </c>
      <c r="O7" s="198">
        <f t="shared" ref="O7:X7" si="5">C7/SUM($C7:$L7)</f>
        <v>0</v>
      </c>
      <c r="P7" s="198">
        <f t="shared" si="5"/>
        <v>0.3333333333</v>
      </c>
      <c r="Q7" s="198">
        <f t="shared" si="5"/>
        <v>0</v>
      </c>
      <c r="R7" s="198">
        <f t="shared" si="5"/>
        <v>0</v>
      </c>
      <c r="S7" s="198">
        <f t="shared" si="5"/>
        <v>0</v>
      </c>
      <c r="T7" s="198">
        <f t="shared" si="5"/>
        <v>0</v>
      </c>
      <c r="U7" s="198">
        <f t="shared" si="5"/>
        <v>0</v>
      </c>
      <c r="V7" s="198">
        <f t="shared" si="5"/>
        <v>0.3333333333</v>
      </c>
      <c r="W7" s="198">
        <f t="shared" si="5"/>
        <v>0</v>
      </c>
      <c r="X7" s="198">
        <f t="shared" si="5"/>
        <v>0.3333333333</v>
      </c>
    </row>
    <row r="8" ht="38.25" customHeight="1">
      <c r="B8" s="194" t="s">
        <v>219</v>
      </c>
      <c r="C8" s="196">
        <f>COUNTIFS(REG!$D$2:$D$124,"*"&amp;"("&amp;$B8&amp;")"&amp;"*",REG!$J$2:$J$124,"*"&amp;"("&amp;C$2&amp;")"&amp;"*")+COUNTIFS(REG!$D$2:$D$124,"*"&amp;"("&amp;$B8&amp;")"&amp;"*",REG!$P$2:$P$124,"*"&amp;"("&amp;C$2&amp;")"&amp;"*")+COUNTIFS(REG!$D$2:$D$124,"*"&amp;"("&amp;$B8&amp;")"&amp;"*",REG!$V$2:$V$124,"*"&amp;"("&amp;C$2&amp;")"&amp;"*")</f>
        <v>0</v>
      </c>
      <c r="D8" s="196">
        <f>COUNTIFS(REG!$D$2:$D$124,"*"&amp;"("&amp;$B8&amp;")"&amp;"*",REG!$J$2:$J$124,"*"&amp;"("&amp;D$2&amp;")"&amp;"*")+COUNTIFS(REG!$D$2:$D$124,"*"&amp;"("&amp;$B8&amp;")"&amp;"*",REG!$P$2:$P$124,"*"&amp;"("&amp;D$2&amp;")"&amp;"*")+COUNTIFS(REG!$D$2:$D$124,"*"&amp;"("&amp;$B8&amp;")"&amp;"*",REG!$V$2:$V$124,"*"&amp;"("&amp;D$2&amp;")"&amp;"*")</f>
        <v>0</v>
      </c>
      <c r="E8" s="196">
        <f>COUNTIFS(REG!$D$2:$D$124,"*"&amp;"("&amp;$B8&amp;")"&amp;"*",REG!$J$2:$J$124,"*"&amp;"("&amp;E$2&amp;")"&amp;"*")+COUNTIFS(REG!$D$2:$D$124,"*"&amp;"("&amp;$B8&amp;")"&amp;"*",REG!$P$2:$P$124,"*"&amp;"("&amp;E$2&amp;")"&amp;"*")+COUNTIFS(REG!$D$2:$D$124,"*"&amp;"("&amp;$B8&amp;")"&amp;"*",REG!$V$2:$V$124,"*"&amp;"("&amp;E$2&amp;")"&amp;"*")</f>
        <v>0</v>
      </c>
      <c r="F8" s="196">
        <f>COUNTIFS(REG!$D$2:$D$124,"*"&amp;"("&amp;$B8&amp;")"&amp;"*",REG!$J$2:$J$124,"*"&amp;"("&amp;F$2&amp;")"&amp;"*")+COUNTIFS(REG!$D$2:$D$124,"*"&amp;"("&amp;$B8&amp;")"&amp;"*",REG!$P$2:$P$124,"*"&amp;"("&amp;F$2&amp;")"&amp;"*")+COUNTIFS(REG!$D$2:$D$124,"*"&amp;"("&amp;$B8&amp;")"&amp;"*",REG!$V$2:$V$124,"*"&amp;"("&amp;F$2&amp;")"&amp;"*")</f>
        <v>0</v>
      </c>
      <c r="G8" s="196">
        <f>COUNTIFS(REG!$D$2:$D$124,"*"&amp;"("&amp;$B8&amp;")"&amp;"*",REG!$J$2:$J$124,"*"&amp;"("&amp;G$2&amp;")"&amp;"*")+COUNTIFS(REG!$D$2:$D$124,"*"&amp;"("&amp;$B8&amp;")"&amp;"*",REG!$P$2:$P$124,"*"&amp;"("&amp;G$2&amp;")"&amp;"*")+COUNTIFS(REG!$D$2:$D$124,"*"&amp;"("&amp;$B8&amp;")"&amp;"*",REG!$V$2:$V$124,"*"&amp;"("&amp;G$2&amp;")"&amp;"*")</f>
        <v>0</v>
      </c>
      <c r="H8" s="195">
        <v>0.0</v>
      </c>
      <c r="I8" s="196">
        <f>COUNTIFS(REG!$D$2:$D$124,"*"&amp;"("&amp;$B8&amp;")"&amp;"*",REG!$J$2:$J$124,"*"&amp;"("&amp;I$2&amp;")"&amp;"*")+COUNTIFS(REG!$D$2:$D$124,"*"&amp;"("&amp;$B8&amp;")"&amp;"*",REG!$P$2:$P$124,"*"&amp;"("&amp;I$2&amp;")"&amp;"*")+COUNTIFS(REG!$D$2:$D$124,"*"&amp;"("&amp;$B8&amp;")"&amp;"*",REG!$V$2:$V$124,"*"&amp;"("&amp;I$2&amp;")"&amp;"*")</f>
        <v>0</v>
      </c>
      <c r="J8" s="196">
        <f>COUNTIFS(REG!$D$2:$D$124,"*"&amp;"("&amp;$B8&amp;")"&amp;"*",REG!$J$2:$J$124,"*"&amp;"("&amp;J$2&amp;")"&amp;"*")+COUNTIFS(REG!$D$2:$D$124,"*"&amp;"("&amp;$B8&amp;")"&amp;"*",REG!$P$2:$P$124,"*"&amp;"("&amp;J$2&amp;")"&amp;"*")+COUNTIFS(REG!$D$2:$D$124,"*"&amp;"("&amp;$B8&amp;")"&amp;"*",REG!$V$2:$V$124,"*"&amp;"("&amp;J$2&amp;")"&amp;"*")</f>
        <v>0</v>
      </c>
      <c r="K8" s="196">
        <f>COUNTIFS(REG!$D$2:$D$124,"*"&amp;"("&amp;$B8&amp;")"&amp;"*",REG!$J$2:$J$124,"*"&amp;"("&amp;K$2&amp;")"&amp;"*")+COUNTIFS(REG!$D$2:$D$124,"*"&amp;"("&amp;$B8&amp;")"&amp;"*",REG!$P$2:$P$124,"*"&amp;"("&amp;K$2&amp;")"&amp;"*")+COUNTIFS(REG!$D$2:$D$124,"*"&amp;"("&amp;$B8&amp;")"&amp;"*",REG!$V$2:$V$124,"*"&amp;"("&amp;K$2&amp;")"&amp;"*")</f>
        <v>0</v>
      </c>
      <c r="L8" s="196">
        <f>COUNTIFS(REG!$D$2:$D$124,"*"&amp;"("&amp;$B8&amp;")"&amp;"*",REG!$J$2:$J$124,"*"&amp;"("&amp;L$2&amp;")"&amp;"*")+COUNTIFS(REG!$D$2:$D$124,"*"&amp;"("&amp;$B8&amp;")"&amp;"*",REG!$P$2:$P$124,"*"&amp;"("&amp;L$2&amp;")"&amp;"*")+COUNTIFS(REG!$D$2:$D$124,"*"&amp;"("&amp;$B8&amp;")"&amp;"*",REG!$V$2:$V$124,"*"&amp;"("&amp;L$2&amp;")"&amp;"*")</f>
        <v>0</v>
      </c>
      <c r="M8" s="197"/>
      <c r="N8" s="194" t="s">
        <v>219</v>
      </c>
      <c r="O8" s="198" t="str">
        <f t="shared" ref="O8:X8" si="6">C8/SUM($C8:$L8)</f>
        <v>#DIV/0!</v>
      </c>
      <c r="P8" s="198" t="str">
        <f t="shared" si="6"/>
        <v>#DIV/0!</v>
      </c>
      <c r="Q8" s="198" t="str">
        <f t="shared" si="6"/>
        <v>#DIV/0!</v>
      </c>
      <c r="R8" s="198" t="str">
        <f t="shared" si="6"/>
        <v>#DIV/0!</v>
      </c>
      <c r="S8" s="198" t="str">
        <f t="shared" si="6"/>
        <v>#DIV/0!</v>
      </c>
      <c r="T8" s="198" t="str">
        <f t="shared" si="6"/>
        <v>#DIV/0!</v>
      </c>
      <c r="U8" s="198" t="str">
        <f t="shared" si="6"/>
        <v>#DIV/0!</v>
      </c>
      <c r="V8" s="198" t="str">
        <f t="shared" si="6"/>
        <v>#DIV/0!</v>
      </c>
      <c r="W8" s="198" t="str">
        <f t="shared" si="6"/>
        <v>#DIV/0!</v>
      </c>
      <c r="X8" s="198" t="str">
        <f t="shared" si="6"/>
        <v>#DIV/0!</v>
      </c>
    </row>
    <row r="9" ht="38.25" customHeight="1">
      <c r="B9" s="194" t="s">
        <v>223</v>
      </c>
      <c r="C9" s="196">
        <f>COUNTIFS(REG!$D$2:$D$124,"*"&amp;"("&amp;$B9&amp;")"&amp;"*",REG!$J$2:$J$124,"*"&amp;"("&amp;C$2&amp;")"&amp;"*")+COUNTIFS(REG!$D$2:$D$124,"*"&amp;"("&amp;$B9&amp;")"&amp;"*",REG!$P$2:$P$124,"*"&amp;"("&amp;C$2&amp;")"&amp;"*")+COUNTIFS(REG!$D$2:$D$124,"*"&amp;"("&amp;$B9&amp;")"&amp;"*",REG!$V$2:$V$124,"*"&amp;"("&amp;C$2&amp;")"&amp;"*")</f>
        <v>2</v>
      </c>
      <c r="D9" s="196">
        <f>COUNTIFS(REG!$D$2:$D$124,"*"&amp;"("&amp;$B9&amp;")"&amp;"*",REG!$J$2:$J$124,"*"&amp;"("&amp;D$2&amp;")"&amp;"*")+COUNTIFS(REG!$D$2:$D$124,"*"&amp;"("&amp;$B9&amp;")"&amp;"*",REG!$P$2:$P$124,"*"&amp;"("&amp;D$2&amp;")"&amp;"*")+COUNTIFS(REG!$D$2:$D$124,"*"&amp;"("&amp;$B9&amp;")"&amp;"*",REG!$V$2:$V$124,"*"&amp;"("&amp;D$2&amp;")"&amp;"*")</f>
        <v>14</v>
      </c>
      <c r="E9" s="196">
        <f>COUNTIFS(REG!$D$2:$D$124,"*"&amp;"("&amp;$B9&amp;")"&amp;"*",REG!$J$2:$J$124,"*"&amp;"("&amp;E$2&amp;")"&amp;"*")+COUNTIFS(REG!$D$2:$D$124,"*"&amp;"("&amp;$B9&amp;")"&amp;"*",REG!$P$2:$P$124,"*"&amp;"("&amp;E$2&amp;")"&amp;"*")+COUNTIFS(REG!$D$2:$D$124,"*"&amp;"("&amp;$B9&amp;")"&amp;"*",REG!$V$2:$V$124,"*"&amp;"("&amp;E$2&amp;")"&amp;"*")</f>
        <v>2</v>
      </c>
      <c r="F9" s="196">
        <f>COUNTIFS(REG!$D$2:$D$124,"*"&amp;"("&amp;$B9&amp;")"&amp;"*",REG!$J$2:$J$124,"*"&amp;"("&amp;F$2&amp;")"&amp;"*")+COUNTIFS(REG!$D$2:$D$124,"*"&amp;"("&amp;$B9&amp;")"&amp;"*",REG!$P$2:$P$124,"*"&amp;"("&amp;F$2&amp;")"&amp;"*")+COUNTIFS(REG!$D$2:$D$124,"*"&amp;"("&amp;$B9&amp;")"&amp;"*",REG!$V$2:$V$124,"*"&amp;"("&amp;F$2&amp;")"&amp;"*")</f>
        <v>0</v>
      </c>
      <c r="G9" s="196">
        <f>COUNTIFS(REG!$D$2:$D$124,"*"&amp;"("&amp;$B9&amp;")"&amp;"*",REG!$J$2:$J$124,"*"&amp;"("&amp;G$2&amp;")"&amp;"*")+COUNTIFS(REG!$D$2:$D$124,"*"&amp;"("&amp;$B9&amp;")"&amp;"*",REG!$P$2:$P$124,"*"&amp;"("&amp;G$2&amp;")"&amp;"*")+COUNTIFS(REG!$D$2:$D$124,"*"&amp;"("&amp;$B9&amp;")"&amp;"*",REG!$V$2:$V$124,"*"&amp;"("&amp;G$2&amp;")"&amp;"*")</f>
        <v>0</v>
      </c>
      <c r="H9" s="196">
        <f>COUNTIFS(REG!$D$2:$D$124,"*"&amp;"("&amp;$B9&amp;")"&amp;"*",REG!$J$2:$J$124,"*"&amp;"("&amp;H$2&amp;")"&amp;"*")+COUNTIFS(REG!$D$2:$D$124,"*"&amp;"("&amp;$B9&amp;")"&amp;"*",REG!$P$2:$P$124,"*"&amp;"("&amp;H$2&amp;")"&amp;"*")+COUNTIFS(REG!$D$2:$D$124,"*"&amp;"("&amp;$B9&amp;")"&amp;"*",REG!$V$2:$V$124,"*"&amp;"("&amp;H$2&amp;")"&amp;"*")</f>
        <v>0</v>
      </c>
      <c r="I9" s="195">
        <v>0.0</v>
      </c>
      <c r="J9" s="196">
        <f>COUNTIFS(REG!$D$2:$D$124,"*"&amp;"("&amp;$B9&amp;")"&amp;"*",REG!$J$2:$J$124,"*"&amp;"("&amp;J$2&amp;")"&amp;"*")+COUNTIFS(REG!$D$2:$D$124,"*"&amp;"("&amp;$B9&amp;")"&amp;"*",REG!$P$2:$P$124,"*"&amp;"("&amp;J$2&amp;")"&amp;"*")+COUNTIFS(REG!$D$2:$D$124,"*"&amp;"("&amp;$B9&amp;")"&amp;"*",REG!$V$2:$V$124,"*"&amp;"("&amp;J$2&amp;")"&amp;"*")</f>
        <v>4</v>
      </c>
      <c r="K9" s="196">
        <f>COUNTIFS(REG!$D$2:$D$124,"*"&amp;"("&amp;$B9&amp;")"&amp;"*",REG!$J$2:$J$124,"*"&amp;"("&amp;K$2&amp;")"&amp;"*")+COUNTIFS(REG!$D$2:$D$124,"*"&amp;"("&amp;$B9&amp;")"&amp;"*",REG!$P$2:$P$124,"*"&amp;"("&amp;K$2&amp;")"&amp;"*")+COUNTIFS(REG!$D$2:$D$124,"*"&amp;"("&amp;$B9&amp;")"&amp;"*",REG!$V$2:$V$124,"*"&amp;"("&amp;K$2&amp;")"&amp;"*")</f>
        <v>4</v>
      </c>
      <c r="L9" s="196">
        <f>COUNTIFS(REG!$D$2:$D$124,"*"&amp;"("&amp;$B9&amp;")"&amp;"*",REG!$J$2:$J$124,"*"&amp;"("&amp;L$2&amp;")"&amp;"*")+COUNTIFS(REG!$D$2:$D$124,"*"&amp;"("&amp;$B9&amp;")"&amp;"*",REG!$P$2:$P$124,"*"&amp;"("&amp;L$2&amp;")"&amp;"*")+COUNTIFS(REG!$D$2:$D$124,"*"&amp;"("&amp;$B9&amp;")"&amp;"*",REG!$V$2:$V$124,"*"&amp;"("&amp;L$2&amp;")"&amp;"*")</f>
        <v>15</v>
      </c>
      <c r="M9" s="197"/>
      <c r="N9" s="194" t="s">
        <v>223</v>
      </c>
      <c r="O9" s="198">
        <f t="shared" ref="O9:X9" si="7">C9/SUM($C9:$L9)</f>
        <v>0.0487804878</v>
      </c>
      <c r="P9" s="198">
        <f t="shared" si="7"/>
        <v>0.3414634146</v>
      </c>
      <c r="Q9" s="198">
        <f t="shared" si="7"/>
        <v>0.0487804878</v>
      </c>
      <c r="R9" s="198">
        <f t="shared" si="7"/>
        <v>0</v>
      </c>
      <c r="S9" s="198">
        <f t="shared" si="7"/>
        <v>0</v>
      </c>
      <c r="T9" s="198">
        <f t="shared" si="7"/>
        <v>0</v>
      </c>
      <c r="U9" s="198">
        <f t="shared" si="7"/>
        <v>0</v>
      </c>
      <c r="V9" s="198">
        <f t="shared" si="7"/>
        <v>0.09756097561</v>
      </c>
      <c r="W9" s="198">
        <f t="shared" si="7"/>
        <v>0.09756097561</v>
      </c>
      <c r="X9" s="198">
        <f t="shared" si="7"/>
        <v>0.3658536585</v>
      </c>
    </row>
    <row r="10" ht="38.25" customHeight="1">
      <c r="B10" s="194" t="s">
        <v>224</v>
      </c>
      <c r="C10" s="196">
        <f>COUNTIFS(REG!$D$2:$D$124,"*"&amp;"("&amp;$B10&amp;")"&amp;"*",REG!$J$2:$J$124,"*"&amp;"("&amp;C$2&amp;")"&amp;"*")+COUNTIFS(REG!$D$2:$D$124,"*"&amp;"("&amp;$B10&amp;")"&amp;"*",REG!$P$2:$P$124,"*"&amp;"("&amp;C$2&amp;")"&amp;"*")+COUNTIFS(REG!$D$2:$D$124,"*"&amp;"("&amp;$B10&amp;")"&amp;"*",REG!$V$2:$V$124,"*"&amp;"("&amp;C$2&amp;")"&amp;"*")</f>
        <v>0</v>
      </c>
      <c r="D10" s="196">
        <f>COUNTIFS(REG!$D$2:$D$124,"*"&amp;"("&amp;$B10&amp;")"&amp;"*",REG!$J$2:$J$124,"*"&amp;"("&amp;D$2&amp;")"&amp;"*")+COUNTIFS(REG!$D$2:$D$124,"*"&amp;"("&amp;$B10&amp;")"&amp;"*",REG!$P$2:$P$124,"*"&amp;"("&amp;D$2&amp;")"&amp;"*")+COUNTIFS(REG!$D$2:$D$124,"*"&amp;"("&amp;$B10&amp;")"&amp;"*",REG!$V$2:$V$124,"*"&amp;"("&amp;D$2&amp;")"&amp;"*")</f>
        <v>8</v>
      </c>
      <c r="E10" s="196">
        <f>COUNTIFS(REG!$D$2:$D$124,"*"&amp;"("&amp;$B10&amp;")"&amp;"*",REG!$J$2:$J$124,"*"&amp;"("&amp;E$2&amp;")"&amp;"*")+COUNTIFS(REG!$D$2:$D$124,"*"&amp;"("&amp;$B10&amp;")"&amp;"*",REG!$P$2:$P$124,"*"&amp;"("&amp;E$2&amp;")"&amp;"*")+COUNTIFS(REG!$D$2:$D$124,"*"&amp;"("&amp;$B10&amp;")"&amp;"*",REG!$V$2:$V$124,"*"&amp;"("&amp;E$2&amp;")"&amp;"*")</f>
        <v>2</v>
      </c>
      <c r="F10" s="196">
        <f>COUNTIFS(REG!$D$2:$D$124,"*"&amp;"("&amp;$B10&amp;")"&amp;"*",REG!$J$2:$J$124,"*"&amp;"("&amp;F$2&amp;")"&amp;"*")+COUNTIFS(REG!$D$2:$D$124,"*"&amp;"("&amp;$B10&amp;")"&amp;"*",REG!$P$2:$P$124,"*"&amp;"("&amp;F$2&amp;")"&amp;"*")+COUNTIFS(REG!$D$2:$D$124,"*"&amp;"("&amp;$B10&amp;")"&amp;"*",REG!$V$2:$V$124,"*"&amp;"("&amp;F$2&amp;")"&amp;"*")</f>
        <v>0</v>
      </c>
      <c r="G10" s="196">
        <f>COUNTIFS(REG!$D$2:$D$124,"*"&amp;"("&amp;$B10&amp;")"&amp;"*",REG!$J$2:$J$124,"*"&amp;"("&amp;G$2&amp;")"&amp;"*")+COUNTIFS(REG!$D$2:$D$124,"*"&amp;"("&amp;$B10&amp;")"&amp;"*",REG!$P$2:$P$124,"*"&amp;"("&amp;G$2&amp;")"&amp;"*")+COUNTIFS(REG!$D$2:$D$124,"*"&amp;"("&amp;$B10&amp;")"&amp;"*",REG!$V$2:$V$124,"*"&amp;"("&amp;G$2&amp;")"&amp;"*")</f>
        <v>0</v>
      </c>
      <c r="H10" s="196">
        <f>COUNTIFS(REG!$D$2:$D$124,"*"&amp;"("&amp;$B10&amp;")"&amp;"*",REG!$J$2:$J$124,"*"&amp;"("&amp;H$2&amp;")"&amp;"*")+COUNTIFS(REG!$D$2:$D$124,"*"&amp;"("&amp;$B10&amp;")"&amp;"*",REG!$P$2:$P$124,"*"&amp;"("&amp;H$2&amp;")"&amp;"*")+COUNTIFS(REG!$D$2:$D$124,"*"&amp;"("&amp;$B10&amp;")"&amp;"*",REG!$V$2:$V$124,"*"&amp;"("&amp;H$2&amp;")"&amp;"*")</f>
        <v>0</v>
      </c>
      <c r="I10" s="196">
        <f>COUNTIFS(REG!$D$2:$D$124,"*"&amp;"("&amp;$B10&amp;")"&amp;"*",REG!$J$2:$J$124,"*"&amp;"("&amp;I$2&amp;")"&amp;"*")+COUNTIFS(REG!$D$2:$D$124,"*"&amp;"("&amp;$B10&amp;")"&amp;"*",REG!$P$2:$P$124,"*"&amp;"("&amp;I$2&amp;")"&amp;"*")+COUNTIFS(REG!$D$2:$D$124,"*"&amp;"("&amp;$B10&amp;")"&amp;"*",REG!$V$2:$V$124,"*"&amp;"("&amp;I$2&amp;")"&amp;"*")</f>
        <v>9</v>
      </c>
      <c r="J10" s="195">
        <v>0.0</v>
      </c>
      <c r="K10" s="196">
        <f>COUNTIFS(REG!$D$2:$D$124,"*"&amp;"("&amp;$B10&amp;")"&amp;"*",REG!$J$2:$J$124,"*"&amp;"("&amp;K$2&amp;")"&amp;"*")+COUNTIFS(REG!$D$2:$D$124,"*"&amp;"("&amp;$B10&amp;")"&amp;"*",REG!$P$2:$P$124,"*"&amp;"("&amp;K$2&amp;")"&amp;"*")+COUNTIFS(REG!$D$2:$D$124,"*"&amp;"("&amp;$B10&amp;")"&amp;"*",REG!$V$2:$V$124,"*"&amp;"("&amp;K$2&amp;")"&amp;"*")</f>
        <v>0</v>
      </c>
      <c r="L10" s="196">
        <f>COUNTIFS(REG!$D$2:$D$124,"*"&amp;"("&amp;$B10&amp;")"&amp;"*",REG!$J$2:$J$124,"*"&amp;"("&amp;L$2&amp;")"&amp;"*")+COUNTIFS(REG!$D$2:$D$124,"*"&amp;"("&amp;$B10&amp;")"&amp;"*",REG!$P$2:$P$124,"*"&amp;"("&amp;L$2&amp;")"&amp;"*")+COUNTIFS(REG!$D$2:$D$124,"*"&amp;"("&amp;$B10&amp;")"&amp;"*",REG!$V$2:$V$124,"*"&amp;"("&amp;L$2&amp;")"&amp;"*")</f>
        <v>6</v>
      </c>
      <c r="M10" s="197"/>
      <c r="N10" s="194" t="s">
        <v>224</v>
      </c>
      <c r="O10" s="198">
        <f t="shared" ref="O10:X10" si="8">C10/SUM($C10:$L10)</f>
        <v>0</v>
      </c>
      <c r="P10" s="198">
        <f t="shared" si="8"/>
        <v>0.32</v>
      </c>
      <c r="Q10" s="198">
        <f t="shared" si="8"/>
        <v>0.08</v>
      </c>
      <c r="R10" s="198">
        <f t="shared" si="8"/>
        <v>0</v>
      </c>
      <c r="S10" s="198">
        <f t="shared" si="8"/>
        <v>0</v>
      </c>
      <c r="T10" s="198">
        <f t="shared" si="8"/>
        <v>0</v>
      </c>
      <c r="U10" s="198">
        <f t="shared" si="8"/>
        <v>0.36</v>
      </c>
      <c r="V10" s="198">
        <f t="shared" si="8"/>
        <v>0</v>
      </c>
      <c r="W10" s="198">
        <f t="shared" si="8"/>
        <v>0</v>
      </c>
      <c r="X10" s="198">
        <f t="shared" si="8"/>
        <v>0.24</v>
      </c>
    </row>
    <row r="11" ht="38.25" customHeight="1">
      <c r="B11" s="194" t="s">
        <v>221</v>
      </c>
      <c r="C11" s="196">
        <f>COUNTIFS(REG!$D$2:$D$124,"*"&amp;"("&amp;$B11&amp;")"&amp;"*",REG!$J$2:$J$124,"*"&amp;"("&amp;C$2&amp;")"&amp;"*")+COUNTIFS(REG!$D$2:$D$124,"*"&amp;"("&amp;$B11&amp;")"&amp;"*",REG!$P$2:$P$124,"*"&amp;"("&amp;C$2&amp;")"&amp;"*")+COUNTIFS(REG!$D$2:$D$124,"*"&amp;"("&amp;$B11&amp;")"&amp;"*",REG!$V$2:$V$124,"*"&amp;"("&amp;C$2&amp;")"&amp;"*")</f>
        <v>0</v>
      </c>
      <c r="D11" s="196">
        <f>COUNTIFS(REG!$D$2:$D$124,"*"&amp;"("&amp;$B11&amp;")"&amp;"*",REG!$J$2:$J$124,"*"&amp;"("&amp;D$2&amp;")"&amp;"*")+COUNTIFS(REG!$D$2:$D$124,"*"&amp;"("&amp;$B11&amp;")"&amp;"*",REG!$P$2:$P$124,"*"&amp;"("&amp;D$2&amp;")"&amp;"*")+COUNTIFS(REG!$D$2:$D$124,"*"&amp;"("&amp;$B11&amp;")"&amp;"*",REG!$V$2:$V$124,"*"&amp;"("&amp;D$2&amp;")"&amp;"*")</f>
        <v>4</v>
      </c>
      <c r="E11" s="196">
        <f>COUNTIFS(REG!$D$2:$D$124,"*"&amp;"("&amp;$B11&amp;")"&amp;"*",REG!$J$2:$J$124,"*"&amp;"("&amp;E$2&amp;")"&amp;"*")+COUNTIFS(REG!$D$2:$D$124,"*"&amp;"("&amp;$B11&amp;")"&amp;"*",REG!$P$2:$P$124,"*"&amp;"("&amp;E$2&amp;")"&amp;"*")+COUNTIFS(REG!$D$2:$D$124,"*"&amp;"("&amp;$B11&amp;")"&amp;"*",REG!$V$2:$V$124,"*"&amp;"("&amp;E$2&amp;")"&amp;"*")</f>
        <v>0</v>
      </c>
      <c r="F11" s="196">
        <f>COUNTIFS(REG!$D$2:$D$124,"*"&amp;"("&amp;$B11&amp;")"&amp;"*",REG!$J$2:$J$124,"*"&amp;"("&amp;F$2&amp;")"&amp;"*")+COUNTIFS(REG!$D$2:$D$124,"*"&amp;"("&amp;$B11&amp;")"&amp;"*",REG!$P$2:$P$124,"*"&amp;"("&amp;F$2&amp;")"&amp;"*")+COUNTIFS(REG!$D$2:$D$124,"*"&amp;"("&amp;$B11&amp;")"&amp;"*",REG!$V$2:$V$124,"*"&amp;"("&amp;F$2&amp;")"&amp;"*")</f>
        <v>0</v>
      </c>
      <c r="G11" s="196">
        <f>COUNTIFS(REG!$D$2:$D$124,"*"&amp;"("&amp;$B11&amp;")"&amp;"*",REG!$J$2:$J$124,"*"&amp;"("&amp;G$2&amp;")"&amp;"*")+COUNTIFS(REG!$D$2:$D$124,"*"&amp;"("&amp;$B11&amp;")"&amp;"*",REG!$P$2:$P$124,"*"&amp;"("&amp;G$2&amp;")"&amp;"*")+COUNTIFS(REG!$D$2:$D$124,"*"&amp;"("&amp;$B11&amp;")"&amp;"*",REG!$V$2:$V$124,"*"&amp;"("&amp;G$2&amp;")"&amp;"*")</f>
        <v>0</v>
      </c>
      <c r="H11" s="196">
        <f>COUNTIFS(REG!$D$2:$D$124,"*"&amp;"("&amp;$B11&amp;")"&amp;"*",REG!$J$2:$J$124,"*"&amp;"("&amp;H$2&amp;")"&amp;"*")+COUNTIFS(REG!$D$2:$D$124,"*"&amp;"("&amp;$B11&amp;")"&amp;"*",REG!$P$2:$P$124,"*"&amp;"("&amp;H$2&amp;")"&amp;"*")+COUNTIFS(REG!$D$2:$D$124,"*"&amp;"("&amp;$B11&amp;")"&amp;"*",REG!$V$2:$V$124,"*"&amp;"("&amp;H$2&amp;")"&amp;"*")</f>
        <v>0</v>
      </c>
      <c r="I11" s="196">
        <f>COUNTIFS(REG!$D$2:$D$124,"*"&amp;"("&amp;$B11&amp;")"&amp;"*",REG!$J$2:$J$124,"*"&amp;"("&amp;I$2&amp;")"&amp;"*")+COUNTIFS(REG!$D$2:$D$124,"*"&amp;"("&amp;$B11&amp;")"&amp;"*",REG!$P$2:$P$124,"*"&amp;"("&amp;I$2&amp;")"&amp;"*")+COUNTIFS(REG!$D$2:$D$124,"*"&amp;"("&amp;$B11&amp;")"&amp;"*",REG!$V$2:$V$124,"*"&amp;"("&amp;I$2&amp;")"&amp;"*")</f>
        <v>8</v>
      </c>
      <c r="J11" s="196">
        <f>COUNTIFS(REG!$D$2:$D$124,"*"&amp;"("&amp;$B11&amp;")"&amp;"*",REG!$J$2:$J$124,"*"&amp;"("&amp;J$2&amp;")"&amp;"*")+COUNTIFS(REG!$D$2:$D$124,"*"&amp;"("&amp;$B11&amp;")"&amp;"*",REG!$P$2:$P$124,"*"&amp;"("&amp;J$2&amp;")"&amp;"*")+COUNTIFS(REG!$D$2:$D$124,"*"&amp;"("&amp;$B11&amp;")"&amp;"*",REG!$V$2:$V$124,"*"&amp;"("&amp;J$2&amp;")"&amp;"*")</f>
        <v>1</v>
      </c>
      <c r="K11" s="195">
        <v>0.0</v>
      </c>
      <c r="L11" s="196">
        <f>COUNTIFS(REG!$D$2:$D$124,"*"&amp;"("&amp;$B11&amp;")"&amp;"*",REG!$J$2:$J$124,"*"&amp;"("&amp;L$2&amp;")"&amp;"*")+COUNTIFS(REG!$D$2:$D$124,"*"&amp;"("&amp;$B11&amp;")"&amp;"*",REG!$P$2:$P$124,"*"&amp;"("&amp;L$2&amp;")"&amp;"*")+COUNTIFS(REG!$D$2:$D$124,"*"&amp;"("&amp;$B11&amp;")"&amp;"*",REG!$V$2:$V$124,"*"&amp;"("&amp;L$2&amp;")"&amp;"*")</f>
        <v>0</v>
      </c>
      <c r="M11" s="197"/>
      <c r="N11" s="194" t="s">
        <v>221</v>
      </c>
      <c r="O11" s="198">
        <f t="shared" ref="O11:X11" si="9">C11/SUM($C11:$L11)</f>
        <v>0</v>
      </c>
      <c r="P11" s="198">
        <f t="shared" si="9"/>
        <v>0.3076923077</v>
      </c>
      <c r="Q11" s="198">
        <f t="shared" si="9"/>
        <v>0</v>
      </c>
      <c r="R11" s="198">
        <f t="shared" si="9"/>
        <v>0</v>
      </c>
      <c r="S11" s="198">
        <f t="shared" si="9"/>
        <v>0</v>
      </c>
      <c r="T11" s="198">
        <f t="shared" si="9"/>
        <v>0</v>
      </c>
      <c r="U11" s="198">
        <f t="shared" si="9"/>
        <v>0.6153846154</v>
      </c>
      <c r="V11" s="198">
        <f t="shared" si="9"/>
        <v>0.07692307692</v>
      </c>
      <c r="W11" s="198">
        <f t="shared" si="9"/>
        <v>0</v>
      </c>
      <c r="X11" s="198">
        <f t="shared" si="9"/>
        <v>0</v>
      </c>
    </row>
    <row r="12" ht="38.25" customHeight="1">
      <c r="B12" s="194" t="s">
        <v>229</v>
      </c>
      <c r="C12" s="196">
        <f>COUNTIFS(REG!$D$2:$D$124,"*"&amp;"("&amp;$B12&amp;")"&amp;"*",REG!$J$2:$J$124,"*"&amp;"("&amp;C$2&amp;")"&amp;"*")+COUNTIFS(REG!$D$2:$D$124,"*"&amp;"("&amp;$B12&amp;")"&amp;"*",REG!$P$2:$P$124,"*"&amp;"("&amp;C$2&amp;")"&amp;"*")+COUNTIFS(REG!$D$2:$D$124,"*"&amp;"("&amp;$B12&amp;")"&amp;"*",REG!$V$2:$V$124,"*"&amp;"("&amp;C$2&amp;")"&amp;"*")</f>
        <v>2</v>
      </c>
      <c r="D12" s="196">
        <f>COUNTIFS(REG!$D$2:$D$124,"*"&amp;"("&amp;$B12&amp;")"&amp;"*",REG!$J$2:$J$124,"*"&amp;"("&amp;D$2&amp;")"&amp;"*")+COUNTIFS(REG!$D$2:$D$124,"*"&amp;"("&amp;$B12&amp;")"&amp;"*",REG!$P$2:$P$124,"*"&amp;"("&amp;D$2&amp;")"&amp;"*")+COUNTIFS(REG!$D$2:$D$124,"*"&amp;"("&amp;$B12&amp;")"&amp;"*",REG!$V$2:$V$124,"*"&amp;"("&amp;D$2&amp;")"&amp;"*")</f>
        <v>9</v>
      </c>
      <c r="E12" s="196">
        <f>COUNTIFS(REG!$D$2:$D$124,"*"&amp;"("&amp;$B12&amp;")"&amp;"*",REG!$J$2:$J$124,"*"&amp;"("&amp;E$2&amp;")"&amp;"*")+COUNTIFS(REG!$D$2:$D$124,"*"&amp;"("&amp;$B12&amp;")"&amp;"*",REG!$P$2:$P$124,"*"&amp;"("&amp;E$2&amp;")"&amp;"*")+COUNTIFS(REG!$D$2:$D$124,"*"&amp;"("&amp;$B12&amp;")"&amp;"*",REG!$V$2:$V$124,"*"&amp;"("&amp;E$2&amp;")"&amp;"*")</f>
        <v>2</v>
      </c>
      <c r="F12" s="196">
        <f>COUNTIFS(REG!$D$2:$D$124,"*"&amp;"("&amp;$B12&amp;")"&amp;"*",REG!$J$2:$J$124,"*"&amp;"("&amp;F$2&amp;")"&amp;"*")+COUNTIFS(REG!$D$2:$D$124,"*"&amp;"("&amp;$B12&amp;")"&amp;"*",REG!$P$2:$P$124,"*"&amp;"("&amp;F$2&amp;")"&amp;"*")+COUNTIFS(REG!$D$2:$D$124,"*"&amp;"("&amp;$B12&amp;")"&amp;"*",REG!$V$2:$V$124,"*"&amp;"("&amp;F$2&amp;")"&amp;"*")</f>
        <v>0</v>
      </c>
      <c r="G12" s="196">
        <f>COUNTIFS(REG!$D$2:$D$124,"*"&amp;"("&amp;$B12&amp;")"&amp;"*",REG!$J$2:$J$124,"*"&amp;"("&amp;G$2&amp;")"&amp;"*")+COUNTIFS(REG!$D$2:$D$124,"*"&amp;"("&amp;$B12&amp;")"&amp;"*",REG!$P$2:$P$124,"*"&amp;"("&amp;G$2&amp;")"&amp;"*")+COUNTIFS(REG!$D$2:$D$124,"*"&amp;"("&amp;$B12&amp;")"&amp;"*",REG!$V$2:$V$124,"*"&amp;"("&amp;G$2&amp;")"&amp;"*")</f>
        <v>2</v>
      </c>
      <c r="H12" s="196">
        <f>COUNTIFS(REG!$D$2:$D$124,"*"&amp;"("&amp;$B12&amp;")"&amp;"*",REG!$J$2:$J$124,"*"&amp;"("&amp;H$2&amp;")"&amp;"*")+COUNTIFS(REG!$D$2:$D$124,"*"&amp;"("&amp;$B12&amp;")"&amp;"*",REG!$P$2:$P$124,"*"&amp;"("&amp;H$2&amp;")"&amp;"*")+COUNTIFS(REG!$D$2:$D$124,"*"&amp;"("&amp;$B12&amp;")"&amp;"*",REG!$V$2:$V$124,"*"&amp;"("&amp;H$2&amp;")"&amp;"*")</f>
        <v>0</v>
      </c>
      <c r="I12" s="196">
        <f>COUNTIFS(REG!$D$2:$D$124,"*"&amp;"("&amp;$B12&amp;")"&amp;"*",REG!$J$2:$J$124,"*"&amp;"("&amp;I$2&amp;")"&amp;"*")+COUNTIFS(REG!$D$2:$D$124,"*"&amp;"("&amp;$B12&amp;")"&amp;"*",REG!$P$2:$P$124,"*"&amp;"("&amp;I$2&amp;")"&amp;"*")+COUNTIFS(REG!$D$2:$D$124,"*"&amp;"("&amp;$B12&amp;")"&amp;"*",REG!$V$2:$V$124,"*"&amp;"("&amp;I$2&amp;")"&amp;"*")</f>
        <v>6</v>
      </c>
      <c r="J12" s="196">
        <f>COUNTIFS(REG!$D$2:$D$124,"*"&amp;"("&amp;$B12&amp;")"&amp;"*",REG!$J$2:$J$124,"*"&amp;"("&amp;J$2&amp;")"&amp;"*")+COUNTIFS(REG!$D$2:$D$124,"*"&amp;"("&amp;$B12&amp;")"&amp;"*",REG!$P$2:$P$124,"*"&amp;"("&amp;J$2&amp;")"&amp;"*")+COUNTIFS(REG!$D$2:$D$124,"*"&amp;"("&amp;$B12&amp;")"&amp;"*",REG!$V$2:$V$124,"*"&amp;"("&amp;J$2&amp;")"&amp;"*")</f>
        <v>10</v>
      </c>
      <c r="K12" s="196">
        <f>COUNTIFS(REG!$D$2:$D$124,"*"&amp;"("&amp;$B12&amp;")"&amp;"*",REG!$J$2:$J$124,"*"&amp;"("&amp;K$2&amp;")"&amp;"*")+COUNTIFS(REG!$D$2:$D$124,"*"&amp;"("&amp;$B12&amp;")"&amp;"*",REG!$P$2:$P$124,"*"&amp;"("&amp;K$2&amp;")"&amp;"*")+COUNTIFS(REG!$D$2:$D$124,"*"&amp;"("&amp;$B12&amp;")"&amp;"*",REG!$V$2:$V$124,"*"&amp;"("&amp;K$2&amp;")"&amp;"*")</f>
        <v>4</v>
      </c>
      <c r="L12" s="195">
        <v>0.0</v>
      </c>
      <c r="M12" s="197"/>
      <c r="N12" s="194" t="s">
        <v>229</v>
      </c>
      <c r="O12" s="198">
        <f t="shared" ref="O12:X12" si="10">C12/SUM($C12:$L12)</f>
        <v>0.05714285714</v>
      </c>
      <c r="P12" s="198">
        <f t="shared" si="10"/>
        <v>0.2571428571</v>
      </c>
      <c r="Q12" s="198">
        <f t="shared" si="10"/>
        <v>0.05714285714</v>
      </c>
      <c r="R12" s="198">
        <f t="shared" si="10"/>
        <v>0</v>
      </c>
      <c r="S12" s="198">
        <f t="shared" si="10"/>
        <v>0.05714285714</v>
      </c>
      <c r="T12" s="198">
        <f t="shared" si="10"/>
        <v>0</v>
      </c>
      <c r="U12" s="198">
        <f t="shared" si="10"/>
        <v>0.1714285714</v>
      </c>
      <c r="V12" s="198">
        <f t="shared" si="10"/>
        <v>0.2857142857</v>
      </c>
      <c r="W12" s="198">
        <f t="shared" si="10"/>
        <v>0.1142857143</v>
      </c>
      <c r="X12" s="198">
        <f t="shared" si="10"/>
        <v>0</v>
      </c>
    </row>
    <row r="13" ht="9.0" customHeight="1">
      <c r="B13" s="191"/>
      <c r="N13" s="191"/>
    </row>
    <row r="14" ht="38.25" customHeight="1">
      <c r="B14" s="192"/>
      <c r="C14" s="193" t="s">
        <v>222</v>
      </c>
      <c r="D14" s="193" t="s">
        <v>218</v>
      </c>
      <c r="E14" s="193" t="s">
        <v>231</v>
      </c>
      <c r="F14" s="193" t="s">
        <v>220</v>
      </c>
      <c r="G14" s="193" t="s">
        <v>217</v>
      </c>
      <c r="H14" s="193" t="s">
        <v>219</v>
      </c>
      <c r="I14" s="193" t="s">
        <v>223</v>
      </c>
      <c r="J14" s="193" t="s">
        <v>224</v>
      </c>
      <c r="K14" s="193" t="s">
        <v>221</v>
      </c>
      <c r="L14" s="193" t="s">
        <v>229</v>
      </c>
      <c r="N14" s="199" t="s">
        <v>869</v>
      </c>
      <c r="O14" s="200"/>
      <c r="P14" s="200"/>
      <c r="Q14" s="201"/>
      <c r="R14" s="202"/>
      <c r="S14" s="203" t="s">
        <v>870</v>
      </c>
      <c r="T14" s="204"/>
      <c r="U14" s="199" t="s">
        <v>869</v>
      </c>
      <c r="V14" s="200"/>
      <c r="W14" s="200"/>
      <c r="X14" s="201"/>
    </row>
    <row r="15" ht="38.25" customHeight="1">
      <c r="B15" s="194" t="s">
        <v>222</v>
      </c>
      <c r="C15" s="198">
        <f t="shared" ref="C15:L15" si="11">C3/SUM(C$3:C$12)</f>
        <v>0</v>
      </c>
      <c r="D15" s="205">
        <f t="shared" si="11"/>
        <v>0.1333333333</v>
      </c>
      <c r="E15" s="205">
        <f t="shared" si="11"/>
        <v>0.4347826087</v>
      </c>
      <c r="F15" s="205" t="str">
        <f t="shared" si="11"/>
        <v>#DIV/0!</v>
      </c>
      <c r="G15" s="206">
        <f t="shared" si="11"/>
        <v>0</v>
      </c>
      <c r="H15" s="206" t="str">
        <f t="shared" si="11"/>
        <v>#DIV/0!</v>
      </c>
      <c r="I15" s="206">
        <f t="shared" si="11"/>
        <v>0.07843137255</v>
      </c>
      <c r="J15" s="206">
        <f t="shared" si="11"/>
        <v>0.1538461538</v>
      </c>
      <c r="K15" s="207">
        <f t="shared" si="11"/>
        <v>0</v>
      </c>
      <c r="L15" s="206">
        <f t="shared" si="11"/>
        <v>0.1428571429</v>
      </c>
      <c r="N15" s="208" t="s">
        <v>390</v>
      </c>
      <c r="O15" s="200"/>
      <c r="P15" s="200"/>
      <c r="Q15" s="201"/>
      <c r="R15" s="209">
        <f>COUNTIFS(REG!$D$2:$D$124,N15,REG!$J$2:$J$124,U15)+COUNTIFS(REG!$D$2:$D$124,N15,REG!$P$2:$P$124,U15)+COUNTIFS(REG!$D$2:$D$124,N15,REG!$V$2:$V$124,U15)</f>
        <v>0</v>
      </c>
      <c r="S15" s="210" t="s">
        <v>362</v>
      </c>
      <c r="T15" s="211">
        <f>COUNTIFS(REG!$D$2:$D$124,U15,REG!$J$2:$J$124,N15)+COUNTIFS(REG!$D$2:$D$124,U15,REG!$P$2:$P$124,N15)+COUNTIFS(REG!$D$2:$D$124,U15,REG!$V$2:$V$124,N15)</f>
        <v>0</v>
      </c>
      <c r="U15" s="208" t="s">
        <v>47</v>
      </c>
      <c r="V15" s="200"/>
      <c r="W15" s="200"/>
      <c r="X15" s="201"/>
    </row>
    <row r="16" ht="38.25" customHeight="1">
      <c r="B16" s="194" t="s">
        <v>218</v>
      </c>
      <c r="C16" s="206">
        <f t="shared" ref="C16:L16" si="12">C4/SUM(C$3:C$12)</f>
        <v>0.4166666667</v>
      </c>
      <c r="D16" s="198">
        <f t="shared" si="12"/>
        <v>0</v>
      </c>
      <c r="E16" s="207">
        <f t="shared" si="12"/>
        <v>0.3043478261</v>
      </c>
      <c r="F16" s="207" t="str">
        <f t="shared" si="12"/>
        <v>#DIV/0!</v>
      </c>
      <c r="G16" s="207">
        <f t="shared" si="12"/>
        <v>0.6666666667</v>
      </c>
      <c r="H16" s="206" t="str">
        <f t="shared" si="12"/>
        <v>#DIV/0!</v>
      </c>
      <c r="I16" s="207">
        <f t="shared" si="12"/>
        <v>0.4509803922</v>
      </c>
      <c r="J16" s="207">
        <f t="shared" si="12"/>
        <v>0.4102564103</v>
      </c>
      <c r="K16" s="212">
        <f t="shared" si="12"/>
        <v>0.5555555556</v>
      </c>
      <c r="L16" s="207">
        <f t="shared" si="12"/>
        <v>0.3095238095</v>
      </c>
      <c r="N16" s="208" t="s">
        <v>46</v>
      </c>
      <c r="O16" s="200"/>
      <c r="P16" s="200"/>
      <c r="Q16" s="201"/>
      <c r="R16" s="209">
        <f>COUNTIFS(REG!$D$2:$D$124,N16,REG!$J$2:$J$124,U16)+COUNTIFS(REG!$D$2:$D$124,N16,REG!$P$2:$P$124,U16)+COUNTIFS(REG!$D$2:$D$124,N16,REG!$V$2:$V$124,U16)</f>
        <v>0</v>
      </c>
      <c r="S16" s="210" t="s">
        <v>362</v>
      </c>
      <c r="T16" s="211">
        <f>COUNTIFS(REG!$D$2:$D$124,U16,REG!$J$2:$J$124,N16)+COUNTIFS(REG!$D$2:$D$124,U16,REG!$P$2:$P$124,N16)+COUNTIFS(REG!$D$2:$D$124,U16,REG!$V$2:$V$124,N16)</f>
        <v>0</v>
      </c>
      <c r="U16" s="208" t="s">
        <v>47</v>
      </c>
      <c r="V16" s="200"/>
      <c r="W16" s="200"/>
      <c r="X16" s="201"/>
    </row>
    <row r="17" ht="38.25" customHeight="1">
      <c r="B17" s="194" t="s">
        <v>231</v>
      </c>
      <c r="C17" s="205">
        <f t="shared" ref="C17:L17" si="13">C5/SUM(C$3:C$12)</f>
        <v>0.25</v>
      </c>
      <c r="D17" s="206">
        <f t="shared" si="13"/>
        <v>0.04444444444</v>
      </c>
      <c r="E17" s="198">
        <f t="shared" si="13"/>
        <v>0</v>
      </c>
      <c r="F17" s="205" t="str">
        <f t="shared" si="13"/>
        <v>#DIV/0!</v>
      </c>
      <c r="G17" s="205">
        <f t="shared" si="13"/>
        <v>0</v>
      </c>
      <c r="H17" s="212" t="str">
        <f t="shared" si="13"/>
        <v>#DIV/0!</v>
      </c>
      <c r="I17" s="205">
        <f t="shared" si="13"/>
        <v>0.01960784314</v>
      </c>
      <c r="J17" s="205">
        <f t="shared" si="13"/>
        <v>0</v>
      </c>
      <c r="K17" s="205">
        <f t="shared" si="13"/>
        <v>0</v>
      </c>
      <c r="L17" s="205">
        <f t="shared" si="13"/>
        <v>0</v>
      </c>
      <c r="N17" s="208" t="s">
        <v>56</v>
      </c>
      <c r="O17" s="200"/>
      <c r="P17" s="200"/>
      <c r="Q17" s="201"/>
      <c r="R17" s="209">
        <f>COUNTIFS(REG!$D$2:$D$124,N17,REG!$J$2:$J$124,U17)+COUNTIFS(REG!$D$2:$D$124,N17,REG!$P$2:$P$124,U17)+COUNTIFS(REG!$D$2:$D$124,N17,REG!$V$2:$V$124,U17)</f>
        <v>0</v>
      </c>
      <c r="S17" s="210" t="s">
        <v>362</v>
      </c>
      <c r="T17" s="211">
        <f>COUNTIFS(REG!$D$2:$D$124,U17,REG!$J$2:$J$124,N17)+COUNTIFS(REG!$D$2:$D$124,U17,REG!$P$2:$P$124,N17)+COUNTIFS(REG!$D$2:$D$124,U17,REG!$V$2:$V$124,N17)</f>
        <v>1</v>
      </c>
      <c r="U17" s="208" t="s">
        <v>47</v>
      </c>
      <c r="V17" s="200"/>
      <c r="W17" s="200"/>
      <c r="X17" s="201"/>
    </row>
    <row r="18" ht="38.25" customHeight="1">
      <c r="B18" s="194" t="s">
        <v>220</v>
      </c>
      <c r="C18" s="205">
        <f t="shared" ref="C18:L18" si="14">C6/SUM(C$3:C$12)</f>
        <v>0</v>
      </c>
      <c r="D18" s="205">
        <f t="shared" si="14"/>
        <v>0</v>
      </c>
      <c r="E18" s="205">
        <f t="shared" si="14"/>
        <v>0</v>
      </c>
      <c r="F18" s="198" t="str">
        <f t="shared" si="14"/>
        <v>#DIV/0!</v>
      </c>
      <c r="G18" s="205">
        <f t="shared" si="14"/>
        <v>0</v>
      </c>
      <c r="H18" s="212" t="str">
        <f t="shared" si="14"/>
        <v>#DIV/0!</v>
      </c>
      <c r="I18" s="205">
        <f t="shared" si="14"/>
        <v>0</v>
      </c>
      <c r="J18" s="205">
        <f t="shared" si="14"/>
        <v>0</v>
      </c>
      <c r="K18" s="212">
        <f t="shared" si="14"/>
        <v>0</v>
      </c>
      <c r="L18" s="205">
        <f t="shared" si="14"/>
        <v>0</v>
      </c>
      <c r="N18" s="208" t="s">
        <v>49</v>
      </c>
      <c r="O18" s="200"/>
      <c r="P18" s="200"/>
      <c r="Q18" s="201"/>
      <c r="R18" s="209">
        <f>COUNTIFS(REG!$D$2:$D$124,N18,REG!$J$2:$J$124,U18)+COUNTIFS(REG!$D$2:$D$124,N18,REG!$P$2:$P$124,U18)+COUNTIFS(REG!$D$2:$D$124,N18,REG!$V$2:$V$124,U18)</f>
        <v>0</v>
      </c>
      <c r="S18" s="210" t="s">
        <v>362</v>
      </c>
      <c r="T18" s="211">
        <f>COUNTIFS(REG!$D$2:$D$124,U18,REG!$J$2:$J$124,N18)+COUNTIFS(REG!$D$2:$D$124,U18,REG!$P$2:$P$124,N18)+COUNTIFS(REG!$D$2:$D$124,U18,REG!$V$2:$V$124,N18)</f>
        <v>0</v>
      </c>
      <c r="U18" s="208" t="s">
        <v>96</v>
      </c>
      <c r="V18" s="200"/>
      <c r="W18" s="200"/>
      <c r="X18" s="201"/>
    </row>
    <row r="19" ht="38.25" customHeight="1">
      <c r="B19" s="194" t="s">
        <v>217</v>
      </c>
      <c r="C19" s="212">
        <f t="shared" ref="C19:L19" si="15">C7/SUM(C$3:C$12)</f>
        <v>0</v>
      </c>
      <c r="D19" s="205">
        <f t="shared" si="15"/>
        <v>0.04444444444</v>
      </c>
      <c r="E19" s="212">
        <f t="shared" si="15"/>
        <v>0</v>
      </c>
      <c r="F19" s="205" t="str">
        <f t="shared" si="15"/>
        <v>#DIV/0!</v>
      </c>
      <c r="G19" s="198">
        <f t="shared" si="15"/>
        <v>0</v>
      </c>
      <c r="H19" s="212" t="str">
        <f t="shared" si="15"/>
        <v>#DIV/0!</v>
      </c>
      <c r="I19" s="205">
        <f t="shared" si="15"/>
        <v>0</v>
      </c>
      <c r="J19" s="212">
        <f t="shared" si="15"/>
        <v>0.05128205128</v>
      </c>
      <c r="K19" s="212">
        <f t="shared" si="15"/>
        <v>0</v>
      </c>
      <c r="L19" s="205">
        <f t="shared" si="15"/>
        <v>0.04761904762</v>
      </c>
      <c r="N19" s="208" t="s">
        <v>106</v>
      </c>
      <c r="O19" s="200"/>
      <c r="P19" s="200"/>
      <c r="Q19" s="201"/>
      <c r="R19" s="209">
        <f>COUNTIFS(REG!$D$2:$D$124,N19,REG!$J$2:$J$124,U19)+COUNTIFS(REG!$D$2:$D$124,N19,REG!$P$2:$P$124,U19)+COUNTIFS(REG!$D$2:$D$124,N19,REG!$V$2:$V$124,U19)</f>
        <v>1</v>
      </c>
      <c r="S19" s="210" t="s">
        <v>362</v>
      </c>
      <c r="T19" s="211">
        <f>COUNTIFS(REG!$D$2:$D$124,U19,REG!$J$2:$J$124,N19)+COUNTIFS(REG!$D$2:$D$124,U19,REG!$P$2:$P$124,N19)+COUNTIFS(REG!$D$2:$D$124,U19,REG!$V$2:$V$124,N19)</f>
        <v>0</v>
      </c>
      <c r="U19" s="208" t="s">
        <v>73</v>
      </c>
      <c r="V19" s="200"/>
      <c r="W19" s="200"/>
      <c r="X19" s="201"/>
    </row>
    <row r="20" ht="38.25" customHeight="1">
      <c r="B20" s="194" t="s">
        <v>219</v>
      </c>
      <c r="C20" s="205">
        <f t="shared" ref="C20:L20" si="16">C8/SUM(C$3:C$12)</f>
        <v>0</v>
      </c>
      <c r="D20" s="205">
        <f t="shared" si="16"/>
        <v>0</v>
      </c>
      <c r="E20" s="212">
        <f t="shared" si="16"/>
        <v>0</v>
      </c>
      <c r="F20" s="205" t="str">
        <f t="shared" si="16"/>
        <v>#DIV/0!</v>
      </c>
      <c r="G20" s="212">
        <f t="shared" si="16"/>
        <v>0</v>
      </c>
      <c r="H20" s="198" t="str">
        <f t="shared" si="16"/>
        <v>#DIV/0!</v>
      </c>
      <c r="I20" s="205">
        <f t="shared" si="16"/>
        <v>0</v>
      </c>
      <c r="J20" s="205">
        <f t="shared" si="16"/>
        <v>0</v>
      </c>
      <c r="K20" s="212">
        <f t="shared" si="16"/>
        <v>0</v>
      </c>
      <c r="L20" s="205">
        <f t="shared" si="16"/>
        <v>0</v>
      </c>
      <c r="N20" s="208" t="s">
        <v>106</v>
      </c>
      <c r="O20" s="200"/>
      <c r="P20" s="200"/>
      <c r="Q20" s="201"/>
      <c r="R20" s="209">
        <f>COUNTIFS(REG!$D$2:$D$124,N20,REG!$J$2:$J$124,U20)+COUNTIFS(REG!$D$2:$D$124,N20,REG!$P$2:$P$124,U20)+COUNTIFS(REG!$D$2:$D$124,N20,REG!$V$2:$V$124,U20)</f>
        <v>0</v>
      </c>
      <c r="S20" s="210" t="s">
        <v>362</v>
      </c>
      <c r="T20" s="211">
        <f>COUNTIFS(REG!$D$2:$D$124,U20,REG!$J$2:$J$124,N20)+COUNTIFS(REG!$D$2:$D$124,U20,REG!$P$2:$P$124,N20)+COUNTIFS(REG!$D$2:$D$124,U20,REG!$V$2:$V$124,N20)</f>
        <v>0</v>
      </c>
      <c r="U20" s="208" t="s">
        <v>65</v>
      </c>
      <c r="V20" s="200"/>
      <c r="W20" s="200"/>
      <c r="X20" s="201"/>
    </row>
    <row r="21" ht="38.25" customHeight="1">
      <c r="B21" s="194" t="s">
        <v>223</v>
      </c>
      <c r="C21" s="207">
        <f t="shared" ref="C21:L21" si="17">C9/SUM(C$3:C$12)</f>
        <v>0.1666666667</v>
      </c>
      <c r="D21" s="207">
        <f t="shared" si="17"/>
        <v>0.3111111111</v>
      </c>
      <c r="E21" s="207">
        <f t="shared" si="17"/>
        <v>0.08695652174</v>
      </c>
      <c r="F21" s="207" t="str">
        <f t="shared" si="17"/>
        <v>#DIV/0!</v>
      </c>
      <c r="G21" s="213">
        <f t="shared" si="17"/>
        <v>0</v>
      </c>
      <c r="H21" s="206" t="str">
        <f t="shared" si="17"/>
        <v>#DIV/0!</v>
      </c>
      <c r="I21" s="198">
        <f t="shared" si="17"/>
        <v>0</v>
      </c>
      <c r="J21" s="207">
        <f t="shared" si="17"/>
        <v>0.1025641026</v>
      </c>
      <c r="K21" s="213">
        <f t="shared" si="17"/>
        <v>0.2222222222</v>
      </c>
      <c r="L21" s="206">
        <f t="shared" si="17"/>
        <v>0.3571428571</v>
      </c>
      <c r="N21" s="208" t="s">
        <v>65</v>
      </c>
      <c r="O21" s="200"/>
      <c r="P21" s="200"/>
      <c r="Q21" s="201"/>
      <c r="R21" s="209">
        <f>COUNTIFS(REG!$D$2:$D$124,N21,REG!$J$2:$J$124,U21)+COUNTIFS(REG!$D$2:$D$124,N21,REG!$P$2:$P$124,U21)+COUNTIFS(REG!$D$2:$D$124,N21,REG!$V$2:$V$124,U21)</f>
        <v>0</v>
      </c>
      <c r="S21" s="210" t="s">
        <v>362</v>
      </c>
      <c r="T21" s="211">
        <f>COUNTIFS(REG!$D$2:$D$124,U21,REG!$J$2:$J$124,N21)+COUNTIFS(REG!$D$2:$D$124,U21,REG!$P$2:$P$124,N21)+COUNTIFS(REG!$D$2:$D$124,U21,REG!$V$2:$V$124,N21)</f>
        <v>0</v>
      </c>
      <c r="U21" s="208" t="s">
        <v>502</v>
      </c>
      <c r="V21" s="200"/>
      <c r="W21" s="200"/>
      <c r="X21" s="201"/>
    </row>
    <row r="22" ht="38.25" customHeight="1">
      <c r="B22" s="194" t="s">
        <v>224</v>
      </c>
      <c r="C22" s="206">
        <f t="shared" ref="C22:L22" si="18">C10/SUM(C$3:C$12)</f>
        <v>0</v>
      </c>
      <c r="D22" s="206">
        <f t="shared" si="18"/>
        <v>0.1777777778</v>
      </c>
      <c r="E22" s="206">
        <f t="shared" si="18"/>
        <v>0.08695652174</v>
      </c>
      <c r="F22" s="207" t="str">
        <f t="shared" si="18"/>
        <v>#DIV/0!</v>
      </c>
      <c r="G22" s="206">
        <f t="shared" si="18"/>
        <v>0</v>
      </c>
      <c r="H22" s="207" t="str">
        <f t="shared" si="18"/>
        <v>#DIV/0!</v>
      </c>
      <c r="I22" s="207">
        <f t="shared" si="18"/>
        <v>0.1764705882</v>
      </c>
      <c r="J22" s="198">
        <f t="shared" si="18"/>
        <v>0</v>
      </c>
      <c r="K22" s="207">
        <f t="shared" si="18"/>
        <v>0</v>
      </c>
      <c r="L22" s="207">
        <f t="shared" si="18"/>
        <v>0.1428571429</v>
      </c>
      <c r="N22" s="208"/>
      <c r="O22" s="200"/>
      <c r="P22" s="200"/>
      <c r="Q22" s="201"/>
      <c r="R22" s="209">
        <f>COUNTIFS(REG!$D$2:$D$124,N22,REG!$J$2:$J$124,U22)+COUNTIFS(REG!$D$2:$D$124,N22,REG!$P$2:$P$124,U22)+COUNTIFS(REG!$D$2:$D$124,N22,REG!$V$2:$V$124,U22)</f>
        <v>0</v>
      </c>
      <c r="S22" s="210" t="s">
        <v>362</v>
      </c>
      <c r="T22" s="211">
        <f>COUNTIFS(REG!$D$2:$D$124,U22,REG!$J$2:$J$124,N22)+COUNTIFS(REG!$D$2:$D$124,U22,REG!$P$2:$P$124,N22)+COUNTIFS(REG!$D$2:$D$124,U22,REG!$V$2:$V$124,N22)</f>
        <v>0</v>
      </c>
      <c r="U22" s="208"/>
      <c r="V22" s="200"/>
      <c r="W22" s="200"/>
      <c r="X22" s="201"/>
    </row>
    <row r="23" ht="38.25" customHeight="1">
      <c r="B23" s="194" t="s">
        <v>221</v>
      </c>
      <c r="C23" s="205">
        <f t="shared" ref="C23:L23" si="19">C11/SUM(C$3:C$12)</f>
        <v>0</v>
      </c>
      <c r="D23" s="205">
        <f t="shared" si="19"/>
        <v>0.08888888889</v>
      </c>
      <c r="E23" s="205">
        <f t="shared" si="19"/>
        <v>0</v>
      </c>
      <c r="F23" s="212" t="str">
        <f t="shared" si="19"/>
        <v>#DIV/0!</v>
      </c>
      <c r="G23" s="205">
        <f t="shared" si="19"/>
        <v>0</v>
      </c>
      <c r="H23" s="205" t="str">
        <f t="shared" si="19"/>
        <v>#DIV/0!</v>
      </c>
      <c r="I23" s="205">
        <f t="shared" si="19"/>
        <v>0.1568627451</v>
      </c>
      <c r="J23" s="205">
        <f t="shared" si="19"/>
        <v>0.02564102564</v>
      </c>
      <c r="K23" s="198">
        <f t="shared" si="19"/>
        <v>0</v>
      </c>
      <c r="L23" s="205">
        <f t="shared" si="19"/>
        <v>0</v>
      </c>
      <c r="N23" s="208"/>
      <c r="O23" s="200"/>
      <c r="P23" s="200"/>
      <c r="Q23" s="201"/>
      <c r="R23" s="209">
        <f>COUNTIFS(REG!$D$2:$D$124,N23,REG!$J$2:$J$124,U23)+COUNTIFS(REG!$D$2:$D$124,N23,REG!$P$2:$P$124,U23)+COUNTIFS(REG!$D$2:$D$124,N23,REG!$V$2:$V$124,U23)</f>
        <v>0</v>
      </c>
      <c r="S23" s="210" t="s">
        <v>362</v>
      </c>
      <c r="T23" s="211">
        <f>COUNTIFS(REG!$D$2:$D$124,U23,REG!$J$2:$J$124,N23)+COUNTIFS(REG!$D$2:$D$124,U23,REG!$P$2:$P$124,N23)+COUNTIFS(REG!$D$2:$D$124,U23,REG!$V$2:$V$124,N23)</f>
        <v>0</v>
      </c>
      <c r="U23" s="208"/>
      <c r="V23" s="200"/>
      <c r="W23" s="200"/>
      <c r="X23" s="201"/>
    </row>
    <row r="24" ht="38.25" customHeight="1">
      <c r="B24" s="194" t="s">
        <v>229</v>
      </c>
      <c r="C24" s="207">
        <f t="shared" ref="C24:L24" si="20">C12/SUM(C$3:C$12)</f>
        <v>0.1666666667</v>
      </c>
      <c r="D24" s="207">
        <f t="shared" si="20"/>
        <v>0.2</v>
      </c>
      <c r="E24" s="206">
        <f t="shared" si="20"/>
        <v>0.08695652174</v>
      </c>
      <c r="F24" s="207" t="str">
        <f t="shared" si="20"/>
        <v>#DIV/0!</v>
      </c>
      <c r="G24" s="206">
        <f t="shared" si="20"/>
        <v>0.3333333333</v>
      </c>
      <c r="H24" s="213" t="str">
        <f t="shared" si="20"/>
        <v>#DIV/0!</v>
      </c>
      <c r="I24" s="207">
        <f t="shared" si="20"/>
        <v>0.1176470588</v>
      </c>
      <c r="J24" s="207">
        <f t="shared" si="20"/>
        <v>0.2564102564</v>
      </c>
      <c r="K24" s="205">
        <f t="shared" si="20"/>
        <v>0.2222222222</v>
      </c>
      <c r="L24" s="198">
        <f t="shared" si="20"/>
        <v>0</v>
      </c>
      <c r="N24" s="208"/>
      <c r="O24" s="200"/>
      <c r="P24" s="200"/>
      <c r="Q24" s="201"/>
      <c r="R24" s="209">
        <f>COUNTIFS(REG!$D$2:$D$124,N24,REG!$J$2:$J$124,U24)+COUNTIFS(REG!$D$2:$D$124,N24,REG!$P$2:$P$124,U24)+COUNTIFS(REG!$D$2:$D$124,N24,REG!$V$2:$V$124,U24)</f>
        <v>0</v>
      </c>
      <c r="S24" s="210" t="s">
        <v>362</v>
      </c>
      <c r="T24" s="211">
        <f>COUNTIFS(REG!$D$2:$D$124,U24,REG!$J$2:$J$124,N24)+COUNTIFS(REG!$D$2:$D$124,U24,REG!$P$2:$P$124,N24)+COUNTIFS(REG!$D$2:$D$124,U24,REG!$V$2:$V$124,N24)</f>
        <v>0</v>
      </c>
      <c r="U24" s="208"/>
      <c r="V24" s="200"/>
      <c r="W24" s="200"/>
      <c r="X24" s="201"/>
    </row>
    <row r="25">
      <c r="B25" s="191"/>
      <c r="N25" s="191"/>
    </row>
    <row r="26">
      <c r="B26" s="191"/>
      <c r="N26" s="191"/>
    </row>
    <row r="27">
      <c r="B27" s="191"/>
      <c r="N27" s="191"/>
    </row>
    <row r="28">
      <c r="B28" s="191"/>
      <c r="N28" s="191"/>
    </row>
    <row r="29">
      <c r="B29" s="191"/>
      <c r="N29" s="191"/>
    </row>
    <row r="30">
      <c r="B30" s="191"/>
      <c r="N30" s="191"/>
    </row>
    <row r="31">
      <c r="B31" s="191"/>
      <c r="N31" s="191"/>
    </row>
    <row r="32">
      <c r="B32" s="191"/>
      <c r="N32" s="191"/>
    </row>
    <row r="33">
      <c r="B33" s="191"/>
      <c r="N33" s="191"/>
    </row>
    <row r="34">
      <c r="B34" s="191"/>
      <c r="N34" s="191"/>
    </row>
    <row r="35">
      <c r="B35" s="191"/>
      <c r="N35" s="191"/>
    </row>
    <row r="36">
      <c r="B36" s="191"/>
      <c r="N36" s="191"/>
    </row>
    <row r="37">
      <c r="B37" s="191"/>
      <c r="N37" s="191"/>
    </row>
    <row r="38">
      <c r="B38" s="191"/>
      <c r="N38" s="191"/>
    </row>
    <row r="39">
      <c r="B39" s="191"/>
      <c r="N39" s="191"/>
    </row>
    <row r="40">
      <c r="B40" s="191"/>
      <c r="N40" s="191"/>
    </row>
    <row r="41">
      <c r="B41" s="191"/>
      <c r="N41" s="191"/>
    </row>
    <row r="42">
      <c r="B42" s="191"/>
      <c r="N42" s="191"/>
    </row>
    <row r="43">
      <c r="B43" s="191"/>
      <c r="N43" s="191"/>
    </row>
    <row r="44">
      <c r="B44" s="191"/>
      <c r="N44" s="191"/>
    </row>
    <row r="45">
      <c r="B45" s="191"/>
      <c r="N45" s="191"/>
    </row>
    <row r="46">
      <c r="B46" s="191"/>
      <c r="N46" s="191"/>
    </row>
    <row r="47">
      <c r="B47" s="191"/>
      <c r="N47" s="191"/>
    </row>
    <row r="48">
      <c r="B48" s="191"/>
      <c r="N48" s="191"/>
    </row>
    <row r="49">
      <c r="B49" s="191"/>
      <c r="N49" s="191"/>
    </row>
    <row r="50">
      <c r="B50" s="191"/>
      <c r="N50" s="191"/>
    </row>
    <row r="51">
      <c r="B51" s="191"/>
      <c r="N51" s="191"/>
    </row>
    <row r="52">
      <c r="B52" s="191"/>
      <c r="N52" s="191"/>
    </row>
    <row r="53">
      <c r="B53" s="191"/>
      <c r="N53" s="191"/>
    </row>
    <row r="54">
      <c r="B54" s="191"/>
      <c r="N54" s="191"/>
    </row>
    <row r="55">
      <c r="B55" s="191"/>
      <c r="N55" s="191"/>
    </row>
    <row r="56">
      <c r="B56" s="191"/>
      <c r="N56" s="191"/>
    </row>
    <row r="57">
      <c r="B57" s="191"/>
      <c r="N57" s="191"/>
    </row>
    <row r="58">
      <c r="B58" s="191"/>
      <c r="N58" s="191"/>
    </row>
    <row r="59">
      <c r="B59" s="191"/>
      <c r="N59" s="191"/>
    </row>
    <row r="60">
      <c r="B60" s="191"/>
      <c r="N60" s="191"/>
    </row>
    <row r="61">
      <c r="B61" s="191"/>
      <c r="N61" s="191"/>
    </row>
    <row r="62">
      <c r="B62" s="191"/>
      <c r="N62" s="191"/>
    </row>
    <row r="63">
      <c r="B63" s="191"/>
      <c r="N63" s="191"/>
    </row>
    <row r="64">
      <c r="B64" s="191"/>
      <c r="N64" s="191"/>
    </row>
    <row r="65">
      <c r="B65" s="191"/>
      <c r="N65" s="191"/>
    </row>
    <row r="66">
      <c r="B66" s="191"/>
      <c r="N66" s="191"/>
    </row>
    <row r="67">
      <c r="B67" s="191"/>
      <c r="N67" s="191"/>
    </row>
    <row r="68">
      <c r="B68" s="191"/>
      <c r="N68" s="191"/>
    </row>
    <row r="69">
      <c r="B69" s="191"/>
      <c r="N69" s="191"/>
    </row>
    <row r="70">
      <c r="B70" s="191"/>
      <c r="N70" s="191"/>
    </row>
    <row r="71">
      <c r="B71" s="191"/>
      <c r="N71" s="191"/>
    </row>
    <row r="72">
      <c r="B72" s="191"/>
      <c r="N72" s="191"/>
    </row>
    <row r="73">
      <c r="B73" s="191"/>
      <c r="N73" s="191"/>
    </row>
    <row r="74">
      <c r="B74" s="191"/>
      <c r="N74" s="191"/>
    </row>
    <row r="75">
      <c r="B75" s="191"/>
      <c r="N75" s="191"/>
    </row>
    <row r="76">
      <c r="B76" s="191"/>
      <c r="N76" s="191"/>
    </row>
    <row r="77">
      <c r="B77" s="191"/>
      <c r="N77" s="191"/>
    </row>
    <row r="78">
      <c r="B78" s="191"/>
      <c r="N78" s="191"/>
    </row>
    <row r="79">
      <c r="B79" s="191"/>
      <c r="N79" s="191"/>
    </row>
    <row r="80">
      <c r="B80" s="191"/>
      <c r="N80" s="191"/>
    </row>
    <row r="81">
      <c r="B81" s="191"/>
      <c r="N81" s="191"/>
    </row>
    <row r="82">
      <c r="B82" s="191"/>
      <c r="N82" s="191"/>
    </row>
    <row r="83">
      <c r="B83" s="191"/>
      <c r="N83" s="191"/>
    </row>
    <row r="84">
      <c r="B84" s="191"/>
      <c r="N84" s="191"/>
    </row>
    <row r="85">
      <c r="B85" s="191"/>
      <c r="N85" s="191"/>
    </row>
    <row r="86">
      <c r="B86" s="191"/>
      <c r="N86" s="191"/>
    </row>
    <row r="87">
      <c r="B87" s="191"/>
      <c r="N87" s="191"/>
    </row>
    <row r="88">
      <c r="B88" s="191"/>
      <c r="N88" s="191"/>
    </row>
    <row r="89">
      <c r="B89" s="191"/>
      <c r="N89" s="191"/>
    </row>
    <row r="90">
      <c r="B90" s="191"/>
      <c r="N90" s="191"/>
    </row>
    <row r="91">
      <c r="B91" s="191"/>
      <c r="N91" s="191"/>
    </row>
    <row r="92">
      <c r="B92" s="191"/>
      <c r="N92" s="191"/>
    </row>
    <row r="93">
      <c r="B93" s="191"/>
      <c r="N93" s="191"/>
    </row>
    <row r="94">
      <c r="B94" s="191"/>
      <c r="N94" s="191"/>
    </row>
    <row r="95">
      <c r="B95" s="191"/>
      <c r="N95" s="191"/>
    </row>
    <row r="96">
      <c r="B96" s="191"/>
      <c r="N96" s="191"/>
    </row>
    <row r="97">
      <c r="B97" s="191"/>
      <c r="N97" s="191"/>
    </row>
    <row r="98">
      <c r="B98" s="191"/>
      <c r="N98" s="191"/>
    </row>
    <row r="99">
      <c r="B99" s="191"/>
      <c r="N99" s="191"/>
    </row>
    <row r="100">
      <c r="B100" s="191"/>
      <c r="N100" s="191"/>
    </row>
    <row r="101">
      <c r="B101" s="191"/>
      <c r="N101" s="191"/>
    </row>
    <row r="102">
      <c r="B102" s="191"/>
      <c r="N102" s="191"/>
    </row>
    <row r="103">
      <c r="B103" s="191"/>
      <c r="N103" s="191"/>
    </row>
    <row r="104">
      <c r="B104" s="191"/>
      <c r="N104" s="191"/>
    </row>
    <row r="105">
      <c r="B105" s="191"/>
      <c r="N105" s="191"/>
    </row>
    <row r="106">
      <c r="B106" s="191"/>
      <c r="N106" s="191"/>
    </row>
    <row r="107">
      <c r="B107" s="191"/>
      <c r="N107" s="191"/>
    </row>
    <row r="108">
      <c r="B108" s="191"/>
      <c r="N108" s="191"/>
    </row>
    <row r="109">
      <c r="B109" s="191"/>
      <c r="N109" s="191"/>
    </row>
    <row r="110">
      <c r="B110" s="191"/>
      <c r="N110" s="191"/>
    </row>
    <row r="111">
      <c r="B111" s="191"/>
      <c r="N111" s="191"/>
    </row>
    <row r="112">
      <c r="B112" s="191"/>
      <c r="N112" s="191"/>
    </row>
    <row r="113">
      <c r="B113" s="191"/>
      <c r="N113" s="191"/>
    </row>
    <row r="114">
      <c r="B114" s="191"/>
      <c r="N114" s="191"/>
    </row>
    <row r="115">
      <c r="B115" s="191"/>
      <c r="N115" s="191"/>
    </row>
    <row r="116">
      <c r="B116" s="191"/>
      <c r="N116" s="191"/>
    </row>
    <row r="117">
      <c r="B117" s="191"/>
      <c r="N117" s="191"/>
    </row>
    <row r="118">
      <c r="B118" s="191"/>
      <c r="N118" s="191"/>
    </row>
    <row r="119">
      <c r="B119" s="191"/>
      <c r="N119" s="191"/>
    </row>
    <row r="120">
      <c r="B120" s="191"/>
      <c r="N120" s="191"/>
    </row>
    <row r="121">
      <c r="B121" s="191"/>
      <c r="N121" s="191"/>
    </row>
    <row r="122">
      <c r="B122" s="191"/>
      <c r="N122" s="191"/>
    </row>
    <row r="123">
      <c r="B123" s="191"/>
      <c r="N123" s="191"/>
    </row>
    <row r="124">
      <c r="B124" s="191"/>
      <c r="N124" s="191"/>
    </row>
    <row r="125">
      <c r="B125" s="191"/>
      <c r="N125" s="191"/>
    </row>
    <row r="126">
      <c r="B126" s="191"/>
      <c r="N126" s="191"/>
    </row>
    <row r="127">
      <c r="B127" s="191"/>
      <c r="N127" s="191"/>
    </row>
    <row r="128">
      <c r="B128" s="191"/>
      <c r="N128" s="191"/>
    </row>
    <row r="129">
      <c r="B129" s="191"/>
      <c r="N129" s="191"/>
    </row>
    <row r="130">
      <c r="B130" s="191"/>
      <c r="N130" s="191"/>
    </row>
    <row r="131">
      <c r="B131" s="191"/>
      <c r="N131" s="191"/>
    </row>
    <row r="132">
      <c r="B132" s="191"/>
      <c r="N132" s="191"/>
    </row>
    <row r="133">
      <c r="B133" s="191"/>
      <c r="N133" s="191"/>
    </row>
    <row r="134">
      <c r="B134" s="191"/>
      <c r="N134" s="191"/>
    </row>
    <row r="135">
      <c r="B135" s="191"/>
      <c r="N135" s="191"/>
    </row>
    <row r="136">
      <c r="B136" s="191"/>
      <c r="N136" s="191"/>
    </row>
    <row r="137">
      <c r="B137" s="191"/>
      <c r="N137" s="191"/>
    </row>
    <row r="138">
      <c r="B138" s="191"/>
      <c r="N138" s="191"/>
    </row>
    <row r="139">
      <c r="B139" s="191"/>
      <c r="N139" s="191"/>
    </row>
    <row r="140">
      <c r="B140" s="191"/>
      <c r="N140" s="191"/>
    </row>
    <row r="141">
      <c r="B141" s="191"/>
      <c r="N141" s="191"/>
    </row>
    <row r="142">
      <c r="B142" s="191"/>
      <c r="N142" s="191"/>
    </row>
    <row r="143">
      <c r="B143" s="191"/>
      <c r="N143" s="191"/>
    </row>
    <row r="144">
      <c r="B144" s="191"/>
      <c r="N144" s="191"/>
    </row>
    <row r="145">
      <c r="B145" s="191"/>
      <c r="N145" s="191"/>
    </row>
    <row r="146">
      <c r="B146" s="191"/>
      <c r="N146" s="191"/>
    </row>
    <row r="147">
      <c r="B147" s="191"/>
      <c r="N147" s="191"/>
    </row>
    <row r="148">
      <c r="B148" s="191"/>
      <c r="N148" s="191"/>
    </row>
    <row r="149">
      <c r="B149" s="191"/>
      <c r="N149" s="191"/>
    </row>
    <row r="150">
      <c r="B150" s="191"/>
      <c r="N150" s="191"/>
    </row>
    <row r="151">
      <c r="B151" s="191"/>
      <c r="N151" s="191"/>
    </row>
    <row r="152">
      <c r="B152" s="191"/>
      <c r="N152" s="191"/>
    </row>
    <row r="153">
      <c r="B153" s="191"/>
      <c r="N153" s="191"/>
    </row>
    <row r="154">
      <c r="B154" s="191"/>
      <c r="N154" s="191"/>
    </row>
    <row r="155">
      <c r="B155" s="191"/>
      <c r="N155" s="191"/>
    </row>
    <row r="156">
      <c r="B156" s="191"/>
      <c r="N156" s="191"/>
    </row>
    <row r="157">
      <c r="B157" s="191"/>
      <c r="N157" s="191"/>
    </row>
    <row r="158">
      <c r="B158" s="191"/>
      <c r="N158" s="191"/>
    </row>
    <row r="159">
      <c r="B159" s="191"/>
      <c r="N159" s="191"/>
    </row>
    <row r="160">
      <c r="B160" s="191"/>
      <c r="N160" s="191"/>
    </row>
    <row r="161">
      <c r="B161" s="191"/>
      <c r="N161" s="191"/>
    </row>
    <row r="162">
      <c r="B162" s="191"/>
      <c r="N162" s="191"/>
    </row>
    <row r="163">
      <c r="B163" s="191"/>
      <c r="N163" s="191"/>
    </row>
    <row r="164">
      <c r="B164" s="191"/>
      <c r="N164" s="191"/>
    </row>
    <row r="165">
      <c r="B165" s="191"/>
      <c r="N165" s="191"/>
    </row>
    <row r="166">
      <c r="B166" s="191"/>
      <c r="N166" s="191"/>
    </row>
    <row r="167">
      <c r="B167" s="191"/>
      <c r="N167" s="191"/>
    </row>
    <row r="168">
      <c r="B168" s="191"/>
      <c r="N168" s="191"/>
    </row>
    <row r="169">
      <c r="B169" s="191"/>
      <c r="N169" s="191"/>
    </row>
    <row r="170">
      <c r="B170" s="191"/>
      <c r="N170" s="191"/>
    </row>
    <row r="171">
      <c r="B171" s="191"/>
      <c r="N171" s="191"/>
    </row>
    <row r="172">
      <c r="B172" s="191"/>
      <c r="N172" s="191"/>
    </row>
    <row r="173">
      <c r="B173" s="191"/>
      <c r="N173" s="191"/>
    </row>
    <row r="174">
      <c r="B174" s="191"/>
      <c r="N174" s="191"/>
    </row>
    <row r="175">
      <c r="B175" s="191"/>
      <c r="N175" s="191"/>
    </row>
    <row r="176">
      <c r="B176" s="191"/>
      <c r="N176" s="191"/>
    </row>
    <row r="177">
      <c r="B177" s="191"/>
      <c r="N177" s="191"/>
    </row>
    <row r="178">
      <c r="B178" s="191"/>
      <c r="N178" s="191"/>
    </row>
    <row r="179">
      <c r="B179" s="191"/>
      <c r="N179" s="191"/>
    </row>
    <row r="180">
      <c r="B180" s="191"/>
      <c r="N180" s="191"/>
    </row>
    <row r="181">
      <c r="B181" s="191"/>
      <c r="N181" s="191"/>
    </row>
    <row r="182">
      <c r="B182" s="191"/>
      <c r="N182" s="191"/>
    </row>
    <row r="183">
      <c r="B183" s="191"/>
      <c r="N183" s="191"/>
    </row>
    <row r="184">
      <c r="B184" s="191"/>
      <c r="N184" s="191"/>
    </row>
    <row r="185">
      <c r="B185" s="191"/>
      <c r="N185" s="191"/>
    </row>
    <row r="186">
      <c r="B186" s="191"/>
      <c r="N186" s="191"/>
    </row>
    <row r="187">
      <c r="B187" s="191"/>
      <c r="N187" s="191"/>
    </row>
    <row r="188">
      <c r="B188" s="191"/>
      <c r="N188" s="191"/>
    </row>
    <row r="189">
      <c r="B189" s="191"/>
      <c r="N189" s="191"/>
    </row>
    <row r="190">
      <c r="B190" s="191"/>
      <c r="N190" s="191"/>
    </row>
    <row r="191">
      <c r="B191" s="191"/>
      <c r="N191" s="191"/>
    </row>
    <row r="192">
      <c r="B192" s="191"/>
      <c r="N192" s="191"/>
    </row>
    <row r="193">
      <c r="B193" s="191"/>
      <c r="N193" s="191"/>
    </row>
    <row r="194">
      <c r="B194" s="191"/>
      <c r="N194" s="191"/>
    </row>
    <row r="195">
      <c r="B195" s="191"/>
      <c r="N195" s="191"/>
    </row>
    <row r="196">
      <c r="B196" s="191"/>
      <c r="N196" s="191"/>
    </row>
    <row r="197">
      <c r="B197" s="191"/>
      <c r="N197" s="191"/>
    </row>
    <row r="198">
      <c r="B198" s="191"/>
      <c r="N198" s="191"/>
    </row>
    <row r="199">
      <c r="B199" s="191"/>
      <c r="N199" s="191"/>
    </row>
    <row r="200">
      <c r="B200" s="191"/>
      <c r="N200" s="191"/>
    </row>
    <row r="201">
      <c r="B201" s="191"/>
      <c r="N201" s="191"/>
    </row>
    <row r="202">
      <c r="B202" s="191"/>
      <c r="N202" s="191"/>
    </row>
    <row r="203">
      <c r="B203" s="191"/>
      <c r="N203" s="191"/>
    </row>
    <row r="204">
      <c r="B204" s="191"/>
      <c r="N204" s="191"/>
    </row>
    <row r="205">
      <c r="B205" s="191"/>
      <c r="N205" s="191"/>
    </row>
    <row r="206">
      <c r="B206" s="191"/>
      <c r="N206" s="191"/>
    </row>
    <row r="207">
      <c r="B207" s="191"/>
      <c r="N207" s="191"/>
    </row>
    <row r="208">
      <c r="B208" s="191"/>
      <c r="N208" s="191"/>
    </row>
    <row r="209">
      <c r="B209" s="191"/>
      <c r="N209" s="191"/>
    </row>
    <row r="210">
      <c r="B210" s="191"/>
      <c r="N210" s="191"/>
    </row>
    <row r="211">
      <c r="B211" s="191"/>
      <c r="N211" s="191"/>
    </row>
    <row r="212">
      <c r="B212" s="191"/>
      <c r="N212" s="191"/>
    </row>
    <row r="213">
      <c r="B213" s="191"/>
      <c r="N213" s="191"/>
    </row>
    <row r="214">
      <c r="B214" s="191"/>
      <c r="N214" s="191"/>
    </row>
    <row r="215">
      <c r="B215" s="191"/>
      <c r="N215" s="191"/>
    </row>
    <row r="216">
      <c r="B216" s="191"/>
      <c r="N216" s="191"/>
    </row>
    <row r="217">
      <c r="B217" s="191"/>
      <c r="N217" s="191"/>
    </row>
    <row r="218">
      <c r="B218" s="191"/>
      <c r="N218" s="191"/>
    </row>
    <row r="219">
      <c r="B219" s="191"/>
      <c r="N219" s="191"/>
    </row>
    <row r="220">
      <c r="B220" s="191"/>
      <c r="N220" s="191"/>
    </row>
    <row r="221">
      <c r="B221" s="191"/>
      <c r="N221" s="191"/>
    </row>
    <row r="222">
      <c r="B222" s="191"/>
      <c r="N222" s="191"/>
    </row>
    <row r="223">
      <c r="B223" s="191"/>
      <c r="N223" s="191"/>
    </row>
    <row r="224">
      <c r="B224" s="191"/>
      <c r="N224" s="191"/>
    </row>
    <row r="225">
      <c r="B225" s="191"/>
      <c r="N225" s="191"/>
    </row>
    <row r="226">
      <c r="B226" s="191"/>
      <c r="N226" s="191"/>
    </row>
    <row r="227">
      <c r="B227" s="191"/>
      <c r="N227" s="191"/>
    </row>
    <row r="228">
      <c r="B228" s="191"/>
      <c r="N228" s="191"/>
    </row>
    <row r="229">
      <c r="B229" s="191"/>
      <c r="N229" s="191"/>
    </row>
    <row r="230">
      <c r="B230" s="191"/>
      <c r="N230" s="191"/>
    </row>
    <row r="231">
      <c r="B231" s="191"/>
      <c r="N231" s="191"/>
    </row>
    <row r="232">
      <c r="B232" s="191"/>
      <c r="N232" s="191"/>
    </row>
    <row r="233">
      <c r="B233" s="191"/>
      <c r="N233" s="191"/>
    </row>
    <row r="234">
      <c r="B234" s="191"/>
      <c r="N234" s="191"/>
    </row>
    <row r="235">
      <c r="B235" s="191"/>
      <c r="N235" s="191"/>
    </row>
    <row r="236">
      <c r="B236" s="191"/>
      <c r="N236" s="191"/>
    </row>
    <row r="237">
      <c r="B237" s="191"/>
      <c r="N237" s="191"/>
    </row>
    <row r="238">
      <c r="B238" s="191"/>
      <c r="N238" s="191"/>
    </row>
    <row r="239">
      <c r="B239" s="191"/>
      <c r="N239" s="191"/>
    </row>
    <row r="240">
      <c r="B240" s="191"/>
      <c r="N240" s="191"/>
    </row>
    <row r="241">
      <c r="B241" s="191"/>
      <c r="N241" s="191"/>
    </row>
    <row r="242">
      <c r="B242" s="191"/>
      <c r="N242" s="191"/>
    </row>
    <row r="243">
      <c r="B243" s="191"/>
      <c r="N243" s="191"/>
    </row>
    <row r="244">
      <c r="B244" s="191"/>
      <c r="N244" s="191"/>
    </row>
    <row r="245">
      <c r="B245" s="191"/>
      <c r="N245" s="191"/>
    </row>
    <row r="246">
      <c r="B246" s="191"/>
      <c r="N246" s="191"/>
    </row>
    <row r="247">
      <c r="B247" s="191"/>
      <c r="N247" s="191"/>
    </row>
    <row r="248">
      <c r="B248" s="191"/>
      <c r="N248" s="191"/>
    </row>
    <row r="249">
      <c r="B249" s="191"/>
      <c r="N249" s="191"/>
    </row>
    <row r="250">
      <c r="B250" s="191"/>
      <c r="N250" s="191"/>
    </row>
    <row r="251">
      <c r="B251" s="191"/>
      <c r="N251" s="191"/>
    </row>
    <row r="252">
      <c r="B252" s="191"/>
      <c r="N252" s="191"/>
    </row>
    <row r="253">
      <c r="B253" s="191"/>
      <c r="N253" s="191"/>
    </row>
    <row r="254">
      <c r="B254" s="191"/>
      <c r="N254" s="191"/>
    </row>
    <row r="255">
      <c r="B255" s="191"/>
      <c r="N255" s="191"/>
    </row>
    <row r="256">
      <c r="B256" s="191"/>
      <c r="N256" s="191"/>
    </row>
    <row r="257">
      <c r="B257" s="191"/>
      <c r="N257" s="191"/>
    </row>
    <row r="258">
      <c r="B258" s="191"/>
      <c r="N258" s="191"/>
    </row>
    <row r="259">
      <c r="B259" s="191"/>
      <c r="N259" s="191"/>
    </row>
    <row r="260">
      <c r="B260" s="191"/>
      <c r="N260" s="191"/>
    </row>
    <row r="261">
      <c r="B261" s="191"/>
      <c r="N261" s="191"/>
    </row>
    <row r="262">
      <c r="B262" s="191"/>
      <c r="N262" s="191"/>
    </row>
    <row r="263">
      <c r="B263" s="191"/>
      <c r="N263" s="191"/>
    </row>
    <row r="264">
      <c r="B264" s="191"/>
      <c r="N264" s="191"/>
    </row>
    <row r="265">
      <c r="B265" s="191"/>
      <c r="N265" s="191"/>
    </row>
    <row r="266">
      <c r="B266" s="191"/>
      <c r="N266" s="191"/>
    </row>
    <row r="267">
      <c r="B267" s="191"/>
      <c r="N267" s="191"/>
    </row>
    <row r="268">
      <c r="B268" s="191"/>
      <c r="N268" s="191"/>
    </row>
    <row r="269">
      <c r="B269" s="191"/>
      <c r="N269" s="191"/>
    </row>
    <row r="270">
      <c r="B270" s="191"/>
      <c r="N270" s="191"/>
    </row>
    <row r="271">
      <c r="B271" s="191"/>
      <c r="N271" s="191"/>
    </row>
    <row r="272">
      <c r="B272" s="191"/>
      <c r="N272" s="191"/>
    </row>
    <row r="273">
      <c r="B273" s="191"/>
      <c r="N273" s="191"/>
    </row>
    <row r="274">
      <c r="B274" s="191"/>
      <c r="N274" s="191"/>
    </row>
    <row r="275">
      <c r="B275" s="191"/>
      <c r="N275" s="191"/>
    </row>
    <row r="276">
      <c r="B276" s="191"/>
      <c r="N276" s="191"/>
    </row>
    <row r="277">
      <c r="B277" s="191"/>
      <c r="N277" s="191"/>
    </row>
    <row r="278">
      <c r="B278" s="191"/>
      <c r="N278" s="191"/>
    </row>
    <row r="279">
      <c r="B279" s="191"/>
      <c r="N279" s="191"/>
    </row>
    <row r="280">
      <c r="B280" s="191"/>
      <c r="N280" s="191"/>
    </row>
    <row r="281">
      <c r="B281" s="191"/>
      <c r="N281" s="191"/>
    </row>
    <row r="282">
      <c r="B282" s="191"/>
      <c r="N282" s="191"/>
    </row>
    <row r="283">
      <c r="B283" s="191"/>
      <c r="N283" s="191"/>
    </row>
    <row r="284">
      <c r="B284" s="191"/>
      <c r="N284" s="191"/>
    </row>
    <row r="285">
      <c r="B285" s="191"/>
      <c r="N285" s="191"/>
    </row>
    <row r="286">
      <c r="B286" s="191"/>
      <c r="N286" s="191"/>
    </row>
    <row r="287">
      <c r="B287" s="191"/>
      <c r="N287" s="191"/>
    </row>
    <row r="288">
      <c r="B288" s="191"/>
      <c r="N288" s="191"/>
    </row>
    <row r="289">
      <c r="B289" s="191"/>
      <c r="N289" s="191"/>
    </row>
    <row r="290">
      <c r="B290" s="191"/>
      <c r="N290" s="191"/>
    </row>
    <row r="291">
      <c r="B291" s="191"/>
      <c r="N291" s="191"/>
    </row>
    <row r="292">
      <c r="B292" s="191"/>
      <c r="N292" s="191"/>
    </row>
    <row r="293">
      <c r="B293" s="191"/>
      <c r="N293" s="191"/>
    </row>
    <row r="294">
      <c r="B294" s="191"/>
      <c r="N294" s="191"/>
    </row>
    <row r="295">
      <c r="B295" s="191"/>
      <c r="N295" s="191"/>
    </row>
    <row r="296">
      <c r="B296" s="191"/>
      <c r="N296" s="191"/>
    </row>
    <row r="297">
      <c r="B297" s="191"/>
      <c r="N297" s="191"/>
    </row>
    <row r="298">
      <c r="B298" s="191"/>
      <c r="N298" s="191"/>
    </row>
    <row r="299">
      <c r="B299" s="191"/>
      <c r="N299" s="191"/>
    </row>
    <row r="300">
      <c r="B300" s="191"/>
      <c r="N300" s="191"/>
    </row>
    <row r="301">
      <c r="B301" s="191"/>
      <c r="N301" s="191"/>
    </row>
    <row r="302">
      <c r="B302" s="191"/>
      <c r="N302" s="191"/>
    </row>
    <row r="303">
      <c r="B303" s="191"/>
      <c r="N303" s="191"/>
    </row>
    <row r="304">
      <c r="B304" s="191"/>
      <c r="N304" s="191"/>
    </row>
    <row r="305">
      <c r="B305" s="191"/>
      <c r="N305" s="191"/>
    </row>
    <row r="306">
      <c r="B306" s="191"/>
      <c r="N306" s="191"/>
    </row>
    <row r="307">
      <c r="B307" s="191"/>
      <c r="N307" s="191"/>
    </row>
    <row r="308">
      <c r="B308" s="191"/>
      <c r="N308" s="191"/>
    </row>
    <row r="309">
      <c r="B309" s="191"/>
      <c r="N309" s="191"/>
    </row>
    <row r="310">
      <c r="B310" s="191"/>
      <c r="N310" s="191"/>
    </row>
    <row r="311">
      <c r="B311" s="191"/>
      <c r="N311" s="191"/>
    </row>
    <row r="312">
      <c r="B312" s="191"/>
      <c r="N312" s="191"/>
    </row>
    <row r="313">
      <c r="B313" s="191"/>
      <c r="N313" s="191"/>
    </row>
    <row r="314">
      <c r="B314" s="191"/>
      <c r="N314" s="191"/>
    </row>
    <row r="315">
      <c r="B315" s="191"/>
      <c r="N315" s="191"/>
    </row>
    <row r="316">
      <c r="B316" s="191"/>
      <c r="N316" s="191"/>
    </row>
    <row r="317">
      <c r="B317" s="191"/>
      <c r="N317" s="191"/>
    </row>
    <row r="318">
      <c r="B318" s="191"/>
      <c r="N318" s="191"/>
    </row>
    <row r="319">
      <c r="B319" s="191"/>
      <c r="N319" s="191"/>
    </row>
    <row r="320">
      <c r="B320" s="191"/>
      <c r="N320" s="191"/>
    </row>
    <row r="321">
      <c r="B321" s="191"/>
      <c r="N321" s="191"/>
    </row>
    <row r="322">
      <c r="B322" s="191"/>
      <c r="N322" s="191"/>
    </row>
    <row r="323">
      <c r="B323" s="191"/>
      <c r="N323" s="191"/>
    </row>
    <row r="324">
      <c r="B324" s="191"/>
      <c r="N324" s="191"/>
    </row>
    <row r="325">
      <c r="B325" s="191"/>
      <c r="N325" s="191"/>
    </row>
    <row r="326">
      <c r="B326" s="191"/>
      <c r="N326" s="191"/>
    </row>
    <row r="327">
      <c r="B327" s="191"/>
      <c r="N327" s="191"/>
    </row>
    <row r="328">
      <c r="B328" s="191"/>
      <c r="N328" s="191"/>
    </row>
    <row r="329">
      <c r="B329" s="191"/>
      <c r="N329" s="191"/>
    </row>
    <row r="330">
      <c r="B330" s="191"/>
      <c r="N330" s="191"/>
    </row>
    <row r="331">
      <c r="B331" s="191"/>
      <c r="N331" s="191"/>
    </row>
    <row r="332">
      <c r="B332" s="191"/>
      <c r="N332" s="191"/>
    </row>
    <row r="333">
      <c r="B333" s="191"/>
      <c r="N333" s="191"/>
    </row>
    <row r="334">
      <c r="B334" s="191"/>
      <c r="N334" s="191"/>
    </row>
    <row r="335">
      <c r="B335" s="191"/>
      <c r="N335" s="191"/>
    </row>
    <row r="336">
      <c r="B336" s="191"/>
      <c r="N336" s="191"/>
    </row>
    <row r="337">
      <c r="B337" s="191"/>
      <c r="N337" s="191"/>
    </row>
    <row r="338">
      <c r="B338" s="191"/>
      <c r="N338" s="191"/>
    </row>
    <row r="339">
      <c r="B339" s="191"/>
      <c r="N339" s="191"/>
    </row>
    <row r="340">
      <c r="B340" s="191"/>
      <c r="N340" s="191"/>
    </row>
    <row r="341">
      <c r="B341" s="191"/>
      <c r="N341" s="191"/>
    </row>
    <row r="342">
      <c r="B342" s="191"/>
      <c r="N342" s="191"/>
    </row>
    <row r="343">
      <c r="B343" s="191"/>
      <c r="N343" s="191"/>
    </row>
    <row r="344">
      <c r="B344" s="191"/>
      <c r="N344" s="191"/>
    </row>
    <row r="345">
      <c r="B345" s="191"/>
      <c r="N345" s="191"/>
    </row>
    <row r="346">
      <c r="B346" s="191"/>
      <c r="N346" s="191"/>
    </row>
    <row r="347">
      <c r="B347" s="191"/>
      <c r="N347" s="191"/>
    </row>
    <row r="348">
      <c r="B348" s="191"/>
      <c r="N348" s="191"/>
    </row>
    <row r="349">
      <c r="B349" s="191"/>
      <c r="N349" s="191"/>
    </row>
    <row r="350">
      <c r="B350" s="191"/>
      <c r="N350" s="191"/>
    </row>
    <row r="351">
      <c r="B351" s="191"/>
      <c r="N351" s="191"/>
    </row>
    <row r="352">
      <c r="B352" s="191"/>
      <c r="N352" s="191"/>
    </row>
    <row r="353">
      <c r="B353" s="191"/>
      <c r="N353" s="191"/>
    </row>
    <row r="354">
      <c r="B354" s="191"/>
      <c r="N354" s="191"/>
    </row>
    <row r="355">
      <c r="B355" s="191"/>
      <c r="N355" s="191"/>
    </row>
    <row r="356">
      <c r="B356" s="191"/>
      <c r="N356" s="191"/>
    </row>
    <row r="357">
      <c r="B357" s="191"/>
      <c r="N357" s="191"/>
    </row>
    <row r="358">
      <c r="B358" s="191"/>
      <c r="N358" s="191"/>
    </row>
    <row r="359">
      <c r="B359" s="191"/>
      <c r="N359" s="191"/>
    </row>
    <row r="360">
      <c r="B360" s="191"/>
      <c r="N360" s="191"/>
    </row>
    <row r="361">
      <c r="B361" s="191"/>
      <c r="N361" s="191"/>
    </row>
    <row r="362">
      <c r="B362" s="191"/>
      <c r="N362" s="191"/>
    </row>
    <row r="363">
      <c r="B363" s="191"/>
      <c r="N363" s="191"/>
    </row>
    <row r="364">
      <c r="B364" s="191"/>
      <c r="N364" s="191"/>
    </row>
    <row r="365">
      <c r="B365" s="191"/>
      <c r="N365" s="191"/>
    </row>
    <row r="366">
      <c r="B366" s="191"/>
      <c r="N366" s="191"/>
    </row>
    <row r="367">
      <c r="B367" s="191"/>
      <c r="N367" s="191"/>
    </row>
    <row r="368">
      <c r="B368" s="191"/>
      <c r="N368" s="191"/>
    </row>
    <row r="369">
      <c r="B369" s="191"/>
      <c r="N369" s="191"/>
    </row>
    <row r="370">
      <c r="B370" s="191"/>
      <c r="N370" s="191"/>
    </row>
    <row r="371">
      <c r="B371" s="191"/>
      <c r="N371" s="191"/>
    </row>
    <row r="372">
      <c r="B372" s="191"/>
      <c r="N372" s="191"/>
    </row>
    <row r="373">
      <c r="B373" s="191"/>
      <c r="N373" s="191"/>
    </row>
    <row r="374">
      <c r="B374" s="191"/>
      <c r="N374" s="191"/>
    </row>
    <row r="375">
      <c r="B375" s="191"/>
      <c r="N375" s="191"/>
    </row>
    <row r="376">
      <c r="B376" s="191"/>
      <c r="N376" s="191"/>
    </row>
    <row r="377">
      <c r="B377" s="191"/>
      <c r="N377" s="191"/>
    </row>
    <row r="378">
      <c r="B378" s="191"/>
      <c r="N378" s="191"/>
    </row>
    <row r="379">
      <c r="B379" s="191"/>
      <c r="N379" s="191"/>
    </row>
    <row r="380">
      <c r="B380" s="191"/>
      <c r="N380" s="191"/>
    </row>
    <row r="381">
      <c r="B381" s="191"/>
      <c r="N381" s="191"/>
    </row>
    <row r="382">
      <c r="B382" s="191"/>
      <c r="N382" s="191"/>
    </row>
    <row r="383">
      <c r="B383" s="191"/>
      <c r="N383" s="191"/>
    </row>
    <row r="384">
      <c r="B384" s="191"/>
      <c r="N384" s="191"/>
    </row>
    <row r="385">
      <c r="B385" s="191"/>
      <c r="N385" s="191"/>
    </row>
    <row r="386">
      <c r="B386" s="191"/>
      <c r="N386" s="191"/>
    </row>
    <row r="387">
      <c r="B387" s="191"/>
      <c r="N387" s="191"/>
    </row>
    <row r="388">
      <c r="B388" s="191"/>
      <c r="N388" s="191"/>
    </row>
    <row r="389">
      <c r="B389" s="191"/>
      <c r="N389" s="191"/>
    </row>
    <row r="390">
      <c r="B390" s="191"/>
      <c r="N390" s="191"/>
    </row>
    <row r="391">
      <c r="B391" s="191"/>
      <c r="N391" s="191"/>
    </row>
    <row r="392">
      <c r="B392" s="191"/>
      <c r="N392" s="191"/>
    </row>
    <row r="393">
      <c r="B393" s="191"/>
      <c r="N393" s="191"/>
    </row>
    <row r="394">
      <c r="B394" s="191"/>
      <c r="N394" s="191"/>
    </row>
    <row r="395">
      <c r="B395" s="191"/>
      <c r="N395" s="191"/>
    </row>
    <row r="396">
      <c r="B396" s="191"/>
      <c r="N396" s="191"/>
    </row>
    <row r="397">
      <c r="B397" s="191"/>
      <c r="N397" s="191"/>
    </row>
    <row r="398">
      <c r="B398" s="191"/>
      <c r="N398" s="191"/>
    </row>
    <row r="399">
      <c r="B399" s="191"/>
      <c r="N399" s="191"/>
    </row>
    <row r="400">
      <c r="B400" s="191"/>
      <c r="N400" s="191"/>
    </row>
    <row r="401">
      <c r="B401" s="191"/>
      <c r="N401" s="191"/>
    </row>
    <row r="402">
      <c r="B402" s="191"/>
      <c r="N402" s="191"/>
    </row>
    <row r="403">
      <c r="B403" s="191"/>
      <c r="N403" s="191"/>
    </row>
    <row r="404">
      <c r="B404" s="191"/>
      <c r="N404" s="191"/>
    </row>
    <row r="405">
      <c r="B405" s="191"/>
      <c r="N405" s="191"/>
    </row>
    <row r="406">
      <c r="B406" s="191"/>
      <c r="N406" s="191"/>
    </row>
    <row r="407">
      <c r="B407" s="191"/>
      <c r="N407" s="191"/>
    </row>
    <row r="408">
      <c r="B408" s="191"/>
      <c r="N408" s="191"/>
    </row>
    <row r="409">
      <c r="B409" s="191"/>
      <c r="N409" s="191"/>
    </row>
    <row r="410">
      <c r="B410" s="191"/>
      <c r="N410" s="191"/>
    </row>
    <row r="411">
      <c r="B411" s="191"/>
      <c r="N411" s="191"/>
    </row>
    <row r="412">
      <c r="B412" s="191"/>
      <c r="N412" s="191"/>
    </row>
    <row r="413">
      <c r="B413" s="191"/>
      <c r="N413" s="191"/>
    </row>
    <row r="414">
      <c r="B414" s="191"/>
      <c r="N414" s="191"/>
    </row>
    <row r="415">
      <c r="B415" s="191"/>
      <c r="N415" s="191"/>
    </row>
    <row r="416">
      <c r="B416" s="191"/>
      <c r="N416" s="191"/>
    </row>
    <row r="417">
      <c r="B417" s="191"/>
      <c r="N417" s="191"/>
    </row>
    <row r="418">
      <c r="B418" s="191"/>
      <c r="N418" s="191"/>
    </row>
    <row r="419">
      <c r="B419" s="191"/>
      <c r="N419" s="191"/>
    </row>
    <row r="420">
      <c r="B420" s="191"/>
      <c r="N420" s="191"/>
    </row>
    <row r="421">
      <c r="B421" s="191"/>
      <c r="N421" s="191"/>
    </row>
    <row r="422">
      <c r="B422" s="191"/>
      <c r="N422" s="191"/>
    </row>
    <row r="423">
      <c r="B423" s="191"/>
      <c r="N423" s="191"/>
    </row>
    <row r="424">
      <c r="B424" s="191"/>
      <c r="N424" s="191"/>
    </row>
    <row r="425">
      <c r="B425" s="191"/>
      <c r="N425" s="191"/>
    </row>
    <row r="426">
      <c r="B426" s="191"/>
      <c r="N426" s="191"/>
    </row>
    <row r="427">
      <c r="B427" s="191"/>
      <c r="N427" s="191"/>
    </row>
    <row r="428">
      <c r="B428" s="191"/>
      <c r="N428" s="191"/>
    </row>
    <row r="429">
      <c r="B429" s="191"/>
      <c r="N429" s="191"/>
    </row>
    <row r="430">
      <c r="B430" s="191"/>
      <c r="N430" s="191"/>
    </row>
    <row r="431">
      <c r="B431" s="191"/>
      <c r="N431" s="191"/>
    </row>
    <row r="432">
      <c r="B432" s="191"/>
      <c r="N432" s="191"/>
    </row>
    <row r="433">
      <c r="B433" s="191"/>
      <c r="N433" s="191"/>
    </row>
    <row r="434">
      <c r="B434" s="191"/>
      <c r="N434" s="191"/>
    </row>
    <row r="435">
      <c r="B435" s="191"/>
      <c r="N435" s="191"/>
    </row>
    <row r="436">
      <c r="B436" s="191"/>
      <c r="N436" s="191"/>
    </row>
    <row r="437">
      <c r="B437" s="191"/>
      <c r="N437" s="191"/>
    </row>
    <row r="438">
      <c r="B438" s="191"/>
      <c r="N438" s="191"/>
    </row>
    <row r="439">
      <c r="B439" s="191"/>
      <c r="N439" s="191"/>
    </row>
    <row r="440">
      <c r="B440" s="191"/>
      <c r="N440" s="191"/>
    </row>
    <row r="441">
      <c r="B441" s="191"/>
      <c r="N441" s="191"/>
    </row>
    <row r="442">
      <c r="B442" s="191"/>
      <c r="N442" s="191"/>
    </row>
    <row r="443">
      <c r="B443" s="191"/>
      <c r="N443" s="191"/>
    </row>
    <row r="444">
      <c r="B444" s="191"/>
      <c r="N444" s="191"/>
    </row>
    <row r="445">
      <c r="B445" s="191"/>
      <c r="N445" s="191"/>
    </row>
    <row r="446">
      <c r="B446" s="191"/>
      <c r="N446" s="191"/>
    </row>
    <row r="447">
      <c r="B447" s="191"/>
      <c r="N447" s="191"/>
    </row>
    <row r="448">
      <c r="B448" s="191"/>
      <c r="N448" s="191"/>
    </row>
    <row r="449">
      <c r="B449" s="191"/>
      <c r="N449" s="191"/>
    </row>
    <row r="450">
      <c r="B450" s="191"/>
      <c r="N450" s="191"/>
    </row>
    <row r="451">
      <c r="B451" s="191"/>
      <c r="N451" s="191"/>
    </row>
    <row r="452">
      <c r="B452" s="191"/>
      <c r="N452" s="191"/>
    </row>
    <row r="453">
      <c r="B453" s="191"/>
      <c r="N453" s="191"/>
    </row>
    <row r="454">
      <c r="B454" s="191"/>
      <c r="N454" s="191"/>
    </row>
    <row r="455">
      <c r="B455" s="191"/>
      <c r="N455" s="191"/>
    </row>
    <row r="456">
      <c r="B456" s="191"/>
      <c r="N456" s="191"/>
    </row>
    <row r="457">
      <c r="B457" s="191"/>
      <c r="N457" s="191"/>
    </row>
    <row r="458">
      <c r="B458" s="191"/>
      <c r="N458" s="191"/>
    </row>
    <row r="459">
      <c r="B459" s="191"/>
      <c r="N459" s="191"/>
    </row>
    <row r="460">
      <c r="B460" s="191"/>
      <c r="N460" s="191"/>
    </row>
    <row r="461">
      <c r="B461" s="191"/>
      <c r="N461" s="191"/>
    </row>
    <row r="462">
      <c r="B462" s="191"/>
      <c r="N462" s="191"/>
    </row>
    <row r="463">
      <c r="B463" s="191"/>
      <c r="N463" s="191"/>
    </row>
    <row r="464">
      <c r="B464" s="191"/>
      <c r="N464" s="191"/>
    </row>
    <row r="465">
      <c r="B465" s="191"/>
      <c r="N465" s="191"/>
    </row>
    <row r="466">
      <c r="B466" s="191"/>
      <c r="N466" s="191"/>
    </row>
    <row r="467">
      <c r="B467" s="191"/>
      <c r="N467" s="191"/>
    </row>
    <row r="468">
      <c r="B468" s="191"/>
      <c r="N468" s="191"/>
    </row>
    <row r="469">
      <c r="B469" s="191"/>
      <c r="N469" s="191"/>
    </row>
    <row r="470">
      <c r="B470" s="191"/>
      <c r="N470" s="191"/>
    </row>
    <row r="471">
      <c r="B471" s="191"/>
      <c r="N471" s="191"/>
    </row>
    <row r="472">
      <c r="B472" s="191"/>
      <c r="N472" s="191"/>
    </row>
    <row r="473">
      <c r="B473" s="191"/>
      <c r="N473" s="191"/>
    </row>
    <row r="474">
      <c r="B474" s="191"/>
      <c r="N474" s="191"/>
    </row>
    <row r="475">
      <c r="B475" s="191"/>
      <c r="N475" s="191"/>
    </row>
    <row r="476">
      <c r="B476" s="191"/>
      <c r="N476" s="191"/>
    </row>
    <row r="477">
      <c r="B477" s="191"/>
      <c r="N477" s="191"/>
    </row>
    <row r="478">
      <c r="B478" s="191"/>
      <c r="N478" s="191"/>
    </row>
    <row r="479">
      <c r="B479" s="191"/>
      <c r="N479" s="191"/>
    </row>
    <row r="480">
      <c r="B480" s="191"/>
      <c r="N480" s="191"/>
    </row>
    <row r="481">
      <c r="B481" s="191"/>
      <c r="N481" s="191"/>
    </row>
    <row r="482">
      <c r="B482" s="191"/>
      <c r="N482" s="191"/>
    </row>
    <row r="483">
      <c r="B483" s="191"/>
      <c r="N483" s="191"/>
    </row>
    <row r="484">
      <c r="B484" s="191"/>
      <c r="N484" s="191"/>
    </row>
    <row r="485">
      <c r="B485" s="191"/>
      <c r="N485" s="191"/>
    </row>
    <row r="486">
      <c r="B486" s="191"/>
      <c r="N486" s="191"/>
    </row>
    <row r="487">
      <c r="B487" s="191"/>
      <c r="N487" s="191"/>
    </row>
    <row r="488">
      <c r="B488" s="191"/>
      <c r="N488" s="191"/>
    </row>
    <row r="489">
      <c r="B489" s="191"/>
      <c r="N489" s="191"/>
    </row>
    <row r="490">
      <c r="B490" s="191"/>
      <c r="N490" s="191"/>
    </row>
    <row r="491">
      <c r="B491" s="191"/>
      <c r="N491" s="191"/>
    </row>
    <row r="492">
      <c r="B492" s="191"/>
      <c r="N492" s="191"/>
    </row>
    <row r="493">
      <c r="B493" s="191"/>
      <c r="N493" s="191"/>
    </row>
    <row r="494">
      <c r="B494" s="191"/>
      <c r="N494" s="191"/>
    </row>
    <row r="495">
      <c r="B495" s="191"/>
      <c r="N495" s="191"/>
    </row>
    <row r="496">
      <c r="B496" s="191"/>
      <c r="N496" s="191"/>
    </row>
    <row r="497">
      <c r="B497" s="191"/>
      <c r="N497" s="191"/>
    </row>
    <row r="498">
      <c r="B498" s="191"/>
      <c r="N498" s="191"/>
    </row>
    <row r="499">
      <c r="B499" s="191"/>
      <c r="N499" s="191"/>
    </row>
    <row r="500">
      <c r="B500" s="191"/>
      <c r="N500" s="191"/>
    </row>
    <row r="501">
      <c r="B501" s="191"/>
      <c r="N501" s="191"/>
    </row>
    <row r="502">
      <c r="B502" s="191"/>
      <c r="N502" s="191"/>
    </row>
    <row r="503">
      <c r="B503" s="191"/>
      <c r="N503" s="191"/>
    </row>
    <row r="504">
      <c r="B504" s="191"/>
      <c r="N504" s="191"/>
    </row>
    <row r="505">
      <c r="B505" s="191"/>
      <c r="N505" s="191"/>
    </row>
    <row r="506">
      <c r="B506" s="191"/>
      <c r="N506" s="191"/>
    </row>
    <row r="507">
      <c r="B507" s="191"/>
      <c r="N507" s="191"/>
    </row>
    <row r="508">
      <c r="B508" s="191"/>
      <c r="N508" s="191"/>
    </row>
    <row r="509">
      <c r="B509" s="191"/>
      <c r="N509" s="191"/>
    </row>
    <row r="510">
      <c r="B510" s="191"/>
      <c r="N510" s="191"/>
    </row>
    <row r="511">
      <c r="B511" s="191"/>
      <c r="N511" s="191"/>
    </row>
    <row r="512">
      <c r="B512" s="191"/>
      <c r="N512" s="191"/>
    </row>
    <row r="513">
      <c r="B513" s="191"/>
      <c r="N513" s="191"/>
    </row>
    <row r="514">
      <c r="B514" s="191"/>
      <c r="N514" s="191"/>
    </row>
    <row r="515">
      <c r="B515" s="191"/>
      <c r="N515" s="191"/>
    </row>
    <row r="516">
      <c r="B516" s="191"/>
      <c r="N516" s="191"/>
    </row>
    <row r="517">
      <c r="B517" s="191"/>
      <c r="N517" s="191"/>
    </row>
    <row r="518">
      <c r="B518" s="191"/>
      <c r="N518" s="191"/>
    </row>
    <row r="519">
      <c r="B519" s="191"/>
      <c r="N519" s="191"/>
    </row>
    <row r="520">
      <c r="B520" s="191"/>
      <c r="N520" s="191"/>
    </row>
    <row r="521">
      <c r="B521" s="191"/>
      <c r="N521" s="191"/>
    </row>
    <row r="522">
      <c r="B522" s="191"/>
      <c r="N522" s="191"/>
    </row>
    <row r="523">
      <c r="B523" s="191"/>
      <c r="N523" s="191"/>
    </row>
    <row r="524">
      <c r="B524" s="191"/>
      <c r="N524" s="191"/>
    </row>
    <row r="525">
      <c r="B525" s="191"/>
      <c r="N525" s="191"/>
    </row>
    <row r="526">
      <c r="B526" s="191"/>
      <c r="N526" s="191"/>
    </row>
    <row r="527">
      <c r="B527" s="191"/>
      <c r="N527" s="191"/>
    </row>
    <row r="528">
      <c r="B528" s="191"/>
      <c r="N528" s="191"/>
    </row>
    <row r="529">
      <c r="B529" s="191"/>
      <c r="N529" s="191"/>
    </row>
    <row r="530">
      <c r="B530" s="191"/>
      <c r="N530" s="191"/>
    </row>
    <row r="531">
      <c r="B531" s="191"/>
      <c r="N531" s="191"/>
    </row>
    <row r="532">
      <c r="B532" s="191"/>
      <c r="N532" s="191"/>
    </row>
    <row r="533">
      <c r="B533" s="191"/>
      <c r="N533" s="191"/>
    </row>
    <row r="534">
      <c r="B534" s="191"/>
      <c r="N534" s="191"/>
    </row>
    <row r="535">
      <c r="B535" s="191"/>
      <c r="N535" s="191"/>
    </row>
    <row r="536">
      <c r="B536" s="191"/>
      <c r="N536" s="191"/>
    </row>
    <row r="537">
      <c r="B537" s="191"/>
      <c r="N537" s="191"/>
    </row>
    <row r="538">
      <c r="B538" s="191"/>
      <c r="N538" s="191"/>
    </row>
    <row r="539">
      <c r="B539" s="191"/>
      <c r="N539" s="191"/>
    </row>
    <row r="540">
      <c r="B540" s="191"/>
      <c r="N540" s="191"/>
    </row>
    <row r="541">
      <c r="B541" s="191"/>
      <c r="N541" s="191"/>
    </row>
    <row r="542">
      <c r="B542" s="191"/>
      <c r="N542" s="191"/>
    </row>
    <row r="543">
      <c r="B543" s="191"/>
      <c r="N543" s="191"/>
    </row>
    <row r="544">
      <c r="B544" s="191"/>
      <c r="N544" s="191"/>
    </row>
    <row r="545">
      <c r="B545" s="191"/>
      <c r="N545" s="191"/>
    </row>
    <row r="546">
      <c r="B546" s="191"/>
      <c r="N546" s="191"/>
    </row>
    <row r="547">
      <c r="B547" s="191"/>
      <c r="N547" s="191"/>
    </row>
    <row r="548">
      <c r="B548" s="191"/>
      <c r="N548" s="191"/>
    </row>
    <row r="549">
      <c r="B549" s="191"/>
      <c r="N549" s="191"/>
    </row>
    <row r="550">
      <c r="B550" s="191"/>
      <c r="N550" s="191"/>
    </row>
    <row r="551">
      <c r="B551" s="191"/>
      <c r="N551" s="191"/>
    </row>
    <row r="552">
      <c r="B552" s="191"/>
      <c r="N552" s="191"/>
    </row>
    <row r="553">
      <c r="B553" s="191"/>
      <c r="N553" s="191"/>
    </row>
    <row r="554">
      <c r="B554" s="191"/>
      <c r="N554" s="191"/>
    </row>
    <row r="555">
      <c r="B555" s="191"/>
      <c r="N555" s="191"/>
    </row>
    <row r="556">
      <c r="B556" s="191"/>
      <c r="N556" s="191"/>
    </row>
    <row r="557">
      <c r="B557" s="191"/>
      <c r="N557" s="191"/>
    </row>
    <row r="558">
      <c r="B558" s="191"/>
      <c r="N558" s="191"/>
    </row>
    <row r="559">
      <c r="B559" s="191"/>
      <c r="N559" s="191"/>
    </row>
    <row r="560">
      <c r="B560" s="191"/>
      <c r="N560" s="191"/>
    </row>
    <row r="561">
      <c r="B561" s="191"/>
      <c r="N561" s="191"/>
    </row>
    <row r="562">
      <c r="B562" s="191"/>
      <c r="N562" s="191"/>
    </row>
    <row r="563">
      <c r="B563" s="191"/>
      <c r="N563" s="191"/>
    </row>
    <row r="564">
      <c r="B564" s="191"/>
      <c r="N564" s="191"/>
    </row>
    <row r="565">
      <c r="B565" s="191"/>
      <c r="N565" s="191"/>
    </row>
    <row r="566">
      <c r="B566" s="191"/>
      <c r="N566" s="191"/>
    </row>
    <row r="567">
      <c r="B567" s="191"/>
      <c r="N567" s="191"/>
    </row>
    <row r="568">
      <c r="B568" s="191"/>
      <c r="N568" s="191"/>
    </row>
    <row r="569">
      <c r="B569" s="191"/>
      <c r="N569" s="191"/>
    </row>
    <row r="570">
      <c r="B570" s="191"/>
      <c r="N570" s="191"/>
    </row>
    <row r="571">
      <c r="B571" s="191"/>
      <c r="N571" s="191"/>
    </row>
    <row r="572">
      <c r="B572" s="191"/>
      <c r="N572" s="191"/>
    </row>
    <row r="573">
      <c r="B573" s="191"/>
      <c r="N573" s="191"/>
    </row>
    <row r="574">
      <c r="B574" s="191"/>
      <c r="N574" s="191"/>
    </row>
    <row r="575">
      <c r="B575" s="191"/>
      <c r="N575" s="191"/>
    </row>
    <row r="576">
      <c r="B576" s="191"/>
      <c r="N576" s="191"/>
    </row>
    <row r="577">
      <c r="B577" s="191"/>
      <c r="N577" s="191"/>
    </row>
    <row r="578">
      <c r="B578" s="191"/>
      <c r="N578" s="191"/>
    </row>
    <row r="579">
      <c r="B579" s="191"/>
      <c r="N579" s="191"/>
    </row>
    <row r="580">
      <c r="B580" s="191"/>
      <c r="N580" s="191"/>
    </row>
    <row r="581">
      <c r="B581" s="191"/>
      <c r="N581" s="191"/>
    </row>
    <row r="582">
      <c r="B582" s="191"/>
      <c r="N582" s="191"/>
    </row>
    <row r="583">
      <c r="B583" s="191"/>
      <c r="N583" s="191"/>
    </row>
    <row r="584">
      <c r="B584" s="191"/>
      <c r="N584" s="191"/>
    </row>
    <row r="585">
      <c r="B585" s="191"/>
      <c r="N585" s="191"/>
    </row>
    <row r="586">
      <c r="B586" s="191"/>
      <c r="N586" s="191"/>
    </row>
    <row r="587">
      <c r="B587" s="191"/>
      <c r="N587" s="191"/>
    </row>
    <row r="588">
      <c r="B588" s="191"/>
      <c r="N588" s="191"/>
    </row>
    <row r="589">
      <c r="B589" s="191"/>
      <c r="N589" s="191"/>
    </row>
    <row r="590">
      <c r="B590" s="191"/>
      <c r="N590" s="191"/>
    </row>
    <row r="591">
      <c r="B591" s="191"/>
      <c r="N591" s="191"/>
    </row>
    <row r="592">
      <c r="B592" s="191"/>
      <c r="N592" s="191"/>
    </row>
    <row r="593">
      <c r="B593" s="191"/>
      <c r="N593" s="191"/>
    </row>
    <row r="594">
      <c r="B594" s="191"/>
      <c r="N594" s="191"/>
    </row>
    <row r="595">
      <c r="B595" s="191"/>
      <c r="N595" s="191"/>
    </row>
    <row r="596">
      <c r="B596" s="191"/>
      <c r="N596" s="191"/>
    </row>
    <row r="597">
      <c r="B597" s="191"/>
      <c r="N597" s="191"/>
    </row>
    <row r="598">
      <c r="B598" s="191"/>
      <c r="N598" s="191"/>
    </row>
    <row r="599">
      <c r="B599" s="191"/>
      <c r="N599" s="191"/>
    </row>
    <row r="600">
      <c r="B600" s="191"/>
      <c r="N600" s="191"/>
    </row>
    <row r="601">
      <c r="B601" s="191"/>
      <c r="N601" s="191"/>
    </row>
    <row r="602">
      <c r="B602" s="191"/>
      <c r="N602" s="191"/>
    </row>
    <row r="603">
      <c r="B603" s="191"/>
      <c r="N603" s="191"/>
    </row>
    <row r="604">
      <c r="B604" s="191"/>
      <c r="N604" s="191"/>
    </row>
    <row r="605">
      <c r="B605" s="191"/>
      <c r="N605" s="191"/>
    </row>
    <row r="606">
      <c r="B606" s="191"/>
      <c r="N606" s="191"/>
    </row>
    <row r="607">
      <c r="B607" s="191"/>
      <c r="N607" s="191"/>
    </row>
    <row r="608">
      <c r="B608" s="191"/>
      <c r="N608" s="191"/>
    </row>
    <row r="609">
      <c r="B609" s="191"/>
      <c r="N609" s="191"/>
    </row>
    <row r="610">
      <c r="B610" s="191"/>
      <c r="N610" s="191"/>
    </row>
    <row r="611">
      <c r="B611" s="191"/>
      <c r="N611" s="191"/>
    </row>
    <row r="612">
      <c r="B612" s="191"/>
      <c r="N612" s="191"/>
    </row>
    <row r="613">
      <c r="B613" s="191"/>
      <c r="N613" s="191"/>
    </row>
    <row r="614">
      <c r="B614" s="191"/>
      <c r="N614" s="191"/>
    </row>
    <row r="615">
      <c r="B615" s="191"/>
      <c r="N615" s="191"/>
    </row>
    <row r="616">
      <c r="B616" s="191"/>
      <c r="N616" s="191"/>
    </row>
    <row r="617">
      <c r="B617" s="191"/>
      <c r="N617" s="191"/>
    </row>
    <row r="618">
      <c r="B618" s="191"/>
      <c r="N618" s="191"/>
    </row>
    <row r="619">
      <c r="B619" s="191"/>
      <c r="N619" s="191"/>
    </row>
    <row r="620">
      <c r="B620" s="191"/>
      <c r="N620" s="191"/>
    </row>
    <row r="621">
      <c r="B621" s="191"/>
      <c r="N621" s="191"/>
    </row>
    <row r="622">
      <c r="B622" s="191"/>
      <c r="N622" s="191"/>
    </row>
    <row r="623">
      <c r="B623" s="191"/>
      <c r="N623" s="191"/>
    </row>
    <row r="624">
      <c r="B624" s="191"/>
      <c r="N624" s="191"/>
    </row>
    <row r="625">
      <c r="B625" s="191"/>
      <c r="N625" s="191"/>
    </row>
    <row r="626">
      <c r="B626" s="191"/>
      <c r="N626" s="191"/>
    </row>
    <row r="627">
      <c r="B627" s="191"/>
      <c r="N627" s="191"/>
    </row>
    <row r="628">
      <c r="B628" s="191"/>
      <c r="N628" s="191"/>
    </row>
    <row r="629">
      <c r="B629" s="191"/>
      <c r="N629" s="191"/>
    </row>
    <row r="630">
      <c r="B630" s="191"/>
      <c r="N630" s="191"/>
    </row>
    <row r="631">
      <c r="B631" s="191"/>
      <c r="N631" s="191"/>
    </row>
    <row r="632">
      <c r="B632" s="191"/>
      <c r="N632" s="191"/>
    </row>
    <row r="633">
      <c r="B633" s="191"/>
      <c r="N633" s="191"/>
    </row>
    <row r="634">
      <c r="B634" s="191"/>
      <c r="N634" s="191"/>
    </row>
    <row r="635">
      <c r="B635" s="191"/>
      <c r="N635" s="191"/>
    </row>
    <row r="636">
      <c r="B636" s="191"/>
      <c r="N636" s="191"/>
    </row>
    <row r="637">
      <c r="B637" s="191"/>
      <c r="N637" s="191"/>
    </row>
    <row r="638">
      <c r="B638" s="191"/>
      <c r="N638" s="191"/>
    </row>
    <row r="639">
      <c r="B639" s="191"/>
      <c r="N639" s="191"/>
    </row>
    <row r="640">
      <c r="B640" s="191"/>
      <c r="N640" s="191"/>
    </row>
    <row r="641">
      <c r="B641" s="191"/>
      <c r="N641" s="191"/>
    </row>
    <row r="642">
      <c r="B642" s="191"/>
      <c r="N642" s="191"/>
    </row>
    <row r="643">
      <c r="B643" s="191"/>
      <c r="N643" s="191"/>
    </row>
    <row r="644">
      <c r="B644" s="191"/>
      <c r="N644" s="191"/>
    </row>
    <row r="645">
      <c r="B645" s="191"/>
      <c r="N645" s="191"/>
    </row>
    <row r="646">
      <c r="B646" s="191"/>
      <c r="N646" s="191"/>
    </row>
    <row r="647">
      <c r="B647" s="191"/>
      <c r="N647" s="191"/>
    </row>
    <row r="648">
      <c r="B648" s="191"/>
      <c r="N648" s="191"/>
    </row>
    <row r="649">
      <c r="B649" s="191"/>
      <c r="N649" s="191"/>
    </row>
    <row r="650">
      <c r="B650" s="191"/>
      <c r="N650" s="191"/>
    </row>
    <row r="651">
      <c r="B651" s="191"/>
      <c r="N651" s="191"/>
    </row>
    <row r="652">
      <c r="B652" s="191"/>
      <c r="N652" s="191"/>
    </row>
    <row r="653">
      <c r="B653" s="191"/>
      <c r="N653" s="191"/>
    </row>
    <row r="654">
      <c r="B654" s="191"/>
      <c r="N654" s="191"/>
    </row>
    <row r="655">
      <c r="B655" s="191"/>
      <c r="N655" s="191"/>
    </row>
    <row r="656">
      <c r="B656" s="191"/>
      <c r="N656" s="191"/>
    </row>
    <row r="657">
      <c r="B657" s="191"/>
      <c r="N657" s="191"/>
    </row>
    <row r="658">
      <c r="B658" s="191"/>
      <c r="N658" s="191"/>
    </row>
    <row r="659">
      <c r="B659" s="191"/>
      <c r="N659" s="191"/>
    </row>
    <row r="660">
      <c r="B660" s="191"/>
      <c r="N660" s="191"/>
    </row>
    <row r="661">
      <c r="B661" s="191"/>
      <c r="N661" s="191"/>
    </row>
    <row r="662">
      <c r="B662" s="191"/>
      <c r="N662" s="191"/>
    </row>
    <row r="663">
      <c r="B663" s="191"/>
      <c r="N663" s="191"/>
    </row>
    <row r="664">
      <c r="B664" s="191"/>
      <c r="N664" s="191"/>
    </row>
    <row r="665">
      <c r="B665" s="191"/>
      <c r="N665" s="191"/>
    </row>
    <row r="666">
      <c r="B666" s="191"/>
      <c r="N666" s="191"/>
    </row>
    <row r="667">
      <c r="B667" s="191"/>
      <c r="N667" s="191"/>
    </row>
    <row r="668">
      <c r="B668" s="191"/>
      <c r="N668" s="191"/>
    </row>
    <row r="669">
      <c r="B669" s="191"/>
      <c r="N669" s="191"/>
    </row>
    <row r="670">
      <c r="B670" s="191"/>
      <c r="N670" s="191"/>
    </row>
    <row r="671">
      <c r="B671" s="191"/>
      <c r="N671" s="191"/>
    </row>
    <row r="672">
      <c r="B672" s="191"/>
      <c r="N672" s="191"/>
    </row>
    <row r="673">
      <c r="B673" s="191"/>
      <c r="N673" s="191"/>
    </row>
    <row r="674">
      <c r="B674" s="191"/>
      <c r="N674" s="191"/>
    </row>
    <row r="675">
      <c r="B675" s="191"/>
      <c r="N675" s="191"/>
    </row>
    <row r="676">
      <c r="B676" s="191"/>
      <c r="N676" s="191"/>
    </row>
    <row r="677">
      <c r="B677" s="191"/>
      <c r="N677" s="191"/>
    </row>
    <row r="678">
      <c r="B678" s="191"/>
      <c r="N678" s="191"/>
    </row>
    <row r="679">
      <c r="B679" s="191"/>
      <c r="N679" s="191"/>
    </row>
    <row r="680">
      <c r="B680" s="191"/>
      <c r="N680" s="191"/>
    </row>
    <row r="681">
      <c r="B681" s="191"/>
      <c r="N681" s="191"/>
    </row>
    <row r="682">
      <c r="B682" s="191"/>
      <c r="N682" s="191"/>
    </row>
    <row r="683">
      <c r="B683" s="191"/>
      <c r="N683" s="191"/>
    </row>
    <row r="684">
      <c r="B684" s="191"/>
      <c r="N684" s="191"/>
    </row>
    <row r="685">
      <c r="B685" s="191"/>
      <c r="N685" s="191"/>
    </row>
    <row r="686">
      <c r="B686" s="191"/>
      <c r="N686" s="191"/>
    </row>
    <row r="687">
      <c r="B687" s="191"/>
      <c r="N687" s="191"/>
    </row>
    <row r="688">
      <c r="B688" s="191"/>
      <c r="N688" s="191"/>
    </row>
    <row r="689">
      <c r="B689" s="191"/>
      <c r="N689" s="191"/>
    </row>
    <row r="690">
      <c r="B690" s="191"/>
      <c r="N690" s="191"/>
    </row>
    <row r="691">
      <c r="B691" s="191"/>
      <c r="N691" s="191"/>
    </row>
    <row r="692">
      <c r="B692" s="191"/>
      <c r="N692" s="191"/>
    </row>
    <row r="693">
      <c r="B693" s="191"/>
      <c r="N693" s="191"/>
    </row>
    <row r="694">
      <c r="B694" s="191"/>
      <c r="N694" s="191"/>
    </row>
    <row r="695">
      <c r="B695" s="191"/>
      <c r="N695" s="191"/>
    </row>
    <row r="696">
      <c r="B696" s="191"/>
      <c r="N696" s="191"/>
    </row>
    <row r="697">
      <c r="B697" s="191"/>
      <c r="N697" s="191"/>
    </row>
    <row r="698">
      <c r="B698" s="191"/>
      <c r="N698" s="191"/>
    </row>
    <row r="699">
      <c r="B699" s="191"/>
      <c r="N699" s="191"/>
    </row>
    <row r="700">
      <c r="B700" s="191"/>
      <c r="N700" s="191"/>
    </row>
    <row r="701">
      <c r="B701" s="191"/>
      <c r="N701" s="191"/>
    </row>
    <row r="702">
      <c r="B702" s="191"/>
      <c r="N702" s="191"/>
    </row>
    <row r="703">
      <c r="B703" s="191"/>
      <c r="N703" s="191"/>
    </row>
    <row r="704">
      <c r="B704" s="191"/>
      <c r="N704" s="191"/>
    </row>
    <row r="705">
      <c r="B705" s="191"/>
      <c r="N705" s="191"/>
    </row>
    <row r="706">
      <c r="B706" s="191"/>
      <c r="N706" s="191"/>
    </row>
    <row r="707">
      <c r="B707" s="191"/>
      <c r="N707" s="191"/>
    </row>
    <row r="708">
      <c r="B708" s="191"/>
      <c r="N708" s="191"/>
    </row>
    <row r="709">
      <c r="B709" s="191"/>
      <c r="N709" s="191"/>
    </row>
    <row r="710">
      <c r="B710" s="191"/>
      <c r="N710" s="191"/>
    </row>
    <row r="711">
      <c r="B711" s="191"/>
      <c r="N711" s="191"/>
    </row>
    <row r="712">
      <c r="B712" s="191"/>
      <c r="N712" s="191"/>
    </row>
    <row r="713">
      <c r="B713" s="191"/>
      <c r="N713" s="191"/>
    </row>
    <row r="714">
      <c r="B714" s="191"/>
      <c r="N714" s="191"/>
    </row>
    <row r="715">
      <c r="B715" s="191"/>
      <c r="N715" s="191"/>
    </row>
    <row r="716">
      <c r="B716" s="191"/>
      <c r="N716" s="191"/>
    </row>
    <row r="717">
      <c r="B717" s="191"/>
      <c r="N717" s="191"/>
    </row>
    <row r="718">
      <c r="B718" s="191"/>
      <c r="N718" s="191"/>
    </row>
    <row r="719">
      <c r="B719" s="191"/>
      <c r="N719" s="191"/>
    </row>
    <row r="720">
      <c r="B720" s="191"/>
      <c r="N720" s="191"/>
    </row>
    <row r="721">
      <c r="B721" s="191"/>
      <c r="N721" s="191"/>
    </row>
    <row r="722">
      <c r="B722" s="191"/>
      <c r="N722" s="191"/>
    </row>
    <row r="723">
      <c r="B723" s="191"/>
      <c r="N723" s="191"/>
    </row>
    <row r="724">
      <c r="B724" s="191"/>
      <c r="N724" s="191"/>
    </row>
    <row r="725">
      <c r="B725" s="191"/>
      <c r="N725" s="191"/>
    </row>
    <row r="726">
      <c r="B726" s="191"/>
      <c r="N726" s="191"/>
    </row>
    <row r="727">
      <c r="B727" s="191"/>
      <c r="N727" s="191"/>
    </row>
    <row r="728">
      <c r="B728" s="191"/>
      <c r="N728" s="191"/>
    </row>
    <row r="729">
      <c r="B729" s="191"/>
      <c r="N729" s="191"/>
    </row>
    <row r="730">
      <c r="B730" s="191"/>
      <c r="N730" s="191"/>
    </row>
    <row r="731">
      <c r="B731" s="191"/>
      <c r="N731" s="191"/>
    </row>
    <row r="732">
      <c r="B732" s="191"/>
      <c r="N732" s="191"/>
    </row>
    <row r="733">
      <c r="B733" s="191"/>
      <c r="N733" s="191"/>
    </row>
    <row r="734">
      <c r="B734" s="191"/>
      <c r="N734" s="191"/>
    </row>
    <row r="735">
      <c r="B735" s="191"/>
      <c r="N735" s="191"/>
    </row>
    <row r="736">
      <c r="B736" s="191"/>
      <c r="N736" s="191"/>
    </row>
    <row r="737">
      <c r="B737" s="191"/>
      <c r="N737" s="191"/>
    </row>
    <row r="738">
      <c r="B738" s="191"/>
      <c r="N738" s="191"/>
    </row>
    <row r="739">
      <c r="B739" s="191"/>
      <c r="N739" s="191"/>
    </row>
    <row r="740">
      <c r="B740" s="191"/>
      <c r="N740" s="191"/>
    </row>
    <row r="741">
      <c r="B741" s="191"/>
      <c r="N741" s="191"/>
    </row>
    <row r="742">
      <c r="B742" s="191"/>
      <c r="N742" s="191"/>
    </row>
    <row r="743">
      <c r="B743" s="191"/>
      <c r="N743" s="191"/>
    </row>
    <row r="744">
      <c r="B744" s="191"/>
      <c r="N744" s="191"/>
    </row>
    <row r="745">
      <c r="B745" s="191"/>
      <c r="N745" s="191"/>
    </row>
    <row r="746">
      <c r="B746" s="191"/>
      <c r="N746" s="191"/>
    </row>
    <row r="747">
      <c r="B747" s="191"/>
      <c r="N747" s="191"/>
    </row>
    <row r="748">
      <c r="B748" s="191"/>
      <c r="N748" s="191"/>
    </row>
    <row r="749">
      <c r="B749" s="191"/>
      <c r="N749" s="191"/>
    </row>
    <row r="750">
      <c r="B750" s="191"/>
      <c r="N750" s="191"/>
    </row>
    <row r="751">
      <c r="B751" s="191"/>
      <c r="N751" s="191"/>
    </row>
    <row r="752">
      <c r="B752" s="191"/>
      <c r="N752" s="191"/>
    </row>
    <row r="753">
      <c r="B753" s="191"/>
      <c r="N753" s="191"/>
    </row>
    <row r="754">
      <c r="B754" s="191"/>
      <c r="N754" s="191"/>
    </row>
    <row r="755">
      <c r="B755" s="191"/>
      <c r="N755" s="191"/>
    </row>
    <row r="756">
      <c r="B756" s="191"/>
      <c r="N756" s="191"/>
    </row>
    <row r="757">
      <c r="B757" s="191"/>
      <c r="N757" s="191"/>
    </row>
    <row r="758">
      <c r="B758" s="191"/>
      <c r="N758" s="191"/>
    </row>
    <row r="759">
      <c r="B759" s="191"/>
      <c r="N759" s="191"/>
    </row>
    <row r="760">
      <c r="B760" s="191"/>
      <c r="N760" s="191"/>
    </row>
    <row r="761">
      <c r="B761" s="191"/>
      <c r="N761" s="191"/>
    </row>
    <row r="762">
      <c r="B762" s="191"/>
      <c r="N762" s="191"/>
    </row>
    <row r="763">
      <c r="B763" s="191"/>
      <c r="N763" s="191"/>
    </row>
    <row r="764">
      <c r="B764" s="191"/>
      <c r="N764" s="191"/>
    </row>
    <row r="765">
      <c r="B765" s="191"/>
      <c r="N765" s="191"/>
    </row>
    <row r="766">
      <c r="B766" s="191"/>
      <c r="N766" s="191"/>
    </row>
    <row r="767">
      <c r="B767" s="191"/>
      <c r="N767" s="191"/>
    </row>
    <row r="768">
      <c r="B768" s="191"/>
      <c r="N768" s="191"/>
    </row>
    <row r="769">
      <c r="B769" s="191"/>
      <c r="N769" s="191"/>
    </row>
    <row r="770">
      <c r="B770" s="191"/>
      <c r="N770" s="191"/>
    </row>
    <row r="771">
      <c r="B771" s="191"/>
      <c r="N771" s="191"/>
    </row>
    <row r="772">
      <c r="B772" s="191"/>
      <c r="N772" s="191"/>
    </row>
    <row r="773">
      <c r="B773" s="191"/>
      <c r="N773" s="191"/>
    </row>
    <row r="774">
      <c r="B774" s="191"/>
      <c r="N774" s="191"/>
    </row>
    <row r="775">
      <c r="B775" s="191"/>
      <c r="N775" s="191"/>
    </row>
    <row r="776">
      <c r="B776" s="191"/>
      <c r="N776" s="191"/>
    </row>
    <row r="777">
      <c r="B777" s="191"/>
      <c r="N777" s="191"/>
    </row>
    <row r="778">
      <c r="B778" s="191"/>
      <c r="N778" s="191"/>
    </row>
    <row r="779">
      <c r="B779" s="191"/>
      <c r="N779" s="191"/>
    </row>
    <row r="780">
      <c r="B780" s="191"/>
      <c r="N780" s="191"/>
    </row>
    <row r="781">
      <c r="B781" s="191"/>
      <c r="N781" s="191"/>
    </row>
    <row r="782">
      <c r="B782" s="191"/>
      <c r="N782" s="191"/>
    </row>
    <row r="783">
      <c r="B783" s="191"/>
      <c r="N783" s="191"/>
    </row>
    <row r="784">
      <c r="B784" s="191"/>
      <c r="N784" s="191"/>
    </row>
    <row r="785">
      <c r="B785" s="191"/>
      <c r="N785" s="191"/>
    </row>
    <row r="786">
      <c r="B786" s="191"/>
      <c r="N786" s="191"/>
    </row>
    <row r="787">
      <c r="B787" s="191"/>
      <c r="N787" s="191"/>
    </row>
    <row r="788">
      <c r="B788" s="191"/>
      <c r="N788" s="191"/>
    </row>
    <row r="789">
      <c r="B789" s="191"/>
      <c r="N789" s="191"/>
    </row>
    <row r="790">
      <c r="B790" s="191"/>
      <c r="N790" s="191"/>
    </row>
    <row r="791">
      <c r="B791" s="191"/>
      <c r="N791" s="191"/>
    </row>
    <row r="792">
      <c r="B792" s="191"/>
      <c r="N792" s="191"/>
    </row>
    <row r="793">
      <c r="B793" s="191"/>
      <c r="N793" s="191"/>
    </row>
    <row r="794">
      <c r="B794" s="191"/>
      <c r="N794" s="191"/>
    </row>
    <row r="795">
      <c r="B795" s="191"/>
      <c r="N795" s="191"/>
    </row>
    <row r="796">
      <c r="B796" s="191"/>
      <c r="N796" s="191"/>
    </row>
    <row r="797">
      <c r="B797" s="191"/>
      <c r="N797" s="191"/>
    </row>
    <row r="798">
      <c r="B798" s="191"/>
      <c r="N798" s="191"/>
    </row>
    <row r="799">
      <c r="B799" s="191"/>
      <c r="N799" s="191"/>
    </row>
    <row r="800">
      <c r="B800" s="191"/>
      <c r="N800" s="191"/>
    </row>
    <row r="801">
      <c r="B801" s="191"/>
      <c r="N801" s="191"/>
    </row>
    <row r="802">
      <c r="B802" s="191"/>
      <c r="N802" s="191"/>
    </row>
    <row r="803">
      <c r="B803" s="191"/>
      <c r="N803" s="191"/>
    </row>
    <row r="804">
      <c r="B804" s="191"/>
      <c r="N804" s="191"/>
    </row>
    <row r="805">
      <c r="B805" s="191"/>
      <c r="N805" s="191"/>
    </row>
    <row r="806">
      <c r="B806" s="191"/>
      <c r="N806" s="191"/>
    </row>
    <row r="807">
      <c r="B807" s="191"/>
      <c r="N807" s="191"/>
    </row>
    <row r="808">
      <c r="B808" s="191"/>
      <c r="N808" s="191"/>
    </row>
    <row r="809">
      <c r="B809" s="191"/>
      <c r="N809" s="191"/>
    </row>
    <row r="810">
      <c r="B810" s="191"/>
      <c r="N810" s="191"/>
    </row>
    <row r="811">
      <c r="B811" s="191"/>
      <c r="N811" s="191"/>
    </row>
    <row r="812">
      <c r="B812" s="191"/>
      <c r="N812" s="191"/>
    </row>
    <row r="813">
      <c r="B813" s="191"/>
      <c r="N813" s="191"/>
    </row>
    <row r="814">
      <c r="B814" s="191"/>
      <c r="N814" s="191"/>
    </row>
    <row r="815">
      <c r="B815" s="191"/>
      <c r="N815" s="191"/>
    </row>
    <row r="816">
      <c r="B816" s="191"/>
      <c r="N816" s="191"/>
    </row>
    <row r="817">
      <c r="B817" s="191"/>
      <c r="N817" s="191"/>
    </row>
    <row r="818">
      <c r="B818" s="191"/>
      <c r="N818" s="191"/>
    </row>
    <row r="819">
      <c r="B819" s="191"/>
      <c r="N819" s="191"/>
    </row>
    <row r="820">
      <c r="B820" s="191"/>
      <c r="N820" s="191"/>
    </row>
    <row r="821">
      <c r="B821" s="191"/>
      <c r="N821" s="191"/>
    </row>
    <row r="822">
      <c r="B822" s="191"/>
      <c r="N822" s="191"/>
    </row>
    <row r="823">
      <c r="B823" s="191"/>
      <c r="N823" s="191"/>
    </row>
    <row r="824">
      <c r="B824" s="191"/>
      <c r="N824" s="191"/>
    </row>
    <row r="825">
      <c r="B825" s="191"/>
      <c r="N825" s="191"/>
    </row>
    <row r="826">
      <c r="B826" s="191"/>
      <c r="N826" s="191"/>
    </row>
    <row r="827">
      <c r="B827" s="191"/>
      <c r="N827" s="191"/>
    </row>
    <row r="828">
      <c r="B828" s="191"/>
      <c r="N828" s="191"/>
    </row>
    <row r="829">
      <c r="B829" s="191"/>
      <c r="N829" s="191"/>
    </row>
    <row r="830">
      <c r="B830" s="191"/>
      <c r="N830" s="191"/>
    </row>
    <row r="831">
      <c r="B831" s="191"/>
      <c r="N831" s="191"/>
    </row>
    <row r="832">
      <c r="B832" s="191"/>
      <c r="N832" s="191"/>
    </row>
    <row r="833">
      <c r="B833" s="191"/>
      <c r="N833" s="191"/>
    </row>
    <row r="834">
      <c r="B834" s="191"/>
      <c r="N834" s="191"/>
    </row>
    <row r="835">
      <c r="B835" s="191"/>
      <c r="N835" s="191"/>
    </row>
    <row r="836">
      <c r="B836" s="191"/>
      <c r="N836" s="191"/>
    </row>
    <row r="837">
      <c r="B837" s="191"/>
      <c r="N837" s="191"/>
    </row>
    <row r="838">
      <c r="B838" s="191"/>
      <c r="N838" s="191"/>
    </row>
    <row r="839">
      <c r="B839" s="191"/>
      <c r="N839" s="191"/>
    </row>
    <row r="840">
      <c r="B840" s="191"/>
      <c r="N840" s="191"/>
    </row>
    <row r="841">
      <c r="B841" s="191"/>
      <c r="N841" s="191"/>
    </row>
    <row r="842">
      <c r="B842" s="191"/>
      <c r="N842" s="191"/>
    </row>
    <row r="843">
      <c r="B843" s="191"/>
      <c r="N843" s="191"/>
    </row>
    <row r="844">
      <c r="B844" s="191"/>
      <c r="N844" s="191"/>
    </row>
    <row r="845">
      <c r="B845" s="191"/>
      <c r="N845" s="191"/>
    </row>
    <row r="846">
      <c r="B846" s="191"/>
      <c r="N846" s="191"/>
    </row>
    <row r="847">
      <c r="B847" s="191"/>
      <c r="N847" s="191"/>
    </row>
    <row r="848">
      <c r="B848" s="191"/>
      <c r="N848" s="191"/>
    </row>
    <row r="849">
      <c r="B849" s="191"/>
      <c r="N849" s="191"/>
    </row>
    <row r="850">
      <c r="B850" s="191"/>
      <c r="N850" s="191"/>
    </row>
    <row r="851">
      <c r="B851" s="191"/>
      <c r="N851" s="191"/>
    </row>
    <row r="852">
      <c r="B852" s="191"/>
      <c r="N852" s="191"/>
    </row>
    <row r="853">
      <c r="B853" s="191"/>
      <c r="N853" s="191"/>
    </row>
    <row r="854">
      <c r="B854" s="191"/>
      <c r="N854" s="191"/>
    </row>
    <row r="855">
      <c r="B855" s="191"/>
      <c r="N855" s="191"/>
    </row>
    <row r="856">
      <c r="B856" s="191"/>
      <c r="N856" s="191"/>
    </row>
    <row r="857">
      <c r="B857" s="191"/>
      <c r="N857" s="191"/>
    </row>
    <row r="858">
      <c r="B858" s="191"/>
      <c r="N858" s="191"/>
    </row>
    <row r="859">
      <c r="B859" s="191"/>
      <c r="N859" s="191"/>
    </row>
    <row r="860">
      <c r="B860" s="191"/>
      <c r="N860" s="191"/>
    </row>
    <row r="861">
      <c r="B861" s="191"/>
      <c r="N861" s="191"/>
    </row>
    <row r="862">
      <c r="B862" s="191"/>
      <c r="N862" s="191"/>
    </row>
    <row r="863">
      <c r="B863" s="191"/>
      <c r="N863" s="191"/>
    </row>
    <row r="864">
      <c r="B864" s="191"/>
      <c r="N864" s="191"/>
    </row>
    <row r="865">
      <c r="B865" s="191"/>
      <c r="N865" s="191"/>
    </row>
    <row r="866">
      <c r="B866" s="191"/>
      <c r="N866" s="191"/>
    </row>
    <row r="867">
      <c r="B867" s="191"/>
      <c r="N867" s="191"/>
    </row>
    <row r="868">
      <c r="B868" s="191"/>
      <c r="N868" s="191"/>
    </row>
    <row r="869">
      <c r="B869" s="191"/>
      <c r="N869" s="191"/>
    </row>
    <row r="870">
      <c r="B870" s="191"/>
      <c r="N870" s="191"/>
    </row>
    <row r="871">
      <c r="B871" s="191"/>
      <c r="N871" s="191"/>
    </row>
    <row r="872">
      <c r="B872" s="191"/>
      <c r="N872" s="191"/>
    </row>
    <row r="873">
      <c r="B873" s="191"/>
      <c r="N873" s="191"/>
    </row>
    <row r="874">
      <c r="B874" s="191"/>
      <c r="N874" s="191"/>
    </row>
    <row r="875">
      <c r="B875" s="191"/>
      <c r="N875" s="191"/>
    </row>
    <row r="876">
      <c r="B876" s="191"/>
      <c r="N876" s="191"/>
    </row>
    <row r="877">
      <c r="B877" s="191"/>
      <c r="N877" s="191"/>
    </row>
    <row r="878">
      <c r="B878" s="191"/>
      <c r="N878" s="191"/>
    </row>
    <row r="879">
      <c r="B879" s="191"/>
      <c r="N879" s="191"/>
    </row>
    <row r="880">
      <c r="B880" s="191"/>
      <c r="N880" s="191"/>
    </row>
    <row r="881">
      <c r="B881" s="191"/>
      <c r="N881" s="191"/>
    </row>
    <row r="882">
      <c r="B882" s="191"/>
      <c r="N882" s="191"/>
    </row>
    <row r="883">
      <c r="B883" s="191"/>
      <c r="N883" s="191"/>
    </row>
    <row r="884">
      <c r="B884" s="191"/>
      <c r="N884" s="191"/>
    </row>
    <row r="885">
      <c r="B885" s="191"/>
      <c r="N885" s="191"/>
    </row>
    <row r="886">
      <c r="B886" s="191"/>
      <c r="N886" s="191"/>
    </row>
    <row r="887">
      <c r="B887" s="191"/>
      <c r="N887" s="191"/>
    </row>
    <row r="888">
      <c r="B888" s="191"/>
      <c r="N888" s="191"/>
    </row>
    <row r="889">
      <c r="B889" s="191"/>
      <c r="N889" s="191"/>
    </row>
    <row r="890">
      <c r="B890" s="191"/>
      <c r="N890" s="191"/>
    </row>
    <row r="891">
      <c r="B891" s="191"/>
      <c r="N891" s="191"/>
    </row>
    <row r="892">
      <c r="B892" s="191"/>
      <c r="N892" s="191"/>
    </row>
    <row r="893">
      <c r="B893" s="191"/>
      <c r="N893" s="191"/>
    </row>
    <row r="894">
      <c r="B894" s="191"/>
      <c r="N894" s="191"/>
    </row>
    <row r="895">
      <c r="B895" s="191"/>
      <c r="N895" s="191"/>
    </row>
    <row r="896">
      <c r="B896" s="191"/>
      <c r="N896" s="191"/>
    </row>
    <row r="897">
      <c r="B897" s="191"/>
      <c r="N897" s="191"/>
    </row>
    <row r="898">
      <c r="B898" s="191"/>
      <c r="N898" s="191"/>
    </row>
    <row r="899">
      <c r="B899" s="191"/>
      <c r="N899" s="191"/>
    </row>
    <row r="900">
      <c r="B900" s="191"/>
      <c r="N900" s="191"/>
    </row>
    <row r="901">
      <c r="B901" s="191"/>
      <c r="N901" s="191"/>
    </row>
    <row r="902">
      <c r="B902" s="191"/>
      <c r="N902" s="191"/>
    </row>
    <row r="903">
      <c r="B903" s="191"/>
      <c r="N903" s="191"/>
    </row>
    <row r="904">
      <c r="B904" s="191"/>
      <c r="N904" s="191"/>
    </row>
    <row r="905">
      <c r="B905" s="191"/>
      <c r="N905" s="191"/>
    </row>
    <row r="906">
      <c r="B906" s="191"/>
      <c r="N906" s="191"/>
    </row>
    <row r="907">
      <c r="B907" s="191"/>
      <c r="N907" s="191"/>
    </row>
    <row r="908">
      <c r="B908" s="191"/>
      <c r="N908" s="191"/>
    </row>
    <row r="909">
      <c r="B909" s="191"/>
      <c r="N909" s="191"/>
    </row>
    <row r="910">
      <c r="B910" s="191"/>
      <c r="N910" s="191"/>
    </row>
    <row r="911">
      <c r="B911" s="191"/>
      <c r="N911" s="191"/>
    </row>
    <row r="912">
      <c r="B912" s="191"/>
      <c r="N912" s="191"/>
    </row>
    <row r="913">
      <c r="B913" s="191"/>
      <c r="N913" s="191"/>
    </row>
    <row r="914">
      <c r="B914" s="191"/>
      <c r="N914" s="191"/>
    </row>
    <row r="915">
      <c r="B915" s="191"/>
      <c r="N915" s="191"/>
    </row>
    <row r="916">
      <c r="B916" s="191"/>
      <c r="N916" s="191"/>
    </row>
    <row r="917">
      <c r="B917" s="191"/>
      <c r="N917" s="191"/>
    </row>
    <row r="918">
      <c r="B918" s="191"/>
      <c r="N918" s="191"/>
    </row>
    <row r="919">
      <c r="B919" s="191"/>
      <c r="N919" s="191"/>
    </row>
    <row r="920">
      <c r="B920" s="191"/>
      <c r="N920" s="191"/>
    </row>
    <row r="921">
      <c r="B921" s="191"/>
      <c r="N921" s="191"/>
    </row>
    <row r="922">
      <c r="B922" s="191"/>
      <c r="N922" s="191"/>
    </row>
    <row r="923">
      <c r="B923" s="191"/>
      <c r="N923" s="191"/>
    </row>
    <row r="924">
      <c r="B924" s="191"/>
      <c r="N924" s="191"/>
    </row>
    <row r="925">
      <c r="B925" s="191"/>
      <c r="N925" s="191"/>
    </row>
    <row r="926">
      <c r="B926" s="191"/>
      <c r="N926" s="191"/>
    </row>
    <row r="927">
      <c r="B927" s="191"/>
      <c r="N927" s="191"/>
    </row>
    <row r="928">
      <c r="B928" s="191"/>
      <c r="N928" s="191"/>
    </row>
    <row r="929">
      <c r="B929" s="191"/>
      <c r="N929" s="191"/>
    </row>
    <row r="930">
      <c r="B930" s="191"/>
      <c r="N930" s="191"/>
    </row>
    <row r="931">
      <c r="B931" s="191"/>
      <c r="N931" s="191"/>
    </row>
    <row r="932">
      <c r="B932" s="191"/>
      <c r="N932" s="191"/>
    </row>
    <row r="933">
      <c r="B933" s="191"/>
      <c r="N933" s="191"/>
    </row>
    <row r="934">
      <c r="B934" s="191"/>
      <c r="N934" s="191"/>
    </row>
    <row r="935">
      <c r="B935" s="191"/>
      <c r="N935" s="191"/>
    </row>
    <row r="936">
      <c r="B936" s="191"/>
      <c r="N936" s="191"/>
    </row>
    <row r="937">
      <c r="B937" s="191"/>
      <c r="N937" s="191"/>
    </row>
    <row r="938">
      <c r="B938" s="191"/>
      <c r="N938" s="191"/>
    </row>
    <row r="939">
      <c r="B939" s="191"/>
      <c r="N939" s="191"/>
    </row>
    <row r="940">
      <c r="B940" s="191"/>
      <c r="N940" s="191"/>
    </row>
    <row r="941">
      <c r="B941" s="191"/>
      <c r="N941" s="191"/>
    </row>
    <row r="942">
      <c r="B942" s="191"/>
      <c r="N942" s="191"/>
    </row>
    <row r="943">
      <c r="B943" s="191"/>
      <c r="N943" s="191"/>
    </row>
    <row r="944">
      <c r="B944" s="191"/>
      <c r="N944" s="191"/>
    </row>
    <row r="945">
      <c r="B945" s="191"/>
      <c r="N945" s="191"/>
    </row>
    <row r="946">
      <c r="B946" s="191"/>
      <c r="N946" s="191"/>
    </row>
    <row r="947">
      <c r="B947" s="191"/>
      <c r="N947" s="191"/>
    </row>
    <row r="948">
      <c r="B948" s="191"/>
      <c r="N948" s="191"/>
    </row>
    <row r="949">
      <c r="B949" s="191"/>
      <c r="N949" s="191"/>
    </row>
    <row r="950">
      <c r="B950" s="191"/>
      <c r="N950" s="191"/>
    </row>
    <row r="951">
      <c r="B951" s="191"/>
      <c r="N951" s="191"/>
    </row>
    <row r="952">
      <c r="B952" s="191"/>
      <c r="N952" s="191"/>
    </row>
    <row r="953">
      <c r="B953" s="191"/>
      <c r="N953" s="191"/>
    </row>
    <row r="954">
      <c r="B954" s="191"/>
      <c r="N954" s="191"/>
    </row>
    <row r="955">
      <c r="B955" s="191"/>
      <c r="N955" s="191"/>
    </row>
    <row r="956">
      <c r="B956" s="191"/>
      <c r="N956" s="191"/>
    </row>
    <row r="957">
      <c r="B957" s="191"/>
      <c r="N957" s="191"/>
    </row>
    <row r="958">
      <c r="B958" s="191"/>
      <c r="N958" s="191"/>
    </row>
    <row r="959">
      <c r="B959" s="191"/>
      <c r="N959" s="191"/>
    </row>
    <row r="960">
      <c r="B960" s="191"/>
      <c r="N960" s="191"/>
    </row>
    <row r="961">
      <c r="B961" s="191"/>
      <c r="N961" s="191"/>
    </row>
    <row r="962">
      <c r="B962" s="191"/>
      <c r="N962" s="191"/>
    </row>
    <row r="963">
      <c r="B963" s="191"/>
      <c r="N963" s="191"/>
    </row>
    <row r="964">
      <c r="B964" s="191"/>
      <c r="N964" s="191"/>
    </row>
    <row r="965">
      <c r="B965" s="191"/>
      <c r="N965" s="191"/>
    </row>
    <row r="966">
      <c r="B966" s="191"/>
      <c r="N966" s="191"/>
    </row>
    <row r="967">
      <c r="B967" s="191"/>
      <c r="N967" s="191"/>
    </row>
    <row r="968">
      <c r="B968" s="191"/>
      <c r="N968" s="191"/>
    </row>
    <row r="969">
      <c r="B969" s="191"/>
      <c r="N969" s="191"/>
    </row>
    <row r="970">
      <c r="B970" s="191"/>
      <c r="N970" s="191"/>
    </row>
    <row r="971">
      <c r="B971" s="191"/>
      <c r="N971" s="191"/>
    </row>
    <row r="972">
      <c r="B972" s="191"/>
      <c r="N972" s="191"/>
    </row>
    <row r="973">
      <c r="B973" s="191"/>
      <c r="N973" s="191"/>
    </row>
    <row r="974">
      <c r="B974" s="191"/>
      <c r="N974" s="191"/>
    </row>
    <row r="975">
      <c r="B975" s="191"/>
      <c r="N975" s="191"/>
    </row>
    <row r="976">
      <c r="B976" s="191"/>
      <c r="N976" s="191"/>
    </row>
    <row r="977">
      <c r="B977" s="191"/>
      <c r="N977" s="191"/>
    </row>
    <row r="978">
      <c r="B978" s="191"/>
      <c r="N978" s="191"/>
    </row>
    <row r="979">
      <c r="B979" s="191"/>
      <c r="N979" s="191"/>
    </row>
    <row r="980">
      <c r="B980" s="191"/>
      <c r="N980" s="191"/>
    </row>
    <row r="981">
      <c r="B981" s="191"/>
      <c r="N981" s="191"/>
    </row>
    <row r="982">
      <c r="B982" s="191"/>
      <c r="N982" s="191"/>
    </row>
    <row r="983">
      <c r="B983" s="191"/>
      <c r="N983" s="191"/>
    </row>
    <row r="984">
      <c r="B984" s="191"/>
      <c r="N984" s="191"/>
    </row>
    <row r="985">
      <c r="B985" s="191"/>
      <c r="N985" s="191"/>
    </row>
    <row r="986">
      <c r="B986" s="191"/>
      <c r="N986" s="191"/>
    </row>
    <row r="987">
      <c r="B987" s="191"/>
      <c r="N987" s="191"/>
    </row>
    <row r="988">
      <c r="B988" s="191"/>
      <c r="N988" s="191"/>
    </row>
    <row r="989">
      <c r="B989" s="191"/>
      <c r="N989" s="191"/>
    </row>
    <row r="990">
      <c r="B990" s="191"/>
      <c r="N990" s="191"/>
    </row>
    <row r="991">
      <c r="B991" s="191"/>
      <c r="N991" s="191"/>
    </row>
    <row r="992">
      <c r="B992" s="191"/>
      <c r="N992" s="191"/>
    </row>
    <row r="993">
      <c r="B993" s="191"/>
      <c r="N993" s="191"/>
    </row>
    <row r="994">
      <c r="B994" s="191"/>
      <c r="N994" s="191"/>
    </row>
    <row r="995">
      <c r="B995" s="191"/>
      <c r="N995" s="191"/>
    </row>
    <row r="996">
      <c r="B996" s="191"/>
      <c r="N996" s="191"/>
    </row>
    <row r="997">
      <c r="B997" s="191"/>
      <c r="N997" s="191"/>
    </row>
    <row r="998">
      <c r="B998" s="191"/>
      <c r="N998" s="191"/>
    </row>
    <row r="999">
      <c r="B999" s="191"/>
      <c r="N999" s="191"/>
    </row>
    <row r="1000">
      <c r="B1000" s="191"/>
      <c r="N1000" s="191"/>
    </row>
  </sheetData>
  <mergeCells count="22">
    <mergeCell ref="N17:Q17"/>
    <mergeCell ref="N18:Q18"/>
    <mergeCell ref="N19:Q19"/>
    <mergeCell ref="N20:Q20"/>
    <mergeCell ref="N21:Q21"/>
    <mergeCell ref="N22:Q22"/>
    <mergeCell ref="N23:Q23"/>
    <mergeCell ref="N24:Q24"/>
    <mergeCell ref="U18:X18"/>
    <mergeCell ref="U19:X19"/>
    <mergeCell ref="U20:X20"/>
    <mergeCell ref="U21:X21"/>
    <mergeCell ref="U22:X22"/>
    <mergeCell ref="U23:X23"/>
    <mergeCell ref="U24:X24"/>
    <mergeCell ref="N14:Q14"/>
    <mergeCell ref="U14:X14"/>
    <mergeCell ref="N15:Q15"/>
    <mergeCell ref="U15:X15"/>
    <mergeCell ref="N16:Q16"/>
    <mergeCell ref="U16:X16"/>
    <mergeCell ref="U17:X17"/>
  </mergeCells>
  <conditionalFormatting sqref="C16 C17:D17 C18:E18 C19:F19 C20:G20 C21:H21 C22:I22 C23:J23 C24:K24 D15:L15 E16:L16 F17:L17 G18:L18 H19:L19 I20:L20 J21:L21 K22:L22 L23">
    <cfRule type="colorScale" priority="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4 C5:D5 C6:E6 C7:F7 C8:G8 C9:H9 C10:I10 C11:J11 C12:K12 D3:L3 E4:L4 F5:L5 G6:L6 H7:L7 I8:L8 J9:L9 K10:L10 L11">
    <cfRule type="colorScale" priority="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O4:O12 P3:X3 P5 P6:Q6 P7:R7 P8:S8 P9:T9 P10:U10 P11:V11 P12:W12 Q4:X4 R5:X5 S6:X6 T7:X7 U8:X8 V9:X9 W10:X10 X11">
    <cfRule type="colorScale" priority="3">
      <colorScale>
        <cfvo type="min"/>
        <cfvo type="percentile" val="50"/>
        <cfvo type="max"/>
        <color theme="0"/>
        <color rgb="FFFFEB84"/>
        <color rgb="FFF8696B"/>
      </colorScale>
    </cfRule>
  </conditionalFormatting>
  <dataValidations>
    <dataValidation type="list" allowBlank="1" showErrorMessage="1" sqref="N15:N24 U15:U24">
      <formula1>DECKS!$F:$F</formula1>
    </dataValidation>
  </dataValidations>
  <printOptions/>
  <pageMargins bottom="0.787401575" footer="0.0" header="0.0" left="0.511811024" right="0.511811024" top="0.7874015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5.43"/>
    <col customWidth="1" min="3" max="3" width="11.57"/>
    <col customWidth="1" min="4" max="4" width="13.57"/>
    <col customWidth="1" min="5" max="5" width="8.86"/>
    <col customWidth="1" min="6" max="6" width="7.14"/>
    <col customWidth="1" min="7" max="7" width="8.43"/>
    <col customWidth="1" min="8" max="9" width="8.86"/>
    <col customWidth="1" min="10" max="10" width="18.43"/>
    <col customWidth="1" min="11" max="12" width="3.14"/>
    <col customWidth="1" min="13" max="13" width="3.86"/>
    <col customWidth="1" min="14" max="18" width="3.14"/>
    <col customWidth="1" min="19" max="19" width="4.57"/>
    <col customWidth="1" min="20" max="20" width="4.14"/>
    <col customWidth="1" min="21" max="21" width="4.43"/>
    <col customWidth="1" min="22" max="22" width="4.0"/>
    <col customWidth="1" min="23" max="24" width="3.14"/>
    <col customWidth="1" min="25" max="25" width="4.0"/>
    <col customWidth="1" min="26" max="42" width="3.14"/>
  </cols>
  <sheetData>
    <row r="1" ht="14.25" customHeight="1">
      <c r="A1" s="214"/>
      <c r="B1" s="214"/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</row>
    <row r="2" ht="14.25" customHeight="1">
      <c r="A2" s="214"/>
      <c r="B2" s="215" t="s">
        <v>120</v>
      </c>
      <c r="C2" s="216" t="s">
        <v>193</v>
      </c>
      <c r="D2" s="217" t="s">
        <v>195</v>
      </c>
      <c r="E2" s="214"/>
      <c r="F2" s="218" t="s">
        <v>201</v>
      </c>
      <c r="G2" s="218" t="s">
        <v>198</v>
      </c>
      <c r="H2" s="214"/>
      <c r="I2" s="214"/>
      <c r="J2" s="219" t="s">
        <v>871</v>
      </c>
      <c r="K2" s="220" t="s">
        <v>337</v>
      </c>
      <c r="L2" s="221" t="s">
        <v>347</v>
      </c>
      <c r="M2" s="220" t="s">
        <v>291</v>
      </c>
      <c r="N2" s="221" t="s">
        <v>319</v>
      </c>
      <c r="O2" s="220" t="s">
        <v>289</v>
      </c>
      <c r="P2" s="221" t="s">
        <v>321</v>
      </c>
      <c r="Q2" s="220" t="s">
        <v>301</v>
      </c>
      <c r="R2" s="221" t="s">
        <v>333</v>
      </c>
      <c r="S2" s="220" t="s">
        <v>293</v>
      </c>
      <c r="T2" s="221" t="s">
        <v>345</v>
      </c>
      <c r="U2" s="220" t="s">
        <v>349</v>
      </c>
      <c r="V2" s="221" t="s">
        <v>317</v>
      </c>
      <c r="W2" s="220" t="s">
        <v>327</v>
      </c>
      <c r="X2" s="221" t="s">
        <v>325</v>
      </c>
      <c r="Y2" s="220" t="s">
        <v>339</v>
      </c>
      <c r="Z2" s="221" t="s">
        <v>343</v>
      </c>
      <c r="AA2" s="220" t="s">
        <v>287</v>
      </c>
      <c r="AB2" s="221" t="s">
        <v>313</v>
      </c>
      <c r="AC2" s="220" t="s">
        <v>303</v>
      </c>
      <c r="AD2" s="221" t="s">
        <v>309</v>
      </c>
      <c r="AE2" s="220" t="s">
        <v>335</v>
      </c>
      <c r="AF2" s="221" t="s">
        <v>305</v>
      </c>
      <c r="AG2" s="220" t="s">
        <v>299</v>
      </c>
      <c r="AH2" s="221" t="s">
        <v>329</v>
      </c>
      <c r="AI2" s="220" t="s">
        <v>341</v>
      </c>
      <c r="AJ2" s="221" t="s">
        <v>315</v>
      </c>
      <c r="AK2" s="220" t="s">
        <v>331</v>
      </c>
      <c r="AL2" s="221" t="s">
        <v>311</v>
      </c>
      <c r="AM2" s="220" t="s">
        <v>323</v>
      </c>
      <c r="AN2" s="221" t="s">
        <v>297</v>
      </c>
      <c r="AO2" s="220" t="s">
        <v>307</v>
      </c>
      <c r="AP2" s="221" t="s">
        <v>295</v>
      </c>
    </row>
    <row r="3" ht="14.25" customHeight="1">
      <c r="A3" s="214"/>
      <c r="B3" s="222" t="s">
        <v>337</v>
      </c>
      <c r="C3" s="223" t="s">
        <v>336</v>
      </c>
      <c r="D3" s="218" t="str">
        <f t="array" ref="D3">XLOOKUP($K$35,$K$3:$K$33,$J$3:$J$33,"-",1,1)</f>
        <v>Typal</v>
      </c>
      <c r="E3" s="214"/>
      <c r="F3" s="224" t="s">
        <v>364</v>
      </c>
      <c r="G3" s="6">
        <v>5.0</v>
      </c>
      <c r="H3" s="214"/>
      <c r="I3" s="214"/>
      <c r="J3" s="220" t="s">
        <v>261</v>
      </c>
      <c r="K3" s="214">
        <f>COUNTIFS(DECKS!$C$3:$C$470,REF!$J3,DECKS!$E$3:$E$470,REF!K$2)</f>
        <v>1</v>
      </c>
      <c r="L3" s="214">
        <f>COUNTIFS(DECKS!$C$3:$C$470,REF!$J3,DECKS!$E$3:$E$470,REF!L$2)</f>
        <v>0</v>
      </c>
      <c r="M3" s="214">
        <f>COUNTIFS(DECKS!$C$3:$C$470,REF!$J3,DECKS!$E$3:$E$470,REF!M$2)</f>
        <v>0</v>
      </c>
      <c r="N3" s="214">
        <f>COUNTIFS(DECKS!$C$3:$C$470,REF!$J3,DECKS!$E$3:$E$470,REF!N$2)</f>
        <v>0</v>
      </c>
      <c r="O3" s="214">
        <f>COUNTIFS(DECKS!$C$3:$C$470,REF!$J3,DECKS!$E$3:$E$470,REF!O$2)</f>
        <v>0</v>
      </c>
      <c r="P3" s="214">
        <f>COUNTIFS(DECKS!$C$3:$C$470,REF!$J3,DECKS!$E$3:$E$470,REF!P$2)</f>
        <v>0</v>
      </c>
      <c r="Q3" s="214">
        <f>COUNTIFS(DECKS!$C$3:$C$470,REF!$J3,DECKS!$E$3:$E$470,REF!Q$2)</f>
        <v>0</v>
      </c>
      <c r="R3" s="214">
        <f>COUNTIFS(DECKS!$C$3:$C$470,REF!$J3,DECKS!$E$3:$E$470,REF!R$2)</f>
        <v>0</v>
      </c>
      <c r="S3" s="214">
        <f>COUNTIFS(DECKS!$C$3:$C$470,REF!$J3,DECKS!$E$3:$E$470,REF!S$2)</f>
        <v>0</v>
      </c>
      <c r="T3" s="214">
        <f>COUNTIFS(DECKS!$C$3:$C$470,REF!$J3,DECKS!$E$3:$E$470,REF!T$2)</f>
        <v>3</v>
      </c>
      <c r="U3" s="214">
        <f>COUNTIFS(DECKS!$C$3:$C$470,REF!$J3,DECKS!$E$3:$E$470,REF!U$2)</f>
        <v>0</v>
      </c>
      <c r="V3" s="214">
        <f>COUNTIFS(DECKS!$C$3:$C$470,REF!$J3,DECKS!$E$3:$E$470,REF!V$2)</f>
        <v>0</v>
      </c>
      <c r="W3" s="214">
        <f>COUNTIFS(DECKS!$C$3:$C$470,REF!$J3,DECKS!$E$3:$E$470,REF!W$2)</f>
        <v>0</v>
      </c>
      <c r="X3" s="214">
        <f>COUNTIFS(DECKS!$C$3:$C$470,REF!$J3,DECKS!$E$3:$E$470,REF!X$2)</f>
        <v>1</v>
      </c>
      <c r="Y3" s="214">
        <f>COUNTIFS(DECKS!$C$3:$C$470,REF!$J3,DECKS!$E$3:$E$470,REF!Y$2)</f>
        <v>0</v>
      </c>
      <c r="Z3" s="214">
        <f>COUNTIFS(DECKS!$C$3:$C$470,REF!$J3,DECKS!$E$3:$E$470,REF!Z$2)</f>
        <v>0</v>
      </c>
      <c r="AA3" s="214">
        <f>COUNTIFS(DECKS!$C$3:$C$470,REF!$J3,DECKS!$E$3:$E$470,REF!AA$2)</f>
        <v>0</v>
      </c>
      <c r="AB3" s="214">
        <f>COUNTIFS(DECKS!$C$3:$C$470,REF!$J3,DECKS!$E$3:$E$470,REF!AB$2)</f>
        <v>2</v>
      </c>
      <c r="AC3" s="214">
        <f>COUNTIFS(DECKS!$C$3:$C$470,REF!$J3,DECKS!$E$3:$E$470,REF!AC$2)</f>
        <v>0</v>
      </c>
      <c r="AD3" s="214">
        <f>COUNTIFS(DECKS!$C$3:$C$470,REF!$J3,DECKS!$E$3:$E$470,REF!AD$2)</f>
        <v>0</v>
      </c>
      <c r="AE3" s="214">
        <f>COUNTIFS(DECKS!$C$3:$C$470,REF!$J3,DECKS!$E$3:$E$470,REF!AE$2)</f>
        <v>0</v>
      </c>
      <c r="AF3" s="214">
        <f>COUNTIFS(DECKS!$C$3:$C$470,REF!$J3,DECKS!$E$3:$E$470,REF!AF$2)</f>
        <v>0</v>
      </c>
      <c r="AG3" s="214">
        <f>COUNTIFS(DECKS!$C$3:$C$470,REF!$J3,DECKS!$E$3:$E$470,REF!AG$2)</f>
        <v>1</v>
      </c>
      <c r="AH3" s="214">
        <f>COUNTIFS(DECKS!$C$3:$C$470,REF!$J3,DECKS!$E$3:$E$470,REF!AH$2)</f>
        <v>0</v>
      </c>
      <c r="AI3" s="214">
        <f>COUNTIFS(DECKS!$C$3:$C$470,REF!$J3,DECKS!$E$3:$E$470,REF!AI$2)</f>
        <v>0</v>
      </c>
      <c r="AJ3" s="214">
        <f>COUNTIFS(DECKS!$C$3:$C$470,REF!$J3,DECKS!$E$3:$E$470,REF!AJ$2)</f>
        <v>0</v>
      </c>
      <c r="AK3" s="214">
        <f>COUNTIFS(DECKS!$C$3:$C$470,REF!$J3,DECKS!$E$3:$E$470,REF!AK$2)</f>
        <v>0</v>
      </c>
      <c r="AL3" s="214">
        <f>COUNTIFS(DECKS!$C$3:$C$470,REF!$J3,DECKS!$E$3:$E$470,REF!AL$2)</f>
        <v>0</v>
      </c>
      <c r="AM3" s="214">
        <f>COUNTIFS(DECKS!$C$3:$C$470,REF!$J3,DECKS!$E$3:$E$470,REF!AM$2)</f>
        <v>3</v>
      </c>
      <c r="AN3" s="214">
        <f>COUNTIFS(DECKS!$C$3:$C$470,REF!$J3,DECKS!$E$3:$E$470,REF!AN$2)</f>
        <v>0</v>
      </c>
      <c r="AO3" s="214">
        <f>COUNTIFS(DECKS!$C$3:$C$470,REF!$J3,DECKS!$E$3:$E$470,REF!AO$2)</f>
        <v>0</v>
      </c>
      <c r="AP3" s="214">
        <f>COUNTIFS(DECKS!$C$3:$C$470,REF!$J3,DECKS!$E$3:$E$470,REF!AP$2)</f>
        <v>0</v>
      </c>
    </row>
    <row r="4" ht="14.25" customHeight="1">
      <c r="A4" s="214"/>
      <c r="B4" s="225" t="s">
        <v>347</v>
      </c>
      <c r="C4" s="226" t="s">
        <v>346</v>
      </c>
      <c r="D4" s="218" t="str">
        <f t="array" ref="D4">XLOOKUP($L$35,$L$3:$L$33,$J$3:$J$33,"-",1,1)</f>
        <v>Combo</v>
      </c>
      <c r="E4" s="214"/>
      <c r="F4" s="227" t="s">
        <v>367</v>
      </c>
      <c r="G4" s="6">
        <v>4.0</v>
      </c>
      <c r="H4" s="214"/>
      <c r="I4" s="214"/>
      <c r="J4" s="221" t="s">
        <v>263</v>
      </c>
      <c r="K4" s="214">
        <f>COUNTIFS(DECKS!$C$3:$C$470,REF!$J4,DECKS!$E$3:$E$470,REF!K$2)</f>
        <v>1</v>
      </c>
      <c r="L4" s="214">
        <f>COUNTIFS(DECKS!$C$3:$C$470,REF!$J4,DECKS!$E$3:$E$470,REF!L$2)</f>
        <v>0</v>
      </c>
      <c r="M4" s="214">
        <f>COUNTIFS(DECKS!$C$3:$C$470,REF!$J4,DECKS!$E$3:$E$470,REF!M$2)</f>
        <v>0</v>
      </c>
      <c r="N4" s="214">
        <f>COUNTIFS(DECKS!$C$3:$C$470,REF!$J4,DECKS!$E$3:$E$470,REF!N$2)</f>
        <v>0</v>
      </c>
      <c r="O4" s="214">
        <f>COUNTIFS(DECKS!$C$3:$C$470,REF!$J4,DECKS!$E$3:$E$470,REF!O$2)</f>
        <v>0</v>
      </c>
      <c r="P4" s="214">
        <f>COUNTIFS(DECKS!$C$3:$C$470,REF!$J4,DECKS!$E$3:$E$470,REF!P$2)</f>
        <v>2</v>
      </c>
      <c r="Q4" s="214">
        <f>COUNTIFS(DECKS!$C$3:$C$470,REF!$J4,DECKS!$E$3:$E$470,REF!Q$2)</f>
        <v>0</v>
      </c>
      <c r="R4" s="214">
        <f>COUNTIFS(DECKS!$C$3:$C$470,REF!$J4,DECKS!$E$3:$E$470,REF!R$2)</f>
        <v>2</v>
      </c>
      <c r="S4" s="214">
        <f>COUNTIFS(DECKS!$C$3:$C$470,REF!$J4,DECKS!$E$3:$E$470,REF!S$2)</f>
        <v>0</v>
      </c>
      <c r="T4" s="214">
        <f>COUNTIFS(DECKS!$C$3:$C$470,REF!$J4,DECKS!$E$3:$E$470,REF!T$2)</f>
        <v>1</v>
      </c>
      <c r="U4" s="214">
        <f>COUNTIFS(DECKS!$C$3:$C$470,REF!$J4,DECKS!$E$3:$E$470,REF!U$2)</f>
        <v>0</v>
      </c>
      <c r="V4" s="214">
        <f>COUNTIFS(DECKS!$C$3:$C$470,REF!$J4,DECKS!$E$3:$E$470,REF!V$2)</f>
        <v>0</v>
      </c>
      <c r="W4" s="214">
        <f>COUNTIFS(DECKS!$C$3:$C$470,REF!$J4,DECKS!$E$3:$E$470,REF!W$2)</f>
        <v>0</v>
      </c>
      <c r="X4" s="214">
        <f>COUNTIFS(DECKS!$C$3:$C$470,REF!$J4,DECKS!$E$3:$E$470,REF!X$2)</f>
        <v>3</v>
      </c>
      <c r="Y4" s="214">
        <f>COUNTIFS(DECKS!$C$3:$C$470,REF!$J4,DECKS!$E$3:$E$470,REF!Y$2)</f>
        <v>0</v>
      </c>
      <c r="Z4" s="214">
        <f>COUNTIFS(DECKS!$C$3:$C$470,REF!$J4,DECKS!$E$3:$E$470,REF!Z$2)</f>
        <v>1</v>
      </c>
      <c r="AA4" s="214">
        <f>COUNTIFS(DECKS!$C$3:$C$470,REF!$J4,DECKS!$E$3:$E$470,REF!AA$2)</f>
        <v>0</v>
      </c>
      <c r="AB4" s="214">
        <f>COUNTIFS(DECKS!$C$3:$C$470,REF!$J4,DECKS!$E$3:$E$470,REF!AB$2)</f>
        <v>1</v>
      </c>
      <c r="AC4" s="214">
        <f>COUNTIFS(DECKS!$C$3:$C$470,REF!$J4,DECKS!$E$3:$E$470,REF!AC$2)</f>
        <v>0</v>
      </c>
      <c r="AD4" s="214">
        <f>COUNTIFS(DECKS!$C$3:$C$470,REF!$J4,DECKS!$E$3:$E$470,REF!AD$2)</f>
        <v>2</v>
      </c>
      <c r="AE4" s="214">
        <f>COUNTIFS(DECKS!$C$3:$C$470,REF!$J4,DECKS!$E$3:$E$470,REF!AE$2)</f>
        <v>0</v>
      </c>
      <c r="AF4" s="214">
        <f>COUNTIFS(DECKS!$C$3:$C$470,REF!$J4,DECKS!$E$3:$E$470,REF!AF$2)</f>
        <v>0</v>
      </c>
      <c r="AG4" s="214">
        <f>COUNTIFS(DECKS!$C$3:$C$470,REF!$J4,DECKS!$E$3:$E$470,REF!AG$2)</f>
        <v>0</v>
      </c>
      <c r="AH4" s="214">
        <f>COUNTIFS(DECKS!$C$3:$C$470,REF!$J4,DECKS!$E$3:$E$470,REF!AH$2)</f>
        <v>1</v>
      </c>
      <c r="AI4" s="214">
        <f>COUNTIFS(DECKS!$C$3:$C$470,REF!$J4,DECKS!$E$3:$E$470,REF!AI$2)</f>
        <v>0</v>
      </c>
      <c r="AJ4" s="214">
        <f>COUNTIFS(DECKS!$C$3:$C$470,REF!$J4,DECKS!$E$3:$E$470,REF!AJ$2)</f>
        <v>4</v>
      </c>
      <c r="AK4" s="214">
        <f>COUNTIFS(DECKS!$C$3:$C$470,REF!$J4,DECKS!$E$3:$E$470,REF!AK$2)</f>
        <v>0</v>
      </c>
      <c r="AL4" s="214">
        <f>COUNTIFS(DECKS!$C$3:$C$470,REF!$J4,DECKS!$E$3:$E$470,REF!AL$2)</f>
        <v>0</v>
      </c>
      <c r="AM4" s="214">
        <f>COUNTIFS(DECKS!$C$3:$C$470,REF!$J4,DECKS!$E$3:$E$470,REF!AM$2)</f>
        <v>0</v>
      </c>
      <c r="AN4" s="214">
        <f>COUNTIFS(DECKS!$C$3:$C$470,REF!$J4,DECKS!$E$3:$E$470,REF!AN$2)</f>
        <v>3</v>
      </c>
      <c r="AO4" s="214">
        <f>COUNTIFS(DECKS!$C$3:$C$470,REF!$J4,DECKS!$E$3:$E$470,REF!AO$2)</f>
        <v>0</v>
      </c>
      <c r="AP4" s="214">
        <f>COUNTIFS(DECKS!$C$3:$C$470,REF!$J4,DECKS!$E$3:$E$470,REF!AP$2)</f>
        <v>1</v>
      </c>
    </row>
    <row r="5" ht="14.25" customHeight="1">
      <c r="A5" s="214"/>
      <c r="B5" s="222" t="s">
        <v>291</v>
      </c>
      <c r="C5" s="223" t="s">
        <v>290</v>
      </c>
      <c r="D5" s="218" t="str">
        <f t="array" ref="D5">XLOOKUP($M$35,$M$3:$M$33,$J$3:$J$33,"-",1,1)</f>
        <v>Aggro</v>
      </c>
      <c r="E5" s="214"/>
      <c r="F5" s="228" t="s">
        <v>190</v>
      </c>
      <c r="G5" s="6">
        <v>3.0</v>
      </c>
      <c r="H5" s="214"/>
      <c r="I5" s="214"/>
      <c r="J5" s="220" t="s">
        <v>270</v>
      </c>
      <c r="K5" s="214">
        <f>COUNTIFS(DECKS!$C$3:$C$470,REF!$J5,DECKS!$E$3:$E$470,REF!K$2)</f>
        <v>3</v>
      </c>
      <c r="L5" s="214">
        <f>COUNTIFS(DECKS!$C$3:$C$470,REF!$J5,DECKS!$E$3:$E$470,REF!L$2)</f>
        <v>1</v>
      </c>
      <c r="M5" s="214">
        <f>COUNTIFS(DECKS!$C$3:$C$470,REF!$J5,DECKS!$E$3:$E$470,REF!M$2)</f>
        <v>0</v>
      </c>
      <c r="N5" s="214">
        <f>COUNTIFS(DECKS!$C$3:$C$470,REF!$J5,DECKS!$E$3:$E$470,REF!N$2)</f>
        <v>0</v>
      </c>
      <c r="O5" s="214">
        <f>COUNTIFS(DECKS!$C$3:$C$470,REF!$J5,DECKS!$E$3:$E$470,REF!O$2)</f>
        <v>0</v>
      </c>
      <c r="P5" s="214">
        <f>COUNTIFS(DECKS!$C$3:$C$470,REF!$J5,DECKS!$E$3:$E$470,REF!P$2)</f>
        <v>1</v>
      </c>
      <c r="Q5" s="214">
        <f>COUNTIFS(DECKS!$C$3:$C$470,REF!$J5,DECKS!$E$3:$E$470,REF!Q$2)</f>
        <v>0</v>
      </c>
      <c r="R5" s="214">
        <f>COUNTIFS(DECKS!$C$3:$C$470,REF!$J5,DECKS!$E$3:$E$470,REF!R$2)</f>
        <v>0</v>
      </c>
      <c r="S5" s="214">
        <f>COUNTIFS(DECKS!$C$3:$C$470,REF!$J5,DECKS!$E$3:$E$470,REF!S$2)</f>
        <v>0</v>
      </c>
      <c r="T5" s="214">
        <f>COUNTIFS(DECKS!$C$3:$C$470,REF!$J5,DECKS!$E$3:$E$470,REF!T$2)</f>
        <v>0</v>
      </c>
      <c r="U5" s="214">
        <f>COUNTIFS(DECKS!$C$3:$C$470,REF!$J5,DECKS!$E$3:$E$470,REF!U$2)</f>
        <v>0</v>
      </c>
      <c r="V5" s="214">
        <f>COUNTIFS(DECKS!$C$3:$C$470,REF!$J5,DECKS!$E$3:$E$470,REF!V$2)</f>
        <v>0</v>
      </c>
      <c r="W5" s="214">
        <f>COUNTIFS(DECKS!$C$3:$C$470,REF!$J5,DECKS!$E$3:$E$470,REF!W$2)</f>
        <v>2</v>
      </c>
      <c r="X5" s="214">
        <f>COUNTIFS(DECKS!$C$3:$C$470,REF!$J5,DECKS!$E$3:$E$470,REF!X$2)</f>
        <v>2</v>
      </c>
      <c r="Y5" s="214">
        <f>COUNTIFS(DECKS!$C$3:$C$470,REF!$J5,DECKS!$E$3:$E$470,REF!Y$2)</f>
        <v>0</v>
      </c>
      <c r="Z5" s="214">
        <f>COUNTIFS(DECKS!$C$3:$C$470,REF!$J5,DECKS!$E$3:$E$470,REF!Z$2)</f>
        <v>1</v>
      </c>
      <c r="AA5" s="214">
        <f>COUNTIFS(DECKS!$C$3:$C$470,REF!$J5,DECKS!$E$3:$E$470,REF!AA$2)</f>
        <v>0</v>
      </c>
      <c r="AB5" s="214">
        <f>COUNTIFS(DECKS!$C$3:$C$470,REF!$J5,DECKS!$E$3:$E$470,REF!AB$2)</f>
        <v>0</v>
      </c>
      <c r="AC5" s="214">
        <f>COUNTIFS(DECKS!$C$3:$C$470,REF!$J5,DECKS!$E$3:$E$470,REF!AC$2)</f>
        <v>0</v>
      </c>
      <c r="AD5" s="214">
        <f>COUNTIFS(DECKS!$C$3:$C$470,REF!$J5,DECKS!$E$3:$E$470,REF!AD$2)</f>
        <v>1</v>
      </c>
      <c r="AE5" s="214">
        <f>COUNTIFS(DECKS!$C$3:$C$470,REF!$J5,DECKS!$E$3:$E$470,REF!AE$2)</f>
        <v>1</v>
      </c>
      <c r="AF5" s="214">
        <f>COUNTIFS(DECKS!$C$3:$C$470,REF!$J5,DECKS!$E$3:$E$470,REF!AF$2)</f>
        <v>4</v>
      </c>
      <c r="AG5" s="214">
        <f>COUNTIFS(DECKS!$C$3:$C$470,REF!$J5,DECKS!$E$3:$E$470,REF!AG$2)</f>
        <v>0</v>
      </c>
      <c r="AH5" s="214">
        <f>COUNTIFS(DECKS!$C$3:$C$470,REF!$J5,DECKS!$E$3:$E$470,REF!AH$2)</f>
        <v>1</v>
      </c>
      <c r="AI5" s="214">
        <f>COUNTIFS(DECKS!$C$3:$C$470,REF!$J5,DECKS!$E$3:$E$470,REF!AI$2)</f>
        <v>0</v>
      </c>
      <c r="AJ5" s="214">
        <f>COUNTIFS(DECKS!$C$3:$C$470,REF!$J5,DECKS!$E$3:$E$470,REF!AJ$2)</f>
        <v>1</v>
      </c>
      <c r="AK5" s="214">
        <f>COUNTIFS(DECKS!$C$3:$C$470,REF!$J5,DECKS!$E$3:$E$470,REF!AK$2)</f>
        <v>0</v>
      </c>
      <c r="AL5" s="214">
        <f>COUNTIFS(DECKS!$C$3:$C$470,REF!$J5,DECKS!$E$3:$E$470,REF!AL$2)</f>
        <v>2</v>
      </c>
      <c r="AM5" s="214">
        <f>COUNTIFS(DECKS!$C$3:$C$470,REF!$J5,DECKS!$E$3:$E$470,REF!AM$2)</f>
        <v>0</v>
      </c>
      <c r="AN5" s="214">
        <f>COUNTIFS(DECKS!$C$3:$C$470,REF!$J5,DECKS!$E$3:$E$470,REF!AN$2)</f>
        <v>0</v>
      </c>
      <c r="AO5" s="214">
        <f>COUNTIFS(DECKS!$C$3:$C$470,REF!$J5,DECKS!$E$3:$E$470,REF!AO$2)</f>
        <v>0</v>
      </c>
      <c r="AP5" s="214">
        <f>COUNTIFS(DECKS!$C$3:$C$470,REF!$J5,DECKS!$E$3:$E$470,REF!AP$2)</f>
        <v>0</v>
      </c>
    </row>
    <row r="6" ht="14.25" customHeight="1">
      <c r="A6" s="214"/>
      <c r="B6" s="225" t="s">
        <v>319</v>
      </c>
      <c r="C6" s="226" t="s">
        <v>318</v>
      </c>
      <c r="D6" s="218" t="str">
        <f t="array" ref="D6">XLOOKUP($N$35,$N$3:$N$33,$J$3:$J$33,"-",1,1)</f>
        <v>Sacrifice</v>
      </c>
      <c r="E6" s="214"/>
      <c r="F6" s="229" t="s">
        <v>160</v>
      </c>
      <c r="G6" s="6">
        <v>2.0</v>
      </c>
      <c r="H6" s="214"/>
      <c r="I6" s="214"/>
      <c r="J6" s="221" t="s">
        <v>267</v>
      </c>
      <c r="K6" s="214">
        <f>COUNTIFS(DECKS!$C$3:$C$470,REF!$J6,DECKS!$E$3:$E$470,REF!K$2)</f>
        <v>0</v>
      </c>
      <c r="L6" s="214">
        <f>COUNTIFS(DECKS!$C$3:$C$470,REF!$J6,DECKS!$E$3:$E$470,REF!L$2)</f>
        <v>0</v>
      </c>
      <c r="M6" s="214">
        <f>COUNTIFS(DECKS!$C$3:$C$470,REF!$J6,DECKS!$E$3:$E$470,REF!M$2)</f>
        <v>0</v>
      </c>
      <c r="N6" s="214">
        <f>COUNTIFS(DECKS!$C$3:$C$470,REF!$J6,DECKS!$E$3:$E$470,REF!N$2)</f>
        <v>0</v>
      </c>
      <c r="O6" s="214">
        <f>COUNTIFS(DECKS!$C$3:$C$470,REF!$J6,DECKS!$E$3:$E$470,REF!O$2)</f>
        <v>0</v>
      </c>
      <c r="P6" s="214">
        <f>COUNTIFS(DECKS!$C$3:$C$470,REF!$J6,DECKS!$E$3:$E$470,REF!P$2)</f>
        <v>0</v>
      </c>
      <c r="Q6" s="214">
        <f>COUNTIFS(DECKS!$C$3:$C$470,REF!$J6,DECKS!$E$3:$E$470,REF!Q$2)</f>
        <v>0</v>
      </c>
      <c r="R6" s="214">
        <f>COUNTIFS(DECKS!$C$3:$C$470,REF!$J6,DECKS!$E$3:$E$470,REF!R$2)</f>
        <v>0</v>
      </c>
      <c r="S6" s="214">
        <f>COUNTIFS(DECKS!$C$3:$C$470,REF!$J6,DECKS!$E$3:$E$470,REF!S$2)</f>
        <v>0</v>
      </c>
      <c r="T6" s="214">
        <f>COUNTIFS(DECKS!$C$3:$C$470,REF!$J6,DECKS!$E$3:$E$470,REF!T$2)</f>
        <v>3</v>
      </c>
      <c r="U6" s="214">
        <f>COUNTIFS(DECKS!$C$3:$C$470,REF!$J6,DECKS!$E$3:$E$470,REF!U$2)</f>
        <v>0</v>
      </c>
      <c r="V6" s="214">
        <f>COUNTIFS(DECKS!$C$3:$C$470,REF!$J6,DECKS!$E$3:$E$470,REF!V$2)</f>
        <v>0</v>
      </c>
      <c r="W6" s="214">
        <f>COUNTIFS(DECKS!$C$3:$C$470,REF!$J6,DECKS!$E$3:$E$470,REF!W$2)</f>
        <v>0</v>
      </c>
      <c r="X6" s="214">
        <f>COUNTIFS(DECKS!$C$3:$C$470,REF!$J6,DECKS!$E$3:$E$470,REF!X$2)</f>
        <v>0</v>
      </c>
      <c r="Y6" s="214">
        <f>COUNTIFS(DECKS!$C$3:$C$470,REF!$J6,DECKS!$E$3:$E$470,REF!Y$2)</f>
        <v>0</v>
      </c>
      <c r="Z6" s="214">
        <f>COUNTIFS(DECKS!$C$3:$C$470,REF!$J6,DECKS!$E$3:$E$470,REF!Z$2)</f>
        <v>0</v>
      </c>
      <c r="AA6" s="214">
        <f>COUNTIFS(DECKS!$C$3:$C$470,REF!$J6,DECKS!$E$3:$E$470,REF!AA$2)</f>
        <v>0</v>
      </c>
      <c r="AB6" s="214">
        <f>COUNTIFS(DECKS!$C$3:$C$470,REF!$J6,DECKS!$E$3:$E$470,REF!AB$2)</f>
        <v>0</v>
      </c>
      <c r="AC6" s="214">
        <f>COUNTIFS(DECKS!$C$3:$C$470,REF!$J6,DECKS!$E$3:$E$470,REF!AC$2)</f>
        <v>0</v>
      </c>
      <c r="AD6" s="214">
        <f>COUNTIFS(DECKS!$C$3:$C$470,REF!$J6,DECKS!$E$3:$E$470,REF!AD$2)</f>
        <v>0</v>
      </c>
      <c r="AE6" s="214">
        <f>COUNTIFS(DECKS!$C$3:$C$470,REF!$J6,DECKS!$E$3:$E$470,REF!AE$2)</f>
        <v>0</v>
      </c>
      <c r="AF6" s="214">
        <f>COUNTIFS(DECKS!$C$3:$C$470,REF!$J6,DECKS!$E$3:$E$470,REF!AF$2)</f>
        <v>0</v>
      </c>
      <c r="AG6" s="214">
        <f>COUNTIFS(DECKS!$C$3:$C$470,REF!$J6,DECKS!$E$3:$E$470,REF!AG$2)</f>
        <v>0</v>
      </c>
      <c r="AH6" s="214">
        <f>COUNTIFS(DECKS!$C$3:$C$470,REF!$J6,DECKS!$E$3:$E$470,REF!AH$2)</f>
        <v>0</v>
      </c>
      <c r="AI6" s="214">
        <f>COUNTIFS(DECKS!$C$3:$C$470,REF!$J6,DECKS!$E$3:$E$470,REF!AI$2)</f>
        <v>0</v>
      </c>
      <c r="AJ6" s="214">
        <f>COUNTIFS(DECKS!$C$3:$C$470,REF!$J6,DECKS!$E$3:$E$470,REF!AJ$2)</f>
        <v>3</v>
      </c>
      <c r="AK6" s="214">
        <f>COUNTIFS(DECKS!$C$3:$C$470,REF!$J6,DECKS!$E$3:$E$470,REF!AK$2)</f>
        <v>0</v>
      </c>
      <c r="AL6" s="214">
        <f>COUNTIFS(DECKS!$C$3:$C$470,REF!$J6,DECKS!$E$3:$E$470,REF!AL$2)</f>
        <v>0</v>
      </c>
      <c r="AM6" s="214">
        <f>COUNTIFS(DECKS!$C$3:$C$470,REF!$J6,DECKS!$E$3:$E$470,REF!AM$2)</f>
        <v>0</v>
      </c>
      <c r="AN6" s="214">
        <f>COUNTIFS(DECKS!$C$3:$C$470,REF!$J6,DECKS!$E$3:$E$470,REF!AN$2)</f>
        <v>0</v>
      </c>
      <c r="AO6" s="214">
        <f>COUNTIFS(DECKS!$C$3:$C$470,REF!$J6,DECKS!$E$3:$E$470,REF!AO$2)</f>
        <v>0</v>
      </c>
      <c r="AP6" s="214">
        <f>COUNTIFS(DECKS!$C$3:$C$470,REF!$J6,DECKS!$E$3:$E$470,REF!AP$2)</f>
        <v>0</v>
      </c>
    </row>
    <row r="7" ht="14.25" customHeight="1">
      <c r="A7" s="214"/>
      <c r="B7" s="222" t="s">
        <v>289</v>
      </c>
      <c r="C7" s="223" t="s">
        <v>288</v>
      </c>
      <c r="D7" s="218" t="str">
        <f t="array" ref="D7">XLOOKUP($O$35,$O$3:$O$33,$J$3:$J$33,"-",1,1)</f>
        <v>Legends</v>
      </c>
      <c r="E7" s="214"/>
      <c r="F7" s="230" t="s">
        <v>161</v>
      </c>
      <c r="G7" s="6">
        <v>1.0</v>
      </c>
      <c r="H7" s="214"/>
      <c r="I7" s="214"/>
      <c r="J7" s="220" t="s">
        <v>264</v>
      </c>
      <c r="K7" s="214">
        <f>COUNTIFS(DECKS!$C$3:$C$470,REF!$J7,DECKS!$E$3:$E$470,REF!K$2)</f>
        <v>8</v>
      </c>
      <c r="L7" s="214">
        <f>COUNTIFS(DECKS!$C$3:$C$470,REF!$J7,DECKS!$E$3:$E$470,REF!L$2)</f>
        <v>0</v>
      </c>
      <c r="M7" s="214">
        <f>COUNTIFS(DECKS!$C$3:$C$470,REF!$J7,DECKS!$E$3:$E$470,REF!M$2)</f>
        <v>0</v>
      </c>
      <c r="N7" s="214">
        <f>COUNTIFS(DECKS!$C$3:$C$470,REF!$J7,DECKS!$E$3:$E$470,REF!N$2)</f>
        <v>1</v>
      </c>
      <c r="O7" s="214">
        <f>COUNTIFS(DECKS!$C$3:$C$470,REF!$J7,DECKS!$E$3:$E$470,REF!O$2)</f>
        <v>0</v>
      </c>
      <c r="P7" s="214">
        <f>COUNTIFS(DECKS!$C$3:$C$470,REF!$J7,DECKS!$E$3:$E$470,REF!P$2)</f>
        <v>4</v>
      </c>
      <c r="Q7" s="214">
        <f>COUNTIFS(DECKS!$C$3:$C$470,REF!$J7,DECKS!$E$3:$E$470,REF!Q$2)</f>
        <v>5</v>
      </c>
      <c r="R7" s="214">
        <f>COUNTIFS(DECKS!$C$3:$C$470,REF!$J7,DECKS!$E$3:$E$470,REF!R$2)</f>
        <v>3</v>
      </c>
      <c r="S7" s="214">
        <f>COUNTIFS(DECKS!$C$3:$C$470,REF!$J7,DECKS!$E$3:$E$470,REF!S$2)</f>
        <v>0</v>
      </c>
      <c r="T7" s="214">
        <f>COUNTIFS(DECKS!$C$3:$C$470,REF!$J7,DECKS!$E$3:$E$470,REF!T$2)</f>
        <v>0</v>
      </c>
      <c r="U7" s="214">
        <f>COUNTIFS(DECKS!$C$3:$C$470,REF!$J7,DECKS!$E$3:$E$470,REF!U$2)</f>
        <v>0</v>
      </c>
      <c r="V7" s="214">
        <f>COUNTIFS(DECKS!$C$3:$C$470,REF!$J7,DECKS!$E$3:$E$470,REF!V$2)</f>
        <v>7</v>
      </c>
      <c r="W7" s="214">
        <f>COUNTIFS(DECKS!$C$3:$C$470,REF!$J7,DECKS!$E$3:$E$470,REF!W$2)</f>
        <v>2</v>
      </c>
      <c r="X7" s="214">
        <f>COUNTIFS(DECKS!$C$3:$C$470,REF!$J7,DECKS!$E$3:$E$470,REF!X$2)</f>
        <v>3</v>
      </c>
      <c r="Y7" s="214">
        <f>COUNTIFS(DECKS!$C$3:$C$470,REF!$J7,DECKS!$E$3:$E$470,REF!Y$2)</f>
        <v>3</v>
      </c>
      <c r="Z7" s="214">
        <f>COUNTIFS(DECKS!$C$3:$C$470,REF!$J7,DECKS!$E$3:$E$470,REF!Z$2)</f>
        <v>4</v>
      </c>
      <c r="AA7" s="214">
        <f>COUNTIFS(DECKS!$C$3:$C$470,REF!$J7,DECKS!$E$3:$E$470,REF!AA$2)</f>
        <v>0</v>
      </c>
      <c r="AB7" s="214">
        <f>COUNTIFS(DECKS!$C$3:$C$470,REF!$J7,DECKS!$E$3:$E$470,REF!AB$2)</f>
        <v>7</v>
      </c>
      <c r="AC7" s="214">
        <f>COUNTIFS(DECKS!$C$3:$C$470,REF!$J7,DECKS!$E$3:$E$470,REF!AC$2)</f>
        <v>8</v>
      </c>
      <c r="AD7" s="214">
        <f>COUNTIFS(DECKS!$C$3:$C$470,REF!$J7,DECKS!$E$3:$E$470,REF!AD$2)</f>
        <v>4</v>
      </c>
      <c r="AE7" s="214">
        <f>COUNTIFS(DECKS!$C$3:$C$470,REF!$J7,DECKS!$E$3:$E$470,REF!AE$2)</f>
        <v>0</v>
      </c>
      <c r="AF7" s="214">
        <f>COUNTIFS(DECKS!$C$3:$C$470,REF!$J7,DECKS!$E$3:$E$470,REF!AF$2)</f>
        <v>2</v>
      </c>
      <c r="AG7" s="214">
        <f>COUNTIFS(DECKS!$C$3:$C$470,REF!$J7,DECKS!$E$3:$E$470,REF!AG$2)</f>
        <v>3</v>
      </c>
      <c r="AH7" s="214">
        <f>COUNTIFS(DECKS!$C$3:$C$470,REF!$J7,DECKS!$E$3:$E$470,REF!AH$2)</f>
        <v>3</v>
      </c>
      <c r="AI7" s="214">
        <f>COUNTIFS(DECKS!$C$3:$C$470,REF!$J7,DECKS!$E$3:$E$470,REF!AI$2)</f>
        <v>1</v>
      </c>
      <c r="AJ7" s="214">
        <f>COUNTIFS(DECKS!$C$3:$C$470,REF!$J7,DECKS!$E$3:$E$470,REF!AJ$2)</f>
        <v>10</v>
      </c>
      <c r="AK7" s="214">
        <f>COUNTIFS(DECKS!$C$3:$C$470,REF!$J7,DECKS!$E$3:$E$470,REF!AK$2)</f>
        <v>2</v>
      </c>
      <c r="AL7" s="214">
        <f>COUNTIFS(DECKS!$C$3:$C$470,REF!$J7,DECKS!$E$3:$E$470,REF!AL$2)</f>
        <v>2</v>
      </c>
      <c r="AM7" s="214">
        <f>COUNTIFS(DECKS!$C$3:$C$470,REF!$J7,DECKS!$E$3:$E$470,REF!AM$2)</f>
        <v>5</v>
      </c>
      <c r="AN7" s="214">
        <f>COUNTIFS(DECKS!$C$3:$C$470,REF!$J7,DECKS!$E$3:$E$470,REF!AN$2)</f>
        <v>2</v>
      </c>
      <c r="AO7" s="214">
        <f>COUNTIFS(DECKS!$C$3:$C$470,REF!$J7,DECKS!$E$3:$E$470,REF!AO$2)</f>
        <v>3</v>
      </c>
      <c r="AP7" s="214">
        <f>COUNTIFS(DECKS!$C$3:$C$470,REF!$J7,DECKS!$E$3:$E$470,REF!AP$2)</f>
        <v>0</v>
      </c>
    </row>
    <row r="8" ht="14.25" customHeight="1">
      <c r="A8" s="214"/>
      <c r="B8" s="225" t="s">
        <v>321</v>
      </c>
      <c r="C8" s="226" t="s">
        <v>320</v>
      </c>
      <c r="D8" s="218" t="str">
        <f t="array" ref="D8">XLOOKUP($P$35,$P$3:$P$33,$J$3:$J$33,"-",1,1)</f>
        <v>Typal</v>
      </c>
      <c r="E8" s="214"/>
      <c r="F8" s="214"/>
      <c r="G8" s="214"/>
      <c r="H8" s="214"/>
      <c r="I8" s="214"/>
      <c r="J8" s="221" t="s">
        <v>255</v>
      </c>
      <c r="K8" s="214">
        <f>COUNTIFS(DECKS!$C$3:$C$470,REF!$J8,DECKS!$E$3:$E$470,REF!K$2)</f>
        <v>2</v>
      </c>
      <c r="L8" s="214">
        <f>COUNTIFS(DECKS!$C$3:$C$470,REF!$J8,DECKS!$E$3:$E$470,REF!L$2)</f>
        <v>0</v>
      </c>
      <c r="M8" s="214">
        <f>COUNTIFS(DECKS!$C$3:$C$470,REF!$J8,DECKS!$E$3:$E$470,REF!M$2)</f>
        <v>0</v>
      </c>
      <c r="N8" s="214">
        <f>COUNTIFS(DECKS!$C$3:$C$470,REF!$J8,DECKS!$E$3:$E$470,REF!N$2)</f>
        <v>0</v>
      </c>
      <c r="O8" s="214">
        <f>COUNTIFS(DECKS!$C$3:$C$470,REF!$J8,DECKS!$E$3:$E$470,REF!O$2)</f>
        <v>0</v>
      </c>
      <c r="P8" s="214">
        <f>COUNTIFS(DECKS!$C$3:$C$470,REF!$J8,DECKS!$E$3:$E$470,REF!P$2)</f>
        <v>0</v>
      </c>
      <c r="Q8" s="214">
        <f>COUNTIFS(DECKS!$C$3:$C$470,REF!$J8,DECKS!$E$3:$E$470,REF!Q$2)</f>
        <v>0</v>
      </c>
      <c r="R8" s="214">
        <f>COUNTIFS(DECKS!$C$3:$C$470,REF!$J8,DECKS!$E$3:$E$470,REF!R$2)</f>
        <v>0</v>
      </c>
      <c r="S8" s="214">
        <f>COUNTIFS(DECKS!$C$3:$C$470,REF!$J8,DECKS!$E$3:$E$470,REF!S$2)</f>
        <v>1</v>
      </c>
      <c r="T8" s="214">
        <f>COUNTIFS(DECKS!$C$3:$C$470,REF!$J8,DECKS!$E$3:$E$470,REF!T$2)</f>
        <v>0</v>
      </c>
      <c r="U8" s="214">
        <f>COUNTIFS(DECKS!$C$3:$C$470,REF!$J8,DECKS!$E$3:$E$470,REF!U$2)</f>
        <v>0</v>
      </c>
      <c r="V8" s="214">
        <f>COUNTIFS(DECKS!$C$3:$C$470,REF!$J8,DECKS!$E$3:$E$470,REF!V$2)</f>
        <v>0</v>
      </c>
      <c r="W8" s="214">
        <f>COUNTIFS(DECKS!$C$3:$C$470,REF!$J8,DECKS!$E$3:$E$470,REF!W$2)</f>
        <v>0</v>
      </c>
      <c r="X8" s="214">
        <f>COUNTIFS(DECKS!$C$3:$C$470,REF!$J8,DECKS!$E$3:$E$470,REF!X$2)</f>
        <v>0</v>
      </c>
      <c r="Y8" s="214">
        <f>COUNTIFS(DECKS!$C$3:$C$470,REF!$J8,DECKS!$E$3:$E$470,REF!Y$2)</f>
        <v>0</v>
      </c>
      <c r="Z8" s="214">
        <f>COUNTIFS(DECKS!$C$3:$C$470,REF!$J8,DECKS!$E$3:$E$470,REF!Z$2)</f>
        <v>0</v>
      </c>
      <c r="AA8" s="214">
        <f>COUNTIFS(DECKS!$C$3:$C$470,REF!$J8,DECKS!$E$3:$E$470,REF!AA$2)</f>
        <v>0</v>
      </c>
      <c r="AB8" s="214">
        <f>COUNTIFS(DECKS!$C$3:$C$470,REF!$J8,DECKS!$E$3:$E$470,REF!AB$2)</f>
        <v>1</v>
      </c>
      <c r="AC8" s="214">
        <f>COUNTIFS(DECKS!$C$3:$C$470,REF!$J8,DECKS!$E$3:$E$470,REF!AC$2)</f>
        <v>0</v>
      </c>
      <c r="AD8" s="214">
        <f>COUNTIFS(DECKS!$C$3:$C$470,REF!$J8,DECKS!$E$3:$E$470,REF!AD$2)</f>
        <v>0</v>
      </c>
      <c r="AE8" s="214">
        <f>COUNTIFS(DECKS!$C$3:$C$470,REF!$J8,DECKS!$E$3:$E$470,REF!AE$2)</f>
        <v>1</v>
      </c>
      <c r="AF8" s="214">
        <f>COUNTIFS(DECKS!$C$3:$C$470,REF!$J8,DECKS!$E$3:$E$470,REF!AF$2)</f>
        <v>0</v>
      </c>
      <c r="AG8" s="214">
        <f>COUNTIFS(DECKS!$C$3:$C$470,REF!$J8,DECKS!$E$3:$E$470,REF!AG$2)</f>
        <v>1</v>
      </c>
      <c r="AH8" s="214">
        <f>COUNTIFS(DECKS!$C$3:$C$470,REF!$J8,DECKS!$E$3:$E$470,REF!AH$2)</f>
        <v>0</v>
      </c>
      <c r="AI8" s="214">
        <f>COUNTIFS(DECKS!$C$3:$C$470,REF!$J8,DECKS!$E$3:$E$470,REF!AI$2)</f>
        <v>1</v>
      </c>
      <c r="AJ8" s="214">
        <f>COUNTIFS(DECKS!$C$3:$C$470,REF!$J8,DECKS!$E$3:$E$470,REF!AJ$2)</f>
        <v>0</v>
      </c>
      <c r="AK8" s="214">
        <f>COUNTIFS(DECKS!$C$3:$C$470,REF!$J8,DECKS!$E$3:$E$470,REF!AK$2)</f>
        <v>0</v>
      </c>
      <c r="AL8" s="214">
        <f>COUNTIFS(DECKS!$C$3:$C$470,REF!$J8,DECKS!$E$3:$E$470,REF!AL$2)</f>
        <v>0</v>
      </c>
      <c r="AM8" s="214">
        <f>COUNTIFS(DECKS!$C$3:$C$470,REF!$J8,DECKS!$E$3:$E$470,REF!AM$2)</f>
        <v>0</v>
      </c>
      <c r="AN8" s="214">
        <f>COUNTIFS(DECKS!$C$3:$C$470,REF!$J8,DECKS!$E$3:$E$470,REF!AN$2)</f>
        <v>0</v>
      </c>
      <c r="AO8" s="214">
        <f>COUNTIFS(DECKS!$C$3:$C$470,REF!$J8,DECKS!$E$3:$E$470,REF!AO$2)</f>
        <v>0</v>
      </c>
      <c r="AP8" s="214">
        <f>COUNTIFS(DECKS!$C$3:$C$470,REF!$J8,DECKS!$E$3:$E$470,REF!AP$2)</f>
        <v>0</v>
      </c>
    </row>
    <row r="9" ht="14.25" customHeight="1">
      <c r="A9" s="214"/>
      <c r="B9" s="222" t="s">
        <v>301</v>
      </c>
      <c r="C9" s="223" t="s">
        <v>300</v>
      </c>
      <c r="D9" s="218" t="str">
        <f t="array" ref="D9">XLOOKUP($Q$35,$Q$3:$Q$33,$J$3:$J$33,"-",1,1)</f>
        <v>Typal</v>
      </c>
      <c r="E9" s="214"/>
      <c r="F9" s="214"/>
      <c r="G9" s="214"/>
      <c r="H9" s="214"/>
      <c r="I9" s="214"/>
      <c r="J9" s="220" t="s">
        <v>257</v>
      </c>
      <c r="K9" s="214">
        <f>COUNTIFS(DECKS!$C$3:$C$470,REF!$J9,DECKS!$E$3:$E$470,REF!K$2)</f>
        <v>0</v>
      </c>
      <c r="L9" s="214">
        <f>COUNTIFS(DECKS!$C$3:$C$470,REF!$J9,DECKS!$E$3:$E$470,REF!L$2)</f>
        <v>0</v>
      </c>
      <c r="M9" s="214">
        <f>COUNTIFS(DECKS!$C$3:$C$470,REF!$J9,DECKS!$E$3:$E$470,REF!M$2)</f>
        <v>0</v>
      </c>
      <c r="N9" s="214">
        <f>COUNTIFS(DECKS!$C$3:$C$470,REF!$J9,DECKS!$E$3:$E$470,REF!N$2)</f>
        <v>0</v>
      </c>
      <c r="O9" s="214">
        <f>COUNTIFS(DECKS!$C$3:$C$470,REF!$J9,DECKS!$E$3:$E$470,REF!O$2)</f>
        <v>0</v>
      </c>
      <c r="P9" s="214">
        <f>COUNTIFS(DECKS!$C$3:$C$470,REF!$J9,DECKS!$E$3:$E$470,REF!P$2)</f>
        <v>4</v>
      </c>
      <c r="Q9" s="214">
        <f>COUNTIFS(DECKS!$C$3:$C$470,REF!$J9,DECKS!$E$3:$E$470,REF!Q$2)</f>
        <v>1</v>
      </c>
      <c r="R9" s="214">
        <f>COUNTIFS(DECKS!$C$3:$C$470,REF!$J9,DECKS!$E$3:$E$470,REF!R$2)</f>
        <v>1</v>
      </c>
      <c r="S9" s="214">
        <f>COUNTIFS(DECKS!$C$3:$C$470,REF!$J9,DECKS!$E$3:$E$470,REF!S$2)</f>
        <v>0</v>
      </c>
      <c r="T9" s="214">
        <f>COUNTIFS(DECKS!$C$3:$C$470,REF!$J9,DECKS!$E$3:$E$470,REF!T$2)</f>
        <v>0</v>
      </c>
      <c r="U9" s="214">
        <f>COUNTIFS(DECKS!$C$3:$C$470,REF!$J9,DECKS!$E$3:$E$470,REF!U$2)</f>
        <v>0</v>
      </c>
      <c r="V9" s="214">
        <f>COUNTIFS(DECKS!$C$3:$C$470,REF!$J9,DECKS!$E$3:$E$470,REF!V$2)</f>
        <v>0</v>
      </c>
      <c r="W9" s="214">
        <f>COUNTIFS(DECKS!$C$3:$C$470,REF!$J9,DECKS!$E$3:$E$470,REF!W$2)</f>
        <v>1</v>
      </c>
      <c r="X9" s="214">
        <f>COUNTIFS(DECKS!$C$3:$C$470,REF!$J9,DECKS!$E$3:$E$470,REF!X$2)</f>
        <v>0</v>
      </c>
      <c r="Y9" s="214">
        <f>COUNTIFS(DECKS!$C$3:$C$470,REF!$J9,DECKS!$E$3:$E$470,REF!Y$2)</f>
        <v>0</v>
      </c>
      <c r="Z9" s="214">
        <f>COUNTIFS(DECKS!$C$3:$C$470,REF!$J9,DECKS!$E$3:$E$470,REF!Z$2)</f>
        <v>0</v>
      </c>
      <c r="AA9" s="214">
        <f>COUNTIFS(DECKS!$C$3:$C$470,REF!$J9,DECKS!$E$3:$E$470,REF!AA$2)</f>
        <v>0</v>
      </c>
      <c r="AB9" s="214">
        <f>COUNTIFS(DECKS!$C$3:$C$470,REF!$J9,DECKS!$E$3:$E$470,REF!AB$2)</f>
        <v>5</v>
      </c>
      <c r="AC9" s="214">
        <f>COUNTIFS(DECKS!$C$3:$C$470,REF!$J9,DECKS!$E$3:$E$470,REF!AC$2)</f>
        <v>0</v>
      </c>
      <c r="AD9" s="214">
        <f>COUNTIFS(DECKS!$C$3:$C$470,REF!$J9,DECKS!$E$3:$E$470,REF!AD$2)</f>
        <v>0</v>
      </c>
      <c r="AE9" s="214">
        <f>COUNTIFS(DECKS!$C$3:$C$470,REF!$J9,DECKS!$E$3:$E$470,REF!AE$2)</f>
        <v>4</v>
      </c>
      <c r="AF9" s="214">
        <f>COUNTIFS(DECKS!$C$3:$C$470,REF!$J9,DECKS!$E$3:$E$470,REF!AF$2)</f>
        <v>8</v>
      </c>
      <c r="AG9" s="214">
        <f>COUNTIFS(DECKS!$C$3:$C$470,REF!$J9,DECKS!$E$3:$E$470,REF!AG$2)</f>
        <v>1</v>
      </c>
      <c r="AH9" s="214">
        <f>COUNTIFS(DECKS!$C$3:$C$470,REF!$J9,DECKS!$E$3:$E$470,REF!AH$2)</f>
        <v>3</v>
      </c>
      <c r="AI9" s="214">
        <f>COUNTIFS(DECKS!$C$3:$C$470,REF!$J9,DECKS!$E$3:$E$470,REF!AI$2)</f>
        <v>0</v>
      </c>
      <c r="AJ9" s="214">
        <f>COUNTIFS(DECKS!$C$3:$C$470,REF!$J9,DECKS!$E$3:$E$470,REF!AJ$2)</f>
        <v>0</v>
      </c>
      <c r="AK9" s="214">
        <f>COUNTIFS(DECKS!$C$3:$C$470,REF!$J9,DECKS!$E$3:$E$470,REF!AK$2)</f>
        <v>0</v>
      </c>
      <c r="AL9" s="214">
        <f>COUNTIFS(DECKS!$C$3:$C$470,REF!$J9,DECKS!$E$3:$E$470,REF!AL$2)</f>
        <v>0</v>
      </c>
      <c r="AM9" s="214">
        <f>COUNTIFS(DECKS!$C$3:$C$470,REF!$J9,DECKS!$E$3:$E$470,REF!AM$2)</f>
        <v>1</v>
      </c>
      <c r="AN9" s="214">
        <f>COUNTIFS(DECKS!$C$3:$C$470,REF!$J9,DECKS!$E$3:$E$470,REF!AN$2)</f>
        <v>0</v>
      </c>
      <c r="AO9" s="214">
        <f>COUNTIFS(DECKS!$C$3:$C$470,REF!$J9,DECKS!$E$3:$E$470,REF!AO$2)</f>
        <v>0</v>
      </c>
      <c r="AP9" s="214">
        <f>COUNTIFS(DECKS!$C$3:$C$470,REF!$J9,DECKS!$E$3:$E$470,REF!AP$2)</f>
        <v>0</v>
      </c>
    </row>
    <row r="10" ht="14.25" customHeight="1">
      <c r="A10" s="214"/>
      <c r="B10" s="225" t="s">
        <v>333</v>
      </c>
      <c r="C10" s="226" t="s">
        <v>332</v>
      </c>
      <c r="D10" s="218" t="str">
        <f t="array" ref="D10">XLOOKUP($R$35,$R$3:$R$33,$J$3:$J$33,"-",1,1)</f>
        <v>Typal</v>
      </c>
      <c r="E10" s="214"/>
      <c r="F10" s="214"/>
      <c r="G10" s="214"/>
      <c r="H10" s="214"/>
      <c r="I10" s="214"/>
      <c r="J10" s="221" t="s">
        <v>262</v>
      </c>
      <c r="K10" s="214">
        <f>COUNTIFS(DECKS!$C$3:$C$470,REF!$J10,DECKS!$E$3:$E$470,REF!K$2)</f>
        <v>0</v>
      </c>
      <c r="L10" s="214">
        <f>COUNTIFS(DECKS!$C$3:$C$470,REF!$J10,DECKS!$E$3:$E$470,REF!L$2)</f>
        <v>0</v>
      </c>
      <c r="M10" s="214">
        <f>COUNTIFS(DECKS!$C$3:$C$470,REF!$J10,DECKS!$E$3:$E$470,REF!M$2)</f>
        <v>3</v>
      </c>
      <c r="N10" s="214">
        <f>COUNTIFS(DECKS!$C$3:$C$470,REF!$J10,DECKS!$E$3:$E$470,REF!N$2)</f>
        <v>0</v>
      </c>
      <c r="O10" s="214">
        <f>COUNTIFS(DECKS!$C$3:$C$470,REF!$J10,DECKS!$E$3:$E$470,REF!O$2)</f>
        <v>0</v>
      </c>
      <c r="P10" s="214">
        <f>COUNTIFS(DECKS!$C$3:$C$470,REF!$J10,DECKS!$E$3:$E$470,REF!P$2)</f>
        <v>0</v>
      </c>
      <c r="Q10" s="214">
        <f>COUNTIFS(DECKS!$C$3:$C$470,REF!$J10,DECKS!$E$3:$E$470,REF!Q$2)</f>
        <v>1</v>
      </c>
      <c r="R10" s="214">
        <f>COUNTIFS(DECKS!$C$3:$C$470,REF!$J10,DECKS!$E$3:$E$470,REF!R$2)</f>
        <v>0</v>
      </c>
      <c r="S10" s="214">
        <f>COUNTIFS(DECKS!$C$3:$C$470,REF!$J10,DECKS!$E$3:$E$470,REF!S$2)</f>
        <v>0</v>
      </c>
      <c r="T10" s="214">
        <f>COUNTIFS(DECKS!$C$3:$C$470,REF!$J10,DECKS!$E$3:$E$470,REF!T$2)</f>
        <v>0</v>
      </c>
      <c r="U10" s="214">
        <f>COUNTIFS(DECKS!$C$3:$C$470,REF!$J10,DECKS!$E$3:$E$470,REF!U$2)</f>
        <v>0</v>
      </c>
      <c r="V10" s="214">
        <f>COUNTIFS(DECKS!$C$3:$C$470,REF!$J10,DECKS!$E$3:$E$470,REF!V$2)</f>
        <v>0</v>
      </c>
      <c r="W10" s="214">
        <f>COUNTIFS(DECKS!$C$3:$C$470,REF!$J10,DECKS!$E$3:$E$470,REF!W$2)</f>
        <v>2</v>
      </c>
      <c r="X10" s="214">
        <f>COUNTIFS(DECKS!$C$3:$C$470,REF!$J10,DECKS!$E$3:$E$470,REF!X$2)</f>
        <v>0</v>
      </c>
      <c r="Y10" s="214">
        <f>COUNTIFS(DECKS!$C$3:$C$470,REF!$J10,DECKS!$E$3:$E$470,REF!Y$2)</f>
        <v>0</v>
      </c>
      <c r="Z10" s="214">
        <f>COUNTIFS(DECKS!$C$3:$C$470,REF!$J10,DECKS!$E$3:$E$470,REF!Z$2)</f>
        <v>1</v>
      </c>
      <c r="AA10" s="214">
        <f>COUNTIFS(DECKS!$C$3:$C$470,REF!$J10,DECKS!$E$3:$E$470,REF!AA$2)</f>
        <v>0</v>
      </c>
      <c r="AB10" s="214">
        <f>COUNTIFS(DECKS!$C$3:$C$470,REF!$J10,DECKS!$E$3:$E$470,REF!AB$2)</f>
        <v>0</v>
      </c>
      <c r="AC10" s="214">
        <f>COUNTIFS(DECKS!$C$3:$C$470,REF!$J10,DECKS!$E$3:$E$470,REF!AC$2)</f>
        <v>6</v>
      </c>
      <c r="AD10" s="214">
        <f>COUNTIFS(DECKS!$C$3:$C$470,REF!$J10,DECKS!$E$3:$E$470,REF!AD$2)</f>
        <v>0</v>
      </c>
      <c r="AE10" s="214">
        <f>COUNTIFS(DECKS!$C$3:$C$470,REF!$J10,DECKS!$E$3:$E$470,REF!AE$2)</f>
        <v>0</v>
      </c>
      <c r="AF10" s="214">
        <f>COUNTIFS(DECKS!$C$3:$C$470,REF!$J10,DECKS!$E$3:$E$470,REF!AF$2)</f>
        <v>0</v>
      </c>
      <c r="AG10" s="214">
        <f>COUNTIFS(DECKS!$C$3:$C$470,REF!$J10,DECKS!$E$3:$E$470,REF!AG$2)</f>
        <v>5</v>
      </c>
      <c r="AH10" s="214">
        <f>COUNTIFS(DECKS!$C$3:$C$470,REF!$J10,DECKS!$E$3:$E$470,REF!AH$2)</f>
        <v>2</v>
      </c>
      <c r="AI10" s="214">
        <f>COUNTIFS(DECKS!$C$3:$C$470,REF!$J10,DECKS!$E$3:$E$470,REF!AI$2)</f>
        <v>0</v>
      </c>
      <c r="AJ10" s="214">
        <f>COUNTIFS(DECKS!$C$3:$C$470,REF!$J10,DECKS!$E$3:$E$470,REF!AJ$2)</f>
        <v>0</v>
      </c>
      <c r="AK10" s="214">
        <f>COUNTIFS(DECKS!$C$3:$C$470,REF!$J10,DECKS!$E$3:$E$470,REF!AK$2)</f>
        <v>0</v>
      </c>
      <c r="AL10" s="214">
        <f>COUNTIFS(DECKS!$C$3:$C$470,REF!$J10,DECKS!$E$3:$E$470,REF!AL$2)</f>
        <v>0</v>
      </c>
      <c r="AM10" s="214">
        <f>COUNTIFS(DECKS!$C$3:$C$470,REF!$J10,DECKS!$E$3:$E$470,REF!AM$2)</f>
        <v>0</v>
      </c>
      <c r="AN10" s="214">
        <f>COUNTIFS(DECKS!$C$3:$C$470,REF!$J10,DECKS!$E$3:$E$470,REF!AN$2)</f>
        <v>0</v>
      </c>
      <c r="AO10" s="214">
        <f>COUNTIFS(DECKS!$C$3:$C$470,REF!$J10,DECKS!$E$3:$E$470,REF!AO$2)</f>
        <v>1</v>
      </c>
      <c r="AP10" s="214">
        <f>COUNTIFS(DECKS!$C$3:$C$470,REF!$J10,DECKS!$E$3:$E$470,REF!AP$2)</f>
        <v>0</v>
      </c>
    </row>
    <row r="11" ht="14.25" customHeight="1">
      <c r="A11" s="214"/>
      <c r="B11" s="222" t="s">
        <v>293</v>
      </c>
      <c r="C11" s="223" t="s">
        <v>292</v>
      </c>
      <c r="D11" s="218" t="str">
        <f t="array" ref="D11">XLOOKUP($S$35,$S$3:$S$33,$J$3:$J$33,"-",1,1)</f>
        <v>Planeswalkers</v>
      </c>
      <c r="E11" s="214"/>
      <c r="F11" s="214"/>
      <c r="G11" s="214"/>
      <c r="H11" s="214"/>
      <c r="I11" s="214"/>
      <c r="J11" s="220" t="s">
        <v>252</v>
      </c>
      <c r="K11" s="214">
        <f>COUNTIFS(DECKS!$C$3:$C$470,REF!$J11,DECKS!$E$3:$E$470,REF!K$2)</f>
        <v>0</v>
      </c>
      <c r="L11" s="214">
        <f>COUNTIFS(DECKS!$C$3:$C$470,REF!$J11,DECKS!$E$3:$E$470,REF!L$2)</f>
        <v>0</v>
      </c>
      <c r="M11" s="214">
        <f>COUNTIFS(DECKS!$C$3:$C$470,REF!$J11,DECKS!$E$3:$E$470,REF!M$2)</f>
        <v>0</v>
      </c>
      <c r="N11" s="214">
        <f>COUNTIFS(DECKS!$C$3:$C$470,REF!$J11,DECKS!$E$3:$E$470,REF!N$2)</f>
        <v>0</v>
      </c>
      <c r="O11" s="214">
        <f>COUNTIFS(DECKS!$C$3:$C$470,REF!$J11,DECKS!$E$3:$E$470,REF!O$2)</f>
        <v>0</v>
      </c>
      <c r="P11" s="214">
        <f>COUNTIFS(DECKS!$C$3:$C$470,REF!$J11,DECKS!$E$3:$E$470,REF!P$2)</f>
        <v>2</v>
      </c>
      <c r="Q11" s="214">
        <f>COUNTIFS(DECKS!$C$3:$C$470,REF!$J11,DECKS!$E$3:$E$470,REF!Q$2)</f>
        <v>0</v>
      </c>
      <c r="R11" s="214">
        <f>COUNTIFS(DECKS!$C$3:$C$470,REF!$J11,DECKS!$E$3:$E$470,REF!R$2)</f>
        <v>0</v>
      </c>
      <c r="S11" s="214">
        <f>COUNTIFS(DECKS!$C$3:$C$470,REF!$J11,DECKS!$E$3:$E$470,REF!S$2)</f>
        <v>0</v>
      </c>
      <c r="T11" s="214">
        <f>COUNTIFS(DECKS!$C$3:$C$470,REF!$J11,DECKS!$E$3:$E$470,REF!T$2)</f>
        <v>0</v>
      </c>
      <c r="U11" s="214">
        <f>COUNTIFS(DECKS!$C$3:$C$470,REF!$J11,DECKS!$E$3:$E$470,REF!U$2)</f>
        <v>0</v>
      </c>
      <c r="V11" s="214">
        <f>COUNTIFS(DECKS!$C$3:$C$470,REF!$J11,DECKS!$E$3:$E$470,REF!V$2)</f>
        <v>0</v>
      </c>
      <c r="W11" s="214">
        <f>COUNTIFS(DECKS!$C$3:$C$470,REF!$J11,DECKS!$E$3:$E$470,REF!W$2)</f>
        <v>0</v>
      </c>
      <c r="X11" s="214">
        <f>COUNTIFS(DECKS!$C$3:$C$470,REF!$J11,DECKS!$E$3:$E$470,REF!X$2)</f>
        <v>0</v>
      </c>
      <c r="Y11" s="214">
        <f>COUNTIFS(DECKS!$C$3:$C$470,REF!$J11,DECKS!$E$3:$E$470,REF!Y$2)</f>
        <v>0</v>
      </c>
      <c r="Z11" s="214">
        <f>COUNTIFS(DECKS!$C$3:$C$470,REF!$J11,DECKS!$E$3:$E$470,REF!Z$2)</f>
        <v>0</v>
      </c>
      <c r="AA11" s="214">
        <f>COUNTIFS(DECKS!$C$3:$C$470,REF!$J11,DECKS!$E$3:$E$470,REF!AA$2)</f>
        <v>0</v>
      </c>
      <c r="AB11" s="214">
        <f>COUNTIFS(DECKS!$C$3:$C$470,REF!$J11,DECKS!$E$3:$E$470,REF!AB$2)</f>
        <v>0</v>
      </c>
      <c r="AC11" s="214">
        <f>COUNTIFS(DECKS!$C$3:$C$470,REF!$J11,DECKS!$E$3:$E$470,REF!AC$2)</f>
        <v>0</v>
      </c>
      <c r="AD11" s="214">
        <f>COUNTIFS(DECKS!$C$3:$C$470,REF!$J11,DECKS!$E$3:$E$470,REF!AD$2)</f>
        <v>0</v>
      </c>
      <c r="AE11" s="214">
        <f>COUNTIFS(DECKS!$C$3:$C$470,REF!$J11,DECKS!$E$3:$E$470,REF!AE$2)</f>
        <v>0</v>
      </c>
      <c r="AF11" s="214">
        <f>COUNTIFS(DECKS!$C$3:$C$470,REF!$J11,DECKS!$E$3:$E$470,REF!AF$2)</f>
        <v>2</v>
      </c>
      <c r="AG11" s="214">
        <f>COUNTIFS(DECKS!$C$3:$C$470,REF!$J11,DECKS!$E$3:$E$470,REF!AG$2)</f>
        <v>0</v>
      </c>
      <c r="AH11" s="214">
        <f>COUNTIFS(DECKS!$C$3:$C$470,REF!$J11,DECKS!$E$3:$E$470,REF!AH$2)</f>
        <v>0</v>
      </c>
      <c r="AI11" s="214">
        <f>COUNTIFS(DECKS!$C$3:$C$470,REF!$J11,DECKS!$E$3:$E$470,REF!AI$2)</f>
        <v>0</v>
      </c>
      <c r="AJ11" s="214">
        <f>COUNTIFS(DECKS!$C$3:$C$470,REF!$J11,DECKS!$E$3:$E$470,REF!AJ$2)</f>
        <v>0</v>
      </c>
      <c r="AK11" s="214">
        <f>COUNTIFS(DECKS!$C$3:$C$470,REF!$J11,DECKS!$E$3:$E$470,REF!AK$2)</f>
        <v>0</v>
      </c>
      <c r="AL11" s="214">
        <f>COUNTIFS(DECKS!$C$3:$C$470,REF!$J11,DECKS!$E$3:$E$470,REF!AL$2)</f>
        <v>0</v>
      </c>
      <c r="AM11" s="214">
        <f>COUNTIFS(DECKS!$C$3:$C$470,REF!$J11,DECKS!$E$3:$E$470,REF!AM$2)</f>
        <v>0</v>
      </c>
      <c r="AN11" s="214">
        <f>COUNTIFS(DECKS!$C$3:$C$470,REF!$J11,DECKS!$E$3:$E$470,REF!AN$2)</f>
        <v>0</v>
      </c>
      <c r="AO11" s="214">
        <f>COUNTIFS(DECKS!$C$3:$C$470,REF!$J11,DECKS!$E$3:$E$470,REF!AO$2)</f>
        <v>0</v>
      </c>
      <c r="AP11" s="214">
        <f>COUNTIFS(DECKS!$C$3:$C$470,REF!$J11,DECKS!$E$3:$E$470,REF!AP$2)</f>
        <v>0</v>
      </c>
    </row>
    <row r="12" ht="14.25" customHeight="1">
      <c r="A12" s="214"/>
      <c r="B12" s="225" t="s">
        <v>345</v>
      </c>
      <c r="C12" s="226" t="s">
        <v>344</v>
      </c>
      <c r="D12" s="218" t="str">
        <f t="array" ref="D12">XLOOKUP($T$35,$T$3:$T$33,$J$3:$J$33,"-",1,1)</f>
        <v>Other</v>
      </c>
      <c r="E12" s="214"/>
      <c r="F12" s="214"/>
      <c r="G12" s="214"/>
      <c r="H12" s="214"/>
      <c r="I12" s="214"/>
      <c r="J12" s="221" t="s">
        <v>256</v>
      </c>
      <c r="K12" s="214">
        <f>COUNTIFS(DECKS!$C$3:$C$470,REF!$J12,DECKS!$E$3:$E$470,REF!K$2)</f>
        <v>1</v>
      </c>
      <c r="L12" s="214">
        <f>COUNTIFS(DECKS!$C$3:$C$470,REF!$J12,DECKS!$E$3:$E$470,REF!L$2)</f>
        <v>0</v>
      </c>
      <c r="M12" s="214">
        <f>COUNTIFS(DECKS!$C$3:$C$470,REF!$J12,DECKS!$E$3:$E$470,REF!M$2)</f>
        <v>0</v>
      </c>
      <c r="N12" s="214">
        <f>COUNTIFS(DECKS!$C$3:$C$470,REF!$J12,DECKS!$E$3:$E$470,REF!N$2)</f>
        <v>0</v>
      </c>
      <c r="O12" s="214">
        <f>COUNTIFS(DECKS!$C$3:$C$470,REF!$J12,DECKS!$E$3:$E$470,REF!O$2)</f>
        <v>0</v>
      </c>
      <c r="P12" s="214">
        <f>COUNTIFS(DECKS!$C$3:$C$470,REF!$J12,DECKS!$E$3:$E$470,REF!P$2)</f>
        <v>0</v>
      </c>
      <c r="Q12" s="214">
        <f>COUNTIFS(DECKS!$C$3:$C$470,REF!$J12,DECKS!$E$3:$E$470,REF!Q$2)</f>
        <v>0</v>
      </c>
      <c r="R12" s="214">
        <f>COUNTIFS(DECKS!$C$3:$C$470,REF!$J12,DECKS!$E$3:$E$470,REF!R$2)</f>
        <v>2</v>
      </c>
      <c r="S12" s="214">
        <f>COUNTIFS(DECKS!$C$3:$C$470,REF!$J12,DECKS!$E$3:$E$470,REF!S$2)</f>
        <v>0</v>
      </c>
      <c r="T12" s="214">
        <f>COUNTIFS(DECKS!$C$3:$C$470,REF!$J12,DECKS!$E$3:$E$470,REF!T$2)</f>
        <v>2</v>
      </c>
      <c r="U12" s="214">
        <f>COUNTIFS(DECKS!$C$3:$C$470,REF!$J12,DECKS!$E$3:$E$470,REF!U$2)</f>
        <v>2</v>
      </c>
      <c r="V12" s="214">
        <f>COUNTIFS(DECKS!$C$3:$C$470,REF!$J12,DECKS!$E$3:$E$470,REF!V$2)</f>
        <v>1</v>
      </c>
      <c r="W12" s="214">
        <f>COUNTIFS(DECKS!$C$3:$C$470,REF!$J12,DECKS!$E$3:$E$470,REF!W$2)</f>
        <v>1</v>
      </c>
      <c r="X12" s="214">
        <f>COUNTIFS(DECKS!$C$3:$C$470,REF!$J12,DECKS!$E$3:$E$470,REF!X$2)</f>
        <v>0</v>
      </c>
      <c r="Y12" s="214">
        <f>COUNTIFS(DECKS!$C$3:$C$470,REF!$J12,DECKS!$E$3:$E$470,REF!Y$2)</f>
        <v>0</v>
      </c>
      <c r="Z12" s="214">
        <f>COUNTIFS(DECKS!$C$3:$C$470,REF!$J12,DECKS!$E$3:$E$470,REF!Z$2)</f>
        <v>0</v>
      </c>
      <c r="AA12" s="214">
        <f>COUNTIFS(DECKS!$C$3:$C$470,REF!$J12,DECKS!$E$3:$E$470,REF!AA$2)</f>
        <v>0</v>
      </c>
      <c r="AB12" s="214">
        <f>COUNTIFS(DECKS!$C$3:$C$470,REF!$J12,DECKS!$E$3:$E$470,REF!AB$2)</f>
        <v>1</v>
      </c>
      <c r="AC12" s="214">
        <f>COUNTIFS(DECKS!$C$3:$C$470,REF!$J12,DECKS!$E$3:$E$470,REF!AC$2)</f>
        <v>0</v>
      </c>
      <c r="AD12" s="214">
        <f>COUNTIFS(DECKS!$C$3:$C$470,REF!$J12,DECKS!$E$3:$E$470,REF!AD$2)</f>
        <v>0</v>
      </c>
      <c r="AE12" s="214">
        <f>COUNTIFS(DECKS!$C$3:$C$470,REF!$J12,DECKS!$E$3:$E$470,REF!AE$2)</f>
        <v>0</v>
      </c>
      <c r="AF12" s="214">
        <f>COUNTIFS(DECKS!$C$3:$C$470,REF!$J12,DECKS!$E$3:$E$470,REF!AF$2)</f>
        <v>0</v>
      </c>
      <c r="AG12" s="214">
        <f>COUNTIFS(DECKS!$C$3:$C$470,REF!$J12,DECKS!$E$3:$E$470,REF!AG$2)</f>
        <v>2</v>
      </c>
      <c r="AH12" s="214">
        <f>COUNTIFS(DECKS!$C$3:$C$470,REF!$J12,DECKS!$E$3:$E$470,REF!AH$2)</f>
        <v>0</v>
      </c>
      <c r="AI12" s="214">
        <f>COUNTIFS(DECKS!$C$3:$C$470,REF!$J12,DECKS!$E$3:$E$470,REF!AI$2)</f>
        <v>0</v>
      </c>
      <c r="AJ12" s="214">
        <f>COUNTIFS(DECKS!$C$3:$C$470,REF!$J12,DECKS!$E$3:$E$470,REF!AJ$2)</f>
        <v>0</v>
      </c>
      <c r="AK12" s="214">
        <f>COUNTIFS(DECKS!$C$3:$C$470,REF!$J12,DECKS!$E$3:$E$470,REF!AK$2)</f>
        <v>0</v>
      </c>
      <c r="AL12" s="214">
        <f>COUNTIFS(DECKS!$C$3:$C$470,REF!$J12,DECKS!$E$3:$E$470,REF!AL$2)</f>
        <v>1</v>
      </c>
      <c r="AM12" s="214">
        <f>COUNTIFS(DECKS!$C$3:$C$470,REF!$J12,DECKS!$E$3:$E$470,REF!AM$2)</f>
        <v>1</v>
      </c>
      <c r="AN12" s="214">
        <f>COUNTIFS(DECKS!$C$3:$C$470,REF!$J12,DECKS!$E$3:$E$470,REF!AN$2)</f>
        <v>0</v>
      </c>
      <c r="AO12" s="214">
        <f>COUNTIFS(DECKS!$C$3:$C$470,REF!$J12,DECKS!$E$3:$E$470,REF!AO$2)</f>
        <v>0</v>
      </c>
      <c r="AP12" s="214">
        <f>COUNTIFS(DECKS!$C$3:$C$470,REF!$J12,DECKS!$E$3:$E$470,REF!AP$2)</f>
        <v>0</v>
      </c>
    </row>
    <row r="13" ht="14.25" customHeight="1">
      <c r="A13" s="214"/>
      <c r="B13" s="222" t="s">
        <v>349</v>
      </c>
      <c r="C13" s="223" t="s">
        <v>348</v>
      </c>
      <c r="D13" s="218" t="str">
        <f t="array" ref="D13">XLOOKUP($U$35,$U$3:$U$33,$J$3:$J$33,"-",1,1)</f>
        <v>Enchantments</v>
      </c>
      <c r="E13" s="214"/>
      <c r="F13" s="214"/>
      <c r="G13" s="214"/>
      <c r="H13" s="214"/>
      <c r="I13" s="214"/>
      <c r="J13" s="220" t="s">
        <v>276</v>
      </c>
      <c r="K13" s="214">
        <f>COUNTIFS(DECKS!$C$3:$C$470,REF!$J13,DECKS!$E$3:$E$470,REF!K$2)</f>
        <v>1</v>
      </c>
      <c r="L13" s="214">
        <f>COUNTIFS(DECKS!$C$3:$C$470,REF!$J13,DECKS!$E$3:$E$470,REF!L$2)</f>
        <v>0</v>
      </c>
      <c r="M13" s="214">
        <f>COUNTIFS(DECKS!$C$3:$C$470,REF!$J13,DECKS!$E$3:$E$470,REF!M$2)</f>
        <v>0</v>
      </c>
      <c r="N13" s="214">
        <f>COUNTIFS(DECKS!$C$3:$C$470,REF!$J13,DECKS!$E$3:$E$470,REF!N$2)</f>
        <v>0</v>
      </c>
      <c r="O13" s="214">
        <f>COUNTIFS(DECKS!$C$3:$C$470,REF!$J13,DECKS!$E$3:$E$470,REF!O$2)</f>
        <v>0</v>
      </c>
      <c r="P13" s="214">
        <f>COUNTIFS(DECKS!$C$3:$C$470,REF!$J13,DECKS!$E$3:$E$470,REF!P$2)</f>
        <v>0</v>
      </c>
      <c r="Q13" s="214">
        <f>COUNTIFS(DECKS!$C$3:$C$470,REF!$J13,DECKS!$E$3:$E$470,REF!Q$2)</f>
        <v>1</v>
      </c>
      <c r="R13" s="214">
        <f>COUNTIFS(DECKS!$C$3:$C$470,REF!$J13,DECKS!$E$3:$E$470,REF!R$2)</f>
        <v>1</v>
      </c>
      <c r="S13" s="214">
        <f>COUNTIFS(DECKS!$C$3:$C$470,REF!$J13,DECKS!$E$3:$E$470,REF!S$2)</f>
        <v>0</v>
      </c>
      <c r="T13" s="214">
        <f>COUNTIFS(DECKS!$C$3:$C$470,REF!$J13,DECKS!$E$3:$E$470,REF!T$2)</f>
        <v>1</v>
      </c>
      <c r="U13" s="214">
        <f>COUNTIFS(DECKS!$C$3:$C$470,REF!$J13,DECKS!$E$3:$E$470,REF!U$2)</f>
        <v>3</v>
      </c>
      <c r="V13" s="214">
        <f>COUNTIFS(DECKS!$C$3:$C$470,REF!$J13,DECKS!$E$3:$E$470,REF!V$2)</f>
        <v>0</v>
      </c>
      <c r="W13" s="214">
        <f>COUNTIFS(DECKS!$C$3:$C$470,REF!$J13,DECKS!$E$3:$E$470,REF!W$2)</f>
        <v>3</v>
      </c>
      <c r="X13" s="214">
        <f>COUNTIFS(DECKS!$C$3:$C$470,REF!$J13,DECKS!$E$3:$E$470,REF!X$2)</f>
        <v>0</v>
      </c>
      <c r="Y13" s="214">
        <f>COUNTIFS(DECKS!$C$3:$C$470,REF!$J13,DECKS!$E$3:$E$470,REF!Y$2)</f>
        <v>0</v>
      </c>
      <c r="Z13" s="214">
        <f>COUNTIFS(DECKS!$C$3:$C$470,REF!$J13,DECKS!$E$3:$E$470,REF!Z$2)</f>
        <v>0</v>
      </c>
      <c r="AA13" s="214">
        <f>COUNTIFS(DECKS!$C$3:$C$470,REF!$J13,DECKS!$E$3:$E$470,REF!AA$2)</f>
        <v>0</v>
      </c>
      <c r="AB13" s="214">
        <f>COUNTIFS(DECKS!$C$3:$C$470,REF!$J13,DECKS!$E$3:$E$470,REF!AB$2)</f>
        <v>1</v>
      </c>
      <c r="AC13" s="214">
        <f>COUNTIFS(DECKS!$C$3:$C$470,REF!$J13,DECKS!$E$3:$E$470,REF!AC$2)</f>
        <v>4</v>
      </c>
      <c r="AD13" s="214">
        <f>COUNTIFS(DECKS!$C$3:$C$470,REF!$J13,DECKS!$E$3:$E$470,REF!AD$2)</f>
        <v>0</v>
      </c>
      <c r="AE13" s="214">
        <f>COUNTIFS(DECKS!$C$3:$C$470,REF!$J13,DECKS!$E$3:$E$470,REF!AE$2)</f>
        <v>0</v>
      </c>
      <c r="AF13" s="214">
        <f>COUNTIFS(DECKS!$C$3:$C$470,REF!$J13,DECKS!$E$3:$E$470,REF!AF$2)</f>
        <v>0</v>
      </c>
      <c r="AG13" s="214">
        <f>COUNTIFS(DECKS!$C$3:$C$470,REF!$J13,DECKS!$E$3:$E$470,REF!AG$2)</f>
        <v>0</v>
      </c>
      <c r="AH13" s="214">
        <f>COUNTIFS(DECKS!$C$3:$C$470,REF!$J13,DECKS!$E$3:$E$470,REF!AH$2)</f>
        <v>0</v>
      </c>
      <c r="AI13" s="214">
        <f>COUNTIFS(DECKS!$C$3:$C$470,REF!$J13,DECKS!$E$3:$E$470,REF!AI$2)</f>
        <v>1</v>
      </c>
      <c r="AJ13" s="214">
        <f>COUNTIFS(DECKS!$C$3:$C$470,REF!$J13,DECKS!$E$3:$E$470,REF!AJ$2)</f>
        <v>0</v>
      </c>
      <c r="AK13" s="214">
        <f>COUNTIFS(DECKS!$C$3:$C$470,REF!$J13,DECKS!$E$3:$E$470,REF!AK$2)</f>
        <v>0</v>
      </c>
      <c r="AL13" s="214">
        <f>COUNTIFS(DECKS!$C$3:$C$470,REF!$J13,DECKS!$E$3:$E$470,REF!AL$2)</f>
        <v>0</v>
      </c>
      <c r="AM13" s="214">
        <f>COUNTIFS(DECKS!$C$3:$C$470,REF!$J13,DECKS!$E$3:$E$470,REF!AM$2)</f>
        <v>0</v>
      </c>
      <c r="AN13" s="214">
        <f>COUNTIFS(DECKS!$C$3:$C$470,REF!$J13,DECKS!$E$3:$E$470,REF!AN$2)</f>
        <v>0</v>
      </c>
      <c r="AO13" s="214">
        <f>COUNTIFS(DECKS!$C$3:$C$470,REF!$J13,DECKS!$E$3:$E$470,REF!AO$2)</f>
        <v>0</v>
      </c>
      <c r="AP13" s="214">
        <f>COUNTIFS(DECKS!$C$3:$C$470,REF!$J13,DECKS!$E$3:$E$470,REF!AP$2)</f>
        <v>0</v>
      </c>
    </row>
    <row r="14" ht="14.25" customHeight="1">
      <c r="A14" s="214"/>
      <c r="B14" s="225" t="s">
        <v>317</v>
      </c>
      <c r="C14" s="226" t="s">
        <v>316</v>
      </c>
      <c r="D14" s="218" t="str">
        <f t="array" ref="D14">XLOOKUP($V$35,$V$3:$V$33,$J$3:$J$33,"-",1,1)</f>
        <v>Typal</v>
      </c>
      <c r="E14" s="214"/>
      <c r="F14" s="214"/>
      <c r="G14" s="214"/>
      <c r="H14" s="214"/>
      <c r="I14" s="214"/>
      <c r="J14" s="221" t="s">
        <v>258</v>
      </c>
      <c r="K14" s="214">
        <f>COUNTIFS(DECKS!$C$3:$C$470,REF!$J14,DECKS!$E$3:$E$470,REF!K$2)</f>
        <v>0</v>
      </c>
      <c r="L14" s="214">
        <f>COUNTIFS(DECKS!$C$3:$C$470,REF!$J14,DECKS!$E$3:$E$470,REF!L$2)</f>
        <v>0</v>
      </c>
      <c r="M14" s="214">
        <f>COUNTIFS(DECKS!$C$3:$C$470,REF!$J14,DECKS!$E$3:$E$470,REF!M$2)</f>
        <v>0</v>
      </c>
      <c r="N14" s="214">
        <f>COUNTIFS(DECKS!$C$3:$C$470,REF!$J14,DECKS!$E$3:$E$470,REF!N$2)</f>
        <v>0</v>
      </c>
      <c r="O14" s="214">
        <f>COUNTIFS(DECKS!$C$3:$C$470,REF!$J14,DECKS!$E$3:$E$470,REF!O$2)</f>
        <v>0</v>
      </c>
      <c r="P14" s="214">
        <f>COUNTIFS(DECKS!$C$3:$C$470,REF!$J14,DECKS!$E$3:$E$470,REF!P$2)</f>
        <v>0</v>
      </c>
      <c r="Q14" s="214">
        <f>COUNTIFS(DECKS!$C$3:$C$470,REF!$J14,DECKS!$E$3:$E$470,REF!Q$2)</f>
        <v>1</v>
      </c>
      <c r="R14" s="214">
        <f>COUNTIFS(DECKS!$C$3:$C$470,REF!$J14,DECKS!$E$3:$E$470,REF!R$2)</f>
        <v>0</v>
      </c>
      <c r="S14" s="214">
        <f>COUNTIFS(DECKS!$C$3:$C$470,REF!$J14,DECKS!$E$3:$E$470,REF!S$2)</f>
        <v>0</v>
      </c>
      <c r="T14" s="214">
        <f>COUNTIFS(DECKS!$C$3:$C$470,REF!$J14,DECKS!$E$3:$E$470,REF!T$2)</f>
        <v>0</v>
      </c>
      <c r="U14" s="214">
        <f>COUNTIFS(DECKS!$C$3:$C$470,REF!$J14,DECKS!$E$3:$E$470,REF!U$2)</f>
        <v>0</v>
      </c>
      <c r="V14" s="214">
        <f>COUNTIFS(DECKS!$C$3:$C$470,REF!$J14,DECKS!$E$3:$E$470,REF!V$2)</f>
        <v>0</v>
      </c>
      <c r="W14" s="214">
        <f>COUNTIFS(DECKS!$C$3:$C$470,REF!$J14,DECKS!$E$3:$E$470,REF!W$2)</f>
        <v>0</v>
      </c>
      <c r="X14" s="214">
        <f>COUNTIFS(DECKS!$C$3:$C$470,REF!$J14,DECKS!$E$3:$E$470,REF!X$2)</f>
        <v>0</v>
      </c>
      <c r="Y14" s="214">
        <f>COUNTIFS(DECKS!$C$3:$C$470,REF!$J14,DECKS!$E$3:$E$470,REF!Y$2)</f>
        <v>3</v>
      </c>
      <c r="Z14" s="214">
        <f>COUNTIFS(DECKS!$C$3:$C$470,REF!$J14,DECKS!$E$3:$E$470,REF!Z$2)</f>
        <v>1</v>
      </c>
      <c r="AA14" s="214">
        <f>COUNTIFS(DECKS!$C$3:$C$470,REF!$J14,DECKS!$E$3:$E$470,REF!AA$2)</f>
        <v>0</v>
      </c>
      <c r="AB14" s="214">
        <f>COUNTIFS(DECKS!$C$3:$C$470,REF!$J14,DECKS!$E$3:$E$470,REF!AB$2)</f>
        <v>0</v>
      </c>
      <c r="AC14" s="214">
        <f>COUNTIFS(DECKS!$C$3:$C$470,REF!$J14,DECKS!$E$3:$E$470,REF!AC$2)</f>
        <v>0</v>
      </c>
      <c r="AD14" s="214">
        <f>COUNTIFS(DECKS!$C$3:$C$470,REF!$J14,DECKS!$E$3:$E$470,REF!AD$2)</f>
        <v>0</v>
      </c>
      <c r="AE14" s="214">
        <f>COUNTIFS(DECKS!$C$3:$C$470,REF!$J14,DECKS!$E$3:$E$470,REF!AE$2)</f>
        <v>1</v>
      </c>
      <c r="AF14" s="214">
        <f>COUNTIFS(DECKS!$C$3:$C$470,REF!$J14,DECKS!$E$3:$E$470,REF!AF$2)</f>
        <v>0</v>
      </c>
      <c r="AG14" s="214">
        <f>COUNTIFS(DECKS!$C$3:$C$470,REF!$J14,DECKS!$E$3:$E$470,REF!AG$2)</f>
        <v>1</v>
      </c>
      <c r="AH14" s="214">
        <f>COUNTIFS(DECKS!$C$3:$C$470,REF!$J14,DECKS!$E$3:$E$470,REF!AH$2)</f>
        <v>0</v>
      </c>
      <c r="AI14" s="214">
        <f>COUNTIFS(DECKS!$C$3:$C$470,REF!$J14,DECKS!$E$3:$E$470,REF!AI$2)</f>
        <v>1</v>
      </c>
      <c r="AJ14" s="214">
        <f>COUNTIFS(DECKS!$C$3:$C$470,REF!$J14,DECKS!$E$3:$E$470,REF!AJ$2)</f>
        <v>0</v>
      </c>
      <c r="AK14" s="214">
        <f>COUNTIFS(DECKS!$C$3:$C$470,REF!$J14,DECKS!$E$3:$E$470,REF!AK$2)</f>
        <v>2</v>
      </c>
      <c r="AL14" s="214">
        <f>COUNTIFS(DECKS!$C$3:$C$470,REF!$J14,DECKS!$E$3:$E$470,REF!AL$2)</f>
        <v>0</v>
      </c>
      <c r="AM14" s="214">
        <f>COUNTIFS(DECKS!$C$3:$C$470,REF!$J14,DECKS!$E$3:$E$470,REF!AM$2)</f>
        <v>1</v>
      </c>
      <c r="AN14" s="214">
        <f>COUNTIFS(DECKS!$C$3:$C$470,REF!$J14,DECKS!$E$3:$E$470,REF!AN$2)</f>
        <v>0</v>
      </c>
      <c r="AO14" s="214">
        <f>COUNTIFS(DECKS!$C$3:$C$470,REF!$J14,DECKS!$E$3:$E$470,REF!AO$2)</f>
        <v>0</v>
      </c>
      <c r="AP14" s="214">
        <f>COUNTIFS(DECKS!$C$3:$C$470,REF!$J14,DECKS!$E$3:$E$470,REF!AP$2)</f>
        <v>0</v>
      </c>
    </row>
    <row r="15" ht="14.25" customHeight="1">
      <c r="A15" s="214"/>
      <c r="B15" s="222" t="s">
        <v>327</v>
      </c>
      <c r="C15" s="223" t="s">
        <v>326</v>
      </c>
      <c r="D15" s="218" t="str">
        <f t="array" ref="D15">XLOOKUP($W$35,$W$3:$W$33,$J$3:$J$33,"-",1,1)</f>
        <v>Enchantments</v>
      </c>
      <c r="E15" s="214"/>
      <c r="F15" s="214"/>
      <c r="G15" s="214"/>
      <c r="H15" s="214"/>
      <c r="I15" s="214"/>
      <c r="J15" s="220" t="s">
        <v>271</v>
      </c>
      <c r="K15" s="214">
        <f>COUNTIFS(DECKS!$C$3:$C$470,REF!$J15,DECKS!$E$3:$E$470,REF!K$2)</f>
        <v>0</v>
      </c>
      <c r="L15" s="214">
        <f>COUNTIFS(DECKS!$C$3:$C$470,REF!$J15,DECKS!$E$3:$E$470,REF!L$2)</f>
        <v>0</v>
      </c>
      <c r="M15" s="214">
        <f>COUNTIFS(DECKS!$C$3:$C$470,REF!$J15,DECKS!$E$3:$E$470,REF!M$2)</f>
        <v>0</v>
      </c>
      <c r="N15" s="214">
        <f>COUNTIFS(DECKS!$C$3:$C$470,REF!$J15,DECKS!$E$3:$E$470,REF!N$2)</f>
        <v>0</v>
      </c>
      <c r="O15" s="214">
        <f>COUNTIFS(DECKS!$C$3:$C$470,REF!$J15,DECKS!$E$3:$E$470,REF!O$2)</f>
        <v>0</v>
      </c>
      <c r="P15" s="214">
        <f>COUNTIFS(DECKS!$C$3:$C$470,REF!$J15,DECKS!$E$3:$E$470,REF!P$2)</f>
        <v>0</v>
      </c>
      <c r="Q15" s="214">
        <f>COUNTIFS(DECKS!$C$3:$C$470,REF!$J15,DECKS!$E$3:$E$470,REF!Q$2)</f>
        <v>0</v>
      </c>
      <c r="R15" s="214">
        <f>COUNTIFS(DECKS!$C$3:$C$470,REF!$J15,DECKS!$E$3:$E$470,REF!R$2)</f>
        <v>0</v>
      </c>
      <c r="S15" s="214">
        <f>COUNTIFS(DECKS!$C$3:$C$470,REF!$J15,DECKS!$E$3:$E$470,REF!S$2)</f>
        <v>0</v>
      </c>
      <c r="T15" s="214">
        <f>COUNTIFS(DECKS!$C$3:$C$470,REF!$J15,DECKS!$E$3:$E$470,REF!T$2)</f>
        <v>0</v>
      </c>
      <c r="U15" s="214">
        <f>COUNTIFS(DECKS!$C$3:$C$470,REF!$J15,DECKS!$E$3:$E$470,REF!U$2)</f>
        <v>0</v>
      </c>
      <c r="V15" s="214">
        <f>COUNTIFS(DECKS!$C$3:$C$470,REF!$J15,DECKS!$E$3:$E$470,REF!V$2)</f>
        <v>0</v>
      </c>
      <c r="W15" s="214">
        <f>COUNTIFS(DECKS!$C$3:$C$470,REF!$J15,DECKS!$E$3:$E$470,REF!W$2)</f>
        <v>0</v>
      </c>
      <c r="X15" s="214">
        <f>COUNTIFS(DECKS!$C$3:$C$470,REF!$J15,DECKS!$E$3:$E$470,REF!X$2)</f>
        <v>0</v>
      </c>
      <c r="Y15" s="214">
        <f>COUNTIFS(DECKS!$C$3:$C$470,REF!$J15,DECKS!$E$3:$E$470,REF!Y$2)</f>
        <v>1</v>
      </c>
      <c r="Z15" s="214">
        <f>COUNTIFS(DECKS!$C$3:$C$470,REF!$J15,DECKS!$E$3:$E$470,REF!Z$2)</f>
        <v>0</v>
      </c>
      <c r="AA15" s="214">
        <f>COUNTIFS(DECKS!$C$3:$C$470,REF!$J15,DECKS!$E$3:$E$470,REF!AA$2)</f>
        <v>0</v>
      </c>
      <c r="AB15" s="214">
        <f>COUNTIFS(DECKS!$C$3:$C$470,REF!$J15,DECKS!$E$3:$E$470,REF!AB$2)</f>
        <v>1</v>
      </c>
      <c r="AC15" s="214">
        <f>COUNTIFS(DECKS!$C$3:$C$470,REF!$J15,DECKS!$E$3:$E$470,REF!AC$2)</f>
        <v>0</v>
      </c>
      <c r="AD15" s="214">
        <f>COUNTIFS(DECKS!$C$3:$C$470,REF!$J15,DECKS!$E$3:$E$470,REF!AD$2)</f>
        <v>0</v>
      </c>
      <c r="AE15" s="214">
        <f>COUNTIFS(DECKS!$C$3:$C$470,REF!$J15,DECKS!$E$3:$E$470,REF!AE$2)</f>
        <v>0</v>
      </c>
      <c r="AF15" s="214">
        <f>COUNTIFS(DECKS!$C$3:$C$470,REF!$J15,DECKS!$E$3:$E$470,REF!AF$2)</f>
        <v>0</v>
      </c>
      <c r="AG15" s="214">
        <f>COUNTIFS(DECKS!$C$3:$C$470,REF!$J15,DECKS!$E$3:$E$470,REF!AG$2)</f>
        <v>1</v>
      </c>
      <c r="AH15" s="214">
        <f>COUNTIFS(DECKS!$C$3:$C$470,REF!$J15,DECKS!$E$3:$E$470,REF!AH$2)</f>
        <v>0</v>
      </c>
      <c r="AI15" s="214">
        <f>COUNTIFS(DECKS!$C$3:$C$470,REF!$J15,DECKS!$E$3:$E$470,REF!AI$2)</f>
        <v>0</v>
      </c>
      <c r="AJ15" s="214">
        <f>COUNTIFS(DECKS!$C$3:$C$470,REF!$J15,DECKS!$E$3:$E$470,REF!AJ$2)</f>
        <v>0</v>
      </c>
      <c r="AK15" s="214">
        <f>COUNTIFS(DECKS!$C$3:$C$470,REF!$J15,DECKS!$E$3:$E$470,REF!AK$2)</f>
        <v>1</v>
      </c>
      <c r="AL15" s="214">
        <f>COUNTIFS(DECKS!$C$3:$C$470,REF!$J15,DECKS!$E$3:$E$470,REF!AL$2)</f>
        <v>0</v>
      </c>
      <c r="AM15" s="214">
        <f>COUNTIFS(DECKS!$C$3:$C$470,REF!$J15,DECKS!$E$3:$E$470,REF!AM$2)</f>
        <v>1</v>
      </c>
      <c r="AN15" s="214">
        <f>COUNTIFS(DECKS!$C$3:$C$470,REF!$J15,DECKS!$E$3:$E$470,REF!AN$2)</f>
        <v>0</v>
      </c>
      <c r="AO15" s="214">
        <f>COUNTIFS(DECKS!$C$3:$C$470,REF!$J15,DECKS!$E$3:$E$470,REF!AO$2)</f>
        <v>0</v>
      </c>
      <c r="AP15" s="214">
        <f>COUNTIFS(DECKS!$C$3:$C$470,REF!$J15,DECKS!$E$3:$E$470,REF!AP$2)</f>
        <v>0</v>
      </c>
    </row>
    <row r="16" ht="14.25" customHeight="1">
      <c r="A16" s="214"/>
      <c r="B16" s="225" t="s">
        <v>325</v>
      </c>
      <c r="C16" s="226" t="s">
        <v>324</v>
      </c>
      <c r="D16" s="218" t="str">
        <f t="array" ref="D16">XLOOKUP($X$35,$X$3:$X$33,$J$3:$J$33,"-",1,1)</f>
        <v>Counters</v>
      </c>
      <c r="E16" s="214"/>
      <c r="F16" s="214"/>
      <c r="G16" s="214"/>
      <c r="H16" s="214"/>
      <c r="I16" s="214"/>
      <c r="J16" s="221" t="s">
        <v>275</v>
      </c>
      <c r="K16" s="214">
        <f>COUNTIFS(DECKS!$C$3:$C$470,REF!$J16,DECKS!$E$3:$E$470,REF!K$2)</f>
        <v>0</v>
      </c>
      <c r="L16" s="214">
        <f>COUNTIFS(DECKS!$C$3:$C$470,REF!$J16,DECKS!$E$3:$E$470,REF!L$2)</f>
        <v>0</v>
      </c>
      <c r="M16" s="214">
        <f>COUNTIFS(DECKS!$C$3:$C$470,REF!$J16,DECKS!$E$3:$E$470,REF!M$2)</f>
        <v>1</v>
      </c>
      <c r="N16" s="214">
        <f>COUNTIFS(DECKS!$C$3:$C$470,REF!$J16,DECKS!$E$3:$E$470,REF!N$2)</f>
        <v>2</v>
      </c>
      <c r="O16" s="214">
        <f>COUNTIFS(DECKS!$C$3:$C$470,REF!$J16,DECKS!$E$3:$E$470,REF!O$2)</f>
        <v>0</v>
      </c>
      <c r="P16" s="214">
        <f>COUNTIFS(DECKS!$C$3:$C$470,REF!$J16,DECKS!$E$3:$E$470,REF!P$2)</f>
        <v>0</v>
      </c>
      <c r="Q16" s="214">
        <f>COUNTIFS(DECKS!$C$3:$C$470,REF!$J16,DECKS!$E$3:$E$470,REF!Q$2)</f>
        <v>2</v>
      </c>
      <c r="R16" s="214">
        <f>COUNTIFS(DECKS!$C$3:$C$470,REF!$J16,DECKS!$E$3:$E$470,REF!R$2)</f>
        <v>2</v>
      </c>
      <c r="S16" s="214">
        <f>COUNTIFS(DECKS!$C$3:$C$470,REF!$J16,DECKS!$E$3:$E$470,REF!S$2)</f>
        <v>0</v>
      </c>
      <c r="T16" s="214">
        <f>COUNTIFS(DECKS!$C$3:$C$470,REF!$J16,DECKS!$E$3:$E$470,REF!T$2)</f>
        <v>0</v>
      </c>
      <c r="U16" s="214">
        <f>COUNTIFS(DECKS!$C$3:$C$470,REF!$J16,DECKS!$E$3:$E$470,REF!U$2)</f>
        <v>0</v>
      </c>
      <c r="V16" s="214">
        <f>COUNTIFS(DECKS!$C$3:$C$470,REF!$J16,DECKS!$E$3:$E$470,REF!V$2)</f>
        <v>5</v>
      </c>
      <c r="W16" s="214">
        <f>COUNTIFS(DECKS!$C$3:$C$470,REF!$J16,DECKS!$E$3:$E$470,REF!W$2)</f>
        <v>0</v>
      </c>
      <c r="X16" s="214">
        <f>COUNTIFS(DECKS!$C$3:$C$470,REF!$J16,DECKS!$E$3:$E$470,REF!X$2)</f>
        <v>0</v>
      </c>
      <c r="Y16" s="214">
        <f>COUNTIFS(DECKS!$C$3:$C$470,REF!$J16,DECKS!$E$3:$E$470,REF!Y$2)</f>
        <v>2</v>
      </c>
      <c r="Z16" s="214">
        <f>COUNTIFS(DECKS!$C$3:$C$470,REF!$J16,DECKS!$E$3:$E$470,REF!Z$2)</f>
        <v>0</v>
      </c>
      <c r="AA16" s="214">
        <f>COUNTIFS(DECKS!$C$3:$C$470,REF!$J16,DECKS!$E$3:$E$470,REF!AA$2)</f>
        <v>0</v>
      </c>
      <c r="AB16" s="214">
        <f>COUNTIFS(DECKS!$C$3:$C$470,REF!$J16,DECKS!$E$3:$E$470,REF!AB$2)</f>
        <v>0</v>
      </c>
      <c r="AC16" s="214">
        <f>COUNTIFS(DECKS!$C$3:$C$470,REF!$J16,DECKS!$E$3:$E$470,REF!AC$2)</f>
        <v>1</v>
      </c>
      <c r="AD16" s="214">
        <f>COUNTIFS(DECKS!$C$3:$C$470,REF!$J16,DECKS!$E$3:$E$470,REF!AD$2)</f>
        <v>0</v>
      </c>
      <c r="AE16" s="214">
        <f>COUNTIFS(DECKS!$C$3:$C$470,REF!$J16,DECKS!$E$3:$E$470,REF!AE$2)</f>
        <v>1</v>
      </c>
      <c r="AF16" s="214">
        <f>COUNTIFS(DECKS!$C$3:$C$470,REF!$J16,DECKS!$E$3:$E$470,REF!AF$2)</f>
        <v>1</v>
      </c>
      <c r="AG16" s="214">
        <f>COUNTIFS(DECKS!$C$3:$C$470,REF!$J16,DECKS!$E$3:$E$470,REF!AG$2)</f>
        <v>1</v>
      </c>
      <c r="AH16" s="214">
        <f>COUNTIFS(DECKS!$C$3:$C$470,REF!$J16,DECKS!$E$3:$E$470,REF!AH$2)</f>
        <v>0</v>
      </c>
      <c r="AI16" s="214">
        <f>COUNTIFS(DECKS!$C$3:$C$470,REF!$J16,DECKS!$E$3:$E$470,REF!AI$2)</f>
        <v>1</v>
      </c>
      <c r="AJ16" s="214">
        <f>COUNTIFS(DECKS!$C$3:$C$470,REF!$J16,DECKS!$E$3:$E$470,REF!AJ$2)</f>
        <v>0</v>
      </c>
      <c r="AK16" s="214">
        <f>COUNTIFS(DECKS!$C$3:$C$470,REF!$J16,DECKS!$E$3:$E$470,REF!AK$2)</f>
        <v>1</v>
      </c>
      <c r="AL16" s="214">
        <f>COUNTIFS(DECKS!$C$3:$C$470,REF!$J16,DECKS!$E$3:$E$470,REF!AL$2)</f>
        <v>0</v>
      </c>
      <c r="AM16" s="214">
        <f>COUNTIFS(DECKS!$C$3:$C$470,REF!$J16,DECKS!$E$3:$E$470,REF!AM$2)</f>
        <v>1</v>
      </c>
      <c r="AN16" s="214">
        <f>COUNTIFS(DECKS!$C$3:$C$470,REF!$J16,DECKS!$E$3:$E$470,REF!AN$2)</f>
        <v>0</v>
      </c>
      <c r="AO16" s="214">
        <f>COUNTIFS(DECKS!$C$3:$C$470,REF!$J16,DECKS!$E$3:$E$470,REF!AO$2)</f>
        <v>1</v>
      </c>
      <c r="AP16" s="214">
        <f>COUNTIFS(DECKS!$C$3:$C$470,REF!$J16,DECKS!$E$3:$E$470,REF!AP$2)</f>
        <v>0</v>
      </c>
    </row>
    <row r="17" ht="14.25" customHeight="1">
      <c r="A17" s="214"/>
      <c r="B17" s="222" t="s">
        <v>339</v>
      </c>
      <c r="C17" s="223" t="s">
        <v>338</v>
      </c>
      <c r="D17" s="218" t="str">
        <f t="array" ref="D17">XLOOKUP($Y$35,$Y$3:$Y$33,$J$3:$J$33,"-",1,1)</f>
        <v>Typal</v>
      </c>
      <c r="E17" s="214"/>
      <c r="F17" s="214"/>
      <c r="G17" s="214"/>
      <c r="H17" s="214"/>
      <c r="I17" s="214"/>
      <c r="J17" s="220" t="s">
        <v>259</v>
      </c>
      <c r="K17" s="214">
        <f>COUNTIFS(DECKS!$C$3:$C$470,REF!$J17,DECKS!$E$3:$E$470,REF!K$2)</f>
        <v>0</v>
      </c>
      <c r="L17" s="214">
        <f>COUNTIFS(DECKS!$C$3:$C$470,REF!$J17,DECKS!$E$3:$E$470,REF!L$2)</f>
        <v>0</v>
      </c>
      <c r="M17" s="214">
        <f>COUNTIFS(DECKS!$C$3:$C$470,REF!$J17,DECKS!$E$3:$E$470,REF!M$2)</f>
        <v>0</v>
      </c>
      <c r="N17" s="214">
        <f>COUNTIFS(DECKS!$C$3:$C$470,REF!$J17,DECKS!$E$3:$E$470,REF!N$2)</f>
        <v>0</v>
      </c>
      <c r="O17" s="214">
        <f>COUNTIFS(DECKS!$C$3:$C$470,REF!$J17,DECKS!$E$3:$E$470,REF!O$2)</f>
        <v>0</v>
      </c>
      <c r="P17" s="214">
        <f>COUNTIFS(DECKS!$C$3:$C$470,REF!$J17,DECKS!$E$3:$E$470,REF!P$2)</f>
        <v>0</v>
      </c>
      <c r="Q17" s="214">
        <f>COUNTIFS(DECKS!$C$3:$C$470,REF!$J17,DECKS!$E$3:$E$470,REF!Q$2)</f>
        <v>0</v>
      </c>
      <c r="R17" s="214">
        <f>COUNTIFS(DECKS!$C$3:$C$470,REF!$J17,DECKS!$E$3:$E$470,REF!R$2)</f>
        <v>0</v>
      </c>
      <c r="S17" s="214">
        <f>COUNTIFS(DECKS!$C$3:$C$470,REF!$J17,DECKS!$E$3:$E$470,REF!S$2)</f>
        <v>0</v>
      </c>
      <c r="T17" s="214">
        <f>COUNTIFS(DECKS!$C$3:$C$470,REF!$J17,DECKS!$E$3:$E$470,REF!T$2)</f>
        <v>0</v>
      </c>
      <c r="U17" s="214">
        <f>COUNTIFS(DECKS!$C$3:$C$470,REF!$J17,DECKS!$E$3:$E$470,REF!U$2)</f>
        <v>0</v>
      </c>
      <c r="V17" s="214">
        <f>COUNTIFS(DECKS!$C$3:$C$470,REF!$J17,DECKS!$E$3:$E$470,REF!V$2)</f>
        <v>0</v>
      </c>
      <c r="W17" s="214">
        <f>COUNTIFS(DECKS!$C$3:$C$470,REF!$J17,DECKS!$E$3:$E$470,REF!W$2)</f>
        <v>0</v>
      </c>
      <c r="X17" s="214">
        <f>COUNTIFS(DECKS!$C$3:$C$470,REF!$J17,DECKS!$E$3:$E$470,REF!X$2)</f>
        <v>0</v>
      </c>
      <c r="Y17" s="214">
        <f>COUNTIFS(DECKS!$C$3:$C$470,REF!$J17,DECKS!$E$3:$E$470,REF!Y$2)</f>
        <v>0</v>
      </c>
      <c r="Z17" s="214">
        <f>COUNTIFS(DECKS!$C$3:$C$470,REF!$J17,DECKS!$E$3:$E$470,REF!Z$2)</f>
        <v>0</v>
      </c>
      <c r="AA17" s="214">
        <f>COUNTIFS(DECKS!$C$3:$C$470,REF!$J17,DECKS!$E$3:$E$470,REF!AA$2)</f>
        <v>0</v>
      </c>
      <c r="AB17" s="214">
        <f>COUNTIFS(DECKS!$C$3:$C$470,REF!$J17,DECKS!$E$3:$E$470,REF!AB$2)</f>
        <v>0</v>
      </c>
      <c r="AC17" s="214">
        <f>COUNTIFS(DECKS!$C$3:$C$470,REF!$J17,DECKS!$E$3:$E$470,REF!AC$2)</f>
        <v>0</v>
      </c>
      <c r="AD17" s="214">
        <f>COUNTIFS(DECKS!$C$3:$C$470,REF!$J17,DECKS!$E$3:$E$470,REF!AD$2)</f>
        <v>0</v>
      </c>
      <c r="AE17" s="214">
        <f>COUNTIFS(DECKS!$C$3:$C$470,REF!$J17,DECKS!$E$3:$E$470,REF!AE$2)</f>
        <v>0</v>
      </c>
      <c r="AF17" s="214">
        <f>COUNTIFS(DECKS!$C$3:$C$470,REF!$J17,DECKS!$E$3:$E$470,REF!AF$2)</f>
        <v>1</v>
      </c>
      <c r="AG17" s="214">
        <f>COUNTIFS(DECKS!$C$3:$C$470,REF!$J17,DECKS!$E$3:$E$470,REF!AG$2)</f>
        <v>7</v>
      </c>
      <c r="AH17" s="214">
        <f>COUNTIFS(DECKS!$C$3:$C$470,REF!$J17,DECKS!$E$3:$E$470,REF!AH$2)</f>
        <v>1</v>
      </c>
      <c r="AI17" s="214">
        <f>COUNTIFS(DECKS!$C$3:$C$470,REF!$J17,DECKS!$E$3:$E$470,REF!AI$2)</f>
        <v>1</v>
      </c>
      <c r="AJ17" s="214">
        <f>COUNTIFS(DECKS!$C$3:$C$470,REF!$J17,DECKS!$E$3:$E$470,REF!AJ$2)</f>
        <v>0</v>
      </c>
      <c r="AK17" s="214">
        <f>COUNTIFS(DECKS!$C$3:$C$470,REF!$J17,DECKS!$E$3:$E$470,REF!AK$2)</f>
        <v>0</v>
      </c>
      <c r="AL17" s="214">
        <f>COUNTIFS(DECKS!$C$3:$C$470,REF!$J17,DECKS!$E$3:$E$470,REF!AL$2)</f>
        <v>0</v>
      </c>
      <c r="AM17" s="214">
        <f>COUNTIFS(DECKS!$C$3:$C$470,REF!$J17,DECKS!$E$3:$E$470,REF!AM$2)</f>
        <v>0</v>
      </c>
      <c r="AN17" s="214">
        <f>COUNTIFS(DECKS!$C$3:$C$470,REF!$J17,DECKS!$E$3:$E$470,REF!AN$2)</f>
        <v>0</v>
      </c>
      <c r="AO17" s="214">
        <f>COUNTIFS(DECKS!$C$3:$C$470,REF!$J17,DECKS!$E$3:$E$470,REF!AO$2)</f>
        <v>1</v>
      </c>
      <c r="AP17" s="214">
        <f>COUNTIFS(DECKS!$C$3:$C$470,REF!$J17,DECKS!$E$3:$E$470,REF!AP$2)</f>
        <v>0</v>
      </c>
    </row>
    <row r="18" ht="14.25" customHeight="1">
      <c r="A18" s="214"/>
      <c r="B18" s="225" t="s">
        <v>343</v>
      </c>
      <c r="C18" s="226" t="s">
        <v>342</v>
      </c>
      <c r="D18" s="218" t="str">
        <f t="array" ref="D18">XLOOKUP($Z$35,$Z$3:$Z$33,$J$3:$J$33,"-",1,1)</f>
        <v>Typal</v>
      </c>
      <c r="E18" s="214"/>
      <c r="F18" s="214"/>
      <c r="G18" s="214"/>
      <c r="H18" s="214"/>
      <c r="I18" s="214"/>
      <c r="J18" s="221" t="s">
        <v>272</v>
      </c>
      <c r="K18" s="214">
        <f>COUNTIFS(DECKS!$C$3:$C$470,REF!$J18,DECKS!$E$3:$E$470,REF!K$2)</f>
        <v>0</v>
      </c>
      <c r="L18" s="214">
        <f>COUNTIFS(DECKS!$C$3:$C$470,REF!$J18,DECKS!$E$3:$E$470,REF!L$2)</f>
        <v>0</v>
      </c>
      <c r="M18" s="214">
        <f>COUNTIFS(DECKS!$C$3:$C$470,REF!$J18,DECKS!$E$3:$E$470,REF!M$2)</f>
        <v>0</v>
      </c>
      <c r="N18" s="214">
        <f>COUNTIFS(DECKS!$C$3:$C$470,REF!$J18,DECKS!$E$3:$E$470,REF!N$2)</f>
        <v>0</v>
      </c>
      <c r="O18" s="214">
        <f>COUNTIFS(DECKS!$C$3:$C$470,REF!$J18,DECKS!$E$3:$E$470,REF!O$2)</f>
        <v>0</v>
      </c>
      <c r="P18" s="214">
        <f>COUNTIFS(DECKS!$C$3:$C$470,REF!$J18,DECKS!$E$3:$E$470,REF!P$2)</f>
        <v>0</v>
      </c>
      <c r="Q18" s="214">
        <f>COUNTIFS(DECKS!$C$3:$C$470,REF!$J18,DECKS!$E$3:$E$470,REF!Q$2)</f>
        <v>0</v>
      </c>
      <c r="R18" s="214">
        <f>COUNTIFS(DECKS!$C$3:$C$470,REF!$J18,DECKS!$E$3:$E$470,REF!R$2)</f>
        <v>0</v>
      </c>
      <c r="S18" s="214">
        <f>COUNTIFS(DECKS!$C$3:$C$470,REF!$J18,DECKS!$E$3:$E$470,REF!S$2)</f>
        <v>0</v>
      </c>
      <c r="T18" s="214">
        <f>COUNTIFS(DECKS!$C$3:$C$470,REF!$J18,DECKS!$E$3:$E$470,REF!T$2)</f>
        <v>0</v>
      </c>
      <c r="U18" s="214">
        <f>COUNTIFS(DECKS!$C$3:$C$470,REF!$J18,DECKS!$E$3:$E$470,REF!U$2)</f>
        <v>0</v>
      </c>
      <c r="V18" s="214">
        <f>COUNTIFS(DECKS!$C$3:$C$470,REF!$J18,DECKS!$E$3:$E$470,REF!V$2)</f>
        <v>1</v>
      </c>
      <c r="W18" s="214">
        <f>COUNTIFS(DECKS!$C$3:$C$470,REF!$J18,DECKS!$E$3:$E$470,REF!W$2)</f>
        <v>0</v>
      </c>
      <c r="X18" s="214">
        <f>COUNTIFS(DECKS!$C$3:$C$470,REF!$J18,DECKS!$E$3:$E$470,REF!X$2)</f>
        <v>0</v>
      </c>
      <c r="Y18" s="214">
        <f>COUNTIFS(DECKS!$C$3:$C$470,REF!$J18,DECKS!$E$3:$E$470,REF!Y$2)</f>
        <v>0</v>
      </c>
      <c r="Z18" s="214">
        <f>COUNTIFS(DECKS!$C$3:$C$470,REF!$J18,DECKS!$E$3:$E$470,REF!Z$2)</f>
        <v>0</v>
      </c>
      <c r="AA18" s="214">
        <f>COUNTIFS(DECKS!$C$3:$C$470,REF!$J18,DECKS!$E$3:$E$470,REF!AA$2)</f>
        <v>1</v>
      </c>
      <c r="AB18" s="214">
        <f>COUNTIFS(DECKS!$C$3:$C$470,REF!$J18,DECKS!$E$3:$E$470,REF!AB$2)</f>
        <v>0</v>
      </c>
      <c r="AC18" s="214">
        <f>COUNTIFS(DECKS!$C$3:$C$470,REF!$J18,DECKS!$E$3:$E$470,REF!AC$2)</f>
        <v>0</v>
      </c>
      <c r="AD18" s="214">
        <f>COUNTIFS(DECKS!$C$3:$C$470,REF!$J18,DECKS!$E$3:$E$470,REF!AD$2)</f>
        <v>0</v>
      </c>
      <c r="AE18" s="214">
        <f>COUNTIFS(DECKS!$C$3:$C$470,REF!$J18,DECKS!$E$3:$E$470,REF!AE$2)</f>
        <v>0</v>
      </c>
      <c r="AF18" s="214">
        <f>COUNTIFS(DECKS!$C$3:$C$470,REF!$J18,DECKS!$E$3:$E$470,REF!AF$2)</f>
        <v>0</v>
      </c>
      <c r="AG18" s="214">
        <f>COUNTIFS(DECKS!$C$3:$C$470,REF!$J18,DECKS!$E$3:$E$470,REF!AG$2)</f>
        <v>2</v>
      </c>
      <c r="AH18" s="214">
        <f>COUNTIFS(DECKS!$C$3:$C$470,REF!$J18,DECKS!$E$3:$E$470,REF!AH$2)</f>
        <v>1</v>
      </c>
      <c r="AI18" s="214">
        <f>COUNTIFS(DECKS!$C$3:$C$470,REF!$J18,DECKS!$E$3:$E$470,REF!AI$2)</f>
        <v>0</v>
      </c>
      <c r="AJ18" s="214">
        <f>COUNTIFS(DECKS!$C$3:$C$470,REF!$J18,DECKS!$E$3:$E$470,REF!AJ$2)</f>
        <v>0</v>
      </c>
      <c r="AK18" s="214">
        <f>COUNTIFS(DECKS!$C$3:$C$470,REF!$J18,DECKS!$E$3:$E$470,REF!AK$2)</f>
        <v>0</v>
      </c>
      <c r="AL18" s="214">
        <f>COUNTIFS(DECKS!$C$3:$C$470,REF!$J18,DECKS!$E$3:$E$470,REF!AL$2)</f>
        <v>0</v>
      </c>
      <c r="AM18" s="214">
        <f>COUNTIFS(DECKS!$C$3:$C$470,REF!$J18,DECKS!$E$3:$E$470,REF!AM$2)</f>
        <v>1</v>
      </c>
      <c r="AN18" s="214">
        <f>COUNTIFS(DECKS!$C$3:$C$470,REF!$J18,DECKS!$E$3:$E$470,REF!AN$2)</f>
        <v>3</v>
      </c>
      <c r="AO18" s="214">
        <f>COUNTIFS(DECKS!$C$3:$C$470,REF!$J18,DECKS!$E$3:$E$470,REF!AO$2)</f>
        <v>0</v>
      </c>
      <c r="AP18" s="214">
        <f>COUNTIFS(DECKS!$C$3:$C$470,REF!$J18,DECKS!$E$3:$E$470,REF!AP$2)</f>
        <v>2</v>
      </c>
    </row>
    <row r="19" ht="14.25" customHeight="1">
      <c r="A19" s="214"/>
      <c r="B19" s="222" t="s">
        <v>287</v>
      </c>
      <c r="C19" s="223" t="s">
        <v>286</v>
      </c>
      <c r="D19" s="218" t="str">
        <f t="array" ref="D19">XLOOKUP($AA$35,$AA$3:$AA$33,$J$3:$J$33,"-",1,1)</f>
        <v>Artifacts</v>
      </c>
      <c r="E19" s="214"/>
      <c r="F19" s="214"/>
      <c r="G19" s="214"/>
      <c r="H19" s="214"/>
      <c r="I19" s="214"/>
      <c r="J19" s="220" t="s">
        <v>265</v>
      </c>
      <c r="K19" s="214">
        <f>COUNTIFS(DECKS!$C$3:$C$470,REF!$J19,DECKS!$E$3:$E$470,REF!K$2)</f>
        <v>0</v>
      </c>
      <c r="L19" s="214">
        <f>COUNTIFS(DECKS!$C$3:$C$470,REF!$J19,DECKS!$E$3:$E$470,REF!L$2)</f>
        <v>0</v>
      </c>
      <c r="M19" s="214">
        <f>COUNTIFS(DECKS!$C$3:$C$470,REF!$J19,DECKS!$E$3:$E$470,REF!M$2)</f>
        <v>0</v>
      </c>
      <c r="N19" s="214">
        <f>COUNTIFS(DECKS!$C$3:$C$470,REF!$J19,DECKS!$E$3:$E$470,REF!N$2)</f>
        <v>0</v>
      </c>
      <c r="O19" s="214">
        <f>COUNTIFS(DECKS!$C$3:$C$470,REF!$J19,DECKS!$E$3:$E$470,REF!O$2)</f>
        <v>0</v>
      </c>
      <c r="P19" s="214">
        <f>COUNTIFS(DECKS!$C$3:$C$470,REF!$J19,DECKS!$E$3:$E$470,REF!P$2)</f>
        <v>2</v>
      </c>
      <c r="Q19" s="214">
        <f>COUNTIFS(DECKS!$C$3:$C$470,REF!$J19,DECKS!$E$3:$E$470,REF!Q$2)</f>
        <v>2</v>
      </c>
      <c r="R19" s="214">
        <f>COUNTIFS(DECKS!$C$3:$C$470,REF!$J19,DECKS!$E$3:$E$470,REF!R$2)</f>
        <v>1</v>
      </c>
      <c r="S19" s="214">
        <f>COUNTIFS(DECKS!$C$3:$C$470,REF!$J19,DECKS!$E$3:$E$470,REF!S$2)</f>
        <v>0</v>
      </c>
      <c r="T19" s="214">
        <f>COUNTIFS(DECKS!$C$3:$C$470,REF!$J19,DECKS!$E$3:$E$470,REF!T$2)</f>
        <v>0</v>
      </c>
      <c r="U19" s="214">
        <f>COUNTIFS(DECKS!$C$3:$C$470,REF!$J19,DECKS!$E$3:$E$470,REF!U$2)</f>
        <v>0</v>
      </c>
      <c r="V19" s="214">
        <f>COUNTIFS(DECKS!$C$3:$C$470,REF!$J19,DECKS!$E$3:$E$470,REF!V$2)</f>
        <v>0</v>
      </c>
      <c r="W19" s="214">
        <f>COUNTIFS(DECKS!$C$3:$C$470,REF!$J19,DECKS!$E$3:$E$470,REF!W$2)</f>
        <v>0</v>
      </c>
      <c r="X19" s="214">
        <f>COUNTIFS(DECKS!$C$3:$C$470,REF!$J19,DECKS!$E$3:$E$470,REF!X$2)</f>
        <v>0</v>
      </c>
      <c r="Y19" s="214">
        <f>COUNTIFS(DECKS!$C$3:$C$470,REF!$J19,DECKS!$E$3:$E$470,REF!Y$2)</f>
        <v>0</v>
      </c>
      <c r="Z19" s="214">
        <f>COUNTIFS(DECKS!$C$3:$C$470,REF!$J19,DECKS!$E$3:$E$470,REF!Z$2)</f>
        <v>0</v>
      </c>
      <c r="AA19" s="214">
        <f>COUNTIFS(DECKS!$C$3:$C$470,REF!$J19,DECKS!$E$3:$E$470,REF!AA$2)</f>
        <v>0</v>
      </c>
      <c r="AB19" s="214">
        <f>COUNTIFS(DECKS!$C$3:$C$470,REF!$J19,DECKS!$E$3:$E$470,REF!AB$2)</f>
        <v>1</v>
      </c>
      <c r="AC19" s="214">
        <f>COUNTIFS(DECKS!$C$3:$C$470,REF!$J19,DECKS!$E$3:$E$470,REF!AC$2)</f>
        <v>0</v>
      </c>
      <c r="AD19" s="214">
        <f>COUNTIFS(DECKS!$C$3:$C$470,REF!$J19,DECKS!$E$3:$E$470,REF!AD$2)</f>
        <v>2</v>
      </c>
      <c r="AE19" s="214">
        <f>COUNTIFS(DECKS!$C$3:$C$470,REF!$J19,DECKS!$E$3:$E$470,REF!AE$2)</f>
        <v>0</v>
      </c>
      <c r="AF19" s="214">
        <f>COUNTIFS(DECKS!$C$3:$C$470,REF!$J19,DECKS!$E$3:$E$470,REF!AF$2)</f>
        <v>1</v>
      </c>
      <c r="AG19" s="214">
        <f>COUNTIFS(DECKS!$C$3:$C$470,REF!$J19,DECKS!$E$3:$E$470,REF!AG$2)</f>
        <v>1</v>
      </c>
      <c r="AH19" s="214">
        <f>COUNTIFS(DECKS!$C$3:$C$470,REF!$J19,DECKS!$E$3:$E$470,REF!AH$2)</f>
        <v>0</v>
      </c>
      <c r="AI19" s="214">
        <f>COUNTIFS(DECKS!$C$3:$C$470,REF!$J19,DECKS!$E$3:$E$470,REF!AI$2)</f>
        <v>0</v>
      </c>
      <c r="AJ19" s="214">
        <f>COUNTIFS(DECKS!$C$3:$C$470,REF!$J19,DECKS!$E$3:$E$470,REF!AJ$2)</f>
        <v>1</v>
      </c>
      <c r="AK19" s="214">
        <f>COUNTIFS(DECKS!$C$3:$C$470,REF!$J19,DECKS!$E$3:$E$470,REF!AK$2)</f>
        <v>0</v>
      </c>
      <c r="AL19" s="214">
        <f>COUNTIFS(DECKS!$C$3:$C$470,REF!$J19,DECKS!$E$3:$E$470,REF!AL$2)</f>
        <v>0</v>
      </c>
      <c r="AM19" s="214">
        <f>COUNTIFS(DECKS!$C$3:$C$470,REF!$J19,DECKS!$E$3:$E$470,REF!AM$2)</f>
        <v>0</v>
      </c>
      <c r="AN19" s="214">
        <f>COUNTIFS(DECKS!$C$3:$C$470,REF!$J19,DECKS!$E$3:$E$470,REF!AN$2)</f>
        <v>0</v>
      </c>
      <c r="AO19" s="214">
        <f>COUNTIFS(DECKS!$C$3:$C$470,REF!$J19,DECKS!$E$3:$E$470,REF!AO$2)</f>
        <v>0</v>
      </c>
      <c r="AP19" s="214">
        <f>COUNTIFS(DECKS!$C$3:$C$470,REF!$J19,DECKS!$E$3:$E$470,REF!AP$2)</f>
        <v>0</v>
      </c>
    </row>
    <row r="20" ht="14.25" customHeight="1">
      <c r="A20" s="214"/>
      <c r="B20" s="225" t="s">
        <v>313</v>
      </c>
      <c r="C20" s="226" t="s">
        <v>312</v>
      </c>
      <c r="D20" s="218" t="str">
        <f t="array" ref="D20">XLOOKUP($AB$35,$AB$3:$AB$33,$J$3:$J$33,"-",1,1)</f>
        <v>Typal</v>
      </c>
      <c r="E20" s="214"/>
      <c r="F20" s="214"/>
      <c r="G20" s="214"/>
      <c r="H20" s="214"/>
      <c r="I20" s="214"/>
      <c r="J20" s="221" t="s">
        <v>260</v>
      </c>
      <c r="K20" s="214">
        <f>COUNTIFS(DECKS!$C$3:$C$470,REF!$J20,DECKS!$E$3:$E$470,REF!K$2)</f>
        <v>0</v>
      </c>
      <c r="L20" s="214">
        <f>COUNTIFS(DECKS!$C$3:$C$470,REF!$J20,DECKS!$E$3:$E$470,REF!L$2)</f>
        <v>0</v>
      </c>
      <c r="M20" s="214">
        <f>COUNTIFS(DECKS!$C$3:$C$470,REF!$J20,DECKS!$E$3:$E$470,REF!M$2)</f>
        <v>0</v>
      </c>
      <c r="N20" s="214">
        <f>COUNTIFS(DECKS!$C$3:$C$470,REF!$J20,DECKS!$E$3:$E$470,REF!N$2)</f>
        <v>0</v>
      </c>
      <c r="O20" s="214">
        <f>COUNTIFS(DECKS!$C$3:$C$470,REF!$J20,DECKS!$E$3:$E$470,REF!O$2)</f>
        <v>0</v>
      </c>
      <c r="P20" s="214">
        <f>COUNTIFS(DECKS!$C$3:$C$470,REF!$J20,DECKS!$E$3:$E$470,REF!P$2)</f>
        <v>1</v>
      </c>
      <c r="Q20" s="214">
        <f>COUNTIFS(DECKS!$C$3:$C$470,REF!$J20,DECKS!$E$3:$E$470,REF!Q$2)</f>
        <v>1</v>
      </c>
      <c r="R20" s="214">
        <f>COUNTIFS(DECKS!$C$3:$C$470,REF!$J20,DECKS!$E$3:$E$470,REF!R$2)</f>
        <v>0</v>
      </c>
      <c r="S20" s="214">
        <f>COUNTIFS(DECKS!$C$3:$C$470,REF!$J20,DECKS!$E$3:$E$470,REF!S$2)</f>
        <v>1</v>
      </c>
      <c r="T20" s="214">
        <f>COUNTIFS(DECKS!$C$3:$C$470,REF!$J20,DECKS!$E$3:$E$470,REF!T$2)</f>
        <v>1</v>
      </c>
      <c r="U20" s="214">
        <f>COUNTIFS(DECKS!$C$3:$C$470,REF!$J20,DECKS!$E$3:$E$470,REF!U$2)</f>
        <v>2</v>
      </c>
      <c r="V20" s="214">
        <f>COUNTIFS(DECKS!$C$3:$C$470,REF!$J20,DECKS!$E$3:$E$470,REF!V$2)</f>
        <v>1</v>
      </c>
      <c r="W20" s="214">
        <f>COUNTIFS(DECKS!$C$3:$C$470,REF!$J20,DECKS!$E$3:$E$470,REF!W$2)</f>
        <v>1</v>
      </c>
      <c r="X20" s="214">
        <f>COUNTIFS(DECKS!$C$3:$C$470,REF!$J20,DECKS!$E$3:$E$470,REF!X$2)</f>
        <v>4</v>
      </c>
      <c r="Y20" s="214">
        <f>COUNTIFS(DECKS!$C$3:$C$470,REF!$J20,DECKS!$E$3:$E$470,REF!Y$2)</f>
        <v>0</v>
      </c>
      <c r="Z20" s="214">
        <f>COUNTIFS(DECKS!$C$3:$C$470,REF!$J20,DECKS!$E$3:$E$470,REF!Z$2)</f>
        <v>1</v>
      </c>
      <c r="AA20" s="214">
        <f>COUNTIFS(DECKS!$C$3:$C$470,REF!$J20,DECKS!$E$3:$E$470,REF!AA$2)</f>
        <v>0</v>
      </c>
      <c r="AB20" s="214">
        <f>COUNTIFS(DECKS!$C$3:$C$470,REF!$J20,DECKS!$E$3:$E$470,REF!AB$2)</f>
        <v>0</v>
      </c>
      <c r="AC20" s="214">
        <f>COUNTIFS(DECKS!$C$3:$C$470,REF!$J20,DECKS!$E$3:$E$470,REF!AC$2)</f>
        <v>0</v>
      </c>
      <c r="AD20" s="214">
        <f>COUNTIFS(DECKS!$C$3:$C$470,REF!$J20,DECKS!$E$3:$E$470,REF!AD$2)</f>
        <v>1</v>
      </c>
      <c r="AE20" s="214">
        <f>COUNTIFS(DECKS!$C$3:$C$470,REF!$J20,DECKS!$E$3:$E$470,REF!AE$2)</f>
        <v>0</v>
      </c>
      <c r="AF20" s="214">
        <f>COUNTIFS(DECKS!$C$3:$C$470,REF!$J20,DECKS!$E$3:$E$470,REF!AF$2)</f>
        <v>1</v>
      </c>
      <c r="AG20" s="214">
        <f>COUNTIFS(DECKS!$C$3:$C$470,REF!$J20,DECKS!$E$3:$E$470,REF!AG$2)</f>
        <v>0</v>
      </c>
      <c r="AH20" s="214">
        <f>COUNTIFS(DECKS!$C$3:$C$470,REF!$J20,DECKS!$E$3:$E$470,REF!AH$2)</f>
        <v>0</v>
      </c>
      <c r="AI20" s="214">
        <f>COUNTIFS(DECKS!$C$3:$C$470,REF!$J20,DECKS!$E$3:$E$470,REF!AI$2)</f>
        <v>0</v>
      </c>
      <c r="AJ20" s="214">
        <f>COUNTIFS(DECKS!$C$3:$C$470,REF!$J20,DECKS!$E$3:$E$470,REF!AJ$2)</f>
        <v>0</v>
      </c>
      <c r="AK20" s="214">
        <f>COUNTIFS(DECKS!$C$3:$C$470,REF!$J20,DECKS!$E$3:$E$470,REF!AK$2)</f>
        <v>0</v>
      </c>
      <c r="AL20" s="214">
        <f>COUNTIFS(DECKS!$C$3:$C$470,REF!$J20,DECKS!$E$3:$E$470,REF!AL$2)</f>
        <v>0</v>
      </c>
      <c r="AM20" s="214">
        <f>COUNTIFS(DECKS!$C$3:$C$470,REF!$J20,DECKS!$E$3:$E$470,REF!AM$2)</f>
        <v>0</v>
      </c>
      <c r="AN20" s="214">
        <f>COUNTIFS(DECKS!$C$3:$C$470,REF!$J20,DECKS!$E$3:$E$470,REF!AN$2)</f>
        <v>0</v>
      </c>
      <c r="AO20" s="214">
        <f>COUNTIFS(DECKS!$C$3:$C$470,REF!$J20,DECKS!$E$3:$E$470,REF!AO$2)</f>
        <v>0</v>
      </c>
      <c r="AP20" s="214">
        <f>COUNTIFS(DECKS!$C$3:$C$470,REF!$J20,DECKS!$E$3:$E$470,REF!AP$2)</f>
        <v>0</v>
      </c>
    </row>
    <row r="21" ht="14.25" customHeight="1">
      <c r="A21" s="214"/>
      <c r="B21" s="222" t="s">
        <v>303</v>
      </c>
      <c r="C21" s="223" t="s">
        <v>302</v>
      </c>
      <c r="D21" s="218" t="str">
        <f t="array" ref="D21">XLOOKUP($AC$35,$AC$3:$AC$33,$J$3:$J$33,"-",1,1)</f>
        <v>Typal</v>
      </c>
      <c r="E21" s="214"/>
      <c r="F21" s="214"/>
      <c r="G21" s="214"/>
      <c r="H21" s="214"/>
      <c r="I21" s="214"/>
      <c r="J21" s="220" t="s">
        <v>278</v>
      </c>
      <c r="K21" s="214">
        <f>COUNTIFS(DECKS!$C$3:$C$470,REF!$J21,DECKS!$E$3:$E$470,REF!K$2)</f>
        <v>0</v>
      </c>
      <c r="L21" s="214">
        <f>COUNTIFS(DECKS!$C$3:$C$470,REF!$J21,DECKS!$E$3:$E$470,REF!L$2)</f>
        <v>0</v>
      </c>
      <c r="M21" s="214">
        <f>COUNTIFS(DECKS!$C$3:$C$470,REF!$J21,DECKS!$E$3:$E$470,REF!M$2)</f>
        <v>0</v>
      </c>
      <c r="N21" s="214">
        <f>COUNTIFS(DECKS!$C$3:$C$470,REF!$J21,DECKS!$E$3:$E$470,REF!N$2)</f>
        <v>0</v>
      </c>
      <c r="O21" s="214">
        <f>COUNTIFS(DECKS!$C$3:$C$470,REF!$J21,DECKS!$E$3:$E$470,REF!O$2)</f>
        <v>0</v>
      </c>
      <c r="P21" s="214">
        <f>COUNTIFS(DECKS!$C$3:$C$470,REF!$J21,DECKS!$E$3:$E$470,REF!P$2)</f>
        <v>0</v>
      </c>
      <c r="Q21" s="214">
        <f>COUNTIFS(DECKS!$C$3:$C$470,REF!$J21,DECKS!$E$3:$E$470,REF!Q$2)</f>
        <v>0</v>
      </c>
      <c r="R21" s="214">
        <f>COUNTIFS(DECKS!$C$3:$C$470,REF!$J21,DECKS!$E$3:$E$470,REF!R$2)</f>
        <v>0</v>
      </c>
      <c r="S21" s="214">
        <f>COUNTIFS(DECKS!$C$3:$C$470,REF!$J21,DECKS!$E$3:$E$470,REF!S$2)</f>
        <v>0</v>
      </c>
      <c r="T21" s="214">
        <f>COUNTIFS(DECKS!$C$3:$C$470,REF!$J21,DECKS!$E$3:$E$470,REF!T$2)</f>
        <v>0</v>
      </c>
      <c r="U21" s="214">
        <f>COUNTIFS(DECKS!$C$3:$C$470,REF!$J21,DECKS!$E$3:$E$470,REF!U$2)</f>
        <v>0</v>
      </c>
      <c r="V21" s="214">
        <f>COUNTIFS(DECKS!$C$3:$C$470,REF!$J21,DECKS!$E$3:$E$470,REF!V$2)</f>
        <v>0</v>
      </c>
      <c r="W21" s="214">
        <f>COUNTIFS(DECKS!$C$3:$C$470,REF!$J21,DECKS!$E$3:$E$470,REF!W$2)</f>
        <v>0</v>
      </c>
      <c r="X21" s="214">
        <f>COUNTIFS(DECKS!$C$3:$C$470,REF!$J21,DECKS!$E$3:$E$470,REF!X$2)</f>
        <v>0</v>
      </c>
      <c r="Y21" s="214">
        <f>COUNTIFS(DECKS!$C$3:$C$470,REF!$J21,DECKS!$E$3:$E$470,REF!Y$2)</f>
        <v>0</v>
      </c>
      <c r="Z21" s="214">
        <f>COUNTIFS(DECKS!$C$3:$C$470,REF!$J21,DECKS!$E$3:$E$470,REF!Z$2)</f>
        <v>0</v>
      </c>
      <c r="AA21" s="214">
        <f>COUNTIFS(DECKS!$C$3:$C$470,REF!$J21,DECKS!$E$3:$E$470,REF!AA$2)</f>
        <v>0</v>
      </c>
      <c r="AB21" s="214">
        <f>COUNTIFS(DECKS!$C$3:$C$470,REF!$J21,DECKS!$E$3:$E$470,REF!AB$2)</f>
        <v>2</v>
      </c>
      <c r="AC21" s="214">
        <f>COUNTIFS(DECKS!$C$3:$C$470,REF!$J21,DECKS!$E$3:$E$470,REF!AC$2)</f>
        <v>2</v>
      </c>
      <c r="AD21" s="214">
        <f>COUNTIFS(DECKS!$C$3:$C$470,REF!$J21,DECKS!$E$3:$E$470,REF!AD$2)</f>
        <v>4</v>
      </c>
      <c r="AE21" s="214">
        <f>COUNTIFS(DECKS!$C$3:$C$470,REF!$J21,DECKS!$E$3:$E$470,REF!AE$2)</f>
        <v>0</v>
      </c>
      <c r="AF21" s="214">
        <f>COUNTIFS(DECKS!$C$3:$C$470,REF!$J21,DECKS!$E$3:$E$470,REF!AF$2)</f>
        <v>0</v>
      </c>
      <c r="AG21" s="214">
        <f>COUNTIFS(DECKS!$C$3:$C$470,REF!$J21,DECKS!$E$3:$E$470,REF!AG$2)</f>
        <v>0</v>
      </c>
      <c r="AH21" s="214">
        <f>COUNTIFS(DECKS!$C$3:$C$470,REF!$J21,DECKS!$E$3:$E$470,REF!AH$2)</f>
        <v>0</v>
      </c>
      <c r="AI21" s="214">
        <f>COUNTIFS(DECKS!$C$3:$C$470,REF!$J21,DECKS!$E$3:$E$470,REF!AI$2)</f>
        <v>0</v>
      </c>
      <c r="AJ21" s="214">
        <f>COUNTIFS(DECKS!$C$3:$C$470,REF!$J21,DECKS!$E$3:$E$470,REF!AJ$2)</f>
        <v>2</v>
      </c>
      <c r="AK21" s="214">
        <f>COUNTIFS(DECKS!$C$3:$C$470,REF!$J21,DECKS!$E$3:$E$470,REF!AK$2)</f>
        <v>0</v>
      </c>
      <c r="AL21" s="214">
        <f>COUNTIFS(DECKS!$C$3:$C$470,REF!$J21,DECKS!$E$3:$E$470,REF!AL$2)</f>
        <v>2</v>
      </c>
      <c r="AM21" s="214">
        <f>COUNTIFS(DECKS!$C$3:$C$470,REF!$J21,DECKS!$E$3:$E$470,REF!AM$2)</f>
        <v>0</v>
      </c>
      <c r="AN21" s="214">
        <f>COUNTIFS(DECKS!$C$3:$C$470,REF!$J21,DECKS!$E$3:$E$470,REF!AN$2)</f>
        <v>0</v>
      </c>
      <c r="AO21" s="214">
        <f>COUNTIFS(DECKS!$C$3:$C$470,REF!$J21,DECKS!$E$3:$E$470,REF!AO$2)</f>
        <v>0</v>
      </c>
      <c r="AP21" s="214">
        <f>COUNTIFS(DECKS!$C$3:$C$470,REF!$J21,DECKS!$E$3:$E$470,REF!AP$2)</f>
        <v>0</v>
      </c>
    </row>
    <row r="22" ht="14.25" customHeight="1">
      <c r="A22" s="214"/>
      <c r="B22" s="225" t="s">
        <v>309</v>
      </c>
      <c r="C22" s="226" t="s">
        <v>308</v>
      </c>
      <c r="D22" s="218" t="str">
        <f t="array" ref="D22">XLOOKUP($AD$35,$AD$3:$AD$33,$J$3:$J$33,"-",1,1)</f>
        <v>Typal</v>
      </c>
      <c r="E22" s="214"/>
      <c r="F22" s="214"/>
      <c r="G22" s="214"/>
      <c r="H22" s="214"/>
      <c r="I22" s="214"/>
      <c r="J22" s="221" t="s">
        <v>280</v>
      </c>
      <c r="K22" s="214">
        <f>COUNTIFS(DECKS!$C$3:$C$470,REF!$J22,DECKS!$E$3:$E$470,REF!K$2)</f>
        <v>2</v>
      </c>
      <c r="L22" s="214">
        <f>COUNTIFS(DECKS!$C$3:$C$470,REF!$J22,DECKS!$E$3:$E$470,REF!L$2)</f>
        <v>0</v>
      </c>
      <c r="M22" s="214">
        <f>COUNTIFS(DECKS!$C$3:$C$470,REF!$J22,DECKS!$E$3:$E$470,REF!M$2)</f>
        <v>0</v>
      </c>
      <c r="N22" s="214">
        <f>COUNTIFS(DECKS!$C$3:$C$470,REF!$J22,DECKS!$E$3:$E$470,REF!N$2)</f>
        <v>0</v>
      </c>
      <c r="O22" s="214">
        <f>COUNTIFS(DECKS!$C$3:$C$470,REF!$J22,DECKS!$E$3:$E$470,REF!O$2)</f>
        <v>1</v>
      </c>
      <c r="P22" s="214">
        <f>COUNTIFS(DECKS!$C$3:$C$470,REF!$J22,DECKS!$E$3:$E$470,REF!P$2)</f>
        <v>0</v>
      </c>
      <c r="Q22" s="214">
        <f>COUNTIFS(DECKS!$C$3:$C$470,REF!$J22,DECKS!$E$3:$E$470,REF!Q$2)</f>
        <v>1</v>
      </c>
      <c r="R22" s="214">
        <f>COUNTIFS(DECKS!$C$3:$C$470,REF!$J22,DECKS!$E$3:$E$470,REF!R$2)</f>
        <v>0</v>
      </c>
      <c r="S22" s="214">
        <f>COUNTIFS(DECKS!$C$3:$C$470,REF!$J22,DECKS!$E$3:$E$470,REF!S$2)</f>
        <v>0</v>
      </c>
      <c r="T22" s="214">
        <f>COUNTIFS(DECKS!$C$3:$C$470,REF!$J22,DECKS!$E$3:$E$470,REF!T$2)</f>
        <v>0</v>
      </c>
      <c r="U22" s="214">
        <f>COUNTIFS(DECKS!$C$3:$C$470,REF!$J22,DECKS!$E$3:$E$470,REF!U$2)</f>
        <v>1</v>
      </c>
      <c r="V22" s="214">
        <f>COUNTIFS(DECKS!$C$3:$C$470,REF!$J22,DECKS!$E$3:$E$470,REF!V$2)</f>
        <v>0</v>
      </c>
      <c r="W22" s="214">
        <f>COUNTIFS(DECKS!$C$3:$C$470,REF!$J22,DECKS!$E$3:$E$470,REF!W$2)</f>
        <v>0</v>
      </c>
      <c r="X22" s="214">
        <f>COUNTIFS(DECKS!$C$3:$C$470,REF!$J22,DECKS!$E$3:$E$470,REF!X$2)</f>
        <v>0</v>
      </c>
      <c r="Y22" s="214">
        <f>COUNTIFS(DECKS!$C$3:$C$470,REF!$J22,DECKS!$E$3:$E$470,REF!Y$2)</f>
        <v>0</v>
      </c>
      <c r="Z22" s="214">
        <f>COUNTIFS(DECKS!$C$3:$C$470,REF!$J22,DECKS!$E$3:$E$470,REF!Z$2)</f>
        <v>1</v>
      </c>
      <c r="AA22" s="214">
        <f>COUNTIFS(DECKS!$C$3:$C$470,REF!$J22,DECKS!$E$3:$E$470,REF!AA$2)</f>
        <v>0</v>
      </c>
      <c r="AB22" s="214">
        <f>COUNTIFS(DECKS!$C$3:$C$470,REF!$J22,DECKS!$E$3:$E$470,REF!AB$2)</f>
        <v>0</v>
      </c>
      <c r="AC22" s="214">
        <f>COUNTIFS(DECKS!$C$3:$C$470,REF!$J22,DECKS!$E$3:$E$470,REF!AC$2)</f>
        <v>0</v>
      </c>
      <c r="AD22" s="214">
        <f>COUNTIFS(DECKS!$C$3:$C$470,REF!$J22,DECKS!$E$3:$E$470,REF!AD$2)</f>
        <v>0</v>
      </c>
      <c r="AE22" s="214">
        <f>COUNTIFS(DECKS!$C$3:$C$470,REF!$J22,DECKS!$E$3:$E$470,REF!AE$2)</f>
        <v>0</v>
      </c>
      <c r="AF22" s="214">
        <f>COUNTIFS(DECKS!$C$3:$C$470,REF!$J22,DECKS!$E$3:$E$470,REF!AF$2)</f>
        <v>0</v>
      </c>
      <c r="AG22" s="214">
        <f>COUNTIFS(DECKS!$C$3:$C$470,REF!$J22,DECKS!$E$3:$E$470,REF!AG$2)</f>
        <v>0</v>
      </c>
      <c r="AH22" s="214">
        <f>COUNTIFS(DECKS!$C$3:$C$470,REF!$J22,DECKS!$E$3:$E$470,REF!AH$2)</f>
        <v>0</v>
      </c>
      <c r="AI22" s="214">
        <f>COUNTIFS(DECKS!$C$3:$C$470,REF!$J22,DECKS!$E$3:$E$470,REF!AI$2)</f>
        <v>0</v>
      </c>
      <c r="AJ22" s="214">
        <f>COUNTIFS(DECKS!$C$3:$C$470,REF!$J22,DECKS!$E$3:$E$470,REF!AJ$2)</f>
        <v>0</v>
      </c>
      <c r="AK22" s="214">
        <f>COUNTIFS(DECKS!$C$3:$C$470,REF!$J22,DECKS!$E$3:$E$470,REF!AK$2)</f>
        <v>2</v>
      </c>
      <c r="AL22" s="214">
        <f>COUNTIFS(DECKS!$C$3:$C$470,REF!$J22,DECKS!$E$3:$E$470,REF!AL$2)</f>
        <v>0</v>
      </c>
      <c r="AM22" s="214">
        <f>COUNTIFS(DECKS!$C$3:$C$470,REF!$J22,DECKS!$E$3:$E$470,REF!AM$2)</f>
        <v>0</v>
      </c>
      <c r="AN22" s="214">
        <f>COUNTIFS(DECKS!$C$3:$C$470,REF!$J22,DECKS!$E$3:$E$470,REF!AN$2)</f>
        <v>0</v>
      </c>
      <c r="AO22" s="214">
        <f>COUNTIFS(DECKS!$C$3:$C$470,REF!$J22,DECKS!$E$3:$E$470,REF!AO$2)</f>
        <v>0</v>
      </c>
      <c r="AP22" s="214">
        <f>COUNTIFS(DECKS!$C$3:$C$470,REF!$J22,DECKS!$E$3:$E$470,REF!AP$2)</f>
        <v>0</v>
      </c>
    </row>
    <row r="23" ht="14.25" customHeight="1">
      <c r="A23" s="214"/>
      <c r="B23" s="222" t="s">
        <v>335</v>
      </c>
      <c r="C23" s="223" t="s">
        <v>334</v>
      </c>
      <c r="D23" s="218" t="str">
        <f t="array" ref="D23">XLOOKUP($AE$35,$AE$3:$AE$33,$J$3:$J$33,"-",1,1)</f>
        <v>Spellslinger</v>
      </c>
      <c r="E23" s="214"/>
      <c r="F23" s="214"/>
      <c r="G23" s="214"/>
      <c r="H23" s="214"/>
      <c r="I23" s="214"/>
      <c r="J23" s="220" t="s">
        <v>269</v>
      </c>
      <c r="K23" s="214">
        <f>COUNTIFS(DECKS!$C$3:$C$470,REF!$J23,DECKS!$E$3:$E$470,REF!K$2)</f>
        <v>0</v>
      </c>
      <c r="L23" s="214">
        <f>COUNTIFS(DECKS!$C$3:$C$470,REF!$J23,DECKS!$E$3:$E$470,REF!L$2)</f>
        <v>0</v>
      </c>
      <c r="M23" s="214">
        <f>COUNTIFS(DECKS!$C$3:$C$470,REF!$J23,DECKS!$E$3:$E$470,REF!M$2)</f>
        <v>0</v>
      </c>
      <c r="N23" s="214">
        <f>COUNTIFS(DECKS!$C$3:$C$470,REF!$J23,DECKS!$E$3:$E$470,REF!N$2)</f>
        <v>0</v>
      </c>
      <c r="O23" s="214">
        <f>COUNTIFS(DECKS!$C$3:$C$470,REF!$J23,DECKS!$E$3:$E$470,REF!O$2)</f>
        <v>0</v>
      </c>
      <c r="P23" s="214">
        <f>COUNTIFS(DECKS!$C$3:$C$470,REF!$J23,DECKS!$E$3:$E$470,REF!P$2)</f>
        <v>0</v>
      </c>
      <c r="Q23" s="214">
        <f>COUNTIFS(DECKS!$C$3:$C$470,REF!$J23,DECKS!$E$3:$E$470,REF!Q$2)</f>
        <v>1</v>
      </c>
      <c r="R23" s="214">
        <f>COUNTIFS(DECKS!$C$3:$C$470,REF!$J23,DECKS!$E$3:$E$470,REF!R$2)</f>
        <v>0</v>
      </c>
      <c r="S23" s="214">
        <f>COUNTIFS(DECKS!$C$3:$C$470,REF!$J23,DECKS!$E$3:$E$470,REF!S$2)</f>
        <v>0</v>
      </c>
      <c r="T23" s="214">
        <f>COUNTIFS(DECKS!$C$3:$C$470,REF!$J23,DECKS!$E$3:$E$470,REF!T$2)</f>
        <v>0</v>
      </c>
      <c r="U23" s="214">
        <f>COUNTIFS(DECKS!$C$3:$C$470,REF!$J23,DECKS!$E$3:$E$470,REF!U$2)</f>
        <v>0</v>
      </c>
      <c r="V23" s="214">
        <f>COUNTIFS(DECKS!$C$3:$C$470,REF!$J23,DECKS!$E$3:$E$470,REF!V$2)</f>
        <v>0</v>
      </c>
      <c r="W23" s="214">
        <f>COUNTIFS(DECKS!$C$3:$C$470,REF!$J23,DECKS!$E$3:$E$470,REF!W$2)</f>
        <v>0</v>
      </c>
      <c r="X23" s="214">
        <f>COUNTIFS(DECKS!$C$3:$C$470,REF!$J23,DECKS!$E$3:$E$470,REF!X$2)</f>
        <v>0</v>
      </c>
      <c r="Y23" s="214">
        <f>COUNTIFS(DECKS!$C$3:$C$470,REF!$J23,DECKS!$E$3:$E$470,REF!Y$2)</f>
        <v>0</v>
      </c>
      <c r="Z23" s="214">
        <f>COUNTIFS(DECKS!$C$3:$C$470,REF!$J23,DECKS!$E$3:$E$470,REF!Z$2)</f>
        <v>0</v>
      </c>
      <c r="AA23" s="214">
        <f>COUNTIFS(DECKS!$C$3:$C$470,REF!$J23,DECKS!$E$3:$E$470,REF!AA$2)</f>
        <v>0</v>
      </c>
      <c r="AB23" s="214">
        <f>COUNTIFS(DECKS!$C$3:$C$470,REF!$J23,DECKS!$E$3:$E$470,REF!AB$2)</f>
        <v>0</v>
      </c>
      <c r="AC23" s="214">
        <f>COUNTIFS(DECKS!$C$3:$C$470,REF!$J23,DECKS!$E$3:$E$470,REF!AC$2)</f>
        <v>0</v>
      </c>
      <c r="AD23" s="214">
        <f>COUNTIFS(DECKS!$C$3:$C$470,REF!$J23,DECKS!$E$3:$E$470,REF!AD$2)</f>
        <v>2</v>
      </c>
      <c r="AE23" s="214">
        <f>COUNTIFS(DECKS!$C$3:$C$470,REF!$J23,DECKS!$E$3:$E$470,REF!AE$2)</f>
        <v>0</v>
      </c>
      <c r="AF23" s="214">
        <f>COUNTIFS(DECKS!$C$3:$C$470,REF!$J23,DECKS!$E$3:$E$470,REF!AF$2)</f>
        <v>1</v>
      </c>
      <c r="AG23" s="214">
        <f>COUNTIFS(DECKS!$C$3:$C$470,REF!$J23,DECKS!$E$3:$E$470,REF!AG$2)</f>
        <v>2</v>
      </c>
      <c r="AH23" s="214">
        <f>COUNTIFS(DECKS!$C$3:$C$470,REF!$J23,DECKS!$E$3:$E$470,REF!AH$2)</f>
        <v>7</v>
      </c>
      <c r="AI23" s="214">
        <f>COUNTIFS(DECKS!$C$3:$C$470,REF!$J23,DECKS!$E$3:$E$470,REF!AI$2)</f>
        <v>0</v>
      </c>
      <c r="AJ23" s="214">
        <f>COUNTIFS(DECKS!$C$3:$C$470,REF!$J23,DECKS!$E$3:$E$470,REF!AJ$2)</f>
        <v>0</v>
      </c>
      <c r="AK23" s="214">
        <f>COUNTIFS(DECKS!$C$3:$C$470,REF!$J23,DECKS!$E$3:$E$470,REF!AK$2)</f>
        <v>0</v>
      </c>
      <c r="AL23" s="214">
        <f>COUNTIFS(DECKS!$C$3:$C$470,REF!$J23,DECKS!$E$3:$E$470,REF!AL$2)</f>
        <v>0</v>
      </c>
      <c r="AM23" s="214">
        <f>COUNTIFS(DECKS!$C$3:$C$470,REF!$J23,DECKS!$E$3:$E$470,REF!AM$2)</f>
        <v>0</v>
      </c>
      <c r="AN23" s="214">
        <f>COUNTIFS(DECKS!$C$3:$C$470,REF!$J23,DECKS!$E$3:$E$470,REF!AN$2)</f>
        <v>0</v>
      </c>
      <c r="AO23" s="214">
        <f>COUNTIFS(DECKS!$C$3:$C$470,REF!$J23,DECKS!$E$3:$E$470,REF!AO$2)</f>
        <v>0</v>
      </c>
      <c r="AP23" s="214">
        <f>COUNTIFS(DECKS!$C$3:$C$470,REF!$J23,DECKS!$E$3:$E$470,REF!AP$2)</f>
        <v>0</v>
      </c>
    </row>
    <row r="24" ht="14.25" customHeight="1">
      <c r="A24" s="214"/>
      <c r="B24" s="225" t="s">
        <v>305</v>
      </c>
      <c r="C24" s="226" t="s">
        <v>304</v>
      </c>
      <c r="D24" s="218" t="str">
        <f t="array" ref="D24">XLOOKUP($AF$35,$AF$3:$AF$33,$J$3:$J$33,"-",1,1)</f>
        <v>Spellslinger</v>
      </c>
      <c r="E24" s="214"/>
      <c r="F24" s="214"/>
      <c r="G24" s="214"/>
      <c r="H24" s="214"/>
      <c r="I24" s="214"/>
      <c r="J24" s="221" t="s">
        <v>274</v>
      </c>
      <c r="K24" s="214">
        <f>COUNTIFS(DECKS!$C$3:$C$470,REF!$J24,DECKS!$E$3:$E$470,REF!K$2)</f>
        <v>0</v>
      </c>
      <c r="L24" s="214">
        <f>COUNTIFS(DECKS!$C$3:$C$470,REF!$J24,DECKS!$E$3:$E$470,REF!L$2)</f>
        <v>0</v>
      </c>
      <c r="M24" s="214">
        <f>COUNTIFS(DECKS!$C$3:$C$470,REF!$J24,DECKS!$E$3:$E$470,REF!M$2)</f>
        <v>0</v>
      </c>
      <c r="N24" s="214">
        <f>COUNTIFS(DECKS!$C$3:$C$470,REF!$J24,DECKS!$E$3:$E$470,REF!N$2)</f>
        <v>0</v>
      </c>
      <c r="O24" s="214">
        <f>COUNTIFS(DECKS!$C$3:$C$470,REF!$J24,DECKS!$E$3:$E$470,REF!O$2)</f>
        <v>0</v>
      </c>
      <c r="P24" s="214">
        <f>COUNTIFS(DECKS!$C$3:$C$470,REF!$J24,DECKS!$E$3:$E$470,REF!P$2)</f>
        <v>0</v>
      </c>
      <c r="Q24" s="214">
        <f>COUNTIFS(DECKS!$C$3:$C$470,REF!$J24,DECKS!$E$3:$E$470,REF!Q$2)</f>
        <v>0</v>
      </c>
      <c r="R24" s="214">
        <f>COUNTIFS(DECKS!$C$3:$C$470,REF!$J24,DECKS!$E$3:$E$470,REF!R$2)</f>
        <v>0</v>
      </c>
      <c r="S24" s="214">
        <f>COUNTIFS(DECKS!$C$3:$C$470,REF!$J24,DECKS!$E$3:$E$470,REF!S$2)</f>
        <v>0</v>
      </c>
      <c r="T24" s="214">
        <f>COUNTIFS(DECKS!$C$3:$C$470,REF!$J24,DECKS!$E$3:$E$470,REF!T$2)</f>
        <v>0</v>
      </c>
      <c r="U24" s="214">
        <f>COUNTIFS(DECKS!$C$3:$C$470,REF!$J24,DECKS!$E$3:$E$470,REF!U$2)</f>
        <v>2</v>
      </c>
      <c r="V24" s="214">
        <f>COUNTIFS(DECKS!$C$3:$C$470,REF!$J24,DECKS!$E$3:$E$470,REF!V$2)</f>
        <v>3</v>
      </c>
      <c r="W24" s="214">
        <f>COUNTIFS(DECKS!$C$3:$C$470,REF!$J24,DECKS!$E$3:$E$470,REF!W$2)</f>
        <v>0</v>
      </c>
      <c r="X24" s="214">
        <f>COUNTIFS(DECKS!$C$3:$C$470,REF!$J24,DECKS!$E$3:$E$470,REF!X$2)</f>
        <v>0</v>
      </c>
      <c r="Y24" s="214">
        <f>COUNTIFS(DECKS!$C$3:$C$470,REF!$J24,DECKS!$E$3:$E$470,REF!Y$2)</f>
        <v>0</v>
      </c>
      <c r="Z24" s="214">
        <f>COUNTIFS(DECKS!$C$3:$C$470,REF!$J24,DECKS!$E$3:$E$470,REF!Z$2)</f>
        <v>0</v>
      </c>
      <c r="AA24" s="214">
        <f>COUNTIFS(DECKS!$C$3:$C$470,REF!$J24,DECKS!$E$3:$E$470,REF!AA$2)</f>
        <v>0</v>
      </c>
      <c r="AB24" s="214">
        <f>COUNTIFS(DECKS!$C$3:$C$470,REF!$J24,DECKS!$E$3:$E$470,REF!AB$2)</f>
        <v>0</v>
      </c>
      <c r="AC24" s="214">
        <f>COUNTIFS(DECKS!$C$3:$C$470,REF!$J24,DECKS!$E$3:$E$470,REF!AC$2)</f>
        <v>2</v>
      </c>
      <c r="AD24" s="214">
        <f>COUNTIFS(DECKS!$C$3:$C$470,REF!$J24,DECKS!$E$3:$E$470,REF!AD$2)</f>
        <v>0</v>
      </c>
      <c r="AE24" s="214">
        <f>COUNTIFS(DECKS!$C$3:$C$470,REF!$J24,DECKS!$E$3:$E$470,REF!AE$2)</f>
        <v>0</v>
      </c>
      <c r="AF24" s="214">
        <f>COUNTIFS(DECKS!$C$3:$C$470,REF!$J24,DECKS!$E$3:$E$470,REF!AF$2)</f>
        <v>0</v>
      </c>
      <c r="AG24" s="214">
        <f>COUNTIFS(DECKS!$C$3:$C$470,REF!$J24,DECKS!$E$3:$E$470,REF!AG$2)</f>
        <v>0</v>
      </c>
      <c r="AH24" s="214">
        <f>COUNTIFS(DECKS!$C$3:$C$470,REF!$J24,DECKS!$E$3:$E$470,REF!AH$2)</f>
        <v>0</v>
      </c>
      <c r="AI24" s="214">
        <f>COUNTIFS(DECKS!$C$3:$C$470,REF!$J24,DECKS!$E$3:$E$470,REF!AI$2)</f>
        <v>1</v>
      </c>
      <c r="AJ24" s="214">
        <f>COUNTIFS(DECKS!$C$3:$C$470,REF!$J24,DECKS!$E$3:$E$470,REF!AJ$2)</f>
        <v>0</v>
      </c>
      <c r="AK24" s="214">
        <f>COUNTIFS(DECKS!$C$3:$C$470,REF!$J24,DECKS!$E$3:$E$470,REF!AK$2)</f>
        <v>8</v>
      </c>
      <c r="AL24" s="214">
        <f>COUNTIFS(DECKS!$C$3:$C$470,REF!$J24,DECKS!$E$3:$E$470,REF!AL$2)</f>
        <v>3</v>
      </c>
      <c r="AM24" s="214">
        <f>COUNTIFS(DECKS!$C$3:$C$470,REF!$J24,DECKS!$E$3:$E$470,REF!AM$2)</f>
        <v>1</v>
      </c>
      <c r="AN24" s="214">
        <f>COUNTIFS(DECKS!$C$3:$C$470,REF!$J24,DECKS!$E$3:$E$470,REF!AN$2)</f>
        <v>0</v>
      </c>
      <c r="AO24" s="214">
        <f>COUNTIFS(DECKS!$C$3:$C$470,REF!$J24,DECKS!$E$3:$E$470,REF!AO$2)</f>
        <v>1</v>
      </c>
      <c r="AP24" s="214">
        <f>COUNTIFS(DECKS!$C$3:$C$470,REF!$J24,DECKS!$E$3:$E$470,REF!AP$2)</f>
        <v>0</v>
      </c>
    </row>
    <row r="25" ht="14.25" customHeight="1">
      <c r="A25" s="214"/>
      <c r="B25" s="222" t="s">
        <v>299</v>
      </c>
      <c r="C25" s="223" t="s">
        <v>298</v>
      </c>
      <c r="D25" s="218" t="str">
        <f t="array" ref="D25">XLOOKUP($AG$35,$AG$3:$AG$33,$J$3:$J$33,"-",1,1)</f>
        <v>Equipment</v>
      </c>
      <c r="E25" s="214"/>
      <c r="F25" s="214"/>
      <c r="G25" s="214"/>
      <c r="H25" s="214"/>
      <c r="I25" s="214"/>
      <c r="J25" s="220" t="s">
        <v>277</v>
      </c>
      <c r="K25" s="214">
        <f>COUNTIFS(DECKS!$C$3:$C$470,REF!$J25,DECKS!$E$3:$E$470,REF!K$2)</f>
        <v>0</v>
      </c>
      <c r="L25" s="214">
        <f>COUNTIFS(DECKS!$C$3:$C$470,REF!$J25,DECKS!$E$3:$E$470,REF!L$2)</f>
        <v>0</v>
      </c>
      <c r="M25" s="214">
        <f>COUNTIFS(DECKS!$C$3:$C$470,REF!$J25,DECKS!$E$3:$E$470,REF!M$2)</f>
        <v>0</v>
      </c>
      <c r="N25" s="214">
        <f>COUNTIFS(DECKS!$C$3:$C$470,REF!$J25,DECKS!$E$3:$E$470,REF!N$2)</f>
        <v>7</v>
      </c>
      <c r="O25" s="214">
        <f>COUNTIFS(DECKS!$C$3:$C$470,REF!$J25,DECKS!$E$3:$E$470,REF!O$2)</f>
        <v>0</v>
      </c>
      <c r="P25" s="214">
        <f>COUNTIFS(DECKS!$C$3:$C$470,REF!$J25,DECKS!$E$3:$E$470,REF!P$2)</f>
        <v>0</v>
      </c>
      <c r="Q25" s="214">
        <f>COUNTIFS(DECKS!$C$3:$C$470,REF!$J25,DECKS!$E$3:$E$470,REF!Q$2)</f>
        <v>0</v>
      </c>
      <c r="R25" s="214">
        <f>COUNTIFS(DECKS!$C$3:$C$470,REF!$J25,DECKS!$E$3:$E$470,REF!R$2)</f>
        <v>0</v>
      </c>
      <c r="S25" s="214">
        <f>COUNTIFS(DECKS!$C$3:$C$470,REF!$J25,DECKS!$E$3:$E$470,REF!S$2)</f>
        <v>0</v>
      </c>
      <c r="T25" s="214">
        <f>COUNTIFS(DECKS!$C$3:$C$470,REF!$J25,DECKS!$E$3:$E$470,REF!T$2)</f>
        <v>0</v>
      </c>
      <c r="U25" s="214">
        <f>COUNTIFS(DECKS!$C$3:$C$470,REF!$J25,DECKS!$E$3:$E$470,REF!U$2)</f>
        <v>0</v>
      </c>
      <c r="V25" s="214">
        <f>COUNTIFS(DECKS!$C$3:$C$470,REF!$J25,DECKS!$E$3:$E$470,REF!V$2)</f>
        <v>3</v>
      </c>
      <c r="W25" s="214">
        <f>COUNTIFS(DECKS!$C$3:$C$470,REF!$J25,DECKS!$E$3:$E$470,REF!W$2)</f>
        <v>0</v>
      </c>
      <c r="X25" s="214">
        <f>COUNTIFS(DECKS!$C$3:$C$470,REF!$J25,DECKS!$E$3:$E$470,REF!X$2)</f>
        <v>0</v>
      </c>
      <c r="Y25" s="214">
        <f>COUNTIFS(DECKS!$C$3:$C$470,REF!$J25,DECKS!$E$3:$E$470,REF!Y$2)</f>
        <v>0</v>
      </c>
      <c r="Z25" s="214">
        <f>COUNTIFS(DECKS!$C$3:$C$470,REF!$J25,DECKS!$E$3:$E$470,REF!Z$2)</f>
        <v>0</v>
      </c>
      <c r="AA25" s="214">
        <f>COUNTIFS(DECKS!$C$3:$C$470,REF!$J25,DECKS!$E$3:$E$470,REF!AA$2)</f>
        <v>0</v>
      </c>
      <c r="AB25" s="214">
        <f>COUNTIFS(DECKS!$C$3:$C$470,REF!$J25,DECKS!$E$3:$E$470,REF!AB$2)</f>
        <v>1</v>
      </c>
      <c r="AC25" s="214">
        <f>COUNTIFS(DECKS!$C$3:$C$470,REF!$J25,DECKS!$E$3:$E$470,REF!AC$2)</f>
        <v>1</v>
      </c>
      <c r="AD25" s="214">
        <f>COUNTIFS(DECKS!$C$3:$C$470,REF!$J25,DECKS!$E$3:$E$470,REF!AD$2)</f>
        <v>3</v>
      </c>
      <c r="AE25" s="214">
        <f>COUNTIFS(DECKS!$C$3:$C$470,REF!$J25,DECKS!$E$3:$E$470,REF!AE$2)</f>
        <v>0</v>
      </c>
      <c r="AF25" s="214">
        <f>COUNTIFS(DECKS!$C$3:$C$470,REF!$J25,DECKS!$E$3:$E$470,REF!AF$2)</f>
        <v>0</v>
      </c>
      <c r="AG25" s="214">
        <f>COUNTIFS(DECKS!$C$3:$C$470,REF!$J25,DECKS!$E$3:$E$470,REF!AG$2)</f>
        <v>1</v>
      </c>
      <c r="AH25" s="214">
        <f>COUNTIFS(DECKS!$C$3:$C$470,REF!$J25,DECKS!$E$3:$E$470,REF!AH$2)</f>
        <v>0</v>
      </c>
      <c r="AI25" s="214">
        <f>COUNTIFS(DECKS!$C$3:$C$470,REF!$J25,DECKS!$E$3:$E$470,REF!AI$2)</f>
        <v>0</v>
      </c>
      <c r="AJ25" s="214">
        <f>COUNTIFS(DECKS!$C$3:$C$470,REF!$J25,DECKS!$E$3:$E$470,REF!AJ$2)</f>
        <v>0</v>
      </c>
      <c r="AK25" s="214">
        <f>COUNTIFS(DECKS!$C$3:$C$470,REF!$J25,DECKS!$E$3:$E$470,REF!AK$2)</f>
        <v>2</v>
      </c>
      <c r="AL25" s="214">
        <f>COUNTIFS(DECKS!$C$3:$C$470,REF!$J25,DECKS!$E$3:$E$470,REF!AL$2)</f>
        <v>3</v>
      </c>
      <c r="AM25" s="214">
        <f>COUNTIFS(DECKS!$C$3:$C$470,REF!$J25,DECKS!$E$3:$E$470,REF!AM$2)</f>
        <v>0</v>
      </c>
      <c r="AN25" s="214">
        <f>COUNTIFS(DECKS!$C$3:$C$470,REF!$J25,DECKS!$E$3:$E$470,REF!AN$2)</f>
        <v>0</v>
      </c>
      <c r="AO25" s="214">
        <f>COUNTIFS(DECKS!$C$3:$C$470,REF!$J25,DECKS!$E$3:$E$470,REF!AO$2)</f>
        <v>0</v>
      </c>
      <c r="AP25" s="214">
        <f>COUNTIFS(DECKS!$C$3:$C$470,REF!$J25,DECKS!$E$3:$E$470,REF!AP$2)</f>
        <v>0</v>
      </c>
    </row>
    <row r="26" ht="14.25" customHeight="1">
      <c r="A26" s="214"/>
      <c r="B26" s="225" t="s">
        <v>329</v>
      </c>
      <c r="C26" s="226" t="s">
        <v>328</v>
      </c>
      <c r="D26" s="218" t="str">
        <f t="array" ref="D26">XLOOKUP($AH$35,$AH$3:$AH$33,$J$3:$J$33,"-",1,1)</f>
        <v>Burn</v>
      </c>
      <c r="E26" s="214"/>
      <c r="F26" s="214"/>
      <c r="G26" s="214"/>
      <c r="H26" s="214"/>
      <c r="I26" s="214"/>
      <c r="J26" s="221" t="s">
        <v>266</v>
      </c>
      <c r="K26" s="214">
        <f>COUNTIFS(DECKS!$C$3:$C$470,REF!$J26,DECKS!$E$3:$E$470,REF!K$2)</f>
        <v>1</v>
      </c>
      <c r="L26" s="214">
        <f>COUNTIFS(DECKS!$C$3:$C$470,REF!$J26,DECKS!$E$3:$E$470,REF!L$2)</f>
        <v>0</v>
      </c>
      <c r="M26" s="214">
        <f>COUNTIFS(DECKS!$C$3:$C$470,REF!$J26,DECKS!$E$3:$E$470,REF!M$2)</f>
        <v>0</v>
      </c>
      <c r="N26" s="214">
        <f>COUNTIFS(DECKS!$C$3:$C$470,REF!$J26,DECKS!$E$3:$E$470,REF!N$2)</f>
        <v>2</v>
      </c>
      <c r="O26" s="214">
        <f>COUNTIFS(DECKS!$C$3:$C$470,REF!$J26,DECKS!$E$3:$E$470,REF!O$2)</f>
        <v>0</v>
      </c>
      <c r="P26" s="214">
        <f>COUNTIFS(DECKS!$C$3:$C$470,REF!$J26,DECKS!$E$3:$E$470,REF!P$2)</f>
        <v>1</v>
      </c>
      <c r="Q26" s="214">
        <f>COUNTIFS(DECKS!$C$3:$C$470,REF!$J26,DECKS!$E$3:$E$470,REF!Q$2)</f>
        <v>1</v>
      </c>
      <c r="R26" s="214">
        <f>COUNTIFS(DECKS!$C$3:$C$470,REF!$J26,DECKS!$E$3:$E$470,REF!R$2)</f>
        <v>3</v>
      </c>
      <c r="S26" s="214">
        <f>COUNTIFS(DECKS!$C$3:$C$470,REF!$J26,DECKS!$E$3:$E$470,REF!S$2)</f>
        <v>0</v>
      </c>
      <c r="T26" s="214">
        <f>COUNTIFS(DECKS!$C$3:$C$470,REF!$J26,DECKS!$E$3:$E$470,REF!T$2)</f>
        <v>0</v>
      </c>
      <c r="U26" s="214">
        <f>COUNTIFS(DECKS!$C$3:$C$470,REF!$J26,DECKS!$E$3:$E$470,REF!U$2)</f>
        <v>1</v>
      </c>
      <c r="V26" s="214">
        <f>COUNTIFS(DECKS!$C$3:$C$470,REF!$J26,DECKS!$E$3:$E$470,REF!V$2)</f>
        <v>1</v>
      </c>
      <c r="W26" s="214">
        <f>COUNTIFS(DECKS!$C$3:$C$470,REF!$J26,DECKS!$E$3:$E$470,REF!W$2)</f>
        <v>0</v>
      </c>
      <c r="X26" s="214">
        <f>COUNTIFS(DECKS!$C$3:$C$470,REF!$J26,DECKS!$E$3:$E$470,REF!X$2)</f>
        <v>0</v>
      </c>
      <c r="Y26" s="214">
        <f>COUNTIFS(DECKS!$C$3:$C$470,REF!$J26,DECKS!$E$3:$E$470,REF!Y$2)</f>
        <v>1</v>
      </c>
      <c r="Z26" s="214">
        <f>COUNTIFS(DECKS!$C$3:$C$470,REF!$J26,DECKS!$E$3:$E$470,REF!Z$2)</f>
        <v>2</v>
      </c>
      <c r="AA26" s="214">
        <f>COUNTIFS(DECKS!$C$3:$C$470,REF!$J26,DECKS!$E$3:$E$470,REF!AA$2)</f>
        <v>0</v>
      </c>
      <c r="AB26" s="214">
        <f>COUNTIFS(DECKS!$C$3:$C$470,REF!$J26,DECKS!$E$3:$E$470,REF!AB$2)</f>
        <v>0</v>
      </c>
      <c r="AC26" s="214">
        <f>COUNTIFS(DECKS!$C$3:$C$470,REF!$J26,DECKS!$E$3:$E$470,REF!AC$2)</f>
        <v>0</v>
      </c>
      <c r="AD26" s="214">
        <f>COUNTIFS(DECKS!$C$3:$C$470,REF!$J26,DECKS!$E$3:$E$470,REF!AD$2)</f>
        <v>0</v>
      </c>
      <c r="AE26" s="214">
        <f>COUNTIFS(DECKS!$C$3:$C$470,REF!$J26,DECKS!$E$3:$E$470,REF!AE$2)</f>
        <v>0</v>
      </c>
      <c r="AF26" s="214">
        <f>COUNTIFS(DECKS!$C$3:$C$470,REF!$J26,DECKS!$E$3:$E$470,REF!AF$2)</f>
        <v>0</v>
      </c>
      <c r="AG26" s="214">
        <f>COUNTIFS(DECKS!$C$3:$C$470,REF!$J26,DECKS!$E$3:$E$470,REF!AG$2)</f>
        <v>0</v>
      </c>
      <c r="AH26" s="214">
        <f>COUNTIFS(DECKS!$C$3:$C$470,REF!$J26,DECKS!$E$3:$E$470,REF!AH$2)</f>
        <v>0</v>
      </c>
      <c r="AI26" s="214">
        <f>COUNTIFS(DECKS!$C$3:$C$470,REF!$J26,DECKS!$E$3:$E$470,REF!AI$2)</f>
        <v>0</v>
      </c>
      <c r="AJ26" s="214">
        <f>COUNTIFS(DECKS!$C$3:$C$470,REF!$J26,DECKS!$E$3:$E$470,REF!AJ$2)</f>
        <v>0</v>
      </c>
      <c r="AK26" s="214">
        <f>COUNTIFS(DECKS!$C$3:$C$470,REF!$J26,DECKS!$E$3:$E$470,REF!AK$2)</f>
        <v>0</v>
      </c>
      <c r="AL26" s="214">
        <f>COUNTIFS(DECKS!$C$3:$C$470,REF!$J26,DECKS!$E$3:$E$470,REF!AL$2)</f>
        <v>0</v>
      </c>
      <c r="AM26" s="214">
        <f>COUNTIFS(DECKS!$C$3:$C$470,REF!$J26,DECKS!$E$3:$E$470,REF!AM$2)</f>
        <v>0</v>
      </c>
      <c r="AN26" s="214">
        <f>COUNTIFS(DECKS!$C$3:$C$470,REF!$J26,DECKS!$E$3:$E$470,REF!AN$2)</f>
        <v>0</v>
      </c>
      <c r="AO26" s="214">
        <f>COUNTIFS(DECKS!$C$3:$C$470,REF!$J26,DECKS!$E$3:$E$470,REF!AO$2)</f>
        <v>0</v>
      </c>
      <c r="AP26" s="214">
        <f>COUNTIFS(DECKS!$C$3:$C$470,REF!$J26,DECKS!$E$3:$E$470,REF!AP$2)</f>
        <v>0</v>
      </c>
    </row>
    <row r="27" ht="14.25" customHeight="1">
      <c r="A27" s="214"/>
      <c r="B27" s="222" t="s">
        <v>341</v>
      </c>
      <c r="C27" s="223" t="s">
        <v>340</v>
      </c>
      <c r="D27" s="218" t="str">
        <f t="array" ref="D27">XLOOKUP($AI$35,$AI$3:$AI$33,$J$3:$J$33,"-",1,1)</f>
        <v>Control</v>
      </c>
      <c r="E27" s="214"/>
      <c r="F27" s="214"/>
      <c r="G27" s="214"/>
      <c r="H27" s="214"/>
      <c r="I27" s="214"/>
      <c r="J27" s="220" t="s">
        <v>253</v>
      </c>
      <c r="K27" s="214">
        <f>COUNTIFS(DECKS!$C$3:$C$470,REF!$J27,DECKS!$E$3:$E$470,REF!K$2)</f>
        <v>0</v>
      </c>
      <c r="L27" s="214">
        <f>COUNTIFS(DECKS!$C$3:$C$470,REF!$J27,DECKS!$E$3:$E$470,REF!L$2)</f>
        <v>0</v>
      </c>
      <c r="M27" s="214">
        <f>COUNTIFS(DECKS!$C$3:$C$470,REF!$J27,DECKS!$E$3:$E$470,REF!M$2)</f>
        <v>0</v>
      </c>
      <c r="N27" s="214">
        <f>COUNTIFS(DECKS!$C$3:$C$470,REF!$J27,DECKS!$E$3:$E$470,REF!N$2)</f>
        <v>3</v>
      </c>
      <c r="O27" s="214">
        <f>COUNTIFS(DECKS!$C$3:$C$470,REF!$J27,DECKS!$E$3:$E$470,REF!O$2)</f>
        <v>0</v>
      </c>
      <c r="P27" s="214">
        <f>COUNTIFS(DECKS!$C$3:$C$470,REF!$J27,DECKS!$E$3:$E$470,REF!P$2)</f>
        <v>0</v>
      </c>
      <c r="Q27" s="214">
        <f>COUNTIFS(DECKS!$C$3:$C$470,REF!$J27,DECKS!$E$3:$E$470,REF!Q$2)</f>
        <v>0</v>
      </c>
      <c r="R27" s="214">
        <f>COUNTIFS(DECKS!$C$3:$C$470,REF!$J27,DECKS!$E$3:$E$470,REF!R$2)</f>
        <v>0</v>
      </c>
      <c r="S27" s="214">
        <f>COUNTIFS(DECKS!$C$3:$C$470,REF!$J27,DECKS!$E$3:$E$470,REF!S$2)</f>
        <v>0</v>
      </c>
      <c r="T27" s="214">
        <f>COUNTIFS(DECKS!$C$3:$C$470,REF!$J27,DECKS!$E$3:$E$470,REF!T$2)</f>
        <v>2</v>
      </c>
      <c r="U27" s="214">
        <f>COUNTIFS(DECKS!$C$3:$C$470,REF!$J27,DECKS!$E$3:$E$470,REF!U$2)</f>
        <v>1</v>
      </c>
      <c r="V27" s="214">
        <f>COUNTIFS(DECKS!$C$3:$C$470,REF!$J27,DECKS!$E$3:$E$470,REF!V$2)</f>
        <v>2</v>
      </c>
      <c r="W27" s="214">
        <f>COUNTIFS(DECKS!$C$3:$C$470,REF!$J27,DECKS!$E$3:$E$470,REF!W$2)</f>
        <v>0</v>
      </c>
      <c r="X27" s="214">
        <f>COUNTIFS(DECKS!$C$3:$C$470,REF!$J27,DECKS!$E$3:$E$470,REF!X$2)</f>
        <v>0</v>
      </c>
      <c r="Y27" s="214">
        <f>COUNTIFS(DECKS!$C$3:$C$470,REF!$J27,DECKS!$E$3:$E$470,REF!Y$2)</f>
        <v>0</v>
      </c>
      <c r="Z27" s="214">
        <f>COUNTIFS(DECKS!$C$3:$C$470,REF!$J27,DECKS!$E$3:$E$470,REF!Z$2)</f>
        <v>0</v>
      </c>
      <c r="AA27" s="214">
        <f>COUNTIFS(DECKS!$C$3:$C$470,REF!$J27,DECKS!$E$3:$E$470,REF!AA$2)</f>
        <v>0</v>
      </c>
      <c r="AB27" s="214">
        <f>COUNTIFS(DECKS!$C$3:$C$470,REF!$J27,DECKS!$E$3:$E$470,REF!AB$2)</f>
        <v>1</v>
      </c>
      <c r="AC27" s="214">
        <f>COUNTIFS(DECKS!$C$3:$C$470,REF!$J27,DECKS!$E$3:$E$470,REF!AC$2)</f>
        <v>1</v>
      </c>
      <c r="AD27" s="214">
        <f>COUNTIFS(DECKS!$C$3:$C$470,REF!$J27,DECKS!$E$3:$E$470,REF!AD$2)</f>
        <v>2</v>
      </c>
      <c r="AE27" s="214">
        <f>COUNTIFS(DECKS!$C$3:$C$470,REF!$J27,DECKS!$E$3:$E$470,REF!AE$2)</f>
        <v>0</v>
      </c>
      <c r="AF27" s="214">
        <f>COUNTIFS(DECKS!$C$3:$C$470,REF!$J27,DECKS!$E$3:$E$470,REF!AF$2)</f>
        <v>0</v>
      </c>
      <c r="AG27" s="214">
        <f>COUNTIFS(DECKS!$C$3:$C$470,REF!$J27,DECKS!$E$3:$E$470,REF!AG$2)</f>
        <v>0</v>
      </c>
      <c r="AH27" s="214">
        <f>COUNTIFS(DECKS!$C$3:$C$470,REF!$J27,DECKS!$E$3:$E$470,REF!AH$2)</f>
        <v>0</v>
      </c>
      <c r="AI27" s="214">
        <f>COUNTIFS(DECKS!$C$3:$C$470,REF!$J27,DECKS!$E$3:$E$470,REF!AI$2)</f>
        <v>0</v>
      </c>
      <c r="AJ27" s="214">
        <f>COUNTIFS(DECKS!$C$3:$C$470,REF!$J27,DECKS!$E$3:$E$470,REF!AJ$2)</f>
        <v>1</v>
      </c>
      <c r="AK27" s="214">
        <f>COUNTIFS(DECKS!$C$3:$C$470,REF!$J27,DECKS!$E$3:$E$470,REF!AK$2)</f>
        <v>0</v>
      </c>
      <c r="AL27" s="214">
        <f>COUNTIFS(DECKS!$C$3:$C$470,REF!$J27,DECKS!$E$3:$E$470,REF!AL$2)</f>
        <v>2</v>
      </c>
      <c r="AM27" s="214">
        <f>COUNTIFS(DECKS!$C$3:$C$470,REF!$J27,DECKS!$E$3:$E$470,REF!AM$2)</f>
        <v>0</v>
      </c>
      <c r="AN27" s="214">
        <f>COUNTIFS(DECKS!$C$3:$C$470,REF!$J27,DECKS!$E$3:$E$470,REF!AN$2)</f>
        <v>0</v>
      </c>
      <c r="AO27" s="214">
        <f>COUNTIFS(DECKS!$C$3:$C$470,REF!$J27,DECKS!$E$3:$E$470,REF!AO$2)</f>
        <v>0</v>
      </c>
      <c r="AP27" s="214">
        <f>COUNTIFS(DECKS!$C$3:$C$470,REF!$J27,DECKS!$E$3:$E$470,REF!AP$2)</f>
        <v>0</v>
      </c>
    </row>
    <row r="28" ht="14.25" customHeight="1">
      <c r="A28" s="214"/>
      <c r="B28" s="225" t="s">
        <v>315</v>
      </c>
      <c r="C28" s="226" t="s">
        <v>314</v>
      </c>
      <c r="D28" s="218" t="str">
        <f t="array" ref="D28">XLOOKUP($AJ$35,$AJ$3:$AJ$33,$J$3:$J$33,"-",1,1)</f>
        <v>Typal</v>
      </c>
      <c r="E28" s="214"/>
      <c r="F28" s="214"/>
      <c r="G28" s="214"/>
      <c r="H28" s="214"/>
      <c r="I28" s="214"/>
      <c r="J28" s="221" t="s">
        <v>273</v>
      </c>
      <c r="K28" s="214">
        <f>COUNTIFS(DECKS!$C$3:$C$470,REF!$J28,DECKS!$E$3:$E$470,REF!K$2)</f>
        <v>0</v>
      </c>
      <c r="L28" s="214">
        <f>COUNTIFS(DECKS!$C$3:$C$470,REF!$J28,DECKS!$E$3:$E$470,REF!L$2)</f>
        <v>0</v>
      </c>
      <c r="M28" s="214">
        <f>COUNTIFS(DECKS!$C$3:$C$470,REF!$J28,DECKS!$E$3:$E$470,REF!M$2)</f>
        <v>0</v>
      </c>
      <c r="N28" s="214">
        <f>COUNTIFS(DECKS!$C$3:$C$470,REF!$J28,DECKS!$E$3:$E$470,REF!N$2)</f>
        <v>0</v>
      </c>
      <c r="O28" s="214">
        <f>COUNTIFS(DECKS!$C$3:$C$470,REF!$J28,DECKS!$E$3:$E$470,REF!O$2)</f>
        <v>0</v>
      </c>
      <c r="P28" s="214">
        <f>COUNTIFS(DECKS!$C$3:$C$470,REF!$J28,DECKS!$E$3:$E$470,REF!P$2)</f>
        <v>1</v>
      </c>
      <c r="Q28" s="214">
        <f>COUNTIFS(DECKS!$C$3:$C$470,REF!$J28,DECKS!$E$3:$E$470,REF!Q$2)</f>
        <v>0</v>
      </c>
      <c r="R28" s="214">
        <f>COUNTIFS(DECKS!$C$3:$C$470,REF!$J28,DECKS!$E$3:$E$470,REF!R$2)</f>
        <v>0</v>
      </c>
      <c r="S28" s="214">
        <f>COUNTIFS(DECKS!$C$3:$C$470,REF!$J28,DECKS!$E$3:$E$470,REF!S$2)</f>
        <v>0</v>
      </c>
      <c r="T28" s="214">
        <f>COUNTIFS(DECKS!$C$3:$C$470,REF!$J28,DECKS!$E$3:$E$470,REF!T$2)</f>
        <v>0</v>
      </c>
      <c r="U28" s="214">
        <f>COUNTIFS(DECKS!$C$3:$C$470,REF!$J28,DECKS!$E$3:$E$470,REF!U$2)</f>
        <v>0</v>
      </c>
      <c r="V28" s="214">
        <f>COUNTIFS(DECKS!$C$3:$C$470,REF!$J28,DECKS!$E$3:$E$470,REF!V$2)</f>
        <v>0</v>
      </c>
      <c r="W28" s="214">
        <f>COUNTIFS(DECKS!$C$3:$C$470,REF!$J28,DECKS!$E$3:$E$470,REF!W$2)</f>
        <v>0</v>
      </c>
      <c r="X28" s="214">
        <f>COUNTIFS(DECKS!$C$3:$C$470,REF!$J28,DECKS!$E$3:$E$470,REF!X$2)</f>
        <v>0</v>
      </c>
      <c r="Y28" s="214">
        <f>COUNTIFS(DECKS!$C$3:$C$470,REF!$J28,DECKS!$E$3:$E$470,REF!Y$2)</f>
        <v>0</v>
      </c>
      <c r="Z28" s="214">
        <f>COUNTIFS(DECKS!$C$3:$C$470,REF!$J28,DECKS!$E$3:$E$470,REF!Z$2)</f>
        <v>0</v>
      </c>
      <c r="AA28" s="214">
        <f>COUNTIFS(DECKS!$C$3:$C$470,REF!$J28,DECKS!$E$3:$E$470,REF!AA$2)</f>
        <v>0</v>
      </c>
      <c r="AB28" s="214">
        <f>COUNTIFS(DECKS!$C$3:$C$470,REF!$J28,DECKS!$E$3:$E$470,REF!AB$2)</f>
        <v>0</v>
      </c>
      <c r="AC28" s="214">
        <f>COUNTIFS(DECKS!$C$3:$C$470,REF!$J28,DECKS!$E$3:$E$470,REF!AC$2)</f>
        <v>0</v>
      </c>
      <c r="AD28" s="214">
        <f>COUNTIFS(DECKS!$C$3:$C$470,REF!$J28,DECKS!$E$3:$E$470,REF!AD$2)</f>
        <v>0</v>
      </c>
      <c r="AE28" s="214">
        <f>COUNTIFS(DECKS!$C$3:$C$470,REF!$J28,DECKS!$E$3:$E$470,REF!AE$2)</f>
        <v>1</v>
      </c>
      <c r="AF28" s="214">
        <f>COUNTIFS(DECKS!$C$3:$C$470,REF!$J28,DECKS!$E$3:$E$470,REF!AF$2)</f>
        <v>0</v>
      </c>
      <c r="AG28" s="214">
        <f>COUNTIFS(DECKS!$C$3:$C$470,REF!$J28,DECKS!$E$3:$E$470,REF!AG$2)</f>
        <v>0</v>
      </c>
      <c r="AH28" s="214">
        <f>COUNTIFS(DECKS!$C$3:$C$470,REF!$J28,DECKS!$E$3:$E$470,REF!AH$2)</f>
        <v>0</v>
      </c>
      <c r="AI28" s="214">
        <f>COUNTIFS(DECKS!$C$3:$C$470,REF!$J28,DECKS!$E$3:$E$470,REF!AI$2)</f>
        <v>1</v>
      </c>
      <c r="AJ28" s="214">
        <f>COUNTIFS(DECKS!$C$3:$C$470,REF!$J28,DECKS!$E$3:$E$470,REF!AJ$2)</f>
        <v>0</v>
      </c>
      <c r="AK28" s="214">
        <f>COUNTIFS(DECKS!$C$3:$C$470,REF!$J28,DECKS!$E$3:$E$470,REF!AK$2)</f>
        <v>0</v>
      </c>
      <c r="AL28" s="214">
        <f>COUNTIFS(DECKS!$C$3:$C$470,REF!$J28,DECKS!$E$3:$E$470,REF!AL$2)</f>
        <v>0</v>
      </c>
      <c r="AM28" s="214">
        <f>COUNTIFS(DECKS!$C$3:$C$470,REF!$J28,DECKS!$E$3:$E$470,REF!AM$2)</f>
        <v>3</v>
      </c>
      <c r="AN28" s="214">
        <f>COUNTIFS(DECKS!$C$3:$C$470,REF!$J28,DECKS!$E$3:$E$470,REF!AN$2)</f>
        <v>0</v>
      </c>
      <c r="AO28" s="214">
        <f>COUNTIFS(DECKS!$C$3:$C$470,REF!$J28,DECKS!$E$3:$E$470,REF!AO$2)</f>
        <v>2</v>
      </c>
      <c r="AP28" s="214">
        <f>COUNTIFS(DECKS!$C$3:$C$470,REF!$J28,DECKS!$E$3:$E$470,REF!AP$2)</f>
        <v>0</v>
      </c>
    </row>
    <row r="29" ht="14.25" customHeight="1">
      <c r="A29" s="214"/>
      <c r="B29" s="222" t="s">
        <v>331</v>
      </c>
      <c r="C29" s="223" t="s">
        <v>330</v>
      </c>
      <c r="D29" s="218" t="str">
        <f t="array" ref="D29">XLOOKUP($AK$35,$AK$3:$AK$33,$J$3:$J$33,"-",1,1)</f>
        <v>Lifegain</v>
      </c>
      <c r="E29" s="214"/>
      <c r="F29" s="214"/>
      <c r="G29" s="214"/>
      <c r="H29" s="214"/>
      <c r="I29" s="214"/>
      <c r="J29" s="220" t="s">
        <v>251</v>
      </c>
      <c r="K29" s="214">
        <f>COUNTIFS(DECKS!$C$3:$C$470,REF!$J29,DECKS!$E$3:$E$470,REF!K$2)</f>
        <v>0</v>
      </c>
      <c r="L29" s="214">
        <f>COUNTIFS(DECKS!$C$3:$C$470,REF!$J29,DECKS!$E$3:$E$470,REF!L$2)</f>
        <v>0</v>
      </c>
      <c r="M29" s="214">
        <f>COUNTIFS(DECKS!$C$3:$C$470,REF!$J29,DECKS!$E$3:$E$470,REF!M$2)</f>
        <v>0</v>
      </c>
      <c r="N29" s="214">
        <f>COUNTIFS(DECKS!$C$3:$C$470,REF!$J29,DECKS!$E$3:$E$470,REF!N$2)</f>
        <v>0</v>
      </c>
      <c r="O29" s="214">
        <f>COUNTIFS(DECKS!$C$3:$C$470,REF!$J29,DECKS!$E$3:$E$470,REF!O$2)</f>
        <v>0</v>
      </c>
      <c r="P29" s="214">
        <f>COUNTIFS(DECKS!$C$3:$C$470,REF!$J29,DECKS!$E$3:$E$470,REF!P$2)</f>
        <v>0</v>
      </c>
      <c r="Q29" s="214">
        <f>COUNTIFS(DECKS!$C$3:$C$470,REF!$J29,DECKS!$E$3:$E$470,REF!Q$2)</f>
        <v>0</v>
      </c>
      <c r="R29" s="214">
        <f>COUNTIFS(DECKS!$C$3:$C$470,REF!$J29,DECKS!$E$3:$E$470,REF!R$2)</f>
        <v>0</v>
      </c>
      <c r="S29" s="214">
        <f>COUNTIFS(DECKS!$C$3:$C$470,REF!$J29,DECKS!$E$3:$E$470,REF!S$2)</f>
        <v>0</v>
      </c>
      <c r="T29" s="214">
        <f>COUNTIFS(DECKS!$C$3:$C$470,REF!$J29,DECKS!$E$3:$E$470,REF!T$2)</f>
        <v>0</v>
      </c>
      <c r="U29" s="214">
        <f>COUNTIFS(DECKS!$C$3:$C$470,REF!$J29,DECKS!$E$3:$E$470,REF!U$2)</f>
        <v>0</v>
      </c>
      <c r="V29" s="214">
        <f>COUNTIFS(DECKS!$C$3:$C$470,REF!$J29,DECKS!$E$3:$E$470,REF!V$2)</f>
        <v>0</v>
      </c>
      <c r="W29" s="214">
        <f>COUNTIFS(DECKS!$C$3:$C$470,REF!$J29,DECKS!$E$3:$E$470,REF!W$2)</f>
        <v>1</v>
      </c>
      <c r="X29" s="214">
        <f>COUNTIFS(DECKS!$C$3:$C$470,REF!$J29,DECKS!$E$3:$E$470,REF!X$2)</f>
        <v>0</v>
      </c>
      <c r="Y29" s="214">
        <f>COUNTIFS(DECKS!$C$3:$C$470,REF!$J29,DECKS!$E$3:$E$470,REF!Y$2)</f>
        <v>0</v>
      </c>
      <c r="Z29" s="214">
        <f>COUNTIFS(DECKS!$C$3:$C$470,REF!$J29,DECKS!$E$3:$E$470,REF!Z$2)</f>
        <v>0</v>
      </c>
      <c r="AA29" s="214">
        <f>COUNTIFS(DECKS!$C$3:$C$470,REF!$J29,DECKS!$E$3:$E$470,REF!AA$2)</f>
        <v>0</v>
      </c>
      <c r="AB29" s="214">
        <f>COUNTIFS(DECKS!$C$3:$C$470,REF!$J29,DECKS!$E$3:$E$470,REF!AB$2)</f>
        <v>0</v>
      </c>
      <c r="AC29" s="214">
        <f>COUNTIFS(DECKS!$C$3:$C$470,REF!$J29,DECKS!$E$3:$E$470,REF!AC$2)</f>
        <v>0</v>
      </c>
      <c r="AD29" s="214">
        <f>COUNTIFS(DECKS!$C$3:$C$470,REF!$J29,DECKS!$E$3:$E$470,REF!AD$2)</f>
        <v>0</v>
      </c>
      <c r="AE29" s="214">
        <f>COUNTIFS(DECKS!$C$3:$C$470,REF!$J29,DECKS!$E$3:$E$470,REF!AE$2)</f>
        <v>0</v>
      </c>
      <c r="AF29" s="214">
        <f>COUNTIFS(DECKS!$C$3:$C$470,REF!$J29,DECKS!$E$3:$E$470,REF!AF$2)</f>
        <v>0</v>
      </c>
      <c r="AG29" s="214">
        <f>COUNTIFS(DECKS!$C$3:$C$470,REF!$J29,DECKS!$E$3:$E$470,REF!AG$2)</f>
        <v>0</v>
      </c>
      <c r="AH29" s="214">
        <f>COUNTIFS(DECKS!$C$3:$C$470,REF!$J29,DECKS!$E$3:$E$470,REF!AH$2)</f>
        <v>0</v>
      </c>
      <c r="AI29" s="214">
        <f>COUNTIFS(DECKS!$C$3:$C$470,REF!$J29,DECKS!$E$3:$E$470,REF!AI$2)</f>
        <v>2</v>
      </c>
      <c r="AJ29" s="214">
        <f>COUNTIFS(DECKS!$C$3:$C$470,REF!$J29,DECKS!$E$3:$E$470,REF!AJ$2)</f>
        <v>0</v>
      </c>
      <c r="AK29" s="214">
        <f>COUNTIFS(DECKS!$C$3:$C$470,REF!$J29,DECKS!$E$3:$E$470,REF!AK$2)</f>
        <v>0</v>
      </c>
      <c r="AL29" s="214">
        <f>COUNTIFS(DECKS!$C$3:$C$470,REF!$J29,DECKS!$E$3:$E$470,REF!AL$2)</f>
        <v>0</v>
      </c>
      <c r="AM29" s="214">
        <f>COUNTIFS(DECKS!$C$3:$C$470,REF!$J29,DECKS!$E$3:$E$470,REF!AM$2)</f>
        <v>4</v>
      </c>
      <c r="AN29" s="214">
        <f>COUNTIFS(DECKS!$C$3:$C$470,REF!$J29,DECKS!$E$3:$E$470,REF!AN$2)</f>
        <v>1</v>
      </c>
      <c r="AO29" s="214">
        <f>COUNTIFS(DECKS!$C$3:$C$470,REF!$J29,DECKS!$E$3:$E$470,REF!AO$2)</f>
        <v>0</v>
      </c>
      <c r="AP29" s="214">
        <f>COUNTIFS(DECKS!$C$3:$C$470,REF!$J29,DECKS!$E$3:$E$470,REF!AP$2)</f>
        <v>0</v>
      </c>
    </row>
    <row r="30" ht="14.25" customHeight="1">
      <c r="A30" s="214"/>
      <c r="B30" s="225" t="s">
        <v>311</v>
      </c>
      <c r="C30" s="226" t="s">
        <v>310</v>
      </c>
      <c r="D30" s="218" t="str">
        <f t="array" ref="D30">XLOOKUP($AL$35,$AL$3:$AL$33,$J$3:$J$33,"-",1,1)</f>
        <v>Lifegain</v>
      </c>
      <c r="E30" s="214"/>
      <c r="F30" s="214"/>
      <c r="G30" s="214"/>
      <c r="H30" s="214"/>
      <c r="I30" s="214"/>
      <c r="J30" s="221" t="s">
        <v>279</v>
      </c>
      <c r="K30" s="214">
        <f>COUNTIFS(DECKS!$C$3:$C$470,REF!$J30,DECKS!$E$3:$E$470,REF!K$2)</f>
        <v>0</v>
      </c>
      <c r="L30" s="214">
        <f>COUNTIFS(DECKS!$C$3:$C$470,REF!$J30,DECKS!$E$3:$E$470,REF!L$2)</f>
        <v>0</v>
      </c>
      <c r="M30" s="214">
        <f>COUNTIFS(DECKS!$C$3:$C$470,REF!$J30,DECKS!$E$3:$E$470,REF!M$2)</f>
        <v>0</v>
      </c>
      <c r="N30" s="214">
        <f>COUNTIFS(DECKS!$C$3:$C$470,REF!$J30,DECKS!$E$3:$E$470,REF!N$2)</f>
        <v>1</v>
      </c>
      <c r="O30" s="214">
        <f>COUNTIFS(DECKS!$C$3:$C$470,REF!$J30,DECKS!$E$3:$E$470,REF!O$2)</f>
        <v>0</v>
      </c>
      <c r="P30" s="214">
        <f>COUNTIFS(DECKS!$C$3:$C$470,REF!$J30,DECKS!$E$3:$E$470,REF!P$2)</f>
        <v>0</v>
      </c>
      <c r="Q30" s="214">
        <f>COUNTIFS(DECKS!$C$3:$C$470,REF!$J30,DECKS!$E$3:$E$470,REF!Q$2)</f>
        <v>2</v>
      </c>
      <c r="R30" s="214">
        <f>COUNTIFS(DECKS!$C$3:$C$470,REF!$J30,DECKS!$E$3:$E$470,REF!R$2)</f>
        <v>0</v>
      </c>
      <c r="S30" s="214">
        <f>COUNTIFS(DECKS!$C$3:$C$470,REF!$J30,DECKS!$E$3:$E$470,REF!S$2)</f>
        <v>0</v>
      </c>
      <c r="T30" s="214">
        <f>COUNTIFS(DECKS!$C$3:$C$470,REF!$J30,DECKS!$E$3:$E$470,REF!T$2)</f>
        <v>0</v>
      </c>
      <c r="U30" s="214">
        <f>COUNTIFS(DECKS!$C$3:$C$470,REF!$J30,DECKS!$E$3:$E$470,REF!U$2)</f>
        <v>0</v>
      </c>
      <c r="V30" s="214">
        <f>COUNTIFS(DECKS!$C$3:$C$470,REF!$J30,DECKS!$E$3:$E$470,REF!V$2)</f>
        <v>1</v>
      </c>
      <c r="W30" s="214">
        <f>COUNTIFS(DECKS!$C$3:$C$470,REF!$J30,DECKS!$E$3:$E$470,REF!W$2)</f>
        <v>0</v>
      </c>
      <c r="X30" s="214">
        <f>COUNTIFS(DECKS!$C$3:$C$470,REF!$J30,DECKS!$E$3:$E$470,REF!X$2)</f>
        <v>0</v>
      </c>
      <c r="Y30" s="214">
        <f>COUNTIFS(DECKS!$C$3:$C$470,REF!$J30,DECKS!$E$3:$E$470,REF!Y$2)</f>
        <v>0</v>
      </c>
      <c r="Z30" s="214">
        <f>COUNTIFS(DECKS!$C$3:$C$470,REF!$J30,DECKS!$E$3:$E$470,REF!Z$2)</f>
        <v>0</v>
      </c>
      <c r="AA30" s="214">
        <f>COUNTIFS(DECKS!$C$3:$C$470,REF!$J30,DECKS!$E$3:$E$470,REF!AA$2)</f>
        <v>0</v>
      </c>
      <c r="AB30" s="214">
        <f>COUNTIFS(DECKS!$C$3:$C$470,REF!$J30,DECKS!$E$3:$E$470,REF!AB$2)</f>
        <v>0</v>
      </c>
      <c r="AC30" s="214">
        <f>COUNTIFS(DECKS!$C$3:$C$470,REF!$J30,DECKS!$E$3:$E$470,REF!AC$2)</f>
        <v>0</v>
      </c>
      <c r="AD30" s="214">
        <f>COUNTIFS(DECKS!$C$3:$C$470,REF!$J30,DECKS!$E$3:$E$470,REF!AD$2)</f>
        <v>0</v>
      </c>
      <c r="AE30" s="214">
        <f>COUNTIFS(DECKS!$C$3:$C$470,REF!$J30,DECKS!$E$3:$E$470,REF!AE$2)</f>
        <v>0</v>
      </c>
      <c r="AF30" s="214">
        <f>COUNTIFS(DECKS!$C$3:$C$470,REF!$J30,DECKS!$E$3:$E$470,REF!AF$2)</f>
        <v>3</v>
      </c>
      <c r="AG30" s="214">
        <f>COUNTIFS(DECKS!$C$3:$C$470,REF!$J30,DECKS!$E$3:$E$470,REF!AG$2)</f>
        <v>0</v>
      </c>
      <c r="AH30" s="214">
        <f>COUNTIFS(DECKS!$C$3:$C$470,REF!$J30,DECKS!$E$3:$E$470,REF!AH$2)</f>
        <v>0</v>
      </c>
      <c r="AI30" s="214">
        <f>COUNTIFS(DECKS!$C$3:$C$470,REF!$J30,DECKS!$E$3:$E$470,REF!AI$2)</f>
        <v>0</v>
      </c>
      <c r="AJ30" s="214">
        <f>COUNTIFS(DECKS!$C$3:$C$470,REF!$J30,DECKS!$E$3:$E$470,REF!AJ$2)</f>
        <v>0</v>
      </c>
      <c r="AK30" s="214">
        <f>COUNTIFS(DECKS!$C$3:$C$470,REF!$J30,DECKS!$E$3:$E$470,REF!AK$2)</f>
        <v>0</v>
      </c>
      <c r="AL30" s="214">
        <f>COUNTIFS(DECKS!$C$3:$C$470,REF!$J30,DECKS!$E$3:$E$470,REF!AL$2)</f>
        <v>0</v>
      </c>
      <c r="AM30" s="214">
        <f>COUNTIFS(DECKS!$C$3:$C$470,REF!$J30,DECKS!$E$3:$E$470,REF!AM$2)</f>
        <v>0</v>
      </c>
      <c r="AN30" s="214">
        <f>COUNTIFS(DECKS!$C$3:$C$470,REF!$J30,DECKS!$E$3:$E$470,REF!AN$2)</f>
        <v>0</v>
      </c>
      <c r="AO30" s="214">
        <f>COUNTIFS(DECKS!$C$3:$C$470,REF!$J30,DECKS!$E$3:$E$470,REF!AO$2)</f>
        <v>0</v>
      </c>
      <c r="AP30" s="214">
        <f>COUNTIFS(DECKS!$C$3:$C$470,REF!$J30,DECKS!$E$3:$E$470,REF!AP$2)</f>
        <v>0</v>
      </c>
    </row>
    <row r="31" ht="14.25" customHeight="1">
      <c r="A31" s="214"/>
      <c r="B31" s="222" t="s">
        <v>323</v>
      </c>
      <c r="C31" s="223" t="s">
        <v>322</v>
      </c>
      <c r="D31" s="218" t="str">
        <f t="array" ref="D31">XLOOKUP($AM$35,$AM$3:$AM$33,$J$3:$J$33,"-",1,1)</f>
        <v>Typal</v>
      </c>
      <c r="E31" s="214"/>
      <c r="F31" s="214"/>
      <c r="G31" s="214"/>
      <c r="H31" s="214"/>
      <c r="I31" s="214"/>
      <c r="J31" s="220" t="s">
        <v>268</v>
      </c>
      <c r="K31" s="214">
        <f>COUNTIFS(DECKS!$C$3:$C$470,REF!$J31,DECKS!$E$3:$E$470,REF!K$2)</f>
        <v>0</v>
      </c>
      <c r="L31" s="214">
        <f>COUNTIFS(DECKS!$C$3:$C$470,REF!$J31,DECKS!$E$3:$E$470,REF!L$2)</f>
        <v>0</v>
      </c>
      <c r="M31" s="214">
        <f>COUNTIFS(DECKS!$C$3:$C$470,REF!$J31,DECKS!$E$3:$E$470,REF!M$2)</f>
        <v>0</v>
      </c>
      <c r="N31" s="214">
        <f>COUNTIFS(DECKS!$C$3:$C$470,REF!$J31,DECKS!$E$3:$E$470,REF!N$2)</f>
        <v>0</v>
      </c>
      <c r="O31" s="214">
        <f>COUNTIFS(DECKS!$C$3:$C$470,REF!$J31,DECKS!$E$3:$E$470,REF!O$2)</f>
        <v>1</v>
      </c>
      <c r="P31" s="214">
        <f>COUNTIFS(DECKS!$C$3:$C$470,REF!$J31,DECKS!$E$3:$E$470,REF!P$2)</f>
        <v>0</v>
      </c>
      <c r="Q31" s="214">
        <f>COUNTIFS(DECKS!$C$3:$C$470,REF!$J31,DECKS!$E$3:$E$470,REF!Q$2)</f>
        <v>0</v>
      </c>
      <c r="R31" s="214">
        <f>COUNTIFS(DECKS!$C$3:$C$470,REF!$J31,DECKS!$E$3:$E$470,REF!R$2)</f>
        <v>0</v>
      </c>
      <c r="S31" s="214">
        <f>COUNTIFS(DECKS!$C$3:$C$470,REF!$J31,DECKS!$E$3:$E$470,REF!S$2)</f>
        <v>0</v>
      </c>
      <c r="T31" s="214">
        <f>COUNTIFS(DECKS!$C$3:$C$470,REF!$J31,DECKS!$E$3:$E$470,REF!T$2)</f>
        <v>0</v>
      </c>
      <c r="U31" s="214">
        <f>COUNTIFS(DECKS!$C$3:$C$470,REF!$J31,DECKS!$E$3:$E$470,REF!U$2)</f>
        <v>0</v>
      </c>
      <c r="V31" s="214">
        <f>COUNTIFS(DECKS!$C$3:$C$470,REF!$J31,DECKS!$E$3:$E$470,REF!V$2)</f>
        <v>0</v>
      </c>
      <c r="W31" s="214">
        <f>COUNTIFS(DECKS!$C$3:$C$470,REF!$J31,DECKS!$E$3:$E$470,REF!W$2)</f>
        <v>1</v>
      </c>
      <c r="X31" s="214">
        <f>COUNTIFS(DECKS!$C$3:$C$470,REF!$J31,DECKS!$E$3:$E$470,REF!X$2)</f>
        <v>1</v>
      </c>
      <c r="Y31" s="214">
        <f>COUNTIFS(DECKS!$C$3:$C$470,REF!$J31,DECKS!$E$3:$E$470,REF!Y$2)</f>
        <v>0</v>
      </c>
      <c r="Z31" s="214">
        <f>COUNTIFS(DECKS!$C$3:$C$470,REF!$J31,DECKS!$E$3:$E$470,REF!Z$2)</f>
        <v>0</v>
      </c>
      <c r="AA31" s="214">
        <f>COUNTIFS(DECKS!$C$3:$C$470,REF!$J31,DECKS!$E$3:$E$470,REF!AA$2)</f>
        <v>0</v>
      </c>
      <c r="AB31" s="214">
        <f>COUNTIFS(DECKS!$C$3:$C$470,REF!$J31,DECKS!$E$3:$E$470,REF!AB$2)</f>
        <v>0</v>
      </c>
      <c r="AC31" s="214">
        <f>COUNTIFS(DECKS!$C$3:$C$470,REF!$J31,DECKS!$E$3:$E$470,REF!AC$2)</f>
        <v>0</v>
      </c>
      <c r="AD31" s="214">
        <f>COUNTIFS(DECKS!$C$3:$C$470,REF!$J31,DECKS!$E$3:$E$470,REF!AD$2)</f>
        <v>0</v>
      </c>
      <c r="AE31" s="214">
        <f>COUNTIFS(DECKS!$C$3:$C$470,REF!$J31,DECKS!$E$3:$E$470,REF!AE$2)</f>
        <v>2</v>
      </c>
      <c r="AF31" s="214">
        <f>COUNTIFS(DECKS!$C$3:$C$470,REF!$J31,DECKS!$E$3:$E$470,REF!AF$2)</f>
        <v>0</v>
      </c>
      <c r="AG31" s="214">
        <f>COUNTIFS(DECKS!$C$3:$C$470,REF!$J31,DECKS!$E$3:$E$470,REF!AG$2)</f>
        <v>0</v>
      </c>
      <c r="AH31" s="214">
        <f>COUNTIFS(DECKS!$C$3:$C$470,REF!$J31,DECKS!$E$3:$E$470,REF!AH$2)</f>
        <v>0</v>
      </c>
      <c r="AI31" s="214">
        <f>COUNTIFS(DECKS!$C$3:$C$470,REF!$J31,DECKS!$E$3:$E$470,REF!AI$2)</f>
        <v>0</v>
      </c>
      <c r="AJ31" s="214">
        <f>COUNTIFS(DECKS!$C$3:$C$470,REF!$J31,DECKS!$E$3:$E$470,REF!AJ$2)</f>
        <v>0</v>
      </c>
      <c r="AK31" s="214">
        <f>COUNTIFS(DECKS!$C$3:$C$470,REF!$J31,DECKS!$E$3:$E$470,REF!AK$2)</f>
        <v>0</v>
      </c>
      <c r="AL31" s="214">
        <f>COUNTIFS(DECKS!$C$3:$C$470,REF!$J31,DECKS!$E$3:$E$470,REF!AL$2)</f>
        <v>0</v>
      </c>
      <c r="AM31" s="214">
        <f>COUNTIFS(DECKS!$C$3:$C$470,REF!$J31,DECKS!$E$3:$E$470,REF!AM$2)</f>
        <v>0</v>
      </c>
      <c r="AN31" s="214">
        <f>COUNTIFS(DECKS!$C$3:$C$470,REF!$J31,DECKS!$E$3:$E$470,REF!AN$2)</f>
        <v>0</v>
      </c>
      <c r="AO31" s="214">
        <f>COUNTIFS(DECKS!$C$3:$C$470,REF!$J31,DECKS!$E$3:$E$470,REF!AO$2)</f>
        <v>0</v>
      </c>
      <c r="AP31" s="214">
        <f>COUNTIFS(DECKS!$C$3:$C$470,REF!$J31,DECKS!$E$3:$E$470,REF!AP$2)</f>
        <v>0</v>
      </c>
    </row>
    <row r="32" ht="14.25" customHeight="1">
      <c r="A32" s="214"/>
      <c r="B32" s="225" t="s">
        <v>297</v>
      </c>
      <c r="C32" s="226" t="s">
        <v>296</v>
      </c>
      <c r="D32" s="218" t="str">
        <f t="array" ref="D32">XLOOKUP($AN$35,$AN$3:$AN$33,$J$3:$J$33,"-",1,1)</f>
        <v>Big Mana</v>
      </c>
      <c r="E32" s="214"/>
      <c r="F32" s="214"/>
      <c r="G32" s="214"/>
      <c r="H32" s="214"/>
      <c r="I32" s="214"/>
      <c r="J32" s="221" t="s">
        <v>254</v>
      </c>
      <c r="K32" s="214">
        <f>COUNTIFS(DECKS!$C$3:$C$470,REF!$J32,DECKS!$E$3:$E$470,REF!K$2)</f>
        <v>0</v>
      </c>
      <c r="L32" s="214">
        <f>COUNTIFS(DECKS!$C$3:$C$470,REF!$J32,DECKS!$E$3:$E$470,REF!L$2)</f>
        <v>0</v>
      </c>
      <c r="M32" s="214">
        <f>COUNTIFS(DECKS!$C$3:$C$470,REF!$J32,DECKS!$E$3:$E$470,REF!M$2)</f>
        <v>0</v>
      </c>
      <c r="N32" s="214">
        <f>COUNTIFS(DECKS!$C$3:$C$470,REF!$J32,DECKS!$E$3:$E$470,REF!N$2)</f>
        <v>0</v>
      </c>
      <c r="O32" s="214">
        <f>COUNTIFS(DECKS!$C$3:$C$470,REF!$J32,DECKS!$E$3:$E$470,REF!O$2)</f>
        <v>0</v>
      </c>
      <c r="P32" s="214">
        <f>COUNTIFS(DECKS!$C$3:$C$470,REF!$J32,DECKS!$E$3:$E$470,REF!P$2)</f>
        <v>0</v>
      </c>
      <c r="Q32" s="214">
        <f>COUNTIFS(DECKS!$C$3:$C$470,REF!$J32,DECKS!$E$3:$E$470,REF!Q$2)</f>
        <v>0</v>
      </c>
      <c r="R32" s="214">
        <f>COUNTIFS(DECKS!$C$3:$C$470,REF!$J32,DECKS!$E$3:$E$470,REF!R$2)</f>
        <v>0</v>
      </c>
      <c r="S32" s="214">
        <f>COUNTIFS(DECKS!$C$3:$C$470,REF!$J32,DECKS!$E$3:$E$470,REF!S$2)</f>
        <v>0</v>
      </c>
      <c r="T32" s="214">
        <f>COUNTIFS(DECKS!$C$3:$C$470,REF!$J32,DECKS!$E$3:$E$470,REF!T$2)</f>
        <v>1</v>
      </c>
      <c r="U32" s="214">
        <f>COUNTIFS(DECKS!$C$3:$C$470,REF!$J32,DECKS!$E$3:$E$470,REF!U$2)</f>
        <v>0</v>
      </c>
      <c r="V32" s="214">
        <f>COUNTIFS(DECKS!$C$3:$C$470,REF!$J32,DECKS!$E$3:$E$470,REF!V$2)</f>
        <v>0</v>
      </c>
      <c r="W32" s="214">
        <f>COUNTIFS(DECKS!$C$3:$C$470,REF!$J32,DECKS!$E$3:$E$470,REF!W$2)</f>
        <v>1</v>
      </c>
      <c r="X32" s="214">
        <f>COUNTIFS(DECKS!$C$3:$C$470,REF!$J32,DECKS!$E$3:$E$470,REF!X$2)</f>
        <v>0</v>
      </c>
      <c r="Y32" s="214">
        <f>COUNTIFS(DECKS!$C$3:$C$470,REF!$J32,DECKS!$E$3:$E$470,REF!Y$2)</f>
        <v>0</v>
      </c>
      <c r="Z32" s="214">
        <f>COUNTIFS(DECKS!$C$3:$C$470,REF!$J32,DECKS!$E$3:$E$470,REF!Z$2)</f>
        <v>0</v>
      </c>
      <c r="AA32" s="214">
        <f>COUNTIFS(DECKS!$C$3:$C$470,REF!$J32,DECKS!$E$3:$E$470,REF!AA$2)</f>
        <v>0</v>
      </c>
      <c r="AB32" s="214">
        <f>COUNTIFS(DECKS!$C$3:$C$470,REF!$J32,DECKS!$E$3:$E$470,REF!AB$2)</f>
        <v>0</v>
      </c>
      <c r="AC32" s="214">
        <f>COUNTIFS(DECKS!$C$3:$C$470,REF!$J32,DECKS!$E$3:$E$470,REF!AC$2)</f>
        <v>1</v>
      </c>
      <c r="AD32" s="214">
        <f>COUNTIFS(DECKS!$C$3:$C$470,REF!$J32,DECKS!$E$3:$E$470,REF!AD$2)</f>
        <v>2</v>
      </c>
      <c r="AE32" s="214">
        <f>COUNTIFS(DECKS!$C$3:$C$470,REF!$J32,DECKS!$E$3:$E$470,REF!AE$2)</f>
        <v>1</v>
      </c>
      <c r="AF32" s="214">
        <f>COUNTIFS(DECKS!$C$3:$C$470,REF!$J32,DECKS!$E$3:$E$470,REF!AF$2)</f>
        <v>0</v>
      </c>
      <c r="AG32" s="214">
        <f>COUNTIFS(DECKS!$C$3:$C$470,REF!$J32,DECKS!$E$3:$E$470,REF!AG$2)</f>
        <v>0</v>
      </c>
      <c r="AH32" s="214">
        <f>COUNTIFS(DECKS!$C$3:$C$470,REF!$J32,DECKS!$E$3:$E$470,REF!AH$2)</f>
        <v>2</v>
      </c>
      <c r="AI32" s="214">
        <f>COUNTIFS(DECKS!$C$3:$C$470,REF!$J32,DECKS!$E$3:$E$470,REF!AI$2)</f>
        <v>0</v>
      </c>
      <c r="AJ32" s="214">
        <f>COUNTIFS(DECKS!$C$3:$C$470,REF!$J32,DECKS!$E$3:$E$470,REF!AJ$2)</f>
        <v>0</v>
      </c>
      <c r="AK32" s="214">
        <f>COUNTIFS(DECKS!$C$3:$C$470,REF!$J32,DECKS!$E$3:$E$470,REF!AK$2)</f>
        <v>0</v>
      </c>
      <c r="AL32" s="214">
        <f>COUNTIFS(DECKS!$C$3:$C$470,REF!$J32,DECKS!$E$3:$E$470,REF!AL$2)</f>
        <v>1</v>
      </c>
      <c r="AM32" s="214">
        <f>COUNTIFS(DECKS!$C$3:$C$470,REF!$J32,DECKS!$E$3:$E$470,REF!AM$2)</f>
        <v>0</v>
      </c>
      <c r="AN32" s="214">
        <f>COUNTIFS(DECKS!$C$3:$C$470,REF!$J32,DECKS!$E$3:$E$470,REF!AN$2)</f>
        <v>0</v>
      </c>
      <c r="AO32" s="214">
        <f>COUNTIFS(DECKS!$C$3:$C$470,REF!$J32,DECKS!$E$3:$E$470,REF!AO$2)</f>
        <v>0</v>
      </c>
      <c r="AP32" s="214">
        <f>COUNTIFS(DECKS!$C$3:$C$470,REF!$J32,DECKS!$E$3:$E$470,REF!AP$2)</f>
        <v>0</v>
      </c>
    </row>
    <row r="33" ht="14.25" customHeight="1">
      <c r="A33" s="214"/>
      <c r="B33" s="222" t="s">
        <v>307</v>
      </c>
      <c r="C33" s="223" t="s">
        <v>306</v>
      </c>
      <c r="D33" s="218" t="str">
        <f t="array" ref="D33">XLOOKUP($AO$35,$AO$3:$AO$33,$J$3:$J$33,"-",1,1)</f>
        <v>Typal</v>
      </c>
      <c r="E33" s="214"/>
      <c r="F33" s="214"/>
      <c r="G33" s="214"/>
      <c r="H33" s="214"/>
      <c r="I33" s="214"/>
      <c r="J33" s="220"/>
      <c r="K33" s="214">
        <f>COUNTIFS(DECKS!$C$3:$C$470,REF!$J33,DECKS!$E$3:$E$470,REF!K$2)</f>
        <v>0</v>
      </c>
      <c r="L33" s="214">
        <f>COUNTIFS(DECKS!$C$3:$C$470,REF!$J33,DECKS!$E$3:$E$470,REF!L$2)</f>
        <v>0</v>
      </c>
      <c r="M33" s="214">
        <f>COUNTIFS(DECKS!$C$3:$C$470,REF!$J33,DECKS!$E$3:$E$470,REF!M$2)</f>
        <v>0</v>
      </c>
      <c r="N33" s="214">
        <f>COUNTIFS(DECKS!$C$3:$C$470,REF!$J33,DECKS!$E$3:$E$470,REF!N$2)</f>
        <v>0</v>
      </c>
      <c r="O33" s="214">
        <f>COUNTIFS(DECKS!$C$3:$C$470,REF!$J33,DECKS!$E$3:$E$470,REF!O$2)</f>
        <v>0</v>
      </c>
      <c r="P33" s="214">
        <f>COUNTIFS(DECKS!$C$3:$C$470,REF!$J33,DECKS!$E$3:$E$470,REF!P$2)</f>
        <v>0</v>
      </c>
      <c r="Q33" s="214">
        <f>COUNTIFS(DECKS!$C$3:$C$470,REF!$J33,DECKS!$E$3:$E$470,REF!Q$2)</f>
        <v>0</v>
      </c>
      <c r="R33" s="214">
        <f>COUNTIFS(DECKS!$C$3:$C$470,REF!$J33,DECKS!$E$3:$E$470,REF!R$2)</f>
        <v>0</v>
      </c>
      <c r="S33" s="214">
        <f>COUNTIFS(DECKS!$C$3:$C$470,REF!$J33,DECKS!$E$3:$E$470,REF!S$2)</f>
        <v>0</v>
      </c>
      <c r="T33" s="214">
        <f>COUNTIFS(DECKS!$C$3:$C$470,REF!$J33,DECKS!$E$3:$E$470,REF!T$2)</f>
        <v>0</v>
      </c>
      <c r="U33" s="214">
        <f>COUNTIFS(DECKS!$C$3:$C$470,REF!$J33,DECKS!$E$3:$E$470,REF!U$2)</f>
        <v>0</v>
      </c>
      <c r="V33" s="214">
        <f>COUNTIFS(DECKS!$C$3:$C$470,REF!$J33,DECKS!$E$3:$E$470,REF!V$2)</f>
        <v>0</v>
      </c>
      <c r="W33" s="214">
        <f>COUNTIFS(DECKS!$C$3:$C$470,REF!$J33,DECKS!$E$3:$E$470,REF!W$2)</f>
        <v>0</v>
      </c>
      <c r="X33" s="214">
        <f>COUNTIFS(DECKS!$C$3:$C$470,REF!$J33,DECKS!$E$3:$E$470,REF!X$2)</f>
        <v>0</v>
      </c>
      <c r="Y33" s="214">
        <f>COUNTIFS(DECKS!$C$3:$C$470,REF!$J33,DECKS!$E$3:$E$470,REF!Y$2)</f>
        <v>0</v>
      </c>
      <c r="Z33" s="214">
        <f>COUNTIFS(DECKS!$C$3:$C$470,REF!$J33,DECKS!$E$3:$E$470,REF!Z$2)</f>
        <v>0</v>
      </c>
      <c r="AA33" s="214">
        <f>COUNTIFS(DECKS!$C$3:$C$470,REF!$J33,DECKS!$E$3:$E$470,REF!AA$2)</f>
        <v>0</v>
      </c>
      <c r="AB33" s="214">
        <f>COUNTIFS(DECKS!$C$3:$C$470,REF!$J33,DECKS!$E$3:$E$470,REF!AB$2)</f>
        <v>0</v>
      </c>
      <c r="AC33" s="214">
        <f>COUNTIFS(DECKS!$C$3:$C$470,REF!$J33,DECKS!$E$3:$E$470,REF!AC$2)</f>
        <v>0</v>
      </c>
      <c r="AD33" s="214">
        <f>COUNTIFS(DECKS!$C$3:$C$470,REF!$J33,DECKS!$E$3:$E$470,REF!AD$2)</f>
        <v>0</v>
      </c>
      <c r="AE33" s="214">
        <f>COUNTIFS(DECKS!$C$3:$C$470,REF!$J33,DECKS!$E$3:$E$470,REF!AE$2)</f>
        <v>0</v>
      </c>
      <c r="AF33" s="214">
        <f>COUNTIFS(DECKS!$C$3:$C$470,REF!$J33,DECKS!$E$3:$E$470,REF!AF$2)</f>
        <v>0</v>
      </c>
      <c r="AG33" s="214">
        <f>COUNTIFS(DECKS!$C$3:$C$470,REF!$J33,DECKS!$E$3:$E$470,REF!AG$2)</f>
        <v>0</v>
      </c>
      <c r="AH33" s="214">
        <f>COUNTIFS(DECKS!$C$3:$C$470,REF!$J33,DECKS!$E$3:$E$470,REF!AH$2)</f>
        <v>0</v>
      </c>
      <c r="AI33" s="214">
        <f>COUNTIFS(DECKS!$C$3:$C$470,REF!$J33,DECKS!$E$3:$E$470,REF!AI$2)</f>
        <v>0</v>
      </c>
      <c r="AJ33" s="214">
        <f>COUNTIFS(DECKS!$C$3:$C$470,REF!$J33,DECKS!$E$3:$E$470,REF!AJ$2)</f>
        <v>0</v>
      </c>
      <c r="AK33" s="214">
        <f>COUNTIFS(DECKS!$C$3:$C$470,REF!$J33,DECKS!$E$3:$E$470,REF!AK$2)</f>
        <v>0</v>
      </c>
      <c r="AL33" s="214">
        <f>COUNTIFS(DECKS!$C$3:$C$470,REF!$J33,DECKS!$E$3:$E$470,REF!AL$2)</f>
        <v>0</v>
      </c>
      <c r="AM33" s="214">
        <f>COUNTIFS(DECKS!$C$3:$C$470,REF!$J33,DECKS!$E$3:$E$470,REF!AM$2)</f>
        <v>0</v>
      </c>
      <c r="AN33" s="214">
        <f>COUNTIFS(DECKS!$C$3:$C$470,REF!$J33,DECKS!$E$3:$E$470,REF!AN$2)</f>
        <v>0</v>
      </c>
      <c r="AO33" s="214">
        <f>COUNTIFS(DECKS!$C$3:$C$470,REF!$J33,DECKS!$E$3:$E$470,REF!AO$2)</f>
        <v>0</v>
      </c>
      <c r="AP33" s="214">
        <f>COUNTIFS(DECKS!$C$3:$C$470,REF!$J33,DECKS!$E$3:$E$470,REF!AP$2)</f>
        <v>0</v>
      </c>
    </row>
    <row r="34" ht="14.25" customHeight="1">
      <c r="A34" s="214"/>
      <c r="B34" s="231" t="s">
        <v>295</v>
      </c>
      <c r="C34" s="232" t="s">
        <v>294</v>
      </c>
      <c r="D34" s="218" t="str">
        <f t="array" ref="D34">XLOOKUP($AP$35,$AP$3:$AP$33,$J$3:$J$33,"-",1,1)</f>
        <v>Artifacts</v>
      </c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</row>
    <row r="35" ht="14.25" customHeight="1">
      <c r="A35" s="214"/>
      <c r="B35" s="214"/>
      <c r="C35" s="214"/>
      <c r="D35" s="214"/>
      <c r="E35" s="214"/>
      <c r="F35" s="214"/>
      <c r="G35" s="214"/>
      <c r="H35" s="214"/>
      <c r="I35" s="214"/>
      <c r="J35" s="214"/>
      <c r="K35" s="214">
        <f t="shared" ref="K35:AP35" si="1">LARGE(K3:K33,1)</f>
        <v>8</v>
      </c>
      <c r="L35" s="214">
        <f t="shared" si="1"/>
        <v>1</v>
      </c>
      <c r="M35" s="214">
        <f t="shared" si="1"/>
        <v>3</v>
      </c>
      <c r="N35" s="214">
        <f t="shared" si="1"/>
        <v>7</v>
      </c>
      <c r="O35" s="214">
        <f t="shared" si="1"/>
        <v>1</v>
      </c>
      <c r="P35" s="214">
        <f t="shared" si="1"/>
        <v>4</v>
      </c>
      <c r="Q35" s="214">
        <f t="shared" si="1"/>
        <v>5</v>
      </c>
      <c r="R35" s="214">
        <f t="shared" si="1"/>
        <v>3</v>
      </c>
      <c r="S35" s="214">
        <f t="shared" si="1"/>
        <v>1</v>
      </c>
      <c r="T35" s="214">
        <f t="shared" si="1"/>
        <v>3</v>
      </c>
      <c r="U35" s="214">
        <f t="shared" si="1"/>
        <v>3</v>
      </c>
      <c r="V35" s="214">
        <f t="shared" si="1"/>
        <v>7</v>
      </c>
      <c r="W35" s="214">
        <f t="shared" si="1"/>
        <v>3</v>
      </c>
      <c r="X35" s="214">
        <f t="shared" si="1"/>
        <v>4</v>
      </c>
      <c r="Y35" s="214">
        <f t="shared" si="1"/>
        <v>3</v>
      </c>
      <c r="Z35" s="214">
        <f t="shared" si="1"/>
        <v>4</v>
      </c>
      <c r="AA35" s="214">
        <f t="shared" si="1"/>
        <v>1</v>
      </c>
      <c r="AB35" s="214">
        <f t="shared" si="1"/>
        <v>7</v>
      </c>
      <c r="AC35" s="214">
        <f t="shared" si="1"/>
        <v>8</v>
      </c>
      <c r="AD35" s="214">
        <f t="shared" si="1"/>
        <v>4</v>
      </c>
      <c r="AE35" s="214">
        <f t="shared" si="1"/>
        <v>4</v>
      </c>
      <c r="AF35" s="214">
        <f t="shared" si="1"/>
        <v>8</v>
      </c>
      <c r="AG35" s="214">
        <f t="shared" si="1"/>
        <v>7</v>
      </c>
      <c r="AH35" s="214">
        <f t="shared" si="1"/>
        <v>7</v>
      </c>
      <c r="AI35" s="214">
        <f t="shared" si="1"/>
        <v>2</v>
      </c>
      <c r="AJ35" s="214">
        <f t="shared" si="1"/>
        <v>10</v>
      </c>
      <c r="AK35" s="214">
        <f t="shared" si="1"/>
        <v>8</v>
      </c>
      <c r="AL35" s="214">
        <f t="shared" si="1"/>
        <v>3</v>
      </c>
      <c r="AM35" s="214">
        <f t="shared" si="1"/>
        <v>5</v>
      </c>
      <c r="AN35" s="214">
        <f t="shared" si="1"/>
        <v>3</v>
      </c>
      <c r="AO35" s="214">
        <f t="shared" si="1"/>
        <v>3</v>
      </c>
      <c r="AP35" s="214">
        <f t="shared" si="1"/>
        <v>2</v>
      </c>
    </row>
    <row r="36" ht="14.25" customHeight="1">
      <c r="A36" s="214"/>
      <c r="B36" s="214"/>
      <c r="C36" s="214"/>
      <c r="D36" s="214"/>
      <c r="E36" s="214"/>
      <c r="F36" s="214"/>
      <c r="G36" s="214"/>
      <c r="H36" s="214"/>
      <c r="I36" s="214"/>
      <c r="J36" s="214"/>
      <c r="K36" s="214">
        <f t="shared" ref="K36:AP36" si="2">COUNTIF(K3:K33,K35)</f>
        <v>1</v>
      </c>
      <c r="L36" s="214">
        <f t="shared" si="2"/>
        <v>1</v>
      </c>
      <c r="M36" s="214">
        <f t="shared" si="2"/>
        <v>1</v>
      </c>
      <c r="N36" s="214">
        <f t="shared" si="2"/>
        <v>1</v>
      </c>
      <c r="O36" s="214">
        <f t="shared" si="2"/>
        <v>2</v>
      </c>
      <c r="P36" s="214">
        <f t="shared" si="2"/>
        <v>2</v>
      </c>
      <c r="Q36" s="214">
        <f t="shared" si="2"/>
        <v>1</v>
      </c>
      <c r="R36" s="214">
        <f t="shared" si="2"/>
        <v>2</v>
      </c>
      <c r="S36" s="214">
        <f t="shared" si="2"/>
        <v>2</v>
      </c>
      <c r="T36" s="214">
        <f t="shared" si="2"/>
        <v>2</v>
      </c>
      <c r="U36" s="214">
        <f t="shared" si="2"/>
        <v>1</v>
      </c>
      <c r="V36" s="214">
        <f t="shared" si="2"/>
        <v>1</v>
      </c>
      <c r="W36" s="214">
        <f t="shared" si="2"/>
        <v>1</v>
      </c>
      <c r="X36" s="214">
        <f t="shared" si="2"/>
        <v>1</v>
      </c>
      <c r="Y36" s="214">
        <f t="shared" si="2"/>
        <v>2</v>
      </c>
      <c r="Z36" s="214">
        <f t="shared" si="2"/>
        <v>1</v>
      </c>
      <c r="AA36" s="214">
        <f t="shared" si="2"/>
        <v>1</v>
      </c>
      <c r="AB36" s="214">
        <f t="shared" si="2"/>
        <v>1</v>
      </c>
      <c r="AC36" s="214">
        <f t="shared" si="2"/>
        <v>1</v>
      </c>
      <c r="AD36" s="214">
        <f t="shared" si="2"/>
        <v>2</v>
      </c>
      <c r="AE36" s="214">
        <f t="shared" si="2"/>
        <v>1</v>
      </c>
      <c r="AF36" s="214">
        <f t="shared" si="2"/>
        <v>1</v>
      </c>
      <c r="AG36" s="214">
        <f t="shared" si="2"/>
        <v>1</v>
      </c>
      <c r="AH36" s="214">
        <f t="shared" si="2"/>
        <v>1</v>
      </c>
      <c r="AI36" s="214">
        <f t="shared" si="2"/>
        <v>1</v>
      </c>
      <c r="AJ36" s="214">
        <f t="shared" si="2"/>
        <v>1</v>
      </c>
      <c r="AK36" s="214">
        <f t="shared" si="2"/>
        <v>1</v>
      </c>
      <c r="AL36" s="214">
        <f t="shared" si="2"/>
        <v>2</v>
      </c>
      <c r="AM36" s="214">
        <f t="shared" si="2"/>
        <v>1</v>
      </c>
      <c r="AN36" s="214">
        <f t="shared" si="2"/>
        <v>2</v>
      </c>
      <c r="AO36" s="214">
        <f t="shared" si="2"/>
        <v>1</v>
      </c>
      <c r="AP36" s="214">
        <f t="shared" si="2"/>
        <v>1</v>
      </c>
    </row>
    <row r="37" ht="14.25" customHeight="1">
      <c r="A37" s="214"/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</row>
    <row r="38" ht="14.25" customHeight="1">
      <c r="A38" s="214"/>
      <c r="B38" s="214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</row>
    <row r="39" ht="14.25" customHeight="1">
      <c r="A39" s="214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</row>
    <row r="40" ht="14.25" customHeight="1">
      <c r="A40" s="214"/>
      <c r="B40" s="162" t="s">
        <v>843</v>
      </c>
      <c r="C40" s="233" t="s">
        <v>195</v>
      </c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</row>
    <row r="41" ht="14.25" customHeight="1">
      <c r="A41" s="214"/>
      <c r="B41" s="234" t="s">
        <v>227</v>
      </c>
      <c r="C41" s="235" t="str">
        <f t="array" ref="C41">XLOOKUP($K$74,$K$42:$K$72,$J$42:$J$72,"-",1,1)</f>
        <v>Combo</v>
      </c>
      <c r="D41" s="214"/>
      <c r="E41" s="214"/>
      <c r="F41" s="214"/>
      <c r="G41" s="214"/>
      <c r="H41" s="214"/>
      <c r="I41" s="214"/>
      <c r="J41" s="219" t="s">
        <v>871</v>
      </c>
      <c r="K41" s="220" t="s">
        <v>227</v>
      </c>
      <c r="L41" s="221" t="s">
        <v>224</v>
      </c>
      <c r="M41" s="220" t="s">
        <v>218</v>
      </c>
      <c r="N41" s="221" t="s">
        <v>230</v>
      </c>
      <c r="O41" s="220" t="s">
        <v>217</v>
      </c>
      <c r="P41" s="221" t="s">
        <v>220</v>
      </c>
      <c r="Q41" s="220" t="s">
        <v>229</v>
      </c>
      <c r="R41" s="221" t="s">
        <v>228</v>
      </c>
      <c r="S41" s="220" t="s">
        <v>223</v>
      </c>
      <c r="T41" s="221" t="s">
        <v>221</v>
      </c>
      <c r="U41" s="220" t="s">
        <v>231</v>
      </c>
      <c r="V41" s="220" t="s">
        <v>239</v>
      </c>
      <c r="W41" s="220" t="s">
        <v>240</v>
      </c>
      <c r="X41" s="220" t="s">
        <v>237</v>
      </c>
      <c r="Y41" s="214" t="s">
        <v>238</v>
      </c>
      <c r="Z41" s="220" t="s">
        <v>219</v>
      </c>
      <c r="AA41" s="220" t="s">
        <v>236</v>
      </c>
      <c r="AB41" s="221" t="s">
        <v>222</v>
      </c>
      <c r="AC41" s="214" t="s">
        <v>226</v>
      </c>
      <c r="AD41" s="214" t="s">
        <v>232</v>
      </c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</row>
    <row r="42" ht="14.25" customHeight="1">
      <c r="A42" s="214"/>
      <c r="B42" s="236" t="s">
        <v>224</v>
      </c>
      <c r="C42" s="174" t="str">
        <f t="array" ref="C42">XLOOKUP($L$74,$L$42:$L$72,$J$42:$J$72,"-",1,1)</f>
        <v>Aggro</v>
      </c>
      <c r="D42" s="214"/>
      <c r="E42" s="214"/>
      <c r="F42" s="214"/>
      <c r="G42" s="214"/>
      <c r="H42" s="214"/>
      <c r="I42" s="214"/>
      <c r="J42" s="220" t="s">
        <v>261</v>
      </c>
      <c r="K42" s="214">
        <f>SUMIFS(DECKS!$AJ$3:$AJ$470,DECKS!$C$3:$C$470,REF!$J42,DECKS!$F$3:$F$470,"*"&amp;"("&amp;REF!K$41&amp;")"&amp;"*")</f>
        <v>0</v>
      </c>
      <c r="L42" s="214">
        <f>SUMIFS(DECKS!$AJ$3:$AJ$470,DECKS!$C$3:$C$470,REF!$J42,DECKS!$F$3:$F$470,"*"&amp;"("&amp;REF!L$41&amp;")"&amp;"*")</f>
        <v>0</v>
      </c>
      <c r="M42" s="214">
        <f>SUMIFS(DECKS!$AJ$3:$AJ$470,DECKS!$C$3:$C$470,REF!$J42,DECKS!$F$3:$F$470,"*"&amp;"("&amp;REF!M$41&amp;")"&amp;"*")</f>
        <v>14</v>
      </c>
      <c r="N42" s="214">
        <f>SUMIFS(DECKS!$AJ$3:$AJ$470,DECKS!$C$3:$C$470,REF!$J42,DECKS!$F$3:$F$470,"*"&amp;"("&amp;REF!N$41&amp;")"&amp;"*")</f>
        <v>15</v>
      </c>
      <c r="O42" s="214">
        <f>SUMIFS(DECKS!$AJ$3:$AJ$470,DECKS!$C$3:$C$470,REF!$J42,DECKS!$F$3:$F$470,"*"&amp;"("&amp;REF!O$41&amp;")"&amp;"*")</f>
        <v>4</v>
      </c>
      <c r="P42" s="214">
        <f>SUMIFS(DECKS!$AJ$3:$AJ$470,DECKS!$C$3:$C$470,REF!$J42,DECKS!$F$3:$F$470,"*"&amp;"("&amp;REF!P$41&amp;")"&amp;"*")</f>
        <v>2</v>
      </c>
      <c r="Q42" s="214">
        <f>SUMIFS(DECKS!$AJ$3:$AJ$470,DECKS!$C$3:$C$470,REF!$J42,DECKS!$F$3:$F$470,"*"&amp;"("&amp;REF!Q$41&amp;")"&amp;"*")</f>
        <v>12</v>
      </c>
      <c r="R42" s="214">
        <f>SUMIFS(DECKS!$AJ$3:$AJ$470,DECKS!$C$3:$C$470,REF!$J42,DECKS!$F$3:$F$470,"*"&amp;"("&amp;REF!R$41&amp;")"&amp;"*")</f>
        <v>0</v>
      </c>
      <c r="S42" s="214">
        <f>SUMIFS(DECKS!$AJ$3:$AJ$470,DECKS!$C$3:$C$470,REF!$J42,DECKS!$F$3:$F$470,"*"&amp;"("&amp;REF!S$41&amp;")"&amp;"*")</f>
        <v>35</v>
      </c>
      <c r="T42" s="214">
        <f>SUMIFS(DECKS!$AJ$3:$AJ$470,DECKS!$C$3:$C$470,REF!$J42,DECKS!$F$3:$F$470,"*"&amp;"("&amp;REF!T$41&amp;")"&amp;"*")</f>
        <v>5</v>
      </c>
      <c r="U42" s="214">
        <f>SUMIFS(DECKS!$AJ$3:$AJ$470,DECKS!$C$3:$C$470,REF!$J42,DECKS!$F$3:$F$470,"*"&amp;"("&amp;REF!U$41&amp;")"&amp;"*")</f>
        <v>0</v>
      </c>
      <c r="V42" s="214">
        <f>SUMIFS(DECKS!$AJ$3:$AJ$470,DECKS!$C$3:$C$470,REF!$J42,DECKS!$F$3:$F$470,"*"&amp;"("&amp;REF!V$41&amp;")"&amp;"*")</f>
        <v>0</v>
      </c>
      <c r="W42" s="214">
        <f>SUMIFS(DECKS!$AJ$3:$AJ$470,DECKS!$C$3:$C$470,REF!$J42,DECKS!$F$3:$F$470,"*"&amp;"("&amp;REF!W$41&amp;")"&amp;"*")</f>
        <v>15</v>
      </c>
      <c r="X42" s="214">
        <f>SUMIFS(DECKS!$AJ$3:$AJ$470,DECKS!$C$3:$C$470,REF!$J42,DECKS!$F$3:$F$470,"*"&amp;"("&amp;REF!X$41&amp;")"&amp;"*")</f>
        <v>0</v>
      </c>
      <c r="Y42" s="214">
        <f>SUMIFS(DECKS!$AJ$3:$AJ$470,DECKS!$C$3:$C$470,REF!$J42,DECKS!$F$3:$F$470,"*"&amp;"("&amp;REF!Y$41&amp;")"&amp;"*")</f>
        <v>0</v>
      </c>
      <c r="Z42" s="214">
        <f>SUMIFS(DECKS!$AJ$3:$AJ$470,DECKS!$C$3:$C$470,REF!$J42,DECKS!$F$3:$F$470,"*"&amp;"("&amp;REF!Z$41&amp;")"&amp;"*")</f>
        <v>0</v>
      </c>
      <c r="AA42" s="214">
        <f>SUMIFS(DECKS!$AJ$3:$AJ$470,DECKS!$C$3:$C$470,REF!$J42,DECKS!$F$3:$F$470,"*"&amp;"("&amp;REF!AA$41&amp;")"&amp;"*")</f>
        <v>0</v>
      </c>
      <c r="AB42" s="214">
        <f>SUMIFS(DECKS!$AJ$3:$AJ$470,DECKS!$C$3:$C$470,REF!$J42,DECKS!$F$3:$F$470,"*"&amp;"("&amp;REF!AB$41&amp;")"&amp;"*")</f>
        <v>0</v>
      </c>
      <c r="AC42" s="214">
        <f>SUMIFS(DECKS!$AJ$3:$AJ$470,DECKS!$C$3:$C$470,REF!$J42,DECKS!$F$3:$F$470,"*"&amp;"("&amp;REF!AC$41&amp;")"&amp;"*")</f>
        <v>0</v>
      </c>
      <c r="AD42" s="214">
        <f>SUMIFS(DECKS!$AJ$3:$AJ$470,DECKS!$C$3:$C$470,REF!$J42,DECKS!$F$3:$F$470,"*"&amp;"("&amp;REF!AD$41&amp;")"&amp;"*")</f>
        <v>0</v>
      </c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</row>
    <row r="43" ht="14.25" customHeight="1">
      <c r="A43" s="214"/>
      <c r="B43" s="234" t="s">
        <v>218</v>
      </c>
      <c r="C43" s="235" t="str">
        <f t="array" ref="C43">XLOOKUP($M$74,$M$42:$M$72,$J$42:$J$72,"-",1,1)</f>
        <v>Typal</v>
      </c>
      <c r="D43" s="214"/>
      <c r="E43" s="214"/>
      <c r="F43" s="214"/>
      <c r="G43" s="214"/>
      <c r="H43" s="214"/>
      <c r="I43" s="214"/>
      <c r="J43" s="221" t="s">
        <v>263</v>
      </c>
      <c r="K43" s="214">
        <f>SUMIFS(DECKS!$AJ$3:$AJ$470,DECKS!$C$3:$C$470,REF!$J43,DECKS!$F$3:$F$470,"*"&amp;"("&amp;REF!K$41&amp;")"&amp;"*")</f>
        <v>0</v>
      </c>
      <c r="L43" s="214">
        <f>SUMIFS(DECKS!$AJ$3:$AJ$470,DECKS!$C$3:$C$470,REF!$J43,DECKS!$F$3:$F$470,"*"&amp;"("&amp;REF!L$41&amp;")"&amp;"*")</f>
        <v>23</v>
      </c>
      <c r="M43" s="214">
        <f>SUMIFS(DECKS!$AJ$3:$AJ$470,DECKS!$C$3:$C$470,REF!$J43,DECKS!$F$3:$F$470,"*"&amp;"("&amp;REF!M$41&amp;")"&amp;"*")</f>
        <v>24</v>
      </c>
      <c r="N43" s="214">
        <f>SUMIFS(DECKS!$AJ$3:$AJ$470,DECKS!$C$3:$C$470,REF!$J43,DECKS!$F$3:$F$470,"*"&amp;"("&amp;REF!N$41&amp;")"&amp;"*")</f>
        <v>49</v>
      </c>
      <c r="O43" s="214">
        <f>SUMIFS(DECKS!$AJ$3:$AJ$470,DECKS!$C$3:$C$470,REF!$J43,DECKS!$F$3:$F$470,"*"&amp;"("&amp;REF!O$41&amp;")"&amp;"*")</f>
        <v>0</v>
      </c>
      <c r="P43" s="214">
        <f>SUMIFS(DECKS!$AJ$3:$AJ$470,DECKS!$C$3:$C$470,REF!$J43,DECKS!$F$3:$F$470,"*"&amp;"("&amp;REF!P$41&amp;")"&amp;"*")</f>
        <v>21</v>
      </c>
      <c r="Q43" s="214">
        <f>SUMIFS(DECKS!$AJ$3:$AJ$470,DECKS!$C$3:$C$470,REF!$J43,DECKS!$F$3:$F$470,"*"&amp;"("&amp;REF!Q$41&amp;")"&amp;"*")</f>
        <v>0</v>
      </c>
      <c r="R43" s="214">
        <f>SUMIFS(DECKS!$AJ$3:$AJ$470,DECKS!$C$3:$C$470,REF!$J43,DECKS!$F$3:$F$470,"*"&amp;"("&amp;REF!R$41&amp;")"&amp;"*")</f>
        <v>0</v>
      </c>
      <c r="S43" s="214">
        <f>SUMIFS(DECKS!$AJ$3:$AJ$470,DECKS!$C$3:$C$470,REF!$J43,DECKS!$F$3:$F$470,"*"&amp;"("&amp;REF!S$41&amp;")"&amp;"*")</f>
        <v>0</v>
      </c>
      <c r="T43" s="214">
        <f>SUMIFS(DECKS!$AJ$3:$AJ$470,DECKS!$C$3:$C$470,REF!$J43,DECKS!$F$3:$F$470,"*"&amp;"("&amp;REF!T$41&amp;")"&amp;"*")</f>
        <v>117</v>
      </c>
      <c r="U43" s="214">
        <f>SUMIFS(DECKS!$AJ$3:$AJ$470,DECKS!$C$3:$C$470,REF!$J43,DECKS!$F$3:$F$470,"*"&amp;"("&amp;REF!U$41&amp;")"&amp;"*")</f>
        <v>3</v>
      </c>
      <c r="V43" s="214">
        <f>SUMIFS(DECKS!$AJ$3:$AJ$470,DECKS!$C$3:$C$470,REF!$J43,DECKS!$F$3:$F$470,"*"&amp;"("&amp;REF!V$41&amp;")"&amp;"*")</f>
        <v>142</v>
      </c>
      <c r="W43" s="214">
        <f>SUMIFS(DECKS!$AJ$3:$AJ$470,DECKS!$C$3:$C$470,REF!$J43,DECKS!$F$3:$F$470,"*"&amp;"("&amp;REF!W$41&amp;")"&amp;"*")</f>
        <v>0</v>
      </c>
      <c r="X43" s="214">
        <f>SUMIFS(DECKS!$AJ$3:$AJ$470,DECKS!$C$3:$C$470,REF!$J43,DECKS!$F$3:$F$470,"*"&amp;"("&amp;REF!X$41&amp;")"&amp;"*")</f>
        <v>0</v>
      </c>
      <c r="Y43" s="214">
        <f>SUMIFS(DECKS!$AJ$3:$AJ$470,DECKS!$C$3:$C$470,REF!$J43,DECKS!$F$3:$F$470,"*"&amp;"("&amp;REF!Y$41&amp;")"&amp;"*")</f>
        <v>28</v>
      </c>
      <c r="Z43" s="214">
        <f>SUMIFS(DECKS!$AJ$3:$AJ$470,DECKS!$C$3:$C$470,REF!$J43,DECKS!$F$3:$F$470,"*"&amp;"("&amp;REF!Z$41&amp;")"&amp;"*")</f>
        <v>13</v>
      </c>
      <c r="AA43" s="214">
        <f>SUMIFS(DECKS!$AJ$3:$AJ$470,DECKS!$C$3:$C$470,REF!$J43,DECKS!$F$3:$F$470,"*"&amp;"("&amp;REF!AA$41&amp;")"&amp;"*")</f>
        <v>5</v>
      </c>
      <c r="AB43" s="214">
        <f>SUMIFS(DECKS!$AJ$3:$AJ$470,DECKS!$C$3:$C$470,REF!$J43,DECKS!$F$3:$F$470,"*"&amp;"("&amp;REF!AB$41&amp;")"&amp;"*")</f>
        <v>0</v>
      </c>
      <c r="AC43" s="214">
        <f>SUMIFS(DECKS!$AJ$3:$AJ$470,DECKS!$C$3:$C$470,REF!$J43,DECKS!$F$3:$F$470,"*"&amp;"("&amp;REF!AC$41&amp;")"&amp;"*")</f>
        <v>0</v>
      </c>
      <c r="AD43" s="214">
        <f>SUMIFS(DECKS!$AJ$3:$AJ$470,DECKS!$C$3:$C$470,REF!$J43,DECKS!$F$3:$F$470,"*"&amp;"("&amp;REF!AD$41&amp;")"&amp;"*")</f>
        <v>0</v>
      </c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</row>
    <row r="44" ht="14.25" customHeight="1">
      <c r="A44" s="214"/>
      <c r="B44" s="236" t="s">
        <v>230</v>
      </c>
      <c r="C44" s="174" t="str">
        <f t="array" ref="C44">XLOOKUP($N$74,$N$42:$N$72,$J$42:$J$72,"-",1,1)</f>
        <v>Aggro</v>
      </c>
      <c r="D44" s="214"/>
      <c r="E44" s="214"/>
      <c r="F44" s="214"/>
      <c r="G44" s="214"/>
      <c r="H44" s="214"/>
      <c r="I44" s="214"/>
      <c r="J44" s="220" t="s">
        <v>270</v>
      </c>
      <c r="K44" s="214">
        <f>SUMIFS(DECKS!$AJ$3:$AJ$470,DECKS!$C$3:$C$470,REF!$J44,DECKS!$F$3:$F$470,"*"&amp;"("&amp;REF!K$41&amp;")"&amp;"*")</f>
        <v>14</v>
      </c>
      <c r="L44" s="214">
        <f>SUMIFS(DECKS!$AJ$3:$AJ$470,DECKS!$C$3:$C$470,REF!$J44,DECKS!$F$3:$F$470,"*"&amp;"("&amp;REF!L$41&amp;")"&amp;"*")</f>
        <v>6</v>
      </c>
      <c r="M44" s="214">
        <f>SUMIFS(DECKS!$AJ$3:$AJ$470,DECKS!$C$3:$C$470,REF!$J44,DECKS!$F$3:$F$470,"*"&amp;"("&amp;REF!M$41&amp;")"&amp;"*")</f>
        <v>0</v>
      </c>
      <c r="N44" s="214">
        <f>SUMIFS(DECKS!$AJ$3:$AJ$470,DECKS!$C$3:$C$470,REF!$J44,DECKS!$F$3:$F$470,"*"&amp;"("&amp;REF!N$41&amp;")"&amp;"*")</f>
        <v>10</v>
      </c>
      <c r="O44" s="214">
        <f>SUMIFS(DECKS!$AJ$3:$AJ$470,DECKS!$C$3:$C$470,REF!$J44,DECKS!$F$3:$F$470,"*"&amp;"("&amp;REF!O$41&amp;")"&amp;"*")</f>
        <v>0</v>
      </c>
      <c r="P44" s="214">
        <f>SUMIFS(DECKS!$AJ$3:$AJ$470,DECKS!$C$3:$C$470,REF!$J44,DECKS!$F$3:$F$470,"*"&amp;"("&amp;REF!P$41&amp;")"&amp;"*")</f>
        <v>0</v>
      </c>
      <c r="Q44" s="214">
        <f>SUMIFS(DECKS!$AJ$3:$AJ$470,DECKS!$C$3:$C$470,REF!$J44,DECKS!$F$3:$F$470,"*"&amp;"("&amp;REF!Q$41&amp;")"&amp;"*")</f>
        <v>5</v>
      </c>
      <c r="R44" s="214">
        <f>SUMIFS(DECKS!$AJ$3:$AJ$470,DECKS!$C$3:$C$470,REF!$J44,DECKS!$F$3:$F$470,"*"&amp;"("&amp;REF!R$41&amp;")"&amp;"*")</f>
        <v>0</v>
      </c>
      <c r="S44" s="214">
        <f>SUMIFS(DECKS!$AJ$3:$AJ$470,DECKS!$C$3:$C$470,REF!$J44,DECKS!$F$3:$F$470,"*"&amp;"("&amp;REF!S$41&amp;")"&amp;"*")</f>
        <v>0</v>
      </c>
      <c r="T44" s="214">
        <f>SUMIFS(DECKS!$AJ$3:$AJ$470,DECKS!$C$3:$C$470,REF!$J44,DECKS!$F$3:$F$470,"*"&amp;"("&amp;REF!T$41&amp;")"&amp;"*")</f>
        <v>0</v>
      </c>
      <c r="U44" s="214">
        <f>SUMIFS(DECKS!$AJ$3:$AJ$470,DECKS!$C$3:$C$470,REF!$J44,DECKS!$F$3:$F$470,"*"&amp;"("&amp;REF!U$41&amp;")"&amp;"*")</f>
        <v>49</v>
      </c>
      <c r="V44" s="214">
        <f>SUMIFS(DECKS!$AJ$3:$AJ$470,DECKS!$C$3:$C$470,REF!$J44,DECKS!$F$3:$F$470,"*"&amp;"("&amp;REF!V$41&amp;")"&amp;"*")</f>
        <v>58</v>
      </c>
      <c r="W44" s="214">
        <f>SUMIFS(DECKS!$AJ$3:$AJ$470,DECKS!$C$3:$C$470,REF!$J44,DECKS!$F$3:$F$470,"*"&amp;"("&amp;REF!W$41&amp;")"&amp;"*")</f>
        <v>4</v>
      </c>
      <c r="X44" s="214">
        <f>SUMIFS(DECKS!$AJ$3:$AJ$470,DECKS!$C$3:$C$470,REF!$J44,DECKS!$F$3:$F$470,"*"&amp;"("&amp;REF!X$41&amp;")"&amp;"*")</f>
        <v>0</v>
      </c>
      <c r="Y44" s="214">
        <f>SUMIFS(DECKS!$AJ$3:$AJ$470,DECKS!$C$3:$C$470,REF!$J44,DECKS!$F$3:$F$470,"*"&amp;"("&amp;REF!Y$41&amp;")"&amp;"*")</f>
        <v>0</v>
      </c>
      <c r="Z44" s="214">
        <f>SUMIFS(DECKS!$AJ$3:$AJ$470,DECKS!$C$3:$C$470,REF!$J44,DECKS!$F$3:$F$470,"*"&amp;"("&amp;REF!Z$41&amp;")"&amp;"*")</f>
        <v>30</v>
      </c>
      <c r="AA44" s="214">
        <f>SUMIFS(DECKS!$AJ$3:$AJ$470,DECKS!$C$3:$C$470,REF!$J44,DECKS!$F$3:$F$470,"*"&amp;"("&amp;REF!AA$41&amp;")"&amp;"*")</f>
        <v>24</v>
      </c>
      <c r="AB44" s="214">
        <f>SUMIFS(DECKS!$AJ$3:$AJ$470,DECKS!$C$3:$C$470,REF!$J44,DECKS!$F$3:$F$470,"*"&amp;"("&amp;REF!AB$41&amp;")"&amp;"*")</f>
        <v>0</v>
      </c>
      <c r="AC44" s="214">
        <f>SUMIFS(DECKS!$AJ$3:$AJ$470,DECKS!$C$3:$C$470,REF!$J44,DECKS!$F$3:$F$470,"*"&amp;"("&amp;REF!AC$41&amp;")"&amp;"*")</f>
        <v>5</v>
      </c>
      <c r="AD44" s="214">
        <f>SUMIFS(DECKS!$AJ$3:$AJ$470,DECKS!$C$3:$C$470,REF!$J44,DECKS!$F$3:$F$470,"*"&amp;"("&amp;REF!AD$41&amp;")"&amp;"*")</f>
        <v>0</v>
      </c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</row>
    <row r="45" ht="14.25" customHeight="1">
      <c r="A45" s="214"/>
      <c r="B45" s="234" t="s">
        <v>217</v>
      </c>
      <c r="C45" s="235" t="str">
        <f t="array" ref="C45">XLOOKUP($O$74,$O$42:$O$72,$J$42:$J$72,"-",1,1)</f>
        <v>Typal</v>
      </c>
      <c r="D45" s="214"/>
      <c r="E45" s="214"/>
      <c r="F45" s="214"/>
      <c r="G45" s="214"/>
      <c r="H45" s="214"/>
      <c r="I45" s="214"/>
      <c r="J45" s="221" t="s">
        <v>267</v>
      </c>
      <c r="K45" s="214">
        <f>SUMIFS(DECKS!$AJ$3:$AJ$470,DECKS!$C$3:$C$470,REF!$J45,DECKS!$F$3:$F$470,"*"&amp;"("&amp;REF!K$41&amp;")"&amp;"*")</f>
        <v>0</v>
      </c>
      <c r="L45" s="214">
        <f>SUMIFS(DECKS!$AJ$3:$AJ$470,DECKS!$C$3:$C$470,REF!$J45,DECKS!$F$3:$F$470,"*"&amp;"("&amp;REF!L$41&amp;")"&amp;"*")</f>
        <v>6</v>
      </c>
      <c r="M45" s="214">
        <f>SUMIFS(DECKS!$AJ$3:$AJ$470,DECKS!$C$3:$C$470,REF!$J45,DECKS!$F$3:$F$470,"*"&amp;"("&amp;REF!M$41&amp;")"&amp;"*")</f>
        <v>4</v>
      </c>
      <c r="N45" s="214">
        <f>SUMIFS(DECKS!$AJ$3:$AJ$470,DECKS!$C$3:$C$470,REF!$J45,DECKS!$F$3:$F$470,"*"&amp;"("&amp;REF!N$41&amp;")"&amp;"*")</f>
        <v>0</v>
      </c>
      <c r="O45" s="214">
        <f>SUMIFS(DECKS!$AJ$3:$AJ$470,DECKS!$C$3:$C$470,REF!$J45,DECKS!$F$3:$F$470,"*"&amp;"("&amp;REF!O$41&amp;")"&amp;"*")</f>
        <v>8</v>
      </c>
      <c r="P45" s="214">
        <f>SUMIFS(DECKS!$AJ$3:$AJ$470,DECKS!$C$3:$C$470,REF!$J45,DECKS!$F$3:$F$470,"*"&amp;"("&amp;REF!P$41&amp;")"&amp;"*")</f>
        <v>18</v>
      </c>
      <c r="Q45" s="214">
        <f>SUMIFS(DECKS!$AJ$3:$AJ$470,DECKS!$C$3:$C$470,REF!$J45,DECKS!$F$3:$F$470,"*"&amp;"("&amp;REF!Q$41&amp;")"&amp;"*")</f>
        <v>0</v>
      </c>
      <c r="R45" s="214">
        <f>SUMIFS(DECKS!$AJ$3:$AJ$470,DECKS!$C$3:$C$470,REF!$J45,DECKS!$F$3:$F$470,"*"&amp;"("&amp;REF!R$41&amp;")"&amp;"*")</f>
        <v>0</v>
      </c>
      <c r="S45" s="214">
        <f>SUMIFS(DECKS!$AJ$3:$AJ$470,DECKS!$C$3:$C$470,REF!$J45,DECKS!$F$3:$F$470,"*"&amp;"("&amp;REF!S$41&amp;")"&amp;"*")</f>
        <v>0</v>
      </c>
      <c r="T45" s="214">
        <f>SUMIFS(DECKS!$AJ$3:$AJ$470,DECKS!$C$3:$C$470,REF!$J45,DECKS!$F$3:$F$470,"*"&amp;"("&amp;REF!T$41&amp;")"&amp;"*")</f>
        <v>0</v>
      </c>
      <c r="U45" s="214">
        <f>SUMIFS(DECKS!$AJ$3:$AJ$470,DECKS!$C$3:$C$470,REF!$J45,DECKS!$F$3:$F$470,"*"&amp;"("&amp;REF!U$41&amp;")"&amp;"*")</f>
        <v>0</v>
      </c>
      <c r="V45" s="214">
        <f>SUMIFS(DECKS!$AJ$3:$AJ$470,DECKS!$C$3:$C$470,REF!$J45,DECKS!$F$3:$F$470,"*"&amp;"("&amp;REF!V$41&amp;")"&amp;"*")</f>
        <v>7</v>
      </c>
      <c r="W45" s="214">
        <f>SUMIFS(DECKS!$AJ$3:$AJ$470,DECKS!$C$3:$C$470,REF!$J45,DECKS!$F$3:$F$470,"*"&amp;"("&amp;REF!W$41&amp;")"&amp;"*")</f>
        <v>0</v>
      </c>
      <c r="X45" s="214">
        <f>SUMIFS(DECKS!$AJ$3:$AJ$470,DECKS!$C$3:$C$470,REF!$J45,DECKS!$F$3:$F$470,"*"&amp;"("&amp;REF!X$41&amp;")"&amp;"*")</f>
        <v>0</v>
      </c>
      <c r="Y45" s="214">
        <f>SUMIFS(DECKS!$AJ$3:$AJ$470,DECKS!$C$3:$C$470,REF!$J45,DECKS!$F$3:$F$470,"*"&amp;"("&amp;REF!Y$41&amp;")"&amp;"*")</f>
        <v>0</v>
      </c>
      <c r="Z45" s="214">
        <f>SUMIFS(DECKS!$AJ$3:$AJ$470,DECKS!$C$3:$C$470,REF!$J45,DECKS!$F$3:$F$470,"*"&amp;"("&amp;REF!Z$41&amp;")"&amp;"*")</f>
        <v>0</v>
      </c>
      <c r="AA45" s="214">
        <f>SUMIFS(DECKS!$AJ$3:$AJ$470,DECKS!$C$3:$C$470,REF!$J45,DECKS!$F$3:$F$470,"*"&amp;"("&amp;REF!AA$41&amp;")"&amp;"*")</f>
        <v>0</v>
      </c>
      <c r="AB45" s="214">
        <f>SUMIFS(DECKS!$AJ$3:$AJ$470,DECKS!$C$3:$C$470,REF!$J45,DECKS!$F$3:$F$470,"*"&amp;"("&amp;REF!AB$41&amp;")"&amp;"*")</f>
        <v>0</v>
      </c>
      <c r="AC45" s="214">
        <f>SUMIFS(DECKS!$AJ$3:$AJ$470,DECKS!$C$3:$C$470,REF!$J45,DECKS!$F$3:$F$470,"*"&amp;"("&amp;REF!AC$41&amp;")"&amp;"*")</f>
        <v>0</v>
      </c>
      <c r="AD45" s="214">
        <f>SUMIFS(DECKS!$AJ$3:$AJ$470,DECKS!$C$3:$C$470,REF!$J45,DECKS!$F$3:$F$470,"*"&amp;"("&amp;REF!AD$41&amp;")"&amp;"*")</f>
        <v>0</v>
      </c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</row>
    <row r="46" ht="14.25" customHeight="1">
      <c r="A46" s="214"/>
      <c r="B46" s="236" t="s">
        <v>220</v>
      </c>
      <c r="C46" s="174" t="str">
        <f t="array" ref="C46">XLOOKUP($P$74,$P$42:$P$72,$J$42:$J$72,"-",1,1)</f>
        <v>Graveyard</v>
      </c>
      <c r="D46" s="214"/>
      <c r="E46" s="214"/>
      <c r="F46" s="214"/>
      <c r="G46" s="214"/>
      <c r="H46" s="214"/>
      <c r="I46" s="214"/>
      <c r="J46" s="220" t="s">
        <v>264</v>
      </c>
      <c r="K46" s="214">
        <f>SUMIFS(DECKS!$AJ$3:$AJ$470,DECKS!$C$3:$C$470,REF!$J46,DECKS!$F$3:$F$470,"*"&amp;"("&amp;REF!K$41&amp;")"&amp;"*")</f>
        <v>14</v>
      </c>
      <c r="L46" s="214">
        <f>SUMIFS(DECKS!$AJ$3:$AJ$470,DECKS!$C$3:$C$470,REF!$J46,DECKS!$F$3:$F$470,"*"&amp;"("&amp;REF!L$41&amp;")"&amp;"*")</f>
        <v>40</v>
      </c>
      <c r="M46" s="214">
        <f>SUMIFS(DECKS!$AJ$3:$AJ$470,DECKS!$C$3:$C$470,REF!$J46,DECKS!$F$3:$F$470,"*"&amp;"("&amp;REF!M$41&amp;")"&amp;"*")</f>
        <v>277</v>
      </c>
      <c r="N46" s="214">
        <f>SUMIFS(DECKS!$AJ$3:$AJ$470,DECKS!$C$3:$C$470,REF!$J46,DECKS!$F$3:$F$470,"*"&amp;"("&amp;REF!N$41&amp;")"&amp;"*")</f>
        <v>38</v>
      </c>
      <c r="O46" s="214">
        <f>SUMIFS(DECKS!$AJ$3:$AJ$470,DECKS!$C$3:$C$470,REF!$J46,DECKS!$F$3:$F$470,"*"&amp;"("&amp;REF!O$41&amp;")"&amp;"*")</f>
        <v>45</v>
      </c>
      <c r="P46" s="214">
        <f>SUMIFS(DECKS!$AJ$3:$AJ$470,DECKS!$C$3:$C$470,REF!$J46,DECKS!$F$3:$F$470,"*"&amp;"("&amp;REF!P$41&amp;")"&amp;"*")</f>
        <v>20</v>
      </c>
      <c r="Q46" s="214">
        <f>SUMIFS(DECKS!$AJ$3:$AJ$470,DECKS!$C$3:$C$470,REF!$J46,DECKS!$F$3:$F$470,"*"&amp;"("&amp;REF!Q$41&amp;")"&amp;"*")</f>
        <v>84</v>
      </c>
      <c r="R46" s="214">
        <f>SUMIFS(DECKS!$AJ$3:$AJ$470,DECKS!$C$3:$C$470,REF!$J46,DECKS!$F$3:$F$470,"*"&amp;"("&amp;REF!R$41&amp;")"&amp;"*")</f>
        <v>53</v>
      </c>
      <c r="S46" s="214">
        <f>SUMIFS(DECKS!$AJ$3:$AJ$470,DECKS!$C$3:$C$470,REF!$J46,DECKS!$F$3:$F$470,"*"&amp;"("&amp;REF!S$41&amp;")"&amp;"*")</f>
        <v>265</v>
      </c>
      <c r="T46" s="214">
        <f>SUMIFS(DECKS!$AJ$3:$AJ$470,DECKS!$C$3:$C$470,REF!$J46,DECKS!$F$3:$F$470,"*"&amp;"("&amp;REF!T$41&amp;")"&amp;"*")</f>
        <v>131</v>
      </c>
      <c r="U46" s="214">
        <f>SUMIFS(DECKS!$AJ$3:$AJ$470,DECKS!$C$3:$C$470,REF!$J46,DECKS!$F$3:$F$470,"*"&amp;"("&amp;REF!U$41&amp;")"&amp;"*")</f>
        <v>128</v>
      </c>
      <c r="V46" s="214">
        <f>SUMIFS(DECKS!$AJ$3:$AJ$470,DECKS!$C$3:$C$470,REF!$J46,DECKS!$F$3:$F$470,"*"&amp;"("&amp;REF!V$41&amp;")"&amp;"*")</f>
        <v>26</v>
      </c>
      <c r="W46" s="214">
        <f>SUMIFS(DECKS!$AJ$3:$AJ$470,DECKS!$C$3:$C$470,REF!$J46,DECKS!$F$3:$F$470,"*"&amp;"("&amp;REF!W$41&amp;")"&amp;"*")</f>
        <v>23</v>
      </c>
      <c r="X46" s="214">
        <f>SUMIFS(DECKS!$AJ$3:$AJ$470,DECKS!$C$3:$C$470,REF!$J46,DECKS!$F$3:$F$470,"*"&amp;"("&amp;REF!X$41&amp;")"&amp;"*")</f>
        <v>12</v>
      </c>
      <c r="Y46" s="214">
        <f>SUMIFS(DECKS!$AJ$3:$AJ$470,DECKS!$C$3:$C$470,REF!$J46,DECKS!$F$3:$F$470,"*"&amp;"("&amp;REF!Y$41&amp;")"&amp;"*")</f>
        <v>2</v>
      </c>
      <c r="Z46" s="214">
        <f>SUMIFS(DECKS!$AJ$3:$AJ$470,DECKS!$C$3:$C$470,REF!$J46,DECKS!$F$3:$F$470,"*"&amp;"("&amp;REF!Z$41&amp;")"&amp;"*")</f>
        <v>34</v>
      </c>
      <c r="AA46" s="214">
        <f>SUMIFS(DECKS!$AJ$3:$AJ$470,DECKS!$C$3:$C$470,REF!$J46,DECKS!$F$3:$F$470,"*"&amp;"("&amp;REF!AA$41&amp;")"&amp;"*")</f>
        <v>50</v>
      </c>
      <c r="AB46" s="214">
        <f>SUMIFS(DECKS!$AJ$3:$AJ$470,DECKS!$C$3:$C$470,REF!$J46,DECKS!$F$3:$F$470,"*"&amp;"("&amp;REF!AB$41&amp;")"&amp;"*")</f>
        <v>0</v>
      </c>
      <c r="AC46" s="214">
        <f>SUMIFS(DECKS!$AJ$3:$AJ$470,DECKS!$C$3:$C$470,REF!$J46,DECKS!$F$3:$F$470,"*"&amp;"("&amp;REF!AC$41&amp;")"&amp;"*")</f>
        <v>0</v>
      </c>
      <c r="AD46" s="214">
        <f>SUMIFS(DECKS!$AJ$3:$AJ$470,DECKS!$C$3:$C$470,REF!$J46,DECKS!$F$3:$F$470,"*"&amp;"("&amp;REF!AD$41&amp;")"&amp;"*")</f>
        <v>7</v>
      </c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</row>
    <row r="47" ht="14.25" customHeight="1">
      <c r="A47" s="214"/>
      <c r="B47" s="234" t="s">
        <v>229</v>
      </c>
      <c r="C47" s="235" t="str">
        <f t="array" ref="C47">XLOOKUP($Q$74,$Q$42:$Q$72,$J$42:$J$72,"-",1,1)</f>
        <v>Typal</v>
      </c>
      <c r="D47" s="214"/>
      <c r="E47" s="214"/>
      <c r="F47" s="214"/>
      <c r="G47" s="214"/>
      <c r="H47" s="214"/>
      <c r="I47" s="214"/>
      <c r="J47" s="221" t="s">
        <v>255</v>
      </c>
      <c r="K47" s="214">
        <f>SUMIFS(DECKS!$AJ$3:$AJ$470,DECKS!$C$3:$C$470,REF!$J47,DECKS!$F$3:$F$470,"*"&amp;"("&amp;REF!K$41&amp;")"&amp;"*")</f>
        <v>0</v>
      </c>
      <c r="L47" s="214">
        <f>SUMIFS(DECKS!$AJ$3:$AJ$470,DECKS!$C$3:$C$470,REF!$J47,DECKS!$F$3:$F$470,"*"&amp;"("&amp;REF!L$41&amp;")"&amp;"*")</f>
        <v>0</v>
      </c>
      <c r="M47" s="214">
        <f>SUMIFS(DECKS!$AJ$3:$AJ$470,DECKS!$C$3:$C$470,REF!$J47,DECKS!$F$3:$F$470,"*"&amp;"("&amp;REF!M$41&amp;")"&amp;"*")</f>
        <v>8</v>
      </c>
      <c r="N47" s="214">
        <f>SUMIFS(DECKS!$AJ$3:$AJ$470,DECKS!$C$3:$C$470,REF!$J47,DECKS!$F$3:$F$470,"*"&amp;"("&amp;REF!N$41&amp;")"&amp;"*")</f>
        <v>9</v>
      </c>
      <c r="O47" s="214">
        <f>SUMIFS(DECKS!$AJ$3:$AJ$470,DECKS!$C$3:$C$470,REF!$J47,DECKS!$F$3:$F$470,"*"&amp;"("&amp;REF!O$41&amp;")"&amp;"*")</f>
        <v>0</v>
      </c>
      <c r="P47" s="214">
        <f>SUMIFS(DECKS!$AJ$3:$AJ$470,DECKS!$C$3:$C$470,REF!$J47,DECKS!$F$3:$F$470,"*"&amp;"("&amp;REF!P$41&amp;")"&amp;"*")</f>
        <v>0</v>
      </c>
      <c r="Q47" s="214">
        <f>SUMIFS(DECKS!$AJ$3:$AJ$470,DECKS!$C$3:$C$470,REF!$J47,DECKS!$F$3:$F$470,"*"&amp;"("&amp;REF!Q$41&amp;")"&amp;"*")</f>
        <v>0</v>
      </c>
      <c r="R47" s="214">
        <f>SUMIFS(DECKS!$AJ$3:$AJ$470,DECKS!$C$3:$C$470,REF!$J47,DECKS!$F$3:$F$470,"*"&amp;"("&amp;REF!R$41&amp;")"&amp;"*")</f>
        <v>62</v>
      </c>
      <c r="S47" s="214">
        <f>SUMIFS(DECKS!$AJ$3:$AJ$470,DECKS!$C$3:$C$470,REF!$J47,DECKS!$F$3:$F$470,"*"&amp;"("&amp;REF!S$41&amp;")"&amp;"*")</f>
        <v>0</v>
      </c>
      <c r="T47" s="214">
        <f>SUMIFS(DECKS!$AJ$3:$AJ$470,DECKS!$C$3:$C$470,REF!$J47,DECKS!$F$3:$F$470,"*"&amp;"("&amp;REF!T$41&amp;")"&amp;"*")</f>
        <v>15</v>
      </c>
      <c r="U47" s="214">
        <f>SUMIFS(DECKS!$AJ$3:$AJ$470,DECKS!$C$3:$C$470,REF!$J47,DECKS!$F$3:$F$470,"*"&amp;"("&amp;REF!U$41&amp;")"&amp;"*")</f>
        <v>0</v>
      </c>
      <c r="V47" s="214">
        <f>SUMIFS(DECKS!$AJ$3:$AJ$470,DECKS!$C$3:$C$470,REF!$J47,DECKS!$F$3:$F$470,"*"&amp;"("&amp;REF!V$41&amp;")"&amp;"*")</f>
        <v>0</v>
      </c>
      <c r="W47" s="214">
        <f>SUMIFS(DECKS!$AJ$3:$AJ$470,DECKS!$C$3:$C$470,REF!$J47,DECKS!$F$3:$F$470,"*"&amp;"("&amp;REF!W$41&amp;")"&amp;"*")</f>
        <v>0</v>
      </c>
      <c r="X47" s="214">
        <f>SUMIFS(DECKS!$AJ$3:$AJ$470,DECKS!$C$3:$C$470,REF!$J47,DECKS!$F$3:$F$470,"*"&amp;"("&amp;REF!X$41&amp;")"&amp;"*")</f>
        <v>0</v>
      </c>
      <c r="Y47" s="214">
        <f>SUMIFS(DECKS!$AJ$3:$AJ$470,DECKS!$C$3:$C$470,REF!$J47,DECKS!$F$3:$F$470,"*"&amp;"("&amp;REF!Y$41&amp;")"&amp;"*")</f>
        <v>0</v>
      </c>
      <c r="Z47" s="214">
        <f>SUMIFS(DECKS!$AJ$3:$AJ$470,DECKS!$C$3:$C$470,REF!$J47,DECKS!$F$3:$F$470,"*"&amp;"("&amp;REF!Z$41&amp;")"&amp;"*")</f>
        <v>0</v>
      </c>
      <c r="AA47" s="214">
        <f>SUMIFS(DECKS!$AJ$3:$AJ$470,DECKS!$C$3:$C$470,REF!$J47,DECKS!$F$3:$F$470,"*"&amp;"("&amp;REF!AA$41&amp;")"&amp;"*")</f>
        <v>9</v>
      </c>
      <c r="AB47" s="214">
        <f>SUMIFS(DECKS!$AJ$3:$AJ$470,DECKS!$C$3:$C$470,REF!$J47,DECKS!$F$3:$F$470,"*"&amp;"("&amp;REF!AB$41&amp;")"&amp;"*")</f>
        <v>0</v>
      </c>
      <c r="AC47" s="214">
        <f>SUMIFS(DECKS!$AJ$3:$AJ$470,DECKS!$C$3:$C$470,REF!$J47,DECKS!$F$3:$F$470,"*"&amp;"("&amp;REF!AC$41&amp;")"&amp;"*")</f>
        <v>0</v>
      </c>
      <c r="AD47" s="214">
        <f>SUMIFS(DECKS!$AJ$3:$AJ$470,DECKS!$C$3:$C$470,REF!$J47,DECKS!$F$3:$F$470,"*"&amp;"("&amp;REF!AD$41&amp;")"&amp;"*")</f>
        <v>0</v>
      </c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</row>
    <row r="48" ht="14.25" customHeight="1">
      <c r="A48" s="214"/>
      <c r="B48" s="236" t="s">
        <v>228</v>
      </c>
      <c r="C48" s="174" t="str">
        <f t="array" ref="C48">XLOOKUP($R$74,$R$42:$R$72,$J$42:$J$72,"-",1,1)</f>
        <v>Planeswalkers</v>
      </c>
      <c r="D48" s="214"/>
      <c r="E48" s="214"/>
      <c r="F48" s="214"/>
      <c r="G48" s="214"/>
      <c r="H48" s="214"/>
      <c r="I48" s="214"/>
      <c r="J48" s="220" t="s">
        <v>257</v>
      </c>
      <c r="K48" s="214">
        <f>SUMIFS(DECKS!$AJ$3:$AJ$470,DECKS!$C$3:$C$470,REF!$J48,DECKS!$F$3:$F$470,"*"&amp;"("&amp;REF!K$41&amp;")"&amp;"*")</f>
        <v>6</v>
      </c>
      <c r="L48" s="214">
        <f>SUMIFS(DECKS!$AJ$3:$AJ$470,DECKS!$C$3:$C$470,REF!$J48,DECKS!$F$3:$F$470,"*"&amp;"("&amp;REF!L$41&amp;")"&amp;"*")</f>
        <v>5</v>
      </c>
      <c r="M48" s="214">
        <f>SUMIFS(DECKS!$AJ$3:$AJ$470,DECKS!$C$3:$C$470,REF!$J48,DECKS!$F$3:$F$470,"*"&amp;"("&amp;REF!M$41&amp;")"&amp;"*")</f>
        <v>0</v>
      </c>
      <c r="N48" s="214">
        <f>SUMIFS(DECKS!$AJ$3:$AJ$470,DECKS!$C$3:$C$470,REF!$J48,DECKS!$F$3:$F$470,"*"&amp;"("&amp;REF!N$41&amp;")"&amp;"*")</f>
        <v>0</v>
      </c>
      <c r="O48" s="214">
        <f>SUMIFS(DECKS!$AJ$3:$AJ$470,DECKS!$C$3:$C$470,REF!$J48,DECKS!$F$3:$F$470,"*"&amp;"("&amp;REF!O$41&amp;")"&amp;"*")</f>
        <v>10</v>
      </c>
      <c r="P48" s="214">
        <f>SUMIFS(DECKS!$AJ$3:$AJ$470,DECKS!$C$3:$C$470,REF!$J48,DECKS!$F$3:$F$470,"*"&amp;"("&amp;REF!P$41&amp;")"&amp;"*")</f>
        <v>1</v>
      </c>
      <c r="Q48" s="214">
        <f>SUMIFS(DECKS!$AJ$3:$AJ$470,DECKS!$C$3:$C$470,REF!$J48,DECKS!$F$3:$F$470,"*"&amp;"("&amp;REF!Q$41&amp;")"&amp;"*")</f>
        <v>0</v>
      </c>
      <c r="R48" s="214">
        <f>SUMIFS(DECKS!$AJ$3:$AJ$470,DECKS!$C$3:$C$470,REF!$J48,DECKS!$F$3:$F$470,"*"&amp;"("&amp;REF!R$41&amp;")"&amp;"*")</f>
        <v>23</v>
      </c>
      <c r="S48" s="214">
        <f>SUMIFS(DECKS!$AJ$3:$AJ$470,DECKS!$C$3:$C$470,REF!$J48,DECKS!$F$3:$F$470,"*"&amp;"("&amp;REF!S$41&amp;")"&amp;"*")</f>
        <v>141</v>
      </c>
      <c r="T48" s="214">
        <f>SUMIFS(DECKS!$AJ$3:$AJ$470,DECKS!$C$3:$C$470,REF!$J48,DECKS!$F$3:$F$470,"*"&amp;"("&amp;REF!T$41&amp;")"&amp;"*")</f>
        <v>14</v>
      </c>
      <c r="U48" s="214">
        <f>SUMIFS(DECKS!$AJ$3:$AJ$470,DECKS!$C$3:$C$470,REF!$J48,DECKS!$F$3:$F$470,"*"&amp;"("&amp;REF!U$41&amp;")"&amp;"*")</f>
        <v>18</v>
      </c>
      <c r="V48" s="214">
        <f>SUMIFS(DECKS!$AJ$3:$AJ$470,DECKS!$C$3:$C$470,REF!$J48,DECKS!$F$3:$F$470,"*"&amp;"("&amp;REF!V$41&amp;")"&amp;"*")</f>
        <v>50</v>
      </c>
      <c r="W48" s="214">
        <f>SUMIFS(DECKS!$AJ$3:$AJ$470,DECKS!$C$3:$C$470,REF!$J48,DECKS!$F$3:$F$470,"*"&amp;"("&amp;REF!W$41&amp;")"&amp;"*")</f>
        <v>30</v>
      </c>
      <c r="X48" s="214">
        <f>SUMIFS(DECKS!$AJ$3:$AJ$470,DECKS!$C$3:$C$470,REF!$J48,DECKS!$F$3:$F$470,"*"&amp;"("&amp;REF!X$41&amp;")"&amp;"*")</f>
        <v>0</v>
      </c>
      <c r="Y48" s="214">
        <f>SUMIFS(DECKS!$AJ$3:$AJ$470,DECKS!$C$3:$C$470,REF!$J48,DECKS!$F$3:$F$470,"*"&amp;"("&amp;REF!Y$41&amp;")"&amp;"*")</f>
        <v>8</v>
      </c>
      <c r="Z48" s="214">
        <f>SUMIFS(DECKS!$AJ$3:$AJ$470,DECKS!$C$3:$C$470,REF!$J48,DECKS!$F$3:$F$470,"*"&amp;"("&amp;REF!Z$41&amp;")"&amp;"*")</f>
        <v>33</v>
      </c>
      <c r="AA48" s="214">
        <f>SUMIFS(DECKS!$AJ$3:$AJ$470,DECKS!$C$3:$C$470,REF!$J48,DECKS!$F$3:$F$470,"*"&amp;"("&amp;REF!AA$41&amp;")"&amp;"*")</f>
        <v>10</v>
      </c>
      <c r="AB48" s="214">
        <f>SUMIFS(DECKS!$AJ$3:$AJ$470,DECKS!$C$3:$C$470,REF!$J48,DECKS!$F$3:$F$470,"*"&amp;"("&amp;REF!AB$41&amp;")"&amp;"*")</f>
        <v>64</v>
      </c>
      <c r="AC48" s="214">
        <f>SUMIFS(DECKS!$AJ$3:$AJ$470,DECKS!$C$3:$C$470,REF!$J48,DECKS!$F$3:$F$470,"*"&amp;"("&amp;REF!AC$41&amp;")"&amp;"*")</f>
        <v>0</v>
      </c>
      <c r="AD48" s="214">
        <f>SUMIFS(DECKS!$AJ$3:$AJ$470,DECKS!$C$3:$C$470,REF!$J48,DECKS!$F$3:$F$470,"*"&amp;"("&amp;REF!AD$41&amp;")"&amp;"*")</f>
        <v>14</v>
      </c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</row>
    <row r="49" ht="14.25" customHeight="1">
      <c r="A49" s="214"/>
      <c r="B49" s="234" t="s">
        <v>223</v>
      </c>
      <c r="C49" s="235" t="str">
        <f t="array" ref="C49">XLOOKUP($S$74,$S$42:$S$72,$J$42:$J$72,"-",1,1)</f>
        <v>Aggro</v>
      </c>
      <c r="D49" s="214"/>
      <c r="E49" s="214"/>
      <c r="F49" s="214"/>
      <c r="G49" s="214"/>
      <c r="H49" s="214"/>
      <c r="I49" s="214"/>
      <c r="J49" s="221" t="s">
        <v>262</v>
      </c>
      <c r="K49" s="214">
        <f>SUMIFS(DECKS!$AJ$3:$AJ$470,DECKS!$C$3:$C$470,REF!$J49,DECKS!$F$3:$F$470,"*"&amp;"("&amp;REF!K$41&amp;")"&amp;"*")</f>
        <v>0</v>
      </c>
      <c r="L49" s="214">
        <f>SUMIFS(DECKS!$AJ$3:$AJ$470,DECKS!$C$3:$C$470,REF!$J49,DECKS!$F$3:$F$470,"*"&amp;"("&amp;REF!L$41&amp;")"&amp;"*")</f>
        <v>46</v>
      </c>
      <c r="M49" s="214">
        <f>SUMIFS(DECKS!$AJ$3:$AJ$470,DECKS!$C$3:$C$470,REF!$J49,DECKS!$F$3:$F$470,"*"&amp;"("&amp;REF!M$41&amp;")"&amp;"*")</f>
        <v>2</v>
      </c>
      <c r="N49" s="214">
        <f>SUMIFS(DECKS!$AJ$3:$AJ$470,DECKS!$C$3:$C$470,REF!$J49,DECKS!$F$3:$F$470,"*"&amp;"("&amp;REF!N$41&amp;")"&amp;"*")</f>
        <v>64</v>
      </c>
      <c r="O49" s="214">
        <f>SUMIFS(DECKS!$AJ$3:$AJ$470,DECKS!$C$3:$C$470,REF!$J49,DECKS!$F$3:$F$470,"*"&amp;"("&amp;REF!O$41&amp;")"&amp;"*")</f>
        <v>0</v>
      </c>
      <c r="P49" s="214">
        <f>SUMIFS(DECKS!$AJ$3:$AJ$470,DECKS!$C$3:$C$470,REF!$J49,DECKS!$F$3:$F$470,"*"&amp;"("&amp;REF!P$41&amp;")"&amp;"*")</f>
        <v>0</v>
      </c>
      <c r="Q49" s="214">
        <f>SUMIFS(DECKS!$AJ$3:$AJ$470,DECKS!$C$3:$C$470,REF!$J49,DECKS!$F$3:$F$470,"*"&amp;"("&amp;REF!Q$41&amp;")"&amp;"*")</f>
        <v>0</v>
      </c>
      <c r="R49" s="214">
        <f>SUMIFS(DECKS!$AJ$3:$AJ$470,DECKS!$C$3:$C$470,REF!$J49,DECKS!$F$3:$F$470,"*"&amp;"("&amp;REF!R$41&amp;")"&amp;"*")</f>
        <v>10</v>
      </c>
      <c r="S49" s="214">
        <f>SUMIFS(DECKS!$AJ$3:$AJ$470,DECKS!$C$3:$C$470,REF!$J49,DECKS!$F$3:$F$470,"*"&amp;"("&amp;REF!S$41&amp;")"&amp;"*")</f>
        <v>501</v>
      </c>
      <c r="T49" s="214">
        <f>SUMIFS(DECKS!$AJ$3:$AJ$470,DECKS!$C$3:$C$470,REF!$J49,DECKS!$F$3:$F$470,"*"&amp;"("&amp;REF!T$41&amp;")"&amp;"*")</f>
        <v>48</v>
      </c>
      <c r="U49" s="214">
        <f>SUMIFS(DECKS!$AJ$3:$AJ$470,DECKS!$C$3:$C$470,REF!$J49,DECKS!$F$3:$F$470,"*"&amp;"("&amp;REF!U$41&amp;")"&amp;"*")</f>
        <v>3</v>
      </c>
      <c r="V49" s="214">
        <f>SUMIFS(DECKS!$AJ$3:$AJ$470,DECKS!$C$3:$C$470,REF!$J49,DECKS!$F$3:$F$470,"*"&amp;"("&amp;REF!V$41&amp;")"&amp;"*")</f>
        <v>0</v>
      </c>
      <c r="W49" s="214">
        <f>SUMIFS(DECKS!$AJ$3:$AJ$470,DECKS!$C$3:$C$470,REF!$J49,DECKS!$F$3:$F$470,"*"&amp;"("&amp;REF!W$41&amp;")"&amp;"*")</f>
        <v>0</v>
      </c>
      <c r="X49" s="214">
        <f>SUMIFS(DECKS!$AJ$3:$AJ$470,DECKS!$C$3:$C$470,REF!$J49,DECKS!$F$3:$F$470,"*"&amp;"("&amp;REF!X$41&amp;")"&amp;"*")</f>
        <v>0</v>
      </c>
      <c r="Y49" s="214">
        <f>SUMIFS(DECKS!$AJ$3:$AJ$470,DECKS!$C$3:$C$470,REF!$J49,DECKS!$F$3:$F$470,"*"&amp;"("&amp;REF!Y$41&amp;")"&amp;"*")</f>
        <v>0</v>
      </c>
      <c r="Z49" s="214">
        <f>SUMIFS(DECKS!$AJ$3:$AJ$470,DECKS!$C$3:$C$470,REF!$J49,DECKS!$F$3:$F$470,"*"&amp;"("&amp;REF!Z$41&amp;")"&amp;"*")</f>
        <v>4</v>
      </c>
      <c r="AA49" s="214">
        <f>SUMIFS(DECKS!$AJ$3:$AJ$470,DECKS!$C$3:$C$470,REF!$J49,DECKS!$F$3:$F$470,"*"&amp;"("&amp;REF!AA$41&amp;")"&amp;"*")</f>
        <v>28</v>
      </c>
      <c r="AB49" s="214">
        <f>SUMIFS(DECKS!$AJ$3:$AJ$470,DECKS!$C$3:$C$470,REF!$J49,DECKS!$F$3:$F$470,"*"&amp;"("&amp;REF!AB$41&amp;")"&amp;"*")</f>
        <v>0</v>
      </c>
      <c r="AC49" s="214">
        <f>SUMIFS(DECKS!$AJ$3:$AJ$470,DECKS!$C$3:$C$470,REF!$J49,DECKS!$F$3:$F$470,"*"&amp;"("&amp;REF!AC$41&amp;")"&amp;"*")</f>
        <v>6</v>
      </c>
      <c r="AD49" s="214">
        <f>SUMIFS(DECKS!$AJ$3:$AJ$470,DECKS!$C$3:$C$470,REF!$J49,DECKS!$F$3:$F$470,"*"&amp;"("&amp;REF!AD$41&amp;")"&amp;"*")</f>
        <v>11</v>
      </c>
      <c r="AE49" s="214"/>
      <c r="AF49" s="214"/>
      <c r="AG49" s="214"/>
      <c r="AH49" s="214"/>
      <c r="AI49" s="214"/>
      <c r="AJ49" s="214"/>
      <c r="AK49" s="214"/>
      <c r="AL49" s="214"/>
      <c r="AM49" s="214"/>
      <c r="AN49" s="214"/>
      <c r="AO49" s="214"/>
      <c r="AP49" s="214"/>
    </row>
    <row r="50" ht="14.25" customHeight="1">
      <c r="A50" s="214"/>
      <c r="B50" s="236" t="s">
        <v>221</v>
      </c>
      <c r="C50" s="174" t="str">
        <f t="array" ref="C50">XLOOKUP($T$74,$T$42:$T$72,$J$42:$J$72,"-",1,1)</f>
        <v>Typal</v>
      </c>
      <c r="D50" s="214"/>
      <c r="E50" s="214"/>
      <c r="F50" s="214"/>
      <c r="G50" s="214"/>
      <c r="H50" s="214"/>
      <c r="I50" s="214"/>
      <c r="J50" s="220" t="s">
        <v>252</v>
      </c>
      <c r="K50" s="214">
        <f>SUMIFS(DECKS!$AJ$3:$AJ$470,DECKS!$C$3:$C$470,REF!$J50,DECKS!$F$3:$F$470,"*"&amp;"("&amp;REF!K$41&amp;")"&amp;"*")</f>
        <v>0</v>
      </c>
      <c r="L50" s="214">
        <f>SUMIFS(DECKS!$AJ$3:$AJ$470,DECKS!$C$3:$C$470,REF!$J50,DECKS!$F$3:$F$470,"*"&amp;"("&amp;REF!L$41&amp;")"&amp;"*")</f>
        <v>22</v>
      </c>
      <c r="M50" s="214">
        <f>SUMIFS(DECKS!$AJ$3:$AJ$470,DECKS!$C$3:$C$470,REF!$J50,DECKS!$F$3:$F$470,"*"&amp;"("&amp;REF!M$41&amp;")"&amp;"*")</f>
        <v>0</v>
      </c>
      <c r="N50" s="214">
        <f>SUMIFS(DECKS!$AJ$3:$AJ$470,DECKS!$C$3:$C$470,REF!$J50,DECKS!$F$3:$F$470,"*"&amp;"("&amp;REF!N$41&amp;")"&amp;"*")</f>
        <v>0</v>
      </c>
      <c r="O50" s="214">
        <f>SUMIFS(DECKS!$AJ$3:$AJ$470,DECKS!$C$3:$C$470,REF!$J50,DECKS!$F$3:$F$470,"*"&amp;"("&amp;REF!O$41&amp;")"&amp;"*")</f>
        <v>3</v>
      </c>
      <c r="P50" s="214">
        <f>SUMIFS(DECKS!$AJ$3:$AJ$470,DECKS!$C$3:$C$470,REF!$J50,DECKS!$F$3:$F$470,"*"&amp;"("&amp;REF!P$41&amp;")"&amp;"*")</f>
        <v>37</v>
      </c>
      <c r="Q50" s="214">
        <f>SUMIFS(DECKS!$AJ$3:$AJ$470,DECKS!$C$3:$C$470,REF!$J50,DECKS!$F$3:$F$470,"*"&amp;"("&amp;REF!Q$41&amp;")"&amp;"*")</f>
        <v>0</v>
      </c>
      <c r="R50" s="214">
        <f>SUMIFS(DECKS!$AJ$3:$AJ$470,DECKS!$C$3:$C$470,REF!$J50,DECKS!$F$3:$F$470,"*"&amp;"("&amp;REF!R$41&amp;")"&amp;"*")</f>
        <v>0</v>
      </c>
      <c r="S50" s="214">
        <f>SUMIFS(DECKS!$AJ$3:$AJ$470,DECKS!$C$3:$C$470,REF!$J50,DECKS!$F$3:$F$470,"*"&amp;"("&amp;REF!S$41&amp;")"&amp;"*")</f>
        <v>0</v>
      </c>
      <c r="T50" s="214">
        <f>SUMIFS(DECKS!$AJ$3:$AJ$470,DECKS!$C$3:$C$470,REF!$J50,DECKS!$F$3:$F$470,"*"&amp;"("&amp;REF!T$41&amp;")"&amp;"*")</f>
        <v>0</v>
      </c>
      <c r="U50" s="214">
        <f>SUMIFS(DECKS!$AJ$3:$AJ$470,DECKS!$C$3:$C$470,REF!$J50,DECKS!$F$3:$F$470,"*"&amp;"("&amp;REF!U$41&amp;")"&amp;"*")</f>
        <v>0</v>
      </c>
      <c r="V50" s="214">
        <f>SUMIFS(DECKS!$AJ$3:$AJ$470,DECKS!$C$3:$C$470,REF!$J50,DECKS!$F$3:$F$470,"*"&amp;"("&amp;REF!V$41&amp;")"&amp;"*")</f>
        <v>0</v>
      </c>
      <c r="W50" s="214">
        <f>SUMIFS(DECKS!$AJ$3:$AJ$470,DECKS!$C$3:$C$470,REF!$J50,DECKS!$F$3:$F$470,"*"&amp;"("&amp;REF!W$41&amp;")"&amp;"*")</f>
        <v>0</v>
      </c>
      <c r="X50" s="214">
        <f>SUMIFS(DECKS!$AJ$3:$AJ$470,DECKS!$C$3:$C$470,REF!$J50,DECKS!$F$3:$F$470,"*"&amp;"("&amp;REF!X$41&amp;")"&amp;"*")</f>
        <v>0</v>
      </c>
      <c r="Y50" s="214">
        <f>SUMIFS(DECKS!$AJ$3:$AJ$470,DECKS!$C$3:$C$470,REF!$J50,DECKS!$F$3:$F$470,"*"&amp;"("&amp;REF!Y$41&amp;")"&amp;"*")</f>
        <v>85</v>
      </c>
      <c r="Z50" s="214">
        <f>SUMIFS(DECKS!$AJ$3:$AJ$470,DECKS!$C$3:$C$470,REF!$J50,DECKS!$F$3:$F$470,"*"&amp;"("&amp;REF!Z$41&amp;")"&amp;"*")</f>
        <v>0</v>
      </c>
      <c r="AA50" s="214">
        <f>SUMIFS(DECKS!$AJ$3:$AJ$470,DECKS!$C$3:$C$470,REF!$J50,DECKS!$F$3:$F$470,"*"&amp;"("&amp;REF!AA$41&amp;")"&amp;"*")</f>
        <v>0</v>
      </c>
      <c r="AB50" s="214">
        <f>SUMIFS(DECKS!$AJ$3:$AJ$470,DECKS!$C$3:$C$470,REF!$J50,DECKS!$F$3:$F$470,"*"&amp;"("&amp;REF!AB$41&amp;")"&amp;"*")</f>
        <v>0</v>
      </c>
      <c r="AC50" s="214">
        <f>SUMIFS(DECKS!$AJ$3:$AJ$470,DECKS!$C$3:$C$470,REF!$J50,DECKS!$F$3:$F$470,"*"&amp;"("&amp;REF!AC$41&amp;")"&amp;"*")</f>
        <v>0</v>
      </c>
      <c r="AD50" s="214">
        <f>SUMIFS(DECKS!$AJ$3:$AJ$470,DECKS!$C$3:$C$470,REF!$J50,DECKS!$F$3:$F$470,"*"&amp;"("&amp;REF!AD$41&amp;")"&amp;"*")</f>
        <v>0</v>
      </c>
      <c r="AE50" s="214"/>
      <c r="AF50" s="214"/>
      <c r="AG50" s="214"/>
      <c r="AH50" s="214"/>
      <c r="AI50" s="214"/>
      <c r="AJ50" s="214"/>
      <c r="AK50" s="214"/>
      <c r="AL50" s="214"/>
      <c r="AM50" s="214"/>
      <c r="AN50" s="214"/>
      <c r="AO50" s="214"/>
      <c r="AP50" s="214"/>
    </row>
    <row r="51" ht="14.25" customHeight="1">
      <c r="A51" s="214"/>
      <c r="B51" s="236" t="s">
        <v>231</v>
      </c>
      <c r="C51" s="174" t="str">
        <f t="array" ref="C51">XLOOKUP($U$74,$U$42:$U$72,$J$42:$J$72,"-",1,1)</f>
        <v>Typal</v>
      </c>
      <c r="D51" s="214"/>
      <c r="E51" s="214"/>
      <c r="F51" s="214"/>
      <c r="G51" s="214"/>
      <c r="H51" s="214"/>
      <c r="I51" s="214"/>
      <c r="J51" s="221" t="s">
        <v>256</v>
      </c>
      <c r="K51" s="214">
        <f>SUMIFS(DECKS!$AJ$3:$AJ$470,DECKS!$C$3:$C$470,REF!$J51,DECKS!$F$3:$F$470,"*"&amp;"("&amp;REF!K$41&amp;")"&amp;"*")</f>
        <v>0</v>
      </c>
      <c r="L51" s="214">
        <f>SUMIFS(DECKS!$AJ$3:$AJ$470,DECKS!$C$3:$C$470,REF!$J51,DECKS!$F$3:$F$470,"*"&amp;"("&amp;REF!L$41&amp;")"&amp;"*")</f>
        <v>0</v>
      </c>
      <c r="M51" s="214">
        <f>SUMIFS(DECKS!$AJ$3:$AJ$470,DECKS!$C$3:$C$470,REF!$J51,DECKS!$F$3:$F$470,"*"&amp;"("&amp;REF!M$41&amp;")"&amp;"*")</f>
        <v>59</v>
      </c>
      <c r="N51" s="214">
        <f>SUMIFS(DECKS!$AJ$3:$AJ$470,DECKS!$C$3:$C$470,REF!$J51,DECKS!$F$3:$F$470,"*"&amp;"("&amp;REF!N$41&amp;")"&amp;"*")</f>
        <v>6</v>
      </c>
      <c r="O51" s="214">
        <f>SUMIFS(DECKS!$AJ$3:$AJ$470,DECKS!$C$3:$C$470,REF!$J51,DECKS!$F$3:$F$470,"*"&amp;"("&amp;REF!O$41&amp;")"&amp;"*")</f>
        <v>7</v>
      </c>
      <c r="P51" s="214">
        <f>SUMIFS(DECKS!$AJ$3:$AJ$470,DECKS!$C$3:$C$470,REF!$J51,DECKS!$F$3:$F$470,"*"&amp;"("&amp;REF!P$41&amp;")"&amp;"*")</f>
        <v>5</v>
      </c>
      <c r="Q51" s="214">
        <f>SUMIFS(DECKS!$AJ$3:$AJ$470,DECKS!$C$3:$C$470,REF!$J51,DECKS!$F$3:$F$470,"*"&amp;"("&amp;REF!Q$41&amp;")"&amp;"*")</f>
        <v>15</v>
      </c>
      <c r="R51" s="214">
        <f>SUMIFS(DECKS!$AJ$3:$AJ$470,DECKS!$C$3:$C$470,REF!$J51,DECKS!$F$3:$F$470,"*"&amp;"("&amp;REF!R$41&amp;")"&amp;"*")</f>
        <v>0</v>
      </c>
      <c r="S51" s="214">
        <f>SUMIFS(DECKS!$AJ$3:$AJ$470,DECKS!$C$3:$C$470,REF!$J51,DECKS!$F$3:$F$470,"*"&amp;"("&amp;REF!S$41&amp;")"&amp;"*")</f>
        <v>17</v>
      </c>
      <c r="T51" s="214">
        <f>SUMIFS(DECKS!$AJ$3:$AJ$470,DECKS!$C$3:$C$470,REF!$J51,DECKS!$F$3:$F$470,"*"&amp;"("&amp;REF!T$41&amp;")"&amp;"*")</f>
        <v>24</v>
      </c>
      <c r="U51" s="214">
        <f>SUMIFS(DECKS!$AJ$3:$AJ$470,DECKS!$C$3:$C$470,REF!$J51,DECKS!$F$3:$F$470,"*"&amp;"("&amp;REF!U$41&amp;")"&amp;"*")</f>
        <v>6</v>
      </c>
      <c r="V51" s="214">
        <f>SUMIFS(DECKS!$AJ$3:$AJ$470,DECKS!$C$3:$C$470,REF!$J51,DECKS!$F$3:$F$470,"*"&amp;"("&amp;REF!V$41&amp;")"&amp;"*")</f>
        <v>0</v>
      </c>
      <c r="W51" s="214">
        <f>SUMIFS(DECKS!$AJ$3:$AJ$470,DECKS!$C$3:$C$470,REF!$J51,DECKS!$F$3:$F$470,"*"&amp;"("&amp;REF!W$41&amp;")"&amp;"*")</f>
        <v>4</v>
      </c>
      <c r="X51" s="214">
        <f>SUMIFS(DECKS!$AJ$3:$AJ$470,DECKS!$C$3:$C$470,REF!$J51,DECKS!$F$3:$F$470,"*"&amp;"("&amp;REF!X$41&amp;")"&amp;"*")</f>
        <v>0</v>
      </c>
      <c r="Y51" s="214">
        <f>SUMIFS(DECKS!$AJ$3:$AJ$470,DECKS!$C$3:$C$470,REF!$J51,DECKS!$F$3:$F$470,"*"&amp;"("&amp;REF!Y$41&amp;")"&amp;"*")</f>
        <v>0</v>
      </c>
      <c r="Z51" s="214">
        <f>SUMIFS(DECKS!$AJ$3:$AJ$470,DECKS!$C$3:$C$470,REF!$J51,DECKS!$F$3:$F$470,"*"&amp;"("&amp;REF!Z$41&amp;")"&amp;"*")</f>
        <v>0</v>
      </c>
      <c r="AA51" s="214">
        <f>SUMIFS(DECKS!$AJ$3:$AJ$470,DECKS!$C$3:$C$470,REF!$J51,DECKS!$F$3:$F$470,"*"&amp;"("&amp;REF!AA$41&amp;")"&amp;"*")</f>
        <v>0</v>
      </c>
      <c r="AB51" s="214">
        <f>SUMIFS(DECKS!$AJ$3:$AJ$470,DECKS!$C$3:$C$470,REF!$J51,DECKS!$F$3:$F$470,"*"&amp;"("&amp;REF!AB$41&amp;")"&amp;"*")</f>
        <v>8</v>
      </c>
      <c r="AC51" s="214">
        <f>SUMIFS(DECKS!$AJ$3:$AJ$470,DECKS!$C$3:$C$470,REF!$J51,DECKS!$F$3:$F$470,"*"&amp;"("&amp;REF!AC$41&amp;")"&amp;"*")</f>
        <v>2</v>
      </c>
      <c r="AD51" s="214">
        <f>SUMIFS(DECKS!$AJ$3:$AJ$470,DECKS!$C$3:$C$470,REF!$J51,DECKS!$F$3:$F$470,"*"&amp;"("&amp;REF!AD$41&amp;")"&amp;"*")</f>
        <v>0</v>
      </c>
      <c r="AE51" s="214"/>
      <c r="AF51" s="214"/>
      <c r="AG51" s="214"/>
      <c r="AH51" s="214"/>
      <c r="AI51" s="214"/>
      <c r="AJ51" s="214"/>
      <c r="AK51" s="214"/>
      <c r="AL51" s="214"/>
      <c r="AM51" s="214"/>
      <c r="AN51" s="214"/>
      <c r="AO51" s="214"/>
      <c r="AP51" s="214"/>
    </row>
    <row r="52" ht="14.25" customHeight="1">
      <c r="A52" s="214"/>
      <c r="B52" s="236" t="s">
        <v>222</v>
      </c>
      <c r="C52" s="174" t="str">
        <f t="array" ref="C52">XLOOKUP($AB$74,$AB$42:$AB$72,$J$42:$J$72,"-",1,1)</f>
        <v>Spellslinger</v>
      </c>
      <c r="D52" s="214"/>
      <c r="E52" s="214"/>
      <c r="F52" s="214"/>
      <c r="G52" s="214"/>
      <c r="H52" s="214"/>
      <c r="I52" s="214"/>
      <c r="J52" s="220" t="s">
        <v>276</v>
      </c>
      <c r="K52" s="214">
        <f>SUMIFS(DECKS!$AJ$3:$AJ$470,DECKS!$C$3:$C$470,REF!$J52,DECKS!$F$3:$F$470,"*"&amp;"("&amp;REF!K$41&amp;")"&amp;"*")</f>
        <v>0</v>
      </c>
      <c r="L52" s="214">
        <f>SUMIFS(DECKS!$AJ$3:$AJ$470,DECKS!$C$3:$C$470,REF!$J52,DECKS!$F$3:$F$470,"*"&amp;"("&amp;REF!L$41&amp;")"&amp;"*")</f>
        <v>13</v>
      </c>
      <c r="M52" s="214">
        <f>SUMIFS(DECKS!$AJ$3:$AJ$470,DECKS!$C$3:$C$470,REF!$J52,DECKS!$F$3:$F$470,"*"&amp;"("&amp;REF!M$41&amp;")"&amp;"*")</f>
        <v>41</v>
      </c>
      <c r="N52" s="214">
        <f>SUMIFS(DECKS!$AJ$3:$AJ$470,DECKS!$C$3:$C$470,REF!$J52,DECKS!$F$3:$F$470,"*"&amp;"("&amp;REF!N$41&amp;")"&amp;"*")</f>
        <v>16</v>
      </c>
      <c r="O52" s="214">
        <f>SUMIFS(DECKS!$AJ$3:$AJ$470,DECKS!$C$3:$C$470,REF!$J52,DECKS!$F$3:$F$470,"*"&amp;"("&amp;REF!O$41&amp;")"&amp;"*")</f>
        <v>0</v>
      </c>
      <c r="P52" s="214">
        <f>SUMIFS(DECKS!$AJ$3:$AJ$470,DECKS!$C$3:$C$470,REF!$J52,DECKS!$F$3:$F$470,"*"&amp;"("&amp;REF!P$41&amp;")"&amp;"*")</f>
        <v>0</v>
      </c>
      <c r="Q52" s="214">
        <f>SUMIFS(DECKS!$AJ$3:$AJ$470,DECKS!$C$3:$C$470,REF!$J52,DECKS!$F$3:$F$470,"*"&amp;"("&amp;REF!Q$41&amp;")"&amp;"*")</f>
        <v>0</v>
      </c>
      <c r="R52" s="214">
        <f>SUMIFS(DECKS!$AJ$3:$AJ$470,DECKS!$C$3:$C$470,REF!$J52,DECKS!$F$3:$F$470,"*"&amp;"("&amp;REF!R$41&amp;")"&amp;"*")</f>
        <v>0</v>
      </c>
      <c r="S52" s="214">
        <f>SUMIFS(DECKS!$AJ$3:$AJ$470,DECKS!$C$3:$C$470,REF!$J52,DECKS!$F$3:$F$470,"*"&amp;"("&amp;REF!S$41&amp;")"&amp;"*")</f>
        <v>0</v>
      </c>
      <c r="T52" s="214">
        <f>SUMIFS(DECKS!$AJ$3:$AJ$470,DECKS!$C$3:$C$470,REF!$J52,DECKS!$F$3:$F$470,"*"&amp;"("&amp;REF!T$41&amp;")"&amp;"*")</f>
        <v>0</v>
      </c>
      <c r="U52" s="214">
        <f>SUMIFS(DECKS!$AJ$3:$AJ$470,DECKS!$C$3:$C$470,REF!$J52,DECKS!$F$3:$F$470,"*"&amp;"("&amp;REF!U$41&amp;")"&amp;"*")</f>
        <v>6</v>
      </c>
      <c r="V52" s="214">
        <f>SUMIFS(DECKS!$AJ$3:$AJ$470,DECKS!$C$3:$C$470,REF!$J52,DECKS!$F$3:$F$470,"*"&amp;"("&amp;REF!V$41&amp;")"&amp;"*")</f>
        <v>0</v>
      </c>
      <c r="W52" s="214">
        <f>SUMIFS(DECKS!$AJ$3:$AJ$470,DECKS!$C$3:$C$470,REF!$J52,DECKS!$F$3:$F$470,"*"&amp;"("&amp;REF!W$41&amp;")"&amp;"*")</f>
        <v>0</v>
      </c>
      <c r="X52" s="214">
        <f>SUMIFS(DECKS!$AJ$3:$AJ$470,DECKS!$C$3:$C$470,REF!$J52,DECKS!$F$3:$F$470,"*"&amp;"("&amp;REF!X$41&amp;")"&amp;"*")</f>
        <v>0</v>
      </c>
      <c r="Y52" s="214">
        <f>SUMIFS(DECKS!$AJ$3:$AJ$470,DECKS!$C$3:$C$470,REF!$J52,DECKS!$F$3:$F$470,"*"&amp;"("&amp;REF!Y$41&amp;")"&amp;"*")</f>
        <v>27</v>
      </c>
      <c r="Z52" s="214">
        <f>SUMIFS(DECKS!$AJ$3:$AJ$470,DECKS!$C$3:$C$470,REF!$J52,DECKS!$F$3:$F$470,"*"&amp;"("&amp;REF!Z$41&amp;")"&amp;"*")</f>
        <v>0</v>
      </c>
      <c r="AA52" s="214">
        <f>SUMIFS(DECKS!$AJ$3:$AJ$470,DECKS!$C$3:$C$470,REF!$J52,DECKS!$F$3:$F$470,"*"&amp;"("&amp;REF!AA$41&amp;")"&amp;"*")</f>
        <v>13</v>
      </c>
      <c r="AB52" s="214">
        <f>SUMIFS(DECKS!$AJ$3:$AJ$470,DECKS!$C$3:$C$470,REF!$J52,DECKS!$F$3:$F$470,"*"&amp;"("&amp;REF!AB$41&amp;")"&amp;"*")</f>
        <v>36</v>
      </c>
      <c r="AC52" s="214">
        <f>SUMIFS(DECKS!$AJ$3:$AJ$470,DECKS!$C$3:$C$470,REF!$J52,DECKS!$F$3:$F$470,"*"&amp;"("&amp;REF!AC$41&amp;")"&amp;"*")</f>
        <v>0</v>
      </c>
      <c r="AD52" s="214">
        <f>SUMIFS(DECKS!$AJ$3:$AJ$470,DECKS!$C$3:$C$470,REF!$J52,DECKS!$F$3:$F$470,"*"&amp;"("&amp;REF!AD$41&amp;")"&amp;"*")</f>
        <v>0</v>
      </c>
      <c r="AE52" s="214"/>
      <c r="AF52" s="214"/>
      <c r="AG52" s="214"/>
      <c r="AH52" s="214"/>
      <c r="AI52" s="214"/>
      <c r="AJ52" s="214"/>
      <c r="AK52" s="214"/>
      <c r="AL52" s="214"/>
      <c r="AM52" s="214"/>
      <c r="AN52" s="214"/>
      <c r="AO52" s="214"/>
      <c r="AP52" s="214"/>
    </row>
    <row r="53" ht="14.25" customHeight="1">
      <c r="A53" s="214"/>
      <c r="B53" s="236" t="s">
        <v>239</v>
      </c>
      <c r="C53" s="174" t="str">
        <f t="array" ref="C53">XLOOKUP($V$74,$V$42:$V$72,$J$42:$J$72,"-",1,1)</f>
        <v>Big Mana</v>
      </c>
      <c r="D53" s="214"/>
      <c r="E53" s="214"/>
      <c r="F53" s="214"/>
      <c r="G53" s="214"/>
      <c r="H53" s="214"/>
      <c r="I53" s="214"/>
      <c r="J53" s="221" t="s">
        <v>258</v>
      </c>
      <c r="K53" s="214">
        <f>SUMIFS(DECKS!$AJ$3:$AJ$470,DECKS!$C$3:$C$470,REF!$J53,DECKS!$F$3:$F$470,"*"&amp;"("&amp;REF!K$41&amp;")"&amp;"*")</f>
        <v>0</v>
      </c>
      <c r="L53" s="214">
        <f>SUMIFS(DECKS!$AJ$3:$AJ$470,DECKS!$C$3:$C$470,REF!$J53,DECKS!$F$3:$F$470,"*"&amp;"("&amp;REF!L$41&amp;")"&amp;"*")</f>
        <v>0</v>
      </c>
      <c r="M53" s="214">
        <f>SUMIFS(DECKS!$AJ$3:$AJ$470,DECKS!$C$3:$C$470,REF!$J53,DECKS!$F$3:$F$470,"*"&amp;"("&amp;REF!M$41&amp;")"&amp;"*")</f>
        <v>0</v>
      </c>
      <c r="N53" s="214">
        <f>SUMIFS(DECKS!$AJ$3:$AJ$470,DECKS!$C$3:$C$470,REF!$J53,DECKS!$F$3:$F$470,"*"&amp;"("&amp;REF!N$41&amp;")"&amp;"*")</f>
        <v>45</v>
      </c>
      <c r="O53" s="214">
        <f>SUMIFS(DECKS!$AJ$3:$AJ$470,DECKS!$C$3:$C$470,REF!$J53,DECKS!$F$3:$F$470,"*"&amp;"("&amp;REF!O$41&amp;")"&amp;"*")</f>
        <v>0</v>
      </c>
      <c r="P53" s="214">
        <f>SUMIFS(DECKS!$AJ$3:$AJ$470,DECKS!$C$3:$C$470,REF!$J53,DECKS!$F$3:$F$470,"*"&amp;"("&amp;REF!P$41&amp;")"&amp;"*")</f>
        <v>23</v>
      </c>
      <c r="Q53" s="214">
        <f>SUMIFS(DECKS!$AJ$3:$AJ$470,DECKS!$C$3:$C$470,REF!$J53,DECKS!$F$3:$F$470,"*"&amp;"("&amp;REF!Q$41&amp;")"&amp;"*")</f>
        <v>8</v>
      </c>
      <c r="R53" s="214">
        <f>SUMIFS(DECKS!$AJ$3:$AJ$470,DECKS!$C$3:$C$470,REF!$J53,DECKS!$F$3:$F$470,"*"&amp;"("&amp;REF!R$41&amp;")"&amp;"*")</f>
        <v>0</v>
      </c>
      <c r="S53" s="214">
        <f>SUMIFS(DECKS!$AJ$3:$AJ$470,DECKS!$C$3:$C$470,REF!$J53,DECKS!$F$3:$F$470,"*"&amp;"("&amp;REF!S$41&amp;")"&amp;"*")</f>
        <v>58</v>
      </c>
      <c r="T53" s="214">
        <f>SUMIFS(DECKS!$AJ$3:$AJ$470,DECKS!$C$3:$C$470,REF!$J53,DECKS!$F$3:$F$470,"*"&amp;"("&amp;REF!T$41&amp;")"&amp;"*")</f>
        <v>9</v>
      </c>
      <c r="U53" s="214">
        <f>SUMIFS(DECKS!$AJ$3:$AJ$470,DECKS!$C$3:$C$470,REF!$J53,DECKS!$F$3:$F$470,"*"&amp;"("&amp;REF!U$41&amp;")"&amp;"*")</f>
        <v>0</v>
      </c>
      <c r="V53" s="214">
        <f>SUMIFS(DECKS!$AJ$3:$AJ$470,DECKS!$C$3:$C$470,REF!$J53,DECKS!$F$3:$F$470,"*"&amp;"("&amp;REF!V$41&amp;")"&amp;"*")</f>
        <v>0</v>
      </c>
      <c r="W53" s="214">
        <f>SUMIFS(DECKS!$AJ$3:$AJ$470,DECKS!$C$3:$C$470,REF!$J53,DECKS!$F$3:$F$470,"*"&amp;"("&amp;REF!W$41&amp;")"&amp;"*")</f>
        <v>0</v>
      </c>
      <c r="X53" s="214">
        <f>SUMIFS(DECKS!$AJ$3:$AJ$470,DECKS!$C$3:$C$470,REF!$J53,DECKS!$F$3:$F$470,"*"&amp;"("&amp;REF!X$41&amp;")"&amp;"*")</f>
        <v>0</v>
      </c>
      <c r="Y53" s="214">
        <f>SUMIFS(DECKS!$AJ$3:$AJ$470,DECKS!$C$3:$C$470,REF!$J53,DECKS!$F$3:$F$470,"*"&amp;"("&amp;REF!Y$41&amp;")"&amp;"*")</f>
        <v>0</v>
      </c>
      <c r="Z53" s="214">
        <f>SUMIFS(DECKS!$AJ$3:$AJ$470,DECKS!$C$3:$C$470,REF!$J53,DECKS!$F$3:$F$470,"*"&amp;"("&amp;REF!Z$41&amp;")"&amp;"*")</f>
        <v>5</v>
      </c>
      <c r="AA53" s="214">
        <f>SUMIFS(DECKS!$AJ$3:$AJ$470,DECKS!$C$3:$C$470,REF!$J53,DECKS!$F$3:$F$470,"*"&amp;"("&amp;REF!AA$41&amp;")"&amp;"*")</f>
        <v>3</v>
      </c>
      <c r="AB53" s="214">
        <f>SUMIFS(DECKS!$AJ$3:$AJ$470,DECKS!$C$3:$C$470,REF!$J53,DECKS!$F$3:$F$470,"*"&amp;"("&amp;REF!AB$41&amp;")"&amp;"*")</f>
        <v>0</v>
      </c>
      <c r="AC53" s="214">
        <f>SUMIFS(DECKS!$AJ$3:$AJ$470,DECKS!$C$3:$C$470,REF!$J53,DECKS!$F$3:$F$470,"*"&amp;"("&amp;REF!AC$41&amp;")"&amp;"*")</f>
        <v>0</v>
      </c>
      <c r="AD53" s="214">
        <f>SUMIFS(DECKS!$AJ$3:$AJ$470,DECKS!$C$3:$C$470,REF!$J53,DECKS!$F$3:$F$470,"*"&amp;"("&amp;REF!AD$41&amp;")"&amp;"*")</f>
        <v>0</v>
      </c>
      <c r="AE53" s="214"/>
      <c r="AF53" s="214"/>
      <c r="AG53" s="214"/>
      <c r="AH53" s="214"/>
      <c r="AI53" s="214"/>
      <c r="AJ53" s="214"/>
      <c r="AK53" s="214"/>
      <c r="AL53" s="214"/>
      <c r="AM53" s="214"/>
      <c r="AN53" s="214"/>
      <c r="AO53" s="214"/>
      <c r="AP53" s="214"/>
    </row>
    <row r="54" ht="14.25" customHeight="1">
      <c r="A54" s="214"/>
      <c r="B54" s="236" t="s">
        <v>240</v>
      </c>
      <c r="C54" s="174" t="str">
        <f t="array" ref="C54">XLOOKUP($W$74,$W$42:$W$72,$J$42:$J$72,"-",1,1)</f>
        <v>Tokens</v>
      </c>
      <c r="D54" s="214"/>
      <c r="E54" s="214"/>
      <c r="F54" s="214"/>
      <c r="G54" s="214"/>
      <c r="H54" s="214"/>
      <c r="I54" s="214"/>
      <c r="J54" s="220" t="s">
        <v>271</v>
      </c>
      <c r="K54" s="214">
        <f>SUMIFS(DECKS!$AJ$3:$AJ$470,DECKS!$C$3:$C$470,REF!$J54,DECKS!$F$3:$F$470,"*"&amp;"("&amp;REF!K$41&amp;")"&amp;"*")</f>
        <v>0</v>
      </c>
      <c r="L54" s="214">
        <f>SUMIFS(DECKS!$AJ$3:$AJ$470,DECKS!$C$3:$C$470,REF!$J54,DECKS!$F$3:$F$470,"*"&amp;"("&amp;REF!L$41&amp;")"&amp;"*")</f>
        <v>0</v>
      </c>
      <c r="M54" s="214">
        <f>SUMIFS(DECKS!$AJ$3:$AJ$470,DECKS!$C$3:$C$470,REF!$J54,DECKS!$F$3:$F$470,"*"&amp;"("&amp;REF!M$41&amp;")"&amp;"*")</f>
        <v>34</v>
      </c>
      <c r="N54" s="214">
        <f>SUMIFS(DECKS!$AJ$3:$AJ$470,DECKS!$C$3:$C$470,REF!$J54,DECKS!$F$3:$F$470,"*"&amp;"("&amp;REF!N$41&amp;")"&amp;"*")</f>
        <v>0</v>
      </c>
      <c r="O54" s="214">
        <f>SUMIFS(DECKS!$AJ$3:$AJ$470,DECKS!$C$3:$C$470,REF!$J54,DECKS!$F$3:$F$470,"*"&amp;"("&amp;REF!O$41&amp;")"&amp;"*")</f>
        <v>0</v>
      </c>
      <c r="P54" s="214">
        <f>SUMIFS(DECKS!$AJ$3:$AJ$470,DECKS!$C$3:$C$470,REF!$J54,DECKS!$F$3:$F$470,"*"&amp;"("&amp;REF!P$41&amp;")"&amp;"*")</f>
        <v>8</v>
      </c>
      <c r="Q54" s="214">
        <f>SUMIFS(DECKS!$AJ$3:$AJ$470,DECKS!$C$3:$C$470,REF!$J54,DECKS!$F$3:$F$470,"*"&amp;"("&amp;REF!Q$41&amp;")"&amp;"*")</f>
        <v>0</v>
      </c>
      <c r="R54" s="214">
        <f>SUMIFS(DECKS!$AJ$3:$AJ$470,DECKS!$C$3:$C$470,REF!$J54,DECKS!$F$3:$F$470,"*"&amp;"("&amp;REF!R$41&amp;")"&amp;"*")</f>
        <v>0</v>
      </c>
      <c r="S54" s="214">
        <f>SUMIFS(DECKS!$AJ$3:$AJ$470,DECKS!$C$3:$C$470,REF!$J54,DECKS!$F$3:$F$470,"*"&amp;"("&amp;REF!S$41&amp;")"&amp;"*")</f>
        <v>31</v>
      </c>
      <c r="T54" s="214">
        <f>SUMIFS(DECKS!$AJ$3:$AJ$470,DECKS!$C$3:$C$470,REF!$J54,DECKS!$F$3:$F$470,"*"&amp;"("&amp;REF!T$41&amp;")"&amp;"*")</f>
        <v>0</v>
      </c>
      <c r="U54" s="214">
        <f>SUMIFS(DECKS!$AJ$3:$AJ$470,DECKS!$C$3:$C$470,REF!$J54,DECKS!$F$3:$F$470,"*"&amp;"("&amp;REF!U$41&amp;")"&amp;"*")</f>
        <v>0</v>
      </c>
      <c r="V54" s="214">
        <f>SUMIFS(DECKS!$AJ$3:$AJ$470,DECKS!$C$3:$C$470,REF!$J54,DECKS!$F$3:$F$470,"*"&amp;"("&amp;REF!V$41&amp;")"&amp;"*")</f>
        <v>0</v>
      </c>
      <c r="W54" s="214">
        <f>SUMIFS(DECKS!$AJ$3:$AJ$470,DECKS!$C$3:$C$470,REF!$J54,DECKS!$F$3:$F$470,"*"&amp;"("&amp;REF!W$41&amp;")"&amp;"*")</f>
        <v>0</v>
      </c>
      <c r="X54" s="214">
        <f>SUMIFS(DECKS!$AJ$3:$AJ$470,DECKS!$C$3:$C$470,REF!$J54,DECKS!$F$3:$F$470,"*"&amp;"("&amp;REF!X$41&amp;")"&amp;"*")</f>
        <v>0</v>
      </c>
      <c r="Y54" s="214">
        <f>SUMIFS(DECKS!$AJ$3:$AJ$470,DECKS!$C$3:$C$470,REF!$J54,DECKS!$F$3:$F$470,"*"&amp;"("&amp;REF!Y$41&amp;")"&amp;"*")</f>
        <v>0</v>
      </c>
      <c r="Z54" s="214">
        <f>SUMIFS(DECKS!$AJ$3:$AJ$470,DECKS!$C$3:$C$470,REF!$J54,DECKS!$F$3:$F$470,"*"&amp;"("&amp;REF!Z$41&amp;")"&amp;"*")</f>
        <v>0</v>
      </c>
      <c r="AA54" s="214">
        <f>SUMIFS(DECKS!$AJ$3:$AJ$470,DECKS!$C$3:$C$470,REF!$J54,DECKS!$F$3:$F$470,"*"&amp;"("&amp;REF!AA$41&amp;")"&amp;"*")</f>
        <v>0</v>
      </c>
      <c r="AB54" s="214">
        <f>SUMIFS(DECKS!$AJ$3:$AJ$470,DECKS!$C$3:$C$470,REF!$J54,DECKS!$F$3:$F$470,"*"&amp;"("&amp;REF!AB$41&amp;")"&amp;"*")</f>
        <v>23</v>
      </c>
      <c r="AC54" s="214">
        <f>SUMIFS(DECKS!$AJ$3:$AJ$470,DECKS!$C$3:$C$470,REF!$J54,DECKS!$F$3:$F$470,"*"&amp;"("&amp;REF!AC$41&amp;")"&amp;"*")</f>
        <v>0</v>
      </c>
      <c r="AD54" s="214">
        <f>SUMIFS(DECKS!$AJ$3:$AJ$470,DECKS!$C$3:$C$470,REF!$J54,DECKS!$F$3:$F$470,"*"&amp;"("&amp;REF!AD$41&amp;")"&amp;"*")</f>
        <v>0</v>
      </c>
      <c r="AE54" s="214"/>
      <c r="AF54" s="214"/>
      <c r="AG54" s="214"/>
      <c r="AH54" s="214"/>
      <c r="AI54" s="214"/>
      <c r="AJ54" s="214"/>
      <c r="AK54" s="214"/>
      <c r="AL54" s="214"/>
      <c r="AM54" s="214"/>
      <c r="AN54" s="214"/>
      <c r="AO54" s="214"/>
      <c r="AP54" s="214"/>
    </row>
    <row r="55" ht="14.25" customHeight="1">
      <c r="A55" s="214"/>
      <c r="B55" s="236" t="s">
        <v>237</v>
      </c>
      <c r="C55" s="174" t="str">
        <f t="array" ref="C55">XLOOKUP($X$74,$X$42:$X$72,$J$42:$J$72,"-",1,1)</f>
        <v>Graveyard</v>
      </c>
      <c r="D55" s="214"/>
      <c r="E55" s="214"/>
      <c r="F55" s="214"/>
      <c r="G55" s="214"/>
      <c r="H55" s="214"/>
      <c r="I55" s="214"/>
      <c r="J55" s="221" t="s">
        <v>275</v>
      </c>
      <c r="K55" s="214">
        <f>SUMIFS(DECKS!$AJ$3:$AJ$470,DECKS!$C$3:$C$470,REF!$J55,DECKS!$F$3:$F$470,"*"&amp;"("&amp;REF!K$41&amp;")"&amp;"*")</f>
        <v>0</v>
      </c>
      <c r="L55" s="214">
        <f>SUMIFS(DECKS!$AJ$3:$AJ$470,DECKS!$C$3:$C$470,REF!$J55,DECKS!$F$3:$F$470,"*"&amp;"("&amp;REF!L$41&amp;")"&amp;"*")</f>
        <v>32</v>
      </c>
      <c r="M55" s="214">
        <f>SUMIFS(DECKS!$AJ$3:$AJ$470,DECKS!$C$3:$C$470,REF!$J55,DECKS!$F$3:$F$470,"*"&amp;"("&amp;REF!M$41&amp;")"&amp;"*")</f>
        <v>111</v>
      </c>
      <c r="N55" s="214">
        <f>SUMIFS(DECKS!$AJ$3:$AJ$470,DECKS!$C$3:$C$470,REF!$J55,DECKS!$F$3:$F$470,"*"&amp;"("&amp;REF!N$41&amp;")"&amp;"*")</f>
        <v>0</v>
      </c>
      <c r="O55" s="214">
        <f>SUMIFS(DECKS!$AJ$3:$AJ$470,DECKS!$C$3:$C$470,REF!$J55,DECKS!$F$3:$F$470,"*"&amp;"("&amp;REF!O$41&amp;")"&amp;"*")</f>
        <v>13</v>
      </c>
      <c r="P55" s="214">
        <f>SUMIFS(DECKS!$AJ$3:$AJ$470,DECKS!$C$3:$C$470,REF!$J55,DECKS!$F$3:$F$470,"*"&amp;"("&amp;REF!P$41&amp;")"&amp;"*")</f>
        <v>44</v>
      </c>
      <c r="Q55" s="214">
        <f>SUMIFS(DECKS!$AJ$3:$AJ$470,DECKS!$C$3:$C$470,REF!$J55,DECKS!$F$3:$F$470,"*"&amp;"("&amp;REF!Q$41&amp;")"&amp;"*")</f>
        <v>28</v>
      </c>
      <c r="R55" s="214">
        <f>SUMIFS(DECKS!$AJ$3:$AJ$470,DECKS!$C$3:$C$470,REF!$J55,DECKS!$F$3:$F$470,"*"&amp;"("&amp;REF!R$41&amp;")"&amp;"*")</f>
        <v>0</v>
      </c>
      <c r="S55" s="214">
        <f>SUMIFS(DECKS!$AJ$3:$AJ$470,DECKS!$C$3:$C$470,REF!$J55,DECKS!$F$3:$F$470,"*"&amp;"("&amp;REF!S$41&amp;")"&amp;"*")</f>
        <v>0</v>
      </c>
      <c r="T55" s="214">
        <f>SUMIFS(DECKS!$AJ$3:$AJ$470,DECKS!$C$3:$C$470,REF!$J55,DECKS!$F$3:$F$470,"*"&amp;"("&amp;REF!T$41&amp;")"&amp;"*")</f>
        <v>25</v>
      </c>
      <c r="U55" s="214">
        <f>SUMIFS(DECKS!$AJ$3:$AJ$470,DECKS!$C$3:$C$470,REF!$J55,DECKS!$F$3:$F$470,"*"&amp;"("&amp;REF!U$41&amp;")"&amp;"*")</f>
        <v>14</v>
      </c>
      <c r="V55" s="214">
        <f>SUMIFS(DECKS!$AJ$3:$AJ$470,DECKS!$C$3:$C$470,REF!$J55,DECKS!$F$3:$F$470,"*"&amp;"("&amp;REF!V$41&amp;")"&amp;"*")</f>
        <v>17</v>
      </c>
      <c r="W55" s="214">
        <f>SUMIFS(DECKS!$AJ$3:$AJ$470,DECKS!$C$3:$C$470,REF!$J55,DECKS!$F$3:$F$470,"*"&amp;"("&amp;REF!W$41&amp;")"&amp;"*")</f>
        <v>86</v>
      </c>
      <c r="X55" s="214">
        <f>SUMIFS(DECKS!$AJ$3:$AJ$470,DECKS!$C$3:$C$470,REF!$J55,DECKS!$F$3:$F$470,"*"&amp;"("&amp;REF!X$41&amp;")"&amp;"*")</f>
        <v>0</v>
      </c>
      <c r="Y55" s="214">
        <f>SUMIFS(DECKS!$AJ$3:$AJ$470,DECKS!$C$3:$C$470,REF!$J55,DECKS!$F$3:$F$470,"*"&amp;"("&amp;REF!Y$41&amp;")"&amp;"*")</f>
        <v>23</v>
      </c>
      <c r="Z55" s="214">
        <f>SUMIFS(DECKS!$AJ$3:$AJ$470,DECKS!$C$3:$C$470,REF!$J55,DECKS!$F$3:$F$470,"*"&amp;"("&amp;REF!Z$41&amp;")"&amp;"*")</f>
        <v>9</v>
      </c>
      <c r="AA55" s="214">
        <f>SUMIFS(DECKS!$AJ$3:$AJ$470,DECKS!$C$3:$C$470,REF!$J55,DECKS!$F$3:$F$470,"*"&amp;"("&amp;REF!AA$41&amp;")"&amp;"*")</f>
        <v>0</v>
      </c>
      <c r="AB55" s="214">
        <f>SUMIFS(DECKS!$AJ$3:$AJ$470,DECKS!$C$3:$C$470,REF!$J55,DECKS!$F$3:$F$470,"*"&amp;"("&amp;REF!AB$41&amp;")"&amp;"*")</f>
        <v>0</v>
      </c>
      <c r="AC55" s="214">
        <f>SUMIFS(DECKS!$AJ$3:$AJ$470,DECKS!$C$3:$C$470,REF!$J55,DECKS!$F$3:$F$470,"*"&amp;"("&amp;REF!AC$41&amp;")"&amp;"*")</f>
        <v>0</v>
      </c>
      <c r="AD55" s="214">
        <f>SUMIFS(DECKS!$AJ$3:$AJ$470,DECKS!$C$3:$C$470,REF!$J55,DECKS!$F$3:$F$470,"*"&amp;"("&amp;REF!AD$41&amp;")"&amp;"*")</f>
        <v>0</v>
      </c>
      <c r="AE55" s="214"/>
      <c r="AF55" s="214"/>
      <c r="AG55" s="214"/>
      <c r="AH55" s="214"/>
      <c r="AI55" s="214"/>
      <c r="AJ55" s="214"/>
      <c r="AK55" s="214"/>
      <c r="AL55" s="214"/>
      <c r="AM55" s="214"/>
      <c r="AN55" s="214"/>
      <c r="AO55" s="214"/>
      <c r="AP55" s="214"/>
    </row>
    <row r="56" ht="14.25" customHeight="1">
      <c r="A56" s="214"/>
      <c r="B56" s="236" t="s">
        <v>238</v>
      </c>
      <c r="C56" s="174" t="str">
        <f t="array" ref="C56">XLOOKUP($Y$74,$Y$42:$Y$72,$J$42:$J$72,"-",1,1)</f>
        <v>X Spells</v>
      </c>
      <c r="D56" s="214"/>
      <c r="E56" s="214"/>
      <c r="F56" s="214"/>
      <c r="G56" s="214"/>
      <c r="H56" s="214"/>
      <c r="I56" s="214"/>
      <c r="J56" s="220" t="s">
        <v>259</v>
      </c>
      <c r="K56" s="214">
        <f>SUMIFS(DECKS!$AJ$3:$AJ$470,DECKS!$C$3:$C$470,REF!$J56,DECKS!$F$3:$F$470,"*"&amp;"("&amp;REF!K$41&amp;")"&amp;"*")</f>
        <v>0</v>
      </c>
      <c r="L56" s="214">
        <f>SUMIFS(DECKS!$AJ$3:$AJ$470,DECKS!$C$3:$C$470,REF!$J56,DECKS!$F$3:$F$470,"*"&amp;"("&amp;REF!L$41&amp;")"&amp;"*")</f>
        <v>13</v>
      </c>
      <c r="M56" s="214">
        <f>SUMIFS(DECKS!$AJ$3:$AJ$470,DECKS!$C$3:$C$470,REF!$J56,DECKS!$F$3:$F$470,"*"&amp;"("&amp;REF!M$41&amp;")"&amp;"*")</f>
        <v>38</v>
      </c>
      <c r="N56" s="214">
        <f>SUMIFS(DECKS!$AJ$3:$AJ$470,DECKS!$C$3:$C$470,REF!$J56,DECKS!$F$3:$F$470,"*"&amp;"("&amp;REF!N$41&amp;")"&amp;"*")</f>
        <v>8</v>
      </c>
      <c r="O56" s="214">
        <f>SUMIFS(DECKS!$AJ$3:$AJ$470,DECKS!$C$3:$C$470,REF!$J56,DECKS!$F$3:$F$470,"*"&amp;"("&amp;REF!O$41&amp;")"&amp;"*")</f>
        <v>2</v>
      </c>
      <c r="P56" s="214">
        <f>SUMIFS(DECKS!$AJ$3:$AJ$470,DECKS!$C$3:$C$470,REF!$J56,DECKS!$F$3:$F$470,"*"&amp;"("&amp;REF!P$41&amp;")"&amp;"*")</f>
        <v>46</v>
      </c>
      <c r="Q56" s="214">
        <f>SUMIFS(DECKS!$AJ$3:$AJ$470,DECKS!$C$3:$C$470,REF!$J56,DECKS!$F$3:$F$470,"*"&amp;"("&amp;REF!Q$41&amp;")"&amp;"*")</f>
        <v>0</v>
      </c>
      <c r="R56" s="214">
        <f>SUMIFS(DECKS!$AJ$3:$AJ$470,DECKS!$C$3:$C$470,REF!$J56,DECKS!$F$3:$F$470,"*"&amp;"("&amp;REF!R$41&amp;")"&amp;"*")</f>
        <v>0</v>
      </c>
      <c r="S56" s="214">
        <f>SUMIFS(DECKS!$AJ$3:$AJ$470,DECKS!$C$3:$C$470,REF!$J56,DECKS!$F$3:$F$470,"*"&amp;"("&amp;REF!S$41&amp;")"&amp;"*")</f>
        <v>0</v>
      </c>
      <c r="T56" s="214">
        <f>SUMIFS(DECKS!$AJ$3:$AJ$470,DECKS!$C$3:$C$470,REF!$J56,DECKS!$F$3:$F$470,"*"&amp;"("&amp;REF!T$41&amp;")"&amp;"*")</f>
        <v>76</v>
      </c>
      <c r="U56" s="214">
        <f>SUMIFS(DECKS!$AJ$3:$AJ$470,DECKS!$C$3:$C$470,REF!$J56,DECKS!$F$3:$F$470,"*"&amp;"("&amp;REF!U$41&amp;")"&amp;"*")</f>
        <v>0</v>
      </c>
      <c r="V56" s="214">
        <f>SUMIFS(DECKS!$AJ$3:$AJ$470,DECKS!$C$3:$C$470,REF!$J56,DECKS!$F$3:$F$470,"*"&amp;"("&amp;REF!V$41&amp;")"&amp;"*")</f>
        <v>0</v>
      </c>
      <c r="W56" s="214">
        <f>SUMIFS(DECKS!$AJ$3:$AJ$470,DECKS!$C$3:$C$470,REF!$J56,DECKS!$F$3:$F$470,"*"&amp;"("&amp;REF!W$41&amp;")"&amp;"*")</f>
        <v>0</v>
      </c>
      <c r="X56" s="214">
        <f>SUMIFS(DECKS!$AJ$3:$AJ$470,DECKS!$C$3:$C$470,REF!$J56,DECKS!$F$3:$F$470,"*"&amp;"("&amp;REF!X$41&amp;")"&amp;"*")</f>
        <v>19</v>
      </c>
      <c r="Y56" s="214">
        <f>SUMIFS(DECKS!$AJ$3:$AJ$470,DECKS!$C$3:$C$470,REF!$J56,DECKS!$F$3:$F$470,"*"&amp;"("&amp;REF!Y$41&amp;")"&amp;"*")</f>
        <v>0</v>
      </c>
      <c r="Z56" s="214">
        <f>SUMIFS(DECKS!$AJ$3:$AJ$470,DECKS!$C$3:$C$470,REF!$J56,DECKS!$F$3:$F$470,"*"&amp;"("&amp;REF!Z$41&amp;")"&amp;"*")</f>
        <v>9</v>
      </c>
      <c r="AA56" s="214">
        <f>SUMIFS(DECKS!$AJ$3:$AJ$470,DECKS!$C$3:$C$470,REF!$J56,DECKS!$F$3:$F$470,"*"&amp;"("&amp;REF!AA$41&amp;")"&amp;"*")</f>
        <v>0</v>
      </c>
      <c r="AB56" s="214">
        <f>SUMIFS(DECKS!$AJ$3:$AJ$470,DECKS!$C$3:$C$470,REF!$J56,DECKS!$F$3:$F$470,"*"&amp;"("&amp;REF!AB$41&amp;")"&amp;"*")</f>
        <v>0</v>
      </c>
      <c r="AC56" s="214">
        <f>SUMIFS(DECKS!$AJ$3:$AJ$470,DECKS!$C$3:$C$470,REF!$J56,DECKS!$F$3:$F$470,"*"&amp;"("&amp;REF!AC$41&amp;")"&amp;"*")</f>
        <v>0</v>
      </c>
      <c r="AD56" s="214">
        <f>SUMIFS(DECKS!$AJ$3:$AJ$470,DECKS!$C$3:$C$470,REF!$J56,DECKS!$F$3:$F$470,"*"&amp;"("&amp;REF!AD$41&amp;")"&amp;"*")</f>
        <v>0</v>
      </c>
      <c r="AE56" s="214"/>
      <c r="AF56" s="214"/>
      <c r="AG56" s="214"/>
      <c r="AH56" s="214"/>
      <c r="AI56" s="214"/>
      <c r="AJ56" s="214"/>
      <c r="AK56" s="214"/>
      <c r="AL56" s="214"/>
      <c r="AM56" s="214"/>
      <c r="AN56" s="214"/>
      <c r="AO56" s="214"/>
      <c r="AP56" s="214"/>
    </row>
    <row r="57" ht="14.25" customHeight="1">
      <c r="A57" s="214"/>
      <c r="B57" s="236" t="s">
        <v>219</v>
      </c>
      <c r="C57" s="174" t="str">
        <f t="array" ref="C57">XLOOKUP($Z$74,$Z$42:$Z$72,$J$42:$J$72,"-",1,1)</f>
        <v>Graveyard</v>
      </c>
      <c r="D57" s="214"/>
      <c r="E57" s="214"/>
      <c r="F57" s="214"/>
      <c r="G57" s="214"/>
      <c r="H57" s="214"/>
      <c r="I57" s="214"/>
      <c r="J57" s="221" t="s">
        <v>272</v>
      </c>
      <c r="K57" s="214">
        <f>SUMIFS(DECKS!$AJ$3:$AJ$470,DECKS!$C$3:$C$470,REF!$J57,DECKS!$F$3:$F$470,"*"&amp;"("&amp;REF!K$41&amp;")"&amp;"*")</f>
        <v>0</v>
      </c>
      <c r="L57" s="214">
        <f>SUMIFS(DECKS!$AJ$3:$AJ$470,DECKS!$C$3:$C$470,REF!$J57,DECKS!$F$3:$F$470,"*"&amp;"("&amp;REF!L$41&amp;")"&amp;"*")</f>
        <v>25</v>
      </c>
      <c r="M57" s="214">
        <f>SUMIFS(DECKS!$AJ$3:$AJ$470,DECKS!$C$3:$C$470,REF!$J57,DECKS!$F$3:$F$470,"*"&amp;"("&amp;REF!M$41&amp;")"&amp;"*")</f>
        <v>0</v>
      </c>
      <c r="N57" s="214">
        <f>SUMIFS(DECKS!$AJ$3:$AJ$470,DECKS!$C$3:$C$470,REF!$J57,DECKS!$F$3:$F$470,"*"&amp;"("&amp;REF!N$41&amp;")"&amp;"*")</f>
        <v>12</v>
      </c>
      <c r="O57" s="214">
        <f>SUMIFS(DECKS!$AJ$3:$AJ$470,DECKS!$C$3:$C$470,REF!$J57,DECKS!$F$3:$F$470,"*"&amp;"("&amp;REF!O$41&amp;")"&amp;"*")</f>
        <v>0</v>
      </c>
      <c r="P57" s="214">
        <f>SUMIFS(DECKS!$AJ$3:$AJ$470,DECKS!$C$3:$C$470,REF!$J57,DECKS!$F$3:$F$470,"*"&amp;"("&amp;REF!P$41&amp;")"&amp;"*")</f>
        <v>26</v>
      </c>
      <c r="Q57" s="214">
        <f>SUMIFS(DECKS!$AJ$3:$AJ$470,DECKS!$C$3:$C$470,REF!$J57,DECKS!$F$3:$F$470,"*"&amp;"("&amp;REF!Q$41&amp;")"&amp;"*")</f>
        <v>11</v>
      </c>
      <c r="R57" s="214">
        <f>SUMIFS(DECKS!$AJ$3:$AJ$470,DECKS!$C$3:$C$470,REF!$J57,DECKS!$F$3:$F$470,"*"&amp;"("&amp;REF!R$41&amp;")"&amp;"*")</f>
        <v>0</v>
      </c>
      <c r="S57" s="214">
        <f>SUMIFS(DECKS!$AJ$3:$AJ$470,DECKS!$C$3:$C$470,REF!$J57,DECKS!$F$3:$F$470,"*"&amp;"("&amp;REF!S$41&amp;")"&amp;"*")</f>
        <v>37</v>
      </c>
      <c r="T57" s="214">
        <f>SUMIFS(DECKS!$AJ$3:$AJ$470,DECKS!$C$3:$C$470,REF!$J57,DECKS!$F$3:$F$470,"*"&amp;"("&amp;REF!T$41&amp;")"&amp;"*")</f>
        <v>0</v>
      </c>
      <c r="U57" s="214">
        <f>SUMIFS(DECKS!$AJ$3:$AJ$470,DECKS!$C$3:$C$470,REF!$J57,DECKS!$F$3:$F$470,"*"&amp;"("&amp;REF!U$41&amp;")"&amp;"*")</f>
        <v>0</v>
      </c>
      <c r="V57" s="214">
        <f>SUMIFS(DECKS!$AJ$3:$AJ$470,DECKS!$C$3:$C$470,REF!$J57,DECKS!$F$3:$F$470,"*"&amp;"("&amp;REF!V$41&amp;")"&amp;"*")</f>
        <v>0</v>
      </c>
      <c r="W57" s="214">
        <f>SUMIFS(DECKS!$AJ$3:$AJ$470,DECKS!$C$3:$C$470,REF!$J57,DECKS!$F$3:$F$470,"*"&amp;"("&amp;REF!W$41&amp;")"&amp;"*")</f>
        <v>0</v>
      </c>
      <c r="X57" s="214">
        <f>SUMIFS(DECKS!$AJ$3:$AJ$470,DECKS!$C$3:$C$470,REF!$J57,DECKS!$F$3:$F$470,"*"&amp;"("&amp;REF!X$41&amp;")"&amp;"*")</f>
        <v>0</v>
      </c>
      <c r="Y57" s="214">
        <f>SUMIFS(DECKS!$AJ$3:$AJ$470,DECKS!$C$3:$C$470,REF!$J57,DECKS!$F$3:$F$470,"*"&amp;"("&amp;REF!Y$41&amp;")"&amp;"*")</f>
        <v>0</v>
      </c>
      <c r="Z57" s="214">
        <f>SUMIFS(DECKS!$AJ$3:$AJ$470,DECKS!$C$3:$C$470,REF!$J57,DECKS!$F$3:$F$470,"*"&amp;"("&amp;REF!Z$41&amp;")"&amp;"*")</f>
        <v>26</v>
      </c>
      <c r="AA57" s="214">
        <f>SUMIFS(DECKS!$AJ$3:$AJ$470,DECKS!$C$3:$C$470,REF!$J57,DECKS!$F$3:$F$470,"*"&amp;"("&amp;REF!AA$41&amp;")"&amp;"*")</f>
        <v>2</v>
      </c>
      <c r="AB57" s="214">
        <f>SUMIFS(DECKS!$AJ$3:$AJ$470,DECKS!$C$3:$C$470,REF!$J57,DECKS!$F$3:$F$470,"*"&amp;"("&amp;REF!AB$41&amp;")"&amp;"*")</f>
        <v>0</v>
      </c>
      <c r="AC57" s="214">
        <f>SUMIFS(DECKS!$AJ$3:$AJ$470,DECKS!$C$3:$C$470,REF!$J57,DECKS!$F$3:$F$470,"*"&amp;"("&amp;REF!AC$41&amp;")"&amp;"*")</f>
        <v>0</v>
      </c>
      <c r="AD57" s="214">
        <f>SUMIFS(DECKS!$AJ$3:$AJ$470,DECKS!$C$3:$C$470,REF!$J57,DECKS!$F$3:$F$470,"*"&amp;"("&amp;REF!AD$41&amp;")"&amp;"*")</f>
        <v>0</v>
      </c>
      <c r="AE57" s="214"/>
      <c r="AF57" s="214"/>
      <c r="AG57" s="214"/>
      <c r="AH57" s="214"/>
      <c r="AI57" s="214"/>
      <c r="AJ57" s="214"/>
      <c r="AK57" s="214"/>
      <c r="AL57" s="214"/>
      <c r="AM57" s="214"/>
      <c r="AN57" s="214"/>
      <c r="AO57" s="214"/>
      <c r="AP57" s="214"/>
    </row>
    <row r="58" ht="14.25" customHeight="1">
      <c r="A58" s="214"/>
      <c r="B58" s="236" t="s">
        <v>236</v>
      </c>
      <c r="C58" s="174" t="str">
        <f t="array" ref="C58">XLOOKUP($AA$74,$AA$42:$AA$72,$J$42:$J$72,"-",1,1)</f>
        <v>Typal</v>
      </c>
      <c r="D58" s="214"/>
      <c r="E58" s="214"/>
      <c r="F58" s="214"/>
      <c r="G58" s="214"/>
      <c r="H58" s="214"/>
      <c r="I58" s="214"/>
      <c r="J58" s="220" t="s">
        <v>265</v>
      </c>
      <c r="K58" s="214">
        <f>SUMIFS(DECKS!$AJ$3:$AJ$470,DECKS!$C$3:$C$470,REF!$J58,DECKS!$F$3:$F$470,"*"&amp;"("&amp;REF!K$41&amp;")"&amp;"*")</f>
        <v>0</v>
      </c>
      <c r="L58" s="214">
        <f>SUMIFS(DECKS!$AJ$3:$AJ$470,DECKS!$C$3:$C$470,REF!$J58,DECKS!$F$3:$F$470,"*"&amp;"("&amp;REF!L$41&amp;")"&amp;"*")</f>
        <v>18</v>
      </c>
      <c r="M58" s="214">
        <f>SUMIFS(DECKS!$AJ$3:$AJ$470,DECKS!$C$3:$C$470,REF!$J58,DECKS!$F$3:$F$470,"*"&amp;"("&amp;REF!M$41&amp;")"&amp;"*")</f>
        <v>24</v>
      </c>
      <c r="N58" s="214">
        <f>SUMIFS(DECKS!$AJ$3:$AJ$470,DECKS!$C$3:$C$470,REF!$J58,DECKS!$F$3:$F$470,"*"&amp;"("&amp;REF!N$41&amp;")"&amp;"*")</f>
        <v>0</v>
      </c>
      <c r="O58" s="214">
        <f>SUMIFS(DECKS!$AJ$3:$AJ$470,DECKS!$C$3:$C$470,REF!$J58,DECKS!$F$3:$F$470,"*"&amp;"("&amp;REF!O$41&amp;")"&amp;"*")</f>
        <v>9</v>
      </c>
      <c r="P58" s="214">
        <f>SUMIFS(DECKS!$AJ$3:$AJ$470,DECKS!$C$3:$C$470,REF!$J58,DECKS!$F$3:$F$470,"*"&amp;"("&amp;REF!P$41&amp;")"&amp;"*")</f>
        <v>18</v>
      </c>
      <c r="Q58" s="214">
        <f>SUMIFS(DECKS!$AJ$3:$AJ$470,DECKS!$C$3:$C$470,REF!$J58,DECKS!$F$3:$F$470,"*"&amp;"("&amp;REF!Q$41&amp;")"&amp;"*")</f>
        <v>8</v>
      </c>
      <c r="R58" s="214">
        <f>SUMIFS(DECKS!$AJ$3:$AJ$470,DECKS!$C$3:$C$470,REF!$J58,DECKS!$F$3:$F$470,"*"&amp;"("&amp;REF!R$41&amp;")"&amp;"*")</f>
        <v>0</v>
      </c>
      <c r="S58" s="214">
        <f>SUMIFS(DECKS!$AJ$3:$AJ$470,DECKS!$C$3:$C$470,REF!$J58,DECKS!$F$3:$F$470,"*"&amp;"("&amp;REF!S$41&amp;")"&amp;"*")</f>
        <v>0</v>
      </c>
      <c r="T58" s="214">
        <f>SUMIFS(DECKS!$AJ$3:$AJ$470,DECKS!$C$3:$C$470,REF!$J58,DECKS!$F$3:$F$470,"*"&amp;"("&amp;REF!T$41&amp;")"&amp;"*")</f>
        <v>0</v>
      </c>
      <c r="U58" s="214">
        <f>SUMIFS(DECKS!$AJ$3:$AJ$470,DECKS!$C$3:$C$470,REF!$J58,DECKS!$F$3:$F$470,"*"&amp;"("&amp;REF!U$41&amp;")"&amp;"*")</f>
        <v>0</v>
      </c>
      <c r="V58" s="214">
        <f>SUMIFS(DECKS!$AJ$3:$AJ$470,DECKS!$C$3:$C$470,REF!$J58,DECKS!$F$3:$F$470,"*"&amp;"("&amp;REF!V$41&amp;")"&amp;"*")</f>
        <v>0</v>
      </c>
      <c r="W58" s="214">
        <f>SUMIFS(DECKS!$AJ$3:$AJ$470,DECKS!$C$3:$C$470,REF!$J58,DECKS!$F$3:$F$470,"*"&amp;"("&amp;REF!W$41&amp;")"&amp;"*")</f>
        <v>0</v>
      </c>
      <c r="X58" s="214">
        <f>SUMIFS(DECKS!$AJ$3:$AJ$470,DECKS!$C$3:$C$470,REF!$J58,DECKS!$F$3:$F$470,"*"&amp;"("&amp;REF!X$41&amp;")"&amp;"*")</f>
        <v>0</v>
      </c>
      <c r="Y58" s="214">
        <f>SUMIFS(DECKS!$AJ$3:$AJ$470,DECKS!$C$3:$C$470,REF!$J58,DECKS!$F$3:$F$470,"*"&amp;"("&amp;REF!Y$41&amp;")"&amp;"*")</f>
        <v>0</v>
      </c>
      <c r="Z58" s="214">
        <f>SUMIFS(DECKS!$AJ$3:$AJ$470,DECKS!$C$3:$C$470,REF!$J58,DECKS!$F$3:$F$470,"*"&amp;"("&amp;REF!Z$41&amp;")"&amp;"*")</f>
        <v>19</v>
      </c>
      <c r="AA58" s="214">
        <f>SUMIFS(DECKS!$AJ$3:$AJ$470,DECKS!$C$3:$C$470,REF!$J58,DECKS!$F$3:$F$470,"*"&amp;"("&amp;REF!AA$41&amp;")"&amp;"*")</f>
        <v>0</v>
      </c>
      <c r="AB58" s="214">
        <f>SUMIFS(DECKS!$AJ$3:$AJ$470,DECKS!$C$3:$C$470,REF!$J58,DECKS!$F$3:$F$470,"*"&amp;"("&amp;REF!AB$41&amp;")"&amp;"*")</f>
        <v>0</v>
      </c>
      <c r="AC58" s="214">
        <f>SUMIFS(DECKS!$AJ$3:$AJ$470,DECKS!$C$3:$C$470,REF!$J58,DECKS!$F$3:$F$470,"*"&amp;"("&amp;REF!AC$41&amp;")"&amp;"*")</f>
        <v>0</v>
      </c>
      <c r="AD58" s="214">
        <f>SUMIFS(DECKS!$AJ$3:$AJ$470,DECKS!$C$3:$C$470,REF!$J58,DECKS!$F$3:$F$470,"*"&amp;"("&amp;REF!AD$41&amp;")"&amp;"*")</f>
        <v>0</v>
      </c>
      <c r="AE58" s="214"/>
      <c r="AF58" s="214"/>
      <c r="AG58" s="214"/>
      <c r="AH58" s="214"/>
      <c r="AI58" s="214"/>
      <c r="AJ58" s="214"/>
      <c r="AK58" s="214"/>
      <c r="AL58" s="214"/>
      <c r="AM58" s="214"/>
      <c r="AN58" s="214"/>
      <c r="AO58" s="214"/>
      <c r="AP58" s="214"/>
    </row>
    <row r="59" ht="14.25" customHeight="1">
      <c r="A59" s="214"/>
      <c r="B59" s="237" t="s">
        <v>226</v>
      </c>
      <c r="C59" s="174" t="str">
        <f t="array" ref="C59">XLOOKUP($AC$74,$AC$42:$AC$72,$J$42:$J$72,"-",1,1)</f>
        <v>Stax</v>
      </c>
      <c r="D59" s="214"/>
      <c r="E59" s="214"/>
      <c r="F59" s="214"/>
      <c r="G59" s="214"/>
      <c r="H59" s="214"/>
      <c r="I59" s="214"/>
      <c r="J59" s="221" t="s">
        <v>260</v>
      </c>
      <c r="K59" s="214">
        <f>SUMIFS(DECKS!$AJ$3:$AJ$470,DECKS!$C$3:$C$470,REF!$J59,DECKS!$F$3:$F$470,"*"&amp;"("&amp;REF!K$41&amp;")"&amp;"*")</f>
        <v>0</v>
      </c>
      <c r="L59" s="214">
        <f>SUMIFS(DECKS!$AJ$3:$AJ$470,DECKS!$C$3:$C$470,REF!$J59,DECKS!$F$3:$F$470,"*"&amp;"("&amp;REF!L$41&amp;")"&amp;"*")</f>
        <v>0</v>
      </c>
      <c r="M59" s="214">
        <f>SUMIFS(DECKS!$AJ$3:$AJ$470,DECKS!$C$3:$C$470,REF!$J59,DECKS!$F$3:$F$470,"*"&amp;"("&amp;REF!M$41&amp;")"&amp;"*")</f>
        <v>16</v>
      </c>
      <c r="N59" s="214">
        <f>SUMIFS(DECKS!$AJ$3:$AJ$470,DECKS!$C$3:$C$470,REF!$J59,DECKS!$F$3:$F$470,"*"&amp;"("&amp;REF!N$41&amp;")"&amp;"*")</f>
        <v>0</v>
      </c>
      <c r="O59" s="214">
        <f>SUMIFS(DECKS!$AJ$3:$AJ$470,DECKS!$C$3:$C$470,REF!$J59,DECKS!$F$3:$F$470,"*"&amp;"("&amp;REF!O$41&amp;")"&amp;"*")</f>
        <v>33</v>
      </c>
      <c r="P59" s="214">
        <f>SUMIFS(DECKS!$AJ$3:$AJ$470,DECKS!$C$3:$C$470,REF!$J59,DECKS!$F$3:$F$470,"*"&amp;"("&amp;REF!P$41&amp;")"&amp;"*")</f>
        <v>50</v>
      </c>
      <c r="Q59" s="214">
        <f>SUMIFS(DECKS!$AJ$3:$AJ$470,DECKS!$C$3:$C$470,REF!$J59,DECKS!$F$3:$F$470,"*"&amp;"("&amp;REF!Q$41&amp;")"&amp;"*")</f>
        <v>6</v>
      </c>
      <c r="R59" s="214">
        <f>SUMIFS(DECKS!$AJ$3:$AJ$470,DECKS!$C$3:$C$470,REF!$J59,DECKS!$F$3:$F$470,"*"&amp;"("&amp;REF!R$41&amp;")"&amp;"*")</f>
        <v>0</v>
      </c>
      <c r="S59" s="214">
        <f>SUMIFS(DECKS!$AJ$3:$AJ$470,DECKS!$C$3:$C$470,REF!$J59,DECKS!$F$3:$F$470,"*"&amp;"("&amp;REF!S$41&amp;")"&amp;"*")</f>
        <v>0</v>
      </c>
      <c r="T59" s="214">
        <f>SUMIFS(DECKS!$AJ$3:$AJ$470,DECKS!$C$3:$C$470,REF!$J59,DECKS!$F$3:$F$470,"*"&amp;"("&amp;REF!T$41&amp;")"&amp;"*")</f>
        <v>7</v>
      </c>
      <c r="U59" s="214">
        <f>SUMIFS(DECKS!$AJ$3:$AJ$470,DECKS!$C$3:$C$470,REF!$J59,DECKS!$F$3:$F$470,"*"&amp;"("&amp;REF!U$41&amp;")"&amp;"*")</f>
        <v>8</v>
      </c>
      <c r="V59" s="214">
        <f>SUMIFS(DECKS!$AJ$3:$AJ$470,DECKS!$C$3:$C$470,REF!$J59,DECKS!$F$3:$F$470,"*"&amp;"("&amp;REF!V$41&amp;")"&amp;"*")</f>
        <v>0</v>
      </c>
      <c r="W59" s="214">
        <f>SUMIFS(DECKS!$AJ$3:$AJ$470,DECKS!$C$3:$C$470,REF!$J59,DECKS!$F$3:$F$470,"*"&amp;"("&amp;REF!W$41&amp;")"&amp;"*")</f>
        <v>0</v>
      </c>
      <c r="X59" s="214">
        <f>SUMIFS(DECKS!$AJ$3:$AJ$470,DECKS!$C$3:$C$470,REF!$J59,DECKS!$F$3:$F$470,"*"&amp;"("&amp;REF!X$41&amp;")"&amp;"*")</f>
        <v>0</v>
      </c>
      <c r="Y59" s="214">
        <f>SUMIFS(DECKS!$AJ$3:$AJ$470,DECKS!$C$3:$C$470,REF!$J59,DECKS!$F$3:$F$470,"*"&amp;"("&amp;REF!Y$41&amp;")"&amp;"*")</f>
        <v>0</v>
      </c>
      <c r="Z59" s="214">
        <f>SUMIFS(DECKS!$AJ$3:$AJ$470,DECKS!$C$3:$C$470,REF!$J59,DECKS!$F$3:$F$470,"*"&amp;"("&amp;REF!Z$41&amp;")"&amp;"*")</f>
        <v>21</v>
      </c>
      <c r="AA59" s="214">
        <f>SUMIFS(DECKS!$AJ$3:$AJ$470,DECKS!$C$3:$C$470,REF!$J59,DECKS!$F$3:$F$470,"*"&amp;"("&amp;REF!AA$41&amp;")"&amp;"*")</f>
        <v>3</v>
      </c>
      <c r="AB59" s="214">
        <f>SUMIFS(DECKS!$AJ$3:$AJ$470,DECKS!$C$3:$C$470,REF!$J59,DECKS!$F$3:$F$470,"*"&amp;"("&amp;REF!AB$41&amp;")"&amp;"*")</f>
        <v>0</v>
      </c>
      <c r="AC59" s="214">
        <f>SUMIFS(DECKS!$AJ$3:$AJ$470,DECKS!$C$3:$C$470,REF!$J59,DECKS!$F$3:$F$470,"*"&amp;"("&amp;REF!AC$41&amp;")"&amp;"*")</f>
        <v>0</v>
      </c>
      <c r="AD59" s="214">
        <f>SUMIFS(DECKS!$AJ$3:$AJ$470,DECKS!$C$3:$C$470,REF!$J59,DECKS!$F$3:$F$470,"*"&amp;"("&amp;REF!AD$41&amp;")"&amp;"*")</f>
        <v>0</v>
      </c>
      <c r="AE59" s="214"/>
      <c r="AF59" s="214"/>
      <c r="AG59" s="214"/>
      <c r="AH59" s="214"/>
      <c r="AI59" s="214"/>
      <c r="AJ59" s="214"/>
      <c r="AK59" s="214"/>
      <c r="AL59" s="214"/>
      <c r="AM59" s="214"/>
      <c r="AN59" s="214"/>
      <c r="AO59" s="214"/>
      <c r="AP59" s="214"/>
    </row>
    <row r="60" ht="14.25" customHeight="1">
      <c r="A60" s="214"/>
      <c r="B60" s="237" t="s">
        <v>232</v>
      </c>
      <c r="C60" s="174" t="str">
        <f t="array" ref="C60">XLOOKUP($AD$74,$AD$42:$AD$72,$J$42:$J$72,"-",1,1)</f>
        <v>Spellslinger</v>
      </c>
      <c r="D60" s="214"/>
      <c r="E60" s="214"/>
      <c r="F60" s="214"/>
      <c r="G60" s="214"/>
      <c r="H60" s="214"/>
      <c r="I60" s="214"/>
      <c r="J60" s="220" t="s">
        <v>278</v>
      </c>
      <c r="K60" s="214">
        <f>SUMIFS(DECKS!$AJ$3:$AJ$470,DECKS!$C$3:$C$470,REF!$J60,DECKS!$F$3:$F$470,"*"&amp;"("&amp;REF!K$41&amp;")"&amp;"*")</f>
        <v>0</v>
      </c>
      <c r="L60" s="214">
        <f>SUMIFS(DECKS!$AJ$3:$AJ$470,DECKS!$C$3:$C$470,REF!$J60,DECKS!$F$3:$F$470,"*"&amp;"("&amp;REF!L$41&amp;")"&amp;"*")</f>
        <v>28</v>
      </c>
      <c r="M60" s="214">
        <f>SUMIFS(DECKS!$AJ$3:$AJ$470,DECKS!$C$3:$C$470,REF!$J60,DECKS!$F$3:$F$470,"*"&amp;"("&amp;REF!M$41&amp;")"&amp;"*")</f>
        <v>0</v>
      </c>
      <c r="N60" s="214">
        <f>SUMIFS(DECKS!$AJ$3:$AJ$470,DECKS!$C$3:$C$470,REF!$J60,DECKS!$F$3:$F$470,"*"&amp;"("&amp;REF!N$41&amp;")"&amp;"*")</f>
        <v>6</v>
      </c>
      <c r="O60" s="214">
        <f>SUMIFS(DECKS!$AJ$3:$AJ$470,DECKS!$C$3:$C$470,REF!$J60,DECKS!$F$3:$F$470,"*"&amp;"("&amp;REF!O$41&amp;")"&amp;"*")</f>
        <v>0</v>
      </c>
      <c r="P60" s="214">
        <f>SUMIFS(DECKS!$AJ$3:$AJ$470,DECKS!$C$3:$C$470,REF!$J60,DECKS!$F$3:$F$470,"*"&amp;"("&amp;REF!P$41&amp;")"&amp;"*")</f>
        <v>0</v>
      </c>
      <c r="Q60" s="214">
        <f>SUMIFS(DECKS!$AJ$3:$AJ$470,DECKS!$C$3:$C$470,REF!$J60,DECKS!$F$3:$F$470,"*"&amp;"("&amp;REF!Q$41&amp;")"&amp;"*")</f>
        <v>0</v>
      </c>
      <c r="R60" s="214">
        <f>SUMIFS(DECKS!$AJ$3:$AJ$470,DECKS!$C$3:$C$470,REF!$J60,DECKS!$F$3:$F$470,"*"&amp;"("&amp;REF!R$41&amp;")"&amp;"*")</f>
        <v>0</v>
      </c>
      <c r="S60" s="214">
        <f>SUMIFS(DECKS!$AJ$3:$AJ$470,DECKS!$C$3:$C$470,REF!$J60,DECKS!$F$3:$F$470,"*"&amp;"("&amp;REF!S$41&amp;")"&amp;"*")</f>
        <v>0</v>
      </c>
      <c r="T60" s="214">
        <f>SUMIFS(DECKS!$AJ$3:$AJ$470,DECKS!$C$3:$C$470,REF!$J60,DECKS!$F$3:$F$470,"*"&amp;"("&amp;REF!T$41&amp;")"&amp;"*")</f>
        <v>19</v>
      </c>
      <c r="U60" s="214">
        <f>SUMIFS(DECKS!$AJ$3:$AJ$470,DECKS!$C$3:$C$470,REF!$J60,DECKS!$F$3:$F$470,"*"&amp;"("&amp;REF!U$41&amp;")"&amp;"*")</f>
        <v>0</v>
      </c>
      <c r="V60" s="214">
        <f>SUMIFS(DECKS!$AJ$3:$AJ$470,DECKS!$C$3:$C$470,REF!$J60,DECKS!$F$3:$F$470,"*"&amp;"("&amp;REF!V$41&amp;")"&amp;"*")</f>
        <v>0</v>
      </c>
      <c r="W60" s="214">
        <f>SUMIFS(DECKS!$AJ$3:$AJ$470,DECKS!$C$3:$C$470,REF!$J60,DECKS!$F$3:$F$470,"*"&amp;"("&amp;REF!W$41&amp;")"&amp;"*")</f>
        <v>0</v>
      </c>
      <c r="X60" s="214">
        <f>SUMIFS(DECKS!$AJ$3:$AJ$470,DECKS!$C$3:$C$470,REF!$J60,DECKS!$F$3:$F$470,"*"&amp;"("&amp;REF!X$41&amp;")"&amp;"*")</f>
        <v>0</v>
      </c>
      <c r="Y60" s="214">
        <f>SUMIFS(DECKS!$AJ$3:$AJ$470,DECKS!$C$3:$C$470,REF!$J60,DECKS!$F$3:$F$470,"*"&amp;"("&amp;REF!Y$41&amp;")"&amp;"*")</f>
        <v>18</v>
      </c>
      <c r="Z60" s="214">
        <f>SUMIFS(DECKS!$AJ$3:$AJ$470,DECKS!$C$3:$C$470,REF!$J60,DECKS!$F$3:$F$470,"*"&amp;"("&amp;REF!Z$41&amp;")"&amp;"*")</f>
        <v>12</v>
      </c>
      <c r="AA60" s="214">
        <f>SUMIFS(DECKS!$AJ$3:$AJ$470,DECKS!$C$3:$C$470,REF!$J60,DECKS!$F$3:$F$470,"*"&amp;"("&amp;REF!AA$41&amp;")"&amp;"*")</f>
        <v>25</v>
      </c>
      <c r="AB60" s="214">
        <f>SUMIFS(DECKS!$AJ$3:$AJ$470,DECKS!$C$3:$C$470,REF!$J60,DECKS!$F$3:$F$470,"*"&amp;"("&amp;REF!AB$41&amp;")"&amp;"*")</f>
        <v>31</v>
      </c>
      <c r="AC60" s="214">
        <f>SUMIFS(DECKS!$AJ$3:$AJ$470,DECKS!$C$3:$C$470,REF!$J60,DECKS!$F$3:$F$470,"*"&amp;"("&amp;REF!AC$41&amp;")"&amp;"*")</f>
        <v>0</v>
      </c>
      <c r="AD60" s="214">
        <f>SUMIFS(DECKS!$AJ$3:$AJ$470,DECKS!$C$3:$C$470,REF!$J60,DECKS!$F$3:$F$470,"*"&amp;"("&amp;REF!AD$41&amp;")"&amp;"*")</f>
        <v>0</v>
      </c>
      <c r="AE60" s="214"/>
      <c r="AF60" s="214"/>
      <c r="AG60" s="214"/>
      <c r="AH60" s="214"/>
      <c r="AI60" s="214"/>
      <c r="AJ60" s="214"/>
      <c r="AK60" s="214"/>
      <c r="AL60" s="214"/>
      <c r="AM60" s="214"/>
      <c r="AN60" s="214"/>
      <c r="AO60" s="214"/>
      <c r="AP60" s="214"/>
    </row>
    <row r="61" ht="14.25" customHeight="1">
      <c r="A61" s="214"/>
      <c r="B61" s="214"/>
      <c r="C61" s="214"/>
      <c r="D61" s="214"/>
      <c r="E61" s="214"/>
      <c r="F61" s="214"/>
      <c r="G61" s="214"/>
      <c r="H61" s="214"/>
      <c r="I61" s="214"/>
      <c r="J61" s="221" t="s">
        <v>280</v>
      </c>
      <c r="K61" s="214">
        <f>SUMIFS(DECKS!$AJ$3:$AJ$470,DECKS!$C$3:$C$470,REF!$J61,DECKS!$F$3:$F$470,"*"&amp;"("&amp;REF!K$41&amp;")"&amp;"*")</f>
        <v>0</v>
      </c>
      <c r="L61" s="214">
        <f>SUMIFS(DECKS!$AJ$3:$AJ$470,DECKS!$C$3:$C$470,REF!$J61,DECKS!$F$3:$F$470,"*"&amp;"("&amp;REF!L$41&amp;")"&amp;"*")</f>
        <v>22</v>
      </c>
      <c r="M61" s="214">
        <f>SUMIFS(DECKS!$AJ$3:$AJ$470,DECKS!$C$3:$C$470,REF!$J61,DECKS!$F$3:$F$470,"*"&amp;"("&amp;REF!M$41&amp;")"&amp;"*")</f>
        <v>4</v>
      </c>
      <c r="N61" s="214">
        <f>SUMIFS(DECKS!$AJ$3:$AJ$470,DECKS!$C$3:$C$470,REF!$J61,DECKS!$F$3:$F$470,"*"&amp;"("&amp;REF!N$41&amp;")"&amp;"*")</f>
        <v>2</v>
      </c>
      <c r="O61" s="214">
        <f>SUMIFS(DECKS!$AJ$3:$AJ$470,DECKS!$C$3:$C$470,REF!$J61,DECKS!$F$3:$F$470,"*"&amp;"("&amp;REF!O$41&amp;")"&amp;"*")</f>
        <v>0</v>
      </c>
      <c r="P61" s="214">
        <f>SUMIFS(DECKS!$AJ$3:$AJ$470,DECKS!$C$3:$C$470,REF!$J61,DECKS!$F$3:$F$470,"*"&amp;"("&amp;REF!P$41&amp;")"&amp;"*")</f>
        <v>0</v>
      </c>
      <c r="Q61" s="214">
        <f>SUMIFS(DECKS!$AJ$3:$AJ$470,DECKS!$C$3:$C$470,REF!$J61,DECKS!$F$3:$F$470,"*"&amp;"("&amp;REF!Q$41&amp;")"&amp;"*")</f>
        <v>21</v>
      </c>
      <c r="R61" s="214">
        <f>SUMIFS(DECKS!$AJ$3:$AJ$470,DECKS!$C$3:$C$470,REF!$J61,DECKS!$F$3:$F$470,"*"&amp;"("&amp;REF!R$41&amp;")"&amp;"*")</f>
        <v>0</v>
      </c>
      <c r="S61" s="214">
        <f>SUMIFS(DECKS!$AJ$3:$AJ$470,DECKS!$C$3:$C$470,REF!$J61,DECKS!$F$3:$F$470,"*"&amp;"("&amp;REF!S$41&amp;")"&amp;"*")</f>
        <v>0</v>
      </c>
      <c r="T61" s="214">
        <f>SUMIFS(DECKS!$AJ$3:$AJ$470,DECKS!$C$3:$C$470,REF!$J61,DECKS!$F$3:$F$470,"*"&amp;"("&amp;REF!T$41&amp;")"&amp;"*")</f>
        <v>17</v>
      </c>
      <c r="U61" s="214">
        <f>SUMIFS(DECKS!$AJ$3:$AJ$470,DECKS!$C$3:$C$470,REF!$J61,DECKS!$F$3:$F$470,"*"&amp;"("&amp;REF!U$41&amp;")"&amp;"*")</f>
        <v>0</v>
      </c>
      <c r="V61" s="214">
        <f>SUMIFS(DECKS!$AJ$3:$AJ$470,DECKS!$C$3:$C$470,REF!$J61,DECKS!$F$3:$F$470,"*"&amp;"("&amp;REF!V$41&amp;")"&amp;"*")</f>
        <v>0</v>
      </c>
      <c r="W61" s="214">
        <f>SUMIFS(DECKS!$AJ$3:$AJ$470,DECKS!$C$3:$C$470,REF!$J61,DECKS!$F$3:$F$470,"*"&amp;"("&amp;REF!W$41&amp;")"&amp;"*")</f>
        <v>0</v>
      </c>
      <c r="X61" s="214">
        <f>SUMIFS(DECKS!$AJ$3:$AJ$470,DECKS!$C$3:$C$470,REF!$J61,DECKS!$F$3:$F$470,"*"&amp;"("&amp;REF!X$41&amp;")"&amp;"*")</f>
        <v>7</v>
      </c>
      <c r="Y61" s="214">
        <f>SUMIFS(DECKS!$AJ$3:$AJ$470,DECKS!$C$3:$C$470,REF!$J61,DECKS!$F$3:$F$470,"*"&amp;"("&amp;REF!Y$41&amp;")"&amp;"*")</f>
        <v>0</v>
      </c>
      <c r="Z61" s="214">
        <f>SUMIFS(DECKS!$AJ$3:$AJ$470,DECKS!$C$3:$C$470,REF!$J61,DECKS!$F$3:$F$470,"*"&amp;"("&amp;REF!Z$41&amp;")"&amp;"*")</f>
        <v>0</v>
      </c>
      <c r="AA61" s="214">
        <f>SUMIFS(DECKS!$AJ$3:$AJ$470,DECKS!$C$3:$C$470,REF!$J61,DECKS!$F$3:$F$470,"*"&amp;"("&amp;REF!AA$41&amp;")"&amp;"*")</f>
        <v>0</v>
      </c>
      <c r="AB61" s="214">
        <f>SUMIFS(DECKS!$AJ$3:$AJ$470,DECKS!$C$3:$C$470,REF!$J61,DECKS!$F$3:$F$470,"*"&amp;"("&amp;REF!AB$41&amp;")"&amp;"*")</f>
        <v>0</v>
      </c>
      <c r="AC61" s="214">
        <f>SUMIFS(DECKS!$AJ$3:$AJ$470,DECKS!$C$3:$C$470,REF!$J61,DECKS!$F$3:$F$470,"*"&amp;"("&amp;REF!AC$41&amp;")"&amp;"*")</f>
        <v>0</v>
      </c>
      <c r="AD61" s="214">
        <f>SUMIFS(DECKS!$AJ$3:$AJ$470,DECKS!$C$3:$C$470,REF!$J61,DECKS!$F$3:$F$470,"*"&amp;"("&amp;REF!AD$41&amp;")"&amp;"*")</f>
        <v>0</v>
      </c>
      <c r="AE61" s="214"/>
      <c r="AF61" s="214"/>
      <c r="AG61" s="214"/>
      <c r="AH61" s="214"/>
      <c r="AI61" s="214"/>
      <c r="AJ61" s="214"/>
      <c r="AK61" s="214"/>
      <c r="AL61" s="214"/>
      <c r="AM61" s="214"/>
      <c r="AN61" s="214"/>
      <c r="AO61" s="214"/>
      <c r="AP61" s="214"/>
    </row>
    <row r="62" ht="14.25" customHeight="1">
      <c r="A62" s="214"/>
      <c r="B62" s="214"/>
      <c r="C62" s="214"/>
      <c r="D62" s="214"/>
      <c r="E62" s="214"/>
      <c r="F62" s="214"/>
      <c r="G62" s="214"/>
      <c r="H62" s="214"/>
      <c r="I62" s="214"/>
      <c r="J62" s="220" t="s">
        <v>269</v>
      </c>
      <c r="K62" s="214">
        <f>SUMIFS(DECKS!$AJ$3:$AJ$470,DECKS!$C$3:$C$470,REF!$J62,DECKS!$F$3:$F$470,"*"&amp;"("&amp;REF!K$41&amp;")"&amp;"*")</f>
        <v>0</v>
      </c>
      <c r="L62" s="214">
        <f>SUMIFS(DECKS!$AJ$3:$AJ$470,DECKS!$C$3:$C$470,REF!$J62,DECKS!$F$3:$F$470,"*"&amp;"("&amp;REF!L$41&amp;")"&amp;"*")</f>
        <v>13</v>
      </c>
      <c r="M62" s="214">
        <f>SUMIFS(DECKS!$AJ$3:$AJ$470,DECKS!$C$3:$C$470,REF!$J62,DECKS!$F$3:$F$470,"*"&amp;"("&amp;REF!M$41&amp;")"&amp;"*")</f>
        <v>0</v>
      </c>
      <c r="N62" s="214">
        <f>SUMIFS(DECKS!$AJ$3:$AJ$470,DECKS!$C$3:$C$470,REF!$J62,DECKS!$F$3:$F$470,"*"&amp;"("&amp;REF!N$41&amp;")"&amp;"*")</f>
        <v>32</v>
      </c>
      <c r="O62" s="214">
        <f>SUMIFS(DECKS!$AJ$3:$AJ$470,DECKS!$C$3:$C$470,REF!$J62,DECKS!$F$3:$F$470,"*"&amp;"("&amp;REF!O$41&amp;")"&amp;"*")</f>
        <v>0</v>
      </c>
      <c r="P62" s="214">
        <f>SUMIFS(DECKS!$AJ$3:$AJ$470,DECKS!$C$3:$C$470,REF!$J62,DECKS!$F$3:$F$470,"*"&amp;"("&amp;REF!P$41&amp;")"&amp;"*")</f>
        <v>10</v>
      </c>
      <c r="Q62" s="214">
        <f>SUMIFS(DECKS!$AJ$3:$AJ$470,DECKS!$C$3:$C$470,REF!$J62,DECKS!$F$3:$F$470,"*"&amp;"("&amp;REF!Q$41&amp;")"&amp;"*")</f>
        <v>12</v>
      </c>
      <c r="R62" s="214">
        <f>SUMIFS(DECKS!$AJ$3:$AJ$470,DECKS!$C$3:$C$470,REF!$J62,DECKS!$F$3:$F$470,"*"&amp;"("&amp;REF!R$41&amp;")"&amp;"*")</f>
        <v>0</v>
      </c>
      <c r="S62" s="214">
        <f>SUMIFS(DECKS!$AJ$3:$AJ$470,DECKS!$C$3:$C$470,REF!$J62,DECKS!$F$3:$F$470,"*"&amp;"("&amp;REF!S$41&amp;")"&amp;"*")</f>
        <v>13</v>
      </c>
      <c r="T62" s="214">
        <f>SUMIFS(DECKS!$AJ$3:$AJ$470,DECKS!$C$3:$C$470,REF!$J62,DECKS!$F$3:$F$470,"*"&amp;"("&amp;REF!T$41&amp;")"&amp;"*")</f>
        <v>22</v>
      </c>
      <c r="U62" s="214">
        <f>SUMIFS(DECKS!$AJ$3:$AJ$470,DECKS!$C$3:$C$470,REF!$J62,DECKS!$F$3:$F$470,"*"&amp;"("&amp;REF!U$41&amp;")"&amp;"*")</f>
        <v>0</v>
      </c>
      <c r="V62" s="214">
        <f>SUMIFS(DECKS!$AJ$3:$AJ$470,DECKS!$C$3:$C$470,REF!$J62,DECKS!$F$3:$F$470,"*"&amp;"("&amp;REF!V$41&amp;")"&amp;"*")</f>
        <v>0</v>
      </c>
      <c r="W62" s="214">
        <f>SUMIFS(DECKS!$AJ$3:$AJ$470,DECKS!$C$3:$C$470,REF!$J62,DECKS!$F$3:$F$470,"*"&amp;"("&amp;REF!W$41&amp;")"&amp;"*")</f>
        <v>0</v>
      </c>
      <c r="X62" s="214">
        <f>SUMIFS(DECKS!$AJ$3:$AJ$470,DECKS!$C$3:$C$470,REF!$J62,DECKS!$F$3:$F$470,"*"&amp;"("&amp;REF!X$41&amp;")"&amp;"*")</f>
        <v>0</v>
      </c>
      <c r="Y62" s="214">
        <f>SUMIFS(DECKS!$AJ$3:$AJ$470,DECKS!$C$3:$C$470,REF!$J62,DECKS!$F$3:$F$470,"*"&amp;"("&amp;REF!Y$41&amp;")"&amp;"*")</f>
        <v>0</v>
      </c>
      <c r="Z62" s="214">
        <f>SUMIFS(DECKS!$AJ$3:$AJ$470,DECKS!$C$3:$C$470,REF!$J62,DECKS!$F$3:$F$470,"*"&amp;"("&amp;REF!Z$41&amp;")"&amp;"*")</f>
        <v>0</v>
      </c>
      <c r="AA62" s="214">
        <f>SUMIFS(DECKS!$AJ$3:$AJ$470,DECKS!$C$3:$C$470,REF!$J62,DECKS!$F$3:$F$470,"*"&amp;"("&amp;REF!AA$41&amp;")"&amp;"*")</f>
        <v>0</v>
      </c>
      <c r="AB62" s="214">
        <f>SUMIFS(DECKS!$AJ$3:$AJ$470,DECKS!$C$3:$C$470,REF!$J62,DECKS!$F$3:$F$470,"*"&amp;"("&amp;REF!AB$41&amp;")"&amp;"*")</f>
        <v>17</v>
      </c>
      <c r="AC62" s="214">
        <f>SUMIFS(DECKS!$AJ$3:$AJ$470,DECKS!$C$3:$C$470,REF!$J62,DECKS!$F$3:$F$470,"*"&amp;"("&amp;REF!AC$41&amp;")"&amp;"*")</f>
        <v>0</v>
      </c>
      <c r="AD62" s="214">
        <f>SUMIFS(DECKS!$AJ$3:$AJ$470,DECKS!$C$3:$C$470,REF!$J62,DECKS!$F$3:$F$470,"*"&amp;"("&amp;REF!AD$41&amp;")"&amp;"*")</f>
        <v>0</v>
      </c>
      <c r="AE62" s="214"/>
      <c r="AF62" s="214"/>
      <c r="AG62" s="214"/>
      <c r="AH62" s="214"/>
      <c r="AI62" s="214"/>
      <c r="AJ62" s="214"/>
      <c r="AK62" s="214"/>
      <c r="AL62" s="214"/>
      <c r="AM62" s="214"/>
      <c r="AN62" s="214"/>
      <c r="AO62" s="214"/>
      <c r="AP62" s="214"/>
    </row>
    <row r="63" ht="14.25" customHeight="1">
      <c r="A63" s="214"/>
      <c r="B63" s="238" t="s">
        <v>872</v>
      </c>
      <c r="C63" s="239"/>
      <c r="D63" s="239"/>
      <c r="E63" s="239"/>
      <c r="F63" s="240"/>
      <c r="G63" s="214"/>
      <c r="H63" s="214"/>
      <c r="I63" s="214"/>
      <c r="J63" s="221" t="s">
        <v>274</v>
      </c>
      <c r="K63" s="214">
        <f>SUMIFS(DECKS!$AJ$3:$AJ$470,DECKS!$C$3:$C$470,REF!$J63,DECKS!$F$3:$F$470,"*"&amp;"("&amp;REF!K$41&amp;")"&amp;"*")</f>
        <v>4</v>
      </c>
      <c r="L63" s="214">
        <f>SUMIFS(DECKS!$AJ$3:$AJ$470,DECKS!$C$3:$C$470,REF!$J63,DECKS!$F$3:$F$470,"*"&amp;"("&amp;REF!L$41&amp;")"&amp;"*")</f>
        <v>0</v>
      </c>
      <c r="M63" s="214">
        <f>SUMIFS(DECKS!$AJ$3:$AJ$470,DECKS!$C$3:$C$470,REF!$J63,DECKS!$F$3:$F$470,"*"&amp;"("&amp;REF!M$41&amp;")"&amp;"*")</f>
        <v>19</v>
      </c>
      <c r="N63" s="214">
        <f>SUMIFS(DECKS!$AJ$3:$AJ$470,DECKS!$C$3:$C$470,REF!$J63,DECKS!$F$3:$F$470,"*"&amp;"("&amp;REF!N$41&amp;")"&amp;"*")</f>
        <v>29</v>
      </c>
      <c r="O63" s="214">
        <f>SUMIFS(DECKS!$AJ$3:$AJ$470,DECKS!$C$3:$C$470,REF!$J63,DECKS!$F$3:$F$470,"*"&amp;"("&amp;REF!O$41&amp;")"&amp;"*")</f>
        <v>1</v>
      </c>
      <c r="P63" s="214">
        <f>SUMIFS(DECKS!$AJ$3:$AJ$470,DECKS!$C$3:$C$470,REF!$J63,DECKS!$F$3:$F$470,"*"&amp;"("&amp;REF!P$41&amp;")"&amp;"*")</f>
        <v>9</v>
      </c>
      <c r="Q63" s="214">
        <f>SUMIFS(DECKS!$AJ$3:$AJ$470,DECKS!$C$3:$C$470,REF!$J63,DECKS!$F$3:$F$470,"*"&amp;"("&amp;REF!Q$41&amp;")"&amp;"*")</f>
        <v>0</v>
      </c>
      <c r="R63" s="214">
        <f>SUMIFS(DECKS!$AJ$3:$AJ$470,DECKS!$C$3:$C$470,REF!$J63,DECKS!$F$3:$F$470,"*"&amp;"("&amp;REF!R$41&amp;")"&amp;"*")</f>
        <v>0</v>
      </c>
      <c r="S63" s="214">
        <f>SUMIFS(DECKS!$AJ$3:$AJ$470,DECKS!$C$3:$C$470,REF!$J63,DECKS!$F$3:$F$470,"*"&amp;"("&amp;REF!S$41&amp;")"&amp;"*")</f>
        <v>78</v>
      </c>
      <c r="T63" s="214">
        <f>SUMIFS(DECKS!$AJ$3:$AJ$470,DECKS!$C$3:$C$470,REF!$J63,DECKS!$F$3:$F$470,"*"&amp;"("&amp;REF!T$41&amp;")"&amp;"*")</f>
        <v>0</v>
      </c>
      <c r="U63" s="214">
        <f>SUMIFS(DECKS!$AJ$3:$AJ$470,DECKS!$C$3:$C$470,REF!$J63,DECKS!$F$3:$F$470,"*"&amp;"("&amp;REF!U$41&amp;")"&amp;"*")</f>
        <v>110</v>
      </c>
      <c r="V63" s="214">
        <f>SUMIFS(DECKS!$AJ$3:$AJ$470,DECKS!$C$3:$C$470,REF!$J63,DECKS!$F$3:$F$470,"*"&amp;"("&amp;REF!V$41&amp;")"&amp;"*")</f>
        <v>37</v>
      </c>
      <c r="W63" s="214">
        <f>SUMIFS(DECKS!$AJ$3:$AJ$470,DECKS!$C$3:$C$470,REF!$J63,DECKS!$F$3:$F$470,"*"&amp;"("&amp;REF!W$41&amp;")"&amp;"*")</f>
        <v>5</v>
      </c>
      <c r="X63" s="214">
        <f>SUMIFS(DECKS!$AJ$3:$AJ$470,DECKS!$C$3:$C$470,REF!$J63,DECKS!$F$3:$F$470,"*"&amp;"("&amp;REF!X$41&amp;")"&amp;"*")</f>
        <v>0</v>
      </c>
      <c r="Y63" s="214">
        <f>SUMIFS(DECKS!$AJ$3:$AJ$470,DECKS!$C$3:$C$470,REF!$J63,DECKS!$F$3:$F$470,"*"&amp;"("&amp;REF!Y$41&amp;")"&amp;"*")</f>
        <v>19</v>
      </c>
      <c r="Z63" s="214">
        <f>SUMIFS(DECKS!$AJ$3:$AJ$470,DECKS!$C$3:$C$470,REF!$J63,DECKS!$F$3:$F$470,"*"&amp;"("&amp;REF!Z$41&amp;")"&amp;"*")</f>
        <v>3</v>
      </c>
      <c r="AA63" s="214">
        <f>SUMIFS(DECKS!$AJ$3:$AJ$470,DECKS!$C$3:$C$470,REF!$J63,DECKS!$F$3:$F$470,"*"&amp;"("&amp;REF!AA$41&amp;")"&amp;"*")</f>
        <v>7</v>
      </c>
      <c r="AB63" s="214">
        <f>SUMIFS(DECKS!$AJ$3:$AJ$470,DECKS!$C$3:$C$470,REF!$J63,DECKS!$F$3:$F$470,"*"&amp;"("&amp;REF!AB$41&amp;")"&amp;"*")</f>
        <v>0</v>
      </c>
      <c r="AC63" s="214">
        <f>SUMIFS(DECKS!$AJ$3:$AJ$470,DECKS!$C$3:$C$470,REF!$J63,DECKS!$F$3:$F$470,"*"&amp;"("&amp;REF!AC$41&amp;")"&amp;"*")</f>
        <v>0</v>
      </c>
      <c r="AD63" s="214">
        <f>SUMIFS(DECKS!$AJ$3:$AJ$470,DECKS!$C$3:$C$470,REF!$J63,DECKS!$F$3:$F$470,"*"&amp;"("&amp;REF!AD$41&amp;")"&amp;"*")</f>
        <v>0</v>
      </c>
      <c r="AE63" s="214"/>
      <c r="AF63" s="214"/>
      <c r="AG63" s="214"/>
      <c r="AH63" s="214"/>
      <c r="AI63" s="214"/>
      <c r="AJ63" s="214"/>
      <c r="AK63" s="214"/>
      <c r="AL63" s="214"/>
      <c r="AM63" s="214"/>
      <c r="AN63" s="214"/>
      <c r="AO63" s="214"/>
      <c r="AP63" s="214"/>
    </row>
    <row r="64" ht="14.25" customHeight="1">
      <c r="A64" s="214"/>
      <c r="B64" s="241"/>
      <c r="C64" s="242"/>
      <c r="D64" s="242" t="s">
        <v>367</v>
      </c>
      <c r="E64" s="242" t="s">
        <v>873</v>
      </c>
      <c r="F64" s="243">
        <f>_xlfn.PERCENTILE.EXC(DECKS!$AX$3:$AX$470,0.8)</f>
        <v>3</v>
      </c>
      <c r="G64" s="214"/>
      <c r="H64" s="214"/>
      <c r="I64" s="214"/>
      <c r="J64" s="220" t="s">
        <v>277</v>
      </c>
      <c r="K64" s="214">
        <f>SUMIFS(DECKS!$AJ$3:$AJ$470,DECKS!$C$3:$C$470,REF!$J64,DECKS!$F$3:$F$470,"*"&amp;"("&amp;REF!K$41&amp;")"&amp;"*")</f>
        <v>0</v>
      </c>
      <c r="L64" s="214">
        <f>SUMIFS(DECKS!$AJ$3:$AJ$470,DECKS!$C$3:$C$470,REF!$J64,DECKS!$F$3:$F$470,"*"&amp;"("&amp;REF!L$41&amp;")"&amp;"*")</f>
        <v>17</v>
      </c>
      <c r="M64" s="214">
        <f>SUMIFS(DECKS!$AJ$3:$AJ$470,DECKS!$C$3:$C$470,REF!$J64,DECKS!$F$3:$F$470,"*"&amp;"("&amp;REF!M$41&amp;")"&amp;"*")</f>
        <v>36</v>
      </c>
      <c r="N64" s="214">
        <f>SUMIFS(DECKS!$AJ$3:$AJ$470,DECKS!$C$3:$C$470,REF!$J64,DECKS!$F$3:$F$470,"*"&amp;"("&amp;REF!N$41&amp;")"&amp;"*")</f>
        <v>22</v>
      </c>
      <c r="O64" s="214">
        <f>SUMIFS(DECKS!$AJ$3:$AJ$470,DECKS!$C$3:$C$470,REF!$J64,DECKS!$F$3:$F$470,"*"&amp;"("&amp;REF!O$41&amp;")"&amp;"*")</f>
        <v>3</v>
      </c>
      <c r="P64" s="214">
        <f>SUMIFS(DECKS!$AJ$3:$AJ$470,DECKS!$C$3:$C$470,REF!$J64,DECKS!$F$3:$F$470,"*"&amp;"("&amp;REF!P$41&amp;")"&amp;"*")</f>
        <v>36</v>
      </c>
      <c r="Q64" s="214">
        <f>SUMIFS(DECKS!$AJ$3:$AJ$470,DECKS!$C$3:$C$470,REF!$J64,DECKS!$F$3:$F$470,"*"&amp;"("&amp;REF!Q$41&amp;")"&amp;"*")</f>
        <v>83</v>
      </c>
      <c r="R64" s="214">
        <f>SUMIFS(DECKS!$AJ$3:$AJ$470,DECKS!$C$3:$C$470,REF!$J64,DECKS!$F$3:$F$470,"*"&amp;"("&amp;REF!R$41&amp;")"&amp;"*")</f>
        <v>0</v>
      </c>
      <c r="S64" s="214">
        <f>SUMIFS(DECKS!$AJ$3:$AJ$470,DECKS!$C$3:$C$470,REF!$J64,DECKS!$F$3:$F$470,"*"&amp;"("&amp;REF!S$41&amp;")"&amp;"*")</f>
        <v>0</v>
      </c>
      <c r="T64" s="214">
        <f>SUMIFS(DECKS!$AJ$3:$AJ$470,DECKS!$C$3:$C$470,REF!$J64,DECKS!$F$3:$F$470,"*"&amp;"("&amp;REF!T$41&amp;")"&amp;"*")</f>
        <v>0</v>
      </c>
      <c r="U64" s="214">
        <f>SUMIFS(DECKS!$AJ$3:$AJ$470,DECKS!$C$3:$C$470,REF!$J64,DECKS!$F$3:$F$470,"*"&amp;"("&amp;REF!U$41&amp;")"&amp;"*")</f>
        <v>17</v>
      </c>
      <c r="V64" s="214">
        <f>SUMIFS(DECKS!$AJ$3:$AJ$470,DECKS!$C$3:$C$470,REF!$J64,DECKS!$F$3:$F$470,"*"&amp;"("&amp;REF!V$41&amp;")"&amp;"*")</f>
        <v>32</v>
      </c>
      <c r="W64" s="214">
        <f>SUMIFS(DECKS!$AJ$3:$AJ$470,DECKS!$C$3:$C$470,REF!$J64,DECKS!$F$3:$F$470,"*"&amp;"("&amp;REF!W$41&amp;")"&amp;"*")</f>
        <v>0</v>
      </c>
      <c r="X64" s="214">
        <f>SUMIFS(DECKS!$AJ$3:$AJ$470,DECKS!$C$3:$C$470,REF!$J64,DECKS!$F$3:$F$470,"*"&amp;"("&amp;REF!X$41&amp;")"&amp;"*")</f>
        <v>0</v>
      </c>
      <c r="Y64" s="214">
        <f>SUMIFS(DECKS!$AJ$3:$AJ$470,DECKS!$C$3:$C$470,REF!$J64,DECKS!$F$3:$F$470,"*"&amp;"("&amp;REF!Y$41&amp;")"&amp;"*")</f>
        <v>0</v>
      </c>
      <c r="Z64" s="214">
        <f>SUMIFS(DECKS!$AJ$3:$AJ$470,DECKS!$C$3:$C$470,REF!$J64,DECKS!$F$3:$F$470,"*"&amp;"("&amp;REF!Z$41&amp;")"&amp;"*")</f>
        <v>0</v>
      </c>
      <c r="AA64" s="214">
        <f>SUMIFS(DECKS!$AJ$3:$AJ$470,DECKS!$C$3:$C$470,REF!$J64,DECKS!$F$3:$F$470,"*"&amp;"("&amp;REF!AA$41&amp;")"&amp;"*")</f>
        <v>12</v>
      </c>
      <c r="AB64" s="214">
        <f>SUMIFS(DECKS!$AJ$3:$AJ$470,DECKS!$C$3:$C$470,REF!$J64,DECKS!$F$3:$F$470,"*"&amp;"("&amp;REF!AB$41&amp;")"&amp;"*")</f>
        <v>0</v>
      </c>
      <c r="AC64" s="214">
        <f>SUMIFS(DECKS!$AJ$3:$AJ$470,DECKS!$C$3:$C$470,REF!$J64,DECKS!$F$3:$F$470,"*"&amp;"("&amp;REF!AC$41&amp;")"&amp;"*")</f>
        <v>0</v>
      </c>
      <c r="AD64" s="214">
        <f>SUMIFS(DECKS!$AJ$3:$AJ$470,DECKS!$C$3:$C$470,REF!$J64,DECKS!$F$3:$F$470,"*"&amp;"("&amp;REF!AD$41&amp;")"&amp;"*")</f>
        <v>0</v>
      </c>
      <c r="AE64" s="214"/>
      <c r="AF64" s="214"/>
      <c r="AG64" s="214"/>
      <c r="AH64" s="214"/>
      <c r="AI64" s="214"/>
      <c r="AJ64" s="214"/>
      <c r="AK64" s="214"/>
      <c r="AL64" s="214"/>
      <c r="AM64" s="214"/>
      <c r="AN64" s="214"/>
      <c r="AO64" s="214"/>
      <c r="AP64" s="214"/>
    </row>
    <row r="65" ht="14.25" customHeight="1">
      <c r="A65" s="214"/>
      <c r="B65" s="244">
        <f>_xlfn.PERCENTILE.EXC(DECKS!$AX$3:$AX$470,0.8)</f>
        <v>3</v>
      </c>
      <c r="C65" s="242" t="s">
        <v>874</v>
      </c>
      <c r="D65" s="242" t="s">
        <v>190</v>
      </c>
      <c r="E65" s="242" t="s">
        <v>873</v>
      </c>
      <c r="F65" s="243">
        <f>_xlfn.PERCENTILE.EXC(DECKS!$AX$3:$AX$470,0.6)</f>
        <v>2</v>
      </c>
      <c r="G65" s="214"/>
      <c r="H65" s="214"/>
      <c r="I65" s="214"/>
      <c r="J65" s="221" t="s">
        <v>266</v>
      </c>
      <c r="K65" s="214">
        <f>SUMIFS(DECKS!$AJ$3:$AJ$470,DECKS!$C$3:$C$470,REF!$J65,DECKS!$F$3:$F$470,"*"&amp;"("&amp;REF!K$41&amp;")"&amp;"*")</f>
        <v>10</v>
      </c>
      <c r="L65" s="214">
        <f>SUMIFS(DECKS!$AJ$3:$AJ$470,DECKS!$C$3:$C$470,REF!$J65,DECKS!$F$3:$F$470,"*"&amp;"("&amp;REF!L$41&amp;")"&amp;"*")</f>
        <v>3</v>
      </c>
      <c r="M65" s="214">
        <f>SUMIFS(DECKS!$AJ$3:$AJ$470,DECKS!$C$3:$C$470,REF!$J65,DECKS!$F$3:$F$470,"*"&amp;"("&amp;REF!M$41&amp;")"&amp;"*")</f>
        <v>0</v>
      </c>
      <c r="N65" s="214">
        <f>SUMIFS(DECKS!$AJ$3:$AJ$470,DECKS!$C$3:$C$470,REF!$J65,DECKS!$F$3:$F$470,"*"&amp;"("&amp;REF!N$41&amp;")"&amp;"*")</f>
        <v>0</v>
      </c>
      <c r="O65" s="214">
        <f>SUMIFS(DECKS!$AJ$3:$AJ$470,DECKS!$C$3:$C$470,REF!$J65,DECKS!$F$3:$F$470,"*"&amp;"("&amp;REF!O$41&amp;")"&amp;"*")</f>
        <v>25</v>
      </c>
      <c r="P65" s="214">
        <f>SUMIFS(DECKS!$AJ$3:$AJ$470,DECKS!$C$3:$C$470,REF!$J65,DECKS!$F$3:$F$470,"*"&amp;"("&amp;REF!P$41&amp;")"&amp;"*")</f>
        <v>23</v>
      </c>
      <c r="Q65" s="214">
        <f>SUMIFS(DECKS!$AJ$3:$AJ$470,DECKS!$C$3:$C$470,REF!$J65,DECKS!$F$3:$F$470,"*"&amp;"("&amp;REF!Q$41&amp;")"&amp;"*")</f>
        <v>13</v>
      </c>
      <c r="R65" s="214">
        <f>SUMIFS(DECKS!$AJ$3:$AJ$470,DECKS!$C$3:$C$470,REF!$J65,DECKS!$F$3:$F$470,"*"&amp;"("&amp;REF!R$41&amp;")"&amp;"*")</f>
        <v>0</v>
      </c>
      <c r="S65" s="214">
        <f>SUMIFS(DECKS!$AJ$3:$AJ$470,DECKS!$C$3:$C$470,REF!$J65,DECKS!$F$3:$F$470,"*"&amp;"("&amp;REF!S$41&amp;")"&amp;"*")</f>
        <v>0</v>
      </c>
      <c r="T65" s="214">
        <f>SUMIFS(DECKS!$AJ$3:$AJ$470,DECKS!$C$3:$C$470,REF!$J65,DECKS!$F$3:$F$470,"*"&amp;"("&amp;REF!T$41&amp;")"&amp;"*")</f>
        <v>0</v>
      </c>
      <c r="U65" s="214">
        <f>SUMIFS(DECKS!$AJ$3:$AJ$470,DECKS!$C$3:$C$470,REF!$J65,DECKS!$F$3:$F$470,"*"&amp;"("&amp;REF!U$41&amp;")"&amp;"*")</f>
        <v>0</v>
      </c>
      <c r="V65" s="214">
        <f>SUMIFS(DECKS!$AJ$3:$AJ$470,DECKS!$C$3:$C$470,REF!$J65,DECKS!$F$3:$F$470,"*"&amp;"("&amp;REF!V$41&amp;")"&amp;"*")</f>
        <v>2</v>
      </c>
      <c r="W65" s="214">
        <f>SUMIFS(DECKS!$AJ$3:$AJ$470,DECKS!$C$3:$C$470,REF!$J65,DECKS!$F$3:$F$470,"*"&amp;"("&amp;REF!W$41&amp;")"&amp;"*")</f>
        <v>0</v>
      </c>
      <c r="X65" s="214">
        <f>SUMIFS(DECKS!$AJ$3:$AJ$470,DECKS!$C$3:$C$470,REF!$J65,DECKS!$F$3:$F$470,"*"&amp;"("&amp;REF!X$41&amp;")"&amp;"*")</f>
        <v>0</v>
      </c>
      <c r="Y65" s="214">
        <f>SUMIFS(DECKS!$AJ$3:$AJ$470,DECKS!$C$3:$C$470,REF!$J65,DECKS!$F$3:$F$470,"*"&amp;"("&amp;REF!Y$41&amp;")"&amp;"*")</f>
        <v>0</v>
      </c>
      <c r="Z65" s="214">
        <f>SUMIFS(DECKS!$AJ$3:$AJ$470,DECKS!$C$3:$C$470,REF!$J65,DECKS!$F$3:$F$470,"*"&amp;"("&amp;REF!Z$41&amp;")"&amp;"*")</f>
        <v>21</v>
      </c>
      <c r="AA65" s="214">
        <f>SUMIFS(DECKS!$AJ$3:$AJ$470,DECKS!$C$3:$C$470,REF!$J65,DECKS!$F$3:$F$470,"*"&amp;"("&amp;REF!AA$41&amp;")"&amp;"*")</f>
        <v>15</v>
      </c>
      <c r="AB65" s="214">
        <f>SUMIFS(DECKS!$AJ$3:$AJ$470,DECKS!$C$3:$C$470,REF!$J65,DECKS!$F$3:$F$470,"*"&amp;"("&amp;REF!AB$41&amp;")"&amp;"*")</f>
        <v>0</v>
      </c>
      <c r="AC65" s="214">
        <f>SUMIFS(DECKS!$AJ$3:$AJ$470,DECKS!$C$3:$C$470,REF!$J65,DECKS!$F$3:$F$470,"*"&amp;"("&amp;REF!AC$41&amp;")"&amp;"*")</f>
        <v>0</v>
      </c>
      <c r="AD65" s="214">
        <f>SUMIFS(DECKS!$AJ$3:$AJ$470,DECKS!$C$3:$C$470,REF!$J65,DECKS!$F$3:$F$470,"*"&amp;"("&amp;REF!AD$41&amp;")"&amp;"*")</f>
        <v>0</v>
      </c>
      <c r="AE65" s="214"/>
      <c r="AF65" s="214"/>
      <c r="AG65" s="214"/>
      <c r="AH65" s="214"/>
      <c r="AI65" s="214"/>
      <c r="AJ65" s="214"/>
      <c r="AK65" s="214"/>
      <c r="AL65" s="214"/>
      <c r="AM65" s="214"/>
      <c r="AN65" s="214"/>
      <c r="AO65" s="214"/>
      <c r="AP65" s="214"/>
    </row>
    <row r="66" ht="14.25" customHeight="1">
      <c r="A66" s="214"/>
      <c r="B66" s="244">
        <f>_xlfn.PERCENTILE.EXC(DECKS!$AX$3:$AX$470,0.6)</f>
        <v>2</v>
      </c>
      <c r="C66" s="242" t="s">
        <v>874</v>
      </c>
      <c r="D66" s="242" t="s">
        <v>160</v>
      </c>
      <c r="E66" s="242" t="s">
        <v>873</v>
      </c>
      <c r="F66" s="243">
        <f>_xlfn.PERCENTILE.EXC(DECKS!$AX$3:$AX$470,0.4)</f>
        <v>1.090909091</v>
      </c>
      <c r="G66" s="214"/>
      <c r="H66" s="214"/>
      <c r="I66" s="214"/>
      <c r="J66" s="220" t="s">
        <v>253</v>
      </c>
      <c r="K66" s="214">
        <f>SUMIFS(DECKS!$AJ$3:$AJ$470,DECKS!$C$3:$C$470,REF!$J66,DECKS!$F$3:$F$470,"*"&amp;"("&amp;REF!K$41&amp;")"&amp;"*")</f>
        <v>0</v>
      </c>
      <c r="L66" s="214">
        <f>SUMIFS(DECKS!$AJ$3:$AJ$470,DECKS!$C$3:$C$470,REF!$J66,DECKS!$F$3:$F$470,"*"&amp;"("&amp;REF!L$41&amp;")"&amp;"*")</f>
        <v>14</v>
      </c>
      <c r="M66" s="214">
        <f>SUMIFS(DECKS!$AJ$3:$AJ$470,DECKS!$C$3:$C$470,REF!$J66,DECKS!$F$3:$F$470,"*"&amp;"("&amp;REF!M$41&amp;")"&amp;"*")</f>
        <v>23</v>
      </c>
      <c r="N66" s="214">
        <f>SUMIFS(DECKS!$AJ$3:$AJ$470,DECKS!$C$3:$C$470,REF!$J66,DECKS!$F$3:$F$470,"*"&amp;"("&amp;REF!N$41&amp;")"&amp;"*")</f>
        <v>0</v>
      </c>
      <c r="O66" s="214">
        <f>SUMIFS(DECKS!$AJ$3:$AJ$470,DECKS!$C$3:$C$470,REF!$J66,DECKS!$F$3:$F$470,"*"&amp;"("&amp;REF!O$41&amp;")"&amp;"*")</f>
        <v>0</v>
      </c>
      <c r="P66" s="214">
        <f>SUMIFS(DECKS!$AJ$3:$AJ$470,DECKS!$C$3:$C$470,REF!$J66,DECKS!$F$3:$F$470,"*"&amp;"("&amp;REF!P$41&amp;")"&amp;"*")</f>
        <v>51</v>
      </c>
      <c r="Q66" s="214">
        <f>SUMIFS(DECKS!$AJ$3:$AJ$470,DECKS!$C$3:$C$470,REF!$J66,DECKS!$F$3:$F$470,"*"&amp;"("&amp;REF!Q$41&amp;")"&amp;"*")</f>
        <v>11</v>
      </c>
      <c r="R66" s="214">
        <f>SUMIFS(DECKS!$AJ$3:$AJ$470,DECKS!$C$3:$C$470,REF!$J66,DECKS!$F$3:$F$470,"*"&amp;"("&amp;REF!R$41&amp;")"&amp;"*")</f>
        <v>0</v>
      </c>
      <c r="S66" s="214">
        <f>SUMIFS(DECKS!$AJ$3:$AJ$470,DECKS!$C$3:$C$470,REF!$J66,DECKS!$F$3:$F$470,"*"&amp;"("&amp;REF!S$41&amp;")"&amp;"*")</f>
        <v>0</v>
      </c>
      <c r="T66" s="214">
        <f>SUMIFS(DECKS!$AJ$3:$AJ$470,DECKS!$C$3:$C$470,REF!$J66,DECKS!$F$3:$F$470,"*"&amp;"("&amp;REF!T$41&amp;")"&amp;"*")</f>
        <v>0</v>
      </c>
      <c r="U66" s="214">
        <f>SUMIFS(DECKS!$AJ$3:$AJ$470,DECKS!$C$3:$C$470,REF!$J66,DECKS!$F$3:$F$470,"*"&amp;"("&amp;REF!U$41&amp;")"&amp;"*")</f>
        <v>0</v>
      </c>
      <c r="V66" s="214">
        <f>SUMIFS(DECKS!$AJ$3:$AJ$470,DECKS!$C$3:$C$470,REF!$J66,DECKS!$F$3:$F$470,"*"&amp;"("&amp;REF!V$41&amp;")"&amp;"*")</f>
        <v>0</v>
      </c>
      <c r="W66" s="214">
        <f>SUMIFS(DECKS!$AJ$3:$AJ$470,DECKS!$C$3:$C$470,REF!$J66,DECKS!$F$3:$F$470,"*"&amp;"("&amp;REF!W$41&amp;")"&amp;"*")</f>
        <v>0</v>
      </c>
      <c r="X66" s="214">
        <f>SUMIFS(DECKS!$AJ$3:$AJ$470,DECKS!$C$3:$C$470,REF!$J66,DECKS!$F$3:$F$470,"*"&amp;"("&amp;REF!X$41&amp;")"&amp;"*")</f>
        <v>22</v>
      </c>
      <c r="Y66" s="214">
        <f>SUMIFS(DECKS!$AJ$3:$AJ$470,DECKS!$C$3:$C$470,REF!$J66,DECKS!$F$3:$F$470,"*"&amp;"("&amp;REF!Y$41&amp;")"&amp;"*")</f>
        <v>0</v>
      </c>
      <c r="Z66" s="214">
        <f>SUMIFS(DECKS!$AJ$3:$AJ$470,DECKS!$C$3:$C$470,REF!$J66,DECKS!$F$3:$F$470,"*"&amp;"("&amp;REF!Z$41&amp;")"&amp;"*")</f>
        <v>60</v>
      </c>
      <c r="AA66" s="214">
        <f>SUMIFS(DECKS!$AJ$3:$AJ$470,DECKS!$C$3:$C$470,REF!$J66,DECKS!$F$3:$F$470,"*"&amp;"("&amp;REF!AA$41&amp;")"&amp;"*")</f>
        <v>28</v>
      </c>
      <c r="AB66" s="214">
        <f>SUMIFS(DECKS!$AJ$3:$AJ$470,DECKS!$C$3:$C$470,REF!$J66,DECKS!$F$3:$F$470,"*"&amp;"("&amp;REF!AB$41&amp;")"&amp;"*")</f>
        <v>0</v>
      </c>
      <c r="AC66" s="214">
        <f>SUMIFS(DECKS!$AJ$3:$AJ$470,DECKS!$C$3:$C$470,REF!$J66,DECKS!$F$3:$F$470,"*"&amp;"("&amp;REF!AC$41&amp;")"&amp;"*")</f>
        <v>5</v>
      </c>
      <c r="AD66" s="214">
        <f>SUMIFS(DECKS!$AJ$3:$AJ$470,DECKS!$C$3:$C$470,REF!$J66,DECKS!$F$3:$F$470,"*"&amp;"("&amp;REF!AD$41&amp;")"&amp;"*")</f>
        <v>0</v>
      </c>
      <c r="AE66" s="214"/>
      <c r="AF66" s="214"/>
      <c r="AG66" s="214"/>
      <c r="AH66" s="214"/>
      <c r="AI66" s="214"/>
      <c r="AJ66" s="214"/>
      <c r="AK66" s="214"/>
      <c r="AL66" s="214"/>
      <c r="AM66" s="214"/>
      <c r="AN66" s="214"/>
      <c r="AO66" s="214"/>
      <c r="AP66" s="214"/>
    </row>
    <row r="67" ht="14.25" customHeight="1">
      <c r="A67" s="214"/>
      <c r="B67" s="244">
        <f>_xlfn.PERCENTILE.EXC(DECKS!$AX$3:$AX$470,0.4)</f>
        <v>1.090909091</v>
      </c>
      <c r="C67" s="242" t="s">
        <v>874</v>
      </c>
      <c r="D67" s="242" t="s">
        <v>161</v>
      </c>
      <c r="E67" s="242" t="s">
        <v>873</v>
      </c>
      <c r="F67" s="243">
        <f>_xlfn.PERCENTILE.EXC(DECKS!$AX$3:$AX$470,0.2)</f>
        <v>0.3333333333</v>
      </c>
      <c r="G67" s="214"/>
      <c r="H67" s="214"/>
      <c r="I67" s="214"/>
      <c r="J67" s="221" t="s">
        <v>273</v>
      </c>
      <c r="K67" s="214">
        <f>SUMIFS(DECKS!$AJ$3:$AJ$470,DECKS!$C$3:$C$470,REF!$J67,DECKS!$F$3:$F$470,"*"&amp;"("&amp;REF!K$41&amp;")"&amp;"*")</f>
        <v>0</v>
      </c>
      <c r="L67" s="214">
        <f>SUMIFS(DECKS!$AJ$3:$AJ$470,DECKS!$C$3:$C$470,REF!$J67,DECKS!$F$3:$F$470,"*"&amp;"("&amp;REF!L$41&amp;")"&amp;"*")</f>
        <v>0</v>
      </c>
      <c r="M67" s="214">
        <f>SUMIFS(DECKS!$AJ$3:$AJ$470,DECKS!$C$3:$C$470,REF!$J67,DECKS!$F$3:$F$470,"*"&amp;"("&amp;REF!M$41&amp;")"&amp;"*")</f>
        <v>0</v>
      </c>
      <c r="N67" s="214">
        <f>SUMIFS(DECKS!$AJ$3:$AJ$470,DECKS!$C$3:$C$470,REF!$J67,DECKS!$F$3:$F$470,"*"&amp;"("&amp;REF!N$41&amp;")"&amp;"*")</f>
        <v>42</v>
      </c>
      <c r="O67" s="214">
        <f>SUMIFS(DECKS!$AJ$3:$AJ$470,DECKS!$C$3:$C$470,REF!$J67,DECKS!$F$3:$F$470,"*"&amp;"("&amp;REF!O$41&amp;")"&amp;"*")</f>
        <v>0</v>
      </c>
      <c r="P67" s="214">
        <f>SUMIFS(DECKS!$AJ$3:$AJ$470,DECKS!$C$3:$C$470,REF!$J67,DECKS!$F$3:$F$470,"*"&amp;"("&amp;REF!P$41&amp;")"&amp;"*")</f>
        <v>8</v>
      </c>
      <c r="Q67" s="214">
        <f>SUMIFS(DECKS!$AJ$3:$AJ$470,DECKS!$C$3:$C$470,REF!$J67,DECKS!$F$3:$F$470,"*"&amp;"("&amp;REF!Q$41&amp;")"&amp;"*")</f>
        <v>0</v>
      </c>
      <c r="R67" s="214">
        <f>SUMIFS(DECKS!$AJ$3:$AJ$470,DECKS!$C$3:$C$470,REF!$J67,DECKS!$F$3:$F$470,"*"&amp;"("&amp;REF!R$41&amp;")"&amp;"*")</f>
        <v>2</v>
      </c>
      <c r="S67" s="214">
        <f>SUMIFS(DECKS!$AJ$3:$AJ$470,DECKS!$C$3:$C$470,REF!$J67,DECKS!$F$3:$F$470,"*"&amp;"("&amp;REF!S$41&amp;")"&amp;"*")</f>
        <v>0</v>
      </c>
      <c r="T67" s="214">
        <f>SUMIFS(DECKS!$AJ$3:$AJ$470,DECKS!$C$3:$C$470,REF!$J67,DECKS!$F$3:$F$470,"*"&amp;"("&amp;REF!T$41&amp;")"&amp;"*")</f>
        <v>6</v>
      </c>
      <c r="U67" s="214">
        <f>SUMIFS(DECKS!$AJ$3:$AJ$470,DECKS!$C$3:$C$470,REF!$J67,DECKS!$F$3:$F$470,"*"&amp;"("&amp;REF!U$41&amp;")"&amp;"*")</f>
        <v>0</v>
      </c>
      <c r="V67" s="214">
        <f>SUMIFS(DECKS!$AJ$3:$AJ$470,DECKS!$C$3:$C$470,REF!$J67,DECKS!$F$3:$F$470,"*"&amp;"("&amp;REF!V$41&amp;")"&amp;"*")</f>
        <v>0</v>
      </c>
      <c r="W67" s="214">
        <f>SUMIFS(DECKS!$AJ$3:$AJ$470,DECKS!$C$3:$C$470,REF!$J67,DECKS!$F$3:$F$470,"*"&amp;"("&amp;REF!W$41&amp;")"&amp;"*")</f>
        <v>0</v>
      </c>
      <c r="X67" s="214">
        <f>SUMIFS(DECKS!$AJ$3:$AJ$470,DECKS!$C$3:$C$470,REF!$J67,DECKS!$F$3:$F$470,"*"&amp;"("&amp;REF!X$41&amp;")"&amp;"*")</f>
        <v>0</v>
      </c>
      <c r="Y67" s="214">
        <f>SUMIFS(DECKS!$AJ$3:$AJ$470,DECKS!$C$3:$C$470,REF!$J67,DECKS!$F$3:$F$470,"*"&amp;"("&amp;REF!Y$41&amp;")"&amp;"*")</f>
        <v>0</v>
      </c>
      <c r="Z67" s="214">
        <f>SUMIFS(DECKS!$AJ$3:$AJ$470,DECKS!$C$3:$C$470,REF!$J67,DECKS!$F$3:$F$470,"*"&amp;"("&amp;REF!Z$41&amp;")"&amp;"*")</f>
        <v>0</v>
      </c>
      <c r="AA67" s="214">
        <f>SUMIFS(DECKS!$AJ$3:$AJ$470,DECKS!$C$3:$C$470,REF!$J67,DECKS!$F$3:$F$470,"*"&amp;"("&amp;REF!AA$41&amp;")"&amp;"*")</f>
        <v>0</v>
      </c>
      <c r="AB67" s="214">
        <f>SUMIFS(DECKS!$AJ$3:$AJ$470,DECKS!$C$3:$C$470,REF!$J67,DECKS!$F$3:$F$470,"*"&amp;"("&amp;REF!AB$41&amp;")"&amp;"*")</f>
        <v>0</v>
      </c>
      <c r="AC67" s="214">
        <f>SUMIFS(DECKS!$AJ$3:$AJ$470,DECKS!$C$3:$C$470,REF!$J67,DECKS!$F$3:$F$470,"*"&amp;"("&amp;REF!AC$41&amp;")"&amp;"*")</f>
        <v>24</v>
      </c>
      <c r="AD67" s="214">
        <f>SUMIFS(DECKS!$AJ$3:$AJ$470,DECKS!$C$3:$C$470,REF!$J67,DECKS!$F$3:$F$470,"*"&amp;"("&amp;REF!AD$41&amp;")"&amp;"*")</f>
        <v>0</v>
      </c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</row>
    <row r="68" ht="14.25" customHeight="1">
      <c r="A68" s="214"/>
      <c r="B68" s="244">
        <f>_xlfn.PERCENTILE.EXC(DECKS!$AX$3:$AX$470,0.2)</f>
        <v>0.3333333333</v>
      </c>
      <c r="C68" s="242" t="s">
        <v>874</v>
      </c>
      <c r="D68" s="242" t="s">
        <v>853</v>
      </c>
      <c r="E68" s="242" t="s">
        <v>873</v>
      </c>
      <c r="F68" s="243">
        <v>0.0</v>
      </c>
      <c r="G68" s="214"/>
      <c r="H68" s="214"/>
      <c r="I68" s="214"/>
      <c r="J68" s="220" t="s">
        <v>251</v>
      </c>
      <c r="K68" s="214">
        <f>SUMIFS(DECKS!$AJ$3:$AJ$470,DECKS!$C$3:$C$470,REF!$J68,DECKS!$F$3:$F$470,"*"&amp;"("&amp;REF!K$41&amp;")"&amp;"*")</f>
        <v>0</v>
      </c>
      <c r="L68" s="214">
        <f>SUMIFS(DECKS!$AJ$3:$AJ$470,DECKS!$C$3:$C$470,REF!$J68,DECKS!$F$3:$F$470,"*"&amp;"("&amp;REF!L$41&amp;")"&amp;"*")</f>
        <v>0</v>
      </c>
      <c r="M68" s="214">
        <f>SUMIFS(DECKS!$AJ$3:$AJ$470,DECKS!$C$3:$C$470,REF!$J68,DECKS!$F$3:$F$470,"*"&amp;"("&amp;REF!M$41&amp;")"&amp;"*")</f>
        <v>53</v>
      </c>
      <c r="N68" s="214">
        <f>SUMIFS(DECKS!$AJ$3:$AJ$470,DECKS!$C$3:$C$470,REF!$J68,DECKS!$F$3:$F$470,"*"&amp;"("&amp;REF!N$41&amp;")"&amp;"*")</f>
        <v>0</v>
      </c>
      <c r="O68" s="214">
        <f>SUMIFS(DECKS!$AJ$3:$AJ$470,DECKS!$C$3:$C$470,REF!$J68,DECKS!$F$3:$F$470,"*"&amp;"("&amp;REF!O$41&amp;")"&amp;"*")</f>
        <v>0</v>
      </c>
      <c r="P68" s="214">
        <f>SUMIFS(DECKS!$AJ$3:$AJ$470,DECKS!$C$3:$C$470,REF!$J68,DECKS!$F$3:$F$470,"*"&amp;"("&amp;REF!P$41&amp;")"&amp;"*")</f>
        <v>1</v>
      </c>
      <c r="Q68" s="214">
        <f>SUMIFS(DECKS!$AJ$3:$AJ$470,DECKS!$C$3:$C$470,REF!$J68,DECKS!$F$3:$F$470,"*"&amp;"("&amp;REF!Q$41&amp;")"&amp;"*")</f>
        <v>0</v>
      </c>
      <c r="R68" s="214">
        <f>SUMIFS(DECKS!$AJ$3:$AJ$470,DECKS!$C$3:$C$470,REF!$J68,DECKS!$F$3:$F$470,"*"&amp;"("&amp;REF!R$41&amp;")"&amp;"*")</f>
        <v>4</v>
      </c>
      <c r="S68" s="214">
        <f>SUMIFS(DECKS!$AJ$3:$AJ$470,DECKS!$C$3:$C$470,REF!$J68,DECKS!$F$3:$F$470,"*"&amp;"("&amp;REF!S$41&amp;")"&amp;"*")</f>
        <v>0</v>
      </c>
      <c r="T68" s="214">
        <f>SUMIFS(DECKS!$AJ$3:$AJ$470,DECKS!$C$3:$C$470,REF!$J68,DECKS!$F$3:$F$470,"*"&amp;"("&amp;REF!T$41&amp;")"&amp;"*")</f>
        <v>0</v>
      </c>
      <c r="U68" s="214">
        <f>SUMIFS(DECKS!$AJ$3:$AJ$470,DECKS!$C$3:$C$470,REF!$J68,DECKS!$F$3:$F$470,"*"&amp;"("&amp;REF!U$41&amp;")"&amp;"*")</f>
        <v>0</v>
      </c>
      <c r="V68" s="214">
        <f>SUMIFS(DECKS!$AJ$3:$AJ$470,DECKS!$C$3:$C$470,REF!$J68,DECKS!$F$3:$F$470,"*"&amp;"("&amp;REF!V$41&amp;")"&amp;"*")</f>
        <v>0</v>
      </c>
      <c r="W68" s="214">
        <f>SUMIFS(DECKS!$AJ$3:$AJ$470,DECKS!$C$3:$C$470,REF!$J68,DECKS!$F$3:$F$470,"*"&amp;"("&amp;REF!W$41&amp;")"&amp;"*")</f>
        <v>0</v>
      </c>
      <c r="X68" s="214">
        <f>SUMIFS(DECKS!$AJ$3:$AJ$470,DECKS!$C$3:$C$470,REF!$J68,DECKS!$F$3:$F$470,"*"&amp;"("&amp;REF!X$41&amp;")"&amp;"*")</f>
        <v>18</v>
      </c>
      <c r="Y68" s="214">
        <f>SUMIFS(DECKS!$AJ$3:$AJ$470,DECKS!$C$3:$C$470,REF!$J68,DECKS!$F$3:$F$470,"*"&amp;"("&amp;REF!Y$41&amp;")"&amp;"*")</f>
        <v>27</v>
      </c>
      <c r="Z68" s="214">
        <f>SUMIFS(DECKS!$AJ$3:$AJ$470,DECKS!$C$3:$C$470,REF!$J68,DECKS!$F$3:$F$470,"*"&amp;"("&amp;REF!Z$41&amp;")"&amp;"*")</f>
        <v>0</v>
      </c>
      <c r="AA68" s="214">
        <f>SUMIFS(DECKS!$AJ$3:$AJ$470,DECKS!$C$3:$C$470,REF!$J68,DECKS!$F$3:$F$470,"*"&amp;"("&amp;REF!AA$41&amp;")"&amp;"*")</f>
        <v>13</v>
      </c>
      <c r="AB68" s="214">
        <f>SUMIFS(DECKS!$AJ$3:$AJ$470,DECKS!$C$3:$C$470,REF!$J68,DECKS!$F$3:$F$470,"*"&amp;"("&amp;REF!AB$41&amp;")"&amp;"*")</f>
        <v>0</v>
      </c>
      <c r="AC68" s="214">
        <f>SUMIFS(DECKS!$AJ$3:$AJ$470,DECKS!$C$3:$C$470,REF!$J68,DECKS!$F$3:$F$470,"*"&amp;"("&amp;REF!AC$41&amp;")"&amp;"*")</f>
        <v>0</v>
      </c>
      <c r="AD68" s="214">
        <f>SUMIFS(DECKS!$AJ$3:$AJ$470,DECKS!$C$3:$C$470,REF!$J68,DECKS!$F$3:$F$470,"*"&amp;"("&amp;REF!AD$41&amp;")"&amp;"*")</f>
        <v>0</v>
      </c>
      <c r="AE68" s="214"/>
      <c r="AF68" s="214"/>
      <c r="AG68" s="214"/>
      <c r="AH68" s="214"/>
      <c r="AI68" s="214"/>
      <c r="AJ68" s="214"/>
      <c r="AK68" s="214"/>
      <c r="AL68" s="214"/>
      <c r="AM68" s="214"/>
      <c r="AN68" s="214"/>
      <c r="AO68" s="214"/>
      <c r="AP68" s="214"/>
    </row>
    <row r="69" ht="14.25" customHeight="1">
      <c r="A69" s="214"/>
      <c r="B69" s="214"/>
      <c r="C69" s="214"/>
      <c r="D69" s="214"/>
      <c r="E69" s="214"/>
      <c r="F69" s="214"/>
      <c r="G69" s="214"/>
      <c r="H69" s="214"/>
      <c r="I69" s="214"/>
      <c r="J69" s="221" t="s">
        <v>279</v>
      </c>
      <c r="K69" s="214">
        <f>SUMIFS(DECKS!$AJ$3:$AJ$470,DECKS!$C$3:$C$470,REF!$J69,DECKS!$F$3:$F$470,"*"&amp;"("&amp;REF!K$41&amp;")"&amp;"*")</f>
        <v>0</v>
      </c>
      <c r="L69" s="214">
        <f>SUMIFS(DECKS!$AJ$3:$AJ$470,DECKS!$C$3:$C$470,REF!$J69,DECKS!$F$3:$F$470,"*"&amp;"("&amp;REF!L$41&amp;")"&amp;"*")</f>
        <v>8</v>
      </c>
      <c r="M69" s="214">
        <f>SUMIFS(DECKS!$AJ$3:$AJ$470,DECKS!$C$3:$C$470,REF!$J69,DECKS!$F$3:$F$470,"*"&amp;"("&amp;REF!M$41&amp;")"&amp;"*")</f>
        <v>9</v>
      </c>
      <c r="N69" s="214">
        <f>SUMIFS(DECKS!$AJ$3:$AJ$470,DECKS!$C$3:$C$470,REF!$J69,DECKS!$F$3:$F$470,"*"&amp;"("&amp;REF!N$41&amp;")"&amp;"*")</f>
        <v>0</v>
      </c>
      <c r="O69" s="214">
        <f>SUMIFS(DECKS!$AJ$3:$AJ$470,DECKS!$C$3:$C$470,REF!$J69,DECKS!$F$3:$F$470,"*"&amp;"("&amp;REF!O$41&amp;")"&amp;"*")</f>
        <v>0</v>
      </c>
      <c r="P69" s="214">
        <f>SUMIFS(DECKS!$AJ$3:$AJ$470,DECKS!$C$3:$C$470,REF!$J69,DECKS!$F$3:$F$470,"*"&amp;"("&amp;REF!P$41&amp;")"&amp;"*")</f>
        <v>0</v>
      </c>
      <c r="Q69" s="214">
        <f>SUMIFS(DECKS!$AJ$3:$AJ$470,DECKS!$C$3:$C$470,REF!$J69,DECKS!$F$3:$F$470,"*"&amp;"("&amp;REF!Q$41&amp;")"&amp;"*")</f>
        <v>0</v>
      </c>
      <c r="R69" s="214">
        <f>SUMIFS(DECKS!$AJ$3:$AJ$470,DECKS!$C$3:$C$470,REF!$J69,DECKS!$F$3:$F$470,"*"&amp;"("&amp;REF!R$41&amp;")"&amp;"*")</f>
        <v>0</v>
      </c>
      <c r="S69" s="214">
        <f>SUMIFS(DECKS!$AJ$3:$AJ$470,DECKS!$C$3:$C$470,REF!$J69,DECKS!$F$3:$F$470,"*"&amp;"("&amp;REF!S$41&amp;")"&amp;"*")</f>
        <v>0</v>
      </c>
      <c r="T69" s="214">
        <f>SUMIFS(DECKS!$AJ$3:$AJ$470,DECKS!$C$3:$C$470,REF!$J69,DECKS!$F$3:$F$470,"*"&amp;"("&amp;REF!T$41&amp;")"&amp;"*")</f>
        <v>0</v>
      </c>
      <c r="U69" s="214">
        <f>SUMIFS(DECKS!$AJ$3:$AJ$470,DECKS!$C$3:$C$470,REF!$J69,DECKS!$F$3:$F$470,"*"&amp;"("&amp;REF!U$41&amp;")"&amp;"*")</f>
        <v>0</v>
      </c>
      <c r="V69" s="214">
        <f>SUMIFS(DECKS!$AJ$3:$AJ$470,DECKS!$C$3:$C$470,REF!$J69,DECKS!$F$3:$F$470,"*"&amp;"("&amp;REF!V$41&amp;")"&amp;"*")</f>
        <v>38</v>
      </c>
      <c r="W69" s="214">
        <f>SUMIFS(DECKS!$AJ$3:$AJ$470,DECKS!$C$3:$C$470,REF!$J69,DECKS!$F$3:$F$470,"*"&amp;"("&amp;REF!W$41&amp;")"&amp;"*")</f>
        <v>0</v>
      </c>
      <c r="X69" s="214">
        <f>SUMIFS(DECKS!$AJ$3:$AJ$470,DECKS!$C$3:$C$470,REF!$J69,DECKS!$F$3:$F$470,"*"&amp;"("&amp;REF!X$41&amp;")"&amp;"*")</f>
        <v>9</v>
      </c>
      <c r="Y69" s="214">
        <f>SUMIFS(DECKS!$AJ$3:$AJ$470,DECKS!$C$3:$C$470,REF!$J69,DECKS!$F$3:$F$470,"*"&amp;"("&amp;REF!Y$41&amp;")"&amp;"*")</f>
        <v>0</v>
      </c>
      <c r="Z69" s="214">
        <f>SUMIFS(DECKS!$AJ$3:$AJ$470,DECKS!$C$3:$C$470,REF!$J69,DECKS!$F$3:$F$470,"*"&amp;"("&amp;REF!Z$41&amp;")"&amp;"*")</f>
        <v>0</v>
      </c>
      <c r="AA69" s="214">
        <f>SUMIFS(DECKS!$AJ$3:$AJ$470,DECKS!$C$3:$C$470,REF!$J69,DECKS!$F$3:$F$470,"*"&amp;"("&amp;REF!AA$41&amp;")"&amp;"*")</f>
        <v>0</v>
      </c>
      <c r="AB69" s="214">
        <f>SUMIFS(DECKS!$AJ$3:$AJ$470,DECKS!$C$3:$C$470,REF!$J69,DECKS!$F$3:$F$470,"*"&amp;"("&amp;REF!AB$41&amp;")"&amp;"*")</f>
        <v>15</v>
      </c>
      <c r="AC69" s="214">
        <f>SUMIFS(DECKS!$AJ$3:$AJ$470,DECKS!$C$3:$C$470,REF!$J69,DECKS!$F$3:$F$470,"*"&amp;"("&amp;REF!AC$41&amp;")"&amp;"*")</f>
        <v>0</v>
      </c>
      <c r="AD69" s="214">
        <f>SUMIFS(DECKS!$AJ$3:$AJ$470,DECKS!$C$3:$C$470,REF!$J69,DECKS!$F$3:$F$470,"*"&amp;"("&amp;REF!AD$41&amp;")"&amp;"*")</f>
        <v>0</v>
      </c>
      <c r="AE69" s="214"/>
      <c r="AF69" s="214"/>
      <c r="AG69" s="214"/>
      <c r="AH69" s="214"/>
      <c r="AI69" s="214"/>
      <c r="AJ69" s="214"/>
      <c r="AK69" s="214"/>
      <c r="AL69" s="214"/>
      <c r="AM69" s="214"/>
      <c r="AN69" s="214"/>
      <c r="AO69" s="214"/>
      <c r="AP69" s="214"/>
    </row>
    <row r="70" ht="14.25" customHeight="1">
      <c r="A70" s="214"/>
      <c r="B70" s="238" t="s">
        <v>875</v>
      </c>
      <c r="C70" s="239"/>
      <c r="D70" s="239"/>
      <c r="E70" s="239"/>
      <c r="F70" s="240"/>
      <c r="G70" s="214"/>
      <c r="H70" s="214"/>
      <c r="I70" s="214"/>
      <c r="J70" s="220" t="s">
        <v>268</v>
      </c>
      <c r="K70" s="214">
        <f>SUMIFS(DECKS!$AJ$3:$AJ$470,DECKS!$C$3:$C$470,REF!$J70,DECKS!$F$3:$F$470,"*"&amp;"("&amp;REF!K$41&amp;")"&amp;"*")</f>
        <v>3</v>
      </c>
      <c r="L70" s="214">
        <f>SUMIFS(DECKS!$AJ$3:$AJ$470,DECKS!$C$3:$C$470,REF!$J70,DECKS!$F$3:$F$470,"*"&amp;"("&amp;REF!L$41&amp;")"&amp;"*")</f>
        <v>8</v>
      </c>
      <c r="M70" s="214">
        <f>SUMIFS(DECKS!$AJ$3:$AJ$470,DECKS!$C$3:$C$470,REF!$J70,DECKS!$F$3:$F$470,"*"&amp;"("&amp;REF!M$41&amp;")"&amp;"*")</f>
        <v>0</v>
      </c>
      <c r="N70" s="214">
        <f>SUMIFS(DECKS!$AJ$3:$AJ$470,DECKS!$C$3:$C$470,REF!$J70,DECKS!$F$3:$F$470,"*"&amp;"("&amp;REF!N$41&amp;")"&amp;"*")</f>
        <v>16</v>
      </c>
      <c r="O70" s="214">
        <f>SUMIFS(DECKS!$AJ$3:$AJ$470,DECKS!$C$3:$C$470,REF!$J70,DECKS!$F$3:$F$470,"*"&amp;"("&amp;REF!O$41&amp;")"&amp;"*")</f>
        <v>0</v>
      </c>
      <c r="P70" s="214">
        <f>SUMIFS(DECKS!$AJ$3:$AJ$470,DECKS!$C$3:$C$470,REF!$J70,DECKS!$F$3:$F$470,"*"&amp;"("&amp;REF!P$41&amp;")"&amp;"*")</f>
        <v>48</v>
      </c>
      <c r="Q70" s="214">
        <f>SUMIFS(DECKS!$AJ$3:$AJ$470,DECKS!$C$3:$C$470,REF!$J70,DECKS!$F$3:$F$470,"*"&amp;"("&amp;REF!Q$41&amp;")"&amp;"*")</f>
        <v>0</v>
      </c>
      <c r="R70" s="214">
        <f>SUMIFS(DECKS!$AJ$3:$AJ$470,DECKS!$C$3:$C$470,REF!$J70,DECKS!$F$3:$F$470,"*"&amp;"("&amp;REF!R$41&amp;")"&amp;"*")</f>
        <v>0</v>
      </c>
      <c r="S70" s="214">
        <f>SUMIFS(DECKS!$AJ$3:$AJ$470,DECKS!$C$3:$C$470,REF!$J70,DECKS!$F$3:$F$470,"*"&amp;"("&amp;REF!S$41&amp;")"&amp;"*")</f>
        <v>0</v>
      </c>
      <c r="T70" s="214">
        <f>SUMIFS(DECKS!$AJ$3:$AJ$470,DECKS!$C$3:$C$470,REF!$J70,DECKS!$F$3:$F$470,"*"&amp;"("&amp;REF!T$41&amp;")"&amp;"*")</f>
        <v>0</v>
      </c>
      <c r="U70" s="214">
        <f>SUMIFS(DECKS!$AJ$3:$AJ$470,DECKS!$C$3:$C$470,REF!$J70,DECKS!$F$3:$F$470,"*"&amp;"("&amp;REF!U$41&amp;")"&amp;"*")</f>
        <v>0</v>
      </c>
      <c r="V70" s="214">
        <f>SUMIFS(DECKS!$AJ$3:$AJ$470,DECKS!$C$3:$C$470,REF!$J70,DECKS!$F$3:$F$470,"*"&amp;"("&amp;REF!V$41&amp;")"&amp;"*")</f>
        <v>40</v>
      </c>
      <c r="W70" s="214">
        <f>SUMIFS(DECKS!$AJ$3:$AJ$470,DECKS!$C$3:$C$470,REF!$J70,DECKS!$F$3:$F$470,"*"&amp;"("&amp;REF!W$41&amp;")"&amp;"*")</f>
        <v>0</v>
      </c>
      <c r="X70" s="214">
        <f>SUMIFS(DECKS!$AJ$3:$AJ$470,DECKS!$C$3:$C$470,REF!$J70,DECKS!$F$3:$F$470,"*"&amp;"("&amp;REF!X$41&amp;")"&amp;"*")</f>
        <v>0</v>
      </c>
      <c r="Y70" s="214">
        <f>SUMIFS(DECKS!$AJ$3:$AJ$470,DECKS!$C$3:$C$470,REF!$J70,DECKS!$F$3:$F$470,"*"&amp;"("&amp;REF!Y$41&amp;")"&amp;"*")</f>
        <v>0</v>
      </c>
      <c r="Z70" s="214">
        <f>SUMIFS(DECKS!$AJ$3:$AJ$470,DECKS!$C$3:$C$470,REF!$J70,DECKS!$F$3:$F$470,"*"&amp;"("&amp;REF!Z$41&amp;")"&amp;"*")</f>
        <v>0</v>
      </c>
      <c r="AA70" s="214">
        <f>SUMIFS(DECKS!$AJ$3:$AJ$470,DECKS!$C$3:$C$470,REF!$J70,DECKS!$F$3:$F$470,"*"&amp;"("&amp;REF!AA$41&amp;")"&amp;"*")</f>
        <v>0</v>
      </c>
      <c r="AB70" s="214">
        <f>SUMIFS(DECKS!$AJ$3:$AJ$470,DECKS!$C$3:$C$470,REF!$J70,DECKS!$F$3:$F$470,"*"&amp;"("&amp;REF!AB$41&amp;")"&amp;"*")</f>
        <v>0</v>
      </c>
      <c r="AC70" s="214">
        <f>SUMIFS(DECKS!$AJ$3:$AJ$470,DECKS!$C$3:$C$470,REF!$J70,DECKS!$F$3:$F$470,"*"&amp;"("&amp;REF!AC$41&amp;")"&amp;"*")</f>
        <v>0</v>
      </c>
      <c r="AD70" s="214">
        <f>SUMIFS(DECKS!$AJ$3:$AJ$470,DECKS!$C$3:$C$470,REF!$J70,DECKS!$F$3:$F$470,"*"&amp;"("&amp;REF!AD$41&amp;")"&amp;"*")</f>
        <v>0</v>
      </c>
      <c r="AE70" s="214"/>
      <c r="AF70" s="214"/>
      <c r="AG70" s="214"/>
      <c r="AH70" s="214"/>
      <c r="AI70" s="214"/>
      <c r="AJ70" s="214"/>
      <c r="AK70" s="214"/>
      <c r="AL70" s="214"/>
      <c r="AM70" s="214"/>
      <c r="AN70" s="214"/>
      <c r="AO70" s="214"/>
      <c r="AP70" s="214"/>
    </row>
    <row r="71" ht="14.25" customHeight="1">
      <c r="A71" s="214"/>
      <c r="B71" s="241"/>
      <c r="C71" s="242"/>
      <c r="D71" s="242" t="s">
        <v>367</v>
      </c>
      <c r="E71" s="242" t="s">
        <v>873</v>
      </c>
      <c r="F71" s="243">
        <f>_xlfn.PERCENTILE.EXC(JOGADORES!$BZ$3:$BZ$29,0.8)</f>
        <v>1.685185185</v>
      </c>
      <c r="G71" s="214"/>
      <c r="H71" s="214"/>
      <c r="I71" s="214"/>
      <c r="J71" s="221" t="s">
        <v>254</v>
      </c>
      <c r="K71" s="214">
        <f>SUMIFS(DECKS!$AJ$3:$AJ$470,DECKS!$C$3:$C$470,REF!$J71,DECKS!$F$3:$F$470,"*"&amp;"("&amp;REF!K$41&amp;")"&amp;"*")</f>
        <v>0</v>
      </c>
      <c r="L71" s="214">
        <f>SUMIFS(DECKS!$AJ$3:$AJ$470,DECKS!$C$3:$C$470,REF!$J71,DECKS!$F$3:$F$470,"*"&amp;"("&amp;REF!L$41&amp;")"&amp;"*")</f>
        <v>0</v>
      </c>
      <c r="M71" s="214">
        <f>SUMIFS(DECKS!$AJ$3:$AJ$470,DECKS!$C$3:$C$470,REF!$J71,DECKS!$F$3:$F$470,"*"&amp;"("&amp;REF!M$41&amp;")"&amp;"*")</f>
        <v>49</v>
      </c>
      <c r="N71" s="214">
        <f>SUMIFS(DECKS!$AJ$3:$AJ$470,DECKS!$C$3:$C$470,REF!$J71,DECKS!$F$3:$F$470,"*"&amp;"("&amp;REF!N$41&amp;")"&amp;"*")</f>
        <v>0</v>
      </c>
      <c r="O71" s="214">
        <f>SUMIFS(DECKS!$AJ$3:$AJ$470,DECKS!$C$3:$C$470,REF!$J71,DECKS!$F$3:$F$470,"*"&amp;"("&amp;REF!O$41&amp;")"&amp;"*")</f>
        <v>0</v>
      </c>
      <c r="P71" s="214">
        <f>SUMIFS(DECKS!$AJ$3:$AJ$470,DECKS!$C$3:$C$470,REF!$J71,DECKS!$F$3:$F$470,"*"&amp;"("&amp;REF!P$41&amp;")"&amp;"*")</f>
        <v>14</v>
      </c>
      <c r="Q71" s="214">
        <f>SUMIFS(DECKS!$AJ$3:$AJ$470,DECKS!$C$3:$C$470,REF!$J71,DECKS!$F$3:$F$470,"*"&amp;"("&amp;REF!Q$41&amp;")"&amp;"*")</f>
        <v>0</v>
      </c>
      <c r="R71" s="214">
        <f>SUMIFS(DECKS!$AJ$3:$AJ$470,DECKS!$C$3:$C$470,REF!$J71,DECKS!$F$3:$F$470,"*"&amp;"("&amp;REF!R$41&amp;")"&amp;"*")</f>
        <v>0</v>
      </c>
      <c r="S71" s="214">
        <f>SUMIFS(DECKS!$AJ$3:$AJ$470,DECKS!$C$3:$C$470,REF!$J71,DECKS!$F$3:$F$470,"*"&amp;"("&amp;REF!S$41&amp;")"&amp;"*")</f>
        <v>3</v>
      </c>
      <c r="T71" s="214">
        <f>SUMIFS(DECKS!$AJ$3:$AJ$470,DECKS!$C$3:$C$470,REF!$J71,DECKS!$F$3:$F$470,"*"&amp;"("&amp;REF!T$41&amp;")"&amp;"*")</f>
        <v>4</v>
      </c>
      <c r="U71" s="214">
        <f>SUMIFS(DECKS!$AJ$3:$AJ$470,DECKS!$C$3:$C$470,REF!$J71,DECKS!$F$3:$F$470,"*"&amp;"("&amp;REF!U$41&amp;")"&amp;"*")</f>
        <v>18</v>
      </c>
      <c r="V71" s="214">
        <f>SUMIFS(DECKS!$AJ$3:$AJ$470,DECKS!$C$3:$C$470,REF!$J71,DECKS!$F$3:$F$470,"*"&amp;"("&amp;REF!V$41&amp;")"&amp;"*")</f>
        <v>0</v>
      </c>
      <c r="W71" s="214">
        <f>SUMIFS(DECKS!$AJ$3:$AJ$470,DECKS!$C$3:$C$470,REF!$J71,DECKS!$F$3:$F$470,"*"&amp;"("&amp;REF!W$41&amp;")"&amp;"*")</f>
        <v>0</v>
      </c>
      <c r="X71" s="214">
        <f>SUMIFS(DECKS!$AJ$3:$AJ$470,DECKS!$C$3:$C$470,REF!$J71,DECKS!$F$3:$F$470,"*"&amp;"("&amp;REF!X$41&amp;")"&amp;"*")</f>
        <v>0</v>
      </c>
      <c r="Y71" s="214">
        <f>SUMIFS(DECKS!$AJ$3:$AJ$470,DECKS!$C$3:$C$470,REF!$J71,DECKS!$F$3:$F$470,"*"&amp;"("&amp;REF!Y$41&amp;")"&amp;"*")</f>
        <v>8</v>
      </c>
      <c r="Z71" s="214">
        <f>SUMIFS(DECKS!$AJ$3:$AJ$470,DECKS!$C$3:$C$470,REF!$J71,DECKS!$F$3:$F$470,"*"&amp;"("&amp;REF!Z$41&amp;")"&amp;"*")</f>
        <v>0</v>
      </c>
      <c r="AA71" s="214">
        <f>SUMIFS(DECKS!$AJ$3:$AJ$470,DECKS!$C$3:$C$470,REF!$J71,DECKS!$F$3:$F$470,"*"&amp;"("&amp;REF!AA$41&amp;")"&amp;"*")</f>
        <v>4</v>
      </c>
      <c r="AB71" s="214">
        <f>SUMIFS(DECKS!$AJ$3:$AJ$470,DECKS!$C$3:$C$470,REF!$J71,DECKS!$F$3:$F$470,"*"&amp;"("&amp;REF!AB$41&amp;")"&amp;"*")</f>
        <v>0</v>
      </c>
      <c r="AC71" s="214">
        <f>SUMIFS(DECKS!$AJ$3:$AJ$470,DECKS!$C$3:$C$470,REF!$J71,DECKS!$F$3:$F$470,"*"&amp;"("&amp;REF!AC$41&amp;")"&amp;"*")</f>
        <v>0</v>
      </c>
      <c r="AD71" s="214">
        <f>SUMIFS(DECKS!$AJ$3:$AJ$470,DECKS!$C$3:$C$470,REF!$J71,DECKS!$F$3:$F$470,"*"&amp;"("&amp;REF!AD$41&amp;")"&amp;"*")</f>
        <v>0</v>
      </c>
      <c r="AE71" s="214"/>
      <c r="AF71" s="214"/>
      <c r="AG71" s="214"/>
      <c r="AH71" s="214"/>
      <c r="AI71" s="214"/>
      <c r="AJ71" s="214"/>
      <c r="AK71" s="214"/>
      <c r="AL71" s="214"/>
      <c r="AM71" s="214"/>
      <c r="AN71" s="214"/>
      <c r="AO71" s="214"/>
      <c r="AP71" s="214"/>
    </row>
    <row r="72" ht="14.25" customHeight="1">
      <c r="A72" s="214"/>
      <c r="B72" s="244"/>
      <c r="C72" s="242" t="s">
        <v>874</v>
      </c>
      <c r="D72" s="242" t="s">
        <v>190</v>
      </c>
      <c r="E72" s="242" t="s">
        <v>873</v>
      </c>
      <c r="F72" s="243">
        <f>_xlfn.PERCENTILE.EXC(JOGADORES!$BZ$3:$BZ$29,0.6)</f>
        <v>0.325</v>
      </c>
      <c r="G72" s="214"/>
      <c r="H72" s="214"/>
      <c r="I72" s="214"/>
      <c r="J72" s="220"/>
      <c r="K72" s="214">
        <f>SUMIFS(DECKS!$AJ$3:$AJ$470,DECKS!$C$3:$C$470,REF!$J72,DECKS!$F$3:$F$470,"*"&amp;"("&amp;REF!K$41&amp;")"&amp;"*")</f>
        <v>0</v>
      </c>
      <c r="L72" s="214">
        <f>SUMIFS(DECKS!$AJ$3:$AJ$470,DECKS!$C$3:$C$470,REF!$J72,DECKS!$F$3:$F$470,"*"&amp;"("&amp;REF!L$41&amp;")"&amp;"*")</f>
        <v>0</v>
      </c>
      <c r="M72" s="214">
        <f>SUMIFS(DECKS!$AJ$3:$AJ$470,DECKS!$C$3:$C$470,REF!$J72,DECKS!$F$3:$F$470,"*"&amp;"("&amp;REF!M$41&amp;")"&amp;"*")</f>
        <v>0</v>
      </c>
      <c r="N72" s="214">
        <f>SUMIFS(DECKS!$AJ$3:$AJ$470,DECKS!$C$3:$C$470,REF!$J72,DECKS!$F$3:$F$470,"*"&amp;"("&amp;REF!N$41&amp;")"&amp;"*")</f>
        <v>0</v>
      </c>
      <c r="O72" s="214">
        <f>SUMIFS(DECKS!$AJ$3:$AJ$470,DECKS!$C$3:$C$470,REF!$J72,DECKS!$F$3:$F$470,"*"&amp;"("&amp;REF!O$41&amp;")"&amp;"*")</f>
        <v>0</v>
      </c>
      <c r="P72" s="214">
        <f>SUMIFS(DECKS!$AJ$3:$AJ$470,DECKS!$C$3:$C$470,REF!$J72,DECKS!$F$3:$F$470,"*"&amp;"("&amp;REF!P$41&amp;")"&amp;"*")</f>
        <v>0</v>
      </c>
      <c r="Q72" s="214">
        <f>SUMIFS(DECKS!$AJ$3:$AJ$470,DECKS!$C$3:$C$470,REF!$J72,DECKS!$F$3:$F$470,"*"&amp;"("&amp;REF!Q$41&amp;")"&amp;"*")</f>
        <v>0</v>
      </c>
      <c r="R72" s="214">
        <f>SUMIFS(DECKS!$AJ$3:$AJ$470,DECKS!$C$3:$C$470,REF!$J72,DECKS!$F$3:$F$470,"*"&amp;"("&amp;REF!R$41&amp;")"&amp;"*")</f>
        <v>0</v>
      </c>
      <c r="S72" s="214">
        <f>SUMIFS(DECKS!$AJ$3:$AJ$470,DECKS!$C$3:$C$470,REF!$J72,DECKS!$F$3:$F$470,"*"&amp;"("&amp;REF!S$41&amp;")"&amp;"*")</f>
        <v>0</v>
      </c>
      <c r="T72" s="214">
        <f>SUMIFS(DECKS!$AJ$3:$AJ$470,DECKS!$C$3:$C$470,REF!$J72,DECKS!$F$3:$F$470,"*"&amp;"("&amp;REF!T$41&amp;")"&amp;"*")</f>
        <v>0</v>
      </c>
      <c r="U72" s="214">
        <f>SUMIFS(DECKS!$AJ$3:$AJ$470,DECKS!$C$3:$C$470,REF!$J72,DECKS!$F$3:$F$470,"*"&amp;"("&amp;REF!U$41&amp;")"&amp;"*")</f>
        <v>0</v>
      </c>
      <c r="V72" s="214">
        <f>SUMIFS(DECKS!$AJ$3:$AJ$470,DECKS!$C$3:$C$470,REF!$J72,DECKS!$F$3:$F$470,"*"&amp;"("&amp;REF!V$41&amp;")"&amp;"*")</f>
        <v>0</v>
      </c>
      <c r="W72" s="214">
        <f>SUMIFS(DECKS!$AJ$3:$AJ$470,DECKS!$C$3:$C$470,REF!$J72,DECKS!$F$3:$F$470,"*"&amp;"("&amp;REF!W$41&amp;")"&amp;"*")</f>
        <v>0</v>
      </c>
      <c r="X72" s="214">
        <f>SUMIFS(DECKS!$AJ$3:$AJ$470,DECKS!$C$3:$C$470,REF!$J72,DECKS!$F$3:$F$470,"*"&amp;"("&amp;REF!X$41&amp;")"&amp;"*")</f>
        <v>0</v>
      </c>
      <c r="Y72" s="214">
        <f>SUMIFS(DECKS!$AJ$3:$AJ$470,DECKS!$C$3:$C$470,REF!$J72,DECKS!$F$3:$F$470,"*"&amp;"("&amp;REF!Y$41&amp;")"&amp;"*")</f>
        <v>0</v>
      </c>
      <c r="Z72" s="214">
        <f>SUMIFS(DECKS!$AJ$3:$AJ$470,DECKS!$C$3:$C$470,REF!$J72,DECKS!$F$3:$F$470,"*"&amp;"("&amp;REF!Z$41&amp;")"&amp;"*")</f>
        <v>0</v>
      </c>
      <c r="AA72" s="214">
        <f>SUMIFS(DECKS!$AJ$3:$AJ$470,DECKS!$C$3:$C$470,REF!$J72,DECKS!$F$3:$F$470,"*"&amp;"("&amp;REF!AA$41&amp;")"&amp;"*")</f>
        <v>0</v>
      </c>
      <c r="AB72" s="214">
        <f>SUMIFS(DECKS!$AJ$3:$AJ$470,DECKS!$C$3:$C$470,REF!$J72,DECKS!$F$3:$F$470,"*"&amp;"("&amp;REF!AB$41&amp;")"&amp;"*")</f>
        <v>0</v>
      </c>
      <c r="AC72" s="214">
        <f>SUMIFS(DECKS!$AJ$3:$AJ$470,DECKS!$C$3:$C$470,REF!$J72,DECKS!$F$3:$F$470,"*"&amp;"("&amp;REF!AC$41&amp;")"&amp;"*")</f>
        <v>0</v>
      </c>
      <c r="AD72" s="214">
        <f>SUMIFS(DECKS!$AJ$3:$AJ$470,DECKS!$C$3:$C$470,REF!$J72,DECKS!$F$3:$F$470,"*"&amp;"("&amp;REF!AD$41&amp;")"&amp;"*")</f>
        <v>0</v>
      </c>
      <c r="AE72" s="214"/>
      <c r="AF72" s="214"/>
      <c r="AG72" s="214"/>
      <c r="AH72" s="214"/>
      <c r="AI72" s="214"/>
      <c r="AJ72" s="214"/>
      <c r="AK72" s="214"/>
      <c r="AL72" s="214"/>
      <c r="AM72" s="214"/>
      <c r="AN72" s="214"/>
      <c r="AO72" s="214"/>
      <c r="AP72" s="214"/>
    </row>
    <row r="73" ht="14.25" customHeight="1">
      <c r="A73" s="214"/>
      <c r="B73" s="244"/>
      <c r="C73" s="242" t="s">
        <v>874</v>
      </c>
      <c r="D73" s="242" t="s">
        <v>160</v>
      </c>
      <c r="E73" s="242" t="s">
        <v>873</v>
      </c>
      <c r="F73" s="243">
        <f>_xlfn.PERCENTILE.EXC(JOGADORES!$BZ$3:$BZ$29,0.4)</f>
        <v>0</v>
      </c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  <c r="AJ73" s="214"/>
      <c r="AK73" s="214"/>
      <c r="AL73" s="214"/>
      <c r="AM73" s="214"/>
      <c r="AN73" s="214"/>
      <c r="AO73" s="214"/>
      <c r="AP73" s="214"/>
    </row>
    <row r="74" ht="14.25" customHeight="1">
      <c r="A74" s="214"/>
      <c r="B74" s="244"/>
      <c r="C74" s="242" t="s">
        <v>874</v>
      </c>
      <c r="D74" s="242" t="s">
        <v>161</v>
      </c>
      <c r="E74" s="242" t="s">
        <v>873</v>
      </c>
      <c r="F74" s="243">
        <f>_xlfn.PERCENTILE.EXC(JOGADORES!$BZ$3:$BZ$29,0.2)</f>
        <v>0</v>
      </c>
      <c r="G74" s="214"/>
      <c r="H74" s="214"/>
      <c r="I74" s="214"/>
      <c r="J74" s="219" t="s">
        <v>876</v>
      </c>
      <c r="K74" s="214">
        <f t="shared" ref="K74:AD74" si="3">LARGE(K42:K72,1)</f>
        <v>14</v>
      </c>
      <c r="L74" s="214">
        <f t="shared" si="3"/>
        <v>46</v>
      </c>
      <c r="M74" s="214">
        <f t="shared" si="3"/>
        <v>277</v>
      </c>
      <c r="N74" s="214">
        <f t="shared" si="3"/>
        <v>64</v>
      </c>
      <c r="O74" s="214">
        <f t="shared" si="3"/>
        <v>45</v>
      </c>
      <c r="P74" s="214">
        <f t="shared" si="3"/>
        <v>51</v>
      </c>
      <c r="Q74" s="214">
        <f t="shared" si="3"/>
        <v>84</v>
      </c>
      <c r="R74" s="214">
        <f t="shared" si="3"/>
        <v>62</v>
      </c>
      <c r="S74" s="214">
        <f t="shared" si="3"/>
        <v>501</v>
      </c>
      <c r="T74" s="214">
        <f t="shared" si="3"/>
        <v>131</v>
      </c>
      <c r="U74" s="214">
        <f t="shared" si="3"/>
        <v>128</v>
      </c>
      <c r="V74" s="214">
        <f t="shared" si="3"/>
        <v>142</v>
      </c>
      <c r="W74" s="214">
        <f t="shared" si="3"/>
        <v>86</v>
      </c>
      <c r="X74" s="214">
        <f t="shared" si="3"/>
        <v>22</v>
      </c>
      <c r="Y74" s="214">
        <f t="shared" si="3"/>
        <v>85</v>
      </c>
      <c r="Z74" s="214">
        <f t="shared" si="3"/>
        <v>60</v>
      </c>
      <c r="AA74" s="214">
        <f t="shared" si="3"/>
        <v>50</v>
      </c>
      <c r="AB74" s="214">
        <f t="shared" si="3"/>
        <v>64</v>
      </c>
      <c r="AC74" s="214">
        <f t="shared" si="3"/>
        <v>24</v>
      </c>
      <c r="AD74" s="214">
        <f t="shared" si="3"/>
        <v>14</v>
      </c>
      <c r="AE74" s="214"/>
      <c r="AF74" s="214"/>
      <c r="AG74" s="214"/>
      <c r="AH74" s="214"/>
      <c r="AI74" s="214"/>
      <c r="AJ74" s="214"/>
      <c r="AK74" s="214"/>
      <c r="AL74" s="214"/>
      <c r="AM74" s="214"/>
      <c r="AN74" s="214"/>
      <c r="AO74" s="214"/>
      <c r="AP74" s="214"/>
    </row>
    <row r="75" ht="14.25" customHeight="1">
      <c r="A75" s="214"/>
      <c r="B75" s="244"/>
      <c r="C75" s="242" t="s">
        <v>874</v>
      </c>
      <c r="D75" s="242" t="s">
        <v>853</v>
      </c>
      <c r="E75" s="242" t="s">
        <v>873</v>
      </c>
      <c r="F75" s="243">
        <v>0.0</v>
      </c>
      <c r="G75" s="214"/>
      <c r="H75" s="214"/>
      <c r="I75" s="214"/>
      <c r="J75" s="214"/>
      <c r="K75" s="214">
        <f t="shared" ref="K75:AD75" si="4">COUNTIF(K42:K72,K74)</f>
        <v>2</v>
      </c>
      <c r="L75" s="214">
        <f t="shared" si="4"/>
        <v>1</v>
      </c>
      <c r="M75" s="214">
        <f t="shared" si="4"/>
        <v>1</v>
      </c>
      <c r="N75" s="214">
        <f t="shared" si="4"/>
        <v>1</v>
      </c>
      <c r="O75" s="214">
        <f t="shared" si="4"/>
        <v>1</v>
      </c>
      <c r="P75" s="214">
        <f t="shared" si="4"/>
        <v>1</v>
      </c>
      <c r="Q75" s="214">
        <f t="shared" si="4"/>
        <v>1</v>
      </c>
      <c r="R75" s="214">
        <f t="shared" si="4"/>
        <v>1</v>
      </c>
      <c r="S75" s="214">
        <f t="shared" si="4"/>
        <v>1</v>
      </c>
      <c r="T75" s="214">
        <f t="shared" si="4"/>
        <v>1</v>
      </c>
      <c r="U75" s="214">
        <f t="shared" si="4"/>
        <v>1</v>
      </c>
      <c r="V75" s="214">
        <f t="shared" si="4"/>
        <v>1</v>
      </c>
      <c r="W75" s="214">
        <f t="shared" si="4"/>
        <v>1</v>
      </c>
      <c r="X75" s="214">
        <f t="shared" si="4"/>
        <v>1</v>
      </c>
      <c r="Y75" s="214">
        <f t="shared" si="4"/>
        <v>1</v>
      </c>
      <c r="Z75" s="214">
        <f t="shared" si="4"/>
        <v>1</v>
      </c>
      <c r="AA75" s="214">
        <f t="shared" si="4"/>
        <v>1</v>
      </c>
      <c r="AB75" s="214">
        <f t="shared" si="4"/>
        <v>1</v>
      </c>
      <c r="AC75" s="214">
        <f t="shared" si="4"/>
        <v>1</v>
      </c>
      <c r="AD75" s="214">
        <f t="shared" si="4"/>
        <v>1</v>
      </c>
      <c r="AE75" s="214"/>
      <c r="AF75" s="214"/>
      <c r="AG75" s="214"/>
      <c r="AH75" s="214"/>
      <c r="AI75" s="214"/>
      <c r="AJ75" s="214"/>
      <c r="AK75" s="214"/>
      <c r="AL75" s="214"/>
      <c r="AM75" s="214"/>
      <c r="AN75" s="214"/>
      <c r="AO75" s="214"/>
      <c r="AP75" s="214"/>
    </row>
    <row r="76" ht="14.25" customHeight="1">
      <c r="A76" s="214"/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  <c r="AJ76" s="214"/>
      <c r="AK76" s="214"/>
      <c r="AL76" s="214"/>
      <c r="AM76" s="214"/>
      <c r="AN76" s="214"/>
      <c r="AO76" s="214"/>
      <c r="AP76" s="214"/>
    </row>
    <row r="77" ht="14.25" customHeight="1">
      <c r="A77" s="214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  <c r="AJ77" s="214"/>
      <c r="AK77" s="214"/>
      <c r="AL77" s="214"/>
      <c r="AM77" s="214"/>
      <c r="AN77" s="214"/>
      <c r="AO77" s="214"/>
      <c r="AP77" s="214"/>
    </row>
    <row r="78" ht="14.25" customHeight="1">
      <c r="A78" s="214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  <c r="AJ78" s="214"/>
      <c r="AK78" s="214"/>
      <c r="AL78" s="214"/>
      <c r="AM78" s="214"/>
      <c r="AN78" s="214"/>
      <c r="AO78" s="214"/>
      <c r="AP78" s="214"/>
    </row>
    <row r="79" ht="14.25" customHeight="1">
      <c r="A79" s="214"/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  <c r="AJ79" s="214"/>
      <c r="AK79" s="214"/>
      <c r="AL79" s="214"/>
      <c r="AM79" s="214"/>
      <c r="AN79" s="214"/>
      <c r="AO79" s="214"/>
      <c r="AP79" s="214"/>
    </row>
    <row r="80" ht="14.25" customHeight="1">
      <c r="A80" s="214"/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  <c r="AJ80" s="214"/>
      <c r="AK80" s="214"/>
      <c r="AL80" s="214"/>
      <c r="AM80" s="214"/>
      <c r="AN80" s="214"/>
      <c r="AO80" s="214"/>
      <c r="AP80" s="214"/>
    </row>
    <row r="81" ht="14.25" customHeight="1">
      <c r="A81" s="214"/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214"/>
      <c r="AI81" s="214"/>
      <c r="AJ81" s="214"/>
      <c r="AK81" s="214"/>
      <c r="AL81" s="214"/>
      <c r="AM81" s="214"/>
      <c r="AN81" s="214"/>
      <c r="AO81" s="214"/>
      <c r="AP81" s="214"/>
    </row>
    <row r="82" ht="14.25" customHeight="1">
      <c r="A82" s="214"/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214"/>
      <c r="AI82" s="214"/>
      <c r="AJ82" s="214"/>
      <c r="AK82" s="214"/>
      <c r="AL82" s="214"/>
      <c r="AM82" s="214"/>
      <c r="AN82" s="214"/>
      <c r="AO82" s="214"/>
      <c r="AP82" s="214"/>
    </row>
    <row r="83" ht="14.25" customHeight="1">
      <c r="A83" s="214"/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214"/>
      <c r="AI83" s="214"/>
      <c r="AJ83" s="214"/>
      <c r="AK83" s="214"/>
      <c r="AL83" s="214"/>
      <c r="AM83" s="214"/>
      <c r="AN83" s="214"/>
      <c r="AO83" s="214"/>
      <c r="AP83" s="214"/>
    </row>
    <row r="84" ht="14.25" customHeight="1">
      <c r="A84" s="214"/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214"/>
      <c r="AI84" s="214"/>
      <c r="AJ84" s="214"/>
      <c r="AK84" s="214"/>
      <c r="AL84" s="214"/>
      <c r="AM84" s="214"/>
      <c r="AN84" s="214"/>
      <c r="AO84" s="214"/>
      <c r="AP84" s="214"/>
    </row>
    <row r="85" ht="14.25" customHeight="1">
      <c r="A85" s="214"/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  <c r="AA85" s="214"/>
      <c r="AB85" s="214"/>
      <c r="AC85" s="214"/>
      <c r="AD85" s="214"/>
      <c r="AE85" s="214"/>
      <c r="AF85" s="214"/>
      <c r="AG85" s="214"/>
      <c r="AH85" s="214"/>
      <c r="AI85" s="214"/>
      <c r="AJ85" s="214"/>
      <c r="AK85" s="214"/>
      <c r="AL85" s="214"/>
      <c r="AM85" s="214"/>
      <c r="AN85" s="214"/>
      <c r="AO85" s="214"/>
      <c r="AP85" s="214"/>
    </row>
    <row r="86" ht="14.25" customHeight="1">
      <c r="A86" s="214"/>
      <c r="B86" s="214"/>
      <c r="C86" s="214"/>
      <c r="D86" s="214"/>
      <c r="E86" s="214"/>
      <c r="F86" s="214"/>
      <c r="G86" s="214"/>
      <c r="H86" s="214"/>
      <c r="I86" s="214"/>
      <c r="J86" s="214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  <c r="AA86" s="214"/>
      <c r="AB86" s="214"/>
      <c r="AC86" s="214"/>
      <c r="AD86" s="214"/>
      <c r="AE86" s="214"/>
      <c r="AF86" s="214"/>
      <c r="AG86" s="214"/>
      <c r="AH86" s="214"/>
      <c r="AI86" s="214"/>
      <c r="AJ86" s="214"/>
      <c r="AK86" s="214"/>
      <c r="AL86" s="214"/>
      <c r="AM86" s="214"/>
      <c r="AN86" s="214"/>
      <c r="AO86" s="214"/>
      <c r="AP86" s="214"/>
    </row>
    <row r="87" ht="14.25" customHeight="1">
      <c r="A87" s="214"/>
      <c r="B87" s="214"/>
      <c r="C87" s="214"/>
      <c r="D87" s="214"/>
      <c r="E87" s="214"/>
      <c r="F87" s="214"/>
      <c r="G87" s="214"/>
      <c r="H87" s="214"/>
      <c r="I87" s="214"/>
      <c r="J87" s="214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4"/>
      <c r="AI87" s="214"/>
      <c r="AJ87" s="214"/>
      <c r="AK87" s="214"/>
      <c r="AL87" s="214"/>
      <c r="AM87" s="214"/>
      <c r="AN87" s="214"/>
      <c r="AO87" s="214"/>
      <c r="AP87" s="214"/>
    </row>
    <row r="88" ht="14.25" customHeight="1">
      <c r="A88" s="214"/>
      <c r="B88" s="214"/>
      <c r="C88" s="214"/>
      <c r="D88" s="214"/>
      <c r="E88" s="214"/>
      <c r="F88" s="214"/>
      <c r="G88" s="214"/>
      <c r="H88" s="214"/>
      <c r="I88" s="214"/>
      <c r="J88" s="214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214"/>
      <c r="AI88" s="214"/>
      <c r="AJ88" s="214"/>
      <c r="AK88" s="214"/>
      <c r="AL88" s="214"/>
      <c r="AM88" s="214"/>
      <c r="AN88" s="214"/>
      <c r="AO88" s="214"/>
      <c r="AP88" s="214"/>
    </row>
    <row r="89" ht="14.25" customHeight="1">
      <c r="A89" s="214"/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214"/>
      <c r="AI89" s="214"/>
      <c r="AJ89" s="214"/>
      <c r="AK89" s="214"/>
      <c r="AL89" s="214"/>
      <c r="AM89" s="214"/>
      <c r="AN89" s="214"/>
      <c r="AO89" s="214"/>
      <c r="AP89" s="214"/>
    </row>
    <row r="90" ht="14.25" customHeight="1">
      <c r="A90" s="214"/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214"/>
      <c r="AI90" s="214"/>
      <c r="AJ90" s="214"/>
      <c r="AK90" s="214"/>
      <c r="AL90" s="214"/>
      <c r="AM90" s="214"/>
      <c r="AN90" s="214"/>
      <c r="AO90" s="214"/>
      <c r="AP90" s="214"/>
    </row>
    <row r="91" ht="14.25" customHeight="1">
      <c r="A91" s="214"/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214"/>
      <c r="AI91" s="214"/>
      <c r="AJ91" s="214"/>
      <c r="AK91" s="214"/>
      <c r="AL91" s="214"/>
      <c r="AM91" s="214"/>
      <c r="AN91" s="214"/>
      <c r="AO91" s="214"/>
      <c r="AP91" s="214"/>
    </row>
    <row r="92" ht="14.25" customHeight="1">
      <c r="A92" s="214"/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214"/>
      <c r="AI92" s="214"/>
      <c r="AJ92" s="214"/>
      <c r="AK92" s="214"/>
      <c r="AL92" s="214"/>
      <c r="AM92" s="214"/>
      <c r="AN92" s="214"/>
      <c r="AO92" s="214"/>
      <c r="AP92" s="214"/>
    </row>
    <row r="93" ht="14.25" customHeight="1">
      <c r="A93" s="214"/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  <c r="AC93" s="214"/>
      <c r="AD93" s="214"/>
      <c r="AE93" s="214"/>
      <c r="AF93" s="214"/>
      <c r="AG93" s="214"/>
      <c r="AH93" s="214"/>
      <c r="AI93" s="214"/>
      <c r="AJ93" s="214"/>
      <c r="AK93" s="214"/>
      <c r="AL93" s="214"/>
      <c r="AM93" s="214"/>
      <c r="AN93" s="214"/>
      <c r="AO93" s="214"/>
      <c r="AP93" s="214"/>
    </row>
    <row r="94" ht="14.25" customHeight="1">
      <c r="A94" s="214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  <c r="AN94" s="214"/>
      <c r="AO94" s="214"/>
      <c r="AP94" s="214"/>
    </row>
    <row r="95" ht="14.25" customHeight="1">
      <c r="A95" s="214"/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  <c r="AN95" s="214"/>
      <c r="AO95" s="214"/>
      <c r="AP95" s="214"/>
    </row>
    <row r="96" ht="14.25" customHeight="1">
      <c r="A96" s="214"/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  <c r="AN96" s="214"/>
      <c r="AO96" s="214"/>
      <c r="AP96" s="214"/>
    </row>
    <row r="97" ht="14.25" customHeight="1">
      <c r="A97" s="214"/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  <c r="AN97" s="214"/>
      <c r="AO97" s="214"/>
      <c r="AP97" s="214"/>
    </row>
    <row r="98" ht="14.25" customHeight="1">
      <c r="A98" s="214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  <c r="AN98" s="214"/>
      <c r="AO98" s="214"/>
      <c r="AP98" s="214"/>
    </row>
    <row r="99" ht="14.25" customHeight="1">
      <c r="A99" s="214"/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  <c r="AN99" s="214"/>
      <c r="AO99" s="214"/>
      <c r="AP99" s="214"/>
    </row>
    <row r="100" ht="14.25" customHeight="1">
      <c r="A100" s="214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  <c r="AN100" s="214"/>
      <c r="AO100" s="214"/>
      <c r="AP100" s="214"/>
    </row>
    <row r="101" ht="14.25" customHeight="1">
      <c r="A101" s="214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  <c r="AN101" s="214"/>
      <c r="AO101" s="214"/>
      <c r="AP101" s="214"/>
    </row>
    <row r="102" ht="14.25" customHeight="1">
      <c r="A102" s="214"/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  <c r="AN102" s="214"/>
      <c r="AO102" s="214"/>
      <c r="AP102" s="214"/>
    </row>
    <row r="103" ht="14.25" customHeight="1">
      <c r="A103" s="214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  <c r="AN103" s="214"/>
      <c r="AO103" s="214"/>
      <c r="AP103" s="214"/>
    </row>
    <row r="104" ht="14.25" customHeight="1">
      <c r="A104" s="214"/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  <c r="AN104" s="214"/>
      <c r="AO104" s="214"/>
      <c r="AP104" s="214"/>
    </row>
    <row r="105" ht="14.25" customHeight="1">
      <c r="A105" s="214"/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  <c r="AN105" s="214"/>
      <c r="AO105" s="214"/>
      <c r="AP105" s="214"/>
    </row>
    <row r="106" ht="14.25" customHeight="1">
      <c r="A106" s="214"/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  <c r="AN106" s="214"/>
      <c r="AO106" s="214"/>
      <c r="AP106" s="214"/>
    </row>
    <row r="107" ht="14.25" customHeight="1">
      <c r="A107" s="214"/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4"/>
      <c r="X107" s="214"/>
      <c r="Y107" s="214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  <c r="AN107" s="214"/>
      <c r="AO107" s="214"/>
      <c r="AP107" s="214"/>
    </row>
    <row r="108" ht="14.25" customHeight="1">
      <c r="A108" s="214"/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  <c r="AN108" s="214"/>
      <c r="AO108" s="214"/>
      <c r="AP108" s="214"/>
    </row>
    <row r="109" ht="14.25" customHeight="1">
      <c r="A109" s="214"/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  <c r="AN109" s="214"/>
      <c r="AO109" s="214"/>
      <c r="AP109" s="214"/>
    </row>
    <row r="110" ht="14.25" customHeight="1">
      <c r="A110" s="214"/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4"/>
      <c r="Y110" s="214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  <c r="AN110" s="214"/>
      <c r="AO110" s="214"/>
      <c r="AP110" s="214"/>
    </row>
    <row r="111" ht="14.25" customHeight="1">
      <c r="A111" s="214"/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  <c r="AN111" s="214"/>
      <c r="AO111" s="214"/>
      <c r="AP111" s="214"/>
    </row>
    <row r="112" ht="14.25" customHeight="1">
      <c r="A112" s="214"/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  <c r="AN112" s="214"/>
      <c r="AO112" s="214"/>
      <c r="AP112" s="214"/>
    </row>
    <row r="113" ht="14.25" customHeight="1">
      <c r="A113" s="214"/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  <c r="AN113" s="214"/>
      <c r="AO113" s="214"/>
      <c r="AP113" s="214"/>
    </row>
    <row r="114" ht="14.25" customHeight="1">
      <c r="A114" s="214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</row>
    <row r="115" ht="14.25" customHeight="1">
      <c r="A115" s="214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</row>
    <row r="116" ht="14.25" customHeight="1">
      <c r="A116" s="214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  <c r="AN116" s="214"/>
      <c r="AO116" s="214"/>
      <c r="AP116" s="214"/>
    </row>
    <row r="117" ht="14.25" customHeight="1">
      <c r="A117" s="214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</row>
    <row r="118" ht="14.25" customHeight="1">
      <c r="A118" s="214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</row>
    <row r="119" ht="14.25" customHeight="1">
      <c r="A119" s="214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</row>
    <row r="120" ht="14.25" customHeight="1">
      <c r="A120" s="214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</row>
    <row r="121" ht="14.25" customHeight="1">
      <c r="A121" s="214"/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  <c r="AN121" s="214"/>
      <c r="AO121" s="214"/>
      <c r="AP121" s="214"/>
    </row>
    <row r="122" ht="14.25" customHeight="1">
      <c r="A122" s="214"/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  <c r="AN122" s="214"/>
      <c r="AO122" s="214"/>
      <c r="AP122" s="214"/>
    </row>
    <row r="123" ht="14.25" customHeight="1">
      <c r="A123" s="214"/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  <c r="AM123" s="214"/>
      <c r="AN123" s="214"/>
      <c r="AO123" s="214"/>
      <c r="AP123" s="214"/>
    </row>
    <row r="124" ht="14.25" customHeight="1">
      <c r="A124" s="214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  <c r="AM124" s="214"/>
      <c r="AN124" s="214"/>
      <c r="AO124" s="214"/>
      <c r="AP124" s="214"/>
    </row>
    <row r="125" ht="14.25" customHeight="1">
      <c r="A125" s="214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</row>
    <row r="126" ht="14.25" customHeight="1">
      <c r="A126" s="214"/>
      <c r="B126" s="214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4"/>
      <c r="X126" s="214"/>
      <c r="Y126" s="214"/>
      <c r="Z126" s="214"/>
      <c r="AA126" s="214"/>
      <c r="AB126" s="214"/>
      <c r="AC126" s="214"/>
      <c r="AD126" s="214"/>
      <c r="AE126" s="214"/>
      <c r="AF126" s="214"/>
      <c r="AG126" s="214"/>
      <c r="AH126" s="214"/>
      <c r="AI126" s="214"/>
      <c r="AJ126" s="214"/>
      <c r="AK126" s="214"/>
      <c r="AL126" s="214"/>
      <c r="AM126" s="214"/>
      <c r="AN126" s="214"/>
      <c r="AO126" s="214"/>
      <c r="AP126" s="214"/>
    </row>
    <row r="127" ht="14.25" customHeight="1">
      <c r="A127" s="214"/>
      <c r="B127" s="214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4"/>
      <c r="AI127" s="214"/>
      <c r="AJ127" s="214"/>
      <c r="AK127" s="214"/>
      <c r="AL127" s="214"/>
      <c r="AM127" s="214"/>
      <c r="AN127" s="214"/>
      <c r="AO127" s="214"/>
      <c r="AP127" s="214"/>
    </row>
    <row r="128" ht="14.25" customHeight="1">
      <c r="A128" s="214"/>
      <c r="B128" s="214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214"/>
      <c r="AI128" s="214"/>
      <c r="AJ128" s="214"/>
      <c r="AK128" s="214"/>
      <c r="AL128" s="214"/>
      <c r="AM128" s="214"/>
      <c r="AN128" s="214"/>
      <c r="AO128" s="214"/>
      <c r="AP128" s="214"/>
    </row>
    <row r="129" ht="14.25" customHeight="1">
      <c r="A129" s="214"/>
      <c r="B129" s="214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214"/>
      <c r="AI129" s="214"/>
      <c r="AJ129" s="214"/>
      <c r="AK129" s="214"/>
      <c r="AL129" s="214"/>
      <c r="AM129" s="214"/>
      <c r="AN129" s="214"/>
      <c r="AO129" s="214"/>
      <c r="AP129" s="214"/>
    </row>
    <row r="130" ht="14.25" customHeight="1">
      <c r="A130" s="214"/>
      <c r="B130" s="214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214"/>
      <c r="AI130" s="214"/>
      <c r="AJ130" s="214"/>
      <c r="AK130" s="214"/>
      <c r="AL130" s="214"/>
      <c r="AM130" s="214"/>
      <c r="AN130" s="214"/>
      <c r="AO130" s="214"/>
      <c r="AP130" s="214"/>
    </row>
    <row r="131" ht="14.25" customHeight="1">
      <c r="A131" s="214"/>
      <c r="B131" s="214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214"/>
      <c r="AI131" s="214"/>
      <c r="AJ131" s="214"/>
      <c r="AK131" s="214"/>
      <c r="AL131" s="214"/>
      <c r="AM131" s="214"/>
      <c r="AN131" s="214"/>
      <c r="AO131" s="214"/>
      <c r="AP131" s="214"/>
    </row>
    <row r="132" ht="14.25" customHeight="1">
      <c r="A132" s="214"/>
      <c r="B132" s="214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214"/>
      <c r="AI132" s="214"/>
      <c r="AJ132" s="214"/>
      <c r="AK132" s="214"/>
      <c r="AL132" s="214"/>
      <c r="AM132" s="214"/>
      <c r="AN132" s="214"/>
      <c r="AO132" s="214"/>
      <c r="AP132" s="214"/>
    </row>
    <row r="133" ht="14.25" customHeight="1">
      <c r="A133" s="214"/>
      <c r="B133" s="214"/>
      <c r="C133" s="214"/>
      <c r="D133" s="214"/>
      <c r="E133" s="214"/>
      <c r="F133" s="214"/>
      <c r="G133" s="214"/>
      <c r="H133" s="214"/>
      <c r="I133" s="214"/>
      <c r="J133" s="214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4"/>
      <c r="X133" s="214"/>
      <c r="Y133" s="214"/>
      <c r="Z133" s="214"/>
      <c r="AA133" s="214"/>
      <c r="AB133" s="214"/>
      <c r="AC133" s="214"/>
      <c r="AD133" s="214"/>
      <c r="AE133" s="214"/>
      <c r="AF133" s="214"/>
      <c r="AG133" s="214"/>
      <c r="AH133" s="214"/>
      <c r="AI133" s="214"/>
      <c r="AJ133" s="214"/>
      <c r="AK133" s="214"/>
      <c r="AL133" s="214"/>
      <c r="AM133" s="214"/>
      <c r="AN133" s="214"/>
      <c r="AO133" s="214"/>
      <c r="AP133" s="214"/>
    </row>
    <row r="134" ht="14.25" customHeight="1">
      <c r="A134" s="214"/>
      <c r="B134" s="214"/>
      <c r="C134" s="214"/>
      <c r="D134" s="214"/>
      <c r="E134" s="214"/>
      <c r="F134" s="214"/>
      <c r="G134" s="214"/>
      <c r="H134" s="214"/>
      <c r="I134" s="214"/>
      <c r="J134" s="214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4"/>
      <c r="X134" s="214"/>
      <c r="Y134" s="214"/>
      <c r="Z134" s="214"/>
      <c r="AA134" s="214"/>
      <c r="AB134" s="214"/>
      <c r="AC134" s="214"/>
      <c r="AD134" s="214"/>
      <c r="AE134" s="214"/>
      <c r="AF134" s="214"/>
      <c r="AG134" s="214"/>
      <c r="AH134" s="214"/>
      <c r="AI134" s="214"/>
      <c r="AJ134" s="214"/>
      <c r="AK134" s="214"/>
      <c r="AL134" s="214"/>
      <c r="AM134" s="214"/>
      <c r="AN134" s="214"/>
      <c r="AO134" s="214"/>
      <c r="AP134" s="214"/>
    </row>
    <row r="135" ht="14.25" customHeight="1">
      <c r="A135" s="214"/>
      <c r="B135" s="214"/>
      <c r="C135" s="214"/>
      <c r="D135" s="214"/>
      <c r="E135" s="214"/>
      <c r="F135" s="214"/>
      <c r="G135" s="214"/>
      <c r="H135" s="214"/>
      <c r="I135" s="214"/>
      <c r="J135" s="214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4"/>
      <c r="Y135" s="214"/>
      <c r="Z135" s="214"/>
      <c r="AA135" s="214"/>
      <c r="AB135" s="214"/>
      <c r="AC135" s="214"/>
      <c r="AD135" s="214"/>
      <c r="AE135" s="214"/>
      <c r="AF135" s="214"/>
      <c r="AG135" s="214"/>
      <c r="AH135" s="214"/>
      <c r="AI135" s="214"/>
      <c r="AJ135" s="214"/>
      <c r="AK135" s="214"/>
      <c r="AL135" s="214"/>
      <c r="AM135" s="214"/>
      <c r="AN135" s="214"/>
      <c r="AO135" s="214"/>
      <c r="AP135" s="214"/>
    </row>
    <row r="136" ht="14.25" customHeight="1">
      <c r="A136" s="214"/>
      <c r="B136" s="214"/>
      <c r="C136" s="214"/>
      <c r="D136" s="214"/>
      <c r="E136" s="214"/>
      <c r="F136" s="214"/>
      <c r="G136" s="214"/>
      <c r="H136" s="214"/>
      <c r="I136" s="214"/>
      <c r="J136" s="214"/>
      <c r="K136" s="214"/>
      <c r="L136" s="214"/>
      <c r="M136" s="214"/>
      <c r="N136" s="214"/>
      <c r="O136" s="214"/>
      <c r="P136" s="214"/>
      <c r="Q136" s="214"/>
      <c r="R136" s="214"/>
      <c r="S136" s="214"/>
      <c r="T136" s="214"/>
      <c r="U136" s="214"/>
      <c r="V136" s="214"/>
      <c r="W136" s="214"/>
      <c r="X136" s="214"/>
      <c r="Y136" s="214"/>
      <c r="Z136" s="214"/>
      <c r="AA136" s="214"/>
      <c r="AB136" s="214"/>
      <c r="AC136" s="214"/>
      <c r="AD136" s="214"/>
      <c r="AE136" s="214"/>
      <c r="AF136" s="214"/>
      <c r="AG136" s="214"/>
      <c r="AH136" s="214"/>
      <c r="AI136" s="214"/>
      <c r="AJ136" s="214"/>
      <c r="AK136" s="214"/>
      <c r="AL136" s="214"/>
      <c r="AM136" s="214"/>
      <c r="AN136" s="214"/>
      <c r="AO136" s="214"/>
      <c r="AP136" s="214"/>
    </row>
    <row r="137" ht="14.25" customHeight="1">
      <c r="A137" s="214"/>
      <c r="B137" s="214"/>
      <c r="C137" s="214"/>
      <c r="D137" s="214"/>
      <c r="E137" s="214"/>
      <c r="F137" s="214"/>
      <c r="G137" s="214"/>
      <c r="H137" s="214"/>
      <c r="I137" s="214"/>
      <c r="J137" s="214"/>
      <c r="K137" s="214"/>
      <c r="L137" s="214"/>
      <c r="M137" s="214"/>
      <c r="N137" s="214"/>
      <c r="O137" s="214"/>
      <c r="P137" s="214"/>
      <c r="Q137" s="214"/>
      <c r="R137" s="214"/>
      <c r="S137" s="214"/>
      <c r="T137" s="214"/>
      <c r="U137" s="214"/>
      <c r="V137" s="214"/>
      <c r="W137" s="214"/>
      <c r="X137" s="214"/>
      <c r="Y137" s="214"/>
      <c r="Z137" s="214"/>
      <c r="AA137" s="214"/>
      <c r="AB137" s="214"/>
      <c r="AC137" s="214"/>
      <c r="AD137" s="214"/>
      <c r="AE137" s="214"/>
      <c r="AF137" s="214"/>
      <c r="AG137" s="214"/>
      <c r="AH137" s="214"/>
      <c r="AI137" s="214"/>
      <c r="AJ137" s="214"/>
      <c r="AK137" s="214"/>
      <c r="AL137" s="214"/>
      <c r="AM137" s="214"/>
      <c r="AN137" s="214"/>
      <c r="AO137" s="214"/>
      <c r="AP137" s="214"/>
    </row>
    <row r="138" ht="14.25" customHeight="1">
      <c r="A138" s="214"/>
      <c r="B138" s="214"/>
      <c r="C138" s="214"/>
      <c r="D138" s="214"/>
      <c r="E138" s="214"/>
      <c r="F138" s="214"/>
      <c r="G138" s="214"/>
      <c r="H138" s="214"/>
      <c r="I138" s="214"/>
      <c r="J138" s="214"/>
      <c r="K138" s="214"/>
      <c r="L138" s="214"/>
      <c r="M138" s="214"/>
      <c r="N138" s="214"/>
      <c r="O138" s="214"/>
      <c r="P138" s="214"/>
      <c r="Q138" s="214"/>
      <c r="R138" s="214"/>
      <c r="S138" s="214"/>
      <c r="T138" s="214"/>
      <c r="U138" s="214"/>
      <c r="V138" s="214"/>
      <c r="W138" s="214"/>
      <c r="X138" s="214"/>
      <c r="Y138" s="214"/>
      <c r="Z138" s="214"/>
      <c r="AA138" s="214"/>
      <c r="AB138" s="214"/>
      <c r="AC138" s="214"/>
      <c r="AD138" s="214"/>
      <c r="AE138" s="214"/>
      <c r="AF138" s="214"/>
      <c r="AG138" s="214"/>
      <c r="AH138" s="214"/>
      <c r="AI138" s="214"/>
      <c r="AJ138" s="214"/>
      <c r="AK138" s="214"/>
      <c r="AL138" s="214"/>
      <c r="AM138" s="214"/>
      <c r="AN138" s="214"/>
      <c r="AO138" s="214"/>
      <c r="AP138" s="214"/>
    </row>
    <row r="139" ht="14.25" customHeight="1">
      <c r="A139" s="214"/>
      <c r="B139" s="214"/>
      <c r="C139" s="214"/>
      <c r="D139" s="214"/>
      <c r="E139" s="214"/>
      <c r="F139" s="214"/>
      <c r="G139" s="214"/>
      <c r="H139" s="214"/>
      <c r="I139" s="214"/>
      <c r="J139" s="214"/>
      <c r="K139" s="214"/>
      <c r="L139" s="214"/>
      <c r="M139" s="214"/>
      <c r="N139" s="214"/>
      <c r="O139" s="214"/>
      <c r="P139" s="214"/>
      <c r="Q139" s="214"/>
      <c r="R139" s="214"/>
      <c r="S139" s="214"/>
      <c r="T139" s="214"/>
      <c r="U139" s="214"/>
      <c r="V139" s="214"/>
      <c r="W139" s="214"/>
      <c r="X139" s="214"/>
      <c r="Y139" s="214"/>
      <c r="Z139" s="214"/>
      <c r="AA139" s="214"/>
      <c r="AB139" s="214"/>
      <c r="AC139" s="214"/>
      <c r="AD139" s="214"/>
      <c r="AE139" s="214"/>
      <c r="AF139" s="214"/>
      <c r="AG139" s="214"/>
      <c r="AH139" s="214"/>
      <c r="AI139" s="214"/>
      <c r="AJ139" s="214"/>
      <c r="AK139" s="214"/>
      <c r="AL139" s="214"/>
      <c r="AM139" s="214"/>
      <c r="AN139" s="214"/>
      <c r="AO139" s="214"/>
      <c r="AP139" s="214"/>
    </row>
    <row r="140" ht="14.25" customHeight="1">
      <c r="A140" s="214"/>
      <c r="B140" s="214"/>
      <c r="C140" s="214"/>
      <c r="D140" s="214"/>
      <c r="E140" s="214"/>
      <c r="F140" s="214"/>
      <c r="G140" s="214"/>
      <c r="H140" s="214"/>
      <c r="I140" s="214"/>
      <c r="J140" s="214"/>
      <c r="K140" s="214"/>
      <c r="L140" s="214"/>
      <c r="M140" s="214"/>
      <c r="N140" s="214"/>
      <c r="O140" s="214"/>
      <c r="P140" s="214"/>
      <c r="Q140" s="214"/>
      <c r="R140" s="214"/>
      <c r="S140" s="214"/>
      <c r="T140" s="214"/>
      <c r="U140" s="214"/>
      <c r="V140" s="214"/>
      <c r="W140" s="214"/>
      <c r="X140" s="214"/>
      <c r="Y140" s="214"/>
      <c r="Z140" s="214"/>
      <c r="AA140" s="214"/>
      <c r="AB140" s="214"/>
      <c r="AC140" s="214"/>
      <c r="AD140" s="214"/>
      <c r="AE140" s="214"/>
      <c r="AF140" s="214"/>
      <c r="AG140" s="214"/>
      <c r="AH140" s="214"/>
      <c r="AI140" s="214"/>
      <c r="AJ140" s="214"/>
      <c r="AK140" s="214"/>
      <c r="AL140" s="214"/>
      <c r="AM140" s="214"/>
      <c r="AN140" s="214"/>
      <c r="AO140" s="214"/>
      <c r="AP140" s="214"/>
    </row>
    <row r="141" ht="14.25" customHeight="1">
      <c r="A141" s="214"/>
      <c r="B141" s="214"/>
      <c r="C141" s="214"/>
      <c r="D141" s="214"/>
      <c r="E141" s="214"/>
      <c r="F141" s="214"/>
      <c r="G141" s="214"/>
      <c r="H141" s="214"/>
      <c r="I141" s="214"/>
      <c r="J141" s="214"/>
      <c r="K141" s="214"/>
      <c r="L141" s="214"/>
      <c r="M141" s="214"/>
      <c r="N141" s="214"/>
      <c r="O141" s="214"/>
      <c r="P141" s="214"/>
      <c r="Q141" s="214"/>
      <c r="R141" s="214"/>
      <c r="S141" s="214"/>
      <c r="T141" s="214"/>
      <c r="U141" s="214"/>
      <c r="V141" s="214"/>
      <c r="W141" s="214"/>
      <c r="X141" s="214"/>
      <c r="Y141" s="214"/>
      <c r="Z141" s="214"/>
      <c r="AA141" s="214"/>
      <c r="AB141" s="214"/>
      <c r="AC141" s="214"/>
      <c r="AD141" s="214"/>
      <c r="AE141" s="214"/>
      <c r="AF141" s="214"/>
      <c r="AG141" s="214"/>
      <c r="AH141" s="214"/>
      <c r="AI141" s="214"/>
      <c r="AJ141" s="214"/>
      <c r="AK141" s="214"/>
      <c r="AL141" s="214"/>
      <c r="AM141" s="214"/>
      <c r="AN141" s="214"/>
      <c r="AO141" s="214"/>
      <c r="AP141" s="214"/>
    </row>
    <row r="142" ht="14.25" customHeight="1">
      <c r="A142" s="214"/>
      <c r="B142" s="214"/>
      <c r="C142" s="214"/>
      <c r="D142" s="214"/>
      <c r="E142" s="214"/>
      <c r="F142" s="214"/>
      <c r="G142" s="214"/>
      <c r="H142" s="214"/>
      <c r="I142" s="214"/>
      <c r="J142" s="214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4"/>
      <c r="Y142" s="214"/>
      <c r="Z142" s="214"/>
      <c r="AA142" s="214"/>
      <c r="AB142" s="214"/>
      <c r="AC142" s="214"/>
      <c r="AD142" s="214"/>
      <c r="AE142" s="214"/>
      <c r="AF142" s="214"/>
      <c r="AG142" s="214"/>
      <c r="AH142" s="214"/>
      <c r="AI142" s="214"/>
      <c r="AJ142" s="214"/>
      <c r="AK142" s="214"/>
      <c r="AL142" s="214"/>
      <c r="AM142" s="214"/>
      <c r="AN142" s="214"/>
      <c r="AO142" s="214"/>
      <c r="AP142" s="214"/>
    </row>
    <row r="143" ht="14.25" customHeight="1">
      <c r="A143" s="214"/>
      <c r="B143" s="214"/>
      <c r="C143" s="214"/>
      <c r="D143" s="214"/>
      <c r="E143" s="214"/>
      <c r="F143" s="214"/>
      <c r="G143" s="214"/>
      <c r="H143" s="214"/>
      <c r="I143" s="214"/>
      <c r="J143" s="214"/>
      <c r="K143" s="214"/>
      <c r="L143" s="214"/>
      <c r="M143" s="214"/>
      <c r="N143" s="214"/>
      <c r="O143" s="214"/>
      <c r="P143" s="214"/>
      <c r="Q143" s="214"/>
      <c r="R143" s="214"/>
      <c r="S143" s="214"/>
      <c r="T143" s="214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4"/>
      <c r="AI143" s="214"/>
      <c r="AJ143" s="214"/>
      <c r="AK143" s="214"/>
      <c r="AL143" s="214"/>
      <c r="AM143" s="214"/>
      <c r="AN143" s="214"/>
      <c r="AO143" s="214"/>
      <c r="AP143" s="214"/>
    </row>
    <row r="144" ht="14.25" customHeight="1">
      <c r="A144" s="214"/>
      <c r="B144" s="214"/>
      <c r="C144" s="214"/>
      <c r="D144" s="214"/>
      <c r="E144" s="214"/>
      <c r="F144" s="214"/>
      <c r="G144" s="214"/>
      <c r="H144" s="214"/>
      <c r="I144" s="214"/>
      <c r="J144" s="214"/>
      <c r="K144" s="214"/>
      <c r="L144" s="214"/>
      <c r="M144" s="214"/>
      <c r="N144" s="214"/>
      <c r="O144" s="214"/>
      <c r="P144" s="214"/>
      <c r="Q144" s="214"/>
      <c r="R144" s="214"/>
      <c r="S144" s="214"/>
      <c r="T144" s="214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214"/>
      <c r="AI144" s="214"/>
      <c r="AJ144" s="214"/>
      <c r="AK144" s="214"/>
      <c r="AL144" s="214"/>
      <c r="AM144" s="214"/>
      <c r="AN144" s="214"/>
      <c r="AO144" s="214"/>
      <c r="AP144" s="214"/>
    </row>
    <row r="145" ht="14.25" customHeight="1">
      <c r="A145" s="214"/>
      <c r="B145" s="214"/>
      <c r="C145" s="214"/>
      <c r="D145" s="214"/>
      <c r="E145" s="214"/>
      <c r="F145" s="214"/>
      <c r="G145" s="214"/>
      <c r="H145" s="214"/>
      <c r="I145" s="214"/>
      <c r="J145" s="214"/>
      <c r="K145" s="214"/>
      <c r="L145" s="214"/>
      <c r="M145" s="214"/>
      <c r="N145" s="214"/>
      <c r="O145" s="214"/>
      <c r="P145" s="214"/>
      <c r="Q145" s="214"/>
      <c r="R145" s="214"/>
      <c r="S145" s="214"/>
      <c r="T145" s="214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214"/>
      <c r="AI145" s="214"/>
      <c r="AJ145" s="214"/>
      <c r="AK145" s="214"/>
      <c r="AL145" s="214"/>
      <c r="AM145" s="214"/>
      <c r="AN145" s="214"/>
      <c r="AO145" s="214"/>
      <c r="AP145" s="214"/>
    </row>
    <row r="146" ht="14.25" customHeight="1">
      <c r="A146" s="214"/>
      <c r="B146" s="214"/>
      <c r="C146" s="214"/>
      <c r="D146" s="214"/>
      <c r="E146" s="214"/>
      <c r="F146" s="214"/>
      <c r="G146" s="214"/>
      <c r="H146" s="214"/>
      <c r="I146" s="214"/>
      <c r="J146" s="214"/>
      <c r="K146" s="214"/>
      <c r="L146" s="214"/>
      <c r="M146" s="214"/>
      <c r="N146" s="214"/>
      <c r="O146" s="214"/>
      <c r="P146" s="214"/>
      <c r="Q146" s="214"/>
      <c r="R146" s="214"/>
      <c r="S146" s="214"/>
      <c r="T146" s="214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214"/>
      <c r="AI146" s="214"/>
      <c r="AJ146" s="214"/>
      <c r="AK146" s="214"/>
      <c r="AL146" s="214"/>
      <c r="AM146" s="214"/>
      <c r="AN146" s="214"/>
      <c r="AO146" s="214"/>
      <c r="AP146" s="214"/>
    </row>
    <row r="147" ht="14.25" customHeight="1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</row>
    <row r="148" ht="14.25" customHeight="1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</row>
    <row r="149" ht="14.25" customHeight="1">
      <c r="A149" s="214"/>
      <c r="B149" s="214"/>
      <c r="C149" s="214"/>
      <c r="D149" s="214"/>
      <c r="E149" s="214"/>
      <c r="F149" s="214"/>
      <c r="G149" s="214"/>
      <c r="H149" s="214"/>
      <c r="I149" s="214"/>
      <c r="J149" s="214"/>
      <c r="K149" s="214"/>
      <c r="L149" s="214"/>
      <c r="M149" s="214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214"/>
      <c r="AI149" s="214"/>
      <c r="AJ149" s="214"/>
      <c r="AK149" s="214"/>
      <c r="AL149" s="214"/>
      <c r="AM149" s="214"/>
      <c r="AN149" s="214"/>
      <c r="AO149" s="214"/>
      <c r="AP149" s="214"/>
    </row>
    <row r="150" ht="14.25" customHeight="1">
      <c r="A150" s="214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</row>
    <row r="151" ht="14.25" customHeight="1">
      <c r="A151" s="214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</row>
    <row r="152" ht="14.25" customHeight="1">
      <c r="A152" s="214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</row>
    <row r="153" ht="14.25" customHeight="1">
      <c r="A153" s="214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</row>
    <row r="154" ht="14.25" customHeight="1">
      <c r="A154" s="214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</row>
    <row r="155" ht="14.25" customHeight="1">
      <c r="A155" s="214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</row>
    <row r="156" ht="14.25" customHeight="1">
      <c r="A156" s="214"/>
      <c r="B156" s="214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14"/>
      <c r="N156" s="214"/>
      <c r="O156" s="214"/>
      <c r="P156" s="214"/>
      <c r="Q156" s="214"/>
      <c r="R156" s="214"/>
      <c r="S156" s="214"/>
      <c r="T156" s="214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214"/>
      <c r="AI156" s="214"/>
      <c r="AJ156" s="214"/>
      <c r="AK156" s="214"/>
      <c r="AL156" s="214"/>
      <c r="AM156" s="214"/>
      <c r="AN156" s="214"/>
      <c r="AO156" s="214"/>
      <c r="AP156" s="214"/>
    </row>
    <row r="157" ht="14.25" customHeight="1">
      <c r="A157" s="214"/>
      <c r="B157" s="214"/>
      <c r="C157" s="214"/>
      <c r="D157" s="214"/>
      <c r="E157" s="214"/>
      <c r="F157" s="214"/>
      <c r="G157" s="214"/>
      <c r="H157" s="214"/>
      <c r="I157" s="214"/>
      <c r="J157" s="214"/>
      <c r="K157" s="214"/>
      <c r="L157" s="214"/>
      <c r="M157" s="214"/>
      <c r="N157" s="214"/>
      <c r="O157" s="214"/>
      <c r="P157" s="214"/>
      <c r="Q157" s="214"/>
      <c r="R157" s="214"/>
      <c r="S157" s="214"/>
      <c r="T157" s="214"/>
      <c r="U157" s="214"/>
      <c r="V157" s="214"/>
      <c r="W157" s="214"/>
      <c r="X157" s="214"/>
      <c r="Y157" s="214"/>
      <c r="Z157" s="214"/>
      <c r="AA157" s="214"/>
      <c r="AB157" s="214"/>
      <c r="AC157" s="214"/>
      <c r="AD157" s="214"/>
      <c r="AE157" s="214"/>
      <c r="AF157" s="214"/>
      <c r="AG157" s="214"/>
      <c r="AH157" s="214"/>
      <c r="AI157" s="214"/>
      <c r="AJ157" s="214"/>
      <c r="AK157" s="214"/>
      <c r="AL157" s="214"/>
      <c r="AM157" s="214"/>
      <c r="AN157" s="214"/>
      <c r="AO157" s="214"/>
      <c r="AP157" s="214"/>
    </row>
    <row r="158" ht="14.25" customHeight="1">
      <c r="A158" s="214"/>
      <c r="B158" s="214"/>
      <c r="C158" s="214"/>
      <c r="D158" s="214"/>
      <c r="E158" s="214"/>
      <c r="F158" s="214"/>
      <c r="G158" s="214"/>
      <c r="H158" s="214"/>
      <c r="I158" s="214"/>
      <c r="J158" s="214"/>
      <c r="K158" s="214"/>
      <c r="L158" s="214"/>
      <c r="M158" s="214"/>
      <c r="N158" s="214"/>
      <c r="O158" s="214"/>
      <c r="P158" s="214"/>
      <c r="Q158" s="214"/>
      <c r="R158" s="214"/>
      <c r="S158" s="214"/>
      <c r="T158" s="214"/>
      <c r="U158" s="214"/>
      <c r="V158" s="214"/>
      <c r="W158" s="214"/>
      <c r="X158" s="214"/>
      <c r="Y158" s="214"/>
      <c r="Z158" s="214"/>
      <c r="AA158" s="214"/>
      <c r="AB158" s="214"/>
      <c r="AC158" s="214"/>
      <c r="AD158" s="214"/>
      <c r="AE158" s="214"/>
      <c r="AF158" s="214"/>
      <c r="AG158" s="214"/>
      <c r="AH158" s="214"/>
      <c r="AI158" s="214"/>
      <c r="AJ158" s="214"/>
      <c r="AK158" s="214"/>
      <c r="AL158" s="214"/>
      <c r="AM158" s="214"/>
      <c r="AN158" s="214"/>
      <c r="AO158" s="214"/>
      <c r="AP158" s="214"/>
    </row>
    <row r="159" ht="14.25" customHeight="1">
      <c r="A159" s="214"/>
      <c r="B159" s="214"/>
      <c r="C159" s="214"/>
      <c r="D159" s="214"/>
      <c r="E159" s="214"/>
      <c r="F159" s="214"/>
      <c r="G159" s="214"/>
      <c r="H159" s="214"/>
      <c r="I159" s="214"/>
      <c r="J159" s="214"/>
      <c r="K159" s="214"/>
      <c r="L159" s="214"/>
      <c r="M159" s="214"/>
      <c r="N159" s="214"/>
      <c r="O159" s="214"/>
      <c r="P159" s="214"/>
      <c r="Q159" s="214"/>
      <c r="R159" s="214"/>
      <c r="S159" s="214"/>
      <c r="T159" s="214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  <c r="AN159" s="214"/>
      <c r="AO159" s="214"/>
      <c r="AP159" s="214"/>
    </row>
    <row r="160" ht="14.25" customHeight="1">
      <c r="A160" s="214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  <c r="AN160" s="214"/>
      <c r="AO160" s="214"/>
      <c r="AP160" s="214"/>
    </row>
    <row r="161" ht="14.25" customHeight="1">
      <c r="A161" s="214"/>
      <c r="B161" s="214"/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  <c r="AN161" s="214"/>
      <c r="AO161" s="214"/>
      <c r="AP161" s="214"/>
    </row>
    <row r="162" ht="14.25" customHeight="1">
      <c r="A162" s="214"/>
      <c r="B162" s="214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  <c r="AN162" s="214"/>
      <c r="AO162" s="214"/>
      <c r="AP162" s="214"/>
    </row>
    <row r="163" ht="14.25" customHeight="1">
      <c r="A163" s="214"/>
      <c r="B163" s="214"/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  <c r="AN163" s="214"/>
      <c r="AO163" s="214"/>
      <c r="AP163" s="214"/>
    </row>
    <row r="164" ht="14.25" customHeight="1">
      <c r="A164" s="214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  <c r="AN164" s="214"/>
      <c r="AO164" s="214"/>
      <c r="AP164" s="214"/>
    </row>
    <row r="165" ht="14.25" customHeight="1">
      <c r="A165" s="214"/>
      <c r="B165" s="214"/>
      <c r="C165" s="214"/>
      <c r="D165" s="214"/>
      <c r="E165" s="214"/>
      <c r="F165" s="214"/>
      <c r="G165" s="214"/>
      <c r="H165" s="214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  <c r="AA165" s="214"/>
      <c r="AB165" s="214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  <c r="AN165" s="214"/>
      <c r="AO165" s="214"/>
      <c r="AP165" s="214"/>
    </row>
    <row r="166" ht="14.25" customHeight="1">
      <c r="A166" s="214"/>
      <c r="B166" s="214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  <c r="AA166" s="214"/>
      <c r="AB166" s="214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  <c r="AN166" s="214"/>
      <c r="AO166" s="214"/>
      <c r="AP166" s="214"/>
    </row>
    <row r="167" ht="14.25" customHeight="1">
      <c r="A167" s="214"/>
      <c r="B167" s="214"/>
      <c r="C167" s="214"/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  <c r="AN167" s="214"/>
      <c r="AO167" s="214"/>
      <c r="AP167" s="214"/>
    </row>
    <row r="168" ht="14.25" customHeight="1">
      <c r="A168" s="214"/>
      <c r="B168" s="214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  <c r="AN168" s="214"/>
      <c r="AO168" s="214"/>
      <c r="AP168" s="214"/>
    </row>
    <row r="169" ht="14.25" customHeight="1">
      <c r="A169" s="214"/>
      <c r="B169" s="214"/>
      <c r="C169" s="214"/>
      <c r="D169" s="214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  <c r="AA169" s="214"/>
      <c r="AB169" s="214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  <c r="AN169" s="214"/>
      <c r="AO169" s="214"/>
      <c r="AP169" s="214"/>
    </row>
    <row r="170" ht="14.25" customHeight="1">
      <c r="A170" s="214"/>
      <c r="B170" s="214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  <c r="AA170" s="214"/>
      <c r="AB170" s="214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  <c r="AN170" s="214"/>
      <c r="AO170" s="214"/>
      <c r="AP170" s="214"/>
    </row>
    <row r="171" ht="14.25" customHeight="1">
      <c r="A171" s="214"/>
      <c r="B171" s="214"/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  <c r="AN171" s="214"/>
      <c r="AO171" s="214"/>
      <c r="AP171" s="214"/>
    </row>
    <row r="172" ht="14.25" customHeight="1">
      <c r="A172" s="214"/>
      <c r="B172" s="214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  <c r="AN172" s="214"/>
      <c r="AO172" s="214"/>
      <c r="AP172" s="214"/>
    </row>
    <row r="173" ht="14.25" customHeight="1">
      <c r="A173" s="214"/>
      <c r="B173" s="214"/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  <c r="AA173" s="214"/>
      <c r="AB173" s="214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  <c r="AN173" s="214"/>
      <c r="AO173" s="214"/>
      <c r="AP173" s="214"/>
    </row>
    <row r="174" ht="14.25" customHeight="1">
      <c r="A174" s="214"/>
      <c r="B174" s="214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  <c r="AA174" s="214"/>
      <c r="AB174" s="214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  <c r="AN174" s="214"/>
      <c r="AO174" s="214"/>
      <c r="AP174" s="214"/>
    </row>
    <row r="175" ht="14.25" customHeight="1">
      <c r="A175" s="214"/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  <c r="AN175" s="214"/>
      <c r="AO175" s="214"/>
      <c r="AP175" s="214"/>
    </row>
    <row r="176" ht="14.25" customHeight="1">
      <c r="A176" s="214"/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  <c r="AN176" s="214"/>
      <c r="AO176" s="214"/>
      <c r="AP176" s="214"/>
    </row>
    <row r="177" ht="14.25" customHeight="1">
      <c r="A177" s="214"/>
      <c r="B177" s="214"/>
      <c r="C177" s="214"/>
      <c r="D177" s="214"/>
      <c r="E177" s="214"/>
      <c r="F177" s="214"/>
      <c r="G177" s="214"/>
      <c r="H177" s="214"/>
      <c r="I177" s="214"/>
      <c r="J177" s="214"/>
      <c r="K177" s="214"/>
      <c r="L177" s="214"/>
      <c r="M177" s="214"/>
      <c r="N177" s="214"/>
      <c r="O177" s="214"/>
      <c r="P177" s="214"/>
      <c r="Q177" s="214"/>
      <c r="R177" s="214"/>
      <c r="S177" s="214"/>
      <c r="T177" s="214"/>
      <c r="U177" s="214"/>
      <c r="V177" s="214"/>
      <c r="W177" s="214"/>
      <c r="X177" s="214"/>
      <c r="Y177" s="214"/>
      <c r="Z177" s="214"/>
      <c r="AA177" s="214"/>
      <c r="AB177" s="214"/>
      <c r="AC177" s="214"/>
      <c r="AD177" s="214"/>
      <c r="AE177" s="214"/>
      <c r="AF177" s="214"/>
      <c r="AG177" s="214"/>
      <c r="AH177" s="214"/>
      <c r="AI177" s="214"/>
      <c r="AJ177" s="214"/>
      <c r="AK177" s="214"/>
      <c r="AL177" s="214"/>
      <c r="AM177" s="214"/>
      <c r="AN177" s="214"/>
      <c r="AO177" s="214"/>
      <c r="AP177" s="214"/>
    </row>
    <row r="178" ht="14.25" customHeight="1">
      <c r="A178" s="214"/>
      <c r="B178" s="214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14"/>
      <c r="N178" s="214"/>
      <c r="O178" s="214"/>
      <c r="P178" s="214"/>
      <c r="Q178" s="214"/>
      <c r="R178" s="214"/>
      <c r="S178" s="214"/>
      <c r="T178" s="214"/>
      <c r="U178" s="214"/>
      <c r="V178" s="214"/>
      <c r="W178" s="214"/>
      <c r="X178" s="214"/>
      <c r="Y178" s="214"/>
      <c r="Z178" s="214"/>
      <c r="AA178" s="214"/>
      <c r="AB178" s="214"/>
      <c r="AC178" s="214"/>
      <c r="AD178" s="214"/>
      <c r="AE178" s="214"/>
      <c r="AF178" s="214"/>
      <c r="AG178" s="214"/>
      <c r="AH178" s="214"/>
      <c r="AI178" s="214"/>
      <c r="AJ178" s="214"/>
      <c r="AK178" s="214"/>
      <c r="AL178" s="214"/>
      <c r="AM178" s="214"/>
      <c r="AN178" s="214"/>
      <c r="AO178" s="214"/>
      <c r="AP178" s="214"/>
    </row>
    <row r="179" ht="14.25" customHeight="1">
      <c r="A179" s="214"/>
      <c r="B179" s="214"/>
      <c r="C179" s="214"/>
      <c r="D179" s="214"/>
      <c r="E179" s="214"/>
      <c r="F179" s="214"/>
      <c r="G179" s="214"/>
      <c r="H179" s="214"/>
      <c r="I179" s="214"/>
      <c r="J179" s="214"/>
      <c r="K179" s="214"/>
      <c r="L179" s="214"/>
      <c r="M179" s="214"/>
      <c r="N179" s="214"/>
      <c r="O179" s="214"/>
      <c r="P179" s="214"/>
      <c r="Q179" s="214"/>
      <c r="R179" s="214"/>
      <c r="S179" s="214"/>
      <c r="T179" s="214"/>
      <c r="U179" s="214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4"/>
      <c r="AJ179" s="214"/>
      <c r="AK179" s="214"/>
      <c r="AL179" s="214"/>
      <c r="AM179" s="214"/>
      <c r="AN179" s="214"/>
      <c r="AO179" s="214"/>
      <c r="AP179" s="214"/>
    </row>
    <row r="180" ht="14.25" customHeight="1">
      <c r="A180" s="214"/>
      <c r="B180" s="214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14"/>
      <c r="N180" s="214"/>
      <c r="O180" s="214"/>
      <c r="P180" s="214"/>
      <c r="Q180" s="214"/>
      <c r="R180" s="214"/>
      <c r="S180" s="214"/>
      <c r="T180" s="214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4"/>
      <c r="AI180" s="214"/>
      <c r="AJ180" s="214"/>
      <c r="AK180" s="214"/>
      <c r="AL180" s="214"/>
      <c r="AM180" s="214"/>
      <c r="AN180" s="214"/>
      <c r="AO180" s="214"/>
      <c r="AP180" s="214"/>
    </row>
    <row r="181" ht="14.25" customHeight="1">
      <c r="A181" s="214"/>
      <c r="B181" s="214"/>
      <c r="C181" s="214"/>
      <c r="D181" s="214"/>
      <c r="E181" s="214"/>
      <c r="F181" s="214"/>
      <c r="G181" s="214"/>
      <c r="H181" s="214"/>
      <c r="I181" s="214"/>
      <c r="J181" s="214"/>
      <c r="K181" s="214"/>
      <c r="L181" s="214"/>
      <c r="M181" s="214"/>
      <c r="N181" s="214"/>
      <c r="O181" s="214"/>
      <c r="P181" s="214"/>
      <c r="Q181" s="214"/>
      <c r="R181" s="214"/>
      <c r="S181" s="214"/>
      <c r="T181" s="214"/>
      <c r="U181" s="214"/>
      <c r="V181" s="214"/>
      <c r="W181" s="214"/>
      <c r="X181" s="214"/>
      <c r="Y181" s="214"/>
      <c r="Z181" s="214"/>
      <c r="AA181" s="214"/>
      <c r="AB181" s="214"/>
      <c r="AC181" s="214"/>
      <c r="AD181" s="214"/>
      <c r="AE181" s="214"/>
      <c r="AF181" s="214"/>
      <c r="AG181" s="214"/>
      <c r="AH181" s="214"/>
      <c r="AI181" s="214"/>
      <c r="AJ181" s="214"/>
      <c r="AK181" s="214"/>
      <c r="AL181" s="214"/>
      <c r="AM181" s="214"/>
      <c r="AN181" s="214"/>
      <c r="AO181" s="214"/>
      <c r="AP181" s="214"/>
    </row>
    <row r="182" ht="14.25" customHeight="1">
      <c r="A182" s="214"/>
      <c r="B182" s="214"/>
      <c r="C182" s="214"/>
      <c r="D182" s="214"/>
      <c r="E182" s="214"/>
      <c r="F182" s="214"/>
      <c r="G182" s="214"/>
      <c r="H182" s="214"/>
      <c r="I182" s="214"/>
      <c r="J182" s="214"/>
      <c r="K182" s="214"/>
      <c r="L182" s="214"/>
      <c r="M182" s="214"/>
      <c r="N182" s="214"/>
      <c r="O182" s="214"/>
      <c r="P182" s="214"/>
      <c r="Q182" s="214"/>
      <c r="R182" s="214"/>
      <c r="S182" s="214"/>
      <c r="T182" s="214"/>
      <c r="U182" s="214"/>
      <c r="V182" s="214"/>
      <c r="W182" s="214"/>
      <c r="X182" s="214"/>
      <c r="Y182" s="214"/>
      <c r="Z182" s="214"/>
      <c r="AA182" s="214"/>
      <c r="AB182" s="214"/>
      <c r="AC182" s="214"/>
      <c r="AD182" s="214"/>
      <c r="AE182" s="214"/>
      <c r="AF182" s="214"/>
      <c r="AG182" s="214"/>
      <c r="AH182" s="214"/>
      <c r="AI182" s="214"/>
      <c r="AJ182" s="214"/>
      <c r="AK182" s="214"/>
      <c r="AL182" s="214"/>
      <c r="AM182" s="214"/>
      <c r="AN182" s="214"/>
      <c r="AO182" s="214"/>
      <c r="AP182" s="214"/>
    </row>
    <row r="183" ht="14.25" customHeight="1">
      <c r="A183" s="214"/>
      <c r="B183" s="214"/>
      <c r="C183" s="214"/>
      <c r="D183" s="214"/>
      <c r="E183" s="214"/>
      <c r="F183" s="214"/>
      <c r="G183" s="214"/>
      <c r="H183" s="214"/>
      <c r="I183" s="214"/>
      <c r="J183" s="214"/>
      <c r="K183" s="214"/>
      <c r="L183" s="214"/>
      <c r="M183" s="214"/>
      <c r="N183" s="214"/>
      <c r="O183" s="214"/>
      <c r="P183" s="214"/>
      <c r="Q183" s="214"/>
      <c r="R183" s="214"/>
      <c r="S183" s="214"/>
      <c r="T183" s="214"/>
      <c r="U183" s="214"/>
      <c r="V183" s="214"/>
      <c r="W183" s="214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14"/>
      <c r="AI183" s="214"/>
      <c r="AJ183" s="214"/>
      <c r="AK183" s="214"/>
      <c r="AL183" s="214"/>
      <c r="AM183" s="214"/>
      <c r="AN183" s="214"/>
      <c r="AO183" s="214"/>
      <c r="AP183" s="214"/>
    </row>
    <row r="184" ht="14.2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</row>
    <row r="185" ht="14.25" customHeight="1">
      <c r="A185" s="214"/>
      <c r="B185" s="214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14"/>
      <c r="AI185" s="214"/>
      <c r="AJ185" s="214"/>
      <c r="AK185" s="214"/>
      <c r="AL185" s="214"/>
      <c r="AM185" s="214"/>
      <c r="AN185" s="214"/>
      <c r="AO185" s="214"/>
      <c r="AP185" s="214"/>
    </row>
    <row r="186" ht="14.25" customHeight="1">
      <c r="A186" s="214"/>
      <c r="B186" s="214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14"/>
      <c r="N186" s="214"/>
      <c r="O186" s="214"/>
      <c r="P186" s="214"/>
      <c r="Q186" s="214"/>
      <c r="R186" s="214"/>
      <c r="S186" s="214"/>
      <c r="T186" s="214"/>
      <c r="U186" s="214"/>
      <c r="V186" s="214"/>
      <c r="W186" s="214"/>
      <c r="X186" s="214"/>
      <c r="Y186" s="214"/>
      <c r="Z186" s="214"/>
      <c r="AA186" s="214"/>
      <c r="AB186" s="214"/>
      <c r="AC186" s="214"/>
      <c r="AD186" s="214"/>
      <c r="AE186" s="214"/>
      <c r="AF186" s="214"/>
      <c r="AG186" s="214"/>
      <c r="AH186" s="214"/>
      <c r="AI186" s="214"/>
      <c r="AJ186" s="214"/>
      <c r="AK186" s="214"/>
      <c r="AL186" s="214"/>
      <c r="AM186" s="214"/>
      <c r="AN186" s="214"/>
      <c r="AO186" s="214"/>
      <c r="AP186" s="214"/>
    </row>
    <row r="187" ht="14.25" customHeight="1">
      <c r="A187" s="214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4"/>
      <c r="AJ187" s="214"/>
      <c r="AK187" s="214"/>
      <c r="AL187" s="214"/>
      <c r="AM187" s="214"/>
      <c r="AN187" s="214"/>
      <c r="AO187" s="214"/>
      <c r="AP187" s="214"/>
    </row>
    <row r="188" ht="14.25" customHeight="1">
      <c r="A188" s="214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</row>
    <row r="189" ht="14.25" customHeight="1">
      <c r="A189" s="214"/>
      <c r="B189" s="214"/>
      <c r="C189" s="214"/>
      <c r="D189" s="214"/>
      <c r="E189" s="214"/>
      <c r="F189" s="214"/>
      <c r="G189" s="214"/>
      <c r="H189" s="214"/>
      <c r="I189" s="214"/>
      <c r="J189" s="214"/>
      <c r="K189" s="214"/>
      <c r="L189" s="214"/>
      <c r="M189" s="214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214"/>
      <c r="AI189" s="214"/>
      <c r="AJ189" s="214"/>
      <c r="AK189" s="214"/>
      <c r="AL189" s="214"/>
      <c r="AM189" s="214"/>
      <c r="AN189" s="214"/>
      <c r="AO189" s="214"/>
      <c r="AP189" s="214"/>
    </row>
    <row r="190" ht="14.25" customHeight="1">
      <c r="A190" s="214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</row>
    <row r="191" ht="14.25" customHeight="1">
      <c r="A191" s="214"/>
      <c r="B191" s="214"/>
      <c r="C191" s="214"/>
      <c r="D191" s="214"/>
      <c r="E191" s="214"/>
      <c r="F191" s="214"/>
      <c r="G191" s="214"/>
      <c r="H191" s="214"/>
      <c r="I191" s="214"/>
      <c r="J191" s="214"/>
      <c r="K191" s="214"/>
      <c r="L191" s="214"/>
      <c r="M191" s="214"/>
      <c r="N191" s="214"/>
      <c r="O191" s="214"/>
      <c r="P191" s="214"/>
      <c r="Q191" s="214"/>
      <c r="R191" s="214"/>
      <c r="S191" s="214"/>
      <c r="T191" s="214"/>
      <c r="U191" s="214"/>
      <c r="V191" s="214"/>
      <c r="W191" s="214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14"/>
      <c r="AI191" s="214"/>
      <c r="AJ191" s="214"/>
      <c r="AK191" s="214"/>
      <c r="AL191" s="214"/>
      <c r="AM191" s="214"/>
      <c r="AN191" s="214"/>
      <c r="AO191" s="214"/>
      <c r="AP191" s="214"/>
    </row>
    <row r="192" ht="14.25" customHeight="1">
      <c r="A192" s="214"/>
      <c r="B192" s="214"/>
      <c r="C192" s="214"/>
      <c r="D192" s="214"/>
      <c r="E192" s="214"/>
      <c r="F192" s="214"/>
      <c r="G192" s="214"/>
      <c r="H192" s="214"/>
      <c r="I192" s="214"/>
      <c r="J192" s="214"/>
      <c r="K192" s="214"/>
      <c r="L192" s="214"/>
      <c r="M192" s="214"/>
      <c r="N192" s="214"/>
      <c r="O192" s="214"/>
      <c r="P192" s="214"/>
      <c r="Q192" s="214"/>
      <c r="R192" s="214"/>
      <c r="S192" s="214"/>
      <c r="T192" s="214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4"/>
      <c r="AI192" s="214"/>
      <c r="AJ192" s="214"/>
      <c r="AK192" s="214"/>
      <c r="AL192" s="214"/>
      <c r="AM192" s="214"/>
      <c r="AN192" s="214"/>
      <c r="AO192" s="214"/>
      <c r="AP192" s="214"/>
    </row>
    <row r="193" ht="14.25" customHeight="1">
      <c r="A193" s="214"/>
      <c r="B193" s="214"/>
      <c r="C193" s="214"/>
      <c r="D193" s="214"/>
      <c r="E193" s="214"/>
      <c r="F193" s="214"/>
      <c r="G193" s="214"/>
      <c r="H193" s="214"/>
      <c r="I193" s="214"/>
      <c r="J193" s="214"/>
      <c r="K193" s="214"/>
      <c r="L193" s="214"/>
      <c r="M193" s="214"/>
      <c r="N193" s="214"/>
      <c r="O193" s="214"/>
      <c r="P193" s="214"/>
      <c r="Q193" s="214"/>
      <c r="R193" s="214"/>
      <c r="S193" s="214"/>
      <c r="T193" s="214"/>
      <c r="U193" s="214"/>
      <c r="V193" s="214"/>
      <c r="W193" s="214"/>
      <c r="X193" s="214"/>
      <c r="Y193" s="214"/>
      <c r="Z193" s="214"/>
      <c r="AA193" s="214"/>
      <c r="AB193" s="214"/>
      <c r="AC193" s="214"/>
      <c r="AD193" s="214"/>
      <c r="AE193" s="214"/>
      <c r="AF193" s="214"/>
      <c r="AG193" s="214"/>
      <c r="AH193" s="214"/>
      <c r="AI193" s="214"/>
      <c r="AJ193" s="214"/>
      <c r="AK193" s="214"/>
      <c r="AL193" s="214"/>
      <c r="AM193" s="214"/>
      <c r="AN193" s="214"/>
      <c r="AO193" s="214"/>
      <c r="AP193" s="214"/>
    </row>
    <row r="194" ht="14.25" customHeight="1">
      <c r="A194" s="214"/>
      <c r="B194" s="214"/>
      <c r="C194" s="214"/>
      <c r="D194" s="214"/>
      <c r="E194" s="214"/>
      <c r="F194" s="214"/>
      <c r="G194" s="214"/>
      <c r="H194" s="214"/>
      <c r="I194" s="214"/>
      <c r="J194" s="214"/>
      <c r="K194" s="214"/>
      <c r="L194" s="214"/>
      <c r="M194" s="214"/>
      <c r="N194" s="214"/>
      <c r="O194" s="214"/>
      <c r="P194" s="214"/>
      <c r="Q194" s="214"/>
      <c r="R194" s="214"/>
      <c r="S194" s="214"/>
      <c r="T194" s="214"/>
      <c r="U194" s="214"/>
      <c r="V194" s="214"/>
      <c r="W194" s="214"/>
      <c r="X194" s="214"/>
      <c r="Y194" s="214"/>
      <c r="Z194" s="214"/>
      <c r="AA194" s="214"/>
      <c r="AB194" s="214"/>
      <c r="AC194" s="214"/>
      <c r="AD194" s="214"/>
      <c r="AE194" s="214"/>
      <c r="AF194" s="214"/>
      <c r="AG194" s="214"/>
      <c r="AH194" s="214"/>
      <c r="AI194" s="214"/>
      <c r="AJ194" s="214"/>
      <c r="AK194" s="214"/>
      <c r="AL194" s="214"/>
      <c r="AM194" s="214"/>
      <c r="AN194" s="214"/>
      <c r="AO194" s="214"/>
      <c r="AP194" s="214"/>
    </row>
    <row r="195" ht="14.25" customHeight="1">
      <c r="A195" s="214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4"/>
      <c r="AJ195" s="214"/>
      <c r="AK195" s="214"/>
      <c r="AL195" s="214"/>
      <c r="AM195" s="214"/>
      <c r="AN195" s="214"/>
      <c r="AO195" s="214"/>
      <c r="AP195" s="214"/>
    </row>
    <row r="196" ht="14.25" customHeight="1">
      <c r="A196" s="214"/>
      <c r="B196" s="214"/>
      <c r="C196" s="214"/>
      <c r="D196" s="214"/>
      <c r="E196" s="214"/>
      <c r="F196" s="214"/>
      <c r="G196" s="214"/>
      <c r="H196" s="214"/>
      <c r="I196" s="214"/>
      <c r="J196" s="214"/>
      <c r="K196" s="214"/>
      <c r="L196" s="214"/>
      <c r="M196" s="214"/>
      <c r="N196" s="214"/>
      <c r="O196" s="214"/>
      <c r="P196" s="214"/>
      <c r="Q196" s="214"/>
      <c r="R196" s="214"/>
      <c r="S196" s="214"/>
      <c r="T196" s="214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  <c r="AK196" s="214"/>
      <c r="AL196" s="214"/>
      <c r="AM196" s="214"/>
      <c r="AN196" s="214"/>
      <c r="AO196" s="214"/>
      <c r="AP196" s="214"/>
    </row>
    <row r="197" ht="14.25" customHeight="1">
      <c r="A197" s="214"/>
      <c r="B197" s="214"/>
      <c r="C197" s="214"/>
      <c r="D197" s="214"/>
      <c r="E197" s="214"/>
      <c r="F197" s="214"/>
      <c r="G197" s="214"/>
      <c r="H197" s="214"/>
      <c r="I197" s="214"/>
      <c r="J197" s="214"/>
      <c r="K197" s="214"/>
      <c r="L197" s="214"/>
      <c r="M197" s="214"/>
      <c r="N197" s="214"/>
      <c r="O197" s="214"/>
      <c r="P197" s="214"/>
      <c r="Q197" s="214"/>
      <c r="R197" s="214"/>
      <c r="S197" s="214"/>
      <c r="T197" s="214"/>
      <c r="U197" s="214"/>
      <c r="V197" s="214"/>
      <c r="W197" s="214"/>
      <c r="X197" s="214"/>
      <c r="Y197" s="214"/>
      <c r="Z197" s="214"/>
      <c r="AA197" s="214"/>
      <c r="AB197" s="214"/>
      <c r="AC197" s="214"/>
      <c r="AD197" s="214"/>
      <c r="AE197" s="214"/>
      <c r="AF197" s="214"/>
      <c r="AG197" s="214"/>
      <c r="AH197" s="214"/>
      <c r="AI197" s="214"/>
      <c r="AJ197" s="214"/>
      <c r="AK197" s="214"/>
      <c r="AL197" s="214"/>
      <c r="AM197" s="214"/>
      <c r="AN197" s="214"/>
      <c r="AO197" s="214"/>
      <c r="AP197" s="214"/>
    </row>
    <row r="198" ht="14.25" customHeight="1">
      <c r="A198" s="214"/>
      <c r="B198" s="214"/>
      <c r="C198" s="214"/>
      <c r="D198" s="214"/>
      <c r="E198" s="214"/>
      <c r="F198" s="214"/>
      <c r="G198" s="214"/>
      <c r="H198" s="214"/>
      <c r="I198" s="214"/>
      <c r="J198" s="214"/>
      <c r="K198" s="214"/>
      <c r="L198" s="214"/>
      <c r="M198" s="214"/>
      <c r="N198" s="214"/>
      <c r="O198" s="214"/>
      <c r="P198" s="214"/>
      <c r="Q198" s="214"/>
      <c r="R198" s="214"/>
      <c r="S198" s="214"/>
      <c r="T198" s="214"/>
      <c r="U198" s="214"/>
      <c r="V198" s="214"/>
      <c r="W198" s="214"/>
      <c r="X198" s="214"/>
      <c r="Y198" s="214"/>
      <c r="Z198" s="214"/>
      <c r="AA198" s="214"/>
      <c r="AB198" s="214"/>
      <c r="AC198" s="214"/>
      <c r="AD198" s="214"/>
      <c r="AE198" s="214"/>
      <c r="AF198" s="214"/>
      <c r="AG198" s="214"/>
      <c r="AH198" s="214"/>
      <c r="AI198" s="214"/>
      <c r="AJ198" s="214"/>
      <c r="AK198" s="214"/>
      <c r="AL198" s="214"/>
      <c r="AM198" s="214"/>
      <c r="AN198" s="214"/>
      <c r="AO198" s="214"/>
      <c r="AP198" s="214"/>
    </row>
    <row r="199" ht="14.25" customHeight="1">
      <c r="A199" s="214"/>
      <c r="B199" s="214"/>
      <c r="C199" s="214"/>
      <c r="D199" s="214"/>
      <c r="E199" s="214"/>
      <c r="F199" s="214"/>
      <c r="G199" s="214"/>
      <c r="H199" s="214"/>
      <c r="I199" s="214"/>
      <c r="J199" s="214"/>
      <c r="K199" s="214"/>
      <c r="L199" s="214"/>
      <c r="M199" s="214"/>
      <c r="N199" s="214"/>
      <c r="O199" s="214"/>
      <c r="P199" s="214"/>
      <c r="Q199" s="214"/>
      <c r="R199" s="214"/>
      <c r="S199" s="214"/>
      <c r="T199" s="214"/>
      <c r="U199" s="214"/>
      <c r="V199" s="214"/>
      <c r="W199" s="214"/>
      <c r="X199" s="214"/>
      <c r="Y199" s="214"/>
      <c r="Z199" s="214"/>
      <c r="AA199" s="214"/>
      <c r="AB199" s="214"/>
      <c r="AC199" s="214"/>
      <c r="AD199" s="214"/>
      <c r="AE199" s="214"/>
      <c r="AF199" s="214"/>
      <c r="AG199" s="214"/>
      <c r="AH199" s="214"/>
      <c r="AI199" s="214"/>
      <c r="AJ199" s="214"/>
      <c r="AK199" s="214"/>
      <c r="AL199" s="214"/>
      <c r="AM199" s="214"/>
      <c r="AN199" s="214"/>
      <c r="AO199" s="214"/>
      <c r="AP199" s="214"/>
    </row>
    <row r="200" ht="14.25" customHeight="1">
      <c r="A200" s="214"/>
      <c r="B200" s="214"/>
      <c r="C200" s="214"/>
      <c r="D200" s="214"/>
      <c r="E200" s="214"/>
      <c r="F200" s="214"/>
      <c r="G200" s="214"/>
      <c r="H200" s="214"/>
      <c r="I200" s="214"/>
      <c r="J200" s="214"/>
      <c r="K200" s="214"/>
      <c r="L200" s="214"/>
      <c r="M200" s="214"/>
      <c r="N200" s="214"/>
      <c r="O200" s="214"/>
      <c r="P200" s="214"/>
      <c r="Q200" s="214"/>
      <c r="R200" s="214"/>
      <c r="S200" s="214"/>
      <c r="T200" s="214"/>
      <c r="U200" s="214"/>
      <c r="V200" s="214"/>
      <c r="W200" s="214"/>
      <c r="X200" s="214"/>
      <c r="Y200" s="214"/>
      <c r="Z200" s="214"/>
      <c r="AA200" s="214"/>
      <c r="AB200" s="214"/>
      <c r="AC200" s="214"/>
      <c r="AD200" s="214"/>
      <c r="AE200" s="214"/>
      <c r="AF200" s="214"/>
      <c r="AG200" s="214"/>
      <c r="AH200" s="214"/>
      <c r="AI200" s="214"/>
      <c r="AJ200" s="214"/>
      <c r="AK200" s="214"/>
      <c r="AL200" s="214"/>
      <c r="AM200" s="214"/>
      <c r="AN200" s="214"/>
      <c r="AO200" s="214"/>
      <c r="AP200" s="214"/>
    </row>
    <row r="201" ht="14.25" customHeight="1">
      <c r="A201" s="214"/>
      <c r="B201" s="214"/>
      <c r="C201" s="214"/>
      <c r="D201" s="214"/>
      <c r="E201" s="214"/>
      <c r="F201" s="214"/>
      <c r="G201" s="214"/>
      <c r="H201" s="214"/>
      <c r="I201" s="214"/>
      <c r="J201" s="214"/>
      <c r="K201" s="214"/>
      <c r="L201" s="214"/>
      <c r="M201" s="214"/>
      <c r="N201" s="214"/>
      <c r="O201" s="214"/>
      <c r="P201" s="214"/>
      <c r="Q201" s="214"/>
      <c r="R201" s="214"/>
      <c r="S201" s="214"/>
      <c r="T201" s="214"/>
      <c r="U201" s="214"/>
      <c r="V201" s="214"/>
      <c r="W201" s="214"/>
      <c r="X201" s="214"/>
      <c r="Y201" s="214"/>
      <c r="Z201" s="214"/>
      <c r="AA201" s="214"/>
      <c r="AB201" s="214"/>
      <c r="AC201" s="214"/>
      <c r="AD201" s="214"/>
      <c r="AE201" s="214"/>
      <c r="AF201" s="214"/>
      <c r="AG201" s="214"/>
      <c r="AH201" s="214"/>
      <c r="AI201" s="214"/>
      <c r="AJ201" s="214"/>
      <c r="AK201" s="214"/>
      <c r="AL201" s="214"/>
      <c r="AM201" s="214"/>
      <c r="AN201" s="214"/>
      <c r="AO201" s="214"/>
      <c r="AP201" s="214"/>
    </row>
    <row r="202" ht="14.25" customHeight="1">
      <c r="A202" s="214"/>
      <c r="B202" s="214"/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214"/>
      <c r="R202" s="214"/>
      <c r="S202" s="214"/>
      <c r="T202" s="214"/>
      <c r="U202" s="214"/>
      <c r="V202" s="214"/>
      <c r="W202" s="214"/>
      <c r="X202" s="214"/>
      <c r="Y202" s="214"/>
      <c r="Z202" s="214"/>
      <c r="AA202" s="214"/>
      <c r="AB202" s="214"/>
      <c r="AC202" s="214"/>
      <c r="AD202" s="214"/>
      <c r="AE202" s="214"/>
      <c r="AF202" s="214"/>
      <c r="AG202" s="214"/>
      <c r="AH202" s="214"/>
      <c r="AI202" s="214"/>
      <c r="AJ202" s="214"/>
      <c r="AK202" s="214"/>
      <c r="AL202" s="214"/>
      <c r="AM202" s="214"/>
      <c r="AN202" s="214"/>
      <c r="AO202" s="214"/>
      <c r="AP202" s="214"/>
    </row>
    <row r="203" ht="14.25" customHeight="1">
      <c r="A203" s="214"/>
      <c r="B203" s="214"/>
      <c r="C203" s="214"/>
      <c r="D203" s="214"/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  <c r="R203" s="214"/>
      <c r="S203" s="214"/>
      <c r="T203" s="214"/>
      <c r="U203" s="214"/>
      <c r="V203" s="214"/>
      <c r="W203" s="214"/>
      <c r="X203" s="214"/>
      <c r="Y203" s="214"/>
      <c r="Z203" s="214"/>
      <c r="AA203" s="214"/>
      <c r="AB203" s="214"/>
      <c r="AC203" s="214"/>
      <c r="AD203" s="214"/>
      <c r="AE203" s="214"/>
      <c r="AF203" s="214"/>
      <c r="AG203" s="214"/>
      <c r="AH203" s="214"/>
      <c r="AI203" s="214"/>
      <c r="AJ203" s="214"/>
      <c r="AK203" s="214"/>
      <c r="AL203" s="214"/>
      <c r="AM203" s="214"/>
      <c r="AN203" s="214"/>
      <c r="AO203" s="214"/>
      <c r="AP203" s="214"/>
    </row>
    <row r="204" ht="14.25" customHeight="1">
      <c r="A204" s="214"/>
      <c r="B204" s="214"/>
      <c r="C204" s="214"/>
      <c r="D204" s="214"/>
      <c r="E204" s="214"/>
      <c r="F204" s="214"/>
      <c r="G204" s="214"/>
      <c r="H204" s="214"/>
      <c r="I204" s="214"/>
      <c r="J204" s="214"/>
      <c r="K204" s="214"/>
      <c r="L204" s="214"/>
      <c r="M204" s="214"/>
      <c r="N204" s="214"/>
      <c r="O204" s="214"/>
      <c r="P204" s="214"/>
      <c r="Q204" s="214"/>
      <c r="R204" s="214"/>
      <c r="S204" s="214"/>
      <c r="T204" s="214"/>
      <c r="U204" s="214"/>
      <c r="V204" s="214"/>
      <c r="W204" s="214"/>
      <c r="X204" s="214"/>
      <c r="Y204" s="214"/>
      <c r="Z204" s="214"/>
      <c r="AA204" s="214"/>
      <c r="AB204" s="214"/>
      <c r="AC204" s="214"/>
      <c r="AD204" s="214"/>
      <c r="AE204" s="214"/>
      <c r="AF204" s="214"/>
      <c r="AG204" s="214"/>
      <c r="AH204" s="214"/>
      <c r="AI204" s="214"/>
      <c r="AJ204" s="214"/>
      <c r="AK204" s="214"/>
      <c r="AL204" s="214"/>
      <c r="AM204" s="214"/>
      <c r="AN204" s="214"/>
      <c r="AO204" s="214"/>
      <c r="AP204" s="214"/>
    </row>
    <row r="205" ht="14.25" customHeight="1">
      <c r="A205" s="214"/>
      <c r="B205" s="214"/>
      <c r="C205" s="214"/>
      <c r="D205" s="214"/>
      <c r="E205" s="214"/>
      <c r="F205" s="214"/>
      <c r="G205" s="214"/>
      <c r="H205" s="214"/>
      <c r="I205" s="214"/>
      <c r="J205" s="214"/>
      <c r="K205" s="214"/>
      <c r="L205" s="214"/>
      <c r="M205" s="214"/>
      <c r="N205" s="214"/>
      <c r="O205" s="214"/>
      <c r="P205" s="214"/>
      <c r="Q205" s="214"/>
      <c r="R205" s="214"/>
      <c r="S205" s="214"/>
      <c r="T205" s="214"/>
      <c r="U205" s="214"/>
      <c r="V205" s="214"/>
      <c r="W205" s="214"/>
      <c r="X205" s="214"/>
      <c r="Y205" s="214"/>
      <c r="Z205" s="214"/>
      <c r="AA205" s="214"/>
      <c r="AB205" s="214"/>
      <c r="AC205" s="214"/>
      <c r="AD205" s="214"/>
      <c r="AE205" s="214"/>
      <c r="AF205" s="214"/>
      <c r="AG205" s="214"/>
      <c r="AH205" s="214"/>
      <c r="AI205" s="214"/>
      <c r="AJ205" s="214"/>
      <c r="AK205" s="214"/>
      <c r="AL205" s="214"/>
      <c r="AM205" s="214"/>
      <c r="AN205" s="214"/>
      <c r="AO205" s="214"/>
      <c r="AP205" s="214"/>
    </row>
    <row r="206" ht="14.25" customHeight="1">
      <c r="A206" s="214"/>
      <c r="B206" s="214"/>
      <c r="C206" s="214"/>
      <c r="D206" s="214"/>
      <c r="E206" s="214"/>
      <c r="F206" s="214"/>
      <c r="G206" s="214"/>
      <c r="H206" s="214"/>
      <c r="I206" s="214"/>
      <c r="J206" s="214"/>
      <c r="K206" s="214"/>
      <c r="L206" s="214"/>
      <c r="M206" s="214"/>
      <c r="N206" s="214"/>
      <c r="O206" s="214"/>
      <c r="P206" s="214"/>
      <c r="Q206" s="214"/>
      <c r="R206" s="214"/>
      <c r="S206" s="214"/>
      <c r="T206" s="214"/>
      <c r="U206" s="214"/>
      <c r="V206" s="214"/>
      <c r="W206" s="214"/>
      <c r="X206" s="214"/>
      <c r="Y206" s="214"/>
      <c r="Z206" s="214"/>
      <c r="AA206" s="214"/>
      <c r="AB206" s="214"/>
      <c r="AC206" s="214"/>
      <c r="AD206" s="214"/>
      <c r="AE206" s="214"/>
      <c r="AF206" s="214"/>
      <c r="AG206" s="214"/>
      <c r="AH206" s="214"/>
      <c r="AI206" s="214"/>
      <c r="AJ206" s="214"/>
      <c r="AK206" s="214"/>
      <c r="AL206" s="214"/>
      <c r="AM206" s="214"/>
      <c r="AN206" s="214"/>
      <c r="AO206" s="214"/>
      <c r="AP206" s="214"/>
    </row>
    <row r="207" ht="14.25" customHeight="1">
      <c r="A207" s="214"/>
      <c r="B207" s="214"/>
      <c r="C207" s="214"/>
      <c r="D207" s="214"/>
      <c r="E207" s="214"/>
      <c r="F207" s="214"/>
      <c r="G207" s="214"/>
      <c r="H207" s="214"/>
      <c r="I207" s="214"/>
      <c r="J207" s="214"/>
      <c r="K207" s="214"/>
      <c r="L207" s="214"/>
      <c r="M207" s="214"/>
      <c r="N207" s="214"/>
      <c r="O207" s="214"/>
      <c r="P207" s="214"/>
      <c r="Q207" s="214"/>
      <c r="R207" s="214"/>
      <c r="S207" s="214"/>
      <c r="T207" s="214"/>
      <c r="U207" s="214"/>
      <c r="V207" s="214"/>
      <c r="W207" s="214"/>
      <c r="X207" s="214"/>
      <c r="Y207" s="214"/>
      <c r="Z207" s="214"/>
      <c r="AA207" s="214"/>
      <c r="AB207" s="214"/>
      <c r="AC207" s="214"/>
      <c r="AD207" s="214"/>
      <c r="AE207" s="214"/>
      <c r="AF207" s="214"/>
      <c r="AG207" s="214"/>
      <c r="AH207" s="214"/>
      <c r="AI207" s="214"/>
      <c r="AJ207" s="214"/>
      <c r="AK207" s="214"/>
      <c r="AL207" s="214"/>
      <c r="AM207" s="214"/>
      <c r="AN207" s="214"/>
      <c r="AO207" s="214"/>
      <c r="AP207" s="214"/>
    </row>
    <row r="208" ht="14.25" customHeight="1">
      <c r="A208" s="214"/>
      <c r="B208" s="214"/>
      <c r="C208" s="214"/>
      <c r="D208" s="214"/>
      <c r="E208" s="214"/>
      <c r="F208" s="214"/>
      <c r="G208" s="214"/>
      <c r="H208" s="214"/>
      <c r="I208" s="214"/>
      <c r="J208" s="214"/>
      <c r="K208" s="214"/>
      <c r="L208" s="214"/>
      <c r="M208" s="214"/>
      <c r="N208" s="214"/>
      <c r="O208" s="214"/>
      <c r="P208" s="214"/>
      <c r="Q208" s="214"/>
      <c r="R208" s="214"/>
      <c r="S208" s="214"/>
      <c r="T208" s="214"/>
      <c r="U208" s="214"/>
      <c r="V208" s="214"/>
      <c r="W208" s="214"/>
      <c r="X208" s="214"/>
      <c r="Y208" s="214"/>
      <c r="Z208" s="214"/>
      <c r="AA208" s="214"/>
      <c r="AB208" s="214"/>
      <c r="AC208" s="214"/>
      <c r="AD208" s="214"/>
      <c r="AE208" s="214"/>
      <c r="AF208" s="214"/>
      <c r="AG208" s="214"/>
      <c r="AH208" s="214"/>
      <c r="AI208" s="214"/>
      <c r="AJ208" s="214"/>
      <c r="AK208" s="214"/>
      <c r="AL208" s="214"/>
      <c r="AM208" s="214"/>
      <c r="AN208" s="214"/>
      <c r="AO208" s="214"/>
      <c r="AP208" s="214"/>
    </row>
    <row r="209" ht="14.25" customHeight="1">
      <c r="A209" s="214"/>
      <c r="B209" s="214"/>
      <c r="C209" s="214"/>
      <c r="D209" s="214"/>
      <c r="E209" s="214"/>
      <c r="F209" s="214"/>
      <c r="G209" s="214"/>
      <c r="H209" s="214"/>
      <c r="I209" s="214"/>
      <c r="J209" s="214"/>
      <c r="K209" s="214"/>
      <c r="L209" s="214"/>
      <c r="M209" s="214"/>
      <c r="N209" s="214"/>
      <c r="O209" s="214"/>
      <c r="P209" s="214"/>
      <c r="Q209" s="214"/>
      <c r="R209" s="214"/>
      <c r="S209" s="214"/>
      <c r="T209" s="214"/>
      <c r="U209" s="214"/>
      <c r="V209" s="214"/>
      <c r="W209" s="214"/>
      <c r="X209" s="214"/>
      <c r="Y209" s="214"/>
      <c r="Z209" s="214"/>
      <c r="AA209" s="214"/>
      <c r="AB209" s="214"/>
      <c r="AC209" s="214"/>
      <c r="AD209" s="214"/>
      <c r="AE209" s="214"/>
      <c r="AF209" s="214"/>
      <c r="AG209" s="214"/>
      <c r="AH209" s="214"/>
      <c r="AI209" s="214"/>
      <c r="AJ209" s="214"/>
      <c r="AK209" s="214"/>
      <c r="AL209" s="214"/>
      <c r="AM209" s="214"/>
      <c r="AN209" s="214"/>
      <c r="AO209" s="214"/>
      <c r="AP209" s="214"/>
    </row>
    <row r="210" ht="14.25" customHeight="1">
      <c r="A210" s="214"/>
      <c r="B210" s="214"/>
      <c r="C210" s="214"/>
      <c r="D210" s="214"/>
      <c r="E210" s="214"/>
      <c r="F210" s="214"/>
      <c r="G210" s="214"/>
      <c r="H210" s="214"/>
      <c r="I210" s="214"/>
      <c r="J210" s="214"/>
      <c r="K210" s="214"/>
      <c r="L210" s="214"/>
      <c r="M210" s="214"/>
      <c r="N210" s="214"/>
      <c r="O210" s="214"/>
      <c r="P210" s="214"/>
      <c r="Q210" s="214"/>
      <c r="R210" s="214"/>
      <c r="S210" s="214"/>
      <c r="T210" s="214"/>
      <c r="U210" s="214"/>
      <c r="V210" s="214"/>
      <c r="W210" s="214"/>
      <c r="X210" s="214"/>
      <c r="Y210" s="214"/>
      <c r="Z210" s="214"/>
      <c r="AA210" s="214"/>
      <c r="AB210" s="214"/>
      <c r="AC210" s="214"/>
      <c r="AD210" s="214"/>
      <c r="AE210" s="214"/>
      <c r="AF210" s="214"/>
      <c r="AG210" s="214"/>
      <c r="AH210" s="214"/>
      <c r="AI210" s="214"/>
      <c r="AJ210" s="214"/>
      <c r="AK210" s="214"/>
      <c r="AL210" s="214"/>
      <c r="AM210" s="214"/>
      <c r="AN210" s="214"/>
      <c r="AO210" s="214"/>
      <c r="AP210" s="214"/>
    </row>
    <row r="211" ht="14.25" customHeight="1">
      <c r="A211" s="214"/>
      <c r="B211" s="214"/>
      <c r="C211" s="214"/>
      <c r="D211" s="214"/>
      <c r="E211" s="214"/>
      <c r="F211" s="214"/>
      <c r="G211" s="214"/>
      <c r="H211" s="214"/>
      <c r="I211" s="214"/>
      <c r="J211" s="214"/>
      <c r="K211" s="214"/>
      <c r="L211" s="214"/>
      <c r="M211" s="214"/>
      <c r="N211" s="214"/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/>
      <c r="Z211" s="214"/>
      <c r="AA211" s="214"/>
      <c r="AB211" s="214"/>
      <c r="AC211" s="214"/>
      <c r="AD211" s="214"/>
      <c r="AE211" s="214"/>
      <c r="AF211" s="214"/>
      <c r="AG211" s="214"/>
      <c r="AH211" s="214"/>
      <c r="AI211" s="214"/>
      <c r="AJ211" s="214"/>
      <c r="AK211" s="214"/>
      <c r="AL211" s="214"/>
      <c r="AM211" s="214"/>
      <c r="AN211" s="214"/>
      <c r="AO211" s="214"/>
      <c r="AP211" s="214"/>
    </row>
    <row r="212" ht="14.25" customHeight="1">
      <c r="A212" s="214"/>
      <c r="B212" s="214"/>
      <c r="C212" s="214"/>
      <c r="D212" s="214"/>
      <c r="E212" s="214"/>
      <c r="F212" s="214"/>
      <c r="G212" s="214"/>
      <c r="H212" s="214"/>
      <c r="I212" s="214"/>
      <c r="J212" s="214"/>
      <c r="K212" s="214"/>
      <c r="L212" s="214"/>
      <c r="M212" s="214"/>
      <c r="N212" s="214"/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/>
      <c r="Z212" s="214"/>
      <c r="AA212" s="214"/>
      <c r="AB212" s="214"/>
      <c r="AC212" s="214"/>
      <c r="AD212" s="214"/>
      <c r="AE212" s="214"/>
      <c r="AF212" s="214"/>
      <c r="AG212" s="214"/>
      <c r="AH212" s="214"/>
      <c r="AI212" s="214"/>
      <c r="AJ212" s="214"/>
      <c r="AK212" s="214"/>
      <c r="AL212" s="214"/>
      <c r="AM212" s="214"/>
      <c r="AN212" s="214"/>
      <c r="AO212" s="214"/>
      <c r="AP212" s="214"/>
    </row>
    <row r="213" ht="14.25" customHeight="1">
      <c r="A213" s="214"/>
      <c r="B213" s="214"/>
      <c r="C213" s="214"/>
      <c r="D213" s="214"/>
      <c r="E213" s="214"/>
      <c r="F213" s="214"/>
      <c r="G213" s="214"/>
      <c r="H213" s="214"/>
      <c r="I213" s="214"/>
      <c r="J213" s="214"/>
      <c r="K213" s="214"/>
      <c r="L213" s="214"/>
      <c r="M213" s="214"/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/>
      <c r="Z213" s="214"/>
      <c r="AA213" s="214"/>
      <c r="AB213" s="214"/>
      <c r="AC213" s="214"/>
      <c r="AD213" s="214"/>
      <c r="AE213" s="214"/>
      <c r="AF213" s="214"/>
      <c r="AG213" s="214"/>
      <c r="AH213" s="214"/>
      <c r="AI213" s="214"/>
      <c r="AJ213" s="214"/>
      <c r="AK213" s="214"/>
      <c r="AL213" s="214"/>
      <c r="AM213" s="214"/>
      <c r="AN213" s="214"/>
      <c r="AO213" s="214"/>
      <c r="AP213" s="214"/>
    </row>
    <row r="214" ht="14.25" customHeight="1">
      <c r="A214" s="214"/>
      <c r="B214" s="214"/>
      <c r="C214" s="214"/>
      <c r="D214" s="214"/>
      <c r="E214" s="214"/>
      <c r="F214" s="214"/>
      <c r="G214" s="214"/>
      <c r="H214" s="214"/>
      <c r="I214" s="214"/>
      <c r="J214" s="214"/>
      <c r="K214" s="214"/>
      <c r="L214" s="214"/>
      <c r="M214" s="214"/>
      <c r="N214" s="214"/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/>
      <c r="Z214" s="214"/>
      <c r="AA214" s="214"/>
      <c r="AB214" s="214"/>
      <c r="AC214" s="214"/>
      <c r="AD214" s="214"/>
      <c r="AE214" s="214"/>
      <c r="AF214" s="214"/>
      <c r="AG214" s="214"/>
      <c r="AH214" s="214"/>
      <c r="AI214" s="214"/>
      <c r="AJ214" s="214"/>
      <c r="AK214" s="214"/>
      <c r="AL214" s="214"/>
      <c r="AM214" s="214"/>
      <c r="AN214" s="214"/>
      <c r="AO214" s="214"/>
      <c r="AP214" s="214"/>
    </row>
    <row r="215" ht="14.25" customHeight="1">
      <c r="A215" s="214"/>
      <c r="B215" s="214"/>
      <c r="C215" s="214"/>
      <c r="D215" s="214"/>
      <c r="E215" s="214"/>
      <c r="F215" s="214"/>
      <c r="G215" s="214"/>
      <c r="H215" s="214"/>
      <c r="I215" s="214"/>
      <c r="J215" s="214"/>
      <c r="K215" s="214"/>
      <c r="L215" s="214"/>
      <c r="M215" s="214"/>
      <c r="N215" s="214"/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/>
      <c r="Z215" s="214"/>
      <c r="AA215" s="214"/>
      <c r="AB215" s="214"/>
      <c r="AC215" s="214"/>
      <c r="AD215" s="214"/>
      <c r="AE215" s="214"/>
      <c r="AF215" s="214"/>
      <c r="AG215" s="214"/>
      <c r="AH215" s="214"/>
      <c r="AI215" s="214"/>
      <c r="AJ215" s="214"/>
      <c r="AK215" s="214"/>
      <c r="AL215" s="214"/>
      <c r="AM215" s="214"/>
      <c r="AN215" s="214"/>
      <c r="AO215" s="214"/>
      <c r="AP215" s="214"/>
    </row>
    <row r="216" ht="14.25" customHeight="1">
      <c r="A216" s="214"/>
      <c r="B216" s="214"/>
      <c r="C216" s="214"/>
      <c r="D216" s="214"/>
      <c r="E216" s="214"/>
      <c r="F216" s="214"/>
      <c r="G216" s="214"/>
      <c r="H216" s="214"/>
      <c r="I216" s="214"/>
      <c r="J216" s="214"/>
      <c r="K216" s="214"/>
      <c r="L216" s="214"/>
      <c r="M216" s="214"/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/>
      <c r="Z216" s="214"/>
      <c r="AA216" s="214"/>
      <c r="AB216" s="214"/>
      <c r="AC216" s="214"/>
      <c r="AD216" s="214"/>
      <c r="AE216" s="214"/>
      <c r="AF216" s="214"/>
      <c r="AG216" s="214"/>
      <c r="AH216" s="214"/>
      <c r="AI216" s="214"/>
      <c r="AJ216" s="214"/>
      <c r="AK216" s="214"/>
      <c r="AL216" s="214"/>
      <c r="AM216" s="214"/>
      <c r="AN216" s="214"/>
      <c r="AO216" s="214"/>
      <c r="AP216" s="214"/>
    </row>
    <row r="217" ht="14.25" customHeight="1">
      <c r="A217" s="214"/>
      <c r="B217" s="214"/>
      <c r="C217" s="214"/>
      <c r="D217" s="214"/>
      <c r="E217" s="214"/>
      <c r="F217" s="214"/>
      <c r="G217" s="214"/>
      <c r="H217" s="214"/>
      <c r="I217" s="214"/>
      <c r="J217" s="214"/>
      <c r="K217" s="214"/>
      <c r="L217" s="214"/>
      <c r="M217" s="214"/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/>
      <c r="Z217" s="214"/>
      <c r="AA217" s="214"/>
      <c r="AB217" s="214"/>
      <c r="AC217" s="214"/>
      <c r="AD217" s="214"/>
      <c r="AE217" s="214"/>
      <c r="AF217" s="214"/>
      <c r="AG217" s="214"/>
      <c r="AH217" s="214"/>
      <c r="AI217" s="214"/>
      <c r="AJ217" s="214"/>
      <c r="AK217" s="214"/>
      <c r="AL217" s="214"/>
      <c r="AM217" s="214"/>
      <c r="AN217" s="214"/>
      <c r="AO217" s="214"/>
      <c r="AP217" s="214"/>
    </row>
    <row r="218" ht="14.25" customHeight="1">
      <c r="A218" s="214"/>
      <c r="B218" s="214"/>
      <c r="C218" s="214"/>
      <c r="D218" s="214"/>
      <c r="E218" s="214"/>
      <c r="F218" s="214"/>
      <c r="G218" s="214"/>
      <c r="H218" s="214"/>
      <c r="I218" s="214"/>
      <c r="J218" s="214"/>
      <c r="K218" s="214"/>
      <c r="L218" s="214"/>
      <c r="M218" s="214"/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/>
      <c r="Z218" s="214"/>
      <c r="AA218" s="214"/>
      <c r="AB218" s="214"/>
      <c r="AC218" s="214"/>
      <c r="AD218" s="214"/>
      <c r="AE218" s="214"/>
      <c r="AF218" s="214"/>
      <c r="AG218" s="214"/>
      <c r="AH218" s="214"/>
      <c r="AI218" s="214"/>
      <c r="AJ218" s="214"/>
      <c r="AK218" s="214"/>
      <c r="AL218" s="214"/>
      <c r="AM218" s="214"/>
      <c r="AN218" s="214"/>
      <c r="AO218" s="214"/>
      <c r="AP218" s="214"/>
    </row>
    <row r="219" ht="14.25" customHeight="1">
      <c r="A219" s="214"/>
      <c r="B219" s="214"/>
      <c r="C219" s="214"/>
      <c r="D219" s="214"/>
      <c r="E219" s="214"/>
      <c r="F219" s="214"/>
      <c r="G219" s="214"/>
      <c r="H219" s="214"/>
      <c r="I219" s="214"/>
      <c r="J219" s="214"/>
      <c r="K219" s="214"/>
      <c r="L219" s="214"/>
      <c r="M219" s="214"/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/>
      <c r="Z219" s="214"/>
      <c r="AA219" s="214"/>
      <c r="AB219" s="214"/>
      <c r="AC219" s="214"/>
      <c r="AD219" s="214"/>
      <c r="AE219" s="214"/>
      <c r="AF219" s="214"/>
      <c r="AG219" s="214"/>
      <c r="AH219" s="214"/>
      <c r="AI219" s="214"/>
      <c r="AJ219" s="214"/>
      <c r="AK219" s="214"/>
      <c r="AL219" s="214"/>
      <c r="AM219" s="214"/>
      <c r="AN219" s="214"/>
      <c r="AO219" s="214"/>
      <c r="AP219" s="214"/>
    </row>
    <row r="220" ht="14.25" customHeight="1">
      <c r="A220" s="214"/>
      <c r="B220" s="214"/>
      <c r="C220" s="214"/>
      <c r="D220" s="214"/>
      <c r="E220" s="214"/>
      <c r="F220" s="214"/>
      <c r="G220" s="214"/>
      <c r="H220" s="214"/>
      <c r="I220" s="214"/>
      <c r="J220" s="214"/>
      <c r="K220" s="214"/>
      <c r="L220" s="214"/>
      <c r="M220" s="214"/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/>
      <c r="Z220" s="214"/>
      <c r="AA220" s="214"/>
      <c r="AB220" s="214"/>
      <c r="AC220" s="214"/>
      <c r="AD220" s="214"/>
      <c r="AE220" s="214"/>
      <c r="AF220" s="214"/>
      <c r="AG220" s="214"/>
      <c r="AH220" s="214"/>
      <c r="AI220" s="214"/>
      <c r="AJ220" s="214"/>
      <c r="AK220" s="214"/>
      <c r="AL220" s="214"/>
      <c r="AM220" s="214"/>
      <c r="AN220" s="214"/>
      <c r="AO220" s="214"/>
      <c r="AP220" s="214"/>
    </row>
    <row r="221" ht="14.25" customHeight="1">
      <c r="A221" s="214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/>
      <c r="Z221" s="214"/>
      <c r="AA221" s="214"/>
      <c r="AB221" s="214"/>
      <c r="AC221" s="21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</row>
    <row r="222" ht="14.25" customHeight="1">
      <c r="A222" s="214"/>
      <c r="B222" s="214"/>
      <c r="C222" s="214"/>
      <c r="D222" s="214"/>
      <c r="E222" s="214"/>
      <c r="F222" s="214"/>
      <c r="G222" s="214"/>
      <c r="H222" s="214"/>
      <c r="I222" s="214"/>
      <c r="J222" s="214"/>
      <c r="K222" s="214"/>
      <c r="L222" s="214"/>
      <c r="M222" s="214"/>
      <c r="N222" s="214"/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/>
      <c r="Z222" s="214"/>
      <c r="AA222" s="214"/>
      <c r="AB222" s="214"/>
      <c r="AC222" s="214"/>
      <c r="AD222" s="214"/>
      <c r="AE222" s="214"/>
      <c r="AF222" s="214"/>
      <c r="AG222" s="214"/>
      <c r="AH222" s="214"/>
      <c r="AI222" s="214"/>
      <c r="AJ222" s="214"/>
      <c r="AK222" s="214"/>
      <c r="AL222" s="214"/>
      <c r="AM222" s="214"/>
      <c r="AN222" s="214"/>
      <c r="AO222" s="214"/>
      <c r="AP222" s="214"/>
    </row>
    <row r="223" ht="14.25" customHeight="1">
      <c r="A223" s="214"/>
      <c r="B223" s="214"/>
      <c r="C223" s="214"/>
      <c r="D223" s="214"/>
      <c r="E223" s="214"/>
      <c r="F223" s="214"/>
      <c r="G223" s="214"/>
      <c r="H223" s="214"/>
      <c r="I223" s="214"/>
      <c r="J223" s="214"/>
      <c r="K223" s="214"/>
      <c r="L223" s="214"/>
      <c r="M223" s="214"/>
      <c r="N223" s="214"/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/>
      <c r="Z223" s="214"/>
      <c r="AA223" s="214"/>
      <c r="AB223" s="214"/>
      <c r="AC223" s="214"/>
      <c r="AD223" s="214"/>
      <c r="AE223" s="214"/>
      <c r="AF223" s="214"/>
      <c r="AG223" s="214"/>
      <c r="AH223" s="214"/>
      <c r="AI223" s="214"/>
      <c r="AJ223" s="214"/>
      <c r="AK223" s="214"/>
      <c r="AL223" s="214"/>
      <c r="AM223" s="214"/>
      <c r="AN223" s="214"/>
      <c r="AO223" s="214"/>
      <c r="AP223" s="214"/>
    </row>
    <row r="224" ht="14.25" customHeight="1">
      <c r="A224" s="214"/>
      <c r="B224" s="214"/>
      <c r="C224" s="214"/>
      <c r="D224" s="214"/>
      <c r="E224" s="214"/>
      <c r="F224" s="214"/>
      <c r="G224" s="214"/>
      <c r="H224" s="214"/>
      <c r="I224" s="214"/>
      <c r="J224" s="214"/>
      <c r="K224" s="214"/>
      <c r="L224" s="214"/>
      <c r="M224" s="214"/>
      <c r="N224" s="214"/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/>
      <c r="Z224" s="214"/>
      <c r="AA224" s="214"/>
      <c r="AB224" s="214"/>
      <c r="AC224" s="214"/>
      <c r="AD224" s="214"/>
      <c r="AE224" s="214"/>
      <c r="AF224" s="214"/>
      <c r="AG224" s="214"/>
      <c r="AH224" s="214"/>
      <c r="AI224" s="214"/>
      <c r="AJ224" s="214"/>
      <c r="AK224" s="214"/>
      <c r="AL224" s="214"/>
      <c r="AM224" s="214"/>
      <c r="AN224" s="214"/>
      <c r="AO224" s="214"/>
      <c r="AP224" s="214"/>
    </row>
    <row r="225" ht="14.25" customHeight="1">
      <c r="A225" s="214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/>
      <c r="Z225" s="214"/>
      <c r="AA225" s="214"/>
      <c r="AB225" s="214"/>
      <c r="AC225" s="214"/>
      <c r="AD225" s="214"/>
      <c r="AE225" s="214"/>
      <c r="AF225" s="214"/>
      <c r="AG225" s="214"/>
      <c r="AH225" s="214"/>
      <c r="AI225" s="214"/>
      <c r="AJ225" s="214"/>
      <c r="AK225" s="214"/>
      <c r="AL225" s="214"/>
      <c r="AM225" s="214"/>
      <c r="AN225" s="214"/>
      <c r="AO225" s="214"/>
      <c r="AP225" s="214"/>
    </row>
    <row r="226" ht="14.25" customHeight="1">
      <c r="A226" s="214"/>
      <c r="B226" s="214"/>
      <c r="C226" s="214"/>
      <c r="D226" s="214"/>
      <c r="E226" s="214"/>
      <c r="F226" s="214"/>
      <c r="G226" s="214"/>
      <c r="H226" s="214"/>
      <c r="I226" s="214"/>
      <c r="J226" s="214"/>
      <c r="K226" s="214"/>
      <c r="L226" s="214"/>
      <c r="M226" s="214"/>
      <c r="N226" s="214"/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/>
      <c r="Z226" s="214"/>
      <c r="AA226" s="214"/>
      <c r="AB226" s="214"/>
      <c r="AC226" s="214"/>
      <c r="AD226" s="214"/>
      <c r="AE226" s="214"/>
      <c r="AF226" s="214"/>
      <c r="AG226" s="214"/>
      <c r="AH226" s="214"/>
      <c r="AI226" s="214"/>
      <c r="AJ226" s="214"/>
      <c r="AK226" s="214"/>
      <c r="AL226" s="214"/>
      <c r="AM226" s="214"/>
      <c r="AN226" s="214"/>
      <c r="AO226" s="214"/>
      <c r="AP226" s="214"/>
    </row>
    <row r="227" ht="14.25" customHeight="1">
      <c r="A227" s="214"/>
      <c r="B227" s="214"/>
      <c r="C227" s="214"/>
      <c r="D227" s="214"/>
      <c r="E227" s="214"/>
      <c r="F227" s="214"/>
      <c r="G227" s="214"/>
      <c r="H227" s="214"/>
      <c r="I227" s="214"/>
      <c r="J227" s="214"/>
      <c r="K227" s="214"/>
      <c r="L227" s="214"/>
      <c r="M227" s="214"/>
      <c r="N227" s="214"/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/>
      <c r="Z227" s="214"/>
      <c r="AA227" s="214"/>
      <c r="AB227" s="214"/>
      <c r="AC227" s="214"/>
      <c r="AD227" s="214"/>
      <c r="AE227" s="214"/>
      <c r="AF227" s="214"/>
      <c r="AG227" s="214"/>
      <c r="AH227" s="214"/>
      <c r="AI227" s="214"/>
      <c r="AJ227" s="214"/>
      <c r="AK227" s="214"/>
      <c r="AL227" s="214"/>
      <c r="AM227" s="214"/>
      <c r="AN227" s="214"/>
      <c r="AO227" s="214"/>
      <c r="AP227" s="214"/>
    </row>
    <row r="228" ht="14.25" customHeight="1">
      <c r="A228" s="214"/>
      <c r="B228" s="214"/>
      <c r="C228" s="214"/>
      <c r="D228" s="214"/>
      <c r="E228" s="214"/>
      <c r="F228" s="214"/>
      <c r="G228" s="214"/>
      <c r="H228" s="214"/>
      <c r="I228" s="214"/>
      <c r="J228" s="214"/>
      <c r="K228" s="214"/>
      <c r="L228" s="214"/>
      <c r="M228" s="214"/>
      <c r="N228" s="214"/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/>
      <c r="Z228" s="214"/>
      <c r="AA228" s="214"/>
      <c r="AB228" s="214"/>
      <c r="AC228" s="214"/>
      <c r="AD228" s="214"/>
      <c r="AE228" s="214"/>
      <c r="AF228" s="214"/>
      <c r="AG228" s="214"/>
      <c r="AH228" s="214"/>
      <c r="AI228" s="214"/>
      <c r="AJ228" s="214"/>
      <c r="AK228" s="214"/>
      <c r="AL228" s="214"/>
      <c r="AM228" s="214"/>
      <c r="AN228" s="214"/>
      <c r="AO228" s="214"/>
      <c r="AP228" s="214"/>
    </row>
    <row r="229" ht="14.25" customHeight="1">
      <c r="A229" s="214"/>
      <c r="B229" s="214"/>
      <c r="C229" s="214"/>
      <c r="D229" s="214"/>
      <c r="E229" s="214"/>
      <c r="F229" s="214"/>
      <c r="G229" s="214"/>
      <c r="H229" s="214"/>
      <c r="I229" s="214"/>
      <c r="J229" s="214"/>
      <c r="K229" s="214"/>
      <c r="L229" s="214"/>
      <c r="M229" s="214"/>
      <c r="N229" s="214"/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/>
      <c r="Z229" s="214"/>
      <c r="AA229" s="214"/>
      <c r="AB229" s="214"/>
      <c r="AC229" s="214"/>
      <c r="AD229" s="214"/>
      <c r="AE229" s="214"/>
      <c r="AF229" s="214"/>
      <c r="AG229" s="214"/>
      <c r="AH229" s="214"/>
      <c r="AI229" s="214"/>
      <c r="AJ229" s="214"/>
      <c r="AK229" s="214"/>
      <c r="AL229" s="214"/>
      <c r="AM229" s="214"/>
      <c r="AN229" s="214"/>
      <c r="AO229" s="214"/>
      <c r="AP229" s="214"/>
    </row>
    <row r="230" ht="14.25" customHeight="1">
      <c r="A230" s="214"/>
      <c r="B230" s="214"/>
      <c r="C230" s="214"/>
      <c r="D230" s="214"/>
      <c r="E230" s="214"/>
      <c r="F230" s="214"/>
      <c r="G230" s="214"/>
      <c r="H230" s="214"/>
      <c r="I230" s="214"/>
      <c r="J230" s="214"/>
      <c r="K230" s="214"/>
      <c r="L230" s="214"/>
      <c r="M230" s="214"/>
      <c r="N230" s="214"/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/>
      <c r="Z230" s="214"/>
      <c r="AA230" s="214"/>
      <c r="AB230" s="214"/>
      <c r="AC230" s="214"/>
      <c r="AD230" s="214"/>
      <c r="AE230" s="214"/>
      <c r="AF230" s="214"/>
      <c r="AG230" s="214"/>
      <c r="AH230" s="214"/>
      <c r="AI230" s="214"/>
      <c r="AJ230" s="214"/>
      <c r="AK230" s="214"/>
      <c r="AL230" s="214"/>
      <c r="AM230" s="214"/>
      <c r="AN230" s="214"/>
      <c r="AO230" s="214"/>
      <c r="AP230" s="214"/>
    </row>
    <row r="231" ht="14.25" customHeight="1">
      <c r="A231" s="214"/>
      <c r="B231" s="214"/>
      <c r="C231" s="214"/>
      <c r="D231" s="214"/>
      <c r="E231" s="214"/>
      <c r="F231" s="214"/>
      <c r="G231" s="214"/>
      <c r="H231" s="214"/>
      <c r="I231" s="214"/>
      <c r="J231" s="214"/>
      <c r="K231" s="214"/>
      <c r="L231" s="214"/>
      <c r="M231" s="214"/>
      <c r="N231" s="214"/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14"/>
      <c r="AF231" s="214"/>
      <c r="AG231" s="214"/>
      <c r="AH231" s="214"/>
      <c r="AI231" s="214"/>
      <c r="AJ231" s="214"/>
      <c r="AK231" s="214"/>
      <c r="AL231" s="214"/>
      <c r="AM231" s="214"/>
      <c r="AN231" s="214"/>
      <c r="AO231" s="214"/>
      <c r="AP231" s="214"/>
    </row>
    <row r="232" ht="14.25" customHeight="1">
      <c r="A232" s="214"/>
      <c r="B232" s="214"/>
      <c r="C232" s="214"/>
      <c r="D232" s="214"/>
      <c r="E232" s="214"/>
      <c r="F232" s="214"/>
      <c r="G232" s="214"/>
      <c r="H232" s="214"/>
      <c r="I232" s="214"/>
      <c r="J232" s="214"/>
      <c r="K232" s="214"/>
      <c r="L232" s="214"/>
      <c r="M232" s="214"/>
      <c r="N232" s="214"/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/>
      <c r="Z232" s="214"/>
      <c r="AA232" s="214"/>
      <c r="AB232" s="214"/>
      <c r="AC232" s="214"/>
      <c r="AD232" s="214"/>
      <c r="AE232" s="214"/>
      <c r="AF232" s="214"/>
      <c r="AG232" s="214"/>
      <c r="AH232" s="214"/>
      <c r="AI232" s="214"/>
      <c r="AJ232" s="214"/>
      <c r="AK232" s="214"/>
      <c r="AL232" s="214"/>
      <c r="AM232" s="214"/>
      <c r="AN232" s="214"/>
      <c r="AO232" s="214"/>
      <c r="AP232" s="214"/>
    </row>
    <row r="233" ht="14.25" customHeight="1">
      <c r="A233" s="214"/>
      <c r="B233" s="214"/>
      <c r="C233" s="214"/>
      <c r="D233" s="214"/>
      <c r="E233" s="214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E233" s="214"/>
      <c r="AF233" s="214"/>
      <c r="AG233" s="214"/>
      <c r="AH233" s="214"/>
      <c r="AI233" s="214"/>
      <c r="AJ233" s="214"/>
      <c r="AK233" s="214"/>
      <c r="AL233" s="214"/>
      <c r="AM233" s="214"/>
      <c r="AN233" s="214"/>
      <c r="AO233" s="214"/>
      <c r="AP233" s="214"/>
    </row>
    <row r="234" ht="14.25" customHeight="1">
      <c r="A234" s="214"/>
      <c r="B234" s="214"/>
      <c r="C234" s="214"/>
      <c r="D234" s="214"/>
      <c r="E234" s="214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E234" s="214"/>
      <c r="AF234" s="214"/>
      <c r="AG234" s="214"/>
      <c r="AH234" s="214"/>
      <c r="AI234" s="214"/>
      <c r="AJ234" s="214"/>
      <c r="AK234" s="214"/>
      <c r="AL234" s="214"/>
      <c r="AM234" s="214"/>
      <c r="AN234" s="214"/>
      <c r="AO234" s="214"/>
      <c r="AP234" s="214"/>
    </row>
    <row r="235" ht="14.25" customHeight="1">
      <c r="A235" s="214"/>
      <c r="B235" s="214"/>
      <c r="C235" s="214"/>
      <c r="D235" s="214"/>
      <c r="E235" s="214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E235" s="214"/>
      <c r="AF235" s="214"/>
      <c r="AG235" s="214"/>
      <c r="AH235" s="214"/>
      <c r="AI235" s="214"/>
      <c r="AJ235" s="214"/>
      <c r="AK235" s="214"/>
      <c r="AL235" s="214"/>
      <c r="AM235" s="214"/>
      <c r="AN235" s="214"/>
      <c r="AO235" s="214"/>
      <c r="AP235" s="214"/>
    </row>
    <row r="236" ht="14.25" customHeight="1">
      <c r="A236" s="214"/>
      <c r="B236" s="214"/>
      <c r="C236" s="214"/>
      <c r="D236" s="214"/>
      <c r="E236" s="214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E236" s="214"/>
      <c r="AF236" s="214"/>
      <c r="AG236" s="214"/>
      <c r="AH236" s="214"/>
      <c r="AI236" s="214"/>
      <c r="AJ236" s="214"/>
      <c r="AK236" s="214"/>
      <c r="AL236" s="214"/>
      <c r="AM236" s="214"/>
      <c r="AN236" s="214"/>
      <c r="AO236" s="214"/>
      <c r="AP236" s="214"/>
    </row>
    <row r="237" ht="14.25" customHeight="1">
      <c r="A237" s="214"/>
      <c r="B237" s="214"/>
      <c r="C237" s="214"/>
      <c r="D237" s="214"/>
      <c r="E237" s="214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E237" s="214"/>
      <c r="AF237" s="214"/>
      <c r="AG237" s="214"/>
      <c r="AH237" s="214"/>
      <c r="AI237" s="214"/>
      <c r="AJ237" s="214"/>
      <c r="AK237" s="214"/>
      <c r="AL237" s="214"/>
      <c r="AM237" s="214"/>
      <c r="AN237" s="214"/>
      <c r="AO237" s="214"/>
      <c r="AP237" s="214"/>
    </row>
    <row r="238" ht="14.25" customHeight="1">
      <c r="A238" s="214"/>
      <c r="B238" s="214"/>
      <c r="C238" s="214"/>
      <c r="D238" s="214"/>
      <c r="E238" s="214"/>
      <c r="F238" s="214"/>
      <c r="G238" s="214"/>
      <c r="H238" s="214"/>
      <c r="I238" s="214"/>
      <c r="J238" s="214"/>
      <c r="K238" s="214"/>
      <c r="L238" s="214"/>
      <c r="M238" s="214"/>
      <c r="N238" s="214"/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/>
      <c r="Z238" s="214"/>
      <c r="AA238" s="214"/>
      <c r="AB238" s="214"/>
      <c r="AC238" s="214"/>
      <c r="AD238" s="214"/>
      <c r="AE238" s="214"/>
      <c r="AF238" s="214"/>
      <c r="AG238" s="214"/>
      <c r="AH238" s="214"/>
      <c r="AI238" s="214"/>
      <c r="AJ238" s="214"/>
      <c r="AK238" s="214"/>
      <c r="AL238" s="214"/>
      <c r="AM238" s="214"/>
      <c r="AN238" s="214"/>
      <c r="AO238" s="214"/>
      <c r="AP238" s="214"/>
    </row>
    <row r="239" ht="14.25" customHeight="1">
      <c r="A239" s="214"/>
      <c r="B239" s="214"/>
      <c r="C239" s="214"/>
      <c r="D239" s="214"/>
      <c r="E239" s="214"/>
      <c r="F239" s="214"/>
      <c r="G239" s="214"/>
      <c r="H239" s="214"/>
      <c r="I239" s="214"/>
      <c r="J239" s="214"/>
      <c r="K239" s="214"/>
      <c r="L239" s="214"/>
      <c r="M239" s="214"/>
      <c r="N239" s="214"/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/>
      <c r="Z239" s="214"/>
      <c r="AA239" s="214"/>
      <c r="AB239" s="214"/>
      <c r="AC239" s="214"/>
      <c r="AD239" s="214"/>
      <c r="AE239" s="214"/>
      <c r="AF239" s="214"/>
      <c r="AG239" s="214"/>
      <c r="AH239" s="214"/>
      <c r="AI239" s="214"/>
      <c r="AJ239" s="214"/>
      <c r="AK239" s="214"/>
      <c r="AL239" s="214"/>
      <c r="AM239" s="214"/>
      <c r="AN239" s="214"/>
      <c r="AO239" s="214"/>
      <c r="AP239" s="214"/>
    </row>
    <row r="240" ht="14.25" customHeight="1">
      <c r="A240" s="214"/>
      <c r="B240" s="214"/>
      <c r="C240" s="214"/>
      <c r="D240" s="214"/>
      <c r="E240" s="214"/>
      <c r="F240" s="214"/>
      <c r="G240" s="214"/>
      <c r="H240" s="214"/>
      <c r="I240" s="214"/>
      <c r="J240" s="214"/>
      <c r="K240" s="214"/>
      <c r="L240" s="214"/>
      <c r="M240" s="214"/>
      <c r="N240" s="214"/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/>
      <c r="Z240" s="214"/>
      <c r="AA240" s="214"/>
      <c r="AB240" s="214"/>
      <c r="AC240" s="214"/>
      <c r="AD240" s="214"/>
      <c r="AE240" s="214"/>
      <c r="AF240" s="214"/>
      <c r="AG240" s="214"/>
      <c r="AH240" s="214"/>
      <c r="AI240" s="214"/>
      <c r="AJ240" s="214"/>
      <c r="AK240" s="214"/>
      <c r="AL240" s="214"/>
      <c r="AM240" s="214"/>
      <c r="AN240" s="214"/>
      <c r="AO240" s="214"/>
      <c r="AP240" s="214"/>
    </row>
    <row r="241" ht="14.25" customHeight="1">
      <c r="A241" s="214"/>
      <c r="B241" s="214"/>
      <c r="C241" s="214"/>
      <c r="D241" s="214"/>
      <c r="E241" s="214"/>
      <c r="F241" s="214"/>
      <c r="G241" s="214"/>
      <c r="H241" s="214"/>
      <c r="I241" s="214"/>
      <c r="J241" s="214"/>
      <c r="K241" s="214"/>
      <c r="L241" s="214"/>
      <c r="M241" s="214"/>
      <c r="N241" s="214"/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  <c r="AC241" s="214"/>
      <c r="AD241" s="214"/>
      <c r="AE241" s="214"/>
      <c r="AF241" s="214"/>
      <c r="AG241" s="214"/>
      <c r="AH241" s="214"/>
      <c r="AI241" s="214"/>
      <c r="AJ241" s="214"/>
      <c r="AK241" s="214"/>
      <c r="AL241" s="214"/>
      <c r="AM241" s="214"/>
      <c r="AN241" s="214"/>
      <c r="AO241" s="214"/>
      <c r="AP241" s="214"/>
    </row>
    <row r="242" ht="14.25" customHeight="1">
      <c r="A242" s="214"/>
      <c r="B242" s="214"/>
      <c r="C242" s="214"/>
      <c r="D242" s="214"/>
      <c r="E242" s="214"/>
      <c r="F242" s="214"/>
      <c r="G242" s="214"/>
      <c r="H242" s="214"/>
      <c r="I242" s="214"/>
      <c r="J242" s="214"/>
      <c r="K242" s="214"/>
      <c r="L242" s="214"/>
      <c r="M242" s="214"/>
      <c r="N242" s="214"/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  <c r="AA242" s="214"/>
      <c r="AB242" s="214"/>
      <c r="AC242" s="214"/>
      <c r="AD242" s="214"/>
      <c r="AE242" s="214"/>
      <c r="AF242" s="214"/>
      <c r="AG242" s="214"/>
      <c r="AH242" s="214"/>
      <c r="AI242" s="214"/>
      <c r="AJ242" s="214"/>
      <c r="AK242" s="214"/>
      <c r="AL242" s="214"/>
      <c r="AM242" s="214"/>
      <c r="AN242" s="214"/>
      <c r="AO242" s="214"/>
      <c r="AP242" s="214"/>
    </row>
    <row r="243" ht="14.25" customHeight="1">
      <c r="A243" s="214"/>
      <c r="B243" s="214"/>
      <c r="C243" s="214"/>
      <c r="D243" s="214"/>
      <c r="E243" s="214"/>
      <c r="F243" s="214"/>
      <c r="G243" s="214"/>
      <c r="H243" s="214"/>
      <c r="I243" s="214"/>
      <c r="J243" s="214"/>
      <c r="K243" s="214"/>
      <c r="L243" s="214"/>
      <c r="M243" s="214"/>
      <c r="N243" s="214"/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  <c r="AA243" s="214"/>
      <c r="AB243" s="214"/>
      <c r="AC243" s="214"/>
      <c r="AD243" s="214"/>
      <c r="AE243" s="214"/>
      <c r="AF243" s="214"/>
      <c r="AG243" s="214"/>
      <c r="AH243" s="214"/>
      <c r="AI243" s="214"/>
      <c r="AJ243" s="214"/>
      <c r="AK243" s="214"/>
      <c r="AL243" s="214"/>
      <c r="AM243" s="214"/>
      <c r="AN243" s="214"/>
      <c r="AO243" s="214"/>
      <c r="AP243" s="214"/>
    </row>
    <row r="244" ht="14.25" customHeight="1">
      <c r="A244" s="214"/>
      <c r="B244" s="214"/>
      <c r="C244" s="214"/>
      <c r="D244" s="214"/>
      <c r="E244" s="214"/>
      <c r="F244" s="214"/>
      <c r="G244" s="214"/>
      <c r="H244" s="214"/>
      <c r="I244" s="214"/>
      <c r="J244" s="214"/>
      <c r="K244" s="214"/>
      <c r="L244" s="214"/>
      <c r="M244" s="214"/>
      <c r="N244" s="214"/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  <c r="AA244" s="214"/>
      <c r="AB244" s="214"/>
      <c r="AC244" s="214"/>
      <c r="AD244" s="214"/>
      <c r="AE244" s="214"/>
      <c r="AF244" s="214"/>
      <c r="AG244" s="214"/>
      <c r="AH244" s="214"/>
      <c r="AI244" s="214"/>
      <c r="AJ244" s="214"/>
      <c r="AK244" s="214"/>
      <c r="AL244" s="214"/>
      <c r="AM244" s="214"/>
      <c r="AN244" s="214"/>
      <c r="AO244" s="214"/>
      <c r="AP244" s="214"/>
    </row>
    <row r="245" ht="14.25" customHeight="1">
      <c r="A245" s="214"/>
      <c r="B245" s="214"/>
      <c r="C245" s="214"/>
      <c r="D245" s="214"/>
      <c r="E245" s="214"/>
      <c r="F245" s="214"/>
      <c r="G245" s="214"/>
      <c r="H245" s="214"/>
      <c r="I245" s="214"/>
      <c r="J245" s="214"/>
      <c r="K245" s="214"/>
      <c r="L245" s="214"/>
      <c r="M245" s="214"/>
      <c r="N245" s="214"/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/>
      <c r="Z245" s="214"/>
      <c r="AA245" s="214"/>
      <c r="AB245" s="214"/>
      <c r="AC245" s="214"/>
      <c r="AD245" s="214"/>
      <c r="AE245" s="214"/>
      <c r="AF245" s="214"/>
      <c r="AG245" s="214"/>
      <c r="AH245" s="214"/>
      <c r="AI245" s="214"/>
      <c r="AJ245" s="214"/>
      <c r="AK245" s="214"/>
      <c r="AL245" s="214"/>
      <c r="AM245" s="214"/>
      <c r="AN245" s="214"/>
      <c r="AO245" s="214"/>
      <c r="AP245" s="214"/>
    </row>
    <row r="246" ht="14.25" customHeight="1">
      <c r="A246" s="214"/>
      <c r="B246" s="214"/>
      <c r="C246" s="214"/>
      <c r="D246" s="214"/>
      <c r="E246" s="214"/>
      <c r="F246" s="214"/>
      <c r="G246" s="214"/>
      <c r="H246" s="214"/>
      <c r="I246" s="214"/>
      <c r="J246" s="214"/>
      <c r="K246" s="214"/>
      <c r="L246" s="214"/>
      <c r="M246" s="214"/>
      <c r="N246" s="214"/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/>
      <c r="Z246" s="214"/>
      <c r="AA246" s="214"/>
      <c r="AB246" s="214"/>
      <c r="AC246" s="214"/>
      <c r="AD246" s="214"/>
      <c r="AE246" s="214"/>
      <c r="AF246" s="214"/>
      <c r="AG246" s="214"/>
      <c r="AH246" s="214"/>
      <c r="AI246" s="214"/>
      <c r="AJ246" s="214"/>
      <c r="AK246" s="214"/>
      <c r="AL246" s="214"/>
      <c r="AM246" s="214"/>
      <c r="AN246" s="214"/>
      <c r="AO246" s="214"/>
      <c r="AP246" s="214"/>
    </row>
    <row r="247" ht="14.25" customHeight="1">
      <c r="A247" s="214"/>
      <c r="B247" s="214"/>
      <c r="C247" s="214"/>
      <c r="D247" s="214"/>
      <c r="E247" s="214"/>
      <c r="F247" s="214"/>
      <c r="G247" s="214"/>
      <c r="H247" s="214"/>
      <c r="I247" s="214"/>
      <c r="J247" s="214"/>
      <c r="K247" s="214"/>
      <c r="L247" s="214"/>
      <c r="M247" s="214"/>
      <c r="N247" s="214"/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/>
      <c r="Z247" s="214"/>
      <c r="AA247" s="214"/>
      <c r="AB247" s="214"/>
      <c r="AC247" s="214"/>
      <c r="AD247" s="214"/>
      <c r="AE247" s="214"/>
      <c r="AF247" s="214"/>
      <c r="AG247" s="214"/>
      <c r="AH247" s="214"/>
      <c r="AI247" s="214"/>
      <c r="AJ247" s="214"/>
      <c r="AK247" s="214"/>
      <c r="AL247" s="214"/>
      <c r="AM247" s="214"/>
      <c r="AN247" s="214"/>
      <c r="AO247" s="214"/>
      <c r="AP247" s="214"/>
    </row>
    <row r="248" ht="14.25" customHeight="1">
      <c r="A248" s="214"/>
      <c r="B248" s="214"/>
      <c r="C248" s="214"/>
      <c r="D248" s="214"/>
      <c r="E248" s="214"/>
      <c r="F248" s="214"/>
      <c r="G248" s="214"/>
      <c r="H248" s="214"/>
      <c r="I248" s="214"/>
      <c r="J248" s="214"/>
      <c r="K248" s="214"/>
      <c r="L248" s="214"/>
      <c r="M248" s="214"/>
      <c r="N248" s="214"/>
      <c r="O248" s="214"/>
      <c r="P248" s="214"/>
      <c r="Q248" s="214"/>
      <c r="R248" s="214"/>
      <c r="S248" s="214"/>
      <c r="T248" s="214"/>
      <c r="U248" s="214"/>
      <c r="V248" s="214"/>
      <c r="W248" s="214"/>
      <c r="X248" s="214"/>
      <c r="Y248" s="214"/>
      <c r="Z248" s="214"/>
      <c r="AA248" s="214"/>
      <c r="AB248" s="214"/>
      <c r="AC248" s="214"/>
      <c r="AD248" s="214"/>
      <c r="AE248" s="214"/>
      <c r="AF248" s="214"/>
      <c r="AG248" s="214"/>
      <c r="AH248" s="214"/>
      <c r="AI248" s="214"/>
      <c r="AJ248" s="214"/>
      <c r="AK248" s="214"/>
      <c r="AL248" s="214"/>
      <c r="AM248" s="214"/>
      <c r="AN248" s="214"/>
      <c r="AO248" s="214"/>
      <c r="AP248" s="214"/>
    </row>
    <row r="249" ht="14.25" customHeight="1">
      <c r="A249" s="214"/>
      <c r="B249" s="214"/>
      <c r="C249" s="214"/>
      <c r="D249" s="214"/>
      <c r="E249" s="214"/>
      <c r="F249" s="214"/>
      <c r="G249" s="214"/>
      <c r="H249" s="214"/>
      <c r="I249" s="214"/>
      <c r="J249" s="214"/>
      <c r="K249" s="214"/>
      <c r="L249" s="214"/>
      <c r="M249" s="214"/>
      <c r="N249" s="214"/>
      <c r="O249" s="214"/>
      <c r="P249" s="214"/>
      <c r="Q249" s="214"/>
      <c r="R249" s="214"/>
      <c r="S249" s="214"/>
      <c r="T249" s="214"/>
      <c r="U249" s="214"/>
      <c r="V249" s="214"/>
      <c r="W249" s="214"/>
      <c r="X249" s="214"/>
      <c r="Y249" s="214"/>
      <c r="Z249" s="214"/>
      <c r="AA249" s="214"/>
      <c r="AB249" s="214"/>
      <c r="AC249" s="214"/>
      <c r="AD249" s="214"/>
      <c r="AE249" s="214"/>
      <c r="AF249" s="214"/>
      <c r="AG249" s="214"/>
      <c r="AH249" s="214"/>
      <c r="AI249" s="214"/>
      <c r="AJ249" s="214"/>
      <c r="AK249" s="214"/>
      <c r="AL249" s="214"/>
      <c r="AM249" s="214"/>
      <c r="AN249" s="214"/>
      <c r="AO249" s="214"/>
      <c r="AP249" s="214"/>
    </row>
    <row r="250" ht="14.25" customHeight="1">
      <c r="A250" s="214"/>
      <c r="B250" s="214"/>
      <c r="C250" s="214"/>
      <c r="D250" s="214"/>
      <c r="E250" s="214"/>
      <c r="F250" s="214"/>
      <c r="G250" s="214"/>
      <c r="H250" s="214"/>
      <c r="I250" s="214"/>
      <c r="J250" s="214"/>
      <c r="K250" s="214"/>
      <c r="L250" s="214"/>
      <c r="M250" s="214"/>
      <c r="N250" s="214"/>
      <c r="O250" s="214"/>
      <c r="P250" s="214"/>
      <c r="Q250" s="214"/>
      <c r="R250" s="214"/>
      <c r="S250" s="214"/>
      <c r="T250" s="214"/>
      <c r="U250" s="214"/>
      <c r="V250" s="214"/>
      <c r="W250" s="214"/>
      <c r="X250" s="214"/>
      <c r="Y250" s="214"/>
      <c r="Z250" s="214"/>
      <c r="AA250" s="214"/>
      <c r="AB250" s="214"/>
      <c r="AC250" s="214"/>
      <c r="AD250" s="214"/>
      <c r="AE250" s="214"/>
      <c r="AF250" s="214"/>
      <c r="AG250" s="214"/>
      <c r="AH250" s="214"/>
      <c r="AI250" s="214"/>
      <c r="AJ250" s="214"/>
      <c r="AK250" s="214"/>
      <c r="AL250" s="214"/>
      <c r="AM250" s="214"/>
      <c r="AN250" s="214"/>
      <c r="AO250" s="214"/>
      <c r="AP250" s="214"/>
    </row>
    <row r="251" ht="14.25" customHeight="1">
      <c r="A251" s="214"/>
      <c r="B251" s="214"/>
      <c r="C251" s="214"/>
      <c r="D251" s="214"/>
      <c r="E251" s="214"/>
      <c r="F251" s="214"/>
      <c r="G251" s="214"/>
      <c r="H251" s="214"/>
      <c r="I251" s="214"/>
      <c r="J251" s="214"/>
      <c r="K251" s="214"/>
      <c r="L251" s="214"/>
      <c r="M251" s="214"/>
      <c r="N251" s="214"/>
      <c r="O251" s="214"/>
      <c r="P251" s="214"/>
      <c r="Q251" s="214"/>
      <c r="R251" s="214"/>
      <c r="S251" s="214"/>
      <c r="T251" s="214"/>
      <c r="U251" s="214"/>
      <c r="V251" s="214"/>
      <c r="W251" s="214"/>
      <c r="X251" s="214"/>
      <c r="Y251" s="214"/>
      <c r="Z251" s="214"/>
      <c r="AA251" s="214"/>
      <c r="AB251" s="214"/>
      <c r="AC251" s="214"/>
      <c r="AD251" s="214"/>
      <c r="AE251" s="214"/>
      <c r="AF251" s="214"/>
      <c r="AG251" s="214"/>
      <c r="AH251" s="214"/>
      <c r="AI251" s="214"/>
      <c r="AJ251" s="214"/>
      <c r="AK251" s="214"/>
      <c r="AL251" s="214"/>
      <c r="AM251" s="214"/>
      <c r="AN251" s="214"/>
      <c r="AO251" s="214"/>
      <c r="AP251" s="214"/>
    </row>
    <row r="252" ht="14.25" customHeight="1">
      <c r="A252" s="214"/>
      <c r="B252" s="214"/>
      <c r="C252" s="214"/>
      <c r="D252" s="214"/>
      <c r="E252" s="214"/>
      <c r="F252" s="214"/>
      <c r="G252" s="214"/>
      <c r="H252" s="214"/>
      <c r="I252" s="214"/>
      <c r="J252" s="214"/>
      <c r="K252" s="214"/>
      <c r="L252" s="214"/>
      <c r="M252" s="214"/>
      <c r="N252" s="214"/>
      <c r="O252" s="214"/>
      <c r="P252" s="214"/>
      <c r="Q252" s="214"/>
      <c r="R252" s="214"/>
      <c r="S252" s="214"/>
      <c r="T252" s="214"/>
      <c r="U252" s="214"/>
      <c r="V252" s="214"/>
      <c r="W252" s="214"/>
      <c r="X252" s="214"/>
      <c r="Y252" s="214"/>
      <c r="Z252" s="214"/>
      <c r="AA252" s="214"/>
      <c r="AB252" s="214"/>
      <c r="AC252" s="214"/>
      <c r="AD252" s="214"/>
      <c r="AE252" s="214"/>
      <c r="AF252" s="214"/>
      <c r="AG252" s="214"/>
      <c r="AH252" s="214"/>
      <c r="AI252" s="214"/>
      <c r="AJ252" s="214"/>
      <c r="AK252" s="214"/>
      <c r="AL252" s="214"/>
      <c r="AM252" s="214"/>
      <c r="AN252" s="214"/>
      <c r="AO252" s="214"/>
      <c r="AP252" s="214"/>
    </row>
    <row r="253" ht="14.25" customHeight="1">
      <c r="A253" s="214"/>
      <c r="B253" s="214"/>
      <c r="C253" s="214"/>
      <c r="D253" s="214"/>
      <c r="E253" s="214"/>
      <c r="F253" s="214"/>
      <c r="G253" s="214"/>
      <c r="H253" s="214"/>
      <c r="I253" s="214"/>
      <c r="J253" s="214"/>
      <c r="K253" s="214"/>
      <c r="L253" s="214"/>
      <c r="M253" s="214"/>
      <c r="N253" s="214"/>
      <c r="O253" s="214"/>
      <c r="P253" s="214"/>
      <c r="Q253" s="214"/>
      <c r="R253" s="214"/>
      <c r="S253" s="214"/>
      <c r="T253" s="214"/>
      <c r="U253" s="214"/>
      <c r="V253" s="214"/>
      <c r="W253" s="214"/>
      <c r="X253" s="214"/>
      <c r="Y253" s="214"/>
      <c r="Z253" s="214"/>
      <c r="AA253" s="214"/>
      <c r="AB253" s="214"/>
      <c r="AC253" s="214"/>
      <c r="AD253" s="214"/>
      <c r="AE253" s="214"/>
      <c r="AF253" s="214"/>
      <c r="AG253" s="214"/>
      <c r="AH253" s="214"/>
      <c r="AI253" s="214"/>
      <c r="AJ253" s="214"/>
      <c r="AK253" s="214"/>
      <c r="AL253" s="214"/>
      <c r="AM253" s="214"/>
      <c r="AN253" s="214"/>
      <c r="AO253" s="214"/>
      <c r="AP253" s="214"/>
    </row>
    <row r="254" ht="14.25" customHeight="1">
      <c r="A254" s="214"/>
      <c r="B254" s="214"/>
      <c r="C254" s="214"/>
      <c r="D254" s="214"/>
      <c r="E254" s="214"/>
      <c r="F254" s="214"/>
      <c r="G254" s="214"/>
      <c r="H254" s="214"/>
      <c r="I254" s="214"/>
      <c r="J254" s="214"/>
      <c r="K254" s="214"/>
      <c r="L254" s="214"/>
      <c r="M254" s="214"/>
      <c r="N254" s="214"/>
      <c r="O254" s="214"/>
      <c r="P254" s="214"/>
      <c r="Q254" s="214"/>
      <c r="R254" s="214"/>
      <c r="S254" s="214"/>
      <c r="T254" s="214"/>
      <c r="U254" s="214"/>
      <c r="V254" s="214"/>
      <c r="W254" s="214"/>
      <c r="X254" s="214"/>
      <c r="Y254" s="214"/>
      <c r="Z254" s="214"/>
      <c r="AA254" s="214"/>
      <c r="AB254" s="214"/>
      <c r="AC254" s="214"/>
      <c r="AD254" s="214"/>
      <c r="AE254" s="214"/>
      <c r="AF254" s="214"/>
      <c r="AG254" s="214"/>
      <c r="AH254" s="214"/>
      <c r="AI254" s="214"/>
      <c r="AJ254" s="214"/>
      <c r="AK254" s="214"/>
      <c r="AL254" s="214"/>
      <c r="AM254" s="214"/>
      <c r="AN254" s="214"/>
      <c r="AO254" s="214"/>
      <c r="AP254" s="214"/>
    </row>
    <row r="255" ht="14.25" customHeight="1">
      <c r="A255" s="214"/>
      <c r="B255" s="214"/>
      <c r="C255" s="214"/>
      <c r="D255" s="214"/>
      <c r="E255" s="214"/>
      <c r="F255" s="214"/>
      <c r="G255" s="214"/>
      <c r="H255" s="214"/>
      <c r="I255" s="214"/>
      <c r="J255" s="214"/>
      <c r="K255" s="214"/>
      <c r="L255" s="214"/>
      <c r="M255" s="214"/>
      <c r="N255" s="214"/>
      <c r="O255" s="214"/>
      <c r="P255" s="214"/>
      <c r="Q255" s="214"/>
      <c r="R255" s="214"/>
      <c r="S255" s="214"/>
      <c r="T255" s="214"/>
      <c r="U255" s="214"/>
      <c r="V255" s="214"/>
      <c r="W255" s="214"/>
      <c r="X255" s="214"/>
      <c r="Y255" s="214"/>
      <c r="Z255" s="214"/>
      <c r="AA255" s="214"/>
      <c r="AB255" s="214"/>
      <c r="AC255" s="214"/>
      <c r="AD255" s="214"/>
      <c r="AE255" s="214"/>
      <c r="AF255" s="214"/>
      <c r="AG255" s="214"/>
      <c r="AH255" s="214"/>
      <c r="AI255" s="214"/>
      <c r="AJ255" s="214"/>
      <c r="AK255" s="214"/>
      <c r="AL255" s="214"/>
      <c r="AM255" s="214"/>
      <c r="AN255" s="214"/>
      <c r="AO255" s="214"/>
      <c r="AP255" s="214"/>
    </row>
    <row r="256" ht="14.25" customHeight="1">
      <c r="A256" s="214"/>
      <c r="B256" s="214"/>
      <c r="C256" s="214"/>
      <c r="D256" s="214"/>
      <c r="E256" s="214"/>
      <c r="F256" s="214"/>
      <c r="G256" s="214"/>
      <c r="H256" s="214"/>
      <c r="I256" s="214"/>
      <c r="J256" s="214"/>
      <c r="K256" s="214"/>
      <c r="L256" s="214"/>
      <c r="M256" s="214"/>
      <c r="N256" s="214"/>
      <c r="O256" s="214"/>
      <c r="P256" s="214"/>
      <c r="Q256" s="214"/>
      <c r="R256" s="214"/>
      <c r="S256" s="214"/>
      <c r="T256" s="214"/>
      <c r="U256" s="214"/>
      <c r="V256" s="214"/>
      <c r="W256" s="214"/>
      <c r="X256" s="214"/>
      <c r="Y256" s="214"/>
      <c r="Z256" s="214"/>
      <c r="AA256" s="214"/>
      <c r="AB256" s="214"/>
      <c r="AC256" s="214"/>
      <c r="AD256" s="214"/>
      <c r="AE256" s="214"/>
      <c r="AF256" s="214"/>
      <c r="AG256" s="214"/>
      <c r="AH256" s="214"/>
      <c r="AI256" s="214"/>
      <c r="AJ256" s="214"/>
      <c r="AK256" s="214"/>
      <c r="AL256" s="214"/>
      <c r="AM256" s="214"/>
      <c r="AN256" s="214"/>
      <c r="AO256" s="214"/>
      <c r="AP256" s="214"/>
    </row>
    <row r="257" ht="14.25" customHeight="1">
      <c r="A257" s="214"/>
      <c r="B257" s="214"/>
      <c r="C257" s="214"/>
      <c r="D257" s="214"/>
      <c r="E257" s="214"/>
      <c r="F257" s="214"/>
      <c r="G257" s="214"/>
      <c r="H257" s="214"/>
      <c r="I257" s="214"/>
      <c r="J257" s="214"/>
      <c r="K257" s="214"/>
      <c r="L257" s="214"/>
      <c r="M257" s="214"/>
      <c r="N257" s="214"/>
      <c r="O257" s="214"/>
      <c r="P257" s="214"/>
      <c r="Q257" s="214"/>
      <c r="R257" s="214"/>
      <c r="S257" s="214"/>
      <c r="T257" s="214"/>
      <c r="U257" s="214"/>
      <c r="V257" s="214"/>
      <c r="W257" s="214"/>
      <c r="X257" s="214"/>
      <c r="Y257" s="214"/>
      <c r="Z257" s="214"/>
      <c r="AA257" s="214"/>
      <c r="AB257" s="214"/>
      <c r="AC257" s="214"/>
      <c r="AD257" s="214"/>
      <c r="AE257" s="214"/>
      <c r="AF257" s="214"/>
      <c r="AG257" s="214"/>
      <c r="AH257" s="214"/>
      <c r="AI257" s="214"/>
      <c r="AJ257" s="214"/>
      <c r="AK257" s="214"/>
      <c r="AL257" s="214"/>
      <c r="AM257" s="214"/>
      <c r="AN257" s="214"/>
      <c r="AO257" s="214"/>
      <c r="AP257" s="214"/>
    </row>
    <row r="258" ht="14.25" customHeight="1">
      <c r="A258" s="214"/>
      <c r="B258" s="214"/>
      <c r="C258" s="214"/>
      <c r="D258" s="214"/>
      <c r="E258" s="214"/>
      <c r="F258" s="214"/>
      <c r="G258" s="214"/>
      <c r="H258" s="214"/>
      <c r="I258" s="214"/>
      <c r="J258" s="214"/>
      <c r="K258" s="214"/>
      <c r="L258" s="214"/>
      <c r="M258" s="214"/>
      <c r="N258" s="214"/>
      <c r="O258" s="214"/>
      <c r="P258" s="214"/>
      <c r="Q258" s="214"/>
      <c r="R258" s="214"/>
      <c r="S258" s="214"/>
      <c r="T258" s="214"/>
      <c r="U258" s="214"/>
      <c r="V258" s="214"/>
      <c r="W258" s="214"/>
      <c r="X258" s="214"/>
      <c r="Y258" s="214"/>
      <c r="Z258" s="214"/>
      <c r="AA258" s="214"/>
      <c r="AB258" s="214"/>
      <c r="AC258" s="214"/>
      <c r="AD258" s="214"/>
      <c r="AE258" s="214"/>
      <c r="AF258" s="214"/>
      <c r="AG258" s="214"/>
      <c r="AH258" s="214"/>
      <c r="AI258" s="214"/>
      <c r="AJ258" s="214"/>
      <c r="AK258" s="214"/>
      <c r="AL258" s="214"/>
      <c r="AM258" s="214"/>
      <c r="AN258" s="214"/>
      <c r="AO258" s="214"/>
      <c r="AP258" s="214"/>
    </row>
    <row r="259" ht="14.25" customHeight="1">
      <c r="A259" s="214"/>
      <c r="B259" s="214"/>
      <c r="C259" s="214"/>
      <c r="D259" s="214"/>
      <c r="E259" s="214"/>
      <c r="F259" s="214"/>
      <c r="G259" s="214"/>
      <c r="H259" s="214"/>
      <c r="I259" s="214"/>
      <c r="J259" s="214"/>
      <c r="K259" s="214"/>
      <c r="L259" s="214"/>
      <c r="M259" s="214"/>
      <c r="N259" s="214"/>
      <c r="O259" s="214"/>
      <c r="P259" s="214"/>
      <c r="Q259" s="214"/>
      <c r="R259" s="214"/>
      <c r="S259" s="214"/>
      <c r="T259" s="214"/>
      <c r="U259" s="214"/>
      <c r="V259" s="214"/>
      <c r="W259" s="214"/>
      <c r="X259" s="214"/>
      <c r="Y259" s="214"/>
      <c r="Z259" s="214"/>
      <c r="AA259" s="214"/>
      <c r="AB259" s="214"/>
      <c r="AC259" s="214"/>
      <c r="AD259" s="214"/>
      <c r="AE259" s="214"/>
      <c r="AF259" s="214"/>
      <c r="AG259" s="214"/>
      <c r="AH259" s="214"/>
      <c r="AI259" s="214"/>
      <c r="AJ259" s="214"/>
      <c r="AK259" s="214"/>
      <c r="AL259" s="214"/>
      <c r="AM259" s="214"/>
      <c r="AN259" s="214"/>
      <c r="AO259" s="214"/>
      <c r="AP259" s="214"/>
    </row>
    <row r="260" ht="14.25" customHeight="1">
      <c r="A260" s="214"/>
      <c r="B260" s="214"/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214"/>
      <c r="T260" s="214"/>
      <c r="U260" s="214"/>
      <c r="V260" s="214"/>
      <c r="W260" s="214"/>
      <c r="X260" s="214"/>
      <c r="Y260" s="214"/>
      <c r="Z260" s="214"/>
      <c r="AA260" s="214"/>
      <c r="AB260" s="214"/>
      <c r="AC260" s="214"/>
      <c r="AD260" s="214"/>
      <c r="AE260" s="214"/>
      <c r="AF260" s="214"/>
      <c r="AG260" s="214"/>
      <c r="AH260" s="214"/>
      <c r="AI260" s="214"/>
      <c r="AJ260" s="214"/>
      <c r="AK260" s="214"/>
      <c r="AL260" s="214"/>
      <c r="AM260" s="214"/>
      <c r="AN260" s="214"/>
      <c r="AO260" s="214"/>
      <c r="AP260" s="214"/>
    </row>
    <row r="261" ht="14.25" customHeight="1">
      <c r="A261" s="214"/>
      <c r="B261" s="214"/>
      <c r="C261" s="214"/>
      <c r="D261" s="214"/>
      <c r="E261" s="214"/>
      <c r="F261" s="214"/>
      <c r="G261" s="214"/>
      <c r="H261" s="214"/>
      <c r="I261" s="214"/>
      <c r="J261" s="214"/>
      <c r="K261" s="214"/>
      <c r="L261" s="214"/>
      <c r="M261" s="214"/>
      <c r="N261" s="214"/>
      <c r="O261" s="214"/>
      <c r="P261" s="214"/>
      <c r="Q261" s="214"/>
      <c r="R261" s="214"/>
      <c r="S261" s="214"/>
      <c r="T261" s="214"/>
      <c r="U261" s="214"/>
      <c r="V261" s="214"/>
      <c r="W261" s="214"/>
      <c r="X261" s="214"/>
      <c r="Y261" s="214"/>
      <c r="Z261" s="214"/>
      <c r="AA261" s="214"/>
      <c r="AB261" s="214"/>
      <c r="AC261" s="214"/>
      <c r="AD261" s="214"/>
      <c r="AE261" s="214"/>
      <c r="AF261" s="214"/>
      <c r="AG261" s="214"/>
      <c r="AH261" s="214"/>
      <c r="AI261" s="214"/>
      <c r="AJ261" s="214"/>
      <c r="AK261" s="214"/>
      <c r="AL261" s="214"/>
      <c r="AM261" s="214"/>
      <c r="AN261" s="214"/>
      <c r="AO261" s="214"/>
      <c r="AP261" s="214"/>
    </row>
    <row r="262" ht="14.25" customHeight="1">
      <c r="A262" s="214"/>
      <c r="B262" s="214"/>
      <c r="C262" s="214"/>
      <c r="D262" s="214"/>
      <c r="E262" s="214"/>
      <c r="F262" s="214"/>
      <c r="G262" s="214"/>
      <c r="H262" s="214"/>
      <c r="I262" s="214"/>
      <c r="J262" s="214"/>
      <c r="K262" s="214"/>
      <c r="L262" s="214"/>
      <c r="M262" s="214"/>
      <c r="N262" s="214"/>
      <c r="O262" s="214"/>
      <c r="P262" s="214"/>
      <c r="Q262" s="214"/>
      <c r="R262" s="214"/>
      <c r="S262" s="214"/>
      <c r="T262" s="214"/>
      <c r="U262" s="214"/>
      <c r="V262" s="214"/>
      <c r="W262" s="214"/>
      <c r="X262" s="214"/>
      <c r="Y262" s="214"/>
      <c r="Z262" s="214"/>
      <c r="AA262" s="214"/>
      <c r="AB262" s="214"/>
      <c r="AC262" s="214"/>
      <c r="AD262" s="214"/>
      <c r="AE262" s="214"/>
      <c r="AF262" s="214"/>
      <c r="AG262" s="214"/>
      <c r="AH262" s="214"/>
      <c r="AI262" s="214"/>
      <c r="AJ262" s="214"/>
      <c r="AK262" s="214"/>
      <c r="AL262" s="214"/>
      <c r="AM262" s="214"/>
      <c r="AN262" s="214"/>
      <c r="AO262" s="214"/>
      <c r="AP262" s="214"/>
    </row>
    <row r="263" ht="14.25" customHeight="1">
      <c r="A263" s="214"/>
      <c r="B263" s="214"/>
      <c r="C263" s="214"/>
      <c r="D263" s="214"/>
      <c r="E263" s="214"/>
      <c r="F263" s="214"/>
      <c r="G263" s="214"/>
      <c r="H263" s="214"/>
      <c r="I263" s="214"/>
      <c r="J263" s="214"/>
      <c r="K263" s="214"/>
      <c r="L263" s="214"/>
      <c r="M263" s="214"/>
      <c r="N263" s="214"/>
      <c r="O263" s="214"/>
      <c r="P263" s="214"/>
      <c r="Q263" s="214"/>
      <c r="R263" s="214"/>
      <c r="S263" s="214"/>
      <c r="T263" s="214"/>
      <c r="U263" s="214"/>
      <c r="V263" s="214"/>
      <c r="W263" s="214"/>
      <c r="X263" s="214"/>
      <c r="Y263" s="214"/>
      <c r="Z263" s="214"/>
      <c r="AA263" s="214"/>
      <c r="AB263" s="214"/>
      <c r="AC263" s="214"/>
      <c r="AD263" s="214"/>
      <c r="AE263" s="214"/>
      <c r="AF263" s="214"/>
      <c r="AG263" s="214"/>
      <c r="AH263" s="214"/>
      <c r="AI263" s="214"/>
      <c r="AJ263" s="214"/>
      <c r="AK263" s="214"/>
      <c r="AL263" s="214"/>
      <c r="AM263" s="214"/>
      <c r="AN263" s="214"/>
      <c r="AO263" s="214"/>
      <c r="AP263" s="214"/>
    </row>
    <row r="264" ht="14.25" customHeight="1">
      <c r="A264" s="214"/>
      <c r="B264" s="214"/>
      <c r="C264" s="214"/>
      <c r="D264" s="214"/>
      <c r="E264" s="214"/>
      <c r="F264" s="214"/>
      <c r="G264" s="214"/>
      <c r="H264" s="214"/>
      <c r="I264" s="214"/>
      <c r="J264" s="214"/>
      <c r="K264" s="214"/>
      <c r="L264" s="214"/>
      <c r="M264" s="214"/>
      <c r="N264" s="214"/>
      <c r="O264" s="214"/>
      <c r="P264" s="214"/>
      <c r="Q264" s="214"/>
      <c r="R264" s="214"/>
      <c r="S264" s="214"/>
      <c r="T264" s="214"/>
      <c r="U264" s="214"/>
      <c r="V264" s="214"/>
      <c r="W264" s="214"/>
      <c r="X264" s="214"/>
      <c r="Y264" s="214"/>
      <c r="Z264" s="214"/>
      <c r="AA264" s="214"/>
      <c r="AB264" s="214"/>
      <c r="AC264" s="214"/>
      <c r="AD264" s="214"/>
      <c r="AE264" s="214"/>
      <c r="AF264" s="214"/>
      <c r="AG264" s="214"/>
      <c r="AH264" s="214"/>
      <c r="AI264" s="214"/>
      <c r="AJ264" s="214"/>
      <c r="AK264" s="214"/>
      <c r="AL264" s="214"/>
      <c r="AM264" s="214"/>
      <c r="AN264" s="214"/>
      <c r="AO264" s="214"/>
      <c r="AP264" s="214"/>
    </row>
    <row r="265" ht="14.25" customHeight="1">
      <c r="A265" s="214"/>
      <c r="B265" s="214"/>
      <c r="C265" s="214"/>
      <c r="D265" s="214"/>
      <c r="E265" s="214"/>
      <c r="F265" s="214"/>
      <c r="G265" s="214"/>
      <c r="H265" s="214"/>
      <c r="I265" s="214"/>
      <c r="J265" s="214"/>
      <c r="K265" s="214"/>
      <c r="L265" s="214"/>
      <c r="M265" s="214"/>
      <c r="N265" s="214"/>
      <c r="O265" s="214"/>
      <c r="P265" s="214"/>
      <c r="Q265" s="214"/>
      <c r="R265" s="214"/>
      <c r="S265" s="214"/>
      <c r="T265" s="214"/>
      <c r="U265" s="214"/>
      <c r="V265" s="214"/>
      <c r="W265" s="214"/>
      <c r="X265" s="214"/>
      <c r="Y265" s="214"/>
      <c r="Z265" s="214"/>
      <c r="AA265" s="214"/>
      <c r="AB265" s="214"/>
      <c r="AC265" s="214"/>
      <c r="AD265" s="214"/>
      <c r="AE265" s="214"/>
      <c r="AF265" s="214"/>
      <c r="AG265" s="214"/>
      <c r="AH265" s="214"/>
      <c r="AI265" s="214"/>
      <c r="AJ265" s="214"/>
      <c r="AK265" s="214"/>
      <c r="AL265" s="214"/>
      <c r="AM265" s="214"/>
      <c r="AN265" s="214"/>
      <c r="AO265" s="214"/>
      <c r="AP265" s="214"/>
    </row>
    <row r="266" ht="14.25" customHeight="1">
      <c r="A266" s="214"/>
      <c r="B266" s="214"/>
      <c r="C266" s="214"/>
      <c r="D266" s="214"/>
      <c r="E266" s="214"/>
      <c r="F266" s="214"/>
      <c r="G266" s="214"/>
      <c r="H266" s="214"/>
      <c r="I266" s="214"/>
      <c r="J266" s="214"/>
      <c r="K266" s="214"/>
      <c r="L266" s="214"/>
      <c r="M266" s="214"/>
      <c r="N266" s="214"/>
      <c r="O266" s="214"/>
      <c r="P266" s="214"/>
      <c r="Q266" s="214"/>
      <c r="R266" s="214"/>
      <c r="S266" s="214"/>
      <c r="T266" s="214"/>
      <c r="U266" s="214"/>
      <c r="V266" s="214"/>
      <c r="W266" s="214"/>
      <c r="X266" s="214"/>
      <c r="Y266" s="214"/>
      <c r="Z266" s="214"/>
      <c r="AA266" s="214"/>
      <c r="AB266" s="214"/>
      <c r="AC266" s="214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</row>
    <row r="267" ht="14.25" customHeight="1">
      <c r="A267" s="214"/>
      <c r="B267" s="214"/>
      <c r="C267" s="214"/>
      <c r="D267" s="214"/>
      <c r="E267" s="214"/>
      <c r="F267" s="214"/>
      <c r="G267" s="214"/>
      <c r="H267" s="214"/>
      <c r="I267" s="214"/>
      <c r="J267" s="214"/>
      <c r="K267" s="214"/>
      <c r="L267" s="214"/>
      <c r="M267" s="214"/>
      <c r="N267" s="214"/>
      <c r="O267" s="214"/>
      <c r="P267" s="214"/>
      <c r="Q267" s="214"/>
      <c r="R267" s="214"/>
      <c r="S267" s="214"/>
      <c r="T267" s="214"/>
      <c r="U267" s="214"/>
      <c r="V267" s="214"/>
      <c r="W267" s="214"/>
      <c r="X267" s="214"/>
      <c r="Y267" s="214"/>
      <c r="Z267" s="214"/>
      <c r="AA267" s="214"/>
      <c r="AB267" s="214"/>
      <c r="AC267" s="214"/>
      <c r="AD267" s="214"/>
      <c r="AE267" s="214"/>
      <c r="AF267" s="214"/>
      <c r="AG267" s="214"/>
      <c r="AH267" s="214"/>
      <c r="AI267" s="214"/>
      <c r="AJ267" s="214"/>
      <c r="AK267" s="214"/>
      <c r="AL267" s="214"/>
      <c r="AM267" s="214"/>
      <c r="AN267" s="214"/>
      <c r="AO267" s="214"/>
      <c r="AP267" s="214"/>
    </row>
    <row r="268" ht="14.25" customHeight="1">
      <c r="A268" s="214"/>
      <c r="B268" s="214"/>
      <c r="C268" s="214"/>
      <c r="D268" s="214"/>
      <c r="E268" s="214"/>
      <c r="F268" s="214"/>
      <c r="G268" s="214"/>
      <c r="H268" s="214"/>
      <c r="I268" s="214"/>
      <c r="J268" s="214"/>
      <c r="K268" s="214"/>
      <c r="L268" s="214"/>
      <c r="M268" s="214"/>
      <c r="N268" s="214"/>
      <c r="O268" s="214"/>
      <c r="P268" s="214"/>
      <c r="Q268" s="214"/>
      <c r="R268" s="214"/>
      <c r="S268" s="214"/>
      <c r="T268" s="214"/>
      <c r="U268" s="214"/>
      <c r="V268" s="214"/>
      <c r="W268" s="214"/>
      <c r="X268" s="214"/>
      <c r="Y268" s="214"/>
      <c r="Z268" s="214"/>
      <c r="AA268" s="214"/>
      <c r="AB268" s="214"/>
      <c r="AC268" s="214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</row>
    <row r="269" ht="14.25" customHeight="1">
      <c r="A269" s="214"/>
      <c r="B269" s="214"/>
      <c r="C269" s="214"/>
      <c r="D269" s="214"/>
      <c r="E269" s="214"/>
      <c r="F269" s="214"/>
      <c r="G269" s="214"/>
      <c r="H269" s="214"/>
      <c r="I269" s="214"/>
      <c r="J269" s="214"/>
      <c r="K269" s="214"/>
      <c r="L269" s="214"/>
      <c r="M269" s="214"/>
      <c r="N269" s="214"/>
      <c r="O269" s="214"/>
      <c r="P269" s="214"/>
      <c r="Q269" s="214"/>
      <c r="R269" s="214"/>
      <c r="S269" s="214"/>
      <c r="T269" s="214"/>
      <c r="U269" s="214"/>
      <c r="V269" s="214"/>
      <c r="W269" s="214"/>
      <c r="X269" s="214"/>
      <c r="Y269" s="214"/>
      <c r="Z269" s="214"/>
      <c r="AA269" s="214"/>
      <c r="AB269" s="214"/>
      <c r="AC269" s="214"/>
      <c r="AD269" s="214"/>
      <c r="AE269" s="214"/>
      <c r="AF269" s="214"/>
      <c r="AG269" s="214"/>
      <c r="AH269" s="214"/>
      <c r="AI269" s="214"/>
      <c r="AJ269" s="214"/>
      <c r="AK269" s="214"/>
      <c r="AL269" s="214"/>
      <c r="AM269" s="214"/>
      <c r="AN269" s="214"/>
      <c r="AO269" s="214"/>
      <c r="AP269" s="214"/>
    </row>
    <row r="270" ht="14.25" customHeight="1">
      <c r="A270" s="214"/>
      <c r="B270" s="214"/>
      <c r="C270" s="214"/>
      <c r="D270" s="214"/>
      <c r="E270" s="214"/>
      <c r="F270" s="214"/>
      <c r="G270" s="214"/>
      <c r="H270" s="214"/>
      <c r="I270" s="214"/>
      <c r="J270" s="214"/>
      <c r="K270" s="214"/>
      <c r="L270" s="214"/>
      <c r="M270" s="214"/>
      <c r="N270" s="214"/>
      <c r="O270" s="214"/>
      <c r="P270" s="214"/>
      <c r="Q270" s="214"/>
      <c r="R270" s="214"/>
      <c r="S270" s="214"/>
      <c r="T270" s="214"/>
      <c r="U270" s="214"/>
      <c r="V270" s="214"/>
      <c r="W270" s="214"/>
      <c r="X270" s="214"/>
      <c r="Y270" s="214"/>
      <c r="Z270" s="214"/>
      <c r="AA270" s="214"/>
      <c r="AB270" s="214"/>
      <c r="AC270" s="214"/>
      <c r="AD270" s="214"/>
      <c r="AE270" s="214"/>
      <c r="AF270" s="214"/>
      <c r="AG270" s="214"/>
      <c r="AH270" s="214"/>
      <c r="AI270" s="214"/>
      <c r="AJ270" s="214"/>
      <c r="AK270" s="214"/>
      <c r="AL270" s="214"/>
      <c r="AM270" s="214"/>
      <c r="AN270" s="214"/>
      <c r="AO270" s="214"/>
      <c r="AP270" s="214"/>
    </row>
    <row r="271" ht="14.25" customHeight="1">
      <c r="A271" s="214"/>
      <c r="B271" s="214"/>
      <c r="C271" s="214"/>
      <c r="D271" s="214"/>
      <c r="E271" s="214"/>
      <c r="F271" s="214"/>
      <c r="G271" s="214"/>
      <c r="H271" s="214"/>
      <c r="I271" s="214"/>
      <c r="J271" s="214"/>
      <c r="K271" s="214"/>
      <c r="L271" s="214"/>
      <c r="M271" s="214"/>
      <c r="N271" s="214"/>
      <c r="O271" s="214"/>
      <c r="P271" s="214"/>
      <c r="Q271" s="214"/>
      <c r="R271" s="214"/>
      <c r="S271" s="214"/>
      <c r="T271" s="214"/>
      <c r="U271" s="214"/>
      <c r="V271" s="214"/>
      <c r="W271" s="214"/>
      <c r="X271" s="214"/>
      <c r="Y271" s="214"/>
      <c r="Z271" s="214"/>
      <c r="AA271" s="214"/>
      <c r="AB271" s="214"/>
      <c r="AC271" s="214"/>
      <c r="AD271" s="214"/>
      <c r="AE271" s="214"/>
      <c r="AF271" s="214"/>
      <c r="AG271" s="214"/>
      <c r="AH271" s="214"/>
      <c r="AI271" s="214"/>
      <c r="AJ271" s="214"/>
      <c r="AK271" s="214"/>
      <c r="AL271" s="214"/>
      <c r="AM271" s="214"/>
      <c r="AN271" s="214"/>
      <c r="AO271" s="214"/>
      <c r="AP271" s="214"/>
    </row>
    <row r="272" ht="14.25" customHeight="1">
      <c r="A272" s="214"/>
      <c r="B272" s="214"/>
      <c r="C272" s="214"/>
      <c r="D272" s="214"/>
      <c r="E272" s="214"/>
      <c r="F272" s="214"/>
      <c r="G272" s="214"/>
      <c r="H272" s="214"/>
      <c r="I272" s="214"/>
      <c r="J272" s="214"/>
      <c r="K272" s="214"/>
      <c r="L272" s="214"/>
      <c r="M272" s="214"/>
      <c r="N272" s="214"/>
      <c r="O272" s="214"/>
      <c r="P272" s="214"/>
      <c r="Q272" s="214"/>
      <c r="R272" s="214"/>
      <c r="S272" s="214"/>
      <c r="T272" s="214"/>
      <c r="U272" s="214"/>
      <c r="V272" s="214"/>
      <c r="W272" s="214"/>
      <c r="X272" s="214"/>
      <c r="Y272" s="214"/>
      <c r="Z272" s="214"/>
      <c r="AA272" s="214"/>
      <c r="AB272" s="214"/>
      <c r="AC272" s="214"/>
      <c r="AD272" s="214"/>
      <c r="AE272" s="214"/>
      <c r="AF272" s="214"/>
      <c r="AG272" s="214"/>
      <c r="AH272" s="214"/>
      <c r="AI272" s="214"/>
      <c r="AJ272" s="214"/>
      <c r="AK272" s="214"/>
      <c r="AL272" s="214"/>
      <c r="AM272" s="214"/>
      <c r="AN272" s="214"/>
      <c r="AO272" s="214"/>
      <c r="AP272" s="214"/>
    </row>
    <row r="273" ht="14.25" customHeight="1">
      <c r="A273" s="214"/>
      <c r="B273" s="214"/>
      <c r="C273" s="214"/>
      <c r="D273" s="214"/>
      <c r="E273" s="214"/>
      <c r="F273" s="214"/>
      <c r="G273" s="214"/>
      <c r="H273" s="214"/>
      <c r="I273" s="214"/>
      <c r="J273" s="214"/>
      <c r="K273" s="214"/>
      <c r="L273" s="214"/>
      <c r="M273" s="214"/>
      <c r="N273" s="214"/>
      <c r="O273" s="214"/>
      <c r="P273" s="214"/>
      <c r="Q273" s="214"/>
      <c r="R273" s="214"/>
      <c r="S273" s="214"/>
      <c r="T273" s="214"/>
      <c r="U273" s="214"/>
      <c r="V273" s="214"/>
      <c r="W273" s="214"/>
      <c r="X273" s="214"/>
      <c r="Y273" s="214"/>
      <c r="Z273" s="214"/>
      <c r="AA273" s="214"/>
      <c r="AB273" s="214"/>
      <c r="AC273" s="214"/>
      <c r="AD273" s="214"/>
      <c r="AE273" s="214"/>
      <c r="AF273" s="214"/>
      <c r="AG273" s="214"/>
      <c r="AH273" s="214"/>
      <c r="AI273" s="214"/>
      <c r="AJ273" s="214"/>
      <c r="AK273" s="214"/>
      <c r="AL273" s="214"/>
      <c r="AM273" s="214"/>
      <c r="AN273" s="214"/>
      <c r="AO273" s="214"/>
      <c r="AP273" s="214"/>
    </row>
    <row r="274" ht="14.25" customHeight="1">
      <c r="A274" s="214"/>
      <c r="B274" s="214"/>
      <c r="C274" s="214"/>
      <c r="D274" s="214"/>
      <c r="E274" s="214"/>
      <c r="F274" s="214"/>
      <c r="G274" s="214"/>
      <c r="H274" s="214"/>
      <c r="I274" s="214"/>
      <c r="J274" s="214"/>
      <c r="K274" s="214"/>
      <c r="L274" s="214"/>
      <c r="M274" s="214"/>
      <c r="N274" s="214"/>
      <c r="O274" s="214"/>
      <c r="P274" s="214"/>
      <c r="Q274" s="214"/>
      <c r="R274" s="214"/>
      <c r="S274" s="214"/>
      <c r="T274" s="214"/>
      <c r="U274" s="214"/>
      <c r="V274" s="214"/>
      <c r="W274" s="214"/>
      <c r="X274" s="214"/>
      <c r="Y274" s="214"/>
      <c r="Z274" s="214"/>
      <c r="AA274" s="214"/>
      <c r="AB274" s="214"/>
      <c r="AC274" s="214"/>
      <c r="AD274" s="214"/>
      <c r="AE274" s="214"/>
      <c r="AF274" s="214"/>
      <c r="AG274" s="214"/>
      <c r="AH274" s="214"/>
      <c r="AI274" s="214"/>
      <c r="AJ274" s="214"/>
      <c r="AK274" s="214"/>
      <c r="AL274" s="214"/>
      <c r="AM274" s="214"/>
      <c r="AN274" s="214"/>
      <c r="AO274" s="214"/>
      <c r="AP274" s="214"/>
    </row>
    <row r="275" ht="14.25" customHeight="1">
      <c r="A275" s="214"/>
      <c r="B275" s="214"/>
      <c r="C275" s="214"/>
      <c r="D275" s="214"/>
      <c r="E275" s="214"/>
      <c r="F275" s="214"/>
      <c r="G275" s="214"/>
      <c r="H275" s="214"/>
      <c r="I275" s="214"/>
      <c r="J275" s="214"/>
      <c r="K275" s="214"/>
      <c r="L275" s="214"/>
      <c r="M275" s="214"/>
      <c r="N275" s="214"/>
      <c r="O275" s="214"/>
      <c r="P275" s="214"/>
      <c r="Q275" s="214"/>
      <c r="R275" s="214"/>
      <c r="S275" s="214"/>
      <c r="T275" s="214"/>
      <c r="U275" s="214"/>
      <c r="V275" s="214"/>
      <c r="W275" s="214"/>
      <c r="X275" s="214"/>
      <c r="Y275" s="214"/>
      <c r="Z275" s="214"/>
      <c r="AA275" s="214"/>
      <c r="AB275" s="214"/>
      <c r="AC275" s="214"/>
      <c r="AD275" s="214"/>
      <c r="AE275" s="214"/>
      <c r="AF275" s="214"/>
      <c r="AG275" s="214"/>
      <c r="AH275" s="214"/>
      <c r="AI275" s="214"/>
      <c r="AJ275" s="214"/>
      <c r="AK275" s="214"/>
      <c r="AL275" s="214"/>
      <c r="AM275" s="214"/>
      <c r="AN275" s="214"/>
      <c r="AO275" s="214"/>
      <c r="AP275" s="214"/>
    </row>
    <row r="276" ht="14.25" customHeight="1">
      <c r="A276" s="214"/>
      <c r="B276" s="214"/>
      <c r="C276" s="214"/>
      <c r="D276" s="214"/>
      <c r="E276" s="214"/>
      <c r="F276" s="214"/>
      <c r="G276" s="214"/>
      <c r="H276" s="214"/>
      <c r="I276" s="214"/>
      <c r="J276" s="214"/>
      <c r="K276" s="214"/>
      <c r="L276" s="214"/>
      <c r="M276" s="214"/>
      <c r="N276" s="214"/>
      <c r="O276" s="214"/>
      <c r="P276" s="214"/>
      <c r="Q276" s="214"/>
      <c r="R276" s="214"/>
      <c r="S276" s="214"/>
      <c r="T276" s="214"/>
      <c r="U276" s="214"/>
      <c r="V276" s="214"/>
      <c r="W276" s="214"/>
      <c r="X276" s="214"/>
      <c r="Y276" s="214"/>
      <c r="Z276" s="214"/>
      <c r="AA276" s="214"/>
      <c r="AB276" s="214"/>
      <c r="AC276" s="214"/>
      <c r="AD276" s="214"/>
      <c r="AE276" s="214"/>
      <c r="AF276" s="214"/>
      <c r="AG276" s="214"/>
      <c r="AH276" s="214"/>
      <c r="AI276" s="214"/>
      <c r="AJ276" s="214"/>
      <c r="AK276" s="214"/>
      <c r="AL276" s="214"/>
      <c r="AM276" s="214"/>
      <c r="AN276" s="214"/>
      <c r="AO276" s="214"/>
      <c r="AP276" s="214"/>
    </row>
    <row r="277" ht="14.25" customHeight="1">
      <c r="A277" s="214"/>
      <c r="B277" s="214"/>
      <c r="C277" s="214"/>
      <c r="D277" s="214"/>
      <c r="E277" s="214"/>
      <c r="F277" s="214"/>
      <c r="G277" s="214"/>
      <c r="H277" s="214"/>
      <c r="I277" s="214"/>
      <c r="J277" s="214"/>
      <c r="K277" s="214"/>
      <c r="L277" s="214"/>
      <c r="M277" s="214"/>
      <c r="N277" s="214"/>
      <c r="O277" s="214"/>
      <c r="P277" s="214"/>
      <c r="Q277" s="214"/>
      <c r="R277" s="214"/>
      <c r="S277" s="214"/>
      <c r="T277" s="214"/>
      <c r="U277" s="214"/>
      <c r="V277" s="214"/>
      <c r="W277" s="214"/>
      <c r="X277" s="214"/>
      <c r="Y277" s="214"/>
      <c r="Z277" s="214"/>
      <c r="AA277" s="214"/>
      <c r="AB277" s="214"/>
      <c r="AC277" s="214"/>
      <c r="AD277" s="214"/>
      <c r="AE277" s="214"/>
      <c r="AF277" s="214"/>
      <c r="AG277" s="214"/>
      <c r="AH277" s="214"/>
      <c r="AI277" s="214"/>
      <c r="AJ277" s="214"/>
      <c r="AK277" s="214"/>
      <c r="AL277" s="214"/>
      <c r="AM277" s="214"/>
      <c r="AN277" s="214"/>
      <c r="AO277" s="214"/>
      <c r="AP277" s="214"/>
    </row>
    <row r="278" ht="14.25" customHeight="1">
      <c r="A278" s="214"/>
      <c r="B278" s="214"/>
      <c r="C278" s="214"/>
      <c r="D278" s="214"/>
      <c r="E278" s="214"/>
      <c r="F278" s="214"/>
      <c r="G278" s="214"/>
      <c r="H278" s="214"/>
      <c r="I278" s="214"/>
      <c r="J278" s="214"/>
      <c r="K278" s="214"/>
      <c r="L278" s="214"/>
      <c r="M278" s="214"/>
      <c r="N278" s="214"/>
      <c r="O278" s="214"/>
      <c r="P278" s="214"/>
      <c r="Q278" s="214"/>
      <c r="R278" s="214"/>
      <c r="S278" s="214"/>
      <c r="T278" s="214"/>
      <c r="U278" s="214"/>
      <c r="V278" s="214"/>
      <c r="W278" s="214"/>
      <c r="X278" s="214"/>
      <c r="Y278" s="214"/>
      <c r="Z278" s="214"/>
      <c r="AA278" s="214"/>
      <c r="AB278" s="214"/>
      <c r="AC278" s="214"/>
      <c r="AD278" s="214"/>
      <c r="AE278" s="214"/>
      <c r="AF278" s="214"/>
      <c r="AG278" s="214"/>
      <c r="AH278" s="214"/>
      <c r="AI278" s="214"/>
      <c r="AJ278" s="214"/>
      <c r="AK278" s="214"/>
      <c r="AL278" s="214"/>
      <c r="AM278" s="214"/>
      <c r="AN278" s="214"/>
      <c r="AO278" s="214"/>
      <c r="AP278" s="214"/>
    </row>
    <row r="279" ht="14.25" customHeight="1">
      <c r="A279" s="214"/>
      <c r="B279" s="214"/>
      <c r="C279" s="214"/>
      <c r="D279" s="214"/>
      <c r="E279" s="214"/>
      <c r="F279" s="214"/>
      <c r="G279" s="214"/>
      <c r="H279" s="214"/>
      <c r="I279" s="214"/>
      <c r="J279" s="214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/>
      <c r="Z279" s="214"/>
      <c r="AA279" s="214"/>
      <c r="AB279" s="214"/>
      <c r="AC279" s="214"/>
      <c r="AD279" s="214"/>
      <c r="AE279" s="214"/>
      <c r="AF279" s="214"/>
      <c r="AG279" s="214"/>
      <c r="AH279" s="214"/>
      <c r="AI279" s="214"/>
      <c r="AJ279" s="214"/>
      <c r="AK279" s="214"/>
      <c r="AL279" s="214"/>
      <c r="AM279" s="214"/>
      <c r="AN279" s="214"/>
      <c r="AO279" s="214"/>
      <c r="AP279" s="214"/>
    </row>
    <row r="280" ht="14.25" customHeight="1">
      <c r="A280" s="214"/>
      <c r="B280" s="214"/>
      <c r="C280" s="214"/>
      <c r="D280" s="214"/>
      <c r="E280" s="214"/>
      <c r="F280" s="214"/>
      <c r="G280" s="214"/>
      <c r="H280" s="214"/>
      <c r="I280" s="214"/>
      <c r="J280" s="214"/>
      <c r="K280" s="214"/>
      <c r="L280" s="214"/>
      <c r="M280" s="214"/>
      <c r="N280" s="214"/>
      <c r="O280" s="214"/>
      <c r="P280" s="214"/>
      <c r="Q280" s="214"/>
      <c r="R280" s="214"/>
      <c r="S280" s="214"/>
      <c r="T280" s="214"/>
      <c r="U280" s="214"/>
      <c r="V280" s="214"/>
      <c r="W280" s="214"/>
      <c r="X280" s="214"/>
      <c r="Y280" s="214"/>
      <c r="Z280" s="214"/>
      <c r="AA280" s="214"/>
      <c r="AB280" s="214"/>
      <c r="AC280" s="214"/>
      <c r="AD280" s="214"/>
      <c r="AE280" s="214"/>
      <c r="AF280" s="214"/>
      <c r="AG280" s="214"/>
      <c r="AH280" s="214"/>
      <c r="AI280" s="214"/>
      <c r="AJ280" s="214"/>
      <c r="AK280" s="214"/>
      <c r="AL280" s="214"/>
      <c r="AM280" s="214"/>
      <c r="AN280" s="214"/>
      <c r="AO280" s="214"/>
      <c r="AP280" s="214"/>
    </row>
    <row r="281" ht="14.25" customHeight="1">
      <c r="A281" s="214"/>
      <c r="B281" s="214"/>
      <c r="C281" s="214"/>
      <c r="D281" s="214"/>
      <c r="E281" s="214"/>
      <c r="F281" s="214"/>
      <c r="G281" s="214"/>
      <c r="H281" s="214"/>
      <c r="I281" s="214"/>
      <c r="J281" s="214"/>
      <c r="K281" s="214"/>
      <c r="L281" s="214"/>
      <c r="M281" s="214"/>
      <c r="N281" s="214"/>
      <c r="O281" s="214"/>
      <c r="P281" s="214"/>
      <c r="Q281" s="214"/>
      <c r="R281" s="214"/>
      <c r="S281" s="214"/>
      <c r="T281" s="214"/>
      <c r="U281" s="214"/>
      <c r="V281" s="214"/>
      <c r="W281" s="214"/>
      <c r="X281" s="214"/>
      <c r="Y281" s="214"/>
      <c r="Z281" s="214"/>
      <c r="AA281" s="214"/>
      <c r="AB281" s="214"/>
      <c r="AC281" s="214"/>
      <c r="AD281" s="214"/>
      <c r="AE281" s="214"/>
      <c r="AF281" s="214"/>
      <c r="AG281" s="214"/>
      <c r="AH281" s="214"/>
      <c r="AI281" s="214"/>
      <c r="AJ281" s="214"/>
      <c r="AK281" s="214"/>
      <c r="AL281" s="214"/>
      <c r="AM281" s="214"/>
      <c r="AN281" s="214"/>
      <c r="AO281" s="214"/>
      <c r="AP281" s="214"/>
    </row>
    <row r="282" ht="14.25" customHeight="1">
      <c r="A282" s="214"/>
      <c r="B282" s="214"/>
      <c r="C282" s="214"/>
      <c r="D282" s="214"/>
      <c r="E282" s="214"/>
      <c r="F282" s="214"/>
      <c r="G282" s="214"/>
      <c r="H282" s="214"/>
      <c r="I282" s="214"/>
      <c r="J282" s="214"/>
      <c r="K282" s="214"/>
      <c r="L282" s="214"/>
      <c r="M282" s="214"/>
      <c r="N282" s="214"/>
      <c r="O282" s="214"/>
      <c r="P282" s="214"/>
      <c r="Q282" s="214"/>
      <c r="R282" s="214"/>
      <c r="S282" s="214"/>
      <c r="T282" s="214"/>
      <c r="U282" s="214"/>
      <c r="V282" s="214"/>
      <c r="W282" s="214"/>
      <c r="X282" s="214"/>
      <c r="Y282" s="214"/>
      <c r="Z282" s="214"/>
      <c r="AA282" s="214"/>
      <c r="AB282" s="214"/>
      <c r="AC282" s="214"/>
      <c r="AD282" s="214"/>
      <c r="AE282" s="214"/>
      <c r="AF282" s="214"/>
      <c r="AG282" s="214"/>
      <c r="AH282" s="214"/>
      <c r="AI282" s="214"/>
      <c r="AJ282" s="214"/>
      <c r="AK282" s="214"/>
      <c r="AL282" s="214"/>
      <c r="AM282" s="214"/>
      <c r="AN282" s="214"/>
      <c r="AO282" s="214"/>
      <c r="AP282" s="214"/>
    </row>
    <row r="283" ht="14.25" customHeight="1">
      <c r="A283" s="214"/>
      <c r="B283" s="214"/>
      <c r="C283" s="214"/>
      <c r="D283" s="214"/>
      <c r="E283" s="214"/>
      <c r="F283" s="214"/>
      <c r="G283" s="214"/>
      <c r="H283" s="214"/>
      <c r="I283" s="214"/>
      <c r="J283" s="214"/>
      <c r="K283" s="214"/>
      <c r="L283" s="214"/>
      <c r="M283" s="214"/>
      <c r="N283" s="214"/>
      <c r="O283" s="214"/>
      <c r="P283" s="214"/>
      <c r="Q283" s="214"/>
      <c r="R283" s="214"/>
      <c r="S283" s="214"/>
      <c r="T283" s="214"/>
      <c r="U283" s="214"/>
      <c r="V283" s="214"/>
      <c r="W283" s="214"/>
      <c r="X283" s="214"/>
      <c r="Y283" s="214"/>
      <c r="Z283" s="214"/>
      <c r="AA283" s="214"/>
      <c r="AB283" s="214"/>
      <c r="AC283" s="214"/>
      <c r="AD283" s="214"/>
      <c r="AE283" s="214"/>
      <c r="AF283" s="214"/>
      <c r="AG283" s="214"/>
      <c r="AH283" s="214"/>
      <c r="AI283" s="214"/>
      <c r="AJ283" s="214"/>
      <c r="AK283" s="214"/>
      <c r="AL283" s="214"/>
      <c r="AM283" s="214"/>
      <c r="AN283" s="214"/>
      <c r="AO283" s="214"/>
      <c r="AP283" s="214"/>
    </row>
    <row r="284" ht="14.25" customHeight="1">
      <c r="A284" s="214"/>
      <c r="B284" s="214"/>
      <c r="C284" s="214"/>
      <c r="D284" s="214"/>
      <c r="E284" s="214"/>
      <c r="F284" s="214"/>
      <c r="G284" s="214"/>
      <c r="H284" s="214"/>
      <c r="I284" s="214"/>
      <c r="J284" s="214"/>
      <c r="K284" s="214"/>
      <c r="L284" s="214"/>
      <c r="M284" s="214"/>
      <c r="N284" s="214"/>
      <c r="O284" s="214"/>
      <c r="P284" s="214"/>
      <c r="Q284" s="214"/>
      <c r="R284" s="214"/>
      <c r="S284" s="214"/>
      <c r="T284" s="214"/>
      <c r="U284" s="214"/>
      <c r="V284" s="214"/>
      <c r="W284" s="214"/>
      <c r="X284" s="214"/>
      <c r="Y284" s="214"/>
      <c r="Z284" s="214"/>
      <c r="AA284" s="214"/>
      <c r="AB284" s="214"/>
      <c r="AC284" s="214"/>
      <c r="AD284" s="214"/>
      <c r="AE284" s="214"/>
      <c r="AF284" s="214"/>
      <c r="AG284" s="214"/>
      <c r="AH284" s="214"/>
      <c r="AI284" s="214"/>
      <c r="AJ284" s="214"/>
      <c r="AK284" s="214"/>
      <c r="AL284" s="214"/>
      <c r="AM284" s="214"/>
      <c r="AN284" s="214"/>
      <c r="AO284" s="214"/>
      <c r="AP284" s="214"/>
    </row>
    <row r="285" ht="14.25" customHeight="1">
      <c r="A285" s="214"/>
      <c r="B285" s="214"/>
      <c r="C285" s="214"/>
      <c r="D285" s="214"/>
      <c r="E285" s="214"/>
      <c r="F285" s="214"/>
      <c r="G285" s="214"/>
      <c r="H285" s="214"/>
      <c r="I285" s="214"/>
      <c r="J285" s="214"/>
      <c r="K285" s="214"/>
      <c r="L285" s="214"/>
      <c r="M285" s="214"/>
      <c r="N285" s="214"/>
      <c r="O285" s="214"/>
      <c r="P285" s="214"/>
      <c r="Q285" s="214"/>
      <c r="R285" s="214"/>
      <c r="S285" s="214"/>
      <c r="T285" s="214"/>
      <c r="U285" s="214"/>
      <c r="V285" s="214"/>
      <c r="W285" s="214"/>
      <c r="X285" s="214"/>
      <c r="Y285" s="214"/>
      <c r="Z285" s="214"/>
      <c r="AA285" s="214"/>
      <c r="AB285" s="214"/>
      <c r="AC285" s="214"/>
      <c r="AD285" s="214"/>
      <c r="AE285" s="214"/>
      <c r="AF285" s="214"/>
      <c r="AG285" s="214"/>
      <c r="AH285" s="214"/>
      <c r="AI285" s="214"/>
      <c r="AJ285" s="214"/>
      <c r="AK285" s="214"/>
      <c r="AL285" s="214"/>
      <c r="AM285" s="214"/>
      <c r="AN285" s="214"/>
      <c r="AO285" s="214"/>
      <c r="AP285" s="214"/>
    </row>
    <row r="286" ht="14.25" customHeight="1">
      <c r="A286" s="214"/>
      <c r="B286" s="214"/>
      <c r="C286" s="214"/>
      <c r="D286" s="214"/>
      <c r="E286" s="214"/>
      <c r="F286" s="214"/>
      <c r="G286" s="214"/>
      <c r="H286" s="214"/>
      <c r="I286" s="214"/>
      <c r="J286" s="214"/>
      <c r="K286" s="214"/>
      <c r="L286" s="214"/>
      <c r="M286" s="214"/>
      <c r="N286" s="214"/>
      <c r="O286" s="214"/>
      <c r="P286" s="214"/>
      <c r="Q286" s="214"/>
      <c r="R286" s="214"/>
      <c r="S286" s="214"/>
      <c r="T286" s="214"/>
      <c r="U286" s="214"/>
      <c r="V286" s="214"/>
      <c r="W286" s="214"/>
      <c r="X286" s="214"/>
      <c r="Y286" s="214"/>
      <c r="Z286" s="214"/>
      <c r="AA286" s="214"/>
      <c r="AB286" s="214"/>
      <c r="AC286" s="214"/>
      <c r="AD286" s="214"/>
      <c r="AE286" s="214"/>
      <c r="AF286" s="214"/>
      <c r="AG286" s="214"/>
      <c r="AH286" s="214"/>
      <c r="AI286" s="214"/>
      <c r="AJ286" s="214"/>
      <c r="AK286" s="214"/>
      <c r="AL286" s="214"/>
      <c r="AM286" s="214"/>
      <c r="AN286" s="214"/>
      <c r="AO286" s="214"/>
      <c r="AP286" s="214"/>
    </row>
    <row r="287" ht="14.25" customHeight="1">
      <c r="A287" s="214"/>
      <c r="B287" s="214"/>
      <c r="C287" s="214"/>
      <c r="D287" s="214"/>
      <c r="E287" s="214"/>
      <c r="F287" s="214"/>
      <c r="G287" s="214"/>
      <c r="H287" s="214"/>
      <c r="I287" s="214"/>
      <c r="J287" s="214"/>
      <c r="K287" s="214"/>
      <c r="L287" s="214"/>
      <c r="M287" s="214"/>
      <c r="N287" s="214"/>
      <c r="O287" s="214"/>
      <c r="P287" s="214"/>
      <c r="Q287" s="214"/>
      <c r="R287" s="214"/>
      <c r="S287" s="214"/>
      <c r="T287" s="214"/>
      <c r="U287" s="214"/>
      <c r="V287" s="214"/>
      <c r="W287" s="214"/>
      <c r="X287" s="214"/>
      <c r="Y287" s="214"/>
      <c r="Z287" s="214"/>
      <c r="AA287" s="214"/>
      <c r="AB287" s="214"/>
      <c r="AC287" s="214"/>
      <c r="AD287" s="214"/>
      <c r="AE287" s="214"/>
      <c r="AF287" s="214"/>
      <c r="AG287" s="214"/>
      <c r="AH287" s="214"/>
      <c r="AI287" s="214"/>
      <c r="AJ287" s="214"/>
      <c r="AK287" s="214"/>
      <c r="AL287" s="214"/>
      <c r="AM287" s="214"/>
      <c r="AN287" s="214"/>
      <c r="AO287" s="214"/>
      <c r="AP287" s="214"/>
    </row>
    <row r="288" ht="14.25" customHeight="1">
      <c r="A288" s="214"/>
      <c r="B288" s="214"/>
      <c r="C288" s="214"/>
      <c r="D288" s="214"/>
      <c r="E288" s="214"/>
      <c r="F288" s="214"/>
      <c r="G288" s="214"/>
      <c r="H288" s="214"/>
      <c r="I288" s="214"/>
      <c r="J288" s="214"/>
      <c r="K288" s="214"/>
      <c r="L288" s="214"/>
      <c r="M288" s="214"/>
      <c r="N288" s="214"/>
      <c r="O288" s="214"/>
      <c r="P288" s="214"/>
      <c r="Q288" s="214"/>
      <c r="R288" s="214"/>
      <c r="S288" s="214"/>
      <c r="T288" s="214"/>
      <c r="U288" s="214"/>
      <c r="V288" s="214"/>
      <c r="W288" s="214"/>
      <c r="X288" s="214"/>
      <c r="Y288" s="214"/>
      <c r="Z288" s="214"/>
      <c r="AA288" s="214"/>
      <c r="AB288" s="214"/>
      <c r="AC288" s="214"/>
      <c r="AD288" s="214"/>
      <c r="AE288" s="214"/>
      <c r="AF288" s="214"/>
      <c r="AG288" s="214"/>
      <c r="AH288" s="214"/>
      <c r="AI288" s="214"/>
      <c r="AJ288" s="214"/>
      <c r="AK288" s="214"/>
      <c r="AL288" s="214"/>
      <c r="AM288" s="214"/>
      <c r="AN288" s="214"/>
      <c r="AO288" s="214"/>
      <c r="AP288" s="214"/>
    </row>
    <row r="289" ht="14.25" customHeight="1">
      <c r="A289" s="214"/>
      <c r="B289" s="214"/>
      <c r="C289" s="214"/>
      <c r="D289" s="214"/>
      <c r="E289" s="214"/>
      <c r="F289" s="214"/>
      <c r="G289" s="214"/>
      <c r="H289" s="214"/>
      <c r="I289" s="214"/>
      <c r="J289" s="214"/>
      <c r="K289" s="214"/>
      <c r="L289" s="214"/>
      <c r="M289" s="214"/>
      <c r="N289" s="214"/>
      <c r="O289" s="214"/>
      <c r="P289" s="214"/>
      <c r="Q289" s="214"/>
      <c r="R289" s="214"/>
      <c r="S289" s="214"/>
      <c r="T289" s="214"/>
      <c r="U289" s="214"/>
      <c r="V289" s="214"/>
      <c r="W289" s="214"/>
      <c r="X289" s="214"/>
      <c r="Y289" s="214"/>
      <c r="Z289" s="214"/>
      <c r="AA289" s="214"/>
      <c r="AB289" s="214"/>
      <c r="AC289" s="214"/>
      <c r="AD289" s="214"/>
      <c r="AE289" s="214"/>
      <c r="AF289" s="214"/>
      <c r="AG289" s="214"/>
      <c r="AH289" s="214"/>
      <c r="AI289" s="214"/>
      <c r="AJ289" s="214"/>
      <c r="AK289" s="214"/>
      <c r="AL289" s="214"/>
      <c r="AM289" s="214"/>
      <c r="AN289" s="214"/>
      <c r="AO289" s="214"/>
      <c r="AP289" s="214"/>
    </row>
    <row r="290" ht="14.25" customHeight="1">
      <c r="A290" s="214"/>
      <c r="B290" s="214"/>
      <c r="C290" s="214"/>
      <c r="D290" s="214"/>
      <c r="E290" s="214"/>
      <c r="F290" s="214"/>
      <c r="G290" s="214"/>
      <c r="H290" s="214"/>
      <c r="I290" s="214"/>
      <c r="J290" s="214"/>
      <c r="K290" s="214"/>
      <c r="L290" s="214"/>
      <c r="M290" s="214"/>
      <c r="N290" s="214"/>
      <c r="O290" s="214"/>
      <c r="P290" s="214"/>
      <c r="Q290" s="214"/>
      <c r="R290" s="214"/>
      <c r="S290" s="214"/>
      <c r="T290" s="214"/>
      <c r="U290" s="214"/>
      <c r="V290" s="214"/>
      <c r="W290" s="214"/>
      <c r="X290" s="214"/>
      <c r="Y290" s="214"/>
      <c r="Z290" s="214"/>
      <c r="AA290" s="214"/>
      <c r="AB290" s="214"/>
      <c r="AC290" s="214"/>
      <c r="AD290" s="214"/>
      <c r="AE290" s="214"/>
      <c r="AF290" s="214"/>
      <c r="AG290" s="214"/>
      <c r="AH290" s="214"/>
      <c r="AI290" s="214"/>
      <c r="AJ290" s="214"/>
      <c r="AK290" s="214"/>
      <c r="AL290" s="214"/>
      <c r="AM290" s="214"/>
      <c r="AN290" s="214"/>
      <c r="AO290" s="214"/>
      <c r="AP290" s="214"/>
    </row>
    <row r="291" ht="14.25" customHeight="1">
      <c r="A291" s="214"/>
      <c r="B291" s="214"/>
      <c r="C291" s="214"/>
      <c r="D291" s="214"/>
      <c r="E291" s="214"/>
      <c r="F291" s="214"/>
      <c r="G291" s="214"/>
      <c r="H291" s="214"/>
      <c r="I291" s="214"/>
      <c r="J291" s="214"/>
      <c r="K291" s="214"/>
      <c r="L291" s="214"/>
      <c r="M291" s="214"/>
      <c r="N291" s="214"/>
      <c r="O291" s="214"/>
      <c r="P291" s="214"/>
      <c r="Q291" s="214"/>
      <c r="R291" s="214"/>
      <c r="S291" s="214"/>
      <c r="T291" s="214"/>
      <c r="U291" s="214"/>
      <c r="V291" s="214"/>
      <c r="W291" s="214"/>
      <c r="X291" s="214"/>
      <c r="Y291" s="214"/>
      <c r="Z291" s="214"/>
      <c r="AA291" s="214"/>
      <c r="AB291" s="214"/>
      <c r="AC291" s="214"/>
      <c r="AD291" s="214"/>
      <c r="AE291" s="214"/>
      <c r="AF291" s="214"/>
      <c r="AG291" s="214"/>
      <c r="AH291" s="214"/>
      <c r="AI291" s="214"/>
      <c r="AJ291" s="214"/>
      <c r="AK291" s="214"/>
      <c r="AL291" s="214"/>
      <c r="AM291" s="214"/>
      <c r="AN291" s="214"/>
      <c r="AO291" s="214"/>
      <c r="AP291" s="214"/>
    </row>
    <row r="292" ht="14.25" customHeight="1">
      <c r="A292" s="214"/>
      <c r="B292" s="214"/>
      <c r="C292" s="214"/>
      <c r="D292" s="214"/>
      <c r="E292" s="214"/>
      <c r="F292" s="214"/>
      <c r="G292" s="214"/>
      <c r="H292" s="214"/>
      <c r="I292" s="214"/>
      <c r="J292" s="214"/>
      <c r="K292" s="214"/>
      <c r="L292" s="214"/>
      <c r="M292" s="214"/>
      <c r="N292" s="214"/>
      <c r="O292" s="214"/>
      <c r="P292" s="214"/>
      <c r="Q292" s="214"/>
      <c r="R292" s="214"/>
      <c r="S292" s="214"/>
      <c r="T292" s="214"/>
      <c r="U292" s="214"/>
      <c r="V292" s="214"/>
      <c r="W292" s="214"/>
      <c r="X292" s="214"/>
      <c r="Y292" s="214"/>
      <c r="Z292" s="214"/>
      <c r="AA292" s="214"/>
      <c r="AB292" s="214"/>
      <c r="AC292" s="214"/>
      <c r="AD292" s="214"/>
      <c r="AE292" s="214"/>
      <c r="AF292" s="214"/>
      <c r="AG292" s="214"/>
      <c r="AH292" s="214"/>
      <c r="AI292" s="214"/>
      <c r="AJ292" s="214"/>
      <c r="AK292" s="214"/>
      <c r="AL292" s="214"/>
      <c r="AM292" s="214"/>
      <c r="AN292" s="214"/>
      <c r="AO292" s="214"/>
      <c r="AP292" s="214"/>
    </row>
    <row r="293" ht="14.25" customHeight="1">
      <c r="A293" s="214"/>
      <c r="B293" s="214"/>
      <c r="C293" s="214"/>
      <c r="D293" s="214"/>
      <c r="E293" s="214"/>
      <c r="F293" s="214"/>
      <c r="G293" s="214"/>
      <c r="H293" s="214"/>
      <c r="I293" s="214"/>
      <c r="J293" s="214"/>
      <c r="K293" s="214"/>
      <c r="L293" s="214"/>
      <c r="M293" s="214"/>
      <c r="N293" s="214"/>
      <c r="O293" s="214"/>
      <c r="P293" s="214"/>
      <c r="Q293" s="214"/>
      <c r="R293" s="214"/>
      <c r="S293" s="214"/>
      <c r="T293" s="214"/>
      <c r="U293" s="214"/>
      <c r="V293" s="214"/>
      <c r="W293" s="214"/>
      <c r="X293" s="214"/>
      <c r="Y293" s="214"/>
      <c r="Z293" s="214"/>
      <c r="AA293" s="214"/>
      <c r="AB293" s="214"/>
      <c r="AC293" s="214"/>
      <c r="AD293" s="214"/>
      <c r="AE293" s="214"/>
      <c r="AF293" s="214"/>
      <c r="AG293" s="214"/>
      <c r="AH293" s="214"/>
      <c r="AI293" s="214"/>
      <c r="AJ293" s="214"/>
      <c r="AK293" s="214"/>
      <c r="AL293" s="214"/>
      <c r="AM293" s="214"/>
      <c r="AN293" s="214"/>
      <c r="AO293" s="214"/>
      <c r="AP293" s="214"/>
    </row>
    <row r="294" ht="14.25" customHeight="1">
      <c r="A294" s="214"/>
      <c r="B294" s="214"/>
      <c r="C294" s="214"/>
      <c r="D294" s="214"/>
      <c r="E294" s="214"/>
      <c r="F294" s="214"/>
      <c r="G294" s="214"/>
      <c r="H294" s="214"/>
      <c r="I294" s="214"/>
      <c r="J294" s="214"/>
      <c r="K294" s="214"/>
      <c r="L294" s="214"/>
      <c r="M294" s="214"/>
      <c r="N294" s="214"/>
      <c r="O294" s="214"/>
      <c r="P294" s="214"/>
      <c r="Q294" s="214"/>
      <c r="R294" s="214"/>
      <c r="S294" s="214"/>
      <c r="T294" s="214"/>
      <c r="U294" s="214"/>
      <c r="V294" s="214"/>
      <c r="W294" s="214"/>
      <c r="X294" s="214"/>
      <c r="Y294" s="214"/>
      <c r="Z294" s="214"/>
      <c r="AA294" s="214"/>
      <c r="AB294" s="214"/>
      <c r="AC294" s="214"/>
      <c r="AD294" s="214"/>
      <c r="AE294" s="214"/>
      <c r="AF294" s="214"/>
      <c r="AG294" s="214"/>
      <c r="AH294" s="214"/>
      <c r="AI294" s="214"/>
      <c r="AJ294" s="214"/>
      <c r="AK294" s="214"/>
      <c r="AL294" s="214"/>
      <c r="AM294" s="214"/>
      <c r="AN294" s="214"/>
      <c r="AO294" s="214"/>
      <c r="AP294" s="214"/>
    </row>
    <row r="295" ht="14.25" customHeight="1">
      <c r="A295" s="214"/>
      <c r="B295" s="214"/>
      <c r="C295" s="214"/>
      <c r="D295" s="214"/>
      <c r="E295" s="214"/>
      <c r="F295" s="214"/>
      <c r="G295" s="214"/>
      <c r="H295" s="214"/>
      <c r="I295" s="214"/>
      <c r="J295" s="214"/>
      <c r="K295" s="214"/>
      <c r="L295" s="214"/>
      <c r="M295" s="214"/>
      <c r="N295" s="214"/>
      <c r="O295" s="214"/>
      <c r="P295" s="214"/>
      <c r="Q295" s="214"/>
      <c r="R295" s="214"/>
      <c r="S295" s="214"/>
      <c r="T295" s="214"/>
      <c r="U295" s="214"/>
      <c r="V295" s="214"/>
      <c r="W295" s="214"/>
      <c r="X295" s="214"/>
      <c r="Y295" s="214"/>
      <c r="Z295" s="214"/>
      <c r="AA295" s="214"/>
      <c r="AB295" s="214"/>
      <c r="AC295" s="214"/>
      <c r="AD295" s="214"/>
      <c r="AE295" s="214"/>
      <c r="AF295" s="214"/>
      <c r="AG295" s="214"/>
      <c r="AH295" s="214"/>
      <c r="AI295" s="214"/>
      <c r="AJ295" s="214"/>
      <c r="AK295" s="214"/>
      <c r="AL295" s="214"/>
      <c r="AM295" s="214"/>
      <c r="AN295" s="214"/>
      <c r="AO295" s="214"/>
      <c r="AP295" s="214"/>
    </row>
    <row r="296" ht="14.25" customHeight="1">
      <c r="A296" s="214"/>
      <c r="B296" s="214"/>
      <c r="C296" s="214"/>
      <c r="D296" s="214"/>
      <c r="E296" s="214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  <c r="AD296" s="214"/>
      <c r="AE296" s="214"/>
      <c r="AF296" s="214"/>
      <c r="AG296" s="214"/>
      <c r="AH296" s="214"/>
      <c r="AI296" s="214"/>
      <c r="AJ296" s="214"/>
      <c r="AK296" s="214"/>
      <c r="AL296" s="214"/>
      <c r="AM296" s="214"/>
      <c r="AN296" s="214"/>
      <c r="AO296" s="214"/>
      <c r="AP296" s="214"/>
    </row>
    <row r="297" ht="14.25" customHeight="1">
      <c r="A297" s="214"/>
      <c r="B297" s="214"/>
      <c r="C297" s="214"/>
      <c r="D297" s="214"/>
      <c r="E297" s="214"/>
      <c r="F297" s="214"/>
      <c r="G297" s="214"/>
      <c r="H297" s="214"/>
      <c r="I297" s="214"/>
      <c r="J297" s="214"/>
      <c r="K297" s="214"/>
      <c r="L297" s="214"/>
      <c r="M297" s="214"/>
      <c r="N297" s="214"/>
      <c r="O297" s="214"/>
      <c r="P297" s="214"/>
      <c r="Q297" s="214"/>
      <c r="R297" s="214"/>
      <c r="S297" s="214"/>
      <c r="T297" s="214"/>
      <c r="U297" s="214"/>
      <c r="V297" s="214"/>
      <c r="W297" s="214"/>
      <c r="X297" s="214"/>
      <c r="Y297" s="214"/>
      <c r="Z297" s="214"/>
      <c r="AA297" s="214"/>
      <c r="AB297" s="214"/>
      <c r="AC297" s="214"/>
      <c r="AD297" s="214"/>
      <c r="AE297" s="214"/>
      <c r="AF297" s="214"/>
      <c r="AG297" s="214"/>
      <c r="AH297" s="214"/>
      <c r="AI297" s="214"/>
      <c r="AJ297" s="214"/>
      <c r="AK297" s="214"/>
      <c r="AL297" s="214"/>
      <c r="AM297" s="214"/>
      <c r="AN297" s="214"/>
      <c r="AO297" s="214"/>
      <c r="AP297" s="214"/>
    </row>
    <row r="298" ht="14.25" customHeight="1">
      <c r="A298" s="214"/>
      <c r="B298" s="214"/>
      <c r="C298" s="214"/>
      <c r="D298" s="214"/>
      <c r="E298" s="214"/>
      <c r="F298" s="214"/>
      <c r="G298" s="214"/>
      <c r="H298" s="214"/>
      <c r="I298" s="214"/>
      <c r="J298" s="214"/>
      <c r="K298" s="214"/>
      <c r="L298" s="214"/>
      <c r="M298" s="214"/>
      <c r="N298" s="214"/>
      <c r="O298" s="214"/>
      <c r="P298" s="214"/>
      <c r="Q298" s="214"/>
      <c r="R298" s="214"/>
      <c r="S298" s="214"/>
      <c r="T298" s="214"/>
      <c r="U298" s="214"/>
      <c r="V298" s="214"/>
      <c r="W298" s="214"/>
      <c r="X298" s="214"/>
      <c r="Y298" s="214"/>
      <c r="Z298" s="214"/>
      <c r="AA298" s="214"/>
      <c r="AB298" s="214"/>
      <c r="AC298" s="214"/>
      <c r="AD298" s="214"/>
      <c r="AE298" s="214"/>
      <c r="AF298" s="214"/>
      <c r="AG298" s="214"/>
      <c r="AH298" s="214"/>
      <c r="AI298" s="214"/>
      <c r="AJ298" s="214"/>
      <c r="AK298" s="214"/>
      <c r="AL298" s="214"/>
      <c r="AM298" s="214"/>
      <c r="AN298" s="214"/>
      <c r="AO298" s="214"/>
      <c r="AP298" s="214"/>
    </row>
    <row r="299" ht="14.25" customHeight="1">
      <c r="A299" s="214"/>
      <c r="B299" s="214"/>
      <c r="C299" s="214"/>
      <c r="D299" s="214"/>
      <c r="E299" s="214"/>
      <c r="F299" s="214"/>
      <c r="G299" s="214"/>
      <c r="H299" s="214"/>
      <c r="I299" s="214"/>
      <c r="J299" s="214"/>
      <c r="K299" s="214"/>
      <c r="L299" s="214"/>
      <c r="M299" s="214"/>
      <c r="N299" s="214"/>
      <c r="O299" s="214"/>
      <c r="P299" s="214"/>
      <c r="Q299" s="214"/>
      <c r="R299" s="214"/>
      <c r="S299" s="214"/>
      <c r="T299" s="214"/>
      <c r="U299" s="214"/>
      <c r="V299" s="214"/>
      <c r="W299" s="214"/>
      <c r="X299" s="214"/>
      <c r="Y299" s="214"/>
      <c r="Z299" s="214"/>
      <c r="AA299" s="214"/>
      <c r="AB299" s="214"/>
      <c r="AC299" s="214"/>
      <c r="AD299" s="214"/>
      <c r="AE299" s="214"/>
      <c r="AF299" s="214"/>
      <c r="AG299" s="214"/>
      <c r="AH299" s="214"/>
      <c r="AI299" s="214"/>
      <c r="AJ299" s="214"/>
      <c r="AK299" s="214"/>
      <c r="AL299" s="214"/>
      <c r="AM299" s="214"/>
      <c r="AN299" s="214"/>
      <c r="AO299" s="214"/>
      <c r="AP299" s="214"/>
    </row>
    <row r="300" ht="14.25" customHeight="1">
      <c r="A300" s="214"/>
      <c r="B300" s="214"/>
      <c r="C300" s="214"/>
      <c r="D300" s="214"/>
      <c r="E300" s="214"/>
      <c r="F300" s="214"/>
      <c r="G300" s="214"/>
      <c r="H300" s="214"/>
      <c r="I300" s="214"/>
      <c r="J300" s="214"/>
      <c r="K300" s="214"/>
      <c r="L300" s="214"/>
      <c r="M300" s="214"/>
      <c r="N300" s="214"/>
      <c r="O300" s="214"/>
      <c r="P300" s="214"/>
      <c r="Q300" s="214"/>
      <c r="R300" s="214"/>
      <c r="S300" s="214"/>
      <c r="T300" s="214"/>
      <c r="U300" s="214"/>
      <c r="V300" s="214"/>
      <c r="W300" s="214"/>
      <c r="X300" s="214"/>
      <c r="Y300" s="214"/>
      <c r="Z300" s="214"/>
      <c r="AA300" s="214"/>
      <c r="AB300" s="214"/>
      <c r="AC300" s="214"/>
      <c r="AD300" s="214"/>
      <c r="AE300" s="214"/>
      <c r="AF300" s="214"/>
      <c r="AG300" s="214"/>
      <c r="AH300" s="214"/>
      <c r="AI300" s="214"/>
      <c r="AJ300" s="214"/>
      <c r="AK300" s="214"/>
      <c r="AL300" s="214"/>
      <c r="AM300" s="214"/>
      <c r="AN300" s="214"/>
      <c r="AO300" s="214"/>
      <c r="AP300" s="214"/>
    </row>
    <row r="301" ht="14.25" customHeight="1">
      <c r="A301" s="214"/>
      <c r="B301" s="214"/>
      <c r="C301" s="214"/>
      <c r="D301" s="214"/>
      <c r="E301" s="214"/>
      <c r="F301" s="214"/>
      <c r="G301" s="214"/>
      <c r="H301" s="214"/>
      <c r="I301" s="214"/>
      <c r="J301" s="214"/>
      <c r="K301" s="214"/>
      <c r="L301" s="214"/>
      <c r="M301" s="214"/>
      <c r="N301" s="214"/>
      <c r="O301" s="214"/>
      <c r="P301" s="214"/>
      <c r="Q301" s="214"/>
      <c r="R301" s="214"/>
      <c r="S301" s="214"/>
      <c r="T301" s="214"/>
      <c r="U301" s="214"/>
      <c r="V301" s="214"/>
      <c r="W301" s="214"/>
      <c r="X301" s="214"/>
      <c r="Y301" s="214"/>
      <c r="Z301" s="214"/>
      <c r="AA301" s="214"/>
      <c r="AB301" s="214"/>
      <c r="AC301" s="214"/>
      <c r="AD301" s="214"/>
      <c r="AE301" s="214"/>
      <c r="AF301" s="214"/>
      <c r="AG301" s="214"/>
      <c r="AH301" s="214"/>
      <c r="AI301" s="214"/>
      <c r="AJ301" s="214"/>
      <c r="AK301" s="214"/>
      <c r="AL301" s="214"/>
      <c r="AM301" s="214"/>
      <c r="AN301" s="214"/>
      <c r="AO301" s="214"/>
      <c r="AP301" s="214"/>
    </row>
    <row r="302" ht="14.25" customHeight="1">
      <c r="A302" s="214"/>
      <c r="B302" s="214"/>
      <c r="C302" s="214"/>
      <c r="D302" s="214"/>
      <c r="E302" s="214"/>
      <c r="F302" s="214"/>
      <c r="G302" s="214"/>
      <c r="H302" s="214"/>
      <c r="I302" s="214"/>
      <c r="J302" s="214"/>
      <c r="K302" s="214"/>
      <c r="L302" s="214"/>
      <c r="M302" s="214"/>
      <c r="N302" s="214"/>
      <c r="O302" s="214"/>
      <c r="P302" s="214"/>
      <c r="Q302" s="214"/>
      <c r="R302" s="214"/>
      <c r="S302" s="214"/>
      <c r="T302" s="214"/>
      <c r="U302" s="214"/>
      <c r="V302" s="214"/>
      <c r="W302" s="214"/>
      <c r="X302" s="214"/>
      <c r="Y302" s="214"/>
      <c r="Z302" s="214"/>
      <c r="AA302" s="214"/>
      <c r="AB302" s="214"/>
      <c r="AC302" s="214"/>
      <c r="AD302" s="214"/>
      <c r="AE302" s="214"/>
      <c r="AF302" s="214"/>
      <c r="AG302" s="214"/>
      <c r="AH302" s="214"/>
      <c r="AI302" s="214"/>
      <c r="AJ302" s="214"/>
      <c r="AK302" s="214"/>
      <c r="AL302" s="214"/>
      <c r="AM302" s="214"/>
      <c r="AN302" s="214"/>
      <c r="AO302" s="214"/>
      <c r="AP302" s="214"/>
    </row>
    <row r="303" ht="14.25" customHeight="1">
      <c r="A303" s="214"/>
      <c r="B303" s="214"/>
      <c r="C303" s="214"/>
      <c r="D303" s="214"/>
      <c r="E303" s="214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  <c r="AD303" s="214"/>
      <c r="AE303" s="214"/>
      <c r="AF303" s="214"/>
      <c r="AG303" s="214"/>
      <c r="AH303" s="214"/>
      <c r="AI303" s="214"/>
      <c r="AJ303" s="214"/>
      <c r="AK303" s="214"/>
      <c r="AL303" s="214"/>
      <c r="AM303" s="214"/>
      <c r="AN303" s="214"/>
      <c r="AO303" s="214"/>
      <c r="AP303" s="214"/>
    </row>
    <row r="304" ht="14.25" customHeight="1">
      <c r="A304" s="214"/>
      <c r="B304" s="214"/>
      <c r="C304" s="214"/>
      <c r="D304" s="214"/>
      <c r="E304" s="214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  <c r="AD304" s="214"/>
      <c r="AE304" s="214"/>
      <c r="AF304" s="214"/>
      <c r="AG304" s="214"/>
      <c r="AH304" s="214"/>
      <c r="AI304" s="214"/>
      <c r="AJ304" s="214"/>
      <c r="AK304" s="214"/>
      <c r="AL304" s="214"/>
      <c r="AM304" s="214"/>
      <c r="AN304" s="214"/>
      <c r="AO304" s="214"/>
      <c r="AP304" s="214"/>
    </row>
    <row r="305" ht="14.25" customHeight="1">
      <c r="A305" s="214"/>
      <c r="B305" s="214"/>
      <c r="C305" s="214"/>
      <c r="D305" s="214"/>
      <c r="E305" s="214"/>
      <c r="F305" s="214"/>
      <c r="G305" s="214"/>
      <c r="H305" s="214"/>
      <c r="I305" s="214"/>
      <c r="J305" s="214"/>
      <c r="K305" s="214"/>
      <c r="L305" s="214"/>
      <c r="M305" s="214"/>
      <c r="N305" s="214"/>
      <c r="O305" s="214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4"/>
      <c r="AC305" s="214"/>
      <c r="AD305" s="214"/>
      <c r="AE305" s="214"/>
      <c r="AF305" s="214"/>
      <c r="AG305" s="214"/>
      <c r="AH305" s="214"/>
      <c r="AI305" s="214"/>
      <c r="AJ305" s="214"/>
      <c r="AK305" s="214"/>
      <c r="AL305" s="214"/>
      <c r="AM305" s="214"/>
      <c r="AN305" s="214"/>
      <c r="AO305" s="214"/>
      <c r="AP305" s="214"/>
    </row>
    <row r="306" ht="14.25" customHeight="1">
      <c r="A306" s="214"/>
      <c r="B306" s="214"/>
      <c r="C306" s="214"/>
      <c r="D306" s="214"/>
      <c r="E306" s="214"/>
      <c r="F306" s="214"/>
      <c r="G306" s="214"/>
      <c r="H306" s="214"/>
      <c r="I306" s="214"/>
      <c r="J306" s="214"/>
      <c r="K306" s="214"/>
      <c r="L306" s="214"/>
      <c r="M306" s="214"/>
      <c r="N306" s="214"/>
      <c r="O306" s="214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4"/>
      <c r="AC306" s="214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</row>
    <row r="307" ht="14.25" customHeight="1">
      <c r="A307" s="214"/>
      <c r="B307" s="214"/>
      <c r="C307" s="214"/>
      <c r="D307" s="214"/>
      <c r="E307" s="214"/>
      <c r="F307" s="214"/>
      <c r="G307" s="214"/>
      <c r="H307" s="214"/>
      <c r="I307" s="214"/>
      <c r="J307" s="214"/>
      <c r="K307" s="214"/>
      <c r="L307" s="214"/>
      <c r="M307" s="214"/>
      <c r="N307" s="214"/>
      <c r="O307" s="214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4"/>
      <c r="AC307" s="214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</row>
    <row r="308" ht="14.25" customHeight="1">
      <c r="A308" s="214"/>
      <c r="B308" s="214"/>
      <c r="C308" s="214"/>
      <c r="D308" s="214"/>
      <c r="E308" s="214"/>
      <c r="F308" s="214"/>
      <c r="G308" s="214"/>
      <c r="H308" s="214"/>
      <c r="I308" s="214"/>
      <c r="J308" s="214"/>
      <c r="K308" s="214"/>
      <c r="L308" s="214"/>
      <c r="M308" s="214"/>
      <c r="N308" s="214"/>
      <c r="O308" s="214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4"/>
      <c r="AC308" s="214"/>
      <c r="AD308" s="214"/>
      <c r="AE308" s="214"/>
      <c r="AF308" s="214"/>
      <c r="AG308" s="214"/>
      <c r="AH308" s="214"/>
      <c r="AI308" s="214"/>
      <c r="AJ308" s="214"/>
      <c r="AK308" s="214"/>
      <c r="AL308" s="214"/>
      <c r="AM308" s="214"/>
      <c r="AN308" s="214"/>
      <c r="AO308" s="214"/>
      <c r="AP308" s="214"/>
    </row>
    <row r="309" ht="14.25" customHeight="1">
      <c r="A309" s="214"/>
      <c r="B309" s="214"/>
      <c r="C309" s="214"/>
      <c r="D309" s="214"/>
      <c r="E309" s="214"/>
      <c r="F309" s="214"/>
      <c r="G309" s="214"/>
      <c r="H309" s="214"/>
      <c r="I309" s="214"/>
      <c r="J309" s="214"/>
      <c r="K309" s="214"/>
      <c r="L309" s="214"/>
      <c r="M309" s="214"/>
      <c r="N309" s="214"/>
      <c r="O309" s="214"/>
      <c r="P309" s="214"/>
      <c r="Q309" s="214"/>
      <c r="R309" s="214"/>
      <c r="S309" s="214"/>
      <c r="T309" s="214"/>
      <c r="U309" s="214"/>
      <c r="V309" s="214"/>
      <c r="W309" s="214"/>
      <c r="X309" s="214"/>
      <c r="Y309" s="214"/>
      <c r="Z309" s="214"/>
      <c r="AA309" s="214"/>
      <c r="AB309" s="214"/>
      <c r="AC309" s="214"/>
      <c r="AD309" s="214"/>
      <c r="AE309" s="214"/>
      <c r="AF309" s="214"/>
      <c r="AG309" s="214"/>
      <c r="AH309" s="214"/>
      <c r="AI309" s="214"/>
      <c r="AJ309" s="214"/>
      <c r="AK309" s="214"/>
      <c r="AL309" s="214"/>
      <c r="AM309" s="214"/>
      <c r="AN309" s="214"/>
      <c r="AO309" s="214"/>
      <c r="AP309" s="214"/>
    </row>
    <row r="310" ht="14.25" customHeight="1">
      <c r="A310" s="214"/>
      <c r="B310" s="214"/>
      <c r="C310" s="214"/>
      <c r="D310" s="214"/>
      <c r="E310" s="214"/>
      <c r="F310" s="214"/>
      <c r="G310" s="214"/>
      <c r="H310" s="214"/>
      <c r="I310" s="214"/>
      <c r="J310" s="214"/>
      <c r="K310" s="214"/>
      <c r="L310" s="214"/>
      <c r="M310" s="214"/>
      <c r="N310" s="214"/>
      <c r="O310" s="214"/>
      <c r="P310" s="214"/>
      <c r="Q310" s="214"/>
      <c r="R310" s="214"/>
      <c r="S310" s="214"/>
      <c r="T310" s="214"/>
      <c r="U310" s="214"/>
      <c r="V310" s="214"/>
      <c r="W310" s="214"/>
      <c r="X310" s="214"/>
      <c r="Y310" s="214"/>
      <c r="Z310" s="214"/>
      <c r="AA310" s="214"/>
      <c r="AB310" s="214"/>
      <c r="AC310" s="214"/>
      <c r="AD310" s="214"/>
      <c r="AE310" s="214"/>
      <c r="AF310" s="214"/>
      <c r="AG310" s="214"/>
      <c r="AH310" s="214"/>
      <c r="AI310" s="214"/>
      <c r="AJ310" s="214"/>
      <c r="AK310" s="214"/>
      <c r="AL310" s="214"/>
      <c r="AM310" s="214"/>
      <c r="AN310" s="214"/>
      <c r="AO310" s="214"/>
      <c r="AP310" s="214"/>
    </row>
    <row r="311" ht="14.25" customHeight="1">
      <c r="A311" s="214"/>
      <c r="B311" s="214"/>
      <c r="C311" s="214"/>
      <c r="D311" s="214"/>
      <c r="E311" s="214"/>
      <c r="F311" s="214"/>
      <c r="G311" s="214"/>
      <c r="H311" s="214"/>
      <c r="I311" s="214"/>
      <c r="J311" s="214"/>
      <c r="K311" s="214"/>
      <c r="L311" s="214"/>
      <c r="M311" s="214"/>
      <c r="N311" s="214"/>
      <c r="O311" s="214"/>
      <c r="P311" s="214"/>
      <c r="Q311" s="214"/>
      <c r="R311" s="214"/>
      <c r="S311" s="214"/>
      <c r="T311" s="214"/>
      <c r="U311" s="214"/>
      <c r="V311" s="214"/>
      <c r="W311" s="214"/>
      <c r="X311" s="214"/>
      <c r="Y311" s="214"/>
      <c r="Z311" s="214"/>
      <c r="AA311" s="214"/>
      <c r="AB311" s="214"/>
      <c r="AC311" s="214"/>
      <c r="AD311" s="214"/>
      <c r="AE311" s="214"/>
      <c r="AF311" s="214"/>
      <c r="AG311" s="214"/>
      <c r="AH311" s="214"/>
      <c r="AI311" s="214"/>
      <c r="AJ311" s="214"/>
      <c r="AK311" s="214"/>
      <c r="AL311" s="214"/>
      <c r="AM311" s="214"/>
      <c r="AN311" s="214"/>
      <c r="AO311" s="214"/>
      <c r="AP311" s="214"/>
    </row>
    <row r="312" ht="14.25" customHeight="1">
      <c r="A312" s="214"/>
      <c r="B312" s="214"/>
      <c r="C312" s="214"/>
      <c r="D312" s="214"/>
      <c r="E312" s="214"/>
      <c r="F312" s="214"/>
      <c r="G312" s="214"/>
      <c r="H312" s="214"/>
      <c r="I312" s="214"/>
      <c r="J312" s="214"/>
      <c r="K312" s="214"/>
      <c r="L312" s="214"/>
      <c r="M312" s="214"/>
      <c r="N312" s="214"/>
      <c r="O312" s="214"/>
      <c r="P312" s="214"/>
      <c r="Q312" s="214"/>
      <c r="R312" s="214"/>
      <c r="S312" s="214"/>
      <c r="T312" s="214"/>
      <c r="U312" s="214"/>
      <c r="V312" s="214"/>
      <c r="W312" s="214"/>
      <c r="X312" s="214"/>
      <c r="Y312" s="214"/>
      <c r="Z312" s="214"/>
      <c r="AA312" s="214"/>
      <c r="AB312" s="214"/>
      <c r="AC312" s="214"/>
      <c r="AD312" s="214"/>
      <c r="AE312" s="214"/>
      <c r="AF312" s="214"/>
      <c r="AG312" s="214"/>
      <c r="AH312" s="214"/>
      <c r="AI312" s="214"/>
      <c r="AJ312" s="214"/>
      <c r="AK312" s="214"/>
      <c r="AL312" s="214"/>
      <c r="AM312" s="214"/>
      <c r="AN312" s="214"/>
      <c r="AO312" s="214"/>
      <c r="AP312" s="214"/>
    </row>
    <row r="313" ht="14.25" customHeight="1">
      <c r="A313" s="214"/>
      <c r="B313" s="214"/>
      <c r="C313" s="214"/>
      <c r="D313" s="214"/>
      <c r="E313" s="214"/>
      <c r="F313" s="214"/>
      <c r="G313" s="214"/>
      <c r="H313" s="214"/>
      <c r="I313" s="214"/>
      <c r="J313" s="214"/>
      <c r="K313" s="214"/>
      <c r="L313" s="214"/>
      <c r="M313" s="214"/>
      <c r="N313" s="214"/>
      <c r="O313" s="214"/>
      <c r="P313" s="214"/>
      <c r="Q313" s="214"/>
      <c r="R313" s="214"/>
      <c r="S313" s="214"/>
      <c r="T313" s="214"/>
      <c r="U313" s="214"/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/>
      <c r="AF313" s="214"/>
      <c r="AG313" s="214"/>
      <c r="AH313" s="214"/>
      <c r="AI313" s="214"/>
      <c r="AJ313" s="214"/>
      <c r="AK313" s="214"/>
      <c r="AL313" s="214"/>
      <c r="AM313" s="214"/>
      <c r="AN313" s="214"/>
      <c r="AO313" s="214"/>
      <c r="AP313" s="214"/>
    </row>
    <row r="314" ht="14.25" customHeight="1">
      <c r="A314" s="214"/>
      <c r="B314" s="214"/>
      <c r="C314" s="214"/>
      <c r="D314" s="214"/>
      <c r="E314" s="214"/>
      <c r="F314" s="214"/>
      <c r="G314" s="214"/>
      <c r="H314" s="214"/>
      <c r="I314" s="214"/>
      <c r="J314" s="214"/>
      <c r="K314" s="214"/>
      <c r="L314" s="214"/>
      <c r="M314" s="214"/>
      <c r="N314" s="214"/>
      <c r="O314" s="214"/>
      <c r="P314" s="214"/>
      <c r="Q314" s="214"/>
      <c r="R314" s="214"/>
      <c r="S314" s="214"/>
      <c r="T314" s="214"/>
      <c r="U314" s="214"/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/>
      <c r="AF314" s="214"/>
      <c r="AG314" s="214"/>
      <c r="AH314" s="214"/>
      <c r="AI314" s="214"/>
      <c r="AJ314" s="214"/>
      <c r="AK314" s="214"/>
      <c r="AL314" s="214"/>
      <c r="AM314" s="214"/>
      <c r="AN314" s="214"/>
      <c r="AO314" s="214"/>
      <c r="AP314" s="214"/>
    </row>
    <row r="315" ht="14.25" customHeight="1">
      <c r="A315" s="214"/>
      <c r="B315" s="214"/>
      <c r="C315" s="214"/>
      <c r="D315" s="214"/>
      <c r="E315" s="214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214"/>
      <c r="R315" s="214"/>
      <c r="S315" s="214"/>
      <c r="T315" s="214"/>
      <c r="U315" s="214"/>
      <c r="V315" s="214"/>
      <c r="W315" s="214"/>
      <c r="X315" s="214"/>
      <c r="Y315" s="214"/>
      <c r="Z315" s="214"/>
      <c r="AA315" s="214"/>
      <c r="AB315" s="214"/>
      <c r="AC315" s="214"/>
      <c r="AD315" s="214"/>
      <c r="AE315" s="214"/>
      <c r="AF315" s="214"/>
      <c r="AG315" s="214"/>
      <c r="AH315" s="214"/>
      <c r="AI315" s="214"/>
      <c r="AJ315" s="214"/>
      <c r="AK315" s="214"/>
      <c r="AL315" s="214"/>
      <c r="AM315" s="214"/>
      <c r="AN315" s="214"/>
      <c r="AO315" s="214"/>
      <c r="AP315" s="214"/>
    </row>
    <row r="316" ht="14.25" customHeight="1">
      <c r="A316" s="214"/>
      <c r="B316" s="214"/>
      <c r="C316" s="214"/>
      <c r="D316" s="214"/>
      <c r="E316" s="214"/>
      <c r="F316" s="214"/>
      <c r="G316" s="214"/>
      <c r="H316" s="214"/>
      <c r="I316" s="214"/>
      <c r="J316" s="214"/>
      <c r="K316" s="214"/>
      <c r="L316" s="214"/>
      <c r="M316" s="214"/>
      <c r="N316" s="214"/>
      <c r="O316" s="214"/>
      <c r="P316" s="214"/>
      <c r="Q316" s="214"/>
      <c r="R316" s="214"/>
      <c r="S316" s="214"/>
      <c r="T316" s="214"/>
      <c r="U316" s="214"/>
      <c r="V316" s="214"/>
      <c r="W316" s="214"/>
      <c r="X316" s="214"/>
      <c r="Y316" s="214"/>
      <c r="Z316" s="214"/>
      <c r="AA316" s="214"/>
      <c r="AB316" s="214"/>
      <c r="AC316" s="214"/>
      <c r="AD316" s="214"/>
      <c r="AE316" s="214"/>
      <c r="AF316" s="214"/>
      <c r="AG316" s="214"/>
      <c r="AH316" s="214"/>
      <c r="AI316" s="214"/>
      <c r="AJ316" s="214"/>
      <c r="AK316" s="214"/>
      <c r="AL316" s="214"/>
      <c r="AM316" s="214"/>
      <c r="AN316" s="214"/>
      <c r="AO316" s="214"/>
      <c r="AP316" s="214"/>
    </row>
    <row r="317" ht="14.25" customHeight="1">
      <c r="A317" s="214"/>
      <c r="B317" s="214"/>
      <c r="C317" s="214"/>
      <c r="D317" s="214"/>
      <c r="E317" s="214"/>
      <c r="F317" s="214"/>
      <c r="G317" s="214"/>
      <c r="H317" s="214"/>
      <c r="I317" s="214"/>
      <c r="J317" s="214"/>
      <c r="K317" s="214"/>
      <c r="L317" s="214"/>
      <c r="M317" s="214"/>
      <c r="N317" s="214"/>
      <c r="O317" s="214"/>
      <c r="P317" s="214"/>
      <c r="Q317" s="214"/>
      <c r="R317" s="214"/>
      <c r="S317" s="214"/>
      <c r="T317" s="214"/>
      <c r="U317" s="214"/>
      <c r="V317" s="214"/>
      <c r="W317" s="214"/>
      <c r="X317" s="214"/>
      <c r="Y317" s="214"/>
      <c r="Z317" s="214"/>
      <c r="AA317" s="214"/>
      <c r="AB317" s="214"/>
      <c r="AC317" s="214"/>
      <c r="AD317" s="214"/>
      <c r="AE317" s="214"/>
      <c r="AF317" s="214"/>
      <c r="AG317" s="214"/>
      <c r="AH317" s="214"/>
      <c r="AI317" s="214"/>
      <c r="AJ317" s="214"/>
      <c r="AK317" s="214"/>
      <c r="AL317" s="214"/>
      <c r="AM317" s="214"/>
      <c r="AN317" s="214"/>
      <c r="AO317" s="214"/>
      <c r="AP317" s="214"/>
    </row>
    <row r="318" ht="14.25" customHeight="1">
      <c r="A318" s="214"/>
      <c r="B318" s="214"/>
      <c r="C318" s="214"/>
      <c r="D318" s="214"/>
      <c r="E318" s="214"/>
      <c r="F318" s="214"/>
      <c r="G318" s="214"/>
      <c r="H318" s="214"/>
      <c r="I318" s="214"/>
      <c r="J318" s="214"/>
      <c r="K318" s="214"/>
      <c r="L318" s="214"/>
      <c r="M318" s="214"/>
      <c r="N318" s="214"/>
      <c r="O318" s="214"/>
      <c r="P318" s="214"/>
      <c r="Q318" s="214"/>
      <c r="R318" s="214"/>
      <c r="S318" s="214"/>
      <c r="T318" s="214"/>
      <c r="U318" s="214"/>
      <c r="V318" s="214"/>
      <c r="W318" s="214"/>
      <c r="X318" s="214"/>
      <c r="Y318" s="214"/>
      <c r="Z318" s="214"/>
      <c r="AA318" s="214"/>
      <c r="AB318" s="214"/>
      <c r="AC318" s="214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</row>
    <row r="319" ht="14.25" customHeight="1">
      <c r="A319" s="214"/>
      <c r="B319" s="214"/>
      <c r="C319" s="214"/>
      <c r="D319" s="214"/>
      <c r="E319" s="214"/>
      <c r="F319" s="214"/>
      <c r="G319" s="214"/>
      <c r="H319" s="214"/>
      <c r="I319" s="214"/>
      <c r="J319" s="214"/>
      <c r="K319" s="214"/>
      <c r="L319" s="214"/>
      <c r="M319" s="214"/>
      <c r="N319" s="214"/>
      <c r="O319" s="214"/>
      <c r="P319" s="214"/>
      <c r="Q319" s="214"/>
      <c r="R319" s="214"/>
      <c r="S319" s="214"/>
      <c r="T319" s="214"/>
      <c r="U319" s="214"/>
      <c r="V319" s="214"/>
      <c r="W319" s="214"/>
      <c r="X319" s="214"/>
      <c r="Y319" s="214"/>
      <c r="Z319" s="214"/>
      <c r="AA319" s="214"/>
      <c r="AB319" s="214"/>
      <c r="AC319" s="214"/>
      <c r="AD319" s="214"/>
      <c r="AE319" s="214"/>
      <c r="AF319" s="214"/>
      <c r="AG319" s="214"/>
      <c r="AH319" s="214"/>
      <c r="AI319" s="214"/>
      <c r="AJ319" s="214"/>
      <c r="AK319" s="214"/>
      <c r="AL319" s="214"/>
      <c r="AM319" s="214"/>
      <c r="AN319" s="214"/>
      <c r="AO319" s="214"/>
      <c r="AP319" s="214"/>
    </row>
    <row r="320" ht="14.25" customHeight="1">
      <c r="A320" s="214"/>
      <c r="B320" s="214"/>
      <c r="C320" s="214"/>
      <c r="D320" s="214"/>
      <c r="E320" s="214"/>
      <c r="F320" s="214"/>
      <c r="G320" s="214"/>
      <c r="H320" s="214"/>
      <c r="I320" s="214"/>
      <c r="J320" s="214"/>
      <c r="K320" s="214"/>
      <c r="L320" s="214"/>
      <c r="M320" s="214"/>
      <c r="N320" s="214"/>
      <c r="O320" s="214"/>
      <c r="P320" s="214"/>
      <c r="Q320" s="214"/>
      <c r="R320" s="214"/>
      <c r="S320" s="214"/>
      <c r="T320" s="214"/>
      <c r="U320" s="214"/>
      <c r="V320" s="214"/>
      <c r="W320" s="214"/>
      <c r="X320" s="214"/>
      <c r="Y320" s="214"/>
      <c r="Z320" s="214"/>
      <c r="AA320" s="214"/>
      <c r="AB320" s="214"/>
      <c r="AC320" s="214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</row>
    <row r="321" ht="14.25" customHeight="1">
      <c r="A321" s="214"/>
      <c r="B321" s="214"/>
      <c r="C321" s="214"/>
      <c r="D321" s="214"/>
      <c r="E321" s="214"/>
      <c r="F321" s="214"/>
      <c r="G321" s="214"/>
      <c r="H321" s="214"/>
      <c r="I321" s="214"/>
      <c r="J321" s="214"/>
      <c r="K321" s="214"/>
      <c r="L321" s="214"/>
      <c r="M321" s="214"/>
      <c r="N321" s="214"/>
      <c r="O321" s="214"/>
      <c r="P321" s="214"/>
      <c r="Q321" s="214"/>
      <c r="R321" s="214"/>
      <c r="S321" s="214"/>
      <c r="T321" s="214"/>
      <c r="U321" s="214"/>
      <c r="V321" s="214"/>
      <c r="W321" s="214"/>
      <c r="X321" s="214"/>
      <c r="Y321" s="214"/>
      <c r="Z321" s="214"/>
      <c r="AA321" s="214"/>
      <c r="AB321" s="214"/>
      <c r="AC321" s="214"/>
      <c r="AD321" s="214"/>
      <c r="AE321" s="214"/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</row>
    <row r="322" ht="14.25" customHeight="1">
      <c r="A322" s="214"/>
      <c r="B322" s="214"/>
      <c r="C322" s="214"/>
      <c r="D322" s="214"/>
      <c r="E322" s="214"/>
      <c r="F322" s="214"/>
      <c r="G322" s="214"/>
      <c r="H322" s="214"/>
      <c r="I322" s="214"/>
      <c r="J322" s="214"/>
      <c r="K322" s="214"/>
      <c r="L322" s="214"/>
      <c r="M322" s="214"/>
      <c r="N322" s="214"/>
      <c r="O322" s="214"/>
      <c r="P322" s="214"/>
      <c r="Q322" s="214"/>
      <c r="R322" s="214"/>
      <c r="S322" s="214"/>
      <c r="T322" s="214"/>
      <c r="U322" s="214"/>
      <c r="V322" s="214"/>
      <c r="W322" s="214"/>
      <c r="X322" s="214"/>
      <c r="Y322" s="214"/>
      <c r="Z322" s="214"/>
      <c r="AA322" s="214"/>
      <c r="AB322" s="214"/>
      <c r="AC322" s="214"/>
      <c r="AD322" s="214"/>
      <c r="AE322" s="214"/>
      <c r="AF322" s="214"/>
      <c r="AG322" s="214"/>
      <c r="AH322" s="214"/>
      <c r="AI322" s="214"/>
      <c r="AJ322" s="214"/>
      <c r="AK322" s="214"/>
      <c r="AL322" s="214"/>
      <c r="AM322" s="214"/>
      <c r="AN322" s="214"/>
      <c r="AO322" s="214"/>
      <c r="AP322" s="214"/>
    </row>
    <row r="323" ht="14.25" customHeight="1">
      <c r="A323" s="214"/>
      <c r="B323" s="214"/>
      <c r="C323" s="214"/>
      <c r="D323" s="214"/>
      <c r="E323" s="214"/>
      <c r="F323" s="214"/>
      <c r="G323" s="214"/>
      <c r="H323" s="214"/>
      <c r="I323" s="214"/>
      <c r="J323" s="214"/>
      <c r="K323" s="214"/>
      <c r="L323" s="214"/>
      <c r="M323" s="214"/>
      <c r="N323" s="214"/>
      <c r="O323" s="214"/>
      <c r="P323" s="214"/>
      <c r="Q323" s="214"/>
      <c r="R323" s="214"/>
      <c r="S323" s="214"/>
      <c r="T323" s="214"/>
      <c r="U323" s="214"/>
      <c r="V323" s="214"/>
      <c r="W323" s="214"/>
      <c r="X323" s="214"/>
      <c r="Y323" s="214"/>
      <c r="Z323" s="214"/>
      <c r="AA323" s="214"/>
      <c r="AB323" s="214"/>
      <c r="AC323" s="214"/>
      <c r="AD323" s="214"/>
      <c r="AE323" s="214"/>
      <c r="AF323" s="214"/>
      <c r="AG323" s="214"/>
      <c r="AH323" s="214"/>
      <c r="AI323" s="214"/>
      <c r="AJ323" s="214"/>
      <c r="AK323" s="214"/>
      <c r="AL323" s="214"/>
      <c r="AM323" s="214"/>
      <c r="AN323" s="214"/>
      <c r="AO323" s="214"/>
      <c r="AP323" s="214"/>
    </row>
    <row r="324" ht="14.25" customHeight="1">
      <c r="A324" s="214"/>
      <c r="B324" s="214"/>
      <c r="C324" s="214"/>
      <c r="D324" s="214"/>
      <c r="E324" s="214"/>
      <c r="F324" s="214"/>
      <c r="G324" s="214"/>
      <c r="H324" s="214"/>
      <c r="I324" s="214"/>
      <c r="J324" s="214"/>
      <c r="K324" s="214"/>
      <c r="L324" s="214"/>
      <c r="M324" s="214"/>
      <c r="N324" s="214"/>
      <c r="O324" s="214"/>
      <c r="P324" s="214"/>
      <c r="Q324" s="214"/>
      <c r="R324" s="214"/>
      <c r="S324" s="214"/>
      <c r="T324" s="214"/>
      <c r="U324" s="214"/>
      <c r="V324" s="214"/>
      <c r="W324" s="214"/>
      <c r="X324" s="214"/>
      <c r="Y324" s="214"/>
      <c r="Z324" s="214"/>
      <c r="AA324" s="214"/>
      <c r="AB324" s="214"/>
      <c r="AC324" s="214"/>
      <c r="AD324" s="214"/>
      <c r="AE324" s="214"/>
      <c r="AF324" s="214"/>
      <c r="AG324" s="214"/>
      <c r="AH324" s="214"/>
      <c r="AI324" s="214"/>
      <c r="AJ324" s="214"/>
      <c r="AK324" s="214"/>
      <c r="AL324" s="214"/>
      <c r="AM324" s="214"/>
      <c r="AN324" s="214"/>
      <c r="AO324" s="214"/>
      <c r="AP324" s="214"/>
    </row>
    <row r="325" ht="14.25" customHeight="1">
      <c r="A325" s="214"/>
      <c r="B325" s="214"/>
      <c r="C325" s="214"/>
      <c r="D325" s="214"/>
      <c r="E325" s="214"/>
      <c r="F325" s="214"/>
      <c r="G325" s="214"/>
      <c r="H325" s="214"/>
      <c r="I325" s="214"/>
      <c r="J325" s="214"/>
      <c r="K325" s="214"/>
      <c r="L325" s="214"/>
      <c r="M325" s="214"/>
      <c r="N325" s="214"/>
      <c r="O325" s="214"/>
      <c r="P325" s="214"/>
      <c r="Q325" s="214"/>
      <c r="R325" s="214"/>
      <c r="S325" s="214"/>
      <c r="T325" s="214"/>
      <c r="U325" s="214"/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/>
      <c r="AG325" s="214"/>
      <c r="AH325" s="214"/>
      <c r="AI325" s="214"/>
      <c r="AJ325" s="214"/>
      <c r="AK325" s="214"/>
      <c r="AL325" s="214"/>
      <c r="AM325" s="214"/>
      <c r="AN325" s="214"/>
      <c r="AO325" s="214"/>
      <c r="AP325" s="214"/>
    </row>
    <row r="326" ht="14.25" customHeight="1">
      <c r="A326" s="214"/>
      <c r="B326" s="214"/>
      <c r="C326" s="214"/>
      <c r="D326" s="214"/>
      <c r="E326" s="214"/>
      <c r="F326" s="214"/>
      <c r="G326" s="214"/>
      <c r="H326" s="214"/>
      <c r="I326" s="214"/>
      <c r="J326" s="214"/>
      <c r="K326" s="214"/>
      <c r="L326" s="214"/>
      <c r="M326" s="214"/>
      <c r="N326" s="214"/>
      <c r="O326" s="214"/>
      <c r="P326" s="214"/>
      <c r="Q326" s="214"/>
      <c r="R326" s="214"/>
      <c r="S326" s="214"/>
      <c r="T326" s="214"/>
      <c r="U326" s="214"/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/>
      <c r="AG326" s="214"/>
      <c r="AH326" s="214"/>
      <c r="AI326" s="214"/>
      <c r="AJ326" s="214"/>
      <c r="AK326" s="214"/>
      <c r="AL326" s="214"/>
      <c r="AM326" s="214"/>
      <c r="AN326" s="214"/>
      <c r="AO326" s="214"/>
      <c r="AP326" s="214"/>
    </row>
    <row r="327" ht="14.25" customHeight="1">
      <c r="A327" s="214"/>
      <c r="B327" s="214"/>
      <c r="C327" s="214"/>
      <c r="D327" s="214"/>
      <c r="E327" s="214"/>
      <c r="F327" s="214"/>
      <c r="G327" s="214"/>
      <c r="H327" s="214"/>
      <c r="I327" s="214"/>
      <c r="J327" s="214"/>
      <c r="K327" s="214"/>
      <c r="L327" s="214"/>
      <c r="M327" s="214"/>
      <c r="N327" s="214"/>
      <c r="O327" s="214"/>
      <c r="P327" s="214"/>
      <c r="Q327" s="214"/>
      <c r="R327" s="214"/>
      <c r="S327" s="214"/>
      <c r="T327" s="214"/>
      <c r="U327" s="214"/>
      <c r="V327" s="214"/>
      <c r="W327" s="214"/>
      <c r="X327" s="214"/>
      <c r="Y327" s="214"/>
      <c r="Z327" s="214"/>
      <c r="AA327" s="214"/>
      <c r="AB327" s="214"/>
      <c r="AC327" s="214"/>
      <c r="AD327" s="214"/>
      <c r="AE327" s="214"/>
      <c r="AF327" s="214"/>
      <c r="AG327" s="214"/>
      <c r="AH327" s="214"/>
      <c r="AI327" s="214"/>
      <c r="AJ327" s="214"/>
      <c r="AK327" s="214"/>
      <c r="AL327" s="214"/>
      <c r="AM327" s="214"/>
      <c r="AN327" s="214"/>
      <c r="AO327" s="214"/>
      <c r="AP327" s="214"/>
    </row>
    <row r="328" ht="14.25" customHeight="1">
      <c r="A328" s="214"/>
      <c r="B328" s="214"/>
      <c r="C328" s="214"/>
      <c r="D328" s="214"/>
      <c r="E328" s="214"/>
      <c r="F328" s="214"/>
      <c r="G328" s="214"/>
      <c r="H328" s="214"/>
      <c r="I328" s="214"/>
      <c r="J328" s="214"/>
      <c r="K328" s="214"/>
      <c r="L328" s="214"/>
      <c r="M328" s="214"/>
      <c r="N328" s="214"/>
      <c r="O328" s="214"/>
      <c r="P328" s="214"/>
      <c r="Q328" s="214"/>
      <c r="R328" s="214"/>
      <c r="S328" s="214"/>
      <c r="T328" s="214"/>
      <c r="U328" s="214"/>
      <c r="V328" s="214"/>
      <c r="W328" s="214"/>
      <c r="X328" s="214"/>
      <c r="Y328" s="214"/>
      <c r="Z328" s="214"/>
      <c r="AA328" s="214"/>
      <c r="AB328" s="214"/>
      <c r="AC328" s="214"/>
      <c r="AD328" s="214"/>
      <c r="AE328" s="214"/>
      <c r="AF328" s="214"/>
      <c r="AG328" s="214"/>
      <c r="AH328" s="214"/>
      <c r="AI328" s="214"/>
      <c r="AJ328" s="214"/>
      <c r="AK328" s="214"/>
      <c r="AL328" s="214"/>
      <c r="AM328" s="214"/>
      <c r="AN328" s="214"/>
      <c r="AO328" s="214"/>
      <c r="AP328" s="214"/>
    </row>
    <row r="329" ht="14.25" customHeight="1">
      <c r="A329" s="214"/>
      <c r="B329" s="214"/>
      <c r="C329" s="214"/>
      <c r="D329" s="214"/>
      <c r="E329" s="214"/>
      <c r="F329" s="214"/>
      <c r="G329" s="214"/>
      <c r="H329" s="214"/>
      <c r="I329" s="214"/>
      <c r="J329" s="214"/>
      <c r="K329" s="214"/>
      <c r="L329" s="214"/>
      <c r="M329" s="214"/>
      <c r="N329" s="214"/>
      <c r="O329" s="214"/>
      <c r="P329" s="214"/>
      <c r="Q329" s="214"/>
      <c r="R329" s="214"/>
      <c r="S329" s="214"/>
      <c r="T329" s="214"/>
      <c r="U329" s="214"/>
      <c r="V329" s="214"/>
      <c r="W329" s="214"/>
      <c r="X329" s="214"/>
      <c r="Y329" s="214"/>
      <c r="Z329" s="214"/>
      <c r="AA329" s="214"/>
      <c r="AB329" s="214"/>
      <c r="AC329" s="214"/>
      <c r="AD329" s="214"/>
      <c r="AE329" s="214"/>
      <c r="AF329" s="214"/>
      <c r="AG329" s="214"/>
      <c r="AH329" s="214"/>
      <c r="AI329" s="214"/>
      <c r="AJ329" s="214"/>
      <c r="AK329" s="214"/>
      <c r="AL329" s="214"/>
      <c r="AM329" s="214"/>
      <c r="AN329" s="214"/>
      <c r="AO329" s="214"/>
      <c r="AP329" s="214"/>
    </row>
    <row r="330" ht="14.25" customHeight="1">
      <c r="A330" s="214"/>
      <c r="B330" s="214"/>
      <c r="C330" s="214"/>
      <c r="D330" s="214"/>
      <c r="E330" s="214"/>
      <c r="F330" s="214"/>
      <c r="G330" s="214"/>
      <c r="H330" s="214"/>
      <c r="I330" s="214"/>
      <c r="J330" s="214"/>
      <c r="K330" s="214"/>
      <c r="L330" s="214"/>
      <c r="M330" s="214"/>
      <c r="N330" s="214"/>
      <c r="O330" s="214"/>
      <c r="P330" s="214"/>
      <c r="Q330" s="214"/>
      <c r="R330" s="214"/>
      <c r="S330" s="214"/>
      <c r="T330" s="214"/>
      <c r="U330" s="214"/>
      <c r="V330" s="214"/>
      <c r="W330" s="214"/>
      <c r="X330" s="214"/>
      <c r="Y330" s="214"/>
      <c r="Z330" s="214"/>
      <c r="AA330" s="214"/>
      <c r="AB330" s="214"/>
      <c r="AC330" s="214"/>
      <c r="AD330" s="214"/>
      <c r="AE330" s="214"/>
      <c r="AF330" s="214"/>
      <c r="AG330" s="214"/>
      <c r="AH330" s="214"/>
      <c r="AI330" s="214"/>
      <c r="AJ330" s="214"/>
      <c r="AK330" s="214"/>
      <c r="AL330" s="214"/>
      <c r="AM330" s="214"/>
      <c r="AN330" s="214"/>
      <c r="AO330" s="214"/>
      <c r="AP330" s="214"/>
    </row>
    <row r="331" ht="14.25" customHeight="1">
      <c r="A331" s="214"/>
      <c r="B331" s="214"/>
      <c r="C331" s="214"/>
      <c r="D331" s="214"/>
      <c r="E331" s="214"/>
      <c r="F331" s="214"/>
      <c r="G331" s="214"/>
      <c r="H331" s="214"/>
      <c r="I331" s="214"/>
      <c r="J331" s="214"/>
      <c r="K331" s="214"/>
      <c r="L331" s="214"/>
      <c r="M331" s="214"/>
      <c r="N331" s="214"/>
      <c r="O331" s="214"/>
      <c r="P331" s="214"/>
      <c r="Q331" s="214"/>
      <c r="R331" s="214"/>
      <c r="S331" s="214"/>
      <c r="T331" s="214"/>
      <c r="U331" s="214"/>
      <c r="V331" s="214"/>
      <c r="W331" s="214"/>
      <c r="X331" s="214"/>
      <c r="Y331" s="214"/>
      <c r="Z331" s="214"/>
      <c r="AA331" s="214"/>
      <c r="AB331" s="214"/>
      <c r="AC331" s="214"/>
      <c r="AD331" s="214"/>
      <c r="AE331" s="214"/>
      <c r="AF331" s="214"/>
      <c r="AG331" s="214"/>
      <c r="AH331" s="214"/>
      <c r="AI331" s="214"/>
      <c r="AJ331" s="214"/>
      <c r="AK331" s="214"/>
      <c r="AL331" s="214"/>
      <c r="AM331" s="214"/>
      <c r="AN331" s="214"/>
      <c r="AO331" s="214"/>
      <c r="AP331" s="214"/>
    </row>
    <row r="332" ht="14.25" customHeight="1">
      <c r="A332" s="214"/>
      <c r="B332" s="214"/>
      <c r="C332" s="214"/>
      <c r="D332" s="214"/>
      <c r="E332" s="214"/>
      <c r="F332" s="214"/>
      <c r="G332" s="214"/>
      <c r="H332" s="214"/>
      <c r="I332" s="214"/>
      <c r="J332" s="214"/>
      <c r="K332" s="214"/>
      <c r="L332" s="214"/>
      <c r="M332" s="214"/>
      <c r="N332" s="214"/>
      <c r="O332" s="214"/>
      <c r="P332" s="214"/>
      <c r="Q332" s="214"/>
      <c r="R332" s="214"/>
      <c r="S332" s="214"/>
      <c r="T332" s="214"/>
      <c r="U332" s="214"/>
      <c r="V332" s="214"/>
      <c r="W332" s="214"/>
      <c r="X332" s="214"/>
      <c r="Y332" s="214"/>
      <c r="Z332" s="214"/>
      <c r="AA332" s="214"/>
      <c r="AB332" s="214"/>
      <c r="AC332" s="214"/>
      <c r="AD332" s="214"/>
      <c r="AE332" s="214"/>
      <c r="AF332" s="214"/>
      <c r="AG332" s="214"/>
      <c r="AH332" s="214"/>
      <c r="AI332" s="214"/>
      <c r="AJ332" s="214"/>
      <c r="AK332" s="214"/>
      <c r="AL332" s="214"/>
      <c r="AM332" s="214"/>
      <c r="AN332" s="214"/>
      <c r="AO332" s="214"/>
      <c r="AP332" s="214"/>
    </row>
    <row r="333" ht="14.25" customHeight="1">
      <c r="A333" s="214"/>
      <c r="B333" s="214"/>
      <c r="C333" s="214"/>
      <c r="D333" s="214"/>
      <c r="E333" s="214"/>
      <c r="F333" s="214"/>
      <c r="G333" s="214"/>
      <c r="H333" s="214"/>
      <c r="I333" s="214"/>
      <c r="J333" s="214"/>
      <c r="K333" s="214"/>
      <c r="L333" s="214"/>
      <c r="M333" s="214"/>
      <c r="N333" s="214"/>
      <c r="O333" s="214"/>
      <c r="P333" s="214"/>
      <c r="Q333" s="214"/>
      <c r="R333" s="214"/>
      <c r="S333" s="214"/>
      <c r="T333" s="214"/>
      <c r="U333" s="214"/>
      <c r="V333" s="214"/>
      <c r="W333" s="214"/>
      <c r="X333" s="214"/>
      <c r="Y333" s="214"/>
      <c r="Z333" s="214"/>
      <c r="AA333" s="214"/>
      <c r="AB333" s="214"/>
      <c r="AC333" s="214"/>
      <c r="AD333" s="214"/>
      <c r="AE333" s="214"/>
      <c r="AF333" s="214"/>
      <c r="AG333" s="214"/>
      <c r="AH333" s="214"/>
      <c r="AI333" s="214"/>
      <c r="AJ333" s="214"/>
      <c r="AK333" s="214"/>
      <c r="AL333" s="214"/>
      <c r="AM333" s="214"/>
      <c r="AN333" s="214"/>
      <c r="AO333" s="214"/>
      <c r="AP333" s="214"/>
    </row>
    <row r="334" ht="14.25" customHeight="1">
      <c r="A334" s="214"/>
      <c r="B334" s="214"/>
      <c r="C334" s="214"/>
      <c r="D334" s="214"/>
      <c r="E334" s="214"/>
      <c r="F334" s="214"/>
      <c r="G334" s="214"/>
      <c r="H334" s="214"/>
      <c r="I334" s="214"/>
      <c r="J334" s="214"/>
      <c r="K334" s="214"/>
      <c r="L334" s="214"/>
      <c r="M334" s="214"/>
      <c r="N334" s="214"/>
      <c r="O334" s="214"/>
      <c r="P334" s="214"/>
      <c r="Q334" s="214"/>
      <c r="R334" s="214"/>
      <c r="S334" s="214"/>
      <c r="T334" s="214"/>
      <c r="U334" s="214"/>
      <c r="V334" s="214"/>
      <c r="W334" s="214"/>
      <c r="X334" s="214"/>
      <c r="Y334" s="214"/>
      <c r="Z334" s="214"/>
      <c r="AA334" s="214"/>
      <c r="AB334" s="214"/>
      <c r="AC334" s="214"/>
      <c r="AD334" s="214"/>
      <c r="AE334" s="214"/>
      <c r="AF334" s="214"/>
      <c r="AG334" s="214"/>
      <c r="AH334" s="214"/>
      <c r="AI334" s="214"/>
      <c r="AJ334" s="214"/>
      <c r="AK334" s="214"/>
      <c r="AL334" s="214"/>
      <c r="AM334" s="214"/>
      <c r="AN334" s="214"/>
      <c r="AO334" s="214"/>
      <c r="AP334" s="214"/>
    </row>
    <row r="335" ht="14.25" customHeight="1">
      <c r="A335" s="214"/>
      <c r="B335" s="214"/>
      <c r="C335" s="214"/>
      <c r="D335" s="214"/>
      <c r="E335" s="214"/>
      <c r="F335" s="214"/>
      <c r="G335" s="214"/>
      <c r="H335" s="214"/>
      <c r="I335" s="214"/>
      <c r="J335" s="214"/>
      <c r="K335" s="214"/>
      <c r="L335" s="214"/>
      <c r="M335" s="214"/>
      <c r="N335" s="214"/>
      <c r="O335" s="214"/>
      <c r="P335" s="214"/>
      <c r="Q335" s="214"/>
      <c r="R335" s="214"/>
      <c r="S335" s="214"/>
      <c r="T335" s="214"/>
      <c r="U335" s="214"/>
      <c r="V335" s="214"/>
      <c r="W335" s="214"/>
      <c r="X335" s="214"/>
      <c r="Y335" s="214"/>
      <c r="Z335" s="214"/>
      <c r="AA335" s="214"/>
      <c r="AB335" s="214"/>
      <c r="AC335" s="214"/>
      <c r="AD335" s="214"/>
      <c r="AE335" s="214"/>
      <c r="AF335" s="214"/>
      <c r="AG335" s="214"/>
      <c r="AH335" s="214"/>
      <c r="AI335" s="214"/>
      <c r="AJ335" s="214"/>
      <c r="AK335" s="214"/>
      <c r="AL335" s="214"/>
      <c r="AM335" s="214"/>
      <c r="AN335" s="214"/>
      <c r="AO335" s="214"/>
      <c r="AP335" s="214"/>
    </row>
    <row r="336" ht="14.25" customHeight="1">
      <c r="A336" s="214"/>
      <c r="B336" s="214"/>
      <c r="C336" s="214"/>
      <c r="D336" s="214"/>
      <c r="E336" s="214"/>
      <c r="F336" s="214"/>
      <c r="G336" s="214"/>
      <c r="H336" s="214"/>
      <c r="I336" s="214"/>
      <c r="J336" s="214"/>
      <c r="K336" s="214"/>
      <c r="L336" s="214"/>
      <c r="M336" s="214"/>
      <c r="N336" s="214"/>
      <c r="O336" s="214"/>
      <c r="P336" s="214"/>
      <c r="Q336" s="214"/>
      <c r="R336" s="214"/>
      <c r="S336" s="214"/>
      <c r="T336" s="214"/>
      <c r="U336" s="214"/>
      <c r="V336" s="214"/>
      <c r="W336" s="214"/>
      <c r="X336" s="214"/>
      <c r="Y336" s="214"/>
      <c r="Z336" s="214"/>
      <c r="AA336" s="214"/>
      <c r="AB336" s="214"/>
      <c r="AC336" s="214"/>
      <c r="AD336" s="214"/>
      <c r="AE336" s="214"/>
      <c r="AF336" s="214"/>
      <c r="AG336" s="214"/>
      <c r="AH336" s="214"/>
      <c r="AI336" s="214"/>
      <c r="AJ336" s="214"/>
      <c r="AK336" s="214"/>
      <c r="AL336" s="214"/>
      <c r="AM336" s="214"/>
      <c r="AN336" s="214"/>
      <c r="AO336" s="214"/>
      <c r="AP336" s="214"/>
    </row>
    <row r="337" ht="14.25" customHeight="1">
      <c r="A337" s="214"/>
      <c r="B337" s="214"/>
      <c r="C337" s="214"/>
      <c r="D337" s="214"/>
      <c r="E337" s="214"/>
      <c r="F337" s="214"/>
      <c r="G337" s="214"/>
      <c r="H337" s="214"/>
      <c r="I337" s="214"/>
      <c r="J337" s="214"/>
      <c r="K337" s="214"/>
      <c r="L337" s="214"/>
      <c r="M337" s="214"/>
      <c r="N337" s="214"/>
      <c r="O337" s="214"/>
      <c r="P337" s="214"/>
      <c r="Q337" s="214"/>
      <c r="R337" s="214"/>
      <c r="S337" s="214"/>
      <c r="T337" s="214"/>
      <c r="U337" s="214"/>
      <c r="V337" s="214"/>
      <c r="W337" s="214"/>
      <c r="X337" s="214"/>
      <c r="Y337" s="214"/>
      <c r="Z337" s="214"/>
      <c r="AA337" s="214"/>
      <c r="AB337" s="214"/>
      <c r="AC337" s="214"/>
      <c r="AD337" s="214"/>
      <c r="AE337" s="214"/>
      <c r="AF337" s="214"/>
      <c r="AG337" s="214"/>
      <c r="AH337" s="214"/>
      <c r="AI337" s="214"/>
      <c r="AJ337" s="214"/>
      <c r="AK337" s="214"/>
      <c r="AL337" s="214"/>
      <c r="AM337" s="214"/>
      <c r="AN337" s="214"/>
      <c r="AO337" s="214"/>
      <c r="AP337" s="214"/>
    </row>
    <row r="338" ht="14.25" customHeight="1">
      <c r="A338" s="214"/>
      <c r="B338" s="214"/>
      <c r="C338" s="214"/>
      <c r="D338" s="214"/>
      <c r="E338" s="214"/>
      <c r="F338" s="214"/>
      <c r="G338" s="214"/>
      <c r="H338" s="214"/>
      <c r="I338" s="214"/>
      <c r="J338" s="214"/>
      <c r="K338" s="214"/>
      <c r="L338" s="214"/>
      <c r="M338" s="214"/>
      <c r="N338" s="214"/>
      <c r="O338" s="214"/>
      <c r="P338" s="214"/>
      <c r="Q338" s="214"/>
      <c r="R338" s="214"/>
      <c r="S338" s="214"/>
      <c r="T338" s="214"/>
      <c r="U338" s="214"/>
      <c r="V338" s="214"/>
      <c r="W338" s="214"/>
      <c r="X338" s="214"/>
      <c r="Y338" s="214"/>
      <c r="Z338" s="214"/>
      <c r="AA338" s="214"/>
      <c r="AB338" s="214"/>
      <c r="AC338" s="214"/>
      <c r="AD338" s="214"/>
      <c r="AE338" s="214"/>
      <c r="AF338" s="214"/>
      <c r="AG338" s="214"/>
      <c r="AH338" s="214"/>
      <c r="AI338" s="214"/>
      <c r="AJ338" s="214"/>
      <c r="AK338" s="214"/>
      <c r="AL338" s="214"/>
      <c r="AM338" s="214"/>
      <c r="AN338" s="214"/>
      <c r="AO338" s="214"/>
      <c r="AP338" s="214"/>
    </row>
    <row r="339" ht="14.25" customHeight="1">
      <c r="A339" s="214"/>
      <c r="B339" s="214"/>
      <c r="C339" s="214"/>
      <c r="D339" s="214"/>
      <c r="E339" s="214"/>
      <c r="F339" s="214"/>
      <c r="G339" s="214"/>
      <c r="H339" s="214"/>
      <c r="I339" s="214"/>
      <c r="J339" s="214"/>
      <c r="K339" s="214"/>
      <c r="L339" s="214"/>
      <c r="M339" s="214"/>
      <c r="N339" s="214"/>
      <c r="O339" s="214"/>
      <c r="P339" s="214"/>
      <c r="Q339" s="214"/>
      <c r="R339" s="214"/>
      <c r="S339" s="214"/>
      <c r="T339" s="214"/>
      <c r="U339" s="214"/>
      <c r="V339" s="214"/>
      <c r="W339" s="214"/>
      <c r="X339" s="214"/>
      <c r="Y339" s="214"/>
      <c r="Z339" s="214"/>
      <c r="AA339" s="214"/>
      <c r="AB339" s="214"/>
      <c r="AC339" s="214"/>
      <c r="AD339" s="214"/>
      <c r="AE339" s="214"/>
      <c r="AF339" s="214"/>
      <c r="AG339" s="214"/>
      <c r="AH339" s="214"/>
      <c r="AI339" s="214"/>
      <c r="AJ339" s="214"/>
      <c r="AK339" s="214"/>
      <c r="AL339" s="214"/>
      <c r="AM339" s="214"/>
      <c r="AN339" s="214"/>
      <c r="AO339" s="214"/>
      <c r="AP339" s="214"/>
    </row>
    <row r="340" ht="14.25" customHeight="1">
      <c r="A340" s="214"/>
      <c r="B340" s="214"/>
      <c r="C340" s="214"/>
      <c r="D340" s="214"/>
      <c r="E340" s="214"/>
      <c r="F340" s="214"/>
      <c r="G340" s="214"/>
      <c r="H340" s="214"/>
      <c r="I340" s="214"/>
      <c r="J340" s="214"/>
      <c r="K340" s="214"/>
      <c r="L340" s="214"/>
      <c r="M340" s="214"/>
      <c r="N340" s="214"/>
      <c r="O340" s="214"/>
      <c r="P340" s="214"/>
      <c r="Q340" s="214"/>
      <c r="R340" s="214"/>
      <c r="S340" s="214"/>
      <c r="T340" s="214"/>
      <c r="U340" s="214"/>
      <c r="V340" s="214"/>
      <c r="W340" s="214"/>
      <c r="X340" s="214"/>
      <c r="Y340" s="214"/>
      <c r="Z340" s="214"/>
      <c r="AA340" s="214"/>
      <c r="AB340" s="214"/>
      <c r="AC340" s="214"/>
      <c r="AD340" s="214"/>
      <c r="AE340" s="214"/>
      <c r="AF340" s="214"/>
      <c r="AG340" s="214"/>
      <c r="AH340" s="214"/>
      <c r="AI340" s="214"/>
      <c r="AJ340" s="214"/>
      <c r="AK340" s="214"/>
      <c r="AL340" s="214"/>
      <c r="AM340" s="214"/>
      <c r="AN340" s="214"/>
      <c r="AO340" s="214"/>
      <c r="AP340" s="214"/>
    </row>
    <row r="341" ht="14.25" customHeight="1">
      <c r="A341" s="214"/>
      <c r="B341" s="214"/>
      <c r="C341" s="214"/>
      <c r="D341" s="214"/>
      <c r="E341" s="214"/>
      <c r="F341" s="214"/>
      <c r="G341" s="214"/>
      <c r="H341" s="214"/>
      <c r="I341" s="214"/>
      <c r="J341" s="214"/>
      <c r="K341" s="214"/>
      <c r="L341" s="214"/>
      <c r="M341" s="214"/>
      <c r="N341" s="214"/>
      <c r="O341" s="214"/>
      <c r="P341" s="214"/>
      <c r="Q341" s="214"/>
      <c r="R341" s="214"/>
      <c r="S341" s="214"/>
      <c r="T341" s="214"/>
      <c r="U341" s="214"/>
      <c r="V341" s="214"/>
      <c r="W341" s="214"/>
      <c r="X341" s="214"/>
      <c r="Y341" s="214"/>
      <c r="Z341" s="214"/>
      <c r="AA341" s="214"/>
      <c r="AB341" s="214"/>
      <c r="AC341" s="214"/>
      <c r="AD341" s="214"/>
      <c r="AE341" s="214"/>
      <c r="AF341" s="214"/>
      <c r="AG341" s="214"/>
      <c r="AH341" s="214"/>
      <c r="AI341" s="214"/>
      <c r="AJ341" s="214"/>
      <c r="AK341" s="214"/>
      <c r="AL341" s="214"/>
      <c r="AM341" s="214"/>
      <c r="AN341" s="214"/>
      <c r="AO341" s="214"/>
      <c r="AP341" s="214"/>
    </row>
    <row r="342" ht="14.25" customHeight="1">
      <c r="A342" s="214"/>
      <c r="B342" s="214"/>
      <c r="C342" s="214"/>
      <c r="D342" s="214"/>
      <c r="E342" s="214"/>
      <c r="F342" s="214"/>
      <c r="G342" s="214"/>
      <c r="H342" s="214"/>
      <c r="I342" s="214"/>
      <c r="J342" s="214"/>
      <c r="K342" s="214"/>
      <c r="L342" s="214"/>
      <c r="M342" s="214"/>
      <c r="N342" s="214"/>
      <c r="O342" s="214"/>
      <c r="P342" s="214"/>
      <c r="Q342" s="214"/>
      <c r="R342" s="214"/>
      <c r="S342" s="214"/>
      <c r="T342" s="214"/>
      <c r="U342" s="214"/>
      <c r="V342" s="214"/>
      <c r="W342" s="214"/>
      <c r="X342" s="214"/>
      <c r="Y342" s="214"/>
      <c r="Z342" s="214"/>
      <c r="AA342" s="214"/>
      <c r="AB342" s="214"/>
      <c r="AC342" s="214"/>
      <c r="AD342" s="214"/>
      <c r="AE342" s="214"/>
      <c r="AF342" s="214"/>
      <c r="AG342" s="214"/>
      <c r="AH342" s="214"/>
      <c r="AI342" s="214"/>
      <c r="AJ342" s="214"/>
      <c r="AK342" s="214"/>
      <c r="AL342" s="214"/>
      <c r="AM342" s="214"/>
      <c r="AN342" s="214"/>
      <c r="AO342" s="214"/>
      <c r="AP342" s="214"/>
    </row>
    <row r="343" ht="14.25" customHeight="1">
      <c r="A343" s="214"/>
      <c r="B343" s="214"/>
      <c r="C343" s="214"/>
      <c r="D343" s="214"/>
      <c r="E343" s="214"/>
      <c r="F343" s="214"/>
      <c r="G343" s="214"/>
      <c r="H343" s="214"/>
      <c r="I343" s="214"/>
      <c r="J343" s="214"/>
      <c r="K343" s="214"/>
      <c r="L343" s="214"/>
      <c r="M343" s="214"/>
      <c r="N343" s="214"/>
      <c r="O343" s="214"/>
      <c r="P343" s="214"/>
      <c r="Q343" s="214"/>
      <c r="R343" s="214"/>
      <c r="S343" s="214"/>
      <c r="T343" s="214"/>
      <c r="U343" s="214"/>
      <c r="V343" s="214"/>
      <c r="W343" s="214"/>
      <c r="X343" s="214"/>
      <c r="Y343" s="214"/>
      <c r="Z343" s="214"/>
      <c r="AA343" s="214"/>
      <c r="AB343" s="214"/>
      <c r="AC343" s="214"/>
      <c r="AD343" s="214"/>
      <c r="AE343" s="214"/>
      <c r="AF343" s="214"/>
      <c r="AG343" s="214"/>
      <c r="AH343" s="214"/>
      <c r="AI343" s="214"/>
      <c r="AJ343" s="214"/>
      <c r="AK343" s="214"/>
      <c r="AL343" s="214"/>
      <c r="AM343" s="214"/>
      <c r="AN343" s="214"/>
      <c r="AO343" s="214"/>
      <c r="AP343" s="214"/>
    </row>
    <row r="344" ht="14.25" customHeight="1">
      <c r="A344" s="214"/>
      <c r="B344" s="214"/>
      <c r="C344" s="214"/>
      <c r="D344" s="214"/>
      <c r="E344" s="214"/>
      <c r="F344" s="214"/>
      <c r="G344" s="214"/>
      <c r="H344" s="214"/>
      <c r="I344" s="214"/>
      <c r="J344" s="214"/>
      <c r="K344" s="214"/>
      <c r="L344" s="214"/>
      <c r="M344" s="214"/>
      <c r="N344" s="214"/>
      <c r="O344" s="214"/>
      <c r="P344" s="214"/>
      <c r="Q344" s="214"/>
      <c r="R344" s="214"/>
      <c r="S344" s="214"/>
      <c r="T344" s="214"/>
      <c r="U344" s="214"/>
      <c r="V344" s="214"/>
      <c r="W344" s="214"/>
      <c r="X344" s="214"/>
      <c r="Y344" s="214"/>
      <c r="Z344" s="214"/>
      <c r="AA344" s="214"/>
      <c r="AB344" s="214"/>
      <c r="AC344" s="214"/>
      <c r="AD344" s="214"/>
      <c r="AE344" s="214"/>
      <c r="AF344" s="214"/>
      <c r="AG344" s="214"/>
      <c r="AH344" s="214"/>
      <c r="AI344" s="214"/>
      <c r="AJ344" s="214"/>
      <c r="AK344" s="214"/>
      <c r="AL344" s="214"/>
      <c r="AM344" s="214"/>
      <c r="AN344" s="214"/>
      <c r="AO344" s="214"/>
      <c r="AP344" s="214"/>
    </row>
    <row r="345" ht="14.25" customHeight="1">
      <c r="A345" s="214"/>
      <c r="B345" s="214"/>
      <c r="C345" s="214"/>
      <c r="D345" s="214"/>
      <c r="E345" s="214"/>
      <c r="F345" s="214"/>
      <c r="G345" s="214"/>
      <c r="H345" s="214"/>
      <c r="I345" s="214"/>
      <c r="J345" s="214"/>
      <c r="K345" s="214"/>
      <c r="L345" s="214"/>
      <c r="M345" s="214"/>
      <c r="N345" s="214"/>
      <c r="O345" s="214"/>
      <c r="P345" s="214"/>
      <c r="Q345" s="214"/>
      <c r="R345" s="214"/>
      <c r="S345" s="214"/>
      <c r="T345" s="214"/>
      <c r="U345" s="214"/>
      <c r="V345" s="214"/>
      <c r="W345" s="214"/>
      <c r="X345" s="214"/>
      <c r="Y345" s="214"/>
      <c r="Z345" s="214"/>
      <c r="AA345" s="214"/>
      <c r="AB345" s="214"/>
      <c r="AC345" s="214"/>
      <c r="AD345" s="214"/>
      <c r="AE345" s="214"/>
      <c r="AF345" s="214"/>
      <c r="AG345" s="214"/>
      <c r="AH345" s="214"/>
      <c r="AI345" s="214"/>
      <c r="AJ345" s="214"/>
      <c r="AK345" s="214"/>
      <c r="AL345" s="214"/>
      <c r="AM345" s="214"/>
      <c r="AN345" s="214"/>
      <c r="AO345" s="214"/>
      <c r="AP345" s="214"/>
    </row>
    <row r="346" ht="14.25" customHeight="1">
      <c r="A346" s="214"/>
      <c r="B346" s="214"/>
      <c r="C346" s="214"/>
      <c r="D346" s="214"/>
      <c r="E346" s="214"/>
      <c r="F346" s="214"/>
      <c r="G346" s="214"/>
      <c r="H346" s="214"/>
      <c r="I346" s="214"/>
      <c r="J346" s="214"/>
      <c r="K346" s="214"/>
      <c r="L346" s="214"/>
      <c r="M346" s="214"/>
      <c r="N346" s="214"/>
      <c r="O346" s="214"/>
      <c r="P346" s="214"/>
      <c r="Q346" s="214"/>
      <c r="R346" s="214"/>
      <c r="S346" s="214"/>
      <c r="T346" s="214"/>
      <c r="U346" s="214"/>
      <c r="V346" s="214"/>
      <c r="W346" s="214"/>
      <c r="X346" s="214"/>
      <c r="Y346" s="214"/>
      <c r="Z346" s="214"/>
      <c r="AA346" s="214"/>
      <c r="AB346" s="214"/>
      <c r="AC346" s="214"/>
      <c r="AD346" s="214"/>
      <c r="AE346" s="214"/>
      <c r="AF346" s="214"/>
      <c r="AG346" s="214"/>
      <c r="AH346" s="214"/>
      <c r="AI346" s="214"/>
      <c r="AJ346" s="214"/>
      <c r="AK346" s="214"/>
      <c r="AL346" s="214"/>
      <c r="AM346" s="214"/>
      <c r="AN346" s="214"/>
      <c r="AO346" s="214"/>
      <c r="AP346" s="214"/>
    </row>
    <row r="347" ht="14.25" customHeight="1">
      <c r="A347" s="214"/>
      <c r="B347" s="214"/>
      <c r="C347" s="214"/>
      <c r="D347" s="214"/>
      <c r="E347" s="214"/>
      <c r="F347" s="214"/>
      <c r="G347" s="214"/>
      <c r="H347" s="214"/>
      <c r="I347" s="214"/>
      <c r="J347" s="214"/>
      <c r="K347" s="214"/>
      <c r="L347" s="214"/>
      <c r="M347" s="214"/>
      <c r="N347" s="214"/>
      <c r="O347" s="214"/>
      <c r="P347" s="214"/>
      <c r="Q347" s="214"/>
      <c r="R347" s="214"/>
      <c r="S347" s="214"/>
      <c r="T347" s="214"/>
      <c r="U347" s="214"/>
      <c r="V347" s="214"/>
      <c r="W347" s="214"/>
      <c r="X347" s="214"/>
      <c r="Y347" s="214"/>
      <c r="Z347" s="214"/>
      <c r="AA347" s="214"/>
      <c r="AB347" s="214"/>
      <c r="AC347" s="214"/>
      <c r="AD347" s="214"/>
      <c r="AE347" s="214"/>
      <c r="AF347" s="214"/>
      <c r="AG347" s="214"/>
      <c r="AH347" s="214"/>
      <c r="AI347" s="214"/>
      <c r="AJ347" s="214"/>
      <c r="AK347" s="214"/>
      <c r="AL347" s="214"/>
      <c r="AM347" s="214"/>
      <c r="AN347" s="214"/>
      <c r="AO347" s="214"/>
      <c r="AP347" s="214"/>
    </row>
    <row r="348" ht="14.25" customHeight="1">
      <c r="A348" s="214"/>
      <c r="B348" s="214"/>
      <c r="C348" s="214"/>
      <c r="D348" s="214"/>
      <c r="E348" s="214"/>
      <c r="F348" s="214"/>
      <c r="G348" s="214"/>
      <c r="H348" s="214"/>
      <c r="I348" s="214"/>
      <c r="J348" s="214"/>
      <c r="K348" s="214"/>
      <c r="L348" s="214"/>
      <c r="M348" s="214"/>
      <c r="N348" s="214"/>
      <c r="O348" s="214"/>
      <c r="P348" s="214"/>
      <c r="Q348" s="214"/>
      <c r="R348" s="214"/>
      <c r="S348" s="214"/>
      <c r="T348" s="214"/>
      <c r="U348" s="214"/>
      <c r="V348" s="214"/>
      <c r="W348" s="214"/>
      <c r="X348" s="214"/>
      <c r="Y348" s="214"/>
      <c r="Z348" s="214"/>
      <c r="AA348" s="214"/>
      <c r="AB348" s="214"/>
      <c r="AC348" s="214"/>
      <c r="AD348" s="214"/>
      <c r="AE348" s="214"/>
      <c r="AF348" s="214"/>
      <c r="AG348" s="214"/>
      <c r="AH348" s="214"/>
      <c r="AI348" s="214"/>
      <c r="AJ348" s="214"/>
      <c r="AK348" s="214"/>
      <c r="AL348" s="214"/>
      <c r="AM348" s="214"/>
      <c r="AN348" s="214"/>
      <c r="AO348" s="214"/>
      <c r="AP348" s="214"/>
    </row>
    <row r="349" ht="14.25" customHeight="1">
      <c r="A349" s="214"/>
      <c r="B349" s="214"/>
      <c r="C349" s="214"/>
      <c r="D349" s="214"/>
      <c r="E349" s="214"/>
      <c r="F349" s="214"/>
      <c r="G349" s="214"/>
      <c r="H349" s="214"/>
      <c r="I349" s="214"/>
      <c r="J349" s="214"/>
      <c r="K349" s="214"/>
      <c r="L349" s="214"/>
      <c r="M349" s="214"/>
      <c r="N349" s="214"/>
      <c r="O349" s="214"/>
      <c r="P349" s="214"/>
      <c r="Q349" s="214"/>
      <c r="R349" s="214"/>
      <c r="S349" s="214"/>
      <c r="T349" s="214"/>
      <c r="U349" s="214"/>
      <c r="V349" s="214"/>
      <c r="W349" s="214"/>
      <c r="X349" s="214"/>
      <c r="Y349" s="214"/>
      <c r="Z349" s="214"/>
      <c r="AA349" s="214"/>
      <c r="AB349" s="214"/>
      <c r="AC349" s="214"/>
      <c r="AD349" s="214"/>
      <c r="AE349" s="214"/>
      <c r="AF349" s="214"/>
      <c r="AG349" s="214"/>
      <c r="AH349" s="214"/>
      <c r="AI349" s="214"/>
      <c r="AJ349" s="214"/>
      <c r="AK349" s="214"/>
      <c r="AL349" s="214"/>
      <c r="AM349" s="214"/>
      <c r="AN349" s="214"/>
      <c r="AO349" s="214"/>
      <c r="AP349" s="214"/>
    </row>
    <row r="350" ht="14.25" customHeight="1">
      <c r="A350" s="214"/>
      <c r="B350" s="214"/>
      <c r="C350" s="214"/>
      <c r="D350" s="214"/>
      <c r="E350" s="214"/>
      <c r="F350" s="214"/>
      <c r="G350" s="214"/>
      <c r="H350" s="214"/>
      <c r="I350" s="214"/>
      <c r="J350" s="214"/>
      <c r="K350" s="214"/>
      <c r="L350" s="214"/>
      <c r="M350" s="214"/>
      <c r="N350" s="214"/>
      <c r="O350" s="214"/>
      <c r="P350" s="214"/>
      <c r="Q350" s="214"/>
      <c r="R350" s="214"/>
      <c r="S350" s="214"/>
      <c r="T350" s="214"/>
      <c r="U350" s="214"/>
      <c r="V350" s="214"/>
      <c r="W350" s="214"/>
      <c r="X350" s="214"/>
      <c r="Y350" s="214"/>
      <c r="Z350" s="214"/>
      <c r="AA350" s="214"/>
      <c r="AB350" s="214"/>
      <c r="AC350" s="214"/>
      <c r="AD350" s="214"/>
      <c r="AE350" s="214"/>
      <c r="AF350" s="214"/>
      <c r="AG350" s="214"/>
      <c r="AH350" s="214"/>
      <c r="AI350" s="214"/>
      <c r="AJ350" s="214"/>
      <c r="AK350" s="214"/>
      <c r="AL350" s="214"/>
      <c r="AM350" s="214"/>
      <c r="AN350" s="214"/>
      <c r="AO350" s="214"/>
      <c r="AP350" s="214"/>
    </row>
    <row r="351" ht="14.25" customHeight="1">
      <c r="A351" s="214"/>
      <c r="B351" s="214"/>
      <c r="C351" s="214"/>
      <c r="D351" s="214"/>
      <c r="E351" s="214"/>
      <c r="F351" s="214"/>
      <c r="G351" s="214"/>
      <c r="H351" s="214"/>
      <c r="I351" s="214"/>
      <c r="J351" s="214"/>
      <c r="K351" s="214"/>
      <c r="L351" s="214"/>
      <c r="M351" s="214"/>
      <c r="N351" s="214"/>
      <c r="O351" s="214"/>
      <c r="P351" s="214"/>
      <c r="Q351" s="214"/>
      <c r="R351" s="214"/>
      <c r="S351" s="214"/>
      <c r="T351" s="214"/>
      <c r="U351" s="214"/>
      <c r="V351" s="214"/>
      <c r="W351" s="214"/>
      <c r="X351" s="214"/>
      <c r="Y351" s="214"/>
      <c r="Z351" s="214"/>
      <c r="AA351" s="214"/>
      <c r="AB351" s="214"/>
      <c r="AC351" s="214"/>
      <c r="AD351" s="214"/>
      <c r="AE351" s="214"/>
      <c r="AF351" s="214"/>
      <c r="AG351" s="214"/>
      <c r="AH351" s="214"/>
      <c r="AI351" s="214"/>
      <c r="AJ351" s="214"/>
      <c r="AK351" s="214"/>
      <c r="AL351" s="214"/>
      <c r="AM351" s="214"/>
      <c r="AN351" s="214"/>
      <c r="AO351" s="214"/>
      <c r="AP351" s="214"/>
    </row>
    <row r="352" ht="14.25" customHeight="1">
      <c r="A352" s="214"/>
      <c r="B352" s="214"/>
      <c r="C352" s="214"/>
      <c r="D352" s="214"/>
      <c r="E352" s="214"/>
      <c r="F352" s="214"/>
      <c r="G352" s="214"/>
      <c r="H352" s="214"/>
      <c r="I352" s="214"/>
      <c r="J352" s="214"/>
      <c r="K352" s="214"/>
      <c r="L352" s="214"/>
      <c r="M352" s="214"/>
      <c r="N352" s="214"/>
      <c r="O352" s="214"/>
      <c r="P352" s="214"/>
      <c r="Q352" s="214"/>
      <c r="R352" s="214"/>
      <c r="S352" s="214"/>
      <c r="T352" s="214"/>
      <c r="U352" s="214"/>
      <c r="V352" s="214"/>
      <c r="W352" s="214"/>
      <c r="X352" s="214"/>
      <c r="Y352" s="214"/>
      <c r="Z352" s="214"/>
      <c r="AA352" s="214"/>
      <c r="AB352" s="214"/>
      <c r="AC352" s="214"/>
      <c r="AD352" s="214"/>
      <c r="AE352" s="214"/>
      <c r="AF352" s="214"/>
      <c r="AG352" s="214"/>
      <c r="AH352" s="214"/>
      <c r="AI352" s="214"/>
      <c r="AJ352" s="214"/>
      <c r="AK352" s="214"/>
      <c r="AL352" s="214"/>
      <c r="AM352" s="214"/>
      <c r="AN352" s="214"/>
      <c r="AO352" s="214"/>
      <c r="AP352" s="214"/>
    </row>
    <row r="353" ht="14.25" customHeight="1">
      <c r="A353" s="214"/>
      <c r="B353" s="214"/>
      <c r="C353" s="214"/>
      <c r="D353" s="214"/>
      <c r="E353" s="214"/>
      <c r="F353" s="214"/>
      <c r="G353" s="214"/>
      <c r="H353" s="214"/>
      <c r="I353" s="214"/>
      <c r="J353" s="214"/>
      <c r="K353" s="214"/>
      <c r="L353" s="214"/>
      <c r="M353" s="214"/>
      <c r="N353" s="214"/>
      <c r="O353" s="214"/>
      <c r="P353" s="214"/>
      <c r="Q353" s="214"/>
      <c r="R353" s="214"/>
      <c r="S353" s="214"/>
      <c r="T353" s="214"/>
      <c r="U353" s="214"/>
      <c r="V353" s="214"/>
      <c r="W353" s="214"/>
      <c r="X353" s="214"/>
      <c r="Y353" s="214"/>
      <c r="Z353" s="214"/>
      <c r="AA353" s="214"/>
      <c r="AB353" s="214"/>
      <c r="AC353" s="214"/>
      <c r="AD353" s="214"/>
      <c r="AE353" s="214"/>
      <c r="AF353" s="214"/>
      <c r="AG353" s="214"/>
      <c r="AH353" s="214"/>
      <c r="AI353" s="214"/>
      <c r="AJ353" s="214"/>
      <c r="AK353" s="214"/>
      <c r="AL353" s="214"/>
      <c r="AM353" s="214"/>
      <c r="AN353" s="214"/>
      <c r="AO353" s="214"/>
      <c r="AP353" s="214"/>
    </row>
    <row r="354" ht="14.25" customHeight="1">
      <c r="A354" s="214"/>
      <c r="B354" s="214"/>
      <c r="C354" s="214"/>
      <c r="D354" s="214"/>
      <c r="E354" s="214"/>
      <c r="F354" s="214"/>
      <c r="G354" s="214"/>
      <c r="H354" s="214"/>
      <c r="I354" s="214"/>
      <c r="J354" s="214"/>
      <c r="K354" s="214"/>
      <c r="L354" s="214"/>
      <c r="M354" s="214"/>
      <c r="N354" s="214"/>
      <c r="O354" s="214"/>
      <c r="P354" s="214"/>
      <c r="Q354" s="214"/>
      <c r="R354" s="214"/>
      <c r="S354" s="214"/>
      <c r="T354" s="214"/>
      <c r="U354" s="214"/>
      <c r="V354" s="214"/>
      <c r="W354" s="214"/>
      <c r="X354" s="214"/>
      <c r="Y354" s="214"/>
      <c r="Z354" s="214"/>
      <c r="AA354" s="214"/>
      <c r="AB354" s="214"/>
      <c r="AC354" s="214"/>
      <c r="AD354" s="214"/>
      <c r="AE354" s="214"/>
      <c r="AF354" s="214"/>
      <c r="AG354" s="214"/>
      <c r="AH354" s="214"/>
      <c r="AI354" s="214"/>
      <c r="AJ354" s="214"/>
      <c r="AK354" s="214"/>
      <c r="AL354" s="214"/>
      <c r="AM354" s="214"/>
      <c r="AN354" s="214"/>
      <c r="AO354" s="214"/>
      <c r="AP354" s="214"/>
    </row>
    <row r="355" ht="14.25" customHeight="1">
      <c r="A355" s="214"/>
      <c r="B355" s="214"/>
      <c r="C355" s="214"/>
      <c r="D355" s="214"/>
      <c r="E355" s="214"/>
      <c r="F355" s="214"/>
      <c r="G355" s="214"/>
      <c r="H355" s="214"/>
      <c r="I355" s="214"/>
      <c r="J355" s="214"/>
      <c r="K355" s="214"/>
      <c r="L355" s="214"/>
      <c r="M355" s="214"/>
      <c r="N355" s="214"/>
      <c r="O355" s="214"/>
      <c r="P355" s="214"/>
      <c r="Q355" s="214"/>
      <c r="R355" s="214"/>
      <c r="S355" s="214"/>
      <c r="T355" s="214"/>
      <c r="U355" s="214"/>
      <c r="V355" s="214"/>
      <c r="W355" s="214"/>
      <c r="X355" s="214"/>
      <c r="Y355" s="214"/>
      <c r="Z355" s="214"/>
      <c r="AA355" s="214"/>
      <c r="AB355" s="214"/>
      <c r="AC355" s="214"/>
      <c r="AD355" s="214"/>
      <c r="AE355" s="214"/>
      <c r="AF355" s="214"/>
      <c r="AG355" s="214"/>
      <c r="AH355" s="214"/>
      <c r="AI355" s="214"/>
      <c r="AJ355" s="214"/>
      <c r="AK355" s="214"/>
      <c r="AL355" s="214"/>
      <c r="AM355" s="214"/>
      <c r="AN355" s="214"/>
      <c r="AO355" s="214"/>
      <c r="AP355" s="214"/>
    </row>
    <row r="356" ht="14.25" customHeight="1">
      <c r="A356" s="214"/>
      <c r="B356" s="214"/>
      <c r="C356" s="214"/>
      <c r="D356" s="214"/>
      <c r="E356" s="214"/>
      <c r="F356" s="214"/>
      <c r="G356" s="214"/>
      <c r="H356" s="214"/>
      <c r="I356" s="214"/>
      <c r="J356" s="214"/>
      <c r="K356" s="214"/>
      <c r="L356" s="214"/>
      <c r="M356" s="214"/>
      <c r="N356" s="214"/>
      <c r="O356" s="214"/>
      <c r="P356" s="214"/>
      <c r="Q356" s="214"/>
      <c r="R356" s="214"/>
      <c r="S356" s="214"/>
      <c r="T356" s="214"/>
      <c r="U356" s="214"/>
      <c r="V356" s="214"/>
      <c r="W356" s="214"/>
      <c r="X356" s="214"/>
      <c r="Y356" s="214"/>
      <c r="Z356" s="214"/>
      <c r="AA356" s="214"/>
      <c r="AB356" s="214"/>
      <c r="AC356" s="214"/>
      <c r="AD356" s="214"/>
      <c r="AE356" s="214"/>
      <c r="AF356" s="214"/>
      <c r="AG356" s="214"/>
      <c r="AH356" s="214"/>
      <c r="AI356" s="214"/>
      <c r="AJ356" s="214"/>
      <c r="AK356" s="214"/>
      <c r="AL356" s="214"/>
      <c r="AM356" s="214"/>
      <c r="AN356" s="214"/>
      <c r="AO356" s="214"/>
      <c r="AP356" s="214"/>
    </row>
    <row r="357" ht="14.25" customHeight="1">
      <c r="A357" s="214"/>
      <c r="B357" s="214"/>
      <c r="C357" s="214"/>
      <c r="D357" s="214"/>
      <c r="E357" s="214"/>
      <c r="F357" s="214"/>
      <c r="G357" s="214"/>
      <c r="H357" s="214"/>
      <c r="I357" s="214"/>
      <c r="J357" s="214"/>
      <c r="K357" s="214"/>
      <c r="L357" s="214"/>
      <c r="M357" s="214"/>
      <c r="N357" s="214"/>
      <c r="O357" s="214"/>
      <c r="P357" s="214"/>
      <c r="Q357" s="214"/>
      <c r="R357" s="214"/>
      <c r="S357" s="214"/>
      <c r="T357" s="214"/>
      <c r="U357" s="214"/>
      <c r="V357" s="214"/>
      <c r="W357" s="214"/>
      <c r="X357" s="214"/>
      <c r="Y357" s="214"/>
      <c r="Z357" s="214"/>
      <c r="AA357" s="214"/>
      <c r="AB357" s="214"/>
      <c r="AC357" s="214"/>
      <c r="AD357" s="214"/>
      <c r="AE357" s="214"/>
      <c r="AF357" s="214"/>
      <c r="AG357" s="214"/>
      <c r="AH357" s="214"/>
      <c r="AI357" s="214"/>
      <c r="AJ357" s="214"/>
      <c r="AK357" s="214"/>
      <c r="AL357" s="214"/>
      <c r="AM357" s="214"/>
      <c r="AN357" s="214"/>
      <c r="AO357" s="214"/>
      <c r="AP357" s="214"/>
    </row>
    <row r="358" ht="14.25" customHeight="1">
      <c r="A358" s="214"/>
      <c r="B358" s="214"/>
      <c r="C358" s="214"/>
      <c r="D358" s="214"/>
      <c r="E358" s="214"/>
      <c r="F358" s="214"/>
      <c r="G358" s="214"/>
      <c r="H358" s="214"/>
      <c r="I358" s="214"/>
      <c r="J358" s="214"/>
      <c r="K358" s="214"/>
      <c r="L358" s="214"/>
      <c r="M358" s="214"/>
      <c r="N358" s="214"/>
      <c r="O358" s="214"/>
      <c r="P358" s="214"/>
      <c r="Q358" s="214"/>
      <c r="R358" s="214"/>
      <c r="S358" s="214"/>
      <c r="T358" s="214"/>
      <c r="U358" s="214"/>
      <c r="V358" s="214"/>
      <c r="W358" s="214"/>
      <c r="X358" s="214"/>
      <c r="Y358" s="214"/>
      <c r="Z358" s="214"/>
      <c r="AA358" s="214"/>
      <c r="AB358" s="214"/>
      <c r="AC358" s="214"/>
      <c r="AD358" s="214"/>
      <c r="AE358" s="214"/>
      <c r="AF358" s="214"/>
      <c r="AG358" s="214"/>
      <c r="AH358" s="214"/>
      <c r="AI358" s="214"/>
      <c r="AJ358" s="214"/>
      <c r="AK358" s="214"/>
      <c r="AL358" s="214"/>
      <c r="AM358" s="214"/>
      <c r="AN358" s="214"/>
      <c r="AO358" s="214"/>
      <c r="AP358" s="214"/>
    </row>
    <row r="359" ht="14.25" customHeight="1">
      <c r="A359" s="214"/>
      <c r="B359" s="214"/>
      <c r="C359" s="214"/>
      <c r="D359" s="214"/>
      <c r="E359" s="214"/>
      <c r="F359" s="214"/>
      <c r="G359" s="214"/>
      <c r="H359" s="214"/>
      <c r="I359" s="214"/>
      <c r="J359" s="214"/>
      <c r="K359" s="214"/>
      <c r="L359" s="214"/>
      <c r="M359" s="214"/>
      <c r="N359" s="214"/>
      <c r="O359" s="214"/>
      <c r="P359" s="214"/>
      <c r="Q359" s="214"/>
      <c r="R359" s="214"/>
      <c r="S359" s="214"/>
      <c r="T359" s="214"/>
      <c r="U359" s="214"/>
      <c r="V359" s="214"/>
      <c r="W359" s="214"/>
      <c r="X359" s="214"/>
      <c r="Y359" s="214"/>
      <c r="Z359" s="214"/>
      <c r="AA359" s="214"/>
      <c r="AB359" s="214"/>
      <c r="AC359" s="214"/>
      <c r="AD359" s="214"/>
      <c r="AE359" s="214"/>
      <c r="AF359" s="214"/>
      <c r="AG359" s="214"/>
      <c r="AH359" s="214"/>
      <c r="AI359" s="214"/>
      <c r="AJ359" s="214"/>
      <c r="AK359" s="214"/>
      <c r="AL359" s="214"/>
      <c r="AM359" s="214"/>
      <c r="AN359" s="214"/>
      <c r="AO359" s="214"/>
      <c r="AP359" s="214"/>
    </row>
    <row r="360" ht="14.25" customHeight="1">
      <c r="A360" s="214"/>
      <c r="B360" s="214"/>
      <c r="C360" s="214"/>
      <c r="D360" s="214"/>
      <c r="E360" s="214"/>
      <c r="F360" s="214"/>
      <c r="G360" s="214"/>
      <c r="H360" s="214"/>
      <c r="I360" s="214"/>
      <c r="J360" s="214"/>
      <c r="K360" s="214"/>
      <c r="L360" s="214"/>
      <c r="M360" s="214"/>
      <c r="N360" s="214"/>
      <c r="O360" s="214"/>
      <c r="P360" s="214"/>
      <c r="Q360" s="214"/>
      <c r="R360" s="214"/>
      <c r="S360" s="214"/>
      <c r="T360" s="214"/>
      <c r="U360" s="214"/>
      <c r="V360" s="214"/>
      <c r="W360" s="214"/>
      <c r="X360" s="214"/>
      <c r="Y360" s="214"/>
      <c r="Z360" s="214"/>
      <c r="AA360" s="214"/>
      <c r="AB360" s="214"/>
      <c r="AC360" s="214"/>
      <c r="AD360" s="214"/>
      <c r="AE360" s="214"/>
      <c r="AF360" s="214"/>
      <c r="AG360" s="214"/>
      <c r="AH360" s="214"/>
      <c r="AI360" s="214"/>
      <c r="AJ360" s="214"/>
      <c r="AK360" s="214"/>
      <c r="AL360" s="214"/>
      <c r="AM360" s="214"/>
      <c r="AN360" s="214"/>
      <c r="AO360" s="214"/>
      <c r="AP360" s="214"/>
    </row>
    <row r="361" ht="14.25" customHeight="1">
      <c r="A361" s="214"/>
      <c r="B361" s="214"/>
      <c r="C361" s="214"/>
      <c r="D361" s="214"/>
      <c r="E361" s="214"/>
      <c r="F361" s="214"/>
      <c r="G361" s="214"/>
      <c r="H361" s="214"/>
      <c r="I361" s="214"/>
      <c r="J361" s="214"/>
      <c r="K361" s="214"/>
      <c r="L361" s="214"/>
      <c r="M361" s="214"/>
      <c r="N361" s="214"/>
      <c r="O361" s="214"/>
      <c r="P361" s="214"/>
      <c r="Q361" s="214"/>
      <c r="R361" s="214"/>
      <c r="S361" s="214"/>
      <c r="T361" s="214"/>
      <c r="U361" s="214"/>
      <c r="V361" s="214"/>
      <c r="W361" s="214"/>
      <c r="X361" s="214"/>
      <c r="Y361" s="214"/>
      <c r="Z361" s="214"/>
      <c r="AA361" s="214"/>
      <c r="AB361" s="214"/>
      <c r="AC361" s="214"/>
      <c r="AD361" s="214"/>
      <c r="AE361" s="214"/>
      <c r="AF361" s="214"/>
      <c r="AG361" s="214"/>
      <c r="AH361" s="214"/>
      <c r="AI361" s="214"/>
      <c r="AJ361" s="214"/>
      <c r="AK361" s="214"/>
      <c r="AL361" s="214"/>
      <c r="AM361" s="214"/>
      <c r="AN361" s="214"/>
      <c r="AO361" s="214"/>
      <c r="AP361" s="214"/>
    </row>
    <row r="362" ht="14.25" customHeight="1">
      <c r="A362" s="214"/>
      <c r="B362" s="214"/>
      <c r="C362" s="214"/>
      <c r="D362" s="214"/>
      <c r="E362" s="214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214"/>
      <c r="R362" s="214"/>
      <c r="S362" s="214"/>
      <c r="T362" s="214"/>
      <c r="U362" s="214"/>
      <c r="V362" s="214"/>
      <c r="W362" s="214"/>
      <c r="X362" s="214"/>
      <c r="Y362" s="214"/>
      <c r="Z362" s="214"/>
      <c r="AA362" s="214"/>
      <c r="AB362" s="214"/>
      <c r="AC362" s="214"/>
      <c r="AD362" s="214"/>
      <c r="AE362" s="214"/>
      <c r="AF362" s="214"/>
      <c r="AG362" s="214"/>
      <c r="AH362" s="214"/>
      <c r="AI362" s="214"/>
      <c r="AJ362" s="214"/>
      <c r="AK362" s="214"/>
      <c r="AL362" s="214"/>
      <c r="AM362" s="214"/>
      <c r="AN362" s="214"/>
      <c r="AO362" s="214"/>
      <c r="AP362" s="214"/>
    </row>
    <row r="363" ht="14.25" customHeight="1">
      <c r="A363" s="214"/>
      <c r="B363" s="214"/>
      <c r="C363" s="214"/>
      <c r="D363" s="214"/>
      <c r="E363" s="214"/>
      <c r="F363" s="214"/>
      <c r="G363" s="214"/>
      <c r="H363" s="214"/>
      <c r="I363" s="214"/>
      <c r="J363" s="214"/>
      <c r="K363" s="214"/>
      <c r="L363" s="214"/>
      <c r="M363" s="214"/>
      <c r="N363" s="214"/>
      <c r="O363" s="214"/>
      <c r="P363" s="214"/>
      <c r="Q363" s="214"/>
      <c r="R363" s="214"/>
      <c r="S363" s="214"/>
      <c r="T363" s="214"/>
      <c r="U363" s="214"/>
      <c r="V363" s="214"/>
      <c r="W363" s="214"/>
      <c r="X363" s="214"/>
      <c r="Y363" s="214"/>
      <c r="Z363" s="214"/>
      <c r="AA363" s="214"/>
      <c r="AB363" s="214"/>
      <c r="AC363" s="214"/>
      <c r="AD363" s="214"/>
      <c r="AE363" s="214"/>
      <c r="AF363" s="214"/>
      <c r="AG363" s="214"/>
      <c r="AH363" s="214"/>
      <c r="AI363" s="214"/>
      <c r="AJ363" s="214"/>
      <c r="AK363" s="214"/>
      <c r="AL363" s="214"/>
      <c r="AM363" s="214"/>
      <c r="AN363" s="214"/>
      <c r="AO363" s="214"/>
      <c r="AP363" s="214"/>
    </row>
    <row r="364" ht="14.25" customHeight="1">
      <c r="A364" s="214"/>
      <c r="B364" s="214"/>
      <c r="C364" s="214"/>
      <c r="D364" s="214"/>
      <c r="E364" s="214"/>
      <c r="F364" s="214"/>
      <c r="G364" s="214"/>
      <c r="H364" s="214"/>
      <c r="I364" s="214"/>
      <c r="J364" s="214"/>
      <c r="K364" s="214"/>
      <c r="L364" s="214"/>
      <c r="M364" s="214"/>
      <c r="N364" s="214"/>
      <c r="O364" s="214"/>
      <c r="P364" s="214"/>
      <c r="Q364" s="214"/>
      <c r="R364" s="214"/>
      <c r="S364" s="214"/>
      <c r="T364" s="214"/>
      <c r="U364" s="214"/>
      <c r="V364" s="214"/>
      <c r="W364" s="214"/>
      <c r="X364" s="214"/>
      <c r="Y364" s="214"/>
      <c r="Z364" s="214"/>
      <c r="AA364" s="214"/>
      <c r="AB364" s="214"/>
      <c r="AC364" s="214"/>
      <c r="AD364" s="214"/>
      <c r="AE364" s="214"/>
      <c r="AF364" s="214"/>
      <c r="AG364" s="214"/>
      <c r="AH364" s="214"/>
      <c r="AI364" s="214"/>
      <c r="AJ364" s="214"/>
      <c r="AK364" s="214"/>
      <c r="AL364" s="214"/>
      <c r="AM364" s="214"/>
      <c r="AN364" s="214"/>
      <c r="AO364" s="214"/>
      <c r="AP364" s="214"/>
    </row>
    <row r="365" ht="14.25" customHeight="1">
      <c r="A365" s="214"/>
      <c r="B365" s="214"/>
      <c r="C365" s="214"/>
      <c r="D365" s="214"/>
      <c r="E365" s="214"/>
      <c r="F365" s="214"/>
      <c r="G365" s="214"/>
      <c r="H365" s="214"/>
      <c r="I365" s="214"/>
      <c r="J365" s="214"/>
      <c r="K365" s="214"/>
      <c r="L365" s="214"/>
      <c r="M365" s="214"/>
      <c r="N365" s="214"/>
      <c r="O365" s="214"/>
      <c r="P365" s="214"/>
      <c r="Q365" s="214"/>
      <c r="R365" s="214"/>
      <c r="S365" s="214"/>
      <c r="T365" s="214"/>
      <c r="U365" s="214"/>
      <c r="V365" s="214"/>
      <c r="W365" s="214"/>
      <c r="X365" s="214"/>
      <c r="Y365" s="214"/>
      <c r="Z365" s="214"/>
      <c r="AA365" s="214"/>
      <c r="AB365" s="214"/>
      <c r="AC365" s="214"/>
      <c r="AD365" s="214"/>
      <c r="AE365" s="214"/>
      <c r="AF365" s="214"/>
      <c r="AG365" s="214"/>
      <c r="AH365" s="214"/>
      <c r="AI365" s="214"/>
      <c r="AJ365" s="214"/>
      <c r="AK365" s="214"/>
      <c r="AL365" s="214"/>
      <c r="AM365" s="214"/>
      <c r="AN365" s="214"/>
      <c r="AO365" s="214"/>
      <c r="AP365" s="214"/>
    </row>
    <row r="366" ht="14.25" customHeight="1">
      <c r="A366" s="214"/>
      <c r="B366" s="214"/>
      <c r="C366" s="214"/>
      <c r="D366" s="214"/>
      <c r="E366" s="214"/>
      <c r="F366" s="214"/>
      <c r="G366" s="214"/>
      <c r="H366" s="214"/>
      <c r="I366" s="214"/>
      <c r="J366" s="214"/>
      <c r="K366" s="214"/>
      <c r="L366" s="214"/>
      <c r="M366" s="214"/>
      <c r="N366" s="214"/>
      <c r="O366" s="214"/>
      <c r="P366" s="214"/>
      <c r="Q366" s="214"/>
      <c r="R366" s="214"/>
      <c r="S366" s="214"/>
      <c r="T366" s="214"/>
      <c r="U366" s="214"/>
      <c r="V366" s="214"/>
      <c r="W366" s="214"/>
      <c r="X366" s="214"/>
      <c r="Y366" s="214"/>
      <c r="Z366" s="214"/>
      <c r="AA366" s="214"/>
      <c r="AB366" s="214"/>
      <c r="AC366" s="214"/>
      <c r="AD366" s="214"/>
      <c r="AE366" s="214"/>
      <c r="AF366" s="214"/>
      <c r="AG366" s="214"/>
      <c r="AH366" s="214"/>
      <c r="AI366" s="214"/>
      <c r="AJ366" s="214"/>
      <c r="AK366" s="214"/>
      <c r="AL366" s="214"/>
      <c r="AM366" s="214"/>
      <c r="AN366" s="214"/>
      <c r="AO366" s="214"/>
      <c r="AP366" s="214"/>
    </row>
    <row r="367" ht="14.25" customHeight="1">
      <c r="A367" s="214"/>
      <c r="B367" s="214"/>
      <c r="C367" s="214"/>
      <c r="D367" s="214"/>
      <c r="E367" s="214"/>
      <c r="F367" s="214"/>
      <c r="G367" s="214"/>
      <c r="H367" s="214"/>
      <c r="I367" s="214"/>
      <c r="J367" s="214"/>
      <c r="K367" s="214"/>
      <c r="L367" s="214"/>
      <c r="M367" s="214"/>
      <c r="N367" s="214"/>
      <c r="O367" s="214"/>
      <c r="P367" s="214"/>
      <c r="Q367" s="214"/>
      <c r="R367" s="214"/>
      <c r="S367" s="214"/>
      <c r="T367" s="214"/>
      <c r="U367" s="214"/>
      <c r="V367" s="214"/>
      <c r="W367" s="214"/>
      <c r="X367" s="214"/>
      <c r="Y367" s="214"/>
      <c r="Z367" s="214"/>
      <c r="AA367" s="214"/>
      <c r="AB367" s="214"/>
      <c r="AC367" s="214"/>
      <c r="AD367" s="214"/>
      <c r="AE367" s="214"/>
      <c r="AF367" s="214"/>
      <c r="AG367" s="214"/>
      <c r="AH367" s="214"/>
      <c r="AI367" s="214"/>
      <c r="AJ367" s="214"/>
      <c r="AK367" s="214"/>
      <c r="AL367" s="214"/>
      <c r="AM367" s="214"/>
      <c r="AN367" s="214"/>
      <c r="AO367" s="214"/>
      <c r="AP367" s="214"/>
    </row>
    <row r="368" ht="14.25" customHeight="1">
      <c r="A368" s="214"/>
      <c r="B368" s="214"/>
      <c r="C368" s="214"/>
      <c r="D368" s="214"/>
      <c r="E368" s="214"/>
      <c r="F368" s="214"/>
      <c r="G368" s="214"/>
      <c r="H368" s="214"/>
      <c r="I368" s="214"/>
      <c r="J368" s="214"/>
      <c r="K368" s="214"/>
      <c r="L368" s="214"/>
      <c r="M368" s="214"/>
      <c r="N368" s="214"/>
      <c r="O368" s="214"/>
      <c r="P368" s="214"/>
      <c r="Q368" s="214"/>
      <c r="R368" s="214"/>
      <c r="S368" s="214"/>
      <c r="T368" s="214"/>
      <c r="U368" s="214"/>
      <c r="V368" s="214"/>
      <c r="W368" s="214"/>
      <c r="X368" s="214"/>
      <c r="Y368" s="214"/>
      <c r="Z368" s="214"/>
      <c r="AA368" s="214"/>
      <c r="AB368" s="214"/>
      <c r="AC368" s="214"/>
      <c r="AD368" s="214"/>
      <c r="AE368" s="214"/>
      <c r="AF368" s="214"/>
      <c r="AG368" s="214"/>
      <c r="AH368" s="214"/>
      <c r="AI368" s="214"/>
      <c r="AJ368" s="214"/>
      <c r="AK368" s="214"/>
      <c r="AL368" s="214"/>
      <c r="AM368" s="214"/>
      <c r="AN368" s="214"/>
      <c r="AO368" s="214"/>
      <c r="AP368" s="214"/>
    </row>
    <row r="369" ht="14.25" customHeight="1">
      <c r="A369" s="214"/>
      <c r="B369" s="214"/>
      <c r="C369" s="214"/>
      <c r="D369" s="214"/>
      <c r="E369" s="214"/>
      <c r="F369" s="214"/>
      <c r="G369" s="214"/>
      <c r="H369" s="214"/>
      <c r="I369" s="214"/>
      <c r="J369" s="214"/>
      <c r="K369" s="214"/>
      <c r="L369" s="214"/>
      <c r="M369" s="214"/>
      <c r="N369" s="214"/>
      <c r="O369" s="214"/>
      <c r="P369" s="214"/>
      <c r="Q369" s="214"/>
      <c r="R369" s="214"/>
      <c r="S369" s="214"/>
      <c r="T369" s="214"/>
      <c r="U369" s="214"/>
      <c r="V369" s="214"/>
      <c r="W369" s="214"/>
      <c r="X369" s="214"/>
      <c r="Y369" s="214"/>
      <c r="Z369" s="214"/>
      <c r="AA369" s="214"/>
      <c r="AB369" s="214"/>
      <c r="AC369" s="214"/>
      <c r="AD369" s="214"/>
      <c r="AE369" s="214"/>
      <c r="AF369" s="214"/>
      <c r="AG369" s="214"/>
      <c r="AH369" s="214"/>
      <c r="AI369" s="214"/>
      <c r="AJ369" s="214"/>
      <c r="AK369" s="214"/>
      <c r="AL369" s="214"/>
      <c r="AM369" s="214"/>
      <c r="AN369" s="214"/>
      <c r="AO369" s="214"/>
      <c r="AP369" s="214"/>
    </row>
    <row r="370" ht="14.25" customHeight="1">
      <c r="A370" s="214"/>
      <c r="B370" s="214"/>
      <c r="C370" s="214"/>
      <c r="D370" s="214"/>
      <c r="E370" s="214"/>
      <c r="F370" s="214"/>
      <c r="G370" s="214"/>
      <c r="H370" s="214"/>
      <c r="I370" s="214"/>
      <c r="J370" s="214"/>
      <c r="K370" s="214"/>
      <c r="L370" s="214"/>
      <c r="M370" s="214"/>
      <c r="N370" s="214"/>
      <c r="O370" s="214"/>
      <c r="P370" s="214"/>
      <c r="Q370" s="214"/>
      <c r="R370" s="214"/>
      <c r="S370" s="214"/>
      <c r="T370" s="214"/>
      <c r="U370" s="214"/>
      <c r="V370" s="214"/>
      <c r="W370" s="214"/>
      <c r="X370" s="214"/>
      <c r="Y370" s="214"/>
      <c r="Z370" s="214"/>
      <c r="AA370" s="214"/>
      <c r="AB370" s="214"/>
      <c r="AC370" s="214"/>
      <c r="AD370" s="214"/>
      <c r="AE370" s="214"/>
      <c r="AF370" s="214"/>
      <c r="AG370" s="214"/>
      <c r="AH370" s="214"/>
      <c r="AI370" s="214"/>
      <c r="AJ370" s="214"/>
      <c r="AK370" s="214"/>
      <c r="AL370" s="214"/>
      <c r="AM370" s="214"/>
      <c r="AN370" s="214"/>
      <c r="AO370" s="214"/>
      <c r="AP370" s="214"/>
    </row>
    <row r="371" ht="14.25" customHeight="1">
      <c r="A371" s="214"/>
      <c r="B371" s="214"/>
      <c r="C371" s="214"/>
      <c r="D371" s="214"/>
      <c r="E371" s="214"/>
      <c r="F371" s="214"/>
      <c r="G371" s="214"/>
      <c r="H371" s="214"/>
      <c r="I371" s="214"/>
      <c r="J371" s="214"/>
      <c r="K371" s="214"/>
      <c r="L371" s="214"/>
      <c r="M371" s="214"/>
      <c r="N371" s="214"/>
      <c r="O371" s="214"/>
      <c r="P371" s="214"/>
      <c r="Q371" s="214"/>
      <c r="R371" s="214"/>
      <c r="S371" s="214"/>
      <c r="T371" s="214"/>
      <c r="U371" s="214"/>
      <c r="V371" s="214"/>
      <c r="W371" s="214"/>
      <c r="X371" s="214"/>
      <c r="Y371" s="214"/>
      <c r="Z371" s="214"/>
      <c r="AA371" s="214"/>
      <c r="AB371" s="214"/>
      <c r="AC371" s="214"/>
      <c r="AD371" s="214"/>
      <c r="AE371" s="214"/>
      <c r="AF371" s="214"/>
      <c r="AG371" s="214"/>
      <c r="AH371" s="214"/>
      <c r="AI371" s="214"/>
      <c r="AJ371" s="214"/>
      <c r="AK371" s="214"/>
      <c r="AL371" s="214"/>
      <c r="AM371" s="214"/>
      <c r="AN371" s="214"/>
      <c r="AO371" s="214"/>
      <c r="AP371" s="214"/>
    </row>
    <row r="372" ht="14.25" customHeight="1">
      <c r="A372" s="214"/>
      <c r="B372" s="214"/>
      <c r="C372" s="214"/>
      <c r="D372" s="214"/>
      <c r="E372" s="214"/>
      <c r="F372" s="214"/>
      <c r="G372" s="214"/>
      <c r="H372" s="214"/>
      <c r="I372" s="214"/>
      <c r="J372" s="214"/>
      <c r="K372" s="214"/>
      <c r="L372" s="214"/>
      <c r="M372" s="214"/>
      <c r="N372" s="214"/>
      <c r="O372" s="214"/>
      <c r="P372" s="214"/>
      <c r="Q372" s="214"/>
      <c r="R372" s="214"/>
      <c r="S372" s="214"/>
      <c r="T372" s="214"/>
      <c r="U372" s="214"/>
      <c r="V372" s="214"/>
      <c r="W372" s="214"/>
      <c r="X372" s="214"/>
      <c r="Y372" s="214"/>
      <c r="Z372" s="214"/>
      <c r="AA372" s="214"/>
      <c r="AB372" s="214"/>
      <c r="AC372" s="214"/>
      <c r="AD372" s="214"/>
      <c r="AE372" s="214"/>
      <c r="AF372" s="214"/>
      <c r="AG372" s="214"/>
      <c r="AH372" s="214"/>
      <c r="AI372" s="214"/>
      <c r="AJ372" s="214"/>
      <c r="AK372" s="214"/>
      <c r="AL372" s="214"/>
      <c r="AM372" s="214"/>
      <c r="AN372" s="214"/>
      <c r="AO372" s="214"/>
      <c r="AP372" s="214"/>
    </row>
    <row r="373" ht="14.25" customHeight="1">
      <c r="A373" s="214"/>
      <c r="B373" s="214"/>
      <c r="C373" s="214"/>
      <c r="D373" s="214"/>
      <c r="E373" s="214"/>
      <c r="F373" s="214"/>
      <c r="G373" s="214"/>
      <c r="H373" s="214"/>
      <c r="I373" s="214"/>
      <c r="J373" s="214"/>
      <c r="K373" s="214"/>
      <c r="L373" s="214"/>
      <c r="M373" s="214"/>
      <c r="N373" s="214"/>
      <c r="O373" s="214"/>
      <c r="P373" s="214"/>
      <c r="Q373" s="214"/>
      <c r="R373" s="214"/>
      <c r="S373" s="214"/>
      <c r="T373" s="214"/>
      <c r="U373" s="214"/>
      <c r="V373" s="214"/>
      <c r="W373" s="214"/>
      <c r="X373" s="214"/>
      <c r="Y373" s="214"/>
      <c r="Z373" s="214"/>
      <c r="AA373" s="214"/>
      <c r="AB373" s="214"/>
      <c r="AC373" s="214"/>
      <c r="AD373" s="214"/>
      <c r="AE373" s="214"/>
      <c r="AF373" s="214"/>
      <c r="AG373" s="214"/>
      <c r="AH373" s="214"/>
      <c r="AI373" s="214"/>
      <c r="AJ373" s="214"/>
      <c r="AK373" s="214"/>
      <c r="AL373" s="214"/>
      <c r="AM373" s="214"/>
      <c r="AN373" s="214"/>
      <c r="AO373" s="214"/>
      <c r="AP373" s="214"/>
    </row>
    <row r="374" ht="14.25" customHeight="1">
      <c r="A374" s="214"/>
      <c r="B374" s="214"/>
      <c r="C374" s="214"/>
      <c r="D374" s="214"/>
      <c r="E374" s="214"/>
      <c r="F374" s="214"/>
      <c r="G374" s="214"/>
      <c r="H374" s="214"/>
      <c r="I374" s="214"/>
      <c r="J374" s="214"/>
      <c r="K374" s="214"/>
      <c r="L374" s="214"/>
      <c r="M374" s="214"/>
      <c r="N374" s="214"/>
      <c r="O374" s="214"/>
      <c r="P374" s="214"/>
      <c r="Q374" s="214"/>
      <c r="R374" s="214"/>
      <c r="S374" s="214"/>
      <c r="T374" s="214"/>
      <c r="U374" s="214"/>
      <c r="V374" s="214"/>
      <c r="W374" s="214"/>
      <c r="X374" s="214"/>
      <c r="Y374" s="214"/>
      <c r="Z374" s="214"/>
      <c r="AA374" s="214"/>
      <c r="AB374" s="214"/>
      <c r="AC374" s="214"/>
      <c r="AD374" s="214"/>
      <c r="AE374" s="214"/>
      <c r="AF374" s="214"/>
      <c r="AG374" s="214"/>
      <c r="AH374" s="214"/>
      <c r="AI374" s="214"/>
      <c r="AJ374" s="214"/>
      <c r="AK374" s="214"/>
      <c r="AL374" s="214"/>
      <c r="AM374" s="214"/>
      <c r="AN374" s="214"/>
      <c r="AO374" s="214"/>
      <c r="AP374" s="214"/>
    </row>
    <row r="375" ht="14.25" customHeight="1">
      <c r="A375" s="214"/>
      <c r="B375" s="214"/>
      <c r="C375" s="214"/>
      <c r="D375" s="214"/>
      <c r="E375" s="214"/>
      <c r="F375" s="214"/>
      <c r="G375" s="214"/>
      <c r="H375" s="214"/>
      <c r="I375" s="214"/>
      <c r="J375" s="214"/>
      <c r="K375" s="214"/>
      <c r="L375" s="214"/>
      <c r="M375" s="214"/>
      <c r="N375" s="214"/>
      <c r="O375" s="214"/>
      <c r="P375" s="214"/>
      <c r="Q375" s="214"/>
      <c r="R375" s="214"/>
      <c r="S375" s="214"/>
      <c r="T375" s="214"/>
      <c r="U375" s="214"/>
      <c r="V375" s="214"/>
      <c r="W375" s="214"/>
      <c r="X375" s="214"/>
      <c r="Y375" s="214"/>
      <c r="Z375" s="214"/>
      <c r="AA375" s="214"/>
      <c r="AB375" s="214"/>
      <c r="AC375" s="214"/>
      <c r="AD375" s="214"/>
      <c r="AE375" s="214"/>
      <c r="AF375" s="214"/>
      <c r="AG375" s="214"/>
      <c r="AH375" s="214"/>
      <c r="AI375" s="214"/>
      <c r="AJ375" s="214"/>
      <c r="AK375" s="214"/>
      <c r="AL375" s="214"/>
      <c r="AM375" s="214"/>
      <c r="AN375" s="214"/>
      <c r="AO375" s="214"/>
      <c r="AP375" s="214"/>
    </row>
    <row r="376" ht="14.25" customHeight="1">
      <c r="A376" s="214"/>
      <c r="B376" s="214"/>
      <c r="C376" s="214"/>
      <c r="D376" s="214"/>
      <c r="E376" s="214"/>
      <c r="F376" s="214"/>
      <c r="G376" s="214"/>
      <c r="H376" s="214"/>
      <c r="I376" s="214"/>
      <c r="J376" s="214"/>
      <c r="K376" s="214"/>
      <c r="L376" s="214"/>
      <c r="M376" s="214"/>
      <c r="N376" s="214"/>
      <c r="O376" s="214"/>
      <c r="P376" s="214"/>
      <c r="Q376" s="214"/>
      <c r="R376" s="214"/>
      <c r="S376" s="214"/>
      <c r="T376" s="214"/>
      <c r="U376" s="214"/>
      <c r="V376" s="214"/>
      <c r="W376" s="214"/>
      <c r="X376" s="214"/>
      <c r="Y376" s="214"/>
      <c r="Z376" s="214"/>
      <c r="AA376" s="214"/>
      <c r="AB376" s="214"/>
      <c r="AC376" s="214"/>
      <c r="AD376" s="214"/>
      <c r="AE376" s="214"/>
      <c r="AF376" s="214"/>
      <c r="AG376" s="214"/>
      <c r="AH376" s="214"/>
      <c r="AI376" s="214"/>
      <c r="AJ376" s="214"/>
      <c r="AK376" s="214"/>
      <c r="AL376" s="214"/>
      <c r="AM376" s="214"/>
      <c r="AN376" s="214"/>
      <c r="AO376" s="214"/>
      <c r="AP376" s="214"/>
    </row>
    <row r="377" ht="14.25" customHeight="1">
      <c r="A377" s="214"/>
      <c r="B377" s="214"/>
      <c r="C377" s="214"/>
      <c r="D377" s="214"/>
      <c r="E377" s="214"/>
      <c r="F377" s="214"/>
      <c r="G377" s="214"/>
      <c r="H377" s="214"/>
      <c r="I377" s="214"/>
      <c r="J377" s="214"/>
      <c r="K377" s="214"/>
      <c r="L377" s="214"/>
      <c r="M377" s="214"/>
      <c r="N377" s="214"/>
      <c r="O377" s="214"/>
      <c r="P377" s="214"/>
      <c r="Q377" s="214"/>
      <c r="R377" s="214"/>
      <c r="S377" s="214"/>
      <c r="T377" s="214"/>
      <c r="U377" s="214"/>
      <c r="V377" s="214"/>
      <c r="W377" s="214"/>
      <c r="X377" s="214"/>
      <c r="Y377" s="214"/>
      <c r="Z377" s="214"/>
      <c r="AA377" s="214"/>
      <c r="AB377" s="214"/>
      <c r="AC377" s="214"/>
      <c r="AD377" s="214"/>
      <c r="AE377" s="214"/>
      <c r="AF377" s="214"/>
      <c r="AG377" s="214"/>
      <c r="AH377" s="214"/>
      <c r="AI377" s="214"/>
      <c r="AJ377" s="214"/>
      <c r="AK377" s="214"/>
      <c r="AL377" s="214"/>
      <c r="AM377" s="214"/>
      <c r="AN377" s="214"/>
      <c r="AO377" s="214"/>
      <c r="AP377" s="214"/>
    </row>
    <row r="378" ht="14.25" customHeight="1">
      <c r="A378" s="214"/>
      <c r="B378" s="214"/>
      <c r="C378" s="214"/>
      <c r="D378" s="214"/>
      <c r="E378" s="214"/>
      <c r="F378" s="214"/>
      <c r="G378" s="214"/>
      <c r="H378" s="214"/>
      <c r="I378" s="214"/>
      <c r="J378" s="214"/>
      <c r="K378" s="214"/>
      <c r="L378" s="214"/>
      <c r="M378" s="214"/>
      <c r="N378" s="214"/>
      <c r="O378" s="214"/>
      <c r="P378" s="214"/>
      <c r="Q378" s="214"/>
      <c r="R378" s="214"/>
      <c r="S378" s="214"/>
      <c r="T378" s="214"/>
      <c r="U378" s="214"/>
      <c r="V378" s="214"/>
      <c r="W378" s="214"/>
      <c r="X378" s="214"/>
      <c r="Y378" s="214"/>
      <c r="Z378" s="214"/>
      <c r="AA378" s="214"/>
      <c r="AB378" s="214"/>
      <c r="AC378" s="214"/>
      <c r="AD378" s="214"/>
      <c r="AE378" s="214"/>
      <c r="AF378" s="214"/>
      <c r="AG378" s="214"/>
      <c r="AH378" s="214"/>
      <c r="AI378" s="214"/>
      <c r="AJ378" s="214"/>
      <c r="AK378" s="214"/>
      <c r="AL378" s="214"/>
      <c r="AM378" s="214"/>
      <c r="AN378" s="214"/>
      <c r="AO378" s="214"/>
      <c r="AP378" s="214"/>
    </row>
    <row r="379" ht="14.25" customHeight="1">
      <c r="A379" s="214"/>
      <c r="B379" s="214"/>
      <c r="C379" s="214"/>
      <c r="D379" s="214"/>
      <c r="E379" s="214"/>
      <c r="F379" s="214"/>
      <c r="G379" s="214"/>
      <c r="H379" s="214"/>
      <c r="I379" s="214"/>
      <c r="J379" s="214"/>
      <c r="K379" s="214"/>
      <c r="L379" s="214"/>
      <c r="M379" s="214"/>
      <c r="N379" s="214"/>
      <c r="O379" s="214"/>
      <c r="P379" s="214"/>
      <c r="Q379" s="214"/>
      <c r="R379" s="214"/>
      <c r="S379" s="214"/>
      <c r="T379" s="214"/>
      <c r="U379" s="214"/>
      <c r="V379" s="214"/>
      <c r="W379" s="214"/>
      <c r="X379" s="214"/>
      <c r="Y379" s="214"/>
      <c r="Z379" s="214"/>
      <c r="AA379" s="214"/>
      <c r="AB379" s="214"/>
      <c r="AC379" s="214"/>
      <c r="AD379" s="214"/>
      <c r="AE379" s="214"/>
      <c r="AF379" s="214"/>
      <c r="AG379" s="214"/>
      <c r="AH379" s="214"/>
      <c r="AI379" s="214"/>
      <c r="AJ379" s="214"/>
      <c r="AK379" s="214"/>
      <c r="AL379" s="214"/>
      <c r="AM379" s="214"/>
      <c r="AN379" s="214"/>
      <c r="AO379" s="214"/>
      <c r="AP379" s="214"/>
    </row>
    <row r="380" ht="14.25" customHeight="1">
      <c r="A380" s="214"/>
      <c r="B380" s="214"/>
      <c r="C380" s="214"/>
      <c r="D380" s="214"/>
      <c r="E380" s="214"/>
      <c r="F380" s="214"/>
      <c r="G380" s="214"/>
      <c r="H380" s="214"/>
      <c r="I380" s="214"/>
      <c r="J380" s="214"/>
      <c r="K380" s="214"/>
      <c r="L380" s="214"/>
      <c r="M380" s="214"/>
      <c r="N380" s="214"/>
      <c r="O380" s="214"/>
      <c r="P380" s="214"/>
      <c r="Q380" s="214"/>
      <c r="R380" s="214"/>
      <c r="S380" s="214"/>
      <c r="T380" s="214"/>
      <c r="U380" s="214"/>
      <c r="V380" s="214"/>
      <c r="W380" s="214"/>
      <c r="X380" s="214"/>
      <c r="Y380" s="214"/>
      <c r="Z380" s="214"/>
      <c r="AA380" s="214"/>
      <c r="AB380" s="214"/>
      <c r="AC380" s="214"/>
      <c r="AD380" s="214"/>
      <c r="AE380" s="214"/>
      <c r="AF380" s="214"/>
      <c r="AG380" s="214"/>
      <c r="AH380" s="214"/>
      <c r="AI380" s="214"/>
      <c r="AJ380" s="214"/>
      <c r="AK380" s="214"/>
      <c r="AL380" s="214"/>
      <c r="AM380" s="214"/>
      <c r="AN380" s="214"/>
      <c r="AO380" s="214"/>
      <c r="AP380" s="214"/>
    </row>
    <row r="381" ht="14.25" customHeight="1">
      <c r="A381" s="214"/>
      <c r="B381" s="214"/>
      <c r="C381" s="214"/>
      <c r="D381" s="214"/>
      <c r="E381" s="214"/>
      <c r="F381" s="214"/>
      <c r="G381" s="214"/>
      <c r="H381" s="214"/>
      <c r="I381" s="214"/>
      <c r="J381" s="214"/>
      <c r="K381" s="214"/>
      <c r="L381" s="214"/>
      <c r="M381" s="214"/>
      <c r="N381" s="214"/>
      <c r="O381" s="214"/>
      <c r="P381" s="214"/>
      <c r="Q381" s="214"/>
      <c r="R381" s="214"/>
      <c r="S381" s="214"/>
      <c r="T381" s="214"/>
      <c r="U381" s="214"/>
      <c r="V381" s="214"/>
      <c r="W381" s="214"/>
      <c r="X381" s="214"/>
      <c r="Y381" s="214"/>
      <c r="Z381" s="214"/>
      <c r="AA381" s="214"/>
      <c r="AB381" s="214"/>
      <c r="AC381" s="214"/>
      <c r="AD381" s="214"/>
      <c r="AE381" s="214"/>
      <c r="AF381" s="214"/>
      <c r="AG381" s="214"/>
      <c r="AH381" s="214"/>
      <c r="AI381" s="214"/>
      <c r="AJ381" s="214"/>
      <c r="AK381" s="214"/>
      <c r="AL381" s="214"/>
      <c r="AM381" s="214"/>
      <c r="AN381" s="214"/>
      <c r="AO381" s="214"/>
      <c r="AP381" s="214"/>
    </row>
    <row r="382" ht="14.25" customHeight="1">
      <c r="A382" s="214"/>
      <c r="B382" s="214"/>
      <c r="C382" s="214"/>
      <c r="D382" s="214"/>
      <c r="E382" s="214"/>
      <c r="F382" s="214"/>
      <c r="G382" s="214"/>
      <c r="H382" s="214"/>
      <c r="I382" s="214"/>
      <c r="J382" s="214"/>
      <c r="K382" s="214"/>
      <c r="L382" s="214"/>
      <c r="M382" s="214"/>
      <c r="N382" s="214"/>
      <c r="O382" s="214"/>
      <c r="P382" s="214"/>
      <c r="Q382" s="214"/>
      <c r="R382" s="214"/>
      <c r="S382" s="214"/>
      <c r="T382" s="214"/>
      <c r="U382" s="214"/>
      <c r="V382" s="214"/>
      <c r="W382" s="214"/>
      <c r="X382" s="214"/>
      <c r="Y382" s="214"/>
      <c r="Z382" s="214"/>
      <c r="AA382" s="214"/>
      <c r="AB382" s="214"/>
      <c r="AC382" s="214"/>
      <c r="AD382" s="214"/>
      <c r="AE382" s="214"/>
      <c r="AF382" s="214"/>
      <c r="AG382" s="214"/>
      <c r="AH382" s="214"/>
      <c r="AI382" s="214"/>
      <c r="AJ382" s="214"/>
      <c r="AK382" s="214"/>
      <c r="AL382" s="214"/>
      <c r="AM382" s="214"/>
      <c r="AN382" s="214"/>
      <c r="AO382" s="214"/>
      <c r="AP382" s="214"/>
    </row>
    <row r="383" ht="14.25" customHeight="1">
      <c r="A383" s="214"/>
      <c r="B383" s="214"/>
      <c r="C383" s="214"/>
      <c r="D383" s="214"/>
      <c r="E383" s="214"/>
      <c r="F383" s="214"/>
      <c r="G383" s="214"/>
      <c r="H383" s="214"/>
      <c r="I383" s="214"/>
      <c r="J383" s="214"/>
      <c r="K383" s="214"/>
      <c r="L383" s="214"/>
      <c r="M383" s="214"/>
      <c r="N383" s="214"/>
      <c r="O383" s="214"/>
      <c r="P383" s="214"/>
      <c r="Q383" s="214"/>
      <c r="R383" s="214"/>
      <c r="S383" s="214"/>
      <c r="T383" s="214"/>
      <c r="U383" s="214"/>
      <c r="V383" s="214"/>
      <c r="W383" s="214"/>
      <c r="X383" s="214"/>
      <c r="Y383" s="214"/>
      <c r="Z383" s="214"/>
      <c r="AA383" s="214"/>
      <c r="AB383" s="214"/>
      <c r="AC383" s="214"/>
      <c r="AD383" s="214"/>
      <c r="AE383" s="214"/>
      <c r="AF383" s="214"/>
      <c r="AG383" s="214"/>
      <c r="AH383" s="214"/>
      <c r="AI383" s="214"/>
      <c r="AJ383" s="214"/>
      <c r="AK383" s="214"/>
      <c r="AL383" s="214"/>
      <c r="AM383" s="214"/>
      <c r="AN383" s="214"/>
      <c r="AO383" s="214"/>
      <c r="AP383" s="214"/>
    </row>
    <row r="384" ht="14.25" customHeight="1">
      <c r="A384" s="214"/>
      <c r="B384" s="214"/>
      <c r="C384" s="214"/>
      <c r="D384" s="214"/>
      <c r="E384" s="214"/>
      <c r="F384" s="214"/>
      <c r="G384" s="214"/>
      <c r="H384" s="214"/>
      <c r="I384" s="214"/>
      <c r="J384" s="214"/>
      <c r="K384" s="214"/>
      <c r="L384" s="214"/>
      <c r="M384" s="214"/>
      <c r="N384" s="214"/>
      <c r="O384" s="214"/>
      <c r="P384" s="214"/>
      <c r="Q384" s="214"/>
      <c r="R384" s="214"/>
      <c r="S384" s="214"/>
      <c r="T384" s="214"/>
      <c r="U384" s="214"/>
      <c r="V384" s="214"/>
      <c r="W384" s="214"/>
      <c r="X384" s="214"/>
      <c r="Y384" s="214"/>
      <c r="Z384" s="214"/>
      <c r="AA384" s="214"/>
      <c r="AB384" s="214"/>
      <c r="AC384" s="214"/>
      <c r="AD384" s="214"/>
      <c r="AE384" s="214"/>
      <c r="AF384" s="214"/>
      <c r="AG384" s="214"/>
      <c r="AH384" s="214"/>
      <c r="AI384" s="214"/>
      <c r="AJ384" s="214"/>
      <c r="AK384" s="214"/>
      <c r="AL384" s="214"/>
      <c r="AM384" s="214"/>
      <c r="AN384" s="214"/>
      <c r="AO384" s="214"/>
      <c r="AP384" s="214"/>
    </row>
    <row r="385" ht="14.25" customHeight="1">
      <c r="A385" s="214"/>
      <c r="B385" s="214"/>
      <c r="C385" s="214"/>
      <c r="D385" s="214"/>
      <c r="E385" s="214"/>
      <c r="F385" s="214"/>
      <c r="G385" s="214"/>
      <c r="H385" s="214"/>
      <c r="I385" s="214"/>
      <c r="J385" s="214"/>
      <c r="K385" s="214"/>
      <c r="L385" s="214"/>
      <c r="M385" s="214"/>
      <c r="N385" s="214"/>
      <c r="O385" s="214"/>
      <c r="P385" s="214"/>
      <c r="Q385" s="214"/>
      <c r="R385" s="214"/>
      <c r="S385" s="214"/>
      <c r="T385" s="214"/>
      <c r="U385" s="214"/>
      <c r="V385" s="214"/>
      <c r="W385" s="214"/>
      <c r="X385" s="214"/>
      <c r="Y385" s="214"/>
      <c r="Z385" s="214"/>
      <c r="AA385" s="214"/>
      <c r="AB385" s="214"/>
      <c r="AC385" s="214"/>
      <c r="AD385" s="214"/>
      <c r="AE385" s="214"/>
      <c r="AF385" s="214"/>
      <c r="AG385" s="214"/>
      <c r="AH385" s="214"/>
      <c r="AI385" s="214"/>
      <c r="AJ385" s="214"/>
      <c r="AK385" s="214"/>
      <c r="AL385" s="214"/>
      <c r="AM385" s="214"/>
      <c r="AN385" s="214"/>
      <c r="AO385" s="214"/>
      <c r="AP385" s="214"/>
    </row>
    <row r="386" ht="14.25" customHeight="1">
      <c r="A386" s="214"/>
      <c r="B386" s="214"/>
      <c r="C386" s="214"/>
      <c r="D386" s="214"/>
      <c r="E386" s="214"/>
      <c r="F386" s="214"/>
      <c r="G386" s="214"/>
      <c r="H386" s="214"/>
      <c r="I386" s="214"/>
      <c r="J386" s="214"/>
      <c r="K386" s="214"/>
      <c r="L386" s="214"/>
      <c r="M386" s="214"/>
      <c r="N386" s="214"/>
      <c r="O386" s="214"/>
      <c r="P386" s="214"/>
      <c r="Q386" s="214"/>
      <c r="R386" s="214"/>
      <c r="S386" s="214"/>
      <c r="T386" s="214"/>
      <c r="U386" s="214"/>
      <c r="V386" s="214"/>
      <c r="W386" s="214"/>
      <c r="X386" s="214"/>
      <c r="Y386" s="214"/>
      <c r="Z386" s="214"/>
      <c r="AA386" s="214"/>
      <c r="AB386" s="214"/>
      <c r="AC386" s="214"/>
      <c r="AD386" s="214"/>
      <c r="AE386" s="214"/>
      <c r="AF386" s="214"/>
      <c r="AG386" s="214"/>
      <c r="AH386" s="214"/>
      <c r="AI386" s="214"/>
      <c r="AJ386" s="214"/>
      <c r="AK386" s="214"/>
      <c r="AL386" s="214"/>
      <c r="AM386" s="214"/>
      <c r="AN386" s="214"/>
      <c r="AO386" s="214"/>
      <c r="AP386" s="214"/>
    </row>
    <row r="387" ht="14.25" customHeight="1">
      <c r="A387" s="214"/>
      <c r="B387" s="214"/>
      <c r="C387" s="214"/>
      <c r="D387" s="214"/>
      <c r="E387" s="214"/>
      <c r="F387" s="214"/>
      <c r="G387" s="214"/>
      <c r="H387" s="214"/>
      <c r="I387" s="214"/>
      <c r="J387" s="214"/>
      <c r="K387" s="214"/>
      <c r="L387" s="214"/>
      <c r="M387" s="214"/>
      <c r="N387" s="214"/>
      <c r="O387" s="214"/>
      <c r="P387" s="214"/>
      <c r="Q387" s="214"/>
      <c r="R387" s="214"/>
      <c r="S387" s="214"/>
      <c r="T387" s="214"/>
      <c r="U387" s="214"/>
      <c r="V387" s="214"/>
      <c r="W387" s="214"/>
      <c r="X387" s="214"/>
      <c r="Y387" s="214"/>
      <c r="Z387" s="214"/>
      <c r="AA387" s="214"/>
      <c r="AB387" s="214"/>
      <c r="AC387" s="214"/>
      <c r="AD387" s="214"/>
      <c r="AE387" s="214"/>
      <c r="AF387" s="214"/>
      <c r="AG387" s="214"/>
      <c r="AH387" s="214"/>
      <c r="AI387" s="214"/>
      <c r="AJ387" s="214"/>
      <c r="AK387" s="214"/>
      <c r="AL387" s="214"/>
      <c r="AM387" s="214"/>
      <c r="AN387" s="214"/>
      <c r="AO387" s="214"/>
      <c r="AP387" s="214"/>
    </row>
    <row r="388" ht="14.25" customHeight="1">
      <c r="A388" s="214"/>
      <c r="B388" s="214"/>
      <c r="C388" s="214"/>
      <c r="D388" s="214"/>
      <c r="E388" s="214"/>
      <c r="F388" s="214"/>
      <c r="G388" s="214"/>
      <c r="H388" s="214"/>
      <c r="I388" s="214"/>
      <c r="J388" s="214"/>
      <c r="K388" s="214"/>
      <c r="L388" s="214"/>
      <c r="M388" s="214"/>
      <c r="N388" s="214"/>
      <c r="O388" s="214"/>
      <c r="P388" s="214"/>
      <c r="Q388" s="214"/>
      <c r="R388" s="214"/>
      <c r="S388" s="214"/>
      <c r="T388" s="214"/>
      <c r="U388" s="214"/>
      <c r="V388" s="214"/>
      <c r="W388" s="214"/>
      <c r="X388" s="214"/>
      <c r="Y388" s="214"/>
      <c r="Z388" s="214"/>
      <c r="AA388" s="214"/>
      <c r="AB388" s="214"/>
      <c r="AC388" s="214"/>
      <c r="AD388" s="214"/>
      <c r="AE388" s="214"/>
      <c r="AF388" s="214"/>
      <c r="AG388" s="214"/>
      <c r="AH388" s="214"/>
      <c r="AI388" s="214"/>
      <c r="AJ388" s="214"/>
      <c r="AK388" s="214"/>
      <c r="AL388" s="214"/>
      <c r="AM388" s="214"/>
      <c r="AN388" s="214"/>
      <c r="AO388" s="214"/>
      <c r="AP388" s="214"/>
    </row>
    <row r="389" ht="14.25" customHeight="1">
      <c r="A389" s="214"/>
      <c r="B389" s="214"/>
      <c r="C389" s="214"/>
      <c r="D389" s="214"/>
      <c r="E389" s="214"/>
      <c r="F389" s="214"/>
      <c r="G389" s="214"/>
      <c r="H389" s="214"/>
      <c r="I389" s="214"/>
      <c r="J389" s="214"/>
      <c r="K389" s="214"/>
      <c r="L389" s="214"/>
      <c r="M389" s="214"/>
      <c r="N389" s="214"/>
      <c r="O389" s="214"/>
      <c r="P389" s="214"/>
      <c r="Q389" s="214"/>
      <c r="R389" s="214"/>
      <c r="S389" s="214"/>
      <c r="T389" s="214"/>
      <c r="U389" s="214"/>
      <c r="V389" s="214"/>
      <c r="W389" s="214"/>
      <c r="X389" s="214"/>
      <c r="Y389" s="214"/>
      <c r="Z389" s="214"/>
      <c r="AA389" s="214"/>
      <c r="AB389" s="214"/>
      <c r="AC389" s="214"/>
      <c r="AD389" s="214"/>
      <c r="AE389" s="214"/>
      <c r="AF389" s="214"/>
      <c r="AG389" s="214"/>
      <c r="AH389" s="214"/>
      <c r="AI389" s="214"/>
      <c r="AJ389" s="214"/>
      <c r="AK389" s="214"/>
      <c r="AL389" s="214"/>
      <c r="AM389" s="214"/>
      <c r="AN389" s="214"/>
      <c r="AO389" s="214"/>
      <c r="AP389" s="214"/>
    </row>
    <row r="390" ht="14.25" customHeight="1">
      <c r="A390" s="214"/>
      <c r="B390" s="214"/>
      <c r="C390" s="214"/>
      <c r="D390" s="214"/>
      <c r="E390" s="214"/>
      <c r="F390" s="214"/>
      <c r="G390" s="214"/>
      <c r="H390" s="214"/>
      <c r="I390" s="214"/>
      <c r="J390" s="214"/>
      <c r="K390" s="214"/>
      <c r="L390" s="214"/>
      <c r="M390" s="214"/>
      <c r="N390" s="214"/>
      <c r="O390" s="214"/>
      <c r="P390" s="214"/>
      <c r="Q390" s="214"/>
      <c r="R390" s="214"/>
      <c r="S390" s="214"/>
      <c r="T390" s="214"/>
      <c r="U390" s="214"/>
      <c r="V390" s="214"/>
      <c r="W390" s="214"/>
      <c r="X390" s="214"/>
      <c r="Y390" s="214"/>
      <c r="Z390" s="214"/>
      <c r="AA390" s="214"/>
      <c r="AB390" s="214"/>
      <c r="AC390" s="214"/>
      <c r="AD390" s="214"/>
      <c r="AE390" s="214"/>
      <c r="AF390" s="214"/>
      <c r="AG390" s="214"/>
      <c r="AH390" s="214"/>
      <c r="AI390" s="214"/>
      <c r="AJ390" s="214"/>
      <c r="AK390" s="214"/>
      <c r="AL390" s="214"/>
      <c r="AM390" s="214"/>
      <c r="AN390" s="214"/>
      <c r="AO390" s="214"/>
      <c r="AP390" s="214"/>
    </row>
    <row r="391" ht="14.25" customHeight="1">
      <c r="A391" s="214"/>
      <c r="B391" s="214"/>
      <c r="C391" s="214"/>
      <c r="D391" s="214"/>
      <c r="E391" s="214"/>
      <c r="F391" s="214"/>
      <c r="G391" s="214"/>
      <c r="H391" s="214"/>
      <c r="I391" s="214"/>
      <c r="J391" s="214"/>
      <c r="K391" s="214"/>
      <c r="L391" s="214"/>
      <c r="M391" s="214"/>
      <c r="N391" s="214"/>
      <c r="O391" s="214"/>
      <c r="P391" s="214"/>
      <c r="Q391" s="214"/>
      <c r="R391" s="214"/>
      <c r="S391" s="214"/>
      <c r="T391" s="214"/>
      <c r="U391" s="214"/>
      <c r="V391" s="214"/>
      <c r="W391" s="214"/>
      <c r="X391" s="214"/>
      <c r="Y391" s="214"/>
      <c r="Z391" s="214"/>
      <c r="AA391" s="214"/>
      <c r="AB391" s="214"/>
      <c r="AC391" s="214"/>
      <c r="AD391" s="214"/>
      <c r="AE391" s="214"/>
      <c r="AF391" s="214"/>
      <c r="AG391" s="214"/>
      <c r="AH391" s="214"/>
      <c r="AI391" s="214"/>
      <c r="AJ391" s="214"/>
      <c r="AK391" s="214"/>
      <c r="AL391" s="214"/>
      <c r="AM391" s="214"/>
      <c r="AN391" s="214"/>
      <c r="AO391" s="214"/>
      <c r="AP391" s="214"/>
    </row>
    <row r="392" ht="14.25" customHeight="1">
      <c r="A392" s="214"/>
      <c r="B392" s="214"/>
      <c r="C392" s="214"/>
      <c r="D392" s="214"/>
      <c r="E392" s="214"/>
      <c r="F392" s="214"/>
      <c r="G392" s="214"/>
      <c r="H392" s="214"/>
      <c r="I392" s="214"/>
      <c r="J392" s="214"/>
      <c r="K392" s="214"/>
      <c r="L392" s="214"/>
      <c r="M392" s="214"/>
      <c r="N392" s="214"/>
      <c r="O392" s="214"/>
      <c r="P392" s="214"/>
      <c r="Q392" s="214"/>
      <c r="R392" s="214"/>
      <c r="S392" s="214"/>
      <c r="T392" s="214"/>
      <c r="U392" s="214"/>
      <c r="V392" s="214"/>
      <c r="W392" s="214"/>
      <c r="X392" s="214"/>
      <c r="Y392" s="214"/>
      <c r="Z392" s="214"/>
      <c r="AA392" s="214"/>
      <c r="AB392" s="214"/>
      <c r="AC392" s="214"/>
      <c r="AD392" s="214"/>
      <c r="AE392" s="214"/>
      <c r="AF392" s="214"/>
      <c r="AG392" s="214"/>
      <c r="AH392" s="214"/>
      <c r="AI392" s="214"/>
      <c r="AJ392" s="214"/>
      <c r="AK392" s="214"/>
      <c r="AL392" s="214"/>
      <c r="AM392" s="214"/>
      <c r="AN392" s="214"/>
      <c r="AO392" s="214"/>
      <c r="AP392" s="214"/>
    </row>
    <row r="393" ht="14.25" customHeight="1">
      <c r="A393" s="214"/>
      <c r="B393" s="214"/>
      <c r="C393" s="214"/>
      <c r="D393" s="214"/>
      <c r="E393" s="214"/>
      <c r="F393" s="214"/>
      <c r="G393" s="214"/>
      <c r="H393" s="214"/>
      <c r="I393" s="214"/>
      <c r="J393" s="214"/>
      <c r="K393" s="214"/>
      <c r="L393" s="214"/>
      <c r="M393" s="214"/>
      <c r="N393" s="214"/>
      <c r="O393" s="214"/>
      <c r="P393" s="214"/>
      <c r="Q393" s="214"/>
      <c r="R393" s="214"/>
      <c r="S393" s="214"/>
      <c r="T393" s="214"/>
      <c r="U393" s="214"/>
      <c r="V393" s="214"/>
      <c r="W393" s="214"/>
      <c r="X393" s="214"/>
      <c r="Y393" s="214"/>
      <c r="Z393" s="214"/>
      <c r="AA393" s="214"/>
      <c r="AB393" s="214"/>
      <c r="AC393" s="214"/>
      <c r="AD393" s="214"/>
      <c r="AE393" s="214"/>
      <c r="AF393" s="214"/>
      <c r="AG393" s="214"/>
      <c r="AH393" s="214"/>
      <c r="AI393" s="214"/>
      <c r="AJ393" s="214"/>
      <c r="AK393" s="214"/>
      <c r="AL393" s="214"/>
      <c r="AM393" s="214"/>
      <c r="AN393" s="214"/>
      <c r="AO393" s="214"/>
      <c r="AP393" s="214"/>
    </row>
    <row r="394" ht="14.25" customHeight="1">
      <c r="A394" s="214"/>
      <c r="B394" s="214"/>
      <c r="C394" s="214"/>
      <c r="D394" s="214"/>
      <c r="E394" s="214"/>
      <c r="F394" s="214"/>
      <c r="G394" s="214"/>
      <c r="H394" s="214"/>
      <c r="I394" s="214"/>
      <c r="J394" s="214"/>
      <c r="K394" s="214"/>
      <c r="L394" s="214"/>
      <c r="M394" s="214"/>
      <c r="N394" s="214"/>
      <c r="O394" s="214"/>
      <c r="P394" s="214"/>
      <c r="Q394" s="214"/>
      <c r="R394" s="214"/>
      <c r="S394" s="214"/>
      <c r="T394" s="214"/>
      <c r="U394" s="214"/>
      <c r="V394" s="214"/>
      <c r="W394" s="214"/>
      <c r="X394" s="214"/>
      <c r="Y394" s="214"/>
      <c r="Z394" s="214"/>
      <c r="AA394" s="214"/>
      <c r="AB394" s="214"/>
      <c r="AC394" s="214"/>
      <c r="AD394" s="214"/>
      <c r="AE394" s="214"/>
      <c r="AF394" s="214"/>
      <c r="AG394" s="214"/>
      <c r="AH394" s="214"/>
      <c r="AI394" s="214"/>
      <c r="AJ394" s="214"/>
      <c r="AK394" s="214"/>
      <c r="AL394" s="214"/>
      <c r="AM394" s="214"/>
      <c r="AN394" s="214"/>
      <c r="AO394" s="214"/>
      <c r="AP394" s="214"/>
    </row>
    <row r="395" ht="14.25" customHeight="1">
      <c r="A395" s="214"/>
      <c r="B395" s="214"/>
      <c r="C395" s="214"/>
      <c r="D395" s="214"/>
      <c r="E395" s="214"/>
      <c r="F395" s="214"/>
      <c r="G395" s="214"/>
      <c r="H395" s="214"/>
      <c r="I395" s="214"/>
      <c r="J395" s="214"/>
      <c r="K395" s="214"/>
      <c r="L395" s="214"/>
      <c r="M395" s="214"/>
      <c r="N395" s="214"/>
      <c r="O395" s="214"/>
      <c r="P395" s="214"/>
      <c r="Q395" s="214"/>
      <c r="R395" s="214"/>
      <c r="S395" s="214"/>
      <c r="T395" s="214"/>
      <c r="U395" s="214"/>
      <c r="V395" s="214"/>
      <c r="W395" s="214"/>
      <c r="X395" s="214"/>
      <c r="Y395" s="214"/>
      <c r="Z395" s="214"/>
      <c r="AA395" s="214"/>
      <c r="AB395" s="214"/>
      <c r="AC395" s="214"/>
      <c r="AD395" s="214"/>
      <c r="AE395" s="214"/>
      <c r="AF395" s="214"/>
      <c r="AG395" s="214"/>
      <c r="AH395" s="214"/>
      <c r="AI395" s="214"/>
      <c r="AJ395" s="214"/>
      <c r="AK395" s="214"/>
      <c r="AL395" s="214"/>
      <c r="AM395" s="214"/>
      <c r="AN395" s="214"/>
      <c r="AO395" s="214"/>
      <c r="AP395" s="214"/>
    </row>
    <row r="396" ht="14.25" customHeight="1">
      <c r="A396" s="214"/>
      <c r="B396" s="214"/>
      <c r="C396" s="214"/>
      <c r="D396" s="214"/>
      <c r="E396" s="214"/>
      <c r="F396" s="214"/>
      <c r="G396" s="214"/>
      <c r="H396" s="214"/>
      <c r="I396" s="214"/>
      <c r="J396" s="214"/>
      <c r="K396" s="214"/>
      <c r="L396" s="214"/>
      <c r="M396" s="214"/>
      <c r="N396" s="214"/>
      <c r="O396" s="214"/>
      <c r="P396" s="214"/>
      <c r="Q396" s="214"/>
      <c r="R396" s="214"/>
      <c r="S396" s="214"/>
      <c r="T396" s="214"/>
      <c r="U396" s="214"/>
      <c r="V396" s="214"/>
      <c r="W396" s="214"/>
      <c r="X396" s="214"/>
      <c r="Y396" s="214"/>
      <c r="Z396" s="214"/>
      <c r="AA396" s="214"/>
      <c r="AB396" s="214"/>
      <c r="AC396" s="214"/>
      <c r="AD396" s="214"/>
      <c r="AE396" s="214"/>
      <c r="AF396" s="214"/>
      <c r="AG396" s="214"/>
      <c r="AH396" s="214"/>
      <c r="AI396" s="214"/>
      <c r="AJ396" s="214"/>
      <c r="AK396" s="214"/>
      <c r="AL396" s="214"/>
      <c r="AM396" s="214"/>
      <c r="AN396" s="214"/>
      <c r="AO396" s="214"/>
      <c r="AP396" s="214"/>
    </row>
    <row r="397" ht="14.25" customHeight="1">
      <c r="A397" s="214"/>
      <c r="B397" s="214"/>
      <c r="C397" s="214"/>
      <c r="D397" s="214"/>
      <c r="E397" s="214"/>
      <c r="F397" s="214"/>
      <c r="G397" s="214"/>
      <c r="H397" s="214"/>
      <c r="I397" s="214"/>
      <c r="J397" s="214"/>
      <c r="K397" s="214"/>
      <c r="L397" s="214"/>
      <c r="M397" s="214"/>
      <c r="N397" s="214"/>
      <c r="O397" s="214"/>
      <c r="P397" s="214"/>
      <c r="Q397" s="214"/>
      <c r="R397" s="214"/>
      <c r="S397" s="214"/>
      <c r="T397" s="214"/>
      <c r="U397" s="214"/>
      <c r="V397" s="214"/>
      <c r="W397" s="214"/>
      <c r="X397" s="214"/>
      <c r="Y397" s="214"/>
      <c r="Z397" s="214"/>
      <c r="AA397" s="214"/>
      <c r="AB397" s="214"/>
      <c r="AC397" s="214"/>
      <c r="AD397" s="214"/>
      <c r="AE397" s="214"/>
      <c r="AF397" s="214"/>
      <c r="AG397" s="214"/>
      <c r="AH397" s="214"/>
      <c r="AI397" s="214"/>
      <c r="AJ397" s="214"/>
      <c r="AK397" s="214"/>
      <c r="AL397" s="214"/>
      <c r="AM397" s="214"/>
      <c r="AN397" s="214"/>
      <c r="AO397" s="214"/>
      <c r="AP397" s="214"/>
    </row>
    <row r="398" ht="14.25" customHeight="1">
      <c r="A398" s="214"/>
      <c r="B398" s="214"/>
      <c r="C398" s="214"/>
      <c r="D398" s="214"/>
      <c r="E398" s="214"/>
      <c r="F398" s="214"/>
      <c r="G398" s="214"/>
      <c r="H398" s="214"/>
      <c r="I398" s="214"/>
      <c r="J398" s="214"/>
      <c r="K398" s="214"/>
      <c r="L398" s="214"/>
      <c r="M398" s="214"/>
      <c r="N398" s="214"/>
      <c r="O398" s="214"/>
      <c r="P398" s="214"/>
      <c r="Q398" s="214"/>
      <c r="R398" s="214"/>
      <c r="S398" s="214"/>
      <c r="T398" s="214"/>
      <c r="U398" s="214"/>
      <c r="V398" s="214"/>
      <c r="W398" s="214"/>
      <c r="X398" s="214"/>
      <c r="Y398" s="214"/>
      <c r="Z398" s="214"/>
      <c r="AA398" s="214"/>
      <c r="AB398" s="214"/>
      <c r="AC398" s="214"/>
      <c r="AD398" s="214"/>
      <c r="AE398" s="214"/>
      <c r="AF398" s="214"/>
      <c r="AG398" s="214"/>
      <c r="AH398" s="214"/>
      <c r="AI398" s="214"/>
      <c r="AJ398" s="214"/>
      <c r="AK398" s="214"/>
      <c r="AL398" s="214"/>
      <c r="AM398" s="214"/>
      <c r="AN398" s="214"/>
      <c r="AO398" s="214"/>
      <c r="AP398" s="214"/>
    </row>
    <row r="399" ht="14.25" customHeight="1">
      <c r="A399" s="214"/>
      <c r="B399" s="214"/>
      <c r="C399" s="214"/>
      <c r="D399" s="214"/>
      <c r="E399" s="214"/>
      <c r="F399" s="214"/>
      <c r="G399" s="214"/>
      <c r="H399" s="214"/>
      <c r="I399" s="214"/>
      <c r="J399" s="214"/>
      <c r="K399" s="214"/>
      <c r="L399" s="214"/>
      <c r="M399" s="214"/>
      <c r="N399" s="214"/>
      <c r="O399" s="214"/>
      <c r="P399" s="214"/>
      <c r="Q399" s="214"/>
      <c r="R399" s="214"/>
      <c r="S399" s="214"/>
      <c r="T399" s="214"/>
      <c r="U399" s="214"/>
      <c r="V399" s="214"/>
      <c r="W399" s="214"/>
      <c r="X399" s="214"/>
      <c r="Y399" s="214"/>
      <c r="Z399" s="214"/>
      <c r="AA399" s="214"/>
      <c r="AB399" s="214"/>
      <c r="AC399" s="214"/>
      <c r="AD399" s="214"/>
      <c r="AE399" s="214"/>
      <c r="AF399" s="214"/>
      <c r="AG399" s="214"/>
      <c r="AH399" s="214"/>
      <c r="AI399" s="214"/>
      <c r="AJ399" s="214"/>
      <c r="AK399" s="214"/>
      <c r="AL399" s="214"/>
      <c r="AM399" s="214"/>
      <c r="AN399" s="214"/>
      <c r="AO399" s="214"/>
      <c r="AP399" s="214"/>
    </row>
    <row r="400" ht="14.25" customHeight="1">
      <c r="A400" s="214"/>
      <c r="B400" s="214"/>
      <c r="C400" s="214"/>
      <c r="D400" s="214"/>
      <c r="E400" s="214"/>
      <c r="F400" s="214"/>
      <c r="G400" s="214"/>
      <c r="H400" s="214"/>
      <c r="I400" s="214"/>
      <c r="J400" s="214"/>
      <c r="K400" s="214"/>
      <c r="L400" s="214"/>
      <c r="M400" s="214"/>
      <c r="N400" s="214"/>
      <c r="O400" s="214"/>
      <c r="P400" s="214"/>
      <c r="Q400" s="214"/>
      <c r="R400" s="214"/>
      <c r="S400" s="214"/>
      <c r="T400" s="214"/>
      <c r="U400" s="214"/>
      <c r="V400" s="214"/>
      <c r="W400" s="214"/>
      <c r="X400" s="214"/>
      <c r="Y400" s="214"/>
      <c r="Z400" s="214"/>
      <c r="AA400" s="214"/>
      <c r="AB400" s="214"/>
      <c r="AC400" s="214"/>
      <c r="AD400" s="214"/>
      <c r="AE400" s="214"/>
      <c r="AF400" s="214"/>
      <c r="AG400" s="214"/>
      <c r="AH400" s="214"/>
      <c r="AI400" s="214"/>
      <c r="AJ400" s="214"/>
      <c r="AK400" s="214"/>
      <c r="AL400" s="214"/>
      <c r="AM400" s="214"/>
      <c r="AN400" s="214"/>
      <c r="AO400" s="214"/>
      <c r="AP400" s="214"/>
    </row>
    <row r="401" ht="14.25" customHeight="1">
      <c r="A401" s="214"/>
      <c r="B401" s="214"/>
      <c r="C401" s="214"/>
      <c r="D401" s="214"/>
      <c r="E401" s="214"/>
      <c r="F401" s="214"/>
      <c r="G401" s="214"/>
      <c r="H401" s="214"/>
      <c r="I401" s="214"/>
      <c r="J401" s="214"/>
      <c r="K401" s="214"/>
      <c r="L401" s="214"/>
      <c r="M401" s="214"/>
      <c r="N401" s="214"/>
      <c r="O401" s="214"/>
      <c r="P401" s="214"/>
      <c r="Q401" s="214"/>
      <c r="R401" s="214"/>
      <c r="S401" s="214"/>
      <c r="T401" s="214"/>
      <c r="U401" s="214"/>
      <c r="V401" s="214"/>
      <c r="W401" s="214"/>
      <c r="X401" s="214"/>
      <c r="Y401" s="214"/>
      <c r="Z401" s="214"/>
      <c r="AA401" s="214"/>
      <c r="AB401" s="214"/>
      <c r="AC401" s="214"/>
      <c r="AD401" s="214"/>
      <c r="AE401" s="214"/>
      <c r="AF401" s="214"/>
      <c r="AG401" s="214"/>
      <c r="AH401" s="214"/>
      <c r="AI401" s="214"/>
      <c r="AJ401" s="214"/>
      <c r="AK401" s="214"/>
      <c r="AL401" s="214"/>
      <c r="AM401" s="214"/>
      <c r="AN401" s="214"/>
      <c r="AO401" s="214"/>
      <c r="AP401" s="214"/>
    </row>
    <row r="402" ht="14.25" customHeight="1">
      <c r="A402" s="214"/>
      <c r="B402" s="214"/>
      <c r="C402" s="214"/>
      <c r="D402" s="214"/>
      <c r="E402" s="214"/>
      <c r="F402" s="214"/>
      <c r="G402" s="214"/>
      <c r="H402" s="214"/>
      <c r="I402" s="214"/>
      <c r="J402" s="214"/>
      <c r="K402" s="214"/>
      <c r="L402" s="214"/>
      <c r="M402" s="214"/>
      <c r="N402" s="214"/>
      <c r="O402" s="214"/>
      <c r="P402" s="214"/>
      <c r="Q402" s="214"/>
      <c r="R402" s="214"/>
      <c r="S402" s="214"/>
      <c r="T402" s="214"/>
      <c r="U402" s="214"/>
      <c r="V402" s="214"/>
      <c r="W402" s="214"/>
      <c r="X402" s="214"/>
      <c r="Y402" s="214"/>
      <c r="Z402" s="214"/>
      <c r="AA402" s="214"/>
      <c r="AB402" s="214"/>
      <c r="AC402" s="214"/>
      <c r="AD402" s="214"/>
      <c r="AE402" s="214"/>
      <c r="AF402" s="214"/>
      <c r="AG402" s="214"/>
      <c r="AH402" s="214"/>
      <c r="AI402" s="214"/>
      <c r="AJ402" s="214"/>
      <c r="AK402" s="214"/>
      <c r="AL402" s="214"/>
      <c r="AM402" s="214"/>
      <c r="AN402" s="214"/>
      <c r="AO402" s="214"/>
      <c r="AP402" s="214"/>
    </row>
    <row r="403" ht="14.25" customHeight="1">
      <c r="A403" s="214"/>
      <c r="B403" s="214"/>
      <c r="C403" s="214"/>
      <c r="D403" s="214"/>
      <c r="E403" s="214"/>
      <c r="F403" s="214"/>
      <c r="G403" s="214"/>
      <c r="H403" s="214"/>
      <c r="I403" s="214"/>
      <c r="J403" s="214"/>
      <c r="K403" s="214"/>
      <c r="L403" s="214"/>
      <c r="M403" s="214"/>
      <c r="N403" s="214"/>
      <c r="O403" s="214"/>
      <c r="P403" s="214"/>
      <c r="Q403" s="214"/>
      <c r="R403" s="214"/>
      <c r="S403" s="214"/>
      <c r="T403" s="214"/>
      <c r="U403" s="214"/>
      <c r="V403" s="214"/>
      <c r="W403" s="214"/>
      <c r="X403" s="214"/>
      <c r="Y403" s="214"/>
      <c r="Z403" s="214"/>
      <c r="AA403" s="214"/>
      <c r="AB403" s="214"/>
      <c r="AC403" s="214"/>
      <c r="AD403" s="214"/>
      <c r="AE403" s="214"/>
      <c r="AF403" s="214"/>
      <c r="AG403" s="214"/>
      <c r="AH403" s="214"/>
      <c r="AI403" s="214"/>
      <c r="AJ403" s="214"/>
      <c r="AK403" s="214"/>
      <c r="AL403" s="214"/>
      <c r="AM403" s="214"/>
      <c r="AN403" s="214"/>
      <c r="AO403" s="214"/>
      <c r="AP403" s="214"/>
    </row>
    <row r="404" ht="14.25" customHeight="1">
      <c r="A404" s="214"/>
      <c r="B404" s="214"/>
      <c r="C404" s="214"/>
      <c r="D404" s="214"/>
      <c r="E404" s="214"/>
      <c r="F404" s="214"/>
      <c r="G404" s="214"/>
      <c r="H404" s="214"/>
      <c r="I404" s="214"/>
      <c r="J404" s="214"/>
      <c r="K404" s="214"/>
      <c r="L404" s="214"/>
      <c r="M404" s="214"/>
      <c r="N404" s="214"/>
      <c r="O404" s="214"/>
      <c r="P404" s="214"/>
      <c r="Q404" s="214"/>
      <c r="R404" s="214"/>
      <c r="S404" s="214"/>
      <c r="T404" s="214"/>
      <c r="U404" s="214"/>
      <c r="V404" s="214"/>
      <c r="W404" s="214"/>
      <c r="X404" s="214"/>
      <c r="Y404" s="214"/>
      <c r="Z404" s="214"/>
      <c r="AA404" s="214"/>
      <c r="AB404" s="214"/>
      <c r="AC404" s="214"/>
      <c r="AD404" s="214"/>
      <c r="AE404" s="214"/>
      <c r="AF404" s="214"/>
      <c r="AG404" s="214"/>
      <c r="AH404" s="214"/>
      <c r="AI404" s="214"/>
      <c r="AJ404" s="214"/>
      <c r="AK404" s="214"/>
      <c r="AL404" s="214"/>
      <c r="AM404" s="214"/>
      <c r="AN404" s="214"/>
      <c r="AO404" s="214"/>
      <c r="AP404" s="214"/>
    </row>
    <row r="405" ht="14.25" customHeight="1">
      <c r="A405" s="214"/>
      <c r="B405" s="214"/>
      <c r="C405" s="214"/>
      <c r="D405" s="214"/>
      <c r="E405" s="214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214"/>
      <c r="R405" s="214"/>
      <c r="S405" s="214"/>
      <c r="T405" s="214"/>
      <c r="U405" s="214"/>
      <c r="V405" s="214"/>
      <c r="W405" s="214"/>
      <c r="X405" s="214"/>
      <c r="Y405" s="214"/>
      <c r="Z405" s="214"/>
      <c r="AA405" s="214"/>
      <c r="AB405" s="214"/>
      <c r="AC405" s="214"/>
      <c r="AD405" s="214"/>
      <c r="AE405" s="214"/>
      <c r="AF405" s="214"/>
      <c r="AG405" s="214"/>
      <c r="AH405" s="214"/>
      <c r="AI405" s="214"/>
      <c r="AJ405" s="214"/>
      <c r="AK405" s="214"/>
      <c r="AL405" s="214"/>
      <c r="AM405" s="214"/>
      <c r="AN405" s="214"/>
      <c r="AO405" s="214"/>
      <c r="AP405" s="214"/>
    </row>
    <row r="406" ht="14.25" customHeight="1">
      <c r="A406" s="214"/>
      <c r="B406" s="214"/>
      <c r="C406" s="214"/>
      <c r="D406" s="214"/>
      <c r="E406" s="214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214"/>
      <c r="R406" s="214"/>
      <c r="S406" s="214"/>
      <c r="T406" s="214"/>
      <c r="U406" s="214"/>
      <c r="V406" s="214"/>
      <c r="W406" s="214"/>
      <c r="X406" s="214"/>
      <c r="Y406" s="214"/>
      <c r="Z406" s="214"/>
      <c r="AA406" s="214"/>
      <c r="AB406" s="214"/>
      <c r="AC406" s="214"/>
      <c r="AD406" s="214"/>
      <c r="AE406" s="214"/>
      <c r="AF406" s="214"/>
      <c r="AG406" s="214"/>
      <c r="AH406" s="214"/>
      <c r="AI406" s="214"/>
      <c r="AJ406" s="214"/>
      <c r="AK406" s="214"/>
      <c r="AL406" s="214"/>
      <c r="AM406" s="214"/>
      <c r="AN406" s="214"/>
      <c r="AO406" s="214"/>
      <c r="AP406" s="214"/>
    </row>
    <row r="407" ht="14.25" customHeight="1">
      <c r="A407" s="214"/>
      <c r="B407" s="214"/>
      <c r="C407" s="214"/>
      <c r="D407" s="214"/>
      <c r="E407" s="214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214"/>
      <c r="R407" s="214"/>
      <c r="S407" s="214"/>
      <c r="T407" s="214"/>
      <c r="U407" s="214"/>
      <c r="V407" s="214"/>
      <c r="W407" s="214"/>
      <c r="X407" s="214"/>
      <c r="Y407" s="214"/>
      <c r="Z407" s="214"/>
      <c r="AA407" s="214"/>
      <c r="AB407" s="214"/>
      <c r="AC407" s="214"/>
      <c r="AD407" s="214"/>
      <c r="AE407" s="214"/>
      <c r="AF407" s="214"/>
      <c r="AG407" s="214"/>
      <c r="AH407" s="214"/>
      <c r="AI407" s="214"/>
      <c r="AJ407" s="214"/>
      <c r="AK407" s="214"/>
      <c r="AL407" s="214"/>
      <c r="AM407" s="214"/>
      <c r="AN407" s="214"/>
      <c r="AO407" s="214"/>
      <c r="AP407" s="214"/>
    </row>
    <row r="408" ht="14.25" customHeight="1">
      <c r="A408" s="214"/>
      <c r="B408" s="214"/>
      <c r="C408" s="214"/>
      <c r="D408" s="214"/>
      <c r="E408" s="214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214"/>
      <c r="R408" s="214"/>
      <c r="S408" s="214"/>
      <c r="T408" s="214"/>
      <c r="U408" s="214"/>
      <c r="V408" s="214"/>
      <c r="W408" s="214"/>
      <c r="X408" s="214"/>
      <c r="Y408" s="214"/>
      <c r="Z408" s="214"/>
      <c r="AA408" s="214"/>
      <c r="AB408" s="214"/>
      <c r="AC408" s="214"/>
      <c r="AD408" s="214"/>
      <c r="AE408" s="214"/>
      <c r="AF408" s="214"/>
      <c r="AG408" s="214"/>
      <c r="AH408" s="214"/>
      <c r="AI408" s="214"/>
      <c r="AJ408" s="214"/>
      <c r="AK408" s="214"/>
      <c r="AL408" s="214"/>
      <c r="AM408" s="214"/>
      <c r="AN408" s="214"/>
      <c r="AO408" s="214"/>
      <c r="AP408" s="214"/>
    </row>
    <row r="409" ht="14.25" customHeight="1">
      <c r="A409" s="214"/>
      <c r="B409" s="214"/>
      <c r="C409" s="214"/>
      <c r="D409" s="214"/>
      <c r="E409" s="214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214"/>
      <c r="R409" s="214"/>
      <c r="S409" s="214"/>
      <c r="T409" s="214"/>
      <c r="U409" s="214"/>
      <c r="V409" s="214"/>
      <c r="W409" s="214"/>
      <c r="X409" s="214"/>
      <c r="Y409" s="214"/>
      <c r="Z409" s="214"/>
      <c r="AA409" s="214"/>
      <c r="AB409" s="214"/>
      <c r="AC409" s="214"/>
      <c r="AD409" s="214"/>
      <c r="AE409" s="214"/>
      <c r="AF409" s="214"/>
      <c r="AG409" s="214"/>
      <c r="AH409" s="214"/>
      <c r="AI409" s="214"/>
      <c r="AJ409" s="214"/>
      <c r="AK409" s="214"/>
      <c r="AL409" s="214"/>
      <c r="AM409" s="214"/>
      <c r="AN409" s="214"/>
      <c r="AO409" s="214"/>
      <c r="AP409" s="214"/>
    </row>
    <row r="410" ht="14.25" customHeight="1">
      <c r="A410" s="214"/>
      <c r="B410" s="214"/>
      <c r="C410" s="214"/>
      <c r="D410" s="214"/>
      <c r="E410" s="214"/>
      <c r="F410" s="214"/>
      <c r="G410" s="214"/>
      <c r="H410" s="214"/>
      <c r="I410" s="214"/>
      <c r="J410" s="214"/>
      <c r="K410" s="214"/>
      <c r="L410" s="214"/>
      <c r="M410" s="214"/>
      <c r="N410" s="214"/>
      <c r="O410" s="214"/>
      <c r="P410" s="214"/>
      <c r="Q410" s="214"/>
      <c r="R410" s="214"/>
      <c r="S410" s="214"/>
      <c r="T410" s="214"/>
      <c r="U410" s="214"/>
      <c r="V410" s="214"/>
      <c r="W410" s="214"/>
      <c r="X410" s="214"/>
      <c r="Y410" s="214"/>
      <c r="Z410" s="214"/>
      <c r="AA410" s="214"/>
      <c r="AB410" s="214"/>
      <c r="AC410" s="214"/>
      <c r="AD410" s="214"/>
      <c r="AE410" s="214"/>
      <c r="AF410" s="214"/>
      <c r="AG410" s="214"/>
      <c r="AH410" s="214"/>
      <c r="AI410" s="214"/>
      <c r="AJ410" s="214"/>
      <c r="AK410" s="214"/>
      <c r="AL410" s="214"/>
      <c r="AM410" s="214"/>
      <c r="AN410" s="214"/>
      <c r="AO410" s="214"/>
      <c r="AP410" s="214"/>
    </row>
    <row r="411" ht="14.25" customHeight="1">
      <c r="A411" s="214"/>
      <c r="B411" s="214"/>
      <c r="C411" s="214"/>
      <c r="D411" s="214"/>
      <c r="E411" s="214"/>
      <c r="F411" s="214"/>
      <c r="G411" s="214"/>
      <c r="H411" s="214"/>
      <c r="I411" s="214"/>
      <c r="J411" s="214"/>
      <c r="K411" s="214"/>
      <c r="L411" s="214"/>
      <c r="M411" s="214"/>
      <c r="N411" s="214"/>
      <c r="O411" s="214"/>
      <c r="P411" s="214"/>
      <c r="Q411" s="214"/>
      <c r="R411" s="214"/>
      <c r="S411" s="214"/>
      <c r="T411" s="214"/>
      <c r="U411" s="214"/>
      <c r="V411" s="214"/>
      <c r="W411" s="214"/>
      <c r="X411" s="214"/>
      <c r="Y411" s="214"/>
      <c r="Z411" s="214"/>
      <c r="AA411" s="214"/>
      <c r="AB411" s="214"/>
      <c r="AC411" s="214"/>
      <c r="AD411" s="214"/>
      <c r="AE411" s="214"/>
      <c r="AF411" s="214"/>
      <c r="AG411" s="214"/>
      <c r="AH411" s="214"/>
      <c r="AI411" s="214"/>
      <c r="AJ411" s="214"/>
      <c r="AK411" s="214"/>
      <c r="AL411" s="214"/>
      <c r="AM411" s="214"/>
      <c r="AN411" s="214"/>
      <c r="AO411" s="214"/>
      <c r="AP411" s="214"/>
    </row>
    <row r="412" ht="14.25" customHeight="1">
      <c r="A412" s="214"/>
      <c r="B412" s="214"/>
      <c r="C412" s="214"/>
      <c r="D412" s="214"/>
      <c r="E412" s="214"/>
      <c r="F412" s="214"/>
      <c r="G412" s="214"/>
      <c r="H412" s="214"/>
      <c r="I412" s="214"/>
      <c r="J412" s="214"/>
      <c r="K412" s="214"/>
      <c r="L412" s="214"/>
      <c r="M412" s="214"/>
      <c r="N412" s="214"/>
      <c r="O412" s="214"/>
      <c r="P412" s="214"/>
      <c r="Q412" s="214"/>
      <c r="R412" s="214"/>
      <c r="S412" s="214"/>
      <c r="T412" s="214"/>
      <c r="U412" s="214"/>
      <c r="V412" s="214"/>
      <c r="W412" s="214"/>
      <c r="X412" s="214"/>
      <c r="Y412" s="214"/>
      <c r="Z412" s="214"/>
      <c r="AA412" s="214"/>
      <c r="AB412" s="214"/>
      <c r="AC412" s="214"/>
      <c r="AD412" s="214"/>
      <c r="AE412" s="214"/>
      <c r="AF412" s="214"/>
      <c r="AG412" s="214"/>
      <c r="AH412" s="214"/>
      <c r="AI412" s="214"/>
      <c r="AJ412" s="214"/>
      <c r="AK412" s="214"/>
      <c r="AL412" s="214"/>
      <c r="AM412" s="214"/>
      <c r="AN412" s="214"/>
      <c r="AO412" s="214"/>
      <c r="AP412" s="214"/>
    </row>
    <row r="413" ht="14.25" customHeight="1">
      <c r="A413" s="214"/>
      <c r="B413" s="214"/>
      <c r="C413" s="214"/>
      <c r="D413" s="214"/>
      <c r="E413" s="214"/>
      <c r="F413" s="214"/>
      <c r="G413" s="214"/>
      <c r="H413" s="214"/>
      <c r="I413" s="214"/>
      <c r="J413" s="214"/>
      <c r="K413" s="214"/>
      <c r="L413" s="214"/>
      <c r="M413" s="214"/>
      <c r="N413" s="214"/>
      <c r="O413" s="214"/>
      <c r="P413" s="214"/>
      <c r="Q413" s="214"/>
      <c r="R413" s="214"/>
      <c r="S413" s="214"/>
      <c r="T413" s="214"/>
      <c r="U413" s="214"/>
      <c r="V413" s="214"/>
      <c r="W413" s="214"/>
      <c r="X413" s="214"/>
      <c r="Y413" s="214"/>
      <c r="Z413" s="214"/>
      <c r="AA413" s="214"/>
      <c r="AB413" s="214"/>
      <c r="AC413" s="214"/>
      <c r="AD413" s="214"/>
      <c r="AE413" s="214"/>
      <c r="AF413" s="214"/>
      <c r="AG413" s="214"/>
      <c r="AH413" s="214"/>
      <c r="AI413" s="214"/>
      <c r="AJ413" s="214"/>
      <c r="AK413" s="214"/>
      <c r="AL413" s="214"/>
      <c r="AM413" s="214"/>
      <c r="AN413" s="214"/>
      <c r="AO413" s="214"/>
      <c r="AP413" s="214"/>
    </row>
    <row r="414" ht="14.25" customHeight="1">
      <c r="A414" s="214"/>
      <c r="B414" s="214"/>
      <c r="C414" s="214"/>
      <c r="D414" s="214"/>
      <c r="E414" s="214"/>
      <c r="F414" s="214"/>
      <c r="G414" s="214"/>
      <c r="H414" s="214"/>
      <c r="I414" s="214"/>
      <c r="J414" s="214"/>
      <c r="K414" s="214"/>
      <c r="L414" s="214"/>
      <c r="M414" s="214"/>
      <c r="N414" s="214"/>
      <c r="O414" s="214"/>
      <c r="P414" s="214"/>
      <c r="Q414" s="214"/>
      <c r="R414" s="214"/>
      <c r="S414" s="214"/>
      <c r="T414" s="214"/>
      <c r="U414" s="214"/>
      <c r="V414" s="214"/>
      <c r="W414" s="214"/>
      <c r="X414" s="214"/>
      <c r="Y414" s="214"/>
      <c r="Z414" s="214"/>
      <c r="AA414" s="214"/>
      <c r="AB414" s="214"/>
      <c r="AC414" s="214"/>
      <c r="AD414" s="214"/>
      <c r="AE414" s="214"/>
      <c r="AF414" s="214"/>
      <c r="AG414" s="214"/>
      <c r="AH414" s="214"/>
      <c r="AI414" s="214"/>
      <c r="AJ414" s="214"/>
      <c r="AK414" s="214"/>
      <c r="AL414" s="214"/>
      <c r="AM414" s="214"/>
      <c r="AN414" s="214"/>
      <c r="AO414" s="214"/>
      <c r="AP414" s="214"/>
    </row>
    <row r="415" ht="14.25" customHeight="1">
      <c r="A415" s="214"/>
      <c r="B415" s="214"/>
      <c r="C415" s="214"/>
      <c r="D415" s="214"/>
      <c r="E415" s="214"/>
      <c r="F415" s="214"/>
      <c r="G415" s="214"/>
      <c r="H415" s="214"/>
      <c r="I415" s="214"/>
      <c r="J415" s="214"/>
      <c r="K415" s="214"/>
      <c r="L415" s="214"/>
      <c r="M415" s="214"/>
      <c r="N415" s="214"/>
      <c r="O415" s="214"/>
      <c r="P415" s="214"/>
      <c r="Q415" s="214"/>
      <c r="R415" s="214"/>
      <c r="S415" s="214"/>
      <c r="T415" s="214"/>
      <c r="U415" s="214"/>
      <c r="V415" s="214"/>
      <c r="W415" s="214"/>
      <c r="X415" s="214"/>
      <c r="Y415" s="214"/>
      <c r="Z415" s="214"/>
      <c r="AA415" s="214"/>
      <c r="AB415" s="214"/>
      <c r="AC415" s="214"/>
      <c r="AD415" s="214"/>
      <c r="AE415" s="214"/>
      <c r="AF415" s="214"/>
      <c r="AG415" s="214"/>
      <c r="AH415" s="214"/>
      <c r="AI415" s="214"/>
      <c r="AJ415" s="214"/>
      <c r="AK415" s="214"/>
      <c r="AL415" s="214"/>
      <c r="AM415" s="214"/>
      <c r="AN415" s="214"/>
      <c r="AO415" s="214"/>
      <c r="AP415" s="214"/>
    </row>
    <row r="416" ht="14.25" customHeight="1">
      <c r="A416" s="214"/>
      <c r="B416" s="214"/>
      <c r="C416" s="214"/>
      <c r="D416" s="214"/>
      <c r="E416" s="214"/>
      <c r="F416" s="214"/>
      <c r="G416" s="214"/>
      <c r="H416" s="214"/>
      <c r="I416" s="214"/>
      <c r="J416" s="214"/>
      <c r="K416" s="214"/>
      <c r="L416" s="214"/>
      <c r="M416" s="214"/>
      <c r="N416" s="214"/>
      <c r="O416" s="214"/>
      <c r="P416" s="214"/>
      <c r="Q416" s="214"/>
      <c r="R416" s="214"/>
      <c r="S416" s="214"/>
      <c r="T416" s="214"/>
      <c r="U416" s="214"/>
      <c r="V416" s="214"/>
      <c r="W416" s="214"/>
      <c r="X416" s="214"/>
      <c r="Y416" s="214"/>
      <c r="Z416" s="214"/>
      <c r="AA416" s="214"/>
      <c r="AB416" s="214"/>
      <c r="AC416" s="214"/>
      <c r="AD416" s="214"/>
      <c r="AE416" s="214"/>
      <c r="AF416" s="214"/>
      <c r="AG416" s="214"/>
      <c r="AH416" s="214"/>
      <c r="AI416" s="214"/>
      <c r="AJ416" s="214"/>
      <c r="AK416" s="214"/>
      <c r="AL416" s="214"/>
      <c r="AM416" s="214"/>
      <c r="AN416" s="214"/>
      <c r="AO416" s="214"/>
      <c r="AP416" s="214"/>
    </row>
    <row r="417" ht="14.25" customHeight="1">
      <c r="A417" s="214"/>
      <c r="B417" s="214"/>
      <c r="C417" s="214"/>
      <c r="D417" s="214"/>
      <c r="E417" s="214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214"/>
      <c r="R417" s="214"/>
      <c r="S417" s="214"/>
      <c r="T417" s="214"/>
      <c r="U417" s="214"/>
      <c r="V417" s="214"/>
      <c r="W417" s="214"/>
      <c r="X417" s="214"/>
      <c r="Y417" s="214"/>
      <c r="Z417" s="214"/>
      <c r="AA417" s="214"/>
      <c r="AB417" s="214"/>
      <c r="AC417" s="214"/>
      <c r="AD417" s="214"/>
      <c r="AE417" s="214"/>
      <c r="AF417" s="214"/>
      <c r="AG417" s="214"/>
      <c r="AH417" s="214"/>
      <c r="AI417" s="214"/>
      <c r="AJ417" s="214"/>
      <c r="AK417" s="214"/>
      <c r="AL417" s="214"/>
      <c r="AM417" s="214"/>
      <c r="AN417" s="214"/>
      <c r="AO417" s="214"/>
      <c r="AP417" s="214"/>
    </row>
    <row r="418" ht="14.25" customHeight="1">
      <c r="A418" s="214"/>
      <c r="B418" s="214"/>
      <c r="C418" s="214"/>
      <c r="D418" s="214"/>
      <c r="E418" s="214"/>
      <c r="F418" s="214"/>
      <c r="G418" s="214"/>
      <c r="H418" s="214"/>
      <c r="I418" s="214"/>
      <c r="J418" s="214"/>
      <c r="K418" s="214"/>
      <c r="L418" s="214"/>
      <c r="M418" s="214"/>
      <c r="N418" s="214"/>
      <c r="O418" s="214"/>
      <c r="P418" s="214"/>
      <c r="Q418" s="214"/>
      <c r="R418" s="214"/>
      <c r="S418" s="214"/>
      <c r="T418" s="214"/>
      <c r="U418" s="214"/>
      <c r="V418" s="214"/>
      <c r="W418" s="214"/>
      <c r="X418" s="214"/>
      <c r="Y418" s="214"/>
      <c r="Z418" s="214"/>
      <c r="AA418" s="214"/>
      <c r="AB418" s="214"/>
      <c r="AC418" s="214"/>
      <c r="AD418" s="214"/>
      <c r="AE418" s="214"/>
      <c r="AF418" s="214"/>
      <c r="AG418" s="214"/>
      <c r="AH418" s="214"/>
      <c r="AI418" s="214"/>
      <c r="AJ418" s="214"/>
      <c r="AK418" s="214"/>
      <c r="AL418" s="214"/>
      <c r="AM418" s="214"/>
      <c r="AN418" s="214"/>
      <c r="AO418" s="214"/>
      <c r="AP418" s="214"/>
    </row>
    <row r="419" ht="14.25" customHeight="1">
      <c r="A419" s="214"/>
      <c r="B419" s="214"/>
      <c r="C419" s="214"/>
      <c r="D419" s="214"/>
      <c r="E419" s="214"/>
      <c r="F419" s="214"/>
      <c r="G419" s="214"/>
      <c r="H419" s="214"/>
      <c r="I419" s="214"/>
      <c r="J419" s="214"/>
      <c r="K419" s="214"/>
      <c r="L419" s="214"/>
      <c r="M419" s="214"/>
      <c r="N419" s="214"/>
      <c r="O419" s="214"/>
      <c r="P419" s="214"/>
      <c r="Q419" s="214"/>
      <c r="R419" s="214"/>
      <c r="S419" s="214"/>
      <c r="T419" s="214"/>
      <c r="U419" s="214"/>
      <c r="V419" s="214"/>
      <c r="W419" s="214"/>
      <c r="X419" s="214"/>
      <c r="Y419" s="214"/>
      <c r="Z419" s="214"/>
      <c r="AA419" s="214"/>
      <c r="AB419" s="214"/>
      <c r="AC419" s="214"/>
      <c r="AD419" s="214"/>
      <c r="AE419" s="214"/>
      <c r="AF419" s="214"/>
      <c r="AG419" s="214"/>
      <c r="AH419" s="214"/>
      <c r="AI419" s="214"/>
      <c r="AJ419" s="214"/>
      <c r="AK419" s="214"/>
      <c r="AL419" s="214"/>
      <c r="AM419" s="214"/>
      <c r="AN419" s="214"/>
      <c r="AO419" s="214"/>
      <c r="AP419" s="214"/>
    </row>
    <row r="420" ht="14.25" customHeight="1">
      <c r="A420" s="214"/>
      <c r="B420" s="214"/>
      <c r="C420" s="214"/>
      <c r="D420" s="214"/>
      <c r="E420" s="214"/>
      <c r="F420" s="214"/>
      <c r="G420" s="214"/>
      <c r="H420" s="214"/>
      <c r="I420" s="214"/>
      <c r="J420" s="214"/>
      <c r="K420" s="214"/>
      <c r="L420" s="214"/>
      <c r="M420" s="214"/>
      <c r="N420" s="214"/>
      <c r="O420" s="214"/>
      <c r="P420" s="214"/>
      <c r="Q420" s="214"/>
      <c r="R420" s="214"/>
      <c r="S420" s="214"/>
      <c r="T420" s="214"/>
      <c r="U420" s="214"/>
      <c r="V420" s="214"/>
      <c r="W420" s="214"/>
      <c r="X420" s="214"/>
      <c r="Y420" s="214"/>
      <c r="Z420" s="214"/>
      <c r="AA420" s="214"/>
      <c r="AB420" s="214"/>
      <c r="AC420" s="214"/>
      <c r="AD420" s="214"/>
      <c r="AE420" s="214"/>
      <c r="AF420" s="214"/>
      <c r="AG420" s="214"/>
      <c r="AH420" s="214"/>
      <c r="AI420" s="214"/>
      <c r="AJ420" s="214"/>
      <c r="AK420" s="214"/>
      <c r="AL420" s="214"/>
      <c r="AM420" s="214"/>
      <c r="AN420" s="214"/>
      <c r="AO420" s="214"/>
      <c r="AP420" s="214"/>
    </row>
    <row r="421" ht="14.25" customHeight="1">
      <c r="A421" s="214"/>
      <c r="B421" s="214"/>
      <c r="C421" s="214"/>
      <c r="D421" s="214"/>
      <c r="E421" s="214"/>
      <c r="F421" s="214"/>
      <c r="G421" s="214"/>
      <c r="H421" s="214"/>
      <c r="I421" s="214"/>
      <c r="J421" s="214"/>
      <c r="K421" s="214"/>
      <c r="L421" s="214"/>
      <c r="M421" s="214"/>
      <c r="N421" s="214"/>
      <c r="O421" s="214"/>
      <c r="P421" s="214"/>
      <c r="Q421" s="214"/>
      <c r="R421" s="214"/>
      <c r="S421" s="214"/>
      <c r="T421" s="214"/>
      <c r="U421" s="214"/>
      <c r="V421" s="214"/>
      <c r="W421" s="214"/>
      <c r="X421" s="214"/>
      <c r="Y421" s="214"/>
      <c r="Z421" s="214"/>
      <c r="AA421" s="214"/>
      <c r="AB421" s="214"/>
      <c r="AC421" s="214"/>
      <c r="AD421" s="214"/>
      <c r="AE421" s="214"/>
      <c r="AF421" s="214"/>
      <c r="AG421" s="214"/>
      <c r="AH421" s="214"/>
      <c r="AI421" s="214"/>
      <c r="AJ421" s="214"/>
      <c r="AK421" s="214"/>
      <c r="AL421" s="214"/>
      <c r="AM421" s="214"/>
      <c r="AN421" s="214"/>
      <c r="AO421" s="214"/>
      <c r="AP421" s="214"/>
    </row>
    <row r="422" ht="14.25" customHeight="1">
      <c r="A422" s="214"/>
      <c r="B422" s="214"/>
      <c r="C422" s="214"/>
      <c r="D422" s="214"/>
      <c r="E422" s="214"/>
      <c r="F422" s="214"/>
      <c r="G422" s="214"/>
      <c r="H422" s="214"/>
      <c r="I422" s="214"/>
      <c r="J422" s="214"/>
      <c r="K422" s="214"/>
      <c r="L422" s="214"/>
      <c r="M422" s="214"/>
      <c r="N422" s="214"/>
      <c r="O422" s="214"/>
      <c r="P422" s="214"/>
      <c r="Q422" s="214"/>
      <c r="R422" s="214"/>
      <c r="S422" s="214"/>
      <c r="T422" s="214"/>
      <c r="U422" s="214"/>
      <c r="V422" s="214"/>
      <c r="W422" s="214"/>
      <c r="X422" s="214"/>
      <c r="Y422" s="214"/>
      <c r="Z422" s="214"/>
      <c r="AA422" s="214"/>
      <c r="AB422" s="214"/>
      <c r="AC422" s="214"/>
      <c r="AD422" s="214"/>
      <c r="AE422" s="214"/>
      <c r="AF422" s="214"/>
      <c r="AG422" s="214"/>
      <c r="AH422" s="214"/>
      <c r="AI422" s="214"/>
      <c r="AJ422" s="214"/>
      <c r="AK422" s="214"/>
      <c r="AL422" s="214"/>
      <c r="AM422" s="214"/>
      <c r="AN422" s="214"/>
      <c r="AO422" s="214"/>
      <c r="AP422" s="214"/>
    </row>
    <row r="423" ht="14.25" customHeight="1">
      <c r="A423" s="214"/>
      <c r="B423" s="214"/>
      <c r="C423" s="214"/>
      <c r="D423" s="214"/>
      <c r="E423" s="214"/>
      <c r="F423" s="214"/>
      <c r="G423" s="214"/>
      <c r="H423" s="214"/>
      <c r="I423" s="214"/>
      <c r="J423" s="214"/>
      <c r="K423" s="214"/>
      <c r="L423" s="214"/>
      <c r="M423" s="214"/>
      <c r="N423" s="214"/>
      <c r="O423" s="214"/>
      <c r="P423" s="214"/>
      <c r="Q423" s="214"/>
      <c r="R423" s="214"/>
      <c r="S423" s="214"/>
      <c r="T423" s="214"/>
      <c r="U423" s="214"/>
      <c r="V423" s="214"/>
      <c r="W423" s="214"/>
      <c r="X423" s="214"/>
      <c r="Y423" s="214"/>
      <c r="Z423" s="214"/>
      <c r="AA423" s="214"/>
      <c r="AB423" s="214"/>
      <c r="AC423" s="214"/>
      <c r="AD423" s="214"/>
      <c r="AE423" s="214"/>
      <c r="AF423" s="214"/>
      <c r="AG423" s="214"/>
      <c r="AH423" s="214"/>
      <c r="AI423" s="214"/>
      <c r="AJ423" s="214"/>
      <c r="AK423" s="214"/>
      <c r="AL423" s="214"/>
      <c r="AM423" s="214"/>
      <c r="AN423" s="214"/>
      <c r="AO423" s="214"/>
      <c r="AP423" s="214"/>
    </row>
    <row r="424" ht="14.25" customHeight="1">
      <c r="A424" s="214"/>
      <c r="B424" s="214"/>
      <c r="C424" s="214"/>
      <c r="D424" s="214"/>
      <c r="E424" s="214"/>
      <c r="F424" s="214"/>
      <c r="G424" s="214"/>
      <c r="H424" s="214"/>
      <c r="I424" s="214"/>
      <c r="J424" s="214"/>
      <c r="K424" s="214"/>
      <c r="L424" s="214"/>
      <c r="M424" s="214"/>
      <c r="N424" s="214"/>
      <c r="O424" s="214"/>
      <c r="P424" s="214"/>
      <c r="Q424" s="214"/>
      <c r="R424" s="214"/>
      <c r="S424" s="214"/>
      <c r="T424" s="214"/>
      <c r="U424" s="214"/>
      <c r="V424" s="214"/>
      <c r="W424" s="214"/>
      <c r="X424" s="214"/>
      <c r="Y424" s="214"/>
      <c r="Z424" s="214"/>
      <c r="AA424" s="214"/>
      <c r="AB424" s="214"/>
      <c r="AC424" s="214"/>
      <c r="AD424" s="214"/>
      <c r="AE424" s="214"/>
      <c r="AF424" s="214"/>
      <c r="AG424" s="214"/>
      <c r="AH424" s="214"/>
      <c r="AI424" s="214"/>
      <c r="AJ424" s="214"/>
      <c r="AK424" s="214"/>
      <c r="AL424" s="214"/>
      <c r="AM424" s="214"/>
      <c r="AN424" s="214"/>
      <c r="AO424" s="214"/>
      <c r="AP424" s="214"/>
    </row>
    <row r="425" ht="14.25" customHeight="1">
      <c r="A425" s="214"/>
      <c r="B425" s="214"/>
      <c r="C425" s="214"/>
      <c r="D425" s="214"/>
      <c r="E425" s="214"/>
      <c r="F425" s="214"/>
      <c r="G425" s="214"/>
      <c r="H425" s="214"/>
      <c r="I425" s="214"/>
      <c r="J425" s="214"/>
      <c r="K425" s="214"/>
      <c r="L425" s="214"/>
      <c r="M425" s="214"/>
      <c r="N425" s="214"/>
      <c r="O425" s="214"/>
      <c r="P425" s="214"/>
      <c r="Q425" s="214"/>
      <c r="R425" s="214"/>
      <c r="S425" s="214"/>
      <c r="T425" s="214"/>
      <c r="U425" s="214"/>
      <c r="V425" s="214"/>
      <c r="W425" s="214"/>
      <c r="X425" s="214"/>
      <c r="Y425" s="214"/>
      <c r="Z425" s="214"/>
      <c r="AA425" s="214"/>
      <c r="AB425" s="214"/>
      <c r="AC425" s="214"/>
      <c r="AD425" s="214"/>
      <c r="AE425" s="214"/>
      <c r="AF425" s="214"/>
      <c r="AG425" s="214"/>
      <c r="AH425" s="214"/>
      <c r="AI425" s="214"/>
      <c r="AJ425" s="214"/>
      <c r="AK425" s="214"/>
      <c r="AL425" s="214"/>
      <c r="AM425" s="214"/>
      <c r="AN425" s="214"/>
      <c r="AO425" s="214"/>
      <c r="AP425" s="214"/>
    </row>
    <row r="426" ht="14.25" customHeight="1">
      <c r="A426" s="214"/>
      <c r="B426" s="214"/>
      <c r="C426" s="214"/>
      <c r="D426" s="214"/>
      <c r="E426" s="214"/>
      <c r="F426" s="214"/>
      <c r="G426" s="214"/>
      <c r="H426" s="214"/>
      <c r="I426" s="214"/>
      <c r="J426" s="214"/>
      <c r="K426" s="214"/>
      <c r="L426" s="214"/>
      <c r="M426" s="214"/>
      <c r="N426" s="214"/>
      <c r="O426" s="214"/>
      <c r="P426" s="214"/>
      <c r="Q426" s="214"/>
      <c r="R426" s="214"/>
      <c r="S426" s="214"/>
      <c r="T426" s="214"/>
      <c r="U426" s="214"/>
      <c r="V426" s="214"/>
      <c r="W426" s="214"/>
      <c r="X426" s="214"/>
      <c r="Y426" s="214"/>
      <c r="Z426" s="214"/>
      <c r="AA426" s="214"/>
      <c r="AB426" s="214"/>
      <c r="AC426" s="214"/>
      <c r="AD426" s="214"/>
      <c r="AE426" s="214"/>
      <c r="AF426" s="214"/>
      <c r="AG426" s="214"/>
      <c r="AH426" s="214"/>
      <c r="AI426" s="214"/>
      <c r="AJ426" s="214"/>
      <c r="AK426" s="214"/>
      <c r="AL426" s="214"/>
      <c r="AM426" s="214"/>
      <c r="AN426" s="214"/>
      <c r="AO426" s="214"/>
      <c r="AP426" s="214"/>
    </row>
    <row r="427" ht="14.25" customHeight="1">
      <c r="A427" s="214"/>
      <c r="B427" s="214"/>
      <c r="C427" s="214"/>
      <c r="D427" s="214"/>
      <c r="E427" s="214"/>
      <c r="F427" s="214"/>
      <c r="G427" s="214"/>
      <c r="H427" s="214"/>
      <c r="I427" s="214"/>
      <c r="J427" s="214"/>
      <c r="K427" s="214"/>
      <c r="L427" s="214"/>
      <c r="M427" s="214"/>
      <c r="N427" s="214"/>
      <c r="O427" s="214"/>
      <c r="P427" s="214"/>
      <c r="Q427" s="214"/>
      <c r="R427" s="214"/>
      <c r="S427" s="214"/>
      <c r="T427" s="214"/>
      <c r="U427" s="214"/>
      <c r="V427" s="214"/>
      <c r="W427" s="214"/>
      <c r="X427" s="214"/>
      <c r="Y427" s="214"/>
      <c r="Z427" s="214"/>
      <c r="AA427" s="214"/>
      <c r="AB427" s="214"/>
      <c r="AC427" s="214"/>
      <c r="AD427" s="214"/>
      <c r="AE427" s="214"/>
      <c r="AF427" s="214"/>
      <c r="AG427" s="214"/>
      <c r="AH427" s="214"/>
      <c r="AI427" s="214"/>
      <c r="AJ427" s="214"/>
      <c r="AK427" s="214"/>
      <c r="AL427" s="214"/>
      <c r="AM427" s="214"/>
      <c r="AN427" s="214"/>
      <c r="AO427" s="214"/>
      <c r="AP427" s="214"/>
    </row>
    <row r="428" ht="14.25" customHeight="1">
      <c r="A428" s="214"/>
      <c r="B428" s="214"/>
      <c r="C428" s="214"/>
      <c r="D428" s="214"/>
      <c r="E428" s="214"/>
      <c r="F428" s="214"/>
      <c r="G428" s="214"/>
      <c r="H428" s="214"/>
      <c r="I428" s="214"/>
      <c r="J428" s="214"/>
      <c r="K428" s="214"/>
      <c r="L428" s="214"/>
      <c r="M428" s="214"/>
      <c r="N428" s="214"/>
      <c r="O428" s="214"/>
      <c r="P428" s="214"/>
      <c r="Q428" s="214"/>
      <c r="R428" s="214"/>
      <c r="S428" s="214"/>
      <c r="T428" s="214"/>
      <c r="U428" s="214"/>
      <c r="V428" s="214"/>
      <c r="W428" s="214"/>
      <c r="X428" s="214"/>
      <c r="Y428" s="214"/>
      <c r="Z428" s="214"/>
      <c r="AA428" s="214"/>
      <c r="AB428" s="214"/>
      <c r="AC428" s="214"/>
      <c r="AD428" s="214"/>
      <c r="AE428" s="214"/>
      <c r="AF428" s="214"/>
      <c r="AG428" s="214"/>
      <c r="AH428" s="214"/>
      <c r="AI428" s="214"/>
      <c r="AJ428" s="214"/>
      <c r="AK428" s="214"/>
      <c r="AL428" s="214"/>
      <c r="AM428" s="214"/>
      <c r="AN428" s="214"/>
      <c r="AO428" s="214"/>
      <c r="AP428" s="214"/>
    </row>
    <row r="429" ht="14.25" customHeight="1">
      <c r="A429" s="214"/>
      <c r="B429" s="214"/>
      <c r="C429" s="214"/>
      <c r="D429" s="214"/>
      <c r="E429" s="214"/>
      <c r="F429" s="214"/>
      <c r="G429" s="214"/>
      <c r="H429" s="214"/>
      <c r="I429" s="214"/>
      <c r="J429" s="214"/>
      <c r="K429" s="214"/>
      <c r="L429" s="214"/>
      <c r="M429" s="214"/>
      <c r="N429" s="214"/>
      <c r="O429" s="214"/>
      <c r="P429" s="214"/>
      <c r="Q429" s="214"/>
      <c r="R429" s="214"/>
      <c r="S429" s="214"/>
      <c r="T429" s="214"/>
      <c r="U429" s="214"/>
      <c r="V429" s="214"/>
      <c r="W429" s="214"/>
      <c r="X429" s="214"/>
      <c r="Y429" s="214"/>
      <c r="Z429" s="214"/>
      <c r="AA429" s="214"/>
      <c r="AB429" s="214"/>
      <c r="AC429" s="214"/>
      <c r="AD429" s="214"/>
      <c r="AE429" s="214"/>
      <c r="AF429" s="214"/>
      <c r="AG429" s="214"/>
      <c r="AH429" s="214"/>
      <c r="AI429" s="214"/>
      <c r="AJ429" s="214"/>
      <c r="AK429" s="214"/>
      <c r="AL429" s="214"/>
      <c r="AM429" s="214"/>
      <c r="AN429" s="214"/>
      <c r="AO429" s="214"/>
      <c r="AP429" s="214"/>
    </row>
    <row r="430" ht="14.25" customHeight="1">
      <c r="A430" s="214"/>
      <c r="B430" s="214"/>
      <c r="C430" s="214"/>
      <c r="D430" s="214"/>
      <c r="E430" s="214"/>
      <c r="F430" s="214"/>
      <c r="G430" s="214"/>
      <c r="H430" s="214"/>
      <c r="I430" s="214"/>
      <c r="J430" s="214"/>
      <c r="K430" s="214"/>
      <c r="L430" s="214"/>
      <c r="M430" s="214"/>
      <c r="N430" s="214"/>
      <c r="O430" s="214"/>
      <c r="P430" s="214"/>
      <c r="Q430" s="214"/>
      <c r="R430" s="214"/>
      <c r="S430" s="214"/>
      <c r="T430" s="214"/>
      <c r="U430" s="214"/>
      <c r="V430" s="214"/>
      <c r="W430" s="214"/>
      <c r="X430" s="214"/>
      <c r="Y430" s="214"/>
      <c r="Z430" s="214"/>
      <c r="AA430" s="214"/>
      <c r="AB430" s="214"/>
      <c r="AC430" s="214"/>
      <c r="AD430" s="214"/>
      <c r="AE430" s="214"/>
      <c r="AF430" s="214"/>
      <c r="AG430" s="214"/>
      <c r="AH430" s="214"/>
      <c r="AI430" s="214"/>
      <c r="AJ430" s="214"/>
      <c r="AK430" s="214"/>
      <c r="AL430" s="214"/>
      <c r="AM430" s="214"/>
      <c r="AN430" s="214"/>
      <c r="AO430" s="214"/>
      <c r="AP430" s="214"/>
    </row>
    <row r="431" ht="14.25" customHeight="1">
      <c r="A431" s="214"/>
      <c r="B431" s="214"/>
      <c r="C431" s="214"/>
      <c r="D431" s="214"/>
      <c r="E431" s="214"/>
      <c r="F431" s="214"/>
      <c r="G431" s="214"/>
      <c r="H431" s="214"/>
      <c r="I431" s="214"/>
      <c r="J431" s="214"/>
      <c r="K431" s="214"/>
      <c r="L431" s="214"/>
      <c r="M431" s="214"/>
      <c r="N431" s="214"/>
      <c r="O431" s="214"/>
      <c r="P431" s="214"/>
      <c r="Q431" s="214"/>
      <c r="R431" s="214"/>
      <c r="S431" s="214"/>
      <c r="T431" s="214"/>
      <c r="U431" s="214"/>
      <c r="V431" s="214"/>
      <c r="W431" s="214"/>
      <c r="X431" s="214"/>
      <c r="Y431" s="214"/>
      <c r="Z431" s="214"/>
      <c r="AA431" s="214"/>
      <c r="AB431" s="214"/>
      <c r="AC431" s="214"/>
      <c r="AD431" s="214"/>
      <c r="AE431" s="214"/>
      <c r="AF431" s="214"/>
      <c r="AG431" s="214"/>
      <c r="AH431" s="214"/>
      <c r="AI431" s="214"/>
      <c r="AJ431" s="214"/>
      <c r="AK431" s="214"/>
      <c r="AL431" s="214"/>
      <c r="AM431" s="214"/>
      <c r="AN431" s="214"/>
      <c r="AO431" s="214"/>
      <c r="AP431" s="214"/>
    </row>
    <row r="432" ht="14.25" customHeight="1">
      <c r="A432" s="214"/>
      <c r="B432" s="214"/>
      <c r="C432" s="214"/>
      <c r="D432" s="214"/>
      <c r="E432" s="214"/>
      <c r="F432" s="214"/>
      <c r="G432" s="214"/>
      <c r="H432" s="214"/>
      <c r="I432" s="214"/>
      <c r="J432" s="214"/>
      <c r="K432" s="214"/>
      <c r="L432" s="214"/>
      <c r="M432" s="214"/>
      <c r="N432" s="214"/>
      <c r="O432" s="214"/>
      <c r="P432" s="214"/>
      <c r="Q432" s="214"/>
      <c r="R432" s="214"/>
      <c r="S432" s="214"/>
      <c r="T432" s="214"/>
      <c r="U432" s="214"/>
      <c r="V432" s="214"/>
      <c r="W432" s="214"/>
      <c r="X432" s="214"/>
      <c r="Y432" s="214"/>
      <c r="Z432" s="214"/>
      <c r="AA432" s="214"/>
      <c r="AB432" s="214"/>
      <c r="AC432" s="214"/>
      <c r="AD432" s="214"/>
      <c r="AE432" s="214"/>
      <c r="AF432" s="214"/>
      <c r="AG432" s="214"/>
      <c r="AH432" s="214"/>
      <c r="AI432" s="214"/>
      <c r="AJ432" s="214"/>
      <c r="AK432" s="214"/>
      <c r="AL432" s="214"/>
      <c r="AM432" s="214"/>
      <c r="AN432" s="214"/>
      <c r="AO432" s="214"/>
      <c r="AP432" s="214"/>
    </row>
    <row r="433" ht="14.25" customHeight="1">
      <c r="A433" s="214"/>
      <c r="B433" s="214"/>
      <c r="C433" s="214"/>
      <c r="D433" s="214"/>
      <c r="E433" s="214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214"/>
      <c r="R433" s="214"/>
      <c r="S433" s="214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214"/>
      <c r="AL433" s="214"/>
      <c r="AM433" s="214"/>
      <c r="AN433" s="214"/>
      <c r="AO433" s="214"/>
      <c r="AP433" s="214"/>
    </row>
    <row r="434" ht="14.25" customHeight="1">
      <c r="A434" s="214"/>
      <c r="B434" s="214"/>
      <c r="C434" s="214"/>
      <c r="D434" s="214"/>
      <c r="E434" s="214"/>
      <c r="F434" s="214"/>
      <c r="G434" s="214"/>
      <c r="H434" s="214"/>
      <c r="I434" s="214"/>
      <c r="J434" s="214"/>
      <c r="K434" s="214"/>
      <c r="L434" s="214"/>
      <c r="M434" s="214"/>
      <c r="N434" s="214"/>
      <c r="O434" s="214"/>
      <c r="P434" s="214"/>
      <c r="Q434" s="214"/>
      <c r="R434" s="214"/>
      <c r="S434" s="214"/>
      <c r="T434" s="214"/>
      <c r="U434" s="214"/>
      <c r="V434" s="214"/>
      <c r="W434" s="214"/>
      <c r="X434" s="214"/>
      <c r="Y434" s="214"/>
      <c r="Z434" s="214"/>
      <c r="AA434" s="214"/>
      <c r="AB434" s="214"/>
      <c r="AC434" s="214"/>
      <c r="AD434" s="214"/>
      <c r="AE434" s="214"/>
      <c r="AF434" s="214"/>
      <c r="AG434" s="214"/>
      <c r="AH434" s="214"/>
      <c r="AI434" s="214"/>
      <c r="AJ434" s="214"/>
      <c r="AK434" s="214"/>
      <c r="AL434" s="214"/>
      <c r="AM434" s="214"/>
      <c r="AN434" s="214"/>
      <c r="AO434" s="214"/>
      <c r="AP434" s="214"/>
    </row>
    <row r="435" ht="14.25" customHeight="1">
      <c r="A435" s="214"/>
      <c r="B435" s="214"/>
      <c r="C435" s="214"/>
      <c r="D435" s="214"/>
      <c r="E435" s="214"/>
      <c r="F435" s="214"/>
      <c r="G435" s="214"/>
      <c r="H435" s="214"/>
      <c r="I435" s="214"/>
      <c r="J435" s="214"/>
      <c r="K435" s="214"/>
      <c r="L435" s="214"/>
      <c r="M435" s="214"/>
      <c r="N435" s="214"/>
      <c r="O435" s="214"/>
      <c r="P435" s="214"/>
      <c r="Q435" s="214"/>
      <c r="R435" s="214"/>
      <c r="S435" s="214"/>
      <c r="T435" s="214"/>
      <c r="U435" s="214"/>
      <c r="V435" s="214"/>
      <c r="W435" s="214"/>
      <c r="X435" s="214"/>
      <c r="Y435" s="214"/>
      <c r="Z435" s="214"/>
      <c r="AA435" s="214"/>
      <c r="AB435" s="214"/>
      <c r="AC435" s="214"/>
      <c r="AD435" s="214"/>
      <c r="AE435" s="214"/>
      <c r="AF435" s="214"/>
      <c r="AG435" s="214"/>
      <c r="AH435" s="214"/>
      <c r="AI435" s="214"/>
      <c r="AJ435" s="214"/>
      <c r="AK435" s="214"/>
      <c r="AL435" s="214"/>
      <c r="AM435" s="214"/>
      <c r="AN435" s="214"/>
      <c r="AO435" s="214"/>
      <c r="AP435" s="214"/>
    </row>
    <row r="436" ht="14.25" customHeight="1">
      <c r="A436" s="214"/>
      <c r="B436" s="214"/>
      <c r="C436" s="214"/>
      <c r="D436" s="214"/>
      <c r="E436" s="214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214"/>
      <c r="R436" s="214"/>
      <c r="S436" s="214"/>
      <c r="T436" s="214"/>
      <c r="U436" s="214"/>
      <c r="V436" s="214"/>
      <c r="W436" s="214"/>
      <c r="X436" s="214"/>
      <c r="Y436" s="214"/>
      <c r="Z436" s="214"/>
      <c r="AA436" s="214"/>
      <c r="AB436" s="214"/>
      <c r="AC436" s="214"/>
      <c r="AD436" s="214"/>
      <c r="AE436" s="214"/>
      <c r="AF436" s="214"/>
      <c r="AG436" s="214"/>
      <c r="AH436" s="214"/>
      <c r="AI436" s="214"/>
      <c r="AJ436" s="214"/>
      <c r="AK436" s="214"/>
      <c r="AL436" s="214"/>
      <c r="AM436" s="214"/>
      <c r="AN436" s="214"/>
      <c r="AO436" s="214"/>
      <c r="AP436" s="214"/>
    </row>
    <row r="437" ht="14.25" customHeight="1">
      <c r="A437" s="214"/>
      <c r="B437" s="214"/>
      <c r="C437" s="214"/>
      <c r="D437" s="214"/>
      <c r="E437" s="214"/>
      <c r="F437" s="214"/>
      <c r="G437" s="214"/>
      <c r="H437" s="214"/>
      <c r="I437" s="214"/>
      <c r="J437" s="214"/>
      <c r="K437" s="214"/>
      <c r="L437" s="214"/>
      <c r="M437" s="214"/>
      <c r="N437" s="214"/>
      <c r="O437" s="214"/>
      <c r="P437" s="214"/>
      <c r="Q437" s="214"/>
      <c r="R437" s="214"/>
      <c r="S437" s="214"/>
      <c r="T437" s="214"/>
      <c r="U437" s="214"/>
      <c r="V437" s="214"/>
      <c r="W437" s="214"/>
      <c r="X437" s="214"/>
      <c r="Y437" s="214"/>
      <c r="Z437" s="214"/>
      <c r="AA437" s="214"/>
      <c r="AB437" s="214"/>
      <c r="AC437" s="214"/>
      <c r="AD437" s="214"/>
      <c r="AE437" s="214"/>
      <c r="AF437" s="214"/>
      <c r="AG437" s="214"/>
      <c r="AH437" s="214"/>
      <c r="AI437" s="214"/>
      <c r="AJ437" s="214"/>
      <c r="AK437" s="214"/>
      <c r="AL437" s="214"/>
      <c r="AM437" s="214"/>
      <c r="AN437" s="214"/>
      <c r="AO437" s="214"/>
      <c r="AP437" s="214"/>
    </row>
    <row r="438" ht="14.25" customHeight="1">
      <c r="A438" s="214"/>
      <c r="B438" s="214"/>
      <c r="C438" s="214"/>
      <c r="D438" s="214"/>
      <c r="E438" s="214"/>
      <c r="F438" s="214"/>
      <c r="G438" s="214"/>
      <c r="H438" s="214"/>
      <c r="I438" s="214"/>
      <c r="J438" s="214"/>
      <c r="K438" s="214"/>
      <c r="L438" s="214"/>
      <c r="M438" s="214"/>
      <c r="N438" s="214"/>
      <c r="O438" s="214"/>
      <c r="P438" s="214"/>
      <c r="Q438" s="214"/>
      <c r="R438" s="214"/>
      <c r="S438" s="214"/>
      <c r="T438" s="214"/>
      <c r="U438" s="214"/>
      <c r="V438" s="214"/>
      <c r="W438" s="214"/>
      <c r="X438" s="214"/>
      <c r="Y438" s="214"/>
      <c r="Z438" s="214"/>
      <c r="AA438" s="214"/>
      <c r="AB438" s="214"/>
      <c r="AC438" s="214"/>
      <c r="AD438" s="214"/>
      <c r="AE438" s="214"/>
      <c r="AF438" s="214"/>
      <c r="AG438" s="214"/>
      <c r="AH438" s="214"/>
      <c r="AI438" s="214"/>
      <c r="AJ438" s="214"/>
      <c r="AK438" s="214"/>
      <c r="AL438" s="214"/>
      <c r="AM438" s="214"/>
      <c r="AN438" s="214"/>
      <c r="AO438" s="214"/>
      <c r="AP438" s="214"/>
    </row>
    <row r="439" ht="14.25" customHeight="1">
      <c r="A439" s="214"/>
      <c r="B439" s="214"/>
      <c r="C439" s="214"/>
      <c r="D439" s="214"/>
      <c r="E439" s="214"/>
      <c r="F439" s="214"/>
      <c r="G439" s="214"/>
      <c r="H439" s="214"/>
      <c r="I439" s="214"/>
      <c r="J439" s="214"/>
      <c r="K439" s="214"/>
      <c r="L439" s="214"/>
      <c r="M439" s="214"/>
      <c r="N439" s="214"/>
      <c r="O439" s="214"/>
      <c r="P439" s="214"/>
      <c r="Q439" s="214"/>
      <c r="R439" s="214"/>
      <c r="S439" s="214"/>
      <c r="T439" s="214"/>
      <c r="U439" s="214"/>
      <c r="V439" s="214"/>
      <c r="W439" s="214"/>
      <c r="X439" s="214"/>
      <c r="Y439" s="214"/>
      <c r="Z439" s="214"/>
      <c r="AA439" s="214"/>
      <c r="AB439" s="214"/>
      <c r="AC439" s="214"/>
      <c r="AD439" s="214"/>
      <c r="AE439" s="214"/>
      <c r="AF439" s="214"/>
      <c r="AG439" s="214"/>
      <c r="AH439" s="214"/>
      <c r="AI439" s="214"/>
      <c r="AJ439" s="214"/>
      <c r="AK439" s="214"/>
      <c r="AL439" s="214"/>
      <c r="AM439" s="214"/>
      <c r="AN439" s="214"/>
      <c r="AO439" s="214"/>
      <c r="AP439" s="214"/>
    </row>
    <row r="440" ht="14.25" customHeight="1">
      <c r="A440" s="214"/>
      <c r="B440" s="214"/>
      <c r="C440" s="214"/>
      <c r="D440" s="214"/>
      <c r="E440" s="214"/>
      <c r="F440" s="214"/>
      <c r="G440" s="214"/>
      <c r="H440" s="214"/>
      <c r="I440" s="214"/>
      <c r="J440" s="214"/>
      <c r="K440" s="214"/>
      <c r="L440" s="214"/>
      <c r="M440" s="214"/>
      <c r="N440" s="214"/>
      <c r="O440" s="214"/>
      <c r="P440" s="214"/>
      <c r="Q440" s="214"/>
      <c r="R440" s="214"/>
      <c r="S440" s="214"/>
      <c r="T440" s="214"/>
      <c r="U440" s="214"/>
      <c r="V440" s="214"/>
      <c r="W440" s="214"/>
      <c r="X440" s="214"/>
      <c r="Y440" s="214"/>
      <c r="Z440" s="214"/>
      <c r="AA440" s="214"/>
      <c r="AB440" s="214"/>
      <c r="AC440" s="214"/>
      <c r="AD440" s="214"/>
      <c r="AE440" s="214"/>
      <c r="AF440" s="214"/>
      <c r="AG440" s="214"/>
      <c r="AH440" s="214"/>
      <c r="AI440" s="214"/>
      <c r="AJ440" s="214"/>
      <c r="AK440" s="214"/>
      <c r="AL440" s="214"/>
      <c r="AM440" s="214"/>
      <c r="AN440" s="214"/>
      <c r="AO440" s="214"/>
      <c r="AP440" s="214"/>
    </row>
    <row r="441" ht="14.25" customHeight="1">
      <c r="A441" s="214"/>
      <c r="B441" s="214"/>
      <c r="C441" s="214"/>
      <c r="D441" s="214"/>
      <c r="E441" s="214"/>
      <c r="F441" s="214"/>
      <c r="G441" s="214"/>
      <c r="H441" s="214"/>
      <c r="I441" s="214"/>
      <c r="J441" s="214"/>
      <c r="K441" s="214"/>
      <c r="L441" s="214"/>
      <c r="M441" s="214"/>
      <c r="N441" s="214"/>
      <c r="O441" s="214"/>
      <c r="P441" s="214"/>
      <c r="Q441" s="214"/>
      <c r="R441" s="214"/>
      <c r="S441" s="214"/>
      <c r="T441" s="214"/>
      <c r="U441" s="214"/>
      <c r="V441" s="214"/>
      <c r="W441" s="214"/>
      <c r="X441" s="214"/>
      <c r="Y441" s="214"/>
      <c r="Z441" s="214"/>
      <c r="AA441" s="214"/>
      <c r="AB441" s="214"/>
      <c r="AC441" s="214"/>
      <c r="AD441" s="214"/>
      <c r="AE441" s="214"/>
      <c r="AF441" s="214"/>
      <c r="AG441" s="214"/>
      <c r="AH441" s="214"/>
      <c r="AI441" s="214"/>
      <c r="AJ441" s="214"/>
      <c r="AK441" s="214"/>
      <c r="AL441" s="214"/>
      <c r="AM441" s="214"/>
      <c r="AN441" s="214"/>
      <c r="AO441" s="214"/>
      <c r="AP441" s="214"/>
    </row>
    <row r="442" ht="14.25" customHeight="1">
      <c r="A442" s="214"/>
      <c r="B442" s="214"/>
      <c r="C442" s="214"/>
      <c r="D442" s="214"/>
      <c r="E442" s="214"/>
      <c r="F442" s="214"/>
      <c r="G442" s="214"/>
      <c r="H442" s="214"/>
      <c r="I442" s="214"/>
      <c r="J442" s="214"/>
      <c r="K442" s="214"/>
      <c r="L442" s="214"/>
      <c r="M442" s="214"/>
      <c r="N442" s="214"/>
      <c r="O442" s="214"/>
      <c r="P442" s="214"/>
      <c r="Q442" s="214"/>
      <c r="R442" s="214"/>
      <c r="S442" s="214"/>
      <c r="T442" s="214"/>
      <c r="U442" s="214"/>
      <c r="V442" s="214"/>
      <c r="W442" s="214"/>
      <c r="X442" s="214"/>
      <c r="Y442" s="214"/>
      <c r="Z442" s="214"/>
      <c r="AA442" s="214"/>
      <c r="AB442" s="214"/>
      <c r="AC442" s="214"/>
      <c r="AD442" s="214"/>
      <c r="AE442" s="214"/>
      <c r="AF442" s="214"/>
      <c r="AG442" s="214"/>
      <c r="AH442" s="214"/>
      <c r="AI442" s="214"/>
      <c r="AJ442" s="214"/>
      <c r="AK442" s="214"/>
      <c r="AL442" s="214"/>
      <c r="AM442" s="214"/>
      <c r="AN442" s="214"/>
      <c r="AO442" s="214"/>
      <c r="AP442" s="214"/>
    </row>
    <row r="443" ht="14.25" customHeight="1">
      <c r="A443" s="214"/>
      <c r="B443" s="214"/>
      <c r="C443" s="214"/>
      <c r="D443" s="214"/>
      <c r="E443" s="214"/>
      <c r="F443" s="214"/>
      <c r="G443" s="214"/>
      <c r="H443" s="214"/>
      <c r="I443" s="214"/>
      <c r="J443" s="214"/>
      <c r="K443" s="214"/>
      <c r="L443" s="214"/>
      <c r="M443" s="214"/>
      <c r="N443" s="214"/>
      <c r="O443" s="214"/>
      <c r="P443" s="214"/>
      <c r="Q443" s="214"/>
      <c r="R443" s="214"/>
      <c r="S443" s="214"/>
      <c r="T443" s="214"/>
      <c r="U443" s="214"/>
      <c r="V443" s="214"/>
      <c r="W443" s="214"/>
      <c r="X443" s="214"/>
      <c r="Y443" s="214"/>
      <c r="Z443" s="214"/>
      <c r="AA443" s="214"/>
      <c r="AB443" s="214"/>
      <c r="AC443" s="214"/>
      <c r="AD443" s="214"/>
      <c r="AE443" s="214"/>
      <c r="AF443" s="214"/>
      <c r="AG443" s="214"/>
      <c r="AH443" s="214"/>
      <c r="AI443" s="214"/>
      <c r="AJ443" s="214"/>
      <c r="AK443" s="214"/>
      <c r="AL443" s="214"/>
      <c r="AM443" s="214"/>
      <c r="AN443" s="214"/>
      <c r="AO443" s="214"/>
      <c r="AP443" s="214"/>
    </row>
    <row r="444" ht="14.25" customHeight="1">
      <c r="A444" s="214"/>
      <c r="B444" s="214"/>
      <c r="C444" s="214"/>
      <c r="D444" s="214"/>
      <c r="E444" s="214"/>
      <c r="F444" s="214"/>
      <c r="G444" s="214"/>
      <c r="H444" s="214"/>
      <c r="I444" s="214"/>
      <c r="J444" s="214"/>
      <c r="K444" s="214"/>
      <c r="L444" s="214"/>
      <c r="M444" s="214"/>
      <c r="N444" s="214"/>
      <c r="O444" s="214"/>
      <c r="P444" s="214"/>
      <c r="Q444" s="214"/>
      <c r="R444" s="214"/>
      <c r="S444" s="214"/>
      <c r="T444" s="214"/>
      <c r="U444" s="214"/>
      <c r="V444" s="214"/>
      <c r="W444" s="214"/>
      <c r="X444" s="214"/>
      <c r="Y444" s="214"/>
      <c r="Z444" s="214"/>
      <c r="AA444" s="214"/>
      <c r="AB444" s="214"/>
      <c r="AC444" s="214"/>
      <c r="AD444" s="214"/>
      <c r="AE444" s="214"/>
      <c r="AF444" s="214"/>
      <c r="AG444" s="214"/>
      <c r="AH444" s="214"/>
      <c r="AI444" s="214"/>
      <c r="AJ444" s="214"/>
      <c r="AK444" s="214"/>
      <c r="AL444" s="214"/>
      <c r="AM444" s="214"/>
      <c r="AN444" s="214"/>
      <c r="AO444" s="214"/>
      <c r="AP444" s="214"/>
    </row>
    <row r="445" ht="14.25" customHeight="1">
      <c r="A445" s="214"/>
      <c r="B445" s="214"/>
      <c r="C445" s="214"/>
      <c r="D445" s="214"/>
      <c r="E445" s="214"/>
      <c r="F445" s="214"/>
      <c r="G445" s="214"/>
      <c r="H445" s="214"/>
      <c r="I445" s="214"/>
      <c r="J445" s="214"/>
      <c r="K445" s="214"/>
      <c r="L445" s="214"/>
      <c r="M445" s="214"/>
      <c r="N445" s="214"/>
      <c r="O445" s="214"/>
      <c r="P445" s="214"/>
      <c r="Q445" s="214"/>
      <c r="R445" s="214"/>
      <c r="S445" s="214"/>
      <c r="T445" s="214"/>
      <c r="U445" s="214"/>
      <c r="V445" s="214"/>
      <c r="W445" s="214"/>
      <c r="X445" s="214"/>
      <c r="Y445" s="214"/>
      <c r="Z445" s="214"/>
      <c r="AA445" s="214"/>
      <c r="AB445" s="214"/>
      <c r="AC445" s="214"/>
      <c r="AD445" s="214"/>
      <c r="AE445" s="214"/>
      <c r="AF445" s="214"/>
      <c r="AG445" s="214"/>
      <c r="AH445" s="214"/>
      <c r="AI445" s="214"/>
      <c r="AJ445" s="214"/>
      <c r="AK445" s="214"/>
      <c r="AL445" s="214"/>
      <c r="AM445" s="214"/>
      <c r="AN445" s="214"/>
      <c r="AO445" s="214"/>
      <c r="AP445" s="214"/>
    </row>
    <row r="446" ht="14.25" customHeight="1">
      <c r="A446" s="214"/>
      <c r="B446" s="214"/>
      <c r="C446" s="214"/>
      <c r="D446" s="214"/>
      <c r="E446" s="214"/>
      <c r="F446" s="214"/>
      <c r="G446" s="214"/>
      <c r="H446" s="214"/>
      <c r="I446" s="214"/>
      <c r="J446" s="214"/>
      <c r="K446" s="214"/>
      <c r="L446" s="214"/>
      <c r="M446" s="214"/>
      <c r="N446" s="214"/>
      <c r="O446" s="214"/>
      <c r="P446" s="214"/>
      <c r="Q446" s="214"/>
      <c r="R446" s="214"/>
      <c r="S446" s="214"/>
      <c r="T446" s="214"/>
      <c r="U446" s="214"/>
      <c r="V446" s="214"/>
      <c r="W446" s="214"/>
      <c r="X446" s="214"/>
      <c r="Y446" s="214"/>
      <c r="Z446" s="214"/>
      <c r="AA446" s="214"/>
      <c r="AB446" s="214"/>
      <c r="AC446" s="214"/>
      <c r="AD446" s="214"/>
      <c r="AE446" s="214"/>
      <c r="AF446" s="214"/>
      <c r="AG446" s="214"/>
      <c r="AH446" s="214"/>
      <c r="AI446" s="214"/>
      <c r="AJ446" s="214"/>
      <c r="AK446" s="214"/>
      <c r="AL446" s="214"/>
      <c r="AM446" s="214"/>
      <c r="AN446" s="214"/>
      <c r="AO446" s="214"/>
      <c r="AP446" s="214"/>
    </row>
    <row r="447" ht="14.25" customHeight="1">
      <c r="A447" s="214"/>
      <c r="B447" s="214"/>
      <c r="C447" s="214"/>
      <c r="D447" s="214"/>
      <c r="E447" s="214"/>
      <c r="F447" s="214"/>
      <c r="G447" s="214"/>
      <c r="H447" s="214"/>
      <c r="I447" s="214"/>
      <c r="J447" s="214"/>
      <c r="K447" s="214"/>
      <c r="L447" s="214"/>
      <c r="M447" s="214"/>
      <c r="N447" s="214"/>
      <c r="O447" s="214"/>
      <c r="P447" s="214"/>
      <c r="Q447" s="214"/>
      <c r="R447" s="214"/>
      <c r="S447" s="214"/>
      <c r="T447" s="214"/>
      <c r="U447" s="214"/>
      <c r="V447" s="214"/>
      <c r="W447" s="214"/>
      <c r="X447" s="214"/>
      <c r="Y447" s="214"/>
      <c r="Z447" s="214"/>
      <c r="AA447" s="214"/>
      <c r="AB447" s="214"/>
      <c r="AC447" s="214"/>
      <c r="AD447" s="214"/>
      <c r="AE447" s="214"/>
      <c r="AF447" s="214"/>
      <c r="AG447" s="214"/>
      <c r="AH447" s="214"/>
      <c r="AI447" s="214"/>
      <c r="AJ447" s="214"/>
      <c r="AK447" s="214"/>
      <c r="AL447" s="214"/>
      <c r="AM447" s="214"/>
      <c r="AN447" s="214"/>
      <c r="AO447" s="214"/>
      <c r="AP447" s="214"/>
    </row>
    <row r="448" ht="14.25" customHeight="1">
      <c r="A448" s="214"/>
      <c r="B448" s="214"/>
      <c r="C448" s="214"/>
      <c r="D448" s="214"/>
      <c r="E448" s="214"/>
      <c r="F448" s="214"/>
      <c r="G448" s="214"/>
      <c r="H448" s="214"/>
      <c r="I448" s="214"/>
      <c r="J448" s="214"/>
      <c r="K448" s="214"/>
      <c r="L448" s="214"/>
      <c r="M448" s="214"/>
      <c r="N448" s="214"/>
      <c r="O448" s="214"/>
      <c r="P448" s="214"/>
      <c r="Q448" s="214"/>
      <c r="R448" s="214"/>
      <c r="S448" s="214"/>
      <c r="T448" s="214"/>
      <c r="U448" s="214"/>
      <c r="V448" s="214"/>
      <c r="W448" s="214"/>
      <c r="X448" s="214"/>
      <c r="Y448" s="214"/>
      <c r="Z448" s="214"/>
      <c r="AA448" s="214"/>
      <c r="AB448" s="214"/>
      <c r="AC448" s="214"/>
      <c r="AD448" s="214"/>
      <c r="AE448" s="214"/>
      <c r="AF448" s="214"/>
      <c r="AG448" s="214"/>
      <c r="AH448" s="214"/>
      <c r="AI448" s="214"/>
      <c r="AJ448" s="214"/>
      <c r="AK448" s="214"/>
      <c r="AL448" s="214"/>
      <c r="AM448" s="214"/>
      <c r="AN448" s="214"/>
      <c r="AO448" s="214"/>
      <c r="AP448" s="214"/>
    </row>
    <row r="449" ht="14.25" customHeight="1">
      <c r="A449" s="214"/>
      <c r="B449" s="214"/>
      <c r="C449" s="214"/>
      <c r="D449" s="214"/>
      <c r="E449" s="214"/>
      <c r="F449" s="214"/>
      <c r="G449" s="214"/>
      <c r="H449" s="214"/>
      <c r="I449" s="214"/>
      <c r="J449" s="214"/>
      <c r="K449" s="214"/>
      <c r="L449" s="214"/>
      <c r="M449" s="214"/>
      <c r="N449" s="214"/>
      <c r="O449" s="214"/>
      <c r="P449" s="214"/>
      <c r="Q449" s="214"/>
      <c r="R449" s="214"/>
      <c r="S449" s="214"/>
      <c r="T449" s="214"/>
      <c r="U449" s="214"/>
      <c r="V449" s="214"/>
      <c r="W449" s="214"/>
      <c r="X449" s="214"/>
      <c r="Y449" s="214"/>
      <c r="Z449" s="214"/>
      <c r="AA449" s="214"/>
      <c r="AB449" s="214"/>
      <c r="AC449" s="214"/>
      <c r="AD449" s="214"/>
      <c r="AE449" s="214"/>
      <c r="AF449" s="214"/>
      <c r="AG449" s="214"/>
      <c r="AH449" s="214"/>
      <c r="AI449" s="214"/>
      <c r="AJ449" s="214"/>
      <c r="AK449" s="214"/>
      <c r="AL449" s="214"/>
      <c r="AM449" s="214"/>
      <c r="AN449" s="214"/>
      <c r="AO449" s="214"/>
      <c r="AP449" s="214"/>
    </row>
    <row r="450" ht="14.25" customHeight="1">
      <c r="A450" s="214"/>
      <c r="B450" s="214"/>
      <c r="C450" s="214"/>
      <c r="D450" s="214"/>
      <c r="E450" s="214"/>
      <c r="F450" s="214"/>
      <c r="G450" s="214"/>
      <c r="H450" s="214"/>
      <c r="I450" s="214"/>
      <c r="J450" s="214"/>
      <c r="K450" s="214"/>
      <c r="L450" s="214"/>
      <c r="M450" s="214"/>
      <c r="N450" s="214"/>
      <c r="O450" s="214"/>
      <c r="P450" s="214"/>
      <c r="Q450" s="214"/>
      <c r="R450" s="214"/>
      <c r="S450" s="214"/>
      <c r="T450" s="214"/>
      <c r="U450" s="214"/>
      <c r="V450" s="214"/>
      <c r="W450" s="214"/>
      <c r="X450" s="214"/>
      <c r="Y450" s="214"/>
      <c r="Z450" s="214"/>
      <c r="AA450" s="214"/>
      <c r="AB450" s="214"/>
      <c r="AC450" s="214"/>
      <c r="AD450" s="214"/>
      <c r="AE450" s="214"/>
      <c r="AF450" s="214"/>
      <c r="AG450" s="214"/>
      <c r="AH450" s="214"/>
      <c r="AI450" s="214"/>
      <c r="AJ450" s="214"/>
      <c r="AK450" s="214"/>
      <c r="AL450" s="214"/>
      <c r="AM450" s="214"/>
      <c r="AN450" s="214"/>
      <c r="AO450" s="214"/>
      <c r="AP450" s="214"/>
    </row>
    <row r="451" ht="14.25" customHeight="1">
      <c r="A451" s="214"/>
      <c r="B451" s="214"/>
      <c r="C451" s="214"/>
      <c r="D451" s="214"/>
      <c r="E451" s="214"/>
      <c r="F451" s="214"/>
      <c r="G451" s="214"/>
      <c r="H451" s="214"/>
      <c r="I451" s="214"/>
      <c r="J451" s="214"/>
      <c r="K451" s="214"/>
      <c r="L451" s="214"/>
      <c r="M451" s="214"/>
      <c r="N451" s="214"/>
      <c r="O451" s="214"/>
      <c r="P451" s="214"/>
      <c r="Q451" s="214"/>
      <c r="R451" s="214"/>
      <c r="S451" s="214"/>
      <c r="T451" s="214"/>
      <c r="U451" s="214"/>
      <c r="V451" s="214"/>
      <c r="W451" s="214"/>
      <c r="X451" s="214"/>
      <c r="Y451" s="214"/>
      <c r="Z451" s="214"/>
      <c r="AA451" s="214"/>
      <c r="AB451" s="214"/>
      <c r="AC451" s="214"/>
      <c r="AD451" s="214"/>
      <c r="AE451" s="214"/>
      <c r="AF451" s="214"/>
      <c r="AG451" s="214"/>
      <c r="AH451" s="214"/>
      <c r="AI451" s="214"/>
      <c r="AJ451" s="214"/>
      <c r="AK451" s="214"/>
      <c r="AL451" s="214"/>
      <c r="AM451" s="214"/>
      <c r="AN451" s="214"/>
      <c r="AO451" s="214"/>
      <c r="AP451" s="214"/>
    </row>
    <row r="452" ht="14.25" customHeight="1">
      <c r="A452" s="214"/>
      <c r="B452" s="214"/>
      <c r="C452" s="214"/>
      <c r="D452" s="214"/>
      <c r="E452" s="214"/>
      <c r="F452" s="214"/>
      <c r="G452" s="214"/>
      <c r="H452" s="214"/>
      <c r="I452" s="214"/>
      <c r="J452" s="214"/>
      <c r="K452" s="214"/>
      <c r="L452" s="214"/>
      <c r="M452" s="214"/>
      <c r="N452" s="214"/>
      <c r="O452" s="214"/>
      <c r="P452" s="214"/>
      <c r="Q452" s="214"/>
      <c r="R452" s="214"/>
      <c r="S452" s="214"/>
      <c r="T452" s="214"/>
      <c r="U452" s="214"/>
      <c r="V452" s="214"/>
      <c r="W452" s="214"/>
      <c r="X452" s="214"/>
      <c r="Y452" s="214"/>
      <c r="Z452" s="214"/>
      <c r="AA452" s="214"/>
      <c r="AB452" s="214"/>
      <c r="AC452" s="214"/>
      <c r="AD452" s="214"/>
      <c r="AE452" s="214"/>
      <c r="AF452" s="214"/>
      <c r="AG452" s="214"/>
      <c r="AH452" s="214"/>
      <c r="AI452" s="214"/>
      <c r="AJ452" s="214"/>
      <c r="AK452" s="214"/>
      <c r="AL452" s="214"/>
      <c r="AM452" s="214"/>
      <c r="AN452" s="214"/>
      <c r="AO452" s="214"/>
      <c r="AP452" s="214"/>
    </row>
    <row r="453" ht="14.25" customHeight="1">
      <c r="A453" s="214"/>
      <c r="B453" s="214"/>
      <c r="C453" s="214"/>
      <c r="D453" s="214"/>
      <c r="E453" s="214"/>
      <c r="F453" s="214"/>
      <c r="G453" s="214"/>
      <c r="H453" s="214"/>
      <c r="I453" s="214"/>
      <c r="J453" s="214"/>
      <c r="K453" s="214"/>
      <c r="L453" s="214"/>
      <c r="M453" s="214"/>
      <c r="N453" s="214"/>
      <c r="O453" s="214"/>
      <c r="P453" s="214"/>
      <c r="Q453" s="214"/>
      <c r="R453" s="214"/>
      <c r="S453" s="214"/>
      <c r="T453" s="214"/>
      <c r="U453" s="214"/>
      <c r="V453" s="214"/>
      <c r="W453" s="214"/>
      <c r="X453" s="214"/>
      <c r="Y453" s="214"/>
      <c r="Z453" s="214"/>
      <c r="AA453" s="214"/>
      <c r="AB453" s="214"/>
      <c r="AC453" s="214"/>
      <c r="AD453" s="214"/>
      <c r="AE453" s="214"/>
      <c r="AF453" s="214"/>
      <c r="AG453" s="214"/>
      <c r="AH453" s="214"/>
      <c r="AI453" s="214"/>
      <c r="AJ453" s="214"/>
      <c r="AK453" s="214"/>
      <c r="AL453" s="214"/>
      <c r="AM453" s="214"/>
      <c r="AN453" s="214"/>
      <c r="AO453" s="214"/>
      <c r="AP453" s="214"/>
    </row>
    <row r="454" ht="14.25" customHeight="1">
      <c r="A454" s="214"/>
      <c r="B454" s="214"/>
      <c r="C454" s="214"/>
      <c r="D454" s="214"/>
      <c r="E454" s="214"/>
      <c r="F454" s="214"/>
      <c r="G454" s="214"/>
      <c r="H454" s="214"/>
      <c r="I454" s="214"/>
      <c r="J454" s="214"/>
      <c r="K454" s="214"/>
      <c r="L454" s="214"/>
      <c r="M454" s="214"/>
      <c r="N454" s="214"/>
      <c r="O454" s="214"/>
      <c r="P454" s="214"/>
      <c r="Q454" s="214"/>
      <c r="R454" s="214"/>
      <c r="S454" s="214"/>
      <c r="T454" s="214"/>
      <c r="U454" s="214"/>
      <c r="V454" s="214"/>
      <c r="W454" s="214"/>
      <c r="X454" s="214"/>
      <c r="Y454" s="214"/>
      <c r="Z454" s="214"/>
      <c r="AA454" s="214"/>
      <c r="AB454" s="214"/>
      <c r="AC454" s="214"/>
      <c r="AD454" s="214"/>
      <c r="AE454" s="214"/>
      <c r="AF454" s="214"/>
      <c r="AG454" s="214"/>
      <c r="AH454" s="214"/>
      <c r="AI454" s="214"/>
      <c r="AJ454" s="214"/>
      <c r="AK454" s="214"/>
      <c r="AL454" s="214"/>
      <c r="AM454" s="214"/>
      <c r="AN454" s="214"/>
      <c r="AO454" s="214"/>
      <c r="AP454" s="214"/>
    </row>
    <row r="455" ht="14.25" customHeight="1">
      <c r="A455" s="214"/>
      <c r="B455" s="214"/>
      <c r="C455" s="214"/>
      <c r="D455" s="214"/>
      <c r="E455" s="214"/>
      <c r="F455" s="214"/>
      <c r="G455" s="214"/>
      <c r="H455" s="214"/>
      <c r="I455" s="214"/>
      <c r="J455" s="214"/>
      <c r="K455" s="214"/>
      <c r="L455" s="214"/>
      <c r="M455" s="214"/>
      <c r="N455" s="214"/>
      <c r="O455" s="214"/>
      <c r="P455" s="214"/>
      <c r="Q455" s="214"/>
      <c r="R455" s="214"/>
      <c r="S455" s="214"/>
      <c r="T455" s="214"/>
      <c r="U455" s="214"/>
      <c r="V455" s="214"/>
      <c r="W455" s="214"/>
      <c r="X455" s="214"/>
      <c r="Y455" s="214"/>
      <c r="Z455" s="214"/>
      <c r="AA455" s="214"/>
      <c r="AB455" s="214"/>
      <c r="AC455" s="214"/>
      <c r="AD455" s="214"/>
      <c r="AE455" s="214"/>
      <c r="AF455" s="214"/>
      <c r="AG455" s="214"/>
      <c r="AH455" s="214"/>
      <c r="AI455" s="214"/>
      <c r="AJ455" s="214"/>
      <c r="AK455" s="214"/>
      <c r="AL455" s="214"/>
      <c r="AM455" s="214"/>
      <c r="AN455" s="214"/>
      <c r="AO455" s="214"/>
      <c r="AP455" s="214"/>
    </row>
    <row r="456" ht="14.25" customHeight="1">
      <c r="A456" s="214"/>
      <c r="B456" s="214"/>
      <c r="C456" s="214"/>
      <c r="D456" s="214"/>
      <c r="E456" s="214"/>
      <c r="F456" s="214"/>
      <c r="G456" s="214"/>
      <c r="H456" s="214"/>
      <c r="I456" s="214"/>
      <c r="J456" s="214"/>
      <c r="K456" s="214"/>
      <c r="L456" s="214"/>
      <c r="M456" s="214"/>
      <c r="N456" s="214"/>
      <c r="O456" s="214"/>
      <c r="P456" s="214"/>
      <c r="Q456" s="214"/>
      <c r="R456" s="214"/>
      <c r="S456" s="214"/>
      <c r="T456" s="214"/>
      <c r="U456" s="214"/>
      <c r="V456" s="214"/>
      <c r="W456" s="214"/>
      <c r="X456" s="214"/>
      <c r="Y456" s="214"/>
      <c r="Z456" s="214"/>
      <c r="AA456" s="214"/>
      <c r="AB456" s="214"/>
      <c r="AC456" s="214"/>
      <c r="AD456" s="214"/>
      <c r="AE456" s="214"/>
      <c r="AF456" s="214"/>
      <c r="AG456" s="214"/>
      <c r="AH456" s="214"/>
      <c r="AI456" s="214"/>
      <c r="AJ456" s="214"/>
      <c r="AK456" s="214"/>
      <c r="AL456" s="214"/>
      <c r="AM456" s="214"/>
      <c r="AN456" s="214"/>
      <c r="AO456" s="214"/>
      <c r="AP456" s="214"/>
    </row>
    <row r="457" ht="14.25" customHeight="1">
      <c r="A457" s="214"/>
      <c r="B457" s="214"/>
      <c r="C457" s="214"/>
      <c r="D457" s="214"/>
      <c r="E457" s="214"/>
      <c r="F457" s="214"/>
      <c r="G457" s="214"/>
      <c r="H457" s="214"/>
      <c r="I457" s="214"/>
      <c r="J457" s="214"/>
      <c r="K457" s="214"/>
      <c r="L457" s="214"/>
      <c r="M457" s="214"/>
      <c r="N457" s="214"/>
      <c r="O457" s="214"/>
      <c r="P457" s="214"/>
      <c r="Q457" s="214"/>
      <c r="R457" s="214"/>
      <c r="S457" s="214"/>
      <c r="T457" s="214"/>
      <c r="U457" s="214"/>
      <c r="V457" s="214"/>
      <c r="W457" s="214"/>
      <c r="X457" s="214"/>
      <c r="Y457" s="214"/>
      <c r="Z457" s="214"/>
      <c r="AA457" s="214"/>
      <c r="AB457" s="214"/>
      <c r="AC457" s="214"/>
      <c r="AD457" s="214"/>
      <c r="AE457" s="214"/>
      <c r="AF457" s="214"/>
      <c r="AG457" s="214"/>
      <c r="AH457" s="214"/>
      <c r="AI457" s="214"/>
      <c r="AJ457" s="214"/>
      <c r="AK457" s="214"/>
      <c r="AL457" s="214"/>
      <c r="AM457" s="214"/>
      <c r="AN457" s="214"/>
      <c r="AO457" s="214"/>
      <c r="AP457" s="214"/>
    </row>
    <row r="458" ht="14.25" customHeight="1">
      <c r="A458" s="214"/>
      <c r="B458" s="214"/>
      <c r="C458" s="214"/>
      <c r="D458" s="214"/>
      <c r="E458" s="214"/>
      <c r="F458" s="214"/>
      <c r="G458" s="214"/>
      <c r="H458" s="214"/>
      <c r="I458" s="214"/>
      <c r="J458" s="214"/>
      <c r="K458" s="214"/>
      <c r="L458" s="214"/>
      <c r="M458" s="214"/>
      <c r="N458" s="214"/>
      <c r="O458" s="214"/>
      <c r="P458" s="214"/>
      <c r="Q458" s="214"/>
      <c r="R458" s="214"/>
      <c r="S458" s="214"/>
      <c r="T458" s="214"/>
      <c r="U458" s="214"/>
      <c r="V458" s="214"/>
      <c r="W458" s="214"/>
      <c r="X458" s="214"/>
      <c r="Y458" s="214"/>
      <c r="Z458" s="214"/>
      <c r="AA458" s="214"/>
      <c r="AB458" s="214"/>
      <c r="AC458" s="214"/>
      <c r="AD458" s="214"/>
      <c r="AE458" s="214"/>
      <c r="AF458" s="214"/>
      <c r="AG458" s="214"/>
      <c r="AH458" s="214"/>
      <c r="AI458" s="214"/>
      <c r="AJ458" s="214"/>
      <c r="AK458" s="214"/>
      <c r="AL458" s="214"/>
      <c r="AM458" s="214"/>
      <c r="AN458" s="214"/>
      <c r="AO458" s="214"/>
      <c r="AP458" s="214"/>
    </row>
    <row r="459" ht="14.25" customHeight="1">
      <c r="A459" s="214"/>
      <c r="B459" s="214"/>
      <c r="C459" s="214"/>
      <c r="D459" s="214"/>
      <c r="E459" s="214"/>
      <c r="F459" s="214"/>
      <c r="G459" s="214"/>
      <c r="H459" s="214"/>
      <c r="I459" s="214"/>
      <c r="J459" s="214"/>
      <c r="K459" s="214"/>
      <c r="L459" s="214"/>
      <c r="M459" s="214"/>
      <c r="N459" s="214"/>
      <c r="O459" s="214"/>
      <c r="P459" s="214"/>
      <c r="Q459" s="214"/>
      <c r="R459" s="214"/>
      <c r="S459" s="214"/>
      <c r="T459" s="214"/>
      <c r="U459" s="214"/>
      <c r="V459" s="214"/>
      <c r="W459" s="214"/>
      <c r="X459" s="214"/>
      <c r="Y459" s="214"/>
      <c r="Z459" s="214"/>
      <c r="AA459" s="214"/>
      <c r="AB459" s="214"/>
      <c r="AC459" s="214"/>
      <c r="AD459" s="214"/>
      <c r="AE459" s="214"/>
      <c r="AF459" s="214"/>
      <c r="AG459" s="214"/>
      <c r="AH459" s="214"/>
      <c r="AI459" s="214"/>
      <c r="AJ459" s="214"/>
      <c r="AK459" s="214"/>
      <c r="AL459" s="214"/>
      <c r="AM459" s="214"/>
      <c r="AN459" s="214"/>
      <c r="AO459" s="214"/>
      <c r="AP459" s="214"/>
    </row>
    <row r="460" ht="14.25" customHeight="1">
      <c r="A460" s="214"/>
      <c r="B460" s="214"/>
      <c r="C460" s="214"/>
      <c r="D460" s="214"/>
      <c r="E460" s="214"/>
      <c r="F460" s="214"/>
      <c r="G460" s="214"/>
      <c r="H460" s="214"/>
      <c r="I460" s="214"/>
      <c r="J460" s="214"/>
      <c r="K460" s="214"/>
      <c r="L460" s="214"/>
      <c r="M460" s="214"/>
      <c r="N460" s="214"/>
      <c r="O460" s="214"/>
      <c r="P460" s="214"/>
      <c r="Q460" s="214"/>
      <c r="R460" s="214"/>
      <c r="S460" s="214"/>
      <c r="T460" s="214"/>
      <c r="U460" s="214"/>
      <c r="V460" s="214"/>
      <c r="W460" s="214"/>
      <c r="X460" s="214"/>
      <c r="Y460" s="214"/>
      <c r="Z460" s="214"/>
      <c r="AA460" s="214"/>
      <c r="AB460" s="214"/>
      <c r="AC460" s="214"/>
      <c r="AD460" s="214"/>
      <c r="AE460" s="214"/>
      <c r="AF460" s="214"/>
      <c r="AG460" s="214"/>
      <c r="AH460" s="214"/>
      <c r="AI460" s="214"/>
      <c r="AJ460" s="214"/>
      <c r="AK460" s="214"/>
      <c r="AL460" s="214"/>
      <c r="AM460" s="214"/>
      <c r="AN460" s="214"/>
      <c r="AO460" s="214"/>
      <c r="AP460" s="214"/>
    </row>
    <row r="461" ht="14.25" customHeight="1">
      <c r="A461" s="214"/>
      <c r="B461" s="214"/>
      <c r="C461" s="214"/>
      <c r="D461" s="214"/>
      <c r="E461" s="214"/>
      <c r="F461" s="214"/>
      <c r="G461" s="214"/>
      <c r="H461" s="214"/>
      <c r="I461" s="214"/>
      <c r="J461" s="214"/>
      <c r="K461" s="214"/>
      <c r="L461" s="214"/>
      <c r="M461" s="214"/>
      <c r="N461" s="214"/>
      <c r="O461" s="214"/>
      <c r="P461" s="214"/>
      <c r="Q461" s="214"/>
      <c r="R461" s="214"/>
      <c r="S461" s="214"/>
      <c r="T461" s="214"/>
      <c r="U461" s="214"/>
      <c r="V461" s="214"/>
      <c r="W461" s="214"/>
      <c r="X461" s="214"/>
      <c r="Y461" s="214"/>
      <c r="Z461" s="214"/>
      <c r="AA461" s="214"/>
      <c r="AB461" s="214"/>
      <c r="AC461" s="214"/>
      <c r="AD461" s="214"/>
      <c r="AE461" s="214"/>
      <c r="AF461" s="214"/>
      <c r="AG461" s="214"/>
      <c r="AH461" s="214"/>
      <c r="AI461" s="214"/>
      <c r="AJ461" s="214"/>
      <c r="AK461" s="214"/>
      <c r="AL461" s="214"/>
      <c r="AM461" s="214"/>
      <c r="AN461" s="214"/>
      <c r="AO461" s="214"/>
      <c r="AP461" s="214"/>
    </row>
    <row r="462" ht="14.25" customHeight="1">
      <c r="A462" s="214"/>
      <c r="B462" s="214"/>
      <c r="C462" s="214"/>
      <c r="D462" s="214"/>
      <c r="E462" s="214"/>
      <c r="F462" s="214"/>
      <c r="G462" s="214"/>
      <c r="H462" s="214"/>
      <c r="I462" s="214"/>
      <c r="J462" s="214"/>
      <c r="K462" s="214"/>
      <c r="L462" s="214"/>
      <c r="M462" s="214"/>
      <c r="N462" s="214"/>
      <c r="O462" s="214"/>
      <c r="P462" s="214"/>
      <c r="Q462" s="214"/>
      <c r="R462" s="214"/>
      <c r="S462" s="214"/>
      <c r="T462" s="214"/>
      <c r="U462" s="214"/>
      <c r="V462" s="214"/>
      <c r="W462" s="214"/>
      <c r="X462" s="214"/>
      <c r="Y462" s="214"/>
      <c r="Z462" s="214"/>
      <c r="AA462" s="214"/>
      <c r="AB462" s="214"/>
      <c r="AC462" s="214"/>
      <c r="AD462" s="214"/>
      <c r="AE462" s="214"/>
      <c r="AF462" s="214"/>
      <c r="AG462" s="214"/>
      <c r="AH462" s="214"/>
      <c r="AI462" s="214"/>
      <c r="AJ462" s="214"/>
      <c r="AK462" s="214"/>
      <c r="AL462" s="214"/>
      <c r="AM462" s="214"/>
      <c r="AN462" s="214"/>
      <c r="AO462" s="214"/>
      <c r="AP462" s="214"/>
    </row>
    <row r="463" ht="14.25" customHeight="1">
      <c r="A463" s="214"/>
      <c r="B463" s="214"/>
      <c r="C463" s="214"/>
      <c r="D463" s="214"/>
      <c r="E463" s="214"/>
      <c r="F463" s="214"/>
      <c r="G463" s="214"/>
      <c r="H463" s="214"/>
      <c r="I463" s="214"/>
      <c r="J463" s="214"/>
      <c r="K463" s="214"/>
      <c r="L463" s="214"/>
      <c r="M463" s="214"/>
      <c r="N463" s="214"/>
      <c r="O463" s="214"/>
      <c r="P463" s="214"/>
      <c r="Q463" s="214"/>
      <c r="R463" s="214"/>
      <c r="S463" s="214"/>
      <c r="T463" s="214"/>
      <c r="U463" s="214"/>
      <c r="V463" s="214"/>
      <c r="W463" s="214"/>
      <c r="X463" s="214"/>
      <c r="Y463" s="214"/>
      <c r="Z463" s="214"/>
      <c r="AA463" s="214"/>
      <c r="AB463" s="214"/>
      <c r="AC463" s="214"/>
      <c r="AD463" s="214"/>
      <c r="AE463" s="214"/>
      <c r="AF463" s="214"/>
      <c r="AG463" s="214"/>
      <c r="AH463" s="214"/>
      <c r="AI463" s="214"/>
      <c r="AJ463" s="214"/>
      <c r="AK463" s="214"/>
      <c r="AL463" s="214"/>
      <c r="AM463" s="214"/>
      <c r="AN463" s="214"/>
      <c r="AO463" s="214"/>
      <c r="AP463" s="214"/>
    </row>
    <row r="464" ht="14.25" customHeight="1">
      <c r="A464" s="214"/>
      <c r="B464" s="214"/>
      <c r="C464" s="214"/>
      <c r="D464" s="214"/>
      <c r="E464" s="214"/>
      <c r="F464" s="214"/>
      <c r="G464" s="214"/>
      <c r="H464" s="214"/>
      <c r="I464" s="214"/>
      <c r="J464" s="214"/>
      <c r="K464" s="214"/>
      <c r="L464" s="214"/>
      <c r="M464" s="214"/>
      <c r="N464" s="214"/>
      <c r="O464" s="214"/>
      <c r="P464" s="214"/>
      <c r="Q464" s="214"/>
      <c r="R464" s="214"/>
      <c r="S464" s="214"/>
      <c r="T464" s="214"/>
      <c r="U464" s="214"/>
      <c r="V464" s="214"/>
      <c r="W464" s="214"/>
      <c r="X464" s="214"/>
      <c r="Y464" s="214"/>
      <c r="Z464" s="214"/>
      <c r="AA464" s="214"/>
      <c r="AB464" s="214"/>
      <c r="AC464" s="214"/>
      <c r="AD464" s="214"/>
      <c r="AE464" s="214"/>
      <c r="AF464" s="214"/>
      <c r="AG464" s="214"/>
      <c r="AH464" s="214"/>
      <c r="AI464" s="214"/>
      <c r="AJ464" s="214"/>
      <c r="AK464" s="214"/>
      <c r="AL464" s="214"/>
      <c r="AM464" s="214"/>
      <c r="AN464" s="214"/>
      <c r="AO464" s="214"/>
      <c r="AP464" s="214"/>
    </row>
    <row r="465" ht="14.25" customHeight="1">
      <c r="A465" s="214"/>
      <c r="B465" s="214"/>
      <c r="C465" s="214"/>
      <c r="D465" s="214"/>
      <c r="E465" s="214"/>
      <c r="F465" s="214"/>
      <c r="G465" s="214"/>
      <c r="H465" s="214"/>
      <c r="I465" s="214"/>
      <c r="J465" s="214"/>
      <c r="K465" s="214"/>
      <c r="L465" s="214"/>
      <c r="M465" s="214"/>
      <c r="N465" s="214"/>
      <c r="O465" s="214"/>
      <c r="P465" s="214"/>
      <c r="Q465" s="214"/>
      <c r="R465" s="214"/>
      <c r="S465" s="214"/>
      <c r="T465" s="214"/>
      <c r="U465" s="214"/>
      <c r="V465" s="214"/>
      <c r="W465" s="214"/>
      <c r="X465" s="214"/>
      <c r="Y465" s="214"/>
      <c r="Z465" s="214"/>
      <c r="AA465" s="214"/>
      <c r="AB465" s="214"/>
      <c r="AC465" s="214"/>
      <c r="AD465" s="214"/>
      <c r="AE465" s="214"/>
      <c r="AF465" s="214"/>
      <c r="AG465" s="214"/>
      <c r="AH465" s="214"/>
      <c r="AI465" s="214"/>
      <c r="AJ465" s="214"/>
      <c r="AK465" s="214"/>
      <c r="AL465" s="214"/>
      <c r="AM465" s="214"/>
      <c r="AN465" s="214"/>
      <c r="AO465" s="214"/>
      <c r="AP465" s="214"/>
    </row>
    <row r="466" ht="14.25" customHeight="1">
      <c r="A466" s="214"/>
      <c r="B466" s="214"/>
      <c r="C466" s="214"/>
      <c r="D466" s="214"/>
      <c r="E466" s="214"/>
      <c r="F466" s="214"/>
      <c r="G466" s="214"/>
      <c r="H466" s="214"/>
      <c r="I466" s="214"/>
      <c r="J466" s="214"/>
      <c r="K466" s="214"/>
      <c r="L466" s="214"/>
      <c r="M466" s="214"/>
      <c r="N466" s="214"/>
      <c r="O466" s="214"/>
      <c r="P466" s="214"/>
      <c r="Q466" s="214"/>
      <c r="R466" s="214"/>
      <c r="S466" s="214"/>
      <c r="T466" s="214"/>
      <c r="U466" s="214"/>
      <c r="V466" s="214"/>
      <c r="W466" s="214"/>
      <c r="X466" s="214"/>
      <c r="Y466" s="214"/>
      <c r="Z466" s="214"/>
      <c r="AA466" s="214"/>
      <c r="AB466" s="214"/>
      <c r="AC466" s="214"/>
      <c r="AD466" s="214"/>
      <c r="AE466" s="214"/>
      <c r="AF466" s="214"/>
      <c r="AG466" s="214"/>
      <c r="AH466" s="214"/>
      <c r="AI466" s="214"/>
      <c r="AJ466" s="214"/>
      <c r="AK466" s="214"/>
      <c r="AL466" s="214"/>
      <c r="AM466" s="214"/>
      <c r="AN466" s="214"/>
      <c r="AO466" s="214"/>
      <c r="AP466" s="214"/>
    </row>
    <row r="467" ht="14.25" customHeight="1">
      <c r="A467" s="214"/>
      <c r="B467" s="214"/>
      <c r="C467" s="214"/>
      <c r="D467" s="214"/>
      <c r="E467" s="214"/>
      <c r="F467" s="214"/>
      <c r="G467" s="214"/>
      <c r="H467" s="214"/>
      <c r="I467" s="214"/>
      <c r="J467" s="214"/>
      <c r="K467" s="214"/>
      <c r="L467" s="214"/>
      <c r="M467" s="214"/>
      <c r="N467" s="214"/>
      <c r="O467" s="214"/>
      <c r="P467" s="214"/>
      <c r="Q467" s="214"/>
      <c r="R467" s="214"/>
      <c r="S467" s="214"/>
      <c r="T467" s="214"/>
      <c r="U467" s="214"/>
      <c r="V467" s="214"/>
      <c r="W467" s="214"/>
      <c r="X467" s="214"/>
      <c r="Y467" s="214"/>
      <c r="Z467" s="214"/>
      <c r="AA467" s="214"/>
      <c r="AB467" s="214"/>
      <c r="AC467" s="214"/>
      <c r="AD467" s="214"/>
      <c r="AE467" s="214"/>
      <c r="AF467" s="214"/>
      <c r="AG467" s="214"/>
      <c r="AH467" s="214"/>
      <c r="AI467" s="214"/>
      <c r="AJ467" s="214"/>
      <c r="AK467" s="214"/>
      <c r="AL467" s="214"/>
      <c r="AM467" s="214"/>
      <c r="AN467" s="214"/>
      <c r="AO467" s="214"/>
      <c r="AP467" s="214"/>
    </row>
    <row r="468" ht="14.25" customHeight="1">
      <c r="A468" s="214"/>
      <c r="B468" s="214"/>
      <c r="C468" s="214"/>
      <c r="D468" s="214"/>
      <c r="E468" s="214"/>
      <c r="F468" s="214"/>
      <c r="G468" s="214"/>
      <c r="H468" s="214"/>
      <c r="I468" s="214"/>
      <c r="J468" s="214"/>
      <c r="K468" s="214"/>
      <c r="L468" s="214"/>
      <c r="M468" s="214"/>
      <c r="N468" s="214"/>
      <c r="O468" s="214"/>
      <c r="P468" s="214"/>
      <c r="Q468" s="214"/>
      <c r="R468" s="214"/>
      <c r="S468" s="214"/>
      <c r="T468" s="214"/>
      <c r="U468" s="214"/>
      <c r="V468" s="214"/>
      <c r="W468" s="214"/>
      <c r="X468" s="214"/>
      <c r="Y468" s="214"/>
      <c r="Z468" s="214"/>
      <c r="AA468" s="214"/>
      <c r="AB468" s="214"/>
      <c r="AC468" s="214"/>
      <c r="AD468" s="214"/>
      <c r="AE468" s="214"/>
      <c r="AF468" s="214"/>
      <c r="AG468" s="214"/>
      <c r="AH468" s="214"/>
      <c r="AI468" s="214"/>
      <c r="AJ468" s="214"/>
      <c r="AK468" s="214"/>
      <c r="AL468" s="214"/>
      <c r="AM468" s="214"/>
      <c r="AN468" s="214"/>
      <c r="AO468" s="214"/>
      <c r="AP468" s="214"/>
    </row>
    <row r="469" ht="14.25" customHeight="1">
      <c r="A469" s="214"/>
      <c r="B469" s="214"/>
      <c r="C469" s="214"/>
      <c r="D469" s="214"/>
      <c r="E469" s="214"/>
      <c r="F469" s="214"/>
      <c r="G469" s="214"/>
      <c r="H469" s="214"/>
      <c r="I469" s="214"/>
      <c r="J469" s="214"/>
      <c r="K469" s="214"/>
      <c r="L469" s="214"/>
      <c r="M469" s="214"/>
      <c r="N469" s="214"/>
      <c r="O469" s="214"/>
      <c r="P469" s="214"/>
      <c r="Q469" s="214"/>
      <c r="R469" s="214"/>
      <c r="S469" s="214"/>
      <c r="T469" s="214"/>
      <c r="U469" s="214"/>
      <c r="V469" s="214"/>
      <c r="W469" s="214"/>
      <c r="X469" s="214"/>
      <c r="Y469" s="214"/>
      <c r="Z469" s="214"/>
      <c r="AA469" s="214"/>
      <c r="AB469" s="214"/>
      <c r="AC469" s="214"/>
      <c r="AD469" s="214"/>
      <c r="AE469" s="214"/>
      <c r="AF469" s="214"/>
      <c r="AG469" s="214"/>
      <c r="AH469" s="214"/>
      <c r="AI469" s="214"/>
      <c r="AJ469" s="214"/>
      <c r="AK469" s="214"/>
      <c r="AL469" s="214"/>
      <c r="AM469" s="214"/>
      <c r="AN469" s="214"/>
      <c r="AO469" s="214"/>
      <c r="AP469" s="214"/>
    </row>
    <row r="470" ht="14.25" customHeight="1">
      <c r="A470" s="214"/>
      <c r="B470" s="214"/>
      <c r="C470" s="214"/>
      <c r="D470" s="214"/>
      <c r="E470" s="214"/>
      <c r="F470" s="214"/>
      <c r="G470" s="214"/>
      <c r="H470" s="214"/>
      <c r="I470" s="214"/>
      <c r="J470" s="214"/>
      <c r="K470" s="214"/>
      <c r="L470" s="214"/>
      <c r="M470" s="214"/>
      <c r="N470" s="214"/>
      <c r="O470" s="214"/>
      <c r="P470" s="214"/>
      <c r="Q470" s="214"/>
      <c r="R470" s="214"/>
      <c r="S470" s="214"/>
      <c r="T470" s="214"/>
      <c r="U470" s="214"/>
      <c r="V470" s="214"/>
      <c r="W470" s="214"/>
      <c r="X470" s="214"/>
      <c r="Y470" s="214"/>
      <c r="Z470" s="214"/>
      <c r="AA470" s="214"/>
      <c r="AB470" s="214"/>
      <c r="AC470" s="214"/>
      <c r="AD470" s="214"/>
      <c r="AE470" s="214"/>
      <c r="AF470" s="214"/>
      <c r="AG470" s="214"/>
      <c r="AH470" s="214"/>
      <c r="AI470" s="214"/>
      <c r="AJ470" s="214"/>
      <c r="AK470" s="214"/>
      <c r="AL470" s="214"/>
      <c r="AM470" s="214"/>
      <c r="AN470" s="214"/>
      <c r="AO470" s="214"/>
      <c r="AP470" s="214"/>
    </row>
    <row r="471" ht="14.25" customHeight="1">
      <c r="A471" s="214"/>
      <c r="B471" s="214"/>
      <c r="C471" s="214"/>
      <c r="D471" s="214"/>
      <c r="E471" s="214"/>
      <c r="F471" s="214"/>
      <c r="G471" s="214"/>
      <c r="H471" s="214"/>
      <c r="I471" s="214"/>
      <c r="J471" s="214"/>
      <c r="K471" s="214"/>
      <c r="L471" s="214"/>
      <c r="M471" s="214"/>
      <c r="N471" s="214"/>
      <c r="O471" s="214"/>
      <c r="P471" s="214"/>
      <c r="Q471" s="214"/>
      <c r="R471" s="214"/>
      <c r="S471" s="214"/>
      <c r="T471" s="214"/>
      <c r="U471" s="214"/>
      <c r="V471" s="214"/>
      <c r="W471" s="214"/>
      <c r="X471" s="214"/>
      <c r="Y471" s="214"/>
      <c r="Z471" s="214"/>
      <c r="AA471" s="214"/>
      <c r="AB471" s="214"/>
      <c r="AC471" s="214"/>
      <c r="AD471" s="214"/>
      <c r="AE471" s="214"/>
      <c r="AF471" s="214"/>
      <c r="AG471" s="214"/>
      <c r="AH471" s="214"/>
      <c r="AI471" s="214"/>
      <c r="AJ471" s="214"/>
      <c r="AK471" s="214"/>
      <c r="AL471" s="214"/>
      <c r="AM471" s="214"/>
      <c r="AN471" s="214"/>
      <c r="AO471" s="214"/>
      <c r="AP471" s="214"/>
    </row>
    <row r="472" ht="14.25" customHeight="1">
      <c r="A472" s="214"/>
      <c r="B472" s="214"/>
      <c r="C472" s="214"/>
      <c r="D472" s="214"/>
      <c r="E472" s="214"/>
      <c r="F472" s="214"/>
      <c r="G472" s="214"/>
      <c r="H472" s="214"/>
      <c r="I472" s="214"/>
      <c r="J472" s="214"/>
      <c r="K472" s="214"/>
      <c r="L472" s="214"/>
      <c r="M472" s="214"/>
      <c r="N472" s="214"/>
      <c r="O472" s="214"/>
      <c r="P472" s="214"/>
      <c r="Q472" s="214"/>
      <c r="R472" s="214"/>
      <c r="S472" s="214"/>
      <c r="T472" s="214"/>
      <c r="U472" s="214"/>
      <c r="V472" s="214"/>
      <c r="W472" s="214"/>
      <c r="X472" s="214"/>
      <c r="Y472" s="214"/>
      <c r="Z472" s="214"/>
      <c r="AA472" s="214"/>
      <c r="AB472" s="214"/>
      <c r="AC472" s="214"/>
      <c r="AD472" s="214"/>
      <c r="AE472" s="214"/>
      <c r="AF472" s="214"/>
      <c r="AG472" s="214"/>
      <c r="AH472" s="214"/>
      <c r="AI472" s="214"/>
      <c r="AJ472" s="214"/>
      <c r="AK472" s="214"/>
      <c r="AL472" s="214"/>
      <c r="AM472" s="214"/>
      <c r="AN472" s="214"/>
      <c r="AO472" s="214"/>
      <c r="AP472" s="214"/>
    </row>
    <row r="473" ht="14.25" customHeight="1">
      <c r="A473" s="214"/>
      <c r="B473" s="214"/>
      <c r="C473" s="214"/>
      <c r="D473" s="214"/>
      <c r="E473" s="214"/>
      <c r="F473" s="214"/>
      <c r="G473" s="214"/>
      <c r="H473" s="214"/>
      <c r="I473" s="214"/>
      <c r="J473" s="214"/>
      <c r="K473" s="214"/>
      <c r="L473" s="214"/>
      <c r="M473" s="214"/>
      <c r="N473" s="214"/>
      <c r="O473" s="214"/>
      <c r="P473" s="214"/>
      <c r="Q473" s="214"/>
      <c r="R473" s="214"/>
      <c r="S473" s="214"/>
      <c r="T473" s="214"/>
      <c r="U473" s="214"/>
      <c r="V473" s="214"/>
      <c r="W473" s="214"/>
      <c r="X473" s="214"/>
      <c r="Y473" s="214"/>
      <c r="Z473" s="214"/>
      <c r="AA473" s="214"/>
      <c r="AB473" s="214"/>
      <c r="AC473" s="214"/>
      <c r="AD473" s="214"/>
      <c r="AE473" s="214"/>
      <c r="AF473" s="214"/>
      <c r="AG473" s="214"/>
      <c r="AH473" s="214"/>
      <c r="AI473" s="214"/>
      <c r="AJ473" s="214"/>
      <c r="AK473" s="214"/>
      <c r="AL473" s="214"/>
      <c r="AM473" s="214"/>
      <c r="AN473" s="214"/>
      <c r="AO473" s="214"/>
      <c r="AP473" s="214"/>
    </row>
    <row r="474" ht="14.25" customHeight="1">
      <c r="A474" s="214"/>
      <c r="B474" s="214"/>
      <c r="C474" s="214"/>
      <c r="D474" s="214"/>
      <c r="E474" s="214"/>
      <c r="F474" s="214"/>
      <c r="G474" s="214"/>
      <c r="H474" s="214"/>
      <c r="I474" s="214"/>
      <c r="J474" s="214"/>
      <c r="K474" s="214"/>
      <c r="L474" s="214"/>
      <c r="M474" s="214"/>
      <c r="N474" s="214"/>
      <c r="O474" s="214"/>
      <c r="P474" s="214"/>
      <c r="Q474" s="214"/>
      <c r="R474" s="214"/>
      <c r="S474" s="214"/>
      <c r="T474" s="214"/>
      <c r="U474" s="214"/>
      <c r="V474" s="214"/>
      <c r="W474" s="214"/>
      <c r="X474" s="214"/>
      <c r="Y474" s="214"/>
      <c r="Z474" s="214"/>
      <c r="AA474" s="214"/>
      <c r="AB474" s="214"/>
      <c r="AC474" s="214"/>
      <c r="AD474" s="214"/>
      <c r="AE474" s="214"/>
      <c r="AF474" s="214"/>
      <c r="AG474" s="214"/>
      <c r="AH474" s="214"/>
      <c r="AI474" s="214"/>
      <c r="AJ474" s="214"/>
      <c r="AK474" s="214"/>
      <c r="AL474" s="214"/>
      <c r="AM474" s="214"/>
      <c r="AN474" s="214"/>
      <c r="AO474" s="214"/>
      <c r="AP474" s="214"/>
    </row>
    <row r="475" ht="14.25" customHeight="1">
      <c r="A475" s="214"/>
      <c r="B475" s="214"/>
      <c r="C475" s="214"/>
      <c r="D475" s="214"/>
      <c r="E475" s="214"/>
      <c r="F475" s="214"/>
      <c r="G475" s="214"/>
      <c r="H475" s="214"/>
      <c r="I475" s="214"/>
      <c r="J475" s="214"/>
      <c r="K475" s="214"/>
      <c r="L475" s="214"/>
      <c r="M475" s="214"/>
      <c r="N475" s="214"/>
      <c r="O475" s="214"/>
      <c r="P475" s="214"/>
      <c r="Q475" s="214"/>
      <c r="R475" s="214"/>
      <c r="S475" s="214"/>
      <c r="T475" s="214"/>
      <c r="U475" s="214"/>
      <c r="V475" s="214"/>
      <c r="W475" s="214"/>
      <c r="X475" s="214"/>
      <c r="Y475" s="214"/>
      <c r="Z475" s="214"/>
      <c r="AA475" s="214"/>
      <c r="AB475" s="214"/>
      <c r="AC475" s="214"/>
      <c r="AD475" s="214"/>
      <c r="AE475" s="214"/>
      <c r="AF475" s="214"/>
      <c r="AG475" s="214"/>
      <c r="AH475" s="214"/>
      <c r="AI475" s="214"/>
      <c r="AJ475" s="214"/>
      <c r="AK475" s="214"/>
      <c r="AL475" s="214"/>
      <c r="AM475" s="214"/>
      <c r="AN475" s="214"/>
      <c r="AO475" s="214"/>
      <c r="AP475" s="214"/>
    </row>
    <row r="476" ht="14.25" customHeight="1">
      <c r="A476" s="214"/>
      <c r="B476" s="214"/>
      <c r="C476" s="214"/>
      <c r="D476" s="214"/>
      <c r="E476" s="214"/>
      <c r="F476" s="214"/>
      <c r="G476" s="214"/>
      <c r="H476" s="214"/>
      <c r="I476" s="214"/>
      <c r="J476" s="214"/>
      <c r="K476" s="214"/>
      <c r="L476" s="214"/>
      <c r="M476" s="214"/>
      <c r="N476" s="214"/>
      <c r="O476" s="214"/>
      <c r="P476" s="214"/>
      <c r="Q476" s="214"/>
      <c r="R476" s="214"/>
      <c r="S476" s="214"/>
      <c r="T476" s="214"/>
      <c r="U476" s="214"/>
      <c r="V476" s="214"/>
      <c r="W476" s="214"/>
      <c r="X476" s="214"/>
      <c r="Y476" s="214"/>
      <c r="Z476" s="214"/>
      <c r="AA476" s="214"/>
      <c r="AB476" s="214"/>
      <c r="AC476" s="214"/>
      <c r="AD476" s="214"/>
      <c r="AE476" s="214"/>
      <c r="AF476" s="214"/>
      <c r="AG476" s="214"/>
      <c r="AH476" s="214"/>
      <c r="AI476" s="214"/>
      <c r="AJ476" s="214"/>
      <c r="AK476" s="214"/>
      <c r="AL476" s="214"/>
      <c r="AM476" s="214"/>
      <c r="AN476" s="214"/>
      <c r="AO476" s="214"/>
      <c r="AP476" s="214"/>
    </row>
    <row r="477" ht="14.25" customHeight="1">
      <c r="A477" s="214"/>
      <c r="B477" s="214"/>
      <c r="C477" s="214"/>
      <c r="D477" s="214"/>
      <c r="E477" s="214"/>
      <c r="F477" s="214"/>
      <c r="G477" s="214"/>
      <c r="H477" s="214"/>
      <c r="I477" s="214"/>
      <c r="J477" s="214"/>
      <c r="K477" s="214"/>
      <c r="L477" s="214"/>
      <c r="M477" s="214"/>
      <c r="N477" s="214"/>
      <c r="O477" s="214"/>
      <c r="P477" s="214"/>
      <c r="Q477" s="214"/>
      <c r="R477" s="214"/>
      <c r="S477" s="214"/>
      <c r="T477" s="214"/>
      <c r="U477" s="214"/>
      <c r="V477" s="214"/>
      <c r="W477" s="214"/>
      <c r="X477" s="214"/>
      <c r="Y477" s="214"/>
      <c r="Z477" s="214"/>
      <c r="AA477" s="214"/>
      <c r="AB477" s="214"/>
      <c r="AC477" s="214"/>
      <c r="AD477" s="214"/>
      <c r="AE477" s="214"/>
      <c r="AF477" s="214"/>
      <c r="AG477" s="214"/>
      <c r="AH477" s="214"/>
      <c r="AI477" s="214"/>
      <c r="AJ477" s="214"/>
      <c r="AK477" s="214"/>
      <c r="AL477" s="214"/>
      <c r="AM477" s="214"/>
      <c r="AN477" s="214"/>
      <c r="AO477" s="214"/>
      <c r="AP477" s="214"/>
    </row>
    <row r="478" ht="14.25" customHeight="1">
      <c r="A478" s="214"/>
      <c r="B478" s="214"/>
      <c r="C478" s="214"/>
      <c r="D478" s="214"/>
      <c r="E478" s="214"/>
      <c r="F478" s="214"/>
      <c r="G478" s="214"/>
      <c r="H478" s="214"/>
      <c r="I478" s="214"/>
      <c r="J478" s="214"/>
      <c r="K478" s="214"/>
      <c r="L478" s="214"/>
      <c r="M478" s="214"/>
      <c r="N478" s="214"/>
      <c r="O478" s="214"/>
      <c r="P478" s="214"/>
      <c r="Q478" s="214"/>
      <c r="R478" s="214"/>
      <c r="S478" s="214"/>
      <c r="T478" s="214"/>
      <c r="U478" s="214"/>
      <c r="V478" s="214"/>
      <c r="W478" s="214"/>
      <c r="X478" s="214"/>
      <c r="Y478" s="214"/>
      <c r="Z478" s="214"/>
      <c r="AA478" s="214"/>
      <c r="AB478" s="214"/>
      <c r="AC478" s="214"/>
      <c r="AD478" s="214"/>
      <c r="AE478" s="214"/>
      <c r="AF478" s="214"/>
      <c r="AG478" s="214"/>
      <c r="AH478" s="214"/>
      <c r="AI478" s="214"/>
      <c r="AJ478" s="214"/>
      <c r="AK478" s="214"/>
      <c r="AL478" s="214"/>
      <c r="AM478" s="214"/>
      <c r="AN478" s="214"/>
      <c r="AO478" s="214"/>
      <c r="AP478" s="214"/>
    </row>
    <row r="479" ht="14.25" customHeight="1">
      <c r="A479" s="214"/>
      <c r="B479" s="214"/>
      <c r="C479" s="214"/>
      <c r="D479" s="214"/>
      <c r="E479" s="214"/>
      <c r="F479" s="214"/>
      <c r="G479" s="214"/>
      <c r="H479" s="214"/>
      <c r="I479" s="214"/>
      <c r="J479" s="214"/>
      <c r="K479" s="214"/>
      <c r="L479" s="214"/>
      <c r="M479" s="214"/>
      <c r="N479" s="214"/>
      <c r="O479" s="214"/>
      <c r="P479" s="214"/>
      <c r="Q479" s="214"/>
      <c r="R479" s="214"/>
      <c r="S479" s="214"/>
      <c r="T479" s="214"/>
      <c r="U479" s="214"/>
      <c r="V479" s="214"/>
      <c r="W479" s="214"/>
      <c r="X479" s="214"/>
      <c r="Y479" s="214"/>
      <c r="Z479" s="214"/>
      <c r="AA479" s="214"/>
      <c r="AB479" s="214"/>
      <c r="AC479" s="214"/>
      <c r="AD479" s="214"/>
      <c r="AE479" s="214"/>
      <c r="AF479" s="214"/>
      <c r="AG479" s="214"/>
      <c r="AH479" s="214"/>
      <c r="AI479" s="214"/>
      <c r="AJ479" s="214"/>
      <c r="AK479" s="214"/>
      <c r="AL479" s="214"/>
      <c r="AM479" s="214"/>
      <c r="AN479" s="214"/>
      <c r="AO479" s="214"/>
      <c r="AP479" s="214"/>
    </row>
    <row r="480" ht="14.25" customHeight="1">
      <c r="A480" s="214"/>
      <c r="B480" s="214"/>
      <c r="C480" s="214"/>
      <c r="D480" s="214"/>
      <c r="E480" s="214"/>
      <c r="F480" s="214"/>
      <c r="G480" s="214"/>
      <c r="H480" s="214"/>
      <c r="I480" s="214"/>
      <c r="J480" s="214"/>
      <c r="K480" s="214"/>
      <c r="L480" s="214"/>
      <c r="M480" s="214"/>
      <c r="N480" s="214"/>
      <c r="O480" s="214"/>
      <c r="P480" s="214"/>
      <c r="Q480" s="214"/>
      <c r="R480" s="214"/>
      <c r="S480" s="214"/>
      <c r="T480" s="214"/>
      <c r="U480" s="214"/>
      <c r="V480" s="214"/>
      <c r="W480" s="214"/>
      <c r="X480" s="214"/>
      <c r="Y480" s="214"/>
      <c r="Z480" s="214"/>
      <c r="AA480" s="214"/>
      <c r="AB480" s="214"/>
      <c r="AC480" s="214"/>
      <c r="AD480" s="214"/>
      <c r="AE480" s="214"/>
      <c r="AF480" s="214"/>
      <c r="AG480" s="214"/>
      <c r="AH480" s="214"/>
      <c r="AI480" s="214"/>
      <c r="AJ480" s="214"/>
      <c r="AK480" s="214"/>
      <c r="AL480" s="214"/>
      <c r="AM480" s="214"/>
      <c r="AN480" s="214"/>
      <c r="AO480" s="214"/>
      <c r="AP480" s="214"/>
    </row>
    <row r="481" ht="14.25" customHeight="1">
      <c r="A481" s="214"/>
      <c r="B481" s="214"/>
      <c r="C481" s="214"/>
      <c r="D481" s="214"/>
      <c r="E481" s="214"/>
      <c r="F481" s="214"/>
      <c r="G481" s="214"/>
      <c r="H481" s="214"/>
      <c r="I481" s="214"/>
      <c r="J481" s="214"/>
      <c r="K481" s="214"/>
      <c r="L481" s="214"/>
      <c r="M481" s="214"/>
      <c r="N481" s="214"/>
      <c r="O481" s="214"/>
      <c r="P481" s="214"/>
      <c r="Q481" s="214"/>
      <c r="R481" s="214"/>
      <c r="S481" s="214"/>
      <c r="T481" s="214"/>
      <c r="U481" s="214"/>
      <c r="V481" s="214"/>
      <c r="W481" s="214"/>
      <c r="X481" s="214"/>
      <c r="Y481" s="214"/>
      <c r="Z481" s="214"/>
      <c r="AA481" s="214"/>
      <c r="AB481" s="214"/>
      <c r="AC481" s="214"/>
      <c r="AD481" s="214"/>
      <c r="AE481" s="214"/>
      <c r="AF481" s="214"/>
      <c r="AG481" s="214"/>
      <c r="AH481" s="214"/>
      <c r="AI481" s="214"/>
      <c r="AJ481" s="214"/>
      <c r="AK481" s="214"/>
      <c r="AL481" s="214"/>
      <c r="AM481" s="214"/>
      <c r="AN481" s="214"/>
      <c r="AO481" s="214"/>
      <c r="AP481" s="214"/>
    </row>
    <row r="482" ht="14.25" customHeight="1">
      <c r="A482" s="214"/>
      <c r="B482" s="214"/>
      <c r="C482" s="214"/>
      <c r="D482" s="214"/>
      <c r="E482" s="214"/>
      <c r="F482" s="214"/>
      <c r="G482" s="214"/>
      <c r="H482" s="214"/>
      <c r="I482" s="214"/>
      <c r="J482" s="214"/>
      <c r="K482" s="214"/>
      <c r="L482" s="214"/>
      <c r="M482" s="214"/>
      <c r="N482" s="214"/>
      <c r="O482" s="214"/>
      <c r="P482" s="214"/>
      <c r="Q482" s="214"/>
      <c r="R482" s="214"/>
      <c r="S482" s="214"/>
      <c r="T482" s="214"/>
      <c r="U482" s="214"/>
      <c r="V482" s="214"/>
      <c r="W482" s="214"/>
      <c r="X482" s="214"/>
      <c r="Y482" s="214"/>
      <c r="Z482" s="214"/>
      <c r="AA482" s="214"/>
      <c r="AB482" s="214"/>
      <c r="AC482" s="214"/>
      <c r="AD482" s="214"/>
      <c r="AE482" s="214"/>
      <c r="AF482" s="214"/>
      <c r="AG482" s="214"/>
      <c r="AH482" s="214"/>
      <c r="AI482" s="214"/>
      <c r="AJ482" s="214"/>
      <c r="AK482" s="214"/>
      <c r="AL482" s="214"/>
      <c r="AM482" s="214"/>
      <c r="AN482" s="214"/>
      <c r="AO482" s="214"/>
      <c r="AP482" s="214"/>
    </row>
    <row r="483" ht="14.25" customHeight="1">
      <c r="A483" s="214"/>
      <c r="B483" s="214"/>
      <c r="C483" s="214"/>
      <c r="D483" s="214"/>
      <c r="E483" s="214"/>
      <c r="F483" s="214"/>
      <c r="G483" s="214"/>
      <c r="H483" s="214"/>
      <c r="I483" s="214"/>
      <c r="J483" s="214"/>
      <c r="K483" s="214"/>
      <c r="L483" s="214"/>
      <c r="M483" s="214"/>
      <c r="N483" s="214"/>
      <c r="O483" s="214"/>
      <c r="P483" s="214"/>
      <c r="Q483" s="214"/>
      <c r="R483" s="214"/>
      <c r="S483" s="214"/>
      <c r="T483" s="214"/>
      <c r="U483" s="214"/>
      <c r="V483" s="214"/>
      <c r="W483" s="214"/>
      <c r="X483" s="214"/>
      <c r="Y483" s="214"/>
      <c r="Z483" s="214"/>
      <c r="AA483" s="214"/>
      <c r="AB483" s="214"/>
      <c r="AC483" s="214"/>
      <c r="AD483" s="214"/>
      <c r="AE483" s="214"/>
      <c r="AF483" s="214"/>
      <c r="AG483" s="214"/>
      <c r="AH483" s="214"/>
      <c r="AI483" s="214"/>
      <c r="AJ483" s="214"/>
      <c r="AK483" s="214"/>
      <c r="AL483" s="214"/>
      <c r="AM483" s="214"/>
      <c r="AN483" s="214"/>
      <c r="AO483" s="214"/>
      <c r="AP483" s="214"/>
    </row>
    <row r="484" ht="14.25" customHeight="1">
      <c r="A484" s="214"/>
      <c r="B484" s="214"/>
      <c r="C484" s="214"/>
      <c r="D484" s="214"/>
      <c r="E484" s="214"/>
      <c r="F484" s="214"/>
      <c r="G484" s="214"/>
      <c r="H484" s="214"/>
      <c r="I484" s="214"/>
      <c r="J484" s="214"/>
      <c r="K484" s="214"/>
      <c r="L484" s="214"/>
      <c r="M484" s="214"/>
      <c r="N484" s="214"/>
      <c r="O484" s="214"/>
      <c r="P484" s="214"/>
      <c r="Q484" s="214"/>
      <c r="R484" s="214"/>
      <c r="S484" s="214"/>
      <c r="T484" s="214"/>
      <c r="U484" s="214"/>
      <c r="V484" s="214"/>
      <c r="W484" s="214"/>
      <c r="X484" s="214"/>
      <c r="Y484" s="214"/>
      <c r="Z484" s="214"/>
      <c r="AA484" s="214"/>
      <c r="AB484" s="214"/>
      <c r="AC484" s="214"/>
      <c r="AD484" s="214"/>
      <c r="AE484" s="214"/>
      <c r="AF484" s="214"/>
      <c r="AG484" s="214"/>
      <c r="AH484" s="214"/>
      <c r="AI484" s="214"/>
      <c r="AJ484" s="214"/>
      <c r="AK484" s="214"/>
      <c r="AL484" s="214"/>
      <c r="AM484" s="214"/>
      <c r="AN484" s="214"/>
      <c r="AO484" s="214"/>
      <c r="AP484" s="214"/>
    </row>
    <row r="485" ht="14.25" customHeight="1">
      <c r="A485" s="214"/>
      <c r="B485" s="214"/>
      <c r="C485" s="214"/>
      <c r="D485" s="214"/>
      <c r="E485" s="214"/>
      <c r="F485" s="214"/>
      <c r="G485" s="214"/>
      <c r="H485" s="214"/>
      <c r="I485" s="214"/>
      <c r="J485" s="214"/>
      <c r="K485" s="214"/>
      <c r="L485" s="214"/>
      <c r="M485" s="214"/>
      <c r="N485" s="214"/>
      <c r="O485" s="214"/>
      <c r="P485" s="214"/>
      <c r="Q485" s="214"/>
      <c r="R485" s="214"/>
      <c r="S485" s="214"/>
      <c r="T485" s="214"/>
      <c r="U485" s="214"/>
      <c r="V485" s="214"/>
      <c r="W485" s="214"/>
      <c r="X485" s="214"/>
      <c r="Y485" s="214"/>
      <c r="Z485" s="214"/>
      <c r="AA485" s="214"/>
      <c r="AB485" s="214"/>
      <c r="AC485" s="214"/>
      <c r="AD485" s="214"/>
      <c r="AE485" s="214"/>
      <c r="AF485" s="214"/>
      <c r="AG485" s="214"/>
      <c r="AH485" s="214"/>
      <c r="AI485" s="214"/>
      <c r="AJ485" s="214"/>
      <c r="AK485" s="214"/>
      <c r="AL485" s="214"/>
      <c r="AM485" s="214"/>
      <c r="AN485" s="214"/>
      <c r="AO485" s="214"/>
      <c r="AP485" s="214"/>
    </row>
    <row r="486" ht="14.25" customHeight="1">
      <c r="A486" s="214"/>
      <c r="B486" s="214"/>
      <c r="C486" s="214"/>
      <c r="D486" s="214"/>
      <c r="E486" s="214"/>
      <c r="F486" s="214"/>
      <c r="G486" s="214"/>
      <c r="H486" s="214"/>
      <c r="I486" s="214"/>
      <c r="J486" s="214"/>
      <c r="K486" s="214"/>
      <c r="L486" s="214"/>
      <c r="M486" s="214"/>
      <c r="N486" s="214"/>
      <c r="O486" s="214"/>
      <c r="P486" s="214"/>
      <c r="Q486" s="214"/>
      <c r="R486" s="214"/>
      <c r="S486" s="214"/>
      <c r="T486" s="214"/>
      <c r="U486" s="214"/>
      <c r="V486" s="214"/>
      <c r="W486" s="214"/>
      <c r="X486" s="214"/>
      <c r="Y486" s="214"/>
      <c r="Z486" s="214"/>
      <c r="AA486" s="214"/>
      <c r="AB486" s="214"/>
      <c r="AC486" s="214"/>
      <c r="AD486" s="214"/>
      <c r="AE486" s="214"/>
      <c r="AF486" s="214"/>
      <c r="AG486" s="214"/>
      <c r="AH486" s="214"/>
      <c r="AI486" s="214"/>
      <c r="AJ486" s="214"/>
      <c r="AK486" s="214"/>
      <c r="AL486" s="214"/>
      <c r="AM486" s="214"/>
      <c r="AN486" s="214"/>
      <c r="AO486" s="214"/>
      <c r="AP486" s="214"/>
    </row>
    <row r="487" ht="14.25" customHeight="1">
      <c r="A487" s="214"/>
      <c r="B487" s="214"/>
      <c r="C487" s="214"/>
      <c r="D487" s="214"/>
      <c r="E487" s="214"/>
      <c r="F487" s="214"/>
      <c r="G487" s="214"/>
      <c r="H487" s="214"/>
      <c r="I487" s="214"/>
      <c r="J487" s="214"/>
      <c r="K487" s="214"/>
      <c r="L487" s="214"/>
      <c r="M487" s="214"/>
      <c r="N487" s="214"/>
      <c r="O487" s="214"/>
      <c r="P487" s="214"/>
      <c r="Q487" s="214"/>
      <c r="R487" s="214"/>
      <c r="S487" s="214"/>
      <c r="T487" s="214"/>
      <c r="U487" s="214"/>
      <c r="V487" s="214"/>
      <c r="W487" s="214"/>
      <c r="X487" s="214"/>
      <c r="Y487" s="214"/>
      <c r="Z487" s="214"/>
      <c r="AA487" s="214"/>
      <c r="AB487" s="214"/>
      <c r="AC487" s="214"/>
      <c r="AD487" s="214"/>
      <c r="AE487" s="214"/>
      <c r="AF487" s="214"/>
      <c r="AG487" s="214"/>
      <c r="AH487" s="214"/>
      <c r="AI487" s="214"/>
      <c r="AJ487" s="214"/>
      <c r="AK487" s="214"/>
      <c r="AL487" s="214"/>
      <c r="AM487" s="214"/>
      <c r="AN487" s="214"/>
      <c r="AO487" s="214"/>
      <c r="AP487" s="214"/>
    </row>
    <row r="488" ht="14.25" customHeight="1">
      <c r="A488" s="214"/>
      <c r="B488" s="214"/>
      <c r="C488" s="214"/>
      <c r="D488" s="214"/>
      <c r="E488" s="214"/>
      <c r="F488" s="214"/>
      <c r="G488" s="214"/>
      <c r="H488" s="214"/>
      <c r="I488" s="214"/>
      <c r="J488" s="214"/>
      <c r="K488" s="214"/>
      <c r="L488" s="214"/>
      <c r="M488" s="214"/>
      <c r="N488" s="214"/>
      <c r="O488" s="214"/>
      <c r="P488" s="214"/>
      <c r="Q488" s="214"/>
      <c r="R488" s="214"/>
      <c r="S488" s="214"/>
      <c r="T488" s="214"/>
      <c r="U488" s="214"/>
      <c r="V488" s="214"/>
      <c r="W488" s="214"/>
      <c r="X488" s="214"/>
      <c r="Y488" s="214"/>
      <c r="Z488" s="214"/>
      <c r="AA488" s="214"/>
      <c r="AB488" s="214"/>
      <c r="AC488" s="214"/>
      <c r="AD488" s="214"/>
      <c r="AE488" s="214"/>
      <c r="AF488" s="214"/>
      <c r="AG488" s="214"/>
      <c r="AH488" s="214"/>
      <c r="AI488" s="214"/>
      <c r="AJ488" s="214"/>
      <c r="AK488" s="214"/>
      <c r="AL488" s="214"/>
      <c r="AM488" s="214"/>
      <c r="AN488" s="214"/>
      <c r="AO488" s="214"/>
      <c r="AP488" s="214"/>
    </row>
    <row r="489" ht="14.25" customHeight="1">
      <c r="A489" s="214"/>
      <c r="B489" s="214"/>
      <c r="C489" s="214"/>
      <c r="D489" s="214"/>
      <c r="E489" s="214"/>
      <c r="F489" s="214"/>
      <c r="G489" s="214"/>
      <c r="H489" s="214"/>
      <c r="I489" s="214"/>
      <c r="J489" s="214"/>
      <c r="K489" s="214"/>
      <c r="L489" s="214"/>
      <c r="M489" s="214"/>
      <c r="N489" s="214"/>
      <c r="O489" s="214"/>
      <c r="P489" s="214"/>
      <c r="Q489" s="214"/>
      <c r="R489" s="214"/>
      <c r="S489" s="214"/>
      <c r="T489" s="214"/>
      <c r="U489" s="214"/>
      <c r="V489" s="214"/>
      <c r="W489" s="214"/>
      <c r="X489" s="214"/>
      <c r="Y489" s="214"/>
      <c r="Z489" s="214"/>
      <c r="AA489" s="214"/>
      <c r="AB489" s="214"/>
      <c r="AC489" s="214"/>
      <c r="AD489" s="214"/>
      <c r="AE489" s="214"/>
      <c r="AF489" s="214"/>
      <c r="AG489" s="214"/>
      <c r="AH489" s="214"/>
      <c r="AI489" s="214"/>
      <c r="AJ489" s="214"/>
      <c r="AK489" s="214"/>
      <c r="AL489" s="214"/>
      <c r="AM489" s="214"/>
      <c r="AN489" s="214"/>
      <c r="AO489" s="214"/>
      <c r="AP489" s="214"/>
    </row>
    <row r="490" ht="14.25" customHeight="1">
      <c r="A490" s="214"/>
      <c r="B490" s="214"/>
      <c r="C490" s="214"/>
      <c r="D490" s="214"/>
      <c r="E490" s="214"/>
      <c r="F490" s="214"/>
      <c r="G490" s="214"/>
      <c r="H490" s="214"/>
      <c r="I490" s="214"/>
      <c r="J490" s="214"/>
      <c r="K490" s="214"/>
      <c r="L490" s="214"/>
      <c r="M490" s="214"/>
      <c r="N490" s="214"/>
      <c r="O490" s="214"/>
      <c r="P490" s="214"/>
      <c r="Q490" s="214"/>
      <c r="R490" s="214"/>
      <c r="S490" s="214"/>
      <c r="T490" s="214"/>
      <c r="U490" s="214"/>
      <c r="V490" s="214"/>
      <c r="W490" s="214"/>
      <c r="X490" s="214"/>
      <c r="Y490" s="214"/>
      <c r="Z490" s="214"/>
      <c r="AA490" s="214"/>
      <c r="AB490" s="214"/>
      <c r="AC490" s="214"/>
      <c r="AD490" s="214"/>
      <c r="AE490" s="214"/>
      <c r="AF490" s="214"/>
      <c r="AG490" s="214"/>
      <c r="AH490" s="214"/>
      <c r="AI490" s="214"/>
      <c r="AJ490" s="214"/>
      <c r="AK490" s="214"/>
      <c r="AL490" s="214"/>
      <c r="AM490" s="214"/>
      <c r="AN490" s="214"/>
      <c r="AO490" s="214"/>
      <c r="AP490" s="214"/>
    </row>
    <row r="491" ht="14.25" customHeight="1">
      <c r="A491" s="214"/>
      <c r="B491" s="214"/>
      <c r="C491" s="214"/>
      <c r="D491" s="214"/>
      <c r="E491" s="214"/>
      <c r="F491" s="214"/>
      <c r="G491" s="214"/>
      <c r="H491" s="214"/>
      <c r="I491" s="214"/>
      <c r="J491" s="214"/>
      <c r="K491" s="214"/>
      <c r="L491" s="214"/>
      <c r="M491" s="214"/>
      <c r="N491" s="214"/>
      <c r="O491" s="214"/>
      <c r="P491" s="214"/>
      <c r="Q491" s="214"/>
      <c r="R491" s="214"/>
      <c r="S491" s="214"/>
      <c r="T491" s="214"/>
      <c r="U491" s="214"/>
      <c r="V491" s="214"/>
      <c r="W491" s="214"/>
      <c r="X491" s="214"/>
      <c r="Y491" s="214"/>
      <c r="Z491" s="214"/>
      <c r="AA491" s="214"/>
      <c r="AB491" s="214"/>
      <c r="AC491" s="214"/>
      <c r="AD491" s="214"/>
      <c r="AE491" s="214"/>
      <c r="AF491" s="214"/>
      <c r="AG491" s="214"/>
      <c r="AH491" s="214"/>
      <c r="AI491" s="214"/>
      <c r="AJ491" s="214"/>
      <c r="AK491" s="214"/>
      <c r="AL491" s="214"/>
      <c r="AM491" s="214"/>
      <c r="AN491" s="214"/>
      <c r="AO491" s="214"/>
      <c r="AP491" s="214"/>
    </row>
    <row r="492" ht="14.25" customHeight="1">
      <c r="A492" s="214"/>
      <c r="B492" s="214"/>
      <c r="C492" s="214"/>
      <c r="D492" s="214"/>
      <c r="E492" s="214"/>
      <c r="F492" s="214"/>
      <c r="G492" s="214"/>
      <c r="H492" s="214"/>
      <c r="I492" s="214"/>
      <c r="J492" s="214"/>
      <c r="K492" s="214"/>
      <c r="L492" s="214"/>
      <c r="M492" s="214"/>
      <c r="N492" s="214"/>
      <c r="O492" s="214"/>
      <c r="P492" s="214"/>
      <c r="Q492" s="214"/>
      <c r="R492" s="214"/>
      <c r="S492" s="214"/>
      <c r="T492" s="214"/>
      <c r="U492" s="214"/>
      <c r="V492" s="214"/>
      <c r="W492" s="214"/>
      <c r="X492" s="214"/>
      <c r="Y492" s="214"/>
      <c r="Z492" s="214"/>
      <c r="AA492" s="214"/>
      <c r="AB492" s="214"/>
      <c r="AC492" s="214"/>
      <c r="AD492" s="214"/>
      <c r="AE492" s="214"/>
      <c r="AF492" s="214"/>
      <c r="AG492" s="214"/>
      <c r="AH492" s="214"/>
      <c r="AI492" s="214"/>
      <c r="AJ492" s="214"/>
      <c r="AK492" s="214"/>
      <c r="AL492" s="214"/>
      <c r="AM492" s="214"/>
      <c r="AN492" s="214"/>
      <c r="AO492" s="214"/>
      <c r="AP492" s="214"/>
    </row>
    <row r="493" ht="14.25" customHeight="1">
      <c r="A493" s="214"/>
      <c r="B493" s="214"/>
      <c r="C493" s="214"/>
      <c r="D493" s="214"/>
      <c r="E493" s="214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214"/>
      <c r="R493" s="214"/>
      <c r="S493" s="214"/>
      <c r="T493" s="214"/>
      <c r="U493" s="214"/>
      <c r="V493" s="214"/>
      <c r="W493" s="214"/>
      <c r="X493" s="214"/>
      <c r="Y493" s="214"/>
      <c r="Z493" s="214"/>
      <c r="AA493" s="214"/>
      <c r="AB493" s="214"/>
      <c r="AC493" s="214"/>
      <c r="AD493" s="214"/>
      <c r="AE493" s="214"/>
      <c r="AF493" s="214"/>
      <c r="AG493" s="214"/>
      <c r="AH493" s="214"/>
      <c r="AI493" s="214"/>
      <c r="AJ493" s="214"/>
      <c r="AK493" s="214"/>
      <c r="AL493" s="214"/>
      <c r="AM493" s="214"/>
      <c r="AN493" s="214"/>
      <c r="AO493" s="214"/>
      <c r="AP493" s="214"/>
    </row>
    <row r="494" ht="14.25" customHeight="1">
      <c r="A494" s="214"/>
      <c r="B494" s="214"/>
      <c r="C494" s="214"/>
      <c r="D494" s="214"/>
      <c r="E494" s="214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214"/>
      <c r="R494" s="214"/>
      <c r="S494" s="214"/>
      <c r="T494" s="214"/>
      <c r="U494" s="214"/>
      <c r="V494" s="214"/>
      <c r="W494" s="214"/>
      <c r="X494" s="214"/>
      <c r="Y494" s="214"/>
      <c r="Z494" s="214"/>
      <c r="AA494" s="214"/>
      <c r="AB494" s="214"/>
      <c r="AC494" s="214"/>
      <c r="AD494" s="214"/>
      <c r="AE494" s="214"/>
      <c r="AF494" s="214"/>
      <c r="AG494" s="214"/>
      <c r="AH494" s="214"/>
      <c r="AI494" s="214"/>
      <c r="AJ494" s="214"/>
      <c r="AK494" s="214"/>
      <c r="AL494" s="214"/>
      <c r="AM494" s="214"/>
      <c r="AN494" s="214"/>
      <c r="AO494" s="214"/>
      <c r="AP494" s="214"/>
    </row>
    <row r="495" ht="14.25" customHeight="1">
      <c r="A495" s="214"/>
      <c r="B495" s="214"/>
      <c r="C495" s="214"/>
      <c r="D495" s="214"/>
      <c r="E495" s="214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214"/>
      <c r="R495" s="214"/>
      <c r="S495" s="214"/>
      <c r="T495" s="214"/>
      <c r="U495" s="214"/>
      <c r="V495" s="214"/>
      <c r="W495" s="214"/>
      <c r="X495" s="214"/>
      <c r="Y495" s="214"/>
      <c r="Z495" s="214"/>
      <c r="AA495" s="214"/>
      <c r="AB495" s="214"/>
      <c r="AC495" s="214"/>
      <c r="AD495" s="214"/>
      <c r="AE495" s="214"/>
      <c r="AF495" s="214"/>
      <c r="AG495" s="214"/>
      <c r="AH495" s="214"/>
      <c r="AI495" s="214"/>
      <c r="AJ495" s="214"/>
      <c r="AK495" s="214"/>
      <c r="AL495" s="214"/>
      <c r="AM495" s="214"/>
      <c r="AN495" s="214"/>
      <c r="AO495" s="214"/>
      <c r="AP495" s="214"/>
    </row>
    <row r="496" ht="14.25" customHeight="1">
      <c r="A496" s="214"/>
      <c r="B496" s="214"/>
      <c r="C496" s="214"/>
      <c r="D496" s="214"/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214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E496" s="214"/>
      <c r="AF496" s="214"/>
      <c r="AG496" s="214"/>
      <c r="AH496" s="214"/>
      <c r="AI496" s="214"/>
      <c r="AJ496" s="214"/>
      <c r="AK496" s="214"/>
      <c r="AL496" s="214"/>
      <c r="AM496" s="214"/>
      <c r="AN496" s="214"/>
      <c r="AO496" s="214"/>
      <c r="AP496" s="214"/>
    </row>
    <row r="497" ht="14.25" customHeight="1">
      <c r="A497" s="214"/>
      <c r="B497" s="214"/>
      <c r="C497" s="214"/>
      <c r="D497" s="214"/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214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E497" s="214"/>
      <c r="AF497" s="214"/>
      <c r="AG497" s="214"/>
      <c r="AH497" s="214"/>
      <c r="AI497" s="214"/>
      <c r="AJ497" s="214"/>
      <c r="AK497" s="214"/>
      <c r="AL497" s="214"/>
      <c r="AM497" s="214"/>
      <c r="AN497" s="214"/>
      <c r="AO497" s="214"/>
      <c r="AP497" s="214"/>
    </row>
    <row r="498" ht="14.25" customHeight="1">
      <c r="A498" s="214"/>
      <c r="B498" s="214"/>
      <c r="C498" s="214"/>
      <c r="D498" s="214"/>
      <c r="E498" s="214"/>
      <c r="F498" s="214"/>
      <c r="G498" s="214"/>
      <c r="H498" s="214"/>
      <c r="I498" s="214"/>
      <c r="J498" s="214"/>
      <c r="K498" s="214"/>
      <c r="L498" s="214"/>
      <c r="M498" s="214"/>
      <c r="N498" s="214"/>
      <c r="O498" s="214"/>
      <c r="P498" s="214"/>
      <c r="Q498" s="214"/>
      <c r="R498" s="214"/>
      <c r="S498" s="214"/>
      <c r="T498" s="214"/>
      <c r="U498" s="214"/>
      <c r="V498" s="214"/>
      <c r="W498" s="214"/>
      <c r="X498" s="214"/>
      <c r="Y498" s="214"/>
      <c r="Z498" s="214"/>
      <c r="AA498" s="214"/>
      <c r="AB498" s="214"/>
      <c r="AC498" s="214"/>
      <c r="AD498" s="214"/>
      <c r="AE498" s="214"/>
      <c r="AF498" s="214"/>
      <c r="AG498" s="214"/>
      <c r="AH498" s="214"/>
      <c r="AI498" s="214"/>
      <c r="AJ498" s="214"/>
      <c r="AK498" s="214"/>
      <c r="AL498" s="214"/>
      <c r="AM498" s="214"/>
      <c r="AN498" s="214"/>
      <c r="AO498" s="214"/>
      <c r="AP498" s="214"/>
    </row>
    <row r="499" ht="14.25" customHeight="1">
      <c r="A499" s="214"/>
      <c r="B499" s="214"/>
      <c r="C499" s="214"/>
      <c r="D499" s="214"/>
      <c r="E499" s="214"/>
      <c r="F499" s="214"/>
      <c r="G499" s="214"/>
      <c r="H499" s="214"/>
      <c r="I499" s="214"/>
      <c r="J499" s="214"/>
      <c r="K499" s="214"/>
      <c r="L499" s="214"/>
      <c r="M499" s="214"/>
      <c r="N499" s="214"/>
      <c r="O499" s="214"/>
      <c r="P499" s="214"/>
      <c r="Q499" s="214"/>
      <c r="R499" s="214"/>
      <c r="S499" s="214"/>
      <c r="T499" s="214"/>
      <c r="U499" s="214"/>
      <c r="V499" s="214"/>
      <c r="W499" s="214"/>
      <c r="X499" s="214"/>
      <c r="Y499" s="214"/>
      <c r="Z499" s="214"/>
      <c r="AA499" s="214"/>
      <c r="AB499" s="214"/>
      <c r="AC499" s="214"/>
      <c r="AD499" s="214"/>
      <c r="AE499" s="214"/>
      <c r="AF499" s="214"/>
      <c r="AG499" s="214"/>
      <c r="AH499" s="214"/>
      <c r="AI499" s="214"/>
      <c r="AJ499" s="214"/>
      <c r="AK499" s="214"/>
      <c r="AL499" s="214"/>
      <c r="AM499" s="214"/>
      <c r="AN499" s="214"/>
      <c r="AO499" s="214"/>
      <c r="AP499" s="214"/>
    </row>
    <row r="500" ht="14.25" customHeight="1">
      <c r="A500" s="214"/>
      <c r="B500" s="214"/>
      <c r="C500" s="214"/>
      <c r="D500" s="214"/>
      <c r="E500" s="214"/>
      <c r="F500" s="214"/>
      <c r="G500" s="214"/>
      <c r="H500" s="214"/>
      <c r="I500" s="214"/>
      <c r="J500" s="214"/>
      <c r="K500" s="214"/>
      <c r="L500" s="214"/>
      <c r="M500" s="214"/>
      <c r="N500" s="214"/>
      <c r="O500" s="214"/>
      <c r="P500" s="214"/>
      <c r="Q500" s="214"/>
      <c r="R500" s="214"/>
      <c r="S500" s="214"/>
      <c r="T500" s="214"/>
      <c r="U500" s="214"/>
      <c r="V500" s="214"/>
      <c r="W500" s="214"/>
      <c r="X500" s="214"/>
      <c r="Y500" s="214"/>
      <c r="Z500" s="214"/>
      <c r="AA500" s="214"/>
      <c r="AB500" s="214"/>
      <c r="AC500" s="214"/>
      <c r="AD500" s="214"/>
      <c r="AE500" s="214"/>
      <c r="AF500" s="214"/>
      <c r="AG500" s="214"/>
      <c r="AH500" s="214"/>
      <c r="AI500" s="214"/>
      <c r="AJ500" s="214"/>
      <c r="AK500" s="214"/>
      <c r="AL500" s="214"/>
      <c r="AM500" s="214"/>
      <c r="AN500" s="214"/>
      <c r="AO500" s="214"/>
      <c r="AP500" s="214"/>
    </row>
    <row r="501" ht="14.25" customHeight="1">
      <c r="A501" s="214"/>
      <c r="B501" s="214"/>
      <c r="C501" s="214"/>
      <c r="D501" s="214"/>
      <c r="E501" s="214"/>
      <c r="F501" s="214"/>
      <c r="G501" s="214"/>
      <c r="H501" s="214"/>
      <c r="I501" s="214"/>
      <c r="J501" s="214"/>
      <c r="K501" s="214"/>
      <c r="L501" s="214"/>
      <c r="M501" s="214"/>
      <c r="N501" s="214"/>
      <c r="O501" s="214"/>
      <c r="P501" s="214"/>
      <c r="Q501" s="214"/>
      <c r="R501" s="214"/>
      <c r="S501" s="214"/>
      <c r="T501" s="214"/>
      <c r="U501" s="214"/>
      <c r="V501" s="214"/>
      <c r="W501" s="214"/>
      <c r="X501" s="214"/>
      <c r="Y501" s="214"/>
      <c r="Z501" s="214"/>
      <c r="AA501" s="214"/>
      <c r="AB501" s="214"/>
      <c r="AC501" s="214"/>
      <c r="AD501" s="214"/>
      <c r="AE501" s="214"/>
      <c r="AF501" s="214"/>
      <c r="AG501" s="214"/>
      <c r="AH501" s="214"/>
      <c r="AI501" s="214"/>
      <c r="AJ501" s="214"/>
      <c r="AK501" s="214"/>
      <c r="AL501" s="214"/>
      <c r="AM501" s="214"/>
      <c r="AN501" s="214"/>
      <c r="AO501" s="214"/>
      <c r="AP501" s="214"/>
    </row>
    <row r="502" ht="14.25" customHeight="1">
      <c r="A502" s="214"/>
      <c r="B502" s="214"/>
      <c r="C502" s="214"/>
      <c r="D502" s="214"/>
      <c r="E502" s="214"/>
      <c r="F502" s="214"/>
      <c r="G502" s="214"/>
      <c r="H502" s="214"/>
      <c r="I502" s="214"/>
      <c r="J502" s="214"/>
      <c r="K502" s="214"/>
      <c r="L502" s="214"/>
      <c r="M502" s="214"/>
      <c r="N502" s="214"/>
      <c r="O502" s="214"/>
      <c r="P502" s="214"/>
      <c r="Q502" s="214"/>
      <c r="R502" s="214"/>
      <c r="S502" s="214"/>
      <c r="T502" s="214"/>
      <c r="U502" s="214"/>
      <c r="V502" s="214"/>
      <c r="W502" s="214"/>
      <c r="X502" s="214"/>
      <c r="Y502" s="214"/>
      <c r="Z502" s="214"/>
      <c r="AA502" s="214"/>
      <c r="AB502" s="214"/>
      <c r="AC502" s="214"/>
      <c r="AD502" s="214"/>
      <c r="AE502" s="214"/>
      <c r="AF502" s="214"/>
      <c r="AG502" s="214"/>
      <c r="AH502" s="214"/>
      <c r="AI502" s="214"/>
      <c r="AJ502" s="214"/>
      <c r="AK502" s="214"/>
      <c r="AL502" s="214"/>
      <c r="AM502" s="214"/>
      <c r="AN502" s="214"/>
      <c r="AO502" s="214"/>
      <c r="AP502" s="214"/>
    </row>
    <row r="503" ht="14.25" customHeight="1">
      <c r="A503" s="214"/>
      <c r="B503" s="214"/>
      <c r="C503" s="214"/>
      <c r="D503" s="214"/>
      <c r="E503" s="214"/>
      <c r="F503" s="214"/>
      <c r="G503" s="214"/>
      <c r="H503" s="214"/>
      <c r="I503" s="214"/>
      <c r="J503" s="214"/>
      <c r="K503" s="214"/>
      <c r="L503" s="214"/>
      <c r="M503" s="214"/>
      <c r="N503" s="214"/>
      <c r="O503" s="214"/>
      <c r="P503" s="214"/>
      <c r="Q503" s="214"/>
      <c r="R503" s="214"/>
      <c r="S503" s="214"/>
      <c r="T503" s="214"/>
      <c r="U503" s="214"/>
      <c r="V503" s="214"/>
      <c r="W503" s="214"/>
      <c r="X503" s="214"/>
      <c r="Y503" s="214"/>
      <c r="Z503" s="214"/>
      <c r="AA503" s="214"/>
      <c r="AB503" s="214"/>
      <c r="AC503" s="214"/>
      <c r="AD503" s="214"/>
      <c r="AE503" s="214"/>
      <c r="AF503" s="214"/>
      <c r="AG503" s="214"/>
      <c r="AH503" s="214"/>
      <c r="AI503" s="214"/>
      <c r="AJ503" s="214"/>
      <c r="AK503" s="214"/>
      <c r="AL503" s="214"/>
      <c r="AM503" s="214"/>
      <c r="AN503" s="214"/>
      <c r="AO503" s="214"/>
      <c r="AP503" s="214"/>
    </row>
    <row r="504" ht="14.25" customHeight="1">
      <c r="A504" s="214"/>
      <c r="B504" s="214"/>
      <c r="C504" s="214"/>
      <c r="D504" s="214"/>
      <c r="E504" s="214"/>
      <c r="F504" s="214"/>
      <c r="G504" s="214"/>
      <c r="H504" s="214"/>
      <c r="I504" s="214"/>
      <c r="J504" s="214"/>
      <c r="K504" s="214"/>
      <c r="L504" s="214"/>
      <c r="M504" s="214"/>
      <c r="N504" s="214"/>
      <c r="O504" s="214"/>
      <c r="P504" s="214"/>
      <c r="Q504" s="214"/>
      <c r="R504" s="214"/>
      <c r="S504" s="214"/>
      <c r="T504" s="214"/>
      <c r="U504" s="214"/>
      <c r="V504" s="214"/>
      <c r="W504" s="214"/>
      <c r="X504" s="214"/>
      <c r="Y504" s="214"/>
      <c r="Z504" s="214"/>
      <c r="AA504" s="214"/>
      <c r="AB504" s="214"/>
      <c r="AC504" s="214"/>
      <c r="AD504" s="214"/>
      <c r="AE504" s="214"/>
      <c r="AF504" s="214"/>
      <c r="AG504" s="214"/>
      <c r="AH504" s="214"/>
      <c r="AI504" s="214"/>
      <c r="AJ504" s="214"/>
      <c r="AK504" s="214"/>
      <c r="AL504" s="214"/>
      <c r="AM504" s="214"/>
      <c r="AN504" s="214"/>
      <c r="AO504" s="214"/>
      <c r="AP504" s="214"/>
    </row>
    <row r="505" ht="14.25" customHeight="1">
      <c r="A505" s="214"/>
      <c r="B505" s="214"/>
      <c r="C505" s="214"/>
      <c r="D505" s="214"/>
      <c r="E505" s="214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214"/>
      <c r="R505" s="214"/>
      <c r="S505" s="214"/>
      <c r="T505" s="214"/>
      <c r="U505" s="214"/>
      <c r="V505" s="214"/>
      <c r="W505" s="214"/>
      <c r="X505" s="214"/>
      <c r="Y505" s="214"/>
      <c r="Z505" s="214"/>
      <c r="AA505" s="214"/>
      <c r="AB505" s="214"/>
      <c r="AC505" s="214"/>
      <c r="AD505" s="214"/>
      <c r="AE505" s="214"/>
      <c r="AF505" s="214"/>
      <c r="AG505" s="214"/>
      <c r="AH505" s="214"/>
      <c r="AI505" s="214"/>
      <c r="AJ505" s="214"/>
      <c r="AK505" s="214"/>
      <c r="AL505" s="214"/>
      <c r="AM505" s="214"/>
      <c r="AN505" s="214"/>
      <c r="AO505" s="214"/>
      <c r="AP505" s="214"/>
    </row>
    <row r="506" ht="14.25" customHeight="1">
      <c r="A506" s="214"/>
      <c r="B506" s="214"/>
      <c r="C506" s="214"/>
      <c r="D506" s="214"/>
      <c r="E506" s="214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214"/>
      <c r="R506" s="214"/>
      <c r="S506" s="214"/>
      <c r="T506" s="214"/>
      <c r="U506" s="214"/>
      <c r="V506" s="214"/>
      <c r="W506" s="214"/>
      <c r="X506" s="214"/>
      <c r="Y506" s="214"/>
      <c r="Z506" s="214"/>
      <c r="AA506" s="214"/>
      <c r="AB506" s="214"/>
      <c r="AC506" s="214"/>
      <c r="AD506" s="214"/>
      <c r="AE506" s="214"/>
      <c r="AF506" s="214"/>
      <c r="AG506" s="214"/>
      <c r="AH506" s="214"/>
      <c r="AI506" s="214"/>
      <c r="AJ506" s="214"/>
      <c r="AK506" s="214"/>
      <c r="AL506" s="214"/>
      <c r="AM506" s="214"/>
      <c r="AN506" s="214"/>
      <c r="AO506" s="214"/>
      <c r="AP506" s="214"/>
    </row>
    <row r="507" ht="14.25" customHeight="1">
      <c r="A507" s="214"/>
      <c r="B507" s="214"/>
      <c r="C507" s="214"/>
      <c r="D507" s="214"/>
      <c r="E507" s="214"/>
      <c r="F507" s="214"/>
      <c r="G507" s="214"/>
      <c r="H507" s="214"/>
      <c r="I507" s="214"/>
      <c r="J507" s="214"/>
      <c r="K507" s="214"/>
      <c r="L507" s="214"/>
      <c r="M507" s="214"/>
      <c r="N507" s="214"/>
      <c r="O507" s="214"/>
      <c r="P507" s="214"/>
      <c r="Q507" s="214"/>
      <c r="R507" s="214"/>
      <c r="S507" s="214"/>
      <c r="T507" s="214"/>
      <c r="U507" s="214"/>
      <c r="V507" s="214"/>
      <c r="W507" s="214"/>
      <c r="X507" s="214"/>
      <c r="Y507" s="214"/>
      <c r="Z507" s="214"/>
      <c r="AA507" s="214"/>
      <c r="AB507" s="214"/>
      <c r="AC507" s="214"/>
      <c r="AD507" s="214"/>
      <c r="AE507" s="214"/>
      <c r="AF507" s="214"/>
      <c r="AG507" s="214"/>
      <c r="AH507" s="214"/>
      <c r="AI507" s="214"/>
      <c r="AJ507" s="214"/>
      <c r="AK507" s="214"/>
      <c r="AL507" s="214"/>
      <c r="AM507" s="214"/>
      <c r="AN507" s="214"/>
      <c r="AO507" s="214"/>
      <c r="AP507" s="214"/>
    </row>
    <row r="508" ht="14.25" customHeight="1">
      <c r="A508" s="214"/>
      <c r="B508" s="214"/>
      <c r="C508" s="214"/>
      <c r="D508" s="214"/>
      <c r="E508" s="214"/>
      <c r="F508" s="214"/>
      <c r="G508" s="214"/>
      <c r="H508" s="214"/>
      <c r="I508" s="214"/>
      <c r="J508" s="214"/>
      <c r="K508" s="214"/>
      <c r="L508" s="214"/>
      <c r="M508" s="214"/>
      <c r="N508" s="214"/>
      <c r="O508" s="214"/>
      <c r="P508" s="214"/>
      <c r="Q508" s="214"/>
      <c r="R508" s="214"/>
      <c r="S508" s="214"/>
      <c r="T508" s="214"/>
      <c r="U508" s="214"/>
      <c r="V508" s="214"/>
      <c r="W508" s="214"/>
      <c r="X508" s="214"/>
      <c r="Y508" s="214"/>
      <c r="Z508" s="214"/>
      <c r="AA508" s="214"/>
      <c r="AB508" s="214"/>
      <c r="AC508" s="214"/>
      <c r="AD508" s="214"/>
      <c r="AE508" s="214"/>
      <c r="AF508" s="214"/>
      <c r="AG508" s="214"/>
      <c r="AH508" s="214"/>
      <c r="AI508" s="214"/>
      <c r="AJ508" s="214"/>
      <c r="AK508" s="214"/>
      <c r="AL508" s="214"/>
      <c r="AM508" s="214"/>
      <c r="AN508" s="214"/>
      <c r="AO508" s="214"/>
      <c r="AP508" s="214"/>
    </row>
    <row r="509" ht="14.25" customHeight="1">
      <c r="A509" s="214"/>
      <c r="B509" s="214"/>
      <c r="C509" s="214"/>
      <c r="D509" s="214"/>
      <c r="E509" s="214"/>
      <c r="F509" s="214"/>
      <c r="G509" s="214"/>
      <c r="H509" s="214"/>
      <c r="I509" s="214"/>
      <c r="J509" s="214"/>
      <c r="K509" s="214"/>
      <c r="L509" s="214"/>
      <c r="M509" s="214"/>
      <c r="N509" s="214"/>
      <c r="O509" s="214"/>
      <c r="P509" s="214"/>
      <c r="Q509" s="214"/>
      <c r="R509" s="214"/>
      <c r="S509" s="214"/>
      <c r="T509" s="214"/>
      <c r="U509" s="214"/>
      <c r="V509" s="214"/>
      <c r="W509" s="214"/>
      <c r="X509" s="214"/>
      <c r="Y509" s="214"/>
      <c r="Z509" s="214"/>
      <c r="AA509" s="214"/>
      <c r="AB509" s="214"/>
      <c r="AC509" s="214"/>
      <c r="AD509" s="214"/>
      <c r="AE509" s="214"/>
      <c r="AF509" s="214"/>
      <c r="AG509" s="214"/>
      <c r="AH509" s="214"/>
      <c r="AI509" s="214"/>
      <c r="AJ509" s="214"/>
      <c r="AK509" s="214"/>
      <c r="AL509" s="214"/>
      <c r="AM509" s="214"/>
      <c r="AN509" s="214"/>
      <c r="AO509" s="214"/>
      <c r="AP509" s="214"/>
    </row>
    <row r="510" ht="14.25" customHeight="1">
      <c r="A510" s="214"/>
      <c r="B510" s="214"/>
      <c r="C510" s="214"/>
      <c r="D510" s="214"/>
      <c r="E510" s="214"/>
      <c r="F510" s="214"/>
      <c r="G510" s="214"/>
      <c r="H510" s="214"/>
      <c r="I510" s="214"/>
      <c r="J510" s="214"/>
      <c r="K510" s="214"/>
      <c r="L510" s="214"/>
      <c r="M510" s="214"/>
      <c r="N510" s="214"/>
      <c r="O510" s="214"/>
      <c r="P510" s="214"/>
      <c r="Q510" s="214"/>
      <c r="R510" s="214"/>
      <c r="S510" s="214"/>
      <c r="T510" s="214"/>
      <c r="U510" s="214"/>
      <c r="V510" s="214"/>
      <c r="W510" s="214"/>
      <c r="X510" s="214"/>
      <c r="Y510" s="214"/>
      <c r="Z510" s="214"/>
      <c r="AA510" s="214"/>
      <c r="AB510" s="214"/>
      <c r="AC510" s="214"/>
      <c r="AD510" s="214"/>
      <c r="AE510" s="214"/>
      <c r="AF510" s="214"/>
      <c r="AG510" s="214"/>
      <c r="AH510" s="214"/>
      <c r="AI510" s="214"/>
      <c r="AJ510" s="214"/>
      <c r="AK510" s="214"/>
      <c r="AL510" s="214"/>
      <c r="AM510" s="214"/>
      <c r="AN510" s="214"/>
      <c r="AO510" s="214"/>
      <c r="AP510" s="214"/>
    </row>
    <row r="511" ht="14.25" customHeight="1">
      <c r="A511" s="214"/>
      <c r="B511" s="214"/>
      <c r="C511" s="214"/>
      <c r="D511" s="214"/>
      <c r="E511" s="214"/>
      <c r="F511" s="214"/>
      <c r="G511" s="214"/>
      <c r="H511" s="214"/>
      <c r="I511" s="214"/>
      <c r="J511" s="214"/>
      <c r="K511" s="214"/>
      <c r="L511" s="214"/>
      <c r="M511" s="214"/>
      <c r="N511" s="214"/>
      <c r="O511" s="214"/>
      <c r="P511" s="214"/>
      <c r="Q511" s="214"/>
      <c r="R511" s="214"/>
      <c r="S511" s="214"/>
      <c r="T511" s="214"/>
      <c r="U511" s="214"/>
      <c r="V511" s="214"/>
      <c r="W511" s="214"/>
      <c r="X511" s="214"/>
      <c r="Y511" s="214"/>
      <c r="Z511" s="214"/>
      <c r="AA511" s="214"/>
      <c r="AB511" s="214"/>
      <c r="AC511" s="214"/>
      <c r="AD511" s="214"/>
      <c r="AE511" s="214"/>
      <c r="AF511" s="214"/>
      <c r="AG511" s="214"/>
      <c r="AH511" s="214"/>
      <c r="AI511" s="214"/>
      <c r="AJ511" s="214"/>
      <c r="AK511" s="214"/>
      <c r="AL511" s="214"/>
      <c r="AM511" s="214"/>
      <c r="AN511" s="214"/>
      <c r="AO511" s="214"/>
      <c r="AP511" s="214"/>
    </row>
    <row r="512" ht="14.25" customHeight="1">
      <c r="A512" s="214"/>
      <c r="B512" s="214"/>
      <c r="C512" s="214"/>
      <c r="D512" s="214"/>
      <c r="E512" s="214"/>
      <c r="F512" s="214"/>
      <c r="G512" s="214"/>
      <c r="H512" s="214"/>
      <c r="I512" s="214"/>
      <c r="J512" s="214"/>
      <c r="K512" s="214"/>
      <c r="L512" s="214"/>
      <c r="M512" s="214"/>
      <c r="N512" s="214"/>
      <c r="O512" s="214"/>
      <c r="P512" s="214"/>
      <c r="Q512" s="214"/>
      <c r="R512" s="214"/>
      <c r="S512" s="214"/>
      <c r="T512" s="214"/>
      <c r="U512" s="214"/>
      <c r="V512" s="214"/>
      <c r="W512" s="214"/>
      <c r="X512" s="214"/>
      <c r="Y512" s="214"/>
      <c r="Z512" s="214"/>
      <c r="AA512" s="214"/>
      <c r="AB512" s="214"/>
      <c r="AC512" s="214"/>
      <c r="AD512" s="214"/>
      <c r="AE512" s="214"/>
      <c r="AF512" s="214"/>
      <c r="AG512" s="214"/>
      <c r="AH512" s="214"/>
      <c r="AI512" s="214"/>
      <c r="AJ512" s="214"/>
      <c r="AK512" s="214"/>
      <c r="AL512" s="214"/>
      <c r="AM512" s="214"/>
      <c r="AN512" s="214"/>
      <c r="AO512" s="214"/>
      <c r="AP512" s="214"/>
    </row>
    <row r="513" ht="14.25" customHeight="1">
      <c r="A513" s="214"/>
      <c r="B513" s="214"/>
      <c r="C513" s="214"/>
      <c r="D513" s="214"/>
      <c r="E513" s="214"/>
      <c r="F513" s="214"/>
      <c r="G513" s="214"/>
      <c r="H513" s="214"/>
      <c r="I513" s="214"/>
      <c r="J513" s="214"/>
      <c r="K513" s="214"/>
      <c r="L513" s="214"/>
      <c r="M513" s="214"/>
      <c r="N513" s="214"/>
      <c r="O513" s="214"/>
      <c r="P513" s="214"/>
      <c r="Q513" s="214"/>
      <c r="R513" s="214"/>
      <c r="S513" s="214"/>
      <c r="T513" s="214"/>
      <c r="U513" s="214"/>
      <c r="V513" s="214"/>
      <c r="W513" s="214"/>
      <c r="X513" s="214"/>
      <c r="Y513" s="214"/>
      <c r="Z513" s="214"/>
      <c r="AA513" s="214"/>
      <c r="AB513" s="214"/>
      <c r="AC513" s="214"/>
      <c r="AD513" s="214"/>
      <c r="AE513" s="214"/>
      <c r="AF513" s="214"/>
      <c r="AG513" s="214"/>
      <c r="AH513" s="214"/>
      <c r="AI513" s="214"/>
      <c r="AJ513" s="214"/>
      <c r="AK513" s="214"/>
      <c r="AL513" s="214"/>
      <c r="AM513" s="214"/>
      <c r="AN513" s="214"/>
      <c r="AO513" s="214"/>
      <c r="AP513" s="214"/>
    </row>
    <row r="514" ht="14.25" customHeight="1">
      <c r="A514" s="214"/>
      <c r="B514" s="214"/>
      <c r="C514" s="214"/>
      <c r="D514" s="214"/>
      <c r="E514" s="214"/>
      <c r="F514" s="214"/>
      <c r="G514" s="214"/>
      <c r="H514" s="214"/>
      <c r="I514" s="214"/>
      <c r="J514" s="214"/>
      <c r="K514" s="214"/>
      <c r="L514" s="214"/>
      <c r="M514" s="214"/>
      <c r="N514" s="214"/>
      <c r="O514" s="214"/>
      <c r="P514" s="214"/>
      <c r="Q514" s="214"/>
      <c r="R514" s="214"/>
      <c r="S514" s="214"/>
      <c r="T514" s="214"/>
      <c r="U514" s="214"/>
      <c r="V514" s="214"/>
      <c r="W514" s="214"/>
      <c r="X514" s="214"/>
      <c r="Y514" s="214"/>
      <c r="Z514" s="214"/>
      <c r="AA514" s="214"/>
      <c r="AB514" s="214"/>
      <c r="AC514" s="214"/>
      <c r="AD514" s="214"/>
      <c r="AE514" s="214"/>
      <c r="AF514" s="214"/>
      <c r="AG514" s="214"/>
      <c r="AH514" s="214"/>
      <c r="AI514" s="214"/>
      <c r="AJ514" s="214"/>
      <c r="AK514" s="214"/>
      <c r="AL514" s="214"/>
      <c r="AM514" s="214"/>
      <c r="AN514" s="214"/>
      <c r="AO514" s="214"/>
      <c r="AP514" s="214"/>
    </row>
    <row r="515" ht="14.25" customHeight="1">
      <c r="A515" s="214"/>
      <c r="B515" s="214"/>
      <c r="C515" s="214"/>
      <c r="D515" s="214"/>
      <c r="E515" s="214"/>
      <c r="F515" s="214"/>
      <c r="G515" s="214"/>
      <c r="H515" s="214"/>
      <c r="I515" s="214"/>
      <c r="J515" s="214"/>
      <c r="K515" s="214"/>
      <c r="L515" s="214"/>
      <c r="M515" s="214"/>
      <c r="N515" s="214"/>
      <c r="O515" s="214"/>
      <c r="P515" s="214"/>
      <c r="Q515" s="214"/>
      <c r="R515" s="214"/>
      <c r="S515" s="214"/>
      <c r="T515" s="214"/>
      <c r="U515" s="214"/>
      <c r="V515" s="214"/>
      <c r="W515" s="214"/>
      <c r="X515" s="214"/>
      <c r="Y515" s="214"/>
      <c r="Z515" s="214"/>
      <c r="AA515" s="214"/>
      <c r="AB515" s="214"/>
      <c r="AC515" s="214"/>
      <c r="AD515" s="214"/>
      <c r="AE515" s="214"/>
      <c r="AF515" s="214"/>
      <c r="AG515" s="214"/>
      <c r="AH515" s="214"/>
      <c r="AI515" s="214"/>
      <c r="AJ515" s="214"/>
      <c r="AK515" s="214"/>
      <c r="AL515" s="214"/>
      <c r="AM515" s="214"/>
      <c r="AN515" s="214"/>
      <c r="AO515" s="214"/>
      <c r="AP515" s="214"/>
    </row>
    <row r="516" ht="14.25" customHeight="1">
      <c r="A516" s="214"/>
      <c r="B516" s="214"/>
      <c r="C516" s="214"/>
      <c r="D516" s="214"/>
      <c r="E516" s="214"/>
      <c r="F516" s="214"/>
      <c r="G516" s="214"/>
      <c r="H516" s="214"/>
      <c r="I516" s="214"/>
      <c r="J516" s="214"/>
      <c r="K516" s="214"/>
      <c r="L516" s="214"/>
      <c r="M516" s="214"/>
      <c r="N516" s="214"/>
      <c r="O516" s="214"/>
      <c r="P516" s="214"/>
      <c r="Q516" s="214"/>
      <c r="R516" s="214"/>
      <c r="S516" s="214"/>
      <c r="T516" s="214"/>
      <c r="U516" s="214"/>
      <c r="V516" s="214"/>
      <c r="W516" s="214"/>
      <c r="X516" s="214"/>
      <c r="Y516" s="214"/>
      <c r="Z516" s="214"/>
      <c r="AA516" s="214"/>
      <c r="AB516" s="214"/>
      <c r="AC516" s="214"/>
      <c r="AD516" s="214"/>
      <c r="AE516" s="214"/>
      <c r="AF516" s="214"/>
      <c r="AG516" s="214"/>
      <c r="AH516" s="214"/>
      <c r="AI516" s="214"/>
      <c r="AJ516" s="214"/>
      <c r="AK516" s="214"/>
      <c r="AL516" s="214"/>
      <c r="AM516" s="214"/>
      <c r="AN516" s="214"/>
      <c r="AO516" s="214"/>
      <c r="AP516" s="214"/>
    </row>
    <row r="517" ht="14.25" customHeight="1">
      <c r="A517" s="214"/>
      <c r="B517" s="214"/>
      <c r="C517" s="214"/>
      <c r="D517" s="214"/>
      <c r="E517" s="214"/>
      <c r="F517" s="214"/>
      <c r="G517" s="214"/>
      <c r="H517" s="214"/>
      <c r="I517" s="214"/>
      <c r="J517" s="214"/>
      <c r="K517" s="214"/>
      <c r="L517" s="214"/>
      <c r="M517" s="214"/>
      <c r="N517" s="214"/>
      <c r="O517" s="214"/>
      <c r="P517" s="214"/>
      <c r="Q517" s="214"/>
      <c r="R517" s="214"/>
      <c r="S517" s="214"/>
      <c r="T517" s="214"/>
      <c r="U517" s="214"/>
      <c r="V517" s="214"/>
      <c r="W517" s="214"/>
      <c r="X517" s="214"/>
      <c r="Y517" s="214"/>
      <c r="Z517" s="214"/>
      <c r="AA517" s="214"/>
      <c r="AB517" s="214"/>
      <c r="AC517" s="214"/>
      <c r="AD517" s="214"/>
      <c r="AE517" s="214"/>
      <c r="AF517" s="214"/>
      <c r="AG517" s="214"/>
      <c r="AH517" s="214"/>
      <c r="AI517" s="214"/>
      <c r="AJ517" s="214"/>
      <c r="AK517" s="214"/>
      <c r="AL517" s="214"/>
      <c r="AM517" s="214"/>
      <c r="AN517" s="214"/>
      <c r="AO517" s="214"/>
      <c r="AP517" s="214"/>
    </row>
    <row r="518" ht="14.25" customHeight="1">
      <c r="A518" s="214"/>
      <c r="B518" s="214"/>
      <c r="C518" s="214"/>
      <c r="D518" s="214"/>
      <c r="E518" s="214"/>
      <c r="F518" s="214"/>
      <c r="G518" s="214"/>
      <c r="H518" s="214"/>
      <c r="I518" s="214"/>
      <c r="J518" s="214"/>
      <c r="K518" s="214"/>
      <c r="L518" s="214"/>
      <c r="M518" s="214"/>
      <c r="N518" s="214"/>
      <c r="O518" s="214"/>
      <c r="P518" s="214"/>
      <c r="Q518" s="214"/>
      <c r="R518" s="214"/>
      <c r="S518" s="214"/>
      <c r="T518" s="214"/>
      <c r="U518" s="214"/>
      <c r="V518" s="214"/>
      <c r="W518" s="214"/>
      <c r="X518" s="214"/>
      <c r="Y518" s="214"/>
      <c r="Z518" s="214"/>
      <c r="AA518" s="214"/>
      <c r="AB518" s="214"/>
      <c r="AC518" s="214"/>
      <c r="AD518" s="214"/>
      <c r="AE518" s="214"/>
      <c r="AF518" s="214"/>
      <c r="AG518" s="214"/>
      <c r="AH518" s="214"/>
      <c r="AI518" s="214"/>
      <c r="AJ518" s="214"/>
      <c r="AK518" s="214"/>
      <c r="AL518" s="214"/>
      <c r="AM518" s="214"/>
      <c r="AN518" s="214"/>
      <c r="AO518" s="214"/>
      <c r="AP518" s="214"/>
    </row>
    <row r="519" ht="14.25" customHeight="1">
      <c r="A519" s="214"/>
      <c r="B519" s="214"/>
      <c r="C519" s="214"/>
      <c r="D519" s="214"/>
      <c r="E519" s="214"/>
      <c r="F519" s="214"/>
      <c r="G519" s="214"/>
      <c r="H519" s="214"/>
      <c r="I519" s="214"/>
      <c r="J519" s="214"/>
      <c r="K519" s="214"/>
      <c r="L519" s="214"/>
      <c r="M519" s="214"/>
      <c r="N519" s="214"/>
      <c r="O519" s="214"/>
      <c r="P519" s="214"/>
      <c r="Q519" s="214"/>
      <c r="R519" s="214"/>
      <c r="S519" s="214"/>
      <c r="T519" s="214"/>
      <c r="U519" s="214"/>
      <c r="V519" s="214"/>
      <c r="W519" s="214"/>
      <c r="X519" s="214"/>
      <c r="Y519" s="214"/>
      <c r="Z519" s="214"/>
      <c r="AA519" s="214"/>
      <c r="AB519" s="214"/>
      <c r="AC519" s="214"/>
      <c r="AD519" s="214"/>
      <c r="AE519" s="214"/>
      <c r="AF519" s="214"/>
      <c r="AG519" s="214"/>
      <c r="AH519" s="214"/>
      <c r="AI519" s="214"/>
      <c r="AJ519" s="214"/>
      <c r="AK519" s="214"/>
      <c r="AL519" s="214"/>
      <c r="AM519" s="214"/>
      <c r="AN519" s="214"/>
      <c r="AO519" s="214"/>
      <c r="AP519" s="214"/>
    </row>
    <row r="520" ht="14.25" customHeight="1">
      <c r="A520" s="214"/>
      <c r="B520" s="214"/>
      <c r="C520" s="214"/>
      <c r="D520" s="214"/>
      <c r="E520" s="214"/>
      <c r="F520" s="214"/>
      <c r="G520" s="214"/>
      <c r="H520" s="214"/>
      <c r="I520" s="214"/>
      <c r="J520" s="214"/>
      <c r="K520" s="214"/>
      <c r="L520" s="214"/>
      <c r="M520" s="214"/>
      <c r="N520" s="214"/>
      <c r="O520" s="214"/>
      <c r="P520" s="214"/>
      <c r="Q520" s="214"/>
      <c r="R520" s="214"/>
      <c r="S520" s="214"/>
      <c r="T520" s="214"/>
      <c r="U520" s="214"/>
      <c r="V520" s="214"/>
      <c r="W520" s="214"/>
      <c r="X520" s="214"/>
      <c r="Y520" s="214"/>
      <c r="Z520" s="214"/>
      <c r="AA520" s="214"/>
      <c r="AB520" s="214"/>
      <c r="AC520" s="214"/>
      <c r="AD520" s="214"/>
      <c r="AE520" s="214"/>
      <c r="AF520" s="214"/>
      <c r="AG520" s="214"/>
      <c r="AH520" s="214"/>
      <c r="AI520" s="214"/>
      <c r="AJ520" s="214"/>
      <c r="AK520" s="214"/>
      <c r="AL520" s="214"/>
      <c r="AM520" s="214"/>
      <c r="AN520" s="214"/>
      <c r="AO520" s="214"/>
      <c r="AP520" s="214"/>
    </row>
    <row r="521" ht="14.25" customHeight="1">
      <c r="A521" s="214"/>
      <c r="B521" s="214"/>
      <c r="C521" s="214"/>
      <c r="D521" s="214"/>
      <c r="E521" s="214"/>
      <c r="F521" s="214"/>
      <c r="G521" s="214"/>
      <c r="H521" s="214"/>
      <c r="I521" s="214"/>
      <c r="J521" s="214"/>
      <c r="K521" s="214"/>
      <c r="L521" s="214"/>
      <c r="M521" s="214"/>
      <c r="N521" s="214"/>
      <c r="O521" s="214"/>
      <c r="P521" s="214"/>
      <c r="Q521" s="214"/>
      <c r="R521" s="214"/>
      <c r="S521" s="214"/>
      <c r="T521" s="214"/>
      <c r="U521" s="214"/>
      <c r="V521" s="214"/>
      <c r="W521" s="214"/>
      <c r="X521" s="214"/>
      <c r="Y521" s="214"/>
      <c r="Z521" s="214"/>
      <c r="AA521" s="214"/>
      <c r="AB521" s="214"/>
      <c r="AC521" s="214"/>
      <c r="AD521" s="214"/>
      <c r="AE521" s="214"/>
      <c r="AF521" s="214"/>
      <c r="AG521" s="214"/>
      <c r="AH521" s="214"/>
      <c r="AI521" s="214"/>
      <c r="AJ521" s="214"/>
      <c r="AK521" s="214"/>
      <c r="AL521" s="214"/>
      <c r="AM521" s="214"/>
      <c r="AN521" s="214"/>
      <c r="AO521" s="214"/>
      <c r="AP521" s="214"/>
    </row>
    <row r="522" ht="14.25" customHeight="1">
      <c r="A522" s="214"/>
      <c r="B522" s="214"/>
      <c r="C522" s="214"/>
      <c r="D522" s="214"/>
      <c r="E522" s="214"/>
      <c r="F522" s="214"/>
      <c r="G522" s="214"/>
      <c r="H522" s="214"/>
      <c r="I522" s="214"/>
      <c r="J522" s="214"/>
      <c r="K522" s="214"/>
      <c r="L522" s="214"/>
      <c r="M522" s="214"/>
      <c r="N522" s="214"/>
      <c r="O522" s="214"/>
      <c r="P522" s="214"/>
      <c r="Q522" s="214"/>
      <c r="R522" s="214"/>
      <c r="S522" s="214"/>
      <c r="T522" s="214"/>
      <c r="U522" s="214"/>
      <c r="V522" s="214"/>
      <c r="W522" s="214"/>
      <c r="X522" s="214"/>
      <c r="Y522" s="214"/>
      <c r="Z522" s="214"/>
      <c r="AA522" s="214"/>
      <c r="AB522" s="214"/>
      <c r="AC522" s="214"/>
      <c r="AD522" s="214"/>
      <c r="AE522" s="214"/>
      <c r="AF522" s="214"/>
      <c r="AG522" s="214"/>
      <c r="AH522" s="214"/>
      <c r="AI522" s="214"/>
      <c r="AJ522" s="214"/>
      <c r="AK522" s="214"/>
      <c r="AL522" s="214"/>
      <c r="AM522" s="214"/>
      <c r="AN522" s="214"/>
      <c r="AO522" s="214"/>
      <c r="AP522" s="214"/>
    </row>
    <row r="523" ht="14.25" customHeight="1">
      <c r="A523" s="214"/>
      <c r="B523" s="214"/>
      <c r="C523" s="214"/>
      <c r="D523" s="214"/>
      <c r="E523" s="214"/>
      <c r="F523" s="214"/>
      <c r="G523" s="214"/>
      <c r="H523" s="214"/>
      <c r="I523" s="214"/>
      <c r="J523" s="214"/>
      <c r="K523" s="214"/>
      <c r="L523" s="214"/>
      <c r="M523" s="214"/>
      <c r="N523" s="214"/>
      <c r="O523" s="214"/>
      <c r="P523" s="214"/>
      <c r="Q523" s="214"/>
      <c r="R523" s="214"/>
      <c r="S523" s="214"/>
      <c r="T523" s="214"/>
      <c r="U523" s="214"/>
      <c r="V523" s="214"/>
      <c r="W523" s="214"/>
      <c r="X523" s="214"/>
      <c r="Y523" s="214"/>
      <c r="Z523" s="214"/>
      <c r="AA523" s="214"/>
      <c r="AB523" s="214"/>
      <c r="AC523" s="214"/>
      <c r="AD523" s="214"/>
      <c r="AE523" s="214"/>
      <c r="AF523" s="214"/>
      <c r="AG523" s="214"/>
      <c r="AH523" s="214"/>
      <c r="AI523" s="214"/>
      <c r="AJ523" s="214"/>
      <c r="AK523" s="214"/>
      <c r="AL523" s="214"/>
      <c r="AM523" s="214"/>
      <c r="AN523" s="214"/>
      <c r="AO523" s="214"/>
      <c r="AP523" s="214"/>
    </row>
    <row r="524" ht="14.25" customHeight="1">
      <c r="A524" s="214"/>
      <c r="B524" s="214"/>
      <c r="C524" s="214"/>
      <c r="D524" s="214"/>
      <c r="E524" s="214"/>
      <c r="F524" s="214"/>
      <c r="G524" s="214"/>
      <c r="H524" s="214"/>
      <c r="I524" s="214"/>
      <c r="J524" s="214"/>
      <c r="K524" s="214"/>
      <c r="L524" s="214"/>
      <c r="M524" s="214"/>
      <c r="N524" s="214"/>
      <c r="O524" s="214"/>
      <c r="P524" s="214"/>
      <c r="Q524" s="214"/>
      <c r="R524" s="214"/>
      <c r="S524" s="214"/>
      <c r="T524" s="214"/>
      <c r="U524" s="214"/>
      <c r="V524" s="214"/>
      <c r="W524" s="214"/>
      <c r="X524" s="214"/>
      <c r="Y524" s="214"/>
      <c r="Z524" s="214"/>
      <c r="AA524" s="214"/>
      <c r="AB524" s="214"/>
      <c r="AC524" s="214"/>
      <c r="AD524" s="214"/>
      <c r="AE524" s="214"/>
      <c r="AF524" s="214"/>
      <c r="AG524" s="214"/>
      <c r="AH524" s="214"/>
      <c r="AI524" s="214"/>
      <c r="AJ524" s="214"/>
      <c r="AK524" s="214"/>
      <c r="AL524" s="214"/>
      <c r="AM524" s="214"/>
      <c r="AN524" s="214"/>
      <c r="AO524" s="214"/>
      <c r="AP524" s="214"/>
    </row>
    <row r="525" ht="14.25" customHeight="1">
      <c r="A525" s="214"/>
      <c r="B525" s="214"/>
      <c r="C525" s="214"/>
      <c r="D525" s="214"/>
      <c r="E525" s="214"/>
      <c r="F525" s="214"/>
      <c r="G525" s="214"/>
      <c r="H525" s="214"/>
      <c r="I525" s="214"/>
      <c r="J525" s="214"/>
      <c r="K525" s="214"/>
      <c r="L525" s="214"/>
      <c r="M525" s="214"/>
      <c r="N525" s="214"/>
      <c r="O525" s="214"/>
      <c r="P525" s="214"/>
      <c r="Q525" s="214"/>
      <c r="R525" s="214"/>
      <c r="S525" s="214"/>
      <c r="T525" s="214"/>
      <c r="U525" s="214"/>
      <c r="V525" s="214"/>
      <c r="W525" s="214"/>
      <c r="X525" s="214"/>
      <c r="Y525" s="214"/>
      <c r="Z525" s="214"/>
      <c r="AA525" s="214"/>
      <c r="AB525" s="214"/>
      <c r="AC525" s="214"/>
      <c r="AD525" s="214"/>
      <c r="AE525" s="214"/>
      <c r="AF525" s="214"/>
      <c r="AG525" s="214"/>
      <c r="AH525" s="214"/>
      <c r="AI525" s="214"/>
      <c r="AJ525" s="214"/>
      <c r="AK525" s="214"/>
      <c r="AL525" s="214"/>
      <c r="AM525" s="214"/>
      <c r="AN525" s="214"/>
      <c r="AO525" s="214"/>
      <c r="AP525" s="214"/>
    </row>
    <row r="526" ht="14.25" customHeight="1">
      <c r="A526" s="214"/>
      <c r="B526" s="214"/>
      <c r="C526" s="214"/>
      <c r="D526" s="214"/>
      <c r="E526" s="214"/>
      <c r="F526" s="214"/>
      <c r="G526" s="214"/>
      <c r="H526" s="214"/>
      <c r="I526" s="214"/>
      <c r="J526" s="214"/>
      <c r="K526" s="214"/>
      <c r="L526" s="214"/>
      <c r="M526" s="214"/>
      <c r="N526" s="214"/>
      <c r="O526" s="214"/>
      <c r="P526" s="214"/>
      <c r="Q526" s="214"/>
      <c r="R526" s="214"/>
      <c r="S526" s="214"/>
      <c r="T526" s="214"/>
      <c r="U526" s="214"/>
      <c r="V526" s="214"/>
      <c r="W526" s="214"/>
      <c r="X526" s="214"/>
      <c r="Y526" s="214"/>
      <c r="Z526" s="214"/>
      <c r="AA526" s="214"/>
      <c r="AB526" s="214"/>
      <c r="AC526" s="214"/>
      <c r="AD526" s="214"/>
      <c r="AE526" s="214"/>
      <c r="AF526" s="214"/>
      <c r="AG526" s="214"/>
      <c r="AH526" s="214"/>
      <c r="AI526" s="214"/>
      <c r="AJ526" s="214"/>
      <c r="AK526" s="214"/>
      <c r="AL526" s="214"/>
      <c r="AM526" s="214"/>
      <c r="AN526" s="214"/>
      <c r="AO526" s="214"/>
      <c r="AP526" s="214"/>
    </row>
    <row r="527" ht="14.25" customHeight="1">
      <c r="A527" s="214"/>
      <c r="B527" s="214"/>
      <c r="C527" s="214"/>
      <c r="D527" s="214"/>
      <c r="E527" s="214"/>
      <c r="F527" s="214"/>
      <c r="G527" s="214"/>
      <c r="H527" s="214"/>
      <c r="I527" s="214"/>
      <c r="J527" s="214"/>
      <c r="K527" s="214"/>
      <c r="L527" s="214"/>
      <c r="M527" s="214"/>
      <c r="N527" s="214"/>
      <c r="O527" s="214"/>
      <c r="P527" s="214"/>
      <c r="Q527" s="214"/>
      <c r="R527" s="214"/>
      <c r="S527" s="214"/>
      <c r="T527" s="214"/>
      <c r="U527" s="214"/>
      <c r="V527" s="214"/>
      <c r="W527" s="214"/>
      <c r="X527" s="214"/>
      <c r="Y527" s="214"/>
      <c r="Z527" s="214"/>
      <c r="AA527" s="214"/>
      <c r="AB527" s="214"/>
      <c r="AC527" s="214"/>
      <c r="AD527" s="214"/>
      <c r="AE527" s="214"/>
      <c r="AF527" s="214"/>
      <c r="AG527" s="214"/>
      <c r="AH527" s="214"/>
      <c r="AI527" s="214"/>
      <c r="AJ527" s="214"/>
      <c r="AK527" s="214"/>
      <c r="AL527" s="214"/>
      <c r="AM527" s="214"/>
      <c r="AN527" s="214"/>
      <c r="AO527" s="214"/>
      <c r="AP527" s="214"/>
    </row>
    <row r="528" ht="14.25" customHeight="1">
      <c r="A528" s="214"/>
      <c r="B528" s="214"/>
      <c r="C528" s="214"/>
      <c r="D528" s="214"/>
      <c r="E528" s="214"/>
      <c r="F528" s="214"/>
      <c r="G528" s="214"/>
      <c r="H528" s="214"/>
      <c r="I528" s="214"/>
      <c r="J528" s="214"/>
      <c r="K528" s="214"/>
      <c r="L528" s="214"/>
      <c r="M528" s="214"/>
      <c r="N528" s="214"/>
      <c r="O528" s="214"/>
      <c r="P528" s="214"/>
      <c r="Q528" s="214"/>
      <c r="R528" s="214"/>
      <c r="S528" s="214"/>
      <c r="T528" s="214"/>
      <c r="U528" s="214"/>
      <c r="V528" s="214"/>
      <c r="W528" s="214"/>
      <c r="X528" s="214"/>
      <c r="Y528" s="214"/>
      <c r="Z528" s="214"/>
      <c r="AA528" s="214"/>
      <c r="AB528" s="214"/>
      <c r="AC528" s="214"/>
      <c r="AD528" s="214"/>
      <c r="AE528" s="214"/>
      <c r="AF528" s="214"/>
      <c r="AG528" s="214"/>
      <c r="AH528" s="214"/>
      <c r="AI528" s="214"/>
      <c r="AJ528" s="214"/>
      <c r="AK528" s="214"/>
      <c r="AL528" s="214"/>
      <c r="AM528" s="214"/>
      <c r="AN528" s="214"/>
      <c r="AO528" s="214"/>
      <c r="AP528" s="214"/>
    </row>
    <row r="529" ht="14.25" customHeight="1">
      <c r="A529" s="214"/>
      <c r="B529" s="214"/>
      <c r="C529" s="214"/>
      <c r="D529" s="214"/>
      <c r="E529" s="214"/>
      <c r="F529" s="214"/>
      <c r="G529" s="214"/>
      <c r="H529" s="214"/>
      <c r="I529" s="214"/>
      <c r="J529" s="214"/>
      <c r="K529" s="214"/>
      <c r="L529" s="214"/>
      <c r="M529" s="214"/>
      <c r="N529" s="214"/>
      <c r="O529" s="214"/>
      <c r="P529" s="214"/>
      <c r="Q529" s="214"/>
      <c r="R529" s="214"/>
      <c r="S529" s="214"/>
      <c r="T529" s="214"/>
      <c r="U529" s="214"/>
      <c r="V529" s="214"/>
      <c r="W529" s="214"/>
      <c r="X529" s="214"/>
      <c r="Y529" s="214"/>
      <c r="Z529" s="214"/>
      <c r="AA529" s="214"/>
      <c r="AB529" s="214"/>
      <c r="AC529" s="214"/>
      <c r="AD529" s="214"/>
      <c r="AE529" s="214"/>
      <c r="AF529" s="214"/>
      <c r="AG529" s="214"/>
      <c r="AH529" s="214"/>
      <c r="AI529" s="214"/>
      <c r="AJ529" s="214"/>
      <c r="AK529" s="214"/>
      <c r="AL529" s="214"/>
      <c r="AM529" s="214"/>
      <c r="AN529" s="214"/>
      <c r="AO529" s="214"/>
      <c r="AP529" s="214"/>
    </row>
    <row r="530" ht="14.25" customHeight="1">
      <c r="A530" s="214"/>
      <c r="B530" s="214"/>
      <c r="C530" s="214"/>
      <c r="D530" s="214"/>
      <c r="E530" s="214"/>
      <c r="F530" s="214"/>
      <c r="G530" s="214"/>
      <c r="H530" s="214"/>
      <c r="I530" s="214"/>
      <c r="J530" s="214"/>
      <c r="K530" s="214"/>
      <c r="L530" s="214"/>
      <c r="M530" s="214"/>
      <c r="N530" s="214"/>
      <c r="O530" s="214"/>
      <c r="P530" s="214"/>
      <c r="Q530" s="214"/>
      <c r="R530" s="214"/>
      <c r="S530" s="214"/>
      <c r="T530" s="214"/>
      <c r="U530" s="214"/>
      <c r="V530" s="214"/>
      <c r="W530" s="214"/>
      <c r="X530" s="214"/>
      <c r="Y530" s="214"/>
      <c r="Z530" s="214"/>
      <c r="AA530" s="214"/>
      <c r="AB530" s="214"/>
      <c r="AC530" s="214"/>
      <c r="AD530" s="214"/>
      <c r="AE530" s="214"/>
      <c r="AF530" s="214"/>
      <c r="AG530" s="214"/>
      <c r="AH530" s="214"/>
      <c r="AI530" s="214"/>
      <c r="AJ530" s="214"/>
      <c r="AK530" s="214"/>
      <c r="AL530" s="214"/>
      <c r="AM530" s="214"/>
      <c r="AN530" s="214"/>
      <c r="AO530" s="214"/>
      <c r="AP530" s="214"/>
    </row>
    <row r="531" ht="14.25" customHeight="1">
      <c r="A531" s="214"/>
      <c r="B531" s="214"/>
      <c r="C531" s="214"/>
      <c r="D531" s="214"/>
      <c r="E531" s="214"/>
      <c r="F531" s="214"/>
      <c r="G531" s="214"/>
      <c r="H531" s="214"/>
      <c r="I531" s="214"/>
      <c r="J531" s="214"/>
      <c r="K531" s="214"/>
      <c r="L531" s="214"/>
      <c r="M531" s="214"/>
      <c r="N531" s="214"/>
      <c r="O531" s="214"/>
      <c r="P531" s="214"/>
      <c r="Q531" s="214"/>
      <c r="R531" s="214"/>
      <c r="S531" s="214"/>
      <c r="T531" s="214"/>
      <c r="U531" s="214"/>
      <c r="V531" s="214"/>
      <c r="W531" s="214"/>
      <c r="X531" s="214"/>
      <c r="Y531" s="214"/>
      <c r="Z531" s="214"/>
      <c r="AA531" s="214"/>
      <c r="AB531" s="214"/>
      <c r="AC531" s="214"/>
      <c r="AD531" s="214"/>
      <c r="AE531" s="214"/>
      <c r="AF531" s="214"/>
      <c r="AG531" s="214"/>
      <c r="AH531" s="214"/>
      <c r="AI531" s="214"/>
      <c r="AJ531" s="214"/>
      <c r="AK531" s="214"/>
      <c r="AL531" s="214"/>
      <c r="AM531" s="214"/>
      <c r="AN531" s="214"/>
      <c r="AO531" s="214"/>
      <c r="AP531" s="214"/>
    </row>
    <row r="532" ht="14.25" customHeight="1">
      <c r="A532" s="214"/>
      <c r="B532" s="214"/>
      <c r="C532" s="214"/>
      <c r="D532" s="214"/>
      <c r="E532" s="214"/>
      <c r="F532" s="214"/>
      <c r="G532" s="214"/>
      <c r="H532" s="214"/>
      <c r="I532" s="214"/>
      <c r="J532" s="214"/>
      <c r="K532" s="214"/>
      <c r="L532" s="214"/>
      <c r="M532" s="214"/>
      <c r="N532" s="214"/>
      <c r="O532" s="214"/>
      <c r="P532" s="214"/>
      <c r="Q532" s="214"/>
      <c r="R532" s="214"/>
      <c r="S532" s="214"/>
      <c r="T532" s="214"/>
      <c r="U532" s="214"/>
      <c r="V532" s="214"/>
      <c r="W532" s="214"/>
      <c r="X532" s="214"/>
      <c r="Y532" s="214"/>
      <c r="Z532" s="214"/>
      <c r="AA532" s="214"/>
      <c r="AB532" s="214"/>
      <c r="AC532" s="214"/>
      <c r="AD532" s="214"/>
      <c r="AE532" s="214"/>
      <c r="AF532" s="214"/>
      <c r="AG532" s="214"/>
      <c r="AH532" s="214"/>
      <c r="AI532" s="214"/>
      <c r="AJ532" s="214"/>
      <c r="AK532" s="214"/>
      <c r="AL532" s="214"/>
      <c r="AM532" s="214"/>
      <c r="AN532" s="214"/>
      <c r="AO532" s="214"/>
      <c r="AP532" s="214"/>
    </row>
    <row r="533" ht="14.25" customHeight="1">
      <c r="A533" s="214"/>
      <c r="B533" s="214"/>
      <c r="C533" s="214"/>
      <c r="D533" s="214"/>
      <c r="E533" s="214"/>
      <c r="F533" s="214"/>
      <c r="G533" s="214"/>
      <c r="H533" s="214"/>
      <c r="I533" s="214"/>
      <c r="J533" s="214"/>
      <c r="K533" s="214"/>
      <c r="L533" s="214"/>
      <c r="M533" s="214"/>
      <c r="N533" s="214"/>
      <c r="O533" s="214"/>
      <c r="P533" s="214"/>
      <c r="Q533" s="214"/>
      <c r="R533" s="214"/>
      <c r="S533" s="214"/>
      <c r="T533" s="214"/>
      <c r="U533" s="214"/>
      <c r="V533" s="214"/>
      <c r="W533" s="214"/>
      <c r="X533" s="214"/>
      <c r="Y533" s="214"/>
      <c r="Z533" s="214"/>
      <c r="AA533" s="214"/>
      <c r="AB533" s="214"/>
      <c r="AC533" s="214"/>
      <c r="AD533" s="214"/>
      <c r="AE533" s="214"/>
      <c r="AF533" s="214"/>
      <c r="AG533" s="214"/>
      <c r="AH533" s="214"/>
      <c r="AI533" s="214"/>
      <c r="AJ533" s="214"/>
      <c r="AK533" s="214"/>
      <c r="AL533" s="214"/>
      <c r="AM533" s="214"/>
      <c r="AN533" s="214"/>
      <c r="AO533" s="214"/>
      <c r="AP533" s="214"/>
    </row>
    <row r="534" ht="14.25" customHeight="1">
      <c r="A534" s="214"/>
      <c r="B534" s="214"/>
      <c r="C534" s="214"/>
      <c r="D534" s="214"/>
      <c r="E534" s="214"/>
      <c r="F534" s="214"/>
      <c r="G534" s="214"/>
      <c r="H534" s="214"/>
      <c r="I534" s="214"/>
      <c r="J534" s="214"/>
      <c r="K534" s="214"/>
      <c r="L534" s="214"/>
      <c r="M534" s="214"/>
      <c r="N534" s="214"/>
      <c r="O534" s="214"/>
      <c r="P534" s="214"/>
      <c r="Q534" s="214"/>
      <c r="R534" s="214"/>
      <c r="S534" s="214"/>
      <c r="T534" s="214"/>
      <c r="U534" s="214"/>
      <c r="V534" s="214"/>
      <c r="W534" s="214"/>
      <c r="X534" s="214"/>
      <c r="Y534" s="214"/>
      <c r="Z534" s="214"/>
      <c r="AA534" s="214"/>
      <c r="AB534" s="214"/>
      <c r="AC534" s="214"/>
      <c r="AD534" s="214"/>
      <c r="AE534" s="214"/>
      <c r="AF534" s="214"/>
      <c r="AG534" s="214"/>
      <c r="AH534" s="214"/>
      <c r="AI534" s="214"/>
      <c r="AJ534" s="214"/>
      <c r="AK534" s="214"/>
      <c r="AL534" s="214"/>
      <c r="AM534" s="214"/>
      <c r="AN534" s="214"/>
      <c r="AO534" s="214"/>
      <c r="AP534" s="214"/>
    </row>
    <row r="535" ht="14.25" customHeight="1">
      <c r="A535" s="214"/>
      <c r="B535" s="214"/>
      <c r="C535" s="214"/>
      <c r="D535" s="214"/>
      <c r="E535" s="214"/>
      <c r="F535" s="214"/>
      <c r="G535" s="214"/>
      <c r="H535" s="214"/>
      <c r="I535" s="214"/>
      <c r="J535" s="214"/>
      <c r="K535" s="214"/>
      <c r="L535" s="214"/>
      <c r="M535" s="214"/>
      <c r="N535" s="214"/>
      <c r="O535" s="214"/>
      <c r="P535" s="214"/>
      <c r="Q535" s="214"/>
      <c r="R535" s="214"/>
      <c r="S535" s="214"/>
      <c r="T535" s="214"/>
      <c r="U535" s="214"/>
      <c r="V535" s="214"/>
      <c r="W535" s="214"/>
      <c r="X535" s="214"/>
      <c r="Y535" s="214"/>
      <c r="Z535" s="214"/>
      <c r="AA535" s="214"/>
      <c r="AB535" s="214"/>
      <c r="AC535" s="214"/>
      <c r="AD535" s="214"/>
      <c r="AE535" s="214"/>
      <c r="AF535" s="214"/>
      <c r="AG535" s="214"/>
      <c r="AH535" s="214"/>
      <c r="AI535" s="214"/>
      <c r="AJ535" s="214"/>
      <c r="AK535" s="214"/>
      <c r="AL535" s="214"/>
      <c r="AM535" s="214"/>
      <c r="AN535" s="214"/>
      <c r="AO535" s="214"/>
      <c r="AP535" s="214"/>
    </row>
    <row r="536" ht="14.25" customHeight="1">
      <c r="A536" s="214"/>
      <c r="B536" s="214"/>
      <c r="C536" s="214"/>
      <c r="D536" s="214"/>
      <c r="E536" s="214"/>
      <c r="F536" s="214"/>
      <c r="G536" s="214"/>
      <c r="H536" s="214"/>
      <c r="I536" s="214"/>
      <c r="J536" s="214"/>
      <c r="K536" s="214"/>
      <c r="L536" s="214"/>
      <c r="M536" s="214"/>
      <c r="N536" s="214"/>
      <c r="O536" s="214"/>
      <c r="P536" s="214"/>
      <c r="Q536" s="214"/>
      <c r="R536" s="214"/>
      <c r="S536" s="214"/>
      <c r="T536" s="214"/>
      <c r="U536" s="214"/>
      <c r="V536" s="214"/>
      <c r="W536" s="214"/>
      <c r="X536" s="214"/>
      <c r="Y536" s="214"/>
      <c r="Z536" s="214"/>
      <c r="AA536" s="214"/>
      <c r="AB536" s="214"/>
      <c r="AC536" s="214"/>
      <c r="AD536" s="214"/>
      <c r="AE536" s="214"/>
      <c r="AF536" s="214"/>
      <c r="AG536" s="214"/>
      <c r="AH536" s="214"/>
      <c r="AI536" s="214"/>
      <c r="AJ536" s="214"/>
      <c r="AK536" s="214"/>
      <c r="AL536" s="214"/>
      <c r="AM536" s="214"/>
      <c r="AN536" s="214"/>
      <c r="AO536" s="214"/>
      <c r="AP536" s="214"/>
    </row>
    <row r="537" ht="14.25" customHeight="1">
      <c r="A537" s="214"/>
      <c r="B537" s="214"/>
      <c r="C537" s="214"/>
      <c r="D537" s="214"/>
      <c r="E537" s="214"/>
      <c r="F537" s="214"/>
      <c r="G537" s="214"/>
      <c r="H537" s="214"/>
      <c r="I537" s="214"/>
      <c r="J537" s="214"/>
      <c r="K537" s="214"/>
      <c r="L537" s="214"/>
      <c r="M537" s="214"/>
      <c r="N537" s="214"/>
      <c r="O537" s="214"/>
      <c r="P537" s="214"/>
      <c r="Q537" s="214"/>
      <c r="R537" s="214"/>
      <c r="S537" s="214"/>
      <c r="T537" s="214"/>
      <c r="U537" s="214"/>
      <c r="V537" s="214"/>
      <c r="W537" s="214"/>
      <c r="X537" s="214"/>
      <c r="Y537" s="214"/>
      <c r="Z537" s="214"/>
      <c r="AA537" s="214"/>
      <c r="AB537" s="214"/>
      <c r="AC537" s="214"/>
      <c r="AD537" s="214"/>
      <c r="AE537" s="214"/>
      <c r="AF537" s="214"/>
      <c r="AG537" s="214"/>
      <c r="AH537" s="214"/>
      <c r="AI537" s="214"/>
      <c r="AJ537" s="214"/>
      <c r="AK537" s="214"/>
      <c r="AL537" s="214"/>
      <c r="AM537" s="214"/>
      <c r="AN537" s="214"/>
      <c r="AO537" s="214"/>
      <c r="AP537" s="214"/>
    </row>
    <row r="538" ht="14.25" customHeight="1">
      <c r="A538" s="214"/>
      <c r="B538" s="214"/>
      <c r="C538" s="214"/>
      <c r="D538" s="214"/>
      <c r="E538" s="214"/>
      <c r="F538" s="214"/>
      <c r="G538" s="214"/>
      <c r="H538" s="214"/>
      <c r="I538" s="214"/>
      <c r="J538" s="214"/>
      <c r="K538" s="214"/>
      <c r="L538" s="214"/>
      <c r="M538" s="214"/>
      <c r="N538" s="214"/>
      <c r="O538" s="214"/>
      <c r="P538" s="214"/>
      <c r="Q538" s="214"/>
      <c r="R538" s="214"/>
      <c r="S538" s="214"/>
      <c r="T538" s="214"/>
      <c r="U538" s="214"/>
      <c r="V538" s="214"/>
      <c r="W538" s="214"/>
      <c r="X538" s="214"/>
      <c r="Y538" s="214"/>
      <c r="Z538" s="214"/>
      <c r="AA538" s="214"/>
      <c r="AB538" s="214"/>
      <c r="AC538" s="214"/>
      <c r="AD538" s="214"/>
      <c r="AE538" s="214"/>
      <c r="AF538" s="214"/>
      <c r="AG538" s="214"/>
      <c r="AH538" s="214"/>
      <c r="AI538" s="214"/>
      <c r="AJ538" s="214"/>
      <c r="AK538" s="214"/>
      <c r="AL538" s="214"/>
      <c r="AM538" s="214"/>
      <c r="AN538" s="214"/>
      <c r="AO538" s="214"/>
      <c r="AP538" s="214"/>
    </row>
    <row r="539" ht="14.25" customHeight="1">
      <c r="A539" s="214"/>
      <c r="B539" s="214"/>
      <c r="C539" s="214"/>
      <c r="D539" s="214"/>
      <c r="E539" s="214"/>
      <c r="F539" s="214"/>
      <c r="G539" s="214"/>
      <c r="H539" s="214"/>
      <c r="I539" s="214"/>
      <c r="J539" s="214"/>
      <c r="K539" s="214"/>
      <c r="L539" s="214"/>
      <c r="M539" s="214"/>
      <c r="N539" s="214"/>
      <c r="O539" s="214"/>
      <c r="P539" s="214"/>
      <c r="Q539" s="214"/>
      <c r="R539" s="214"/>
      <c r="S539" s="214"/>
      <c r="T539" s="214"/>
      <c r="U539" s="214"/>
      <c r="V539" s="214"/>
      <c r="W539" s="214"/>
      <c r="X539" s="214"/>
      <c r="Y539" s="214"/>
      <c r="Z539" s="214"/>
      <c r="AA539" s="214"/>
      <c r="AB539" s="214"/>
      <c r="AC539" s="214"/>
      <c r="AD539" s="214"/>
      <c r="AE539" s="214"/>
      <c r="AF539" s="214"/>
      <c r="AG539" s="214"/>
      <c r="AH539" s="214"/>
      <c r="AI539" s="214"/>
      <c r="AJ539" s="214"/>
      <c r="AK539" s="214"/>
      <c r="AL539" s="214"/>
      <c r="AM539" s="214"/>
      <c r="AN539" s="214"/>
      <c r="AO539" s="214"/>
      <c r="AP539" s="214"/>
    </row>
    <row r="540" ht="14.25" customHeight="1">
      <c r="A540" s="214"/>
      <c r="B540" s="214"/>
      <c r="C540" s="214"/>
      <c r="D540" s="214"/>
      <c r="E540" s="214"/>
      <c r="F540" s="214"/>
      <c r="G540" s="214"/>
      <c r="H540" s="214"/>
      <c r="I540" s="214"/>
      <c r="J540" s="214"/>
      <c r="K540" s="214"/>
      <c r="L540" s="214"/>
      <c r="M540" s="214"/>
      <c r="N540" s="214"/>
      <c r="O540" s="214"/>
      <c r="P540" s="214"/>
      <c r="Q540" s="214"/>
      <c r="R540" s="214"/>
      <c r="S540" s="214"/>
      <c r="T540" s="214"/>
      <c r="U540" s="214"/>
      <c r="V540" s="214"/>
      <c r="W540" s="214"/>
      <c r="X540" s="214"/>
      <c r="Y540" s="214"/>
      <c r="Z540" s="214"/>
      <c r="AA540" s="214"/>
      <c r="AB540" s="214"/>
      <c r="AC540" s="214"/>
      <c r="AD540" s="214"/>
      <c r="AE540" s="214"/>
      <c r="AF540" s="214"/>
      <c r="AG540" s="214"/>
      <c r="AH540" s="214"/>
      <c r="AI540" s="214"/>
      <c r="AJ540" s="214"/>
      <c r="AK540" s="214"/>
      <c r="AL540" s="214"/>
      <c r="AM540" s="214"/>
      <c r="AN540" s="214"/>
      <c r="AO540" s="214"/>
      <c r="AP540" s="214"/>
    </row>
    <row r="541" ht="14.25" customHeight="1">
      <c r="A541" s="214"/>
      <c r="B541" s="214"/>
      <c r="C541" s="214"/>
      <c r="D541" s="214"/>
      <c r="E541" s="214"/>
      <c r="F541" s="214"/>
      <c r="G541" s="214"/>
      <c r="H541" s="214"/>
      <c r="I541" s="214"/>
      <c r="J541" s="214"/>
      <c r="K541" s="214"/>
      <c r="L541" s="214"/>
      <c r="M541" s="214"/>
      <c r="N541" s="214"/>
      <c r="O541" s="214"/>
      <c r="P541" s="214"/>
      <c r="Q541" s="214"/>
      <c r="R541" s="214"/>
      <c r="S541" s="214"/>
      <c r="T541" s="214"/>
      <c r="U541" s="214"/>
      <c r="V541" s="214"/>
      <c r="W541" s="214"/>
      <c r="X541" s="214"/>
      <c r="Y541" s="214"/>
      <c r="Z541" s="214"/>
      <c r="AA541" s="214"/>
      <c r="AB541" s="214"/>
      <c r="AC541" s="214"/>
      <c r="AD541" s="214"/>
      <c r="AE541" s="214"/>
      <c r="AF541" s="214"/>
      <c r="AG541" s="214"/>
      <c r="AH541" s="214"/>
      <c r="AI541" s="214"/>
      <c r="AJ541" s="214"/>
      <c r="AK541" s="214"/>
      <c r="AL541" s="214"/>
      <c r="AM541" s="214"/>
      <c r="AN541" s="214"/>
      <c r="AO541" s="214"/>
      <c r="AP541" s="214"/>
    </row>
    <row r="542" ht="14.25" customHeight="1">
      <c r="A542" s="214"/>
      <c r="B542" s="214"/>
      <c r="C542" s="214"/>
      <c r="D542" s="214"/>
      <c r="E542" s="214"/>
      <c r="F542" s="214"/>
      <c r="G542" s="214"/>
      <c r="H542" s="214"/>
      <c r="I542" s="214"/>
      <c r="J542" s="214"/>
      <c r="K542" s="214"/>
      <c r="L542" s="214"/>
      <c r="M542" s="214"/>
      <c r="N542" s="214"/>
      <c r="O542" s="214"/>
      <c r="P542" s="214"/>
      <c r="Q542" s="214"/>
      <c r="R542" s="214"/>
      <c r="S542" s="214"/>
      <c r="T542" s="214"/>
      <c r="U542" s="214"/>
      <c r="V542" s="214"/>
      <c r="W542" s="214"/>
      <c r="X542" s="214"/>
      <c r="Y542" s="214"/>
      <c r="Z542" s="214"/>
      <c r="AA542" s="214"/>
      <c r="AB542" s="214"/>
      <c r="AC542" s="214"/>
      <c r="AD542" s="214"/>
      <c r="AE542" s="214"/>
      <c r="AF542" s="214"/>
      <c r="AG542" s="214"/>
      <c r="AH542" s="214"/>
      <c r="AI542" s="214"/>
      <c r="AJ542" s="214"/>
      <c r="AK542" s="214"/>
      <c r="AL542" s="214"/>
      <c r="AM542" s="214"/>
      <c r="AN542" s="214"/>
      <c r="AO542" s="214"/>
      <c r="AP542" s="214"/>
    </row>
    <row r="543" ht="14.25" customHeight="1">
      <c r="A543" s="214"/>
      <c r="B543" s="214"/>
      <c r="C543" s="214"/>
      <c r="D543" s="214"/>
      <c r="E543" s="214"/>
      <c r="F543" s="214"/>
      <c r="G543" s="214"/>
      <c r="H543" s="214"/>
      <c r="I543" s="214"/>
      <c r="J543" s="214"/>
      <c r="K543" s="214"/>
      <c r="L543" s="214"/>
      <c r="M543" s="214"/>
      <c r="N543" s="214"/>
      <c r="O543" s="214"/>
      <c r="P543" s="214"/>
      <c r="Q543" s="214"/>
      <c r="R543" s="214"/>
      <c r="S543" s="214"/>
      <c r="T543" s="214"/>
      <c r="U543" s="214"/>
      <c r="V543" s="214"/>
      <c r="W543" s="214"/>
      <c r="X543" s="214"/>
      <c r="Y543" s="214"/>
      <c r="Z543" s="214"/>
      <c r="AA543" s="214"/>
      <c r="AB543" s="214"/>
      <c r="AC543" s="214"/>
      <c r="AD543" s="214"/>
      <c r="AE543" s="214"/>
      <c r="AF543" s="214"/>
      <c r="AG543" s="214"/>
      <c r="AH543" s="214"/>
      <c r="AI543" s="214"/>
      <c r="AJ543" s="214"/>
      <c r="AK543" s="214"/>
      <c r="AL543" s="214"/>
      <c r="AM543" s="214"/>
      <c r="AN543" s="214"/>
      <c r="AO543" s="214"/>
      <c r="AP543" s="214"/>
    </row>
    <row r="544" ht="14.25" customHeight="1">
      <c r="A544" s="214"/>
      <c r="B544" s="214"/>
      <c r="C544" s="214"/>
      <c r="D544" s="214"/>
      <c r="E544" s="214"/>
      <c r="F544" s="214"/>
      <c r="G544" s="214"/>
      <c r="H544" s="214"/>
      <c r="I544" s="214"/>
      <c r="J544" s="214"/>
      <c r="K544" s="214"/>
      <c r="L544" s="214"/>
      <c r="M544" s="214"/>
      <c r="N544" s="214"/>
      <c r="O544" s="214"/>
      <c r="P544" s="214"/>
      <c r="Q544" s="214"/>
      <c r="R544" s="214"/>
      <c r="S544" s="214"/>
      <c r="T544" s="214"/>
      <c r="U544" s="214"/>
      <c r="V544" s="214"/>
      <c r="W544" s="214"/>
      <c r="X544" s="214"/>
      <c r="Y544" s="214"/>
      <c r="Z544" s="214"/>
      <c r="AA544" s="214"/>
      <c r="AB544" s="214"/>
      <c r="AC544" s="214"/>
      <c r="AD544" s="214"/>
      <c r="AE544" s="214"/>
      <c r="AF544" s="214"/>
      <c r="AG544" s="214"/>
      <c r="AH544" s="214"/>
      <c r="AI544" s="214"/>
      <c r="AJ544" s="214"/>
      <c r="AK544" s="214"/>
      <c r="AL544" s="214"/>
      <c r="AM544" s="214"/>
      <c r="AN544" s="214"/>
      <c r="AO544" s="214"/>
      <c r="AP544" s="214"/>
    </row>
    <row r="545" ht="14.25" customHeight="1">
      <c r="A545" s="214"/>
      <c r="B545" s="214"/>
      <c r="C545" s="214"/>
      <c r="D545" s="214"/>
      <c r="E545" s="214"/>
      <c r="F545" s="214"/>
      <c r="G545" s="214"/>
      <c r="H545" s="214"/>
      <c r="I545" s="214"/>
      <c r="J545" s="214"/>
      <c r="K545" s="214"/>
      <c r="L545" s="214"/>
      <c r="M545" s="214"/>
      <c r="N545" s="214"/>
      <c r="O545" s="214"/>
      <c r="P545" s="214"/>
      <c r="Q545" s="214"/>
      <c r="R545" s="214"/>
      <c r="S545" s="214"/>
      <c r="T545" s="214"/>
      <c r="U545" s="214"/>
      <c r="V545" s="214"/>
      <c r="W545" s="214"/>
      <c r="X545" s="214"/>
      <c r="Y545" s="214"/>
      <c r="Z545" s="214"/>
      <c r="AA545" s="214"/>
      <c r="AB545" s="214"/>
      <c r="AC545" s="214"/>
      <c r="AD545" s="214"/>
      <c r="AE545" s="214"/>
      <c r="AF545" s="214"/>
      <c r="AG545" s="214"/>
      <c r="AH545" s="214"/>
      <c r="AI545" s="214"/>
      <c r="AJ545" s="214"/>
      <c r="AK545" s="214"/>
      <c r="AL545" s="214"/>
      <c r="AM545" s="214"/>
      <c r="AN545" s="214"/>
      <c r="AO545" s="214"/>
      <c r="AP545" s="214"/>
    </row>
    <row r="546" ht="14.25" customHeight="1">
      <c r="A546" s="214"/>
      <c r="B546" s="214"/>
      <c r="C546" s="214"/>
      <c r="D546" s="214"/>
      <c r="E546" s="214"/>
      <c r="F546" s="214"/>
      <c r="G546" s="214"/>
      <c r="H546" s="214"/>
      <c r="I546" s="214"/>
      <c r="J546" s="214"/>
      <c r="K546" s="214"/>
      <c r="L546" s="214"/>
      <c r="M546" s="214"/>
      <c r="N546" s="214"/>
      <c r="O546" s="214"/>
      <c r="P546" s="214"/>
      <c r="Q546" s="214"/>
      <c r="R546" s="214"/>
      <c r="S546" s="214"/>
      <c r="T546" s="214"/>
      <c r="U546" s="214"/>
      <c r="V546" s="214"/>
      <c r="W546" s="214"/>
      <c r="X546" s="214"/>
      <c r="Y546" s="214"/>
      <c r="Z546" s="214"/>
      <c r="AA546" s="214"/>
      <c r="AB546" s="214"/>
      <c r="AC546" s="214"/>
      <c r="AD546" s="214"/>
      <c r="AE546" s="214"/>
      <c r="AF546" s="214"/>
      <c r="AG546" s="214"/>
      <c r="AH546" s="214"/>
      <c r="AI546" s="214"/>
      <c r="AJ546" s="214"/>
      <c r="AK546" s="214"/>
      <c r="AL546" s="214"/>
      <c r="AM546" s="214"/>
      <c r="AN546" s="214"/>
      <c r="AO546" s="214"/>
      <c r="AP546" s="214"/>
    </row>
    <row r="547" ht="14.25" customHeight="1">
      <c r="A547" s="214"/>
      <c r="B547" s="214"/>
      <c r="C547" s="214"/>
      <c r="D547" s="214"/>
      <c r="E547" s="214"/>
      <c r="F547" s="214"/>
      <c r="G547" s="214"/>
      <c r="H547" s="214"/>
      <c r="I547" s="214"/>
      <c r="J547" s="214"/>
      <c r="K547" s="214"/>
      <c r="L547" s="214"/>
      <c r="M547" s="214"/>
      <c r="N547" s="214"/>
      <c r="O547" s="214"/>
      <c r="P547" s="214"/>
      <c r="Q547" s="214"/>
      <c r="R547" s="214"/>
      <c r="S547" s="214"/>
      <c r="T547" s="214"/>
      <c r="U547" s="214"/>
      <c r="V547" s="214"/>
      <c r="W547" s="214"/>
      <c r="X547" s="214"/>
      <c r="Y547" s="214"/>
      <c r="Z547" s="214"/>
      <c r="AA547" s="214"/>
      <c r="AB547" s="214"/>
      <c r="AC547" s="214"/>
      <c r="AD547" s="214"/>
      <c r="AE547" s="214"/>
      <c r="AF547" s="214"/>
      <c r="AG547" s="214"/>
      <c r="AH547" s="214"/>
      <c r="AI547" s="214"/>
      <c r="AJ547" s="214"/>
      <c r="AK547" s="214"/>
      <c r="AL547" s="214"/>
      <c r="AM547" s="214"/>
      <c r="AN547" s="214"/>
      <c r="AO547" s="214"/>
      <c r="AP547" s="214"/>
    </row>
    <row r="548" ht="14.25" customHeight="1">
      <c r="A548" s="214"/>
      <c r="B548" s="214"/>
      <c r="C548" s="214"/>
      <c r="D548" s="214"/>
      <c r="E548" s="214"/>
      <c r="F548" s="214"/>
      <c r="G548" s="214"/>
      <c r="H548" s="214"/>
      <c r="I548" s="214"/>
      <c r="J548" s="214"/>
      <c r="K548" s="214"/>
      <c r="L548" s="214"/>
      <c r="M548" s="214"/>
      <c r="N548" s="214"/>
      <c r="O548" s="214"/>
      <c r="P548" s="214"/>
      <c r="Q548" s="214"/>
      <c r="R548" s="214"/>
      <c r="S548" s="214"/>
      <c r="T548" s="214"/>
      <c r="U548" s="214"/>
      <c r="V548" s="214"/>
      <c r="W548" s="214"/>
      <c r="X548" s="214"/>
      <c r="Y548" s="214"/>
      <c r="Z548" s="214"/>
      <c r="AA548" s="214"/>
      <c r="AB548" s="214"/>
      <c r="AC548" s="214"/>
      <c r="AD548" s="214"/>
      <c r="AE548" s="214"/>
      <c r="AF548" s="214"/>
      <c r="AG548" s="214"/>
      <c r="AH548" s="214"/>
      <c r="AI548" s="214"/>
      <c r="AJ548" s="214"/>
      <c r="AK548" s="214"/>
      <c r="AL548" s="214"/>
      <c r="AM548" s="214"/>
      <c r="AN548" s="214"/>
      <c r="AO548" s="214"/>
      <c r="AP548" s="214"/>
    </row>
    <row r="549" ht="14.25" customHeight="1">
      <c r="A549" s="214"/>
      <c r="B549" s="214"/>
      <c r="C549" s="214"/>
      <c r="D549" s="214"/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/>
      <c r="AB549" s="214"/>
      <c r="AC549" s="214"/>
      <c r="AD549" s="214"/>
      <c r="AE549" s="214"/>
      <c r="AF549" s="214"/>
      <c r="AG549" s="214"/>
      <c r="AH549" s="214"/>
      <c r="AI549" s="214"/>
      <c r="AJ549" s="214"/>
      <c r="AK549" s="214"/>
      <c r="AL549" s="214"/>
      <c r="AM549" s="214"/>
      <c r="AN549" s="214"/>
      <c r="AO549" s="214"/>
      <c r="AP549" s="214"/>
    </row>
    <row r="550" ht="14.25" customHeight="1">
      <c r="A550" s="214"/>
      <c r="B550" s="214"/>
      <c r="C550" s="214"/>
      <c r="D550" s="214"/>
      <c r="E550" s="214"/>
      <c r="F550" s="214"/>
      <c r="G550" s="214"/>
      <c r="H550" s="214"/>
      <c r="I550" s="214"/>
      <c r="J550" s="214"/>
      <c r="K550" s="214"/>
      <c r="L550" s="214"/>
      <c r="M550" s="214"/>
      <c r="N550" s="214"/>
      <c r="O550" s="214"/>
      <c r="P550" s="214"/>
      <c r="Q550" s="214"/>
      <c r="R550" s="214"/>
      <c r="S550" s="214"/>
      <c r="T550" s="214"/>
      <c r="U550" s="214"/>
      <c r="V550" s="214"/>
      <c r="W550" s="214"/>
      <c r="X550" s="214"/>
      <c r="Y550" s="214"/>
      <c r="Z550" s="214"/>
      <c r="AA550" s="214"/>
      <c r="AB550" s="214"/>
      <c r="AC550" s="214"/>
      <c r="AD550" s="214"/>
      <c r="AE550" s="214"/>
      <c r="AF550" s="214"/>
      <c r="AG550" s="214"/>
      <c r="AH550" s="214"/>
      <c r="AI550" s="214"/>
      <c r="AJ550" s="214"/>
      <c r="AK550" s="214"/>
      <c r="AL550" s="214"/>
      <c r="AM550" s="214"/>
      <c r="AN550" s="214"/>
      <c r="AO550" s="214"/>
      <c r="AP550" s="214"/>
    </row>
    <row r="551" ht="14.25" customHeight="1">
      <c r="A551" s="214"/>
      <c r="B551" s="214"/>
      <c r="C551" s="214"/>
      <c r="D551" s="214"/>
      <c r="E551" s="214"/>
      <c r="F551" s="214"/>
      <c r="G551" s="214"/>
      <c r="H551" s="214"/>
      <c r="I551" s="214"/>
      <c r="J551" s="214"/>
      <c r="K551" s="214"/>
      <c r="L551" s="214"/>
      <c r="M551" s="214"/>
      <c r="N551" s="214"/>
      <c r="O551" s="214"/>
      <c r="P551" s="214"/>
      <c r="Q551" s="214"/>
      <c r="R551" s="214"/>
      <c r="S551" s="214"/>
      <c r="T551" s="214"/>
      <c r="U551" s="214"/>
      <c r="V551" s="214"/>
      <c r="W551" s="214"/>
      <c r="X551" s="214"/>
      <c r="Y551" s="214"/>
      <c r="Z551" s="214"/>
      <c r="AA551" s="214"/>
      <c r="AB551" s="214"/>
      <c r="AC551" s="214"/>
      <c r="AD551" s="214"/>
      <c r="AE551" s="214"/>
      <c r="AF551" s="214"/>
      <c r="AG551" s="214"/>
      <c r="AH551" s="214"/>
      <c r="AI551" s="214"/>
      <c r="AJ551" s="214"/>
      <c r="AK551" s="214"/>
      <c r="AL551" s="214"/>
      <c r="AM551" s="214"/>
      <c r="AN551" s="214"/>
      <c r="AO551" s="214"/>
      <c r="AP551" s="214"/>
    </row>
    <row r="552" ht="14.25" customHeight="1">
      <c r="A552" s="214"/>
      <c r="B552" s="214"/>
      <c r="C552" s="214"/>
      <c r="D552" s="214"/>
      <c r="E552" s="214"/>
      <c r="F552" s="214"/>
      <c r="G552" s="214"/>
      <c r="H552" s="214"/>
      <c r="I552" s="214"/>
      <c r="J552" s="214"/>
      <c r="K552" s="214"/>
      <c r="L552" s="214"/>
      <c r="M552" s="214"/>
      <c r="N552" s="214"/>
      <c r="O552" s="214"/>
      <c r="P552" s="214"/>
      <c r="Q552" s="214"/>
      <c r="R552" s="214"/>
      <c r="S552" s="214"/>
      <c r="T552" s="214"/>
      <c r="U552" s="214"/>
      <c r="V552" s="214"/>
      <c r="W552" s="214"/>
      <c r="X552" s="214"/>
      <c r="Y552" s="214"/>
      <c r="Z552" s="214"/>
      <c r="AA552" s="214"/>
      <c r="AB552" s="214"/>
      <c r="AC552" s="214"/>
      <c r="AD552" s="214"/>
      <c r="AE552" s="214"/>
      <c r="AF552" s="214"/>
      <c r="AG552" s="214"/>
      <c r="AH552" s="214"/>
      <c r="AI552" s="214"/>
      <c r="AJ552" s="214"/>
      <c r="AK552" s="214"/>
      <c r="AL552" s="214"/>
      <c r="AM552" s="214"/>
      <c r="AN552" s="214"/>
      <c r="AO552" s="214"/>
      <c r="AP552" s="214"/>
    </row>
    <row r="553" ht="14.25" customHeight="1">
      <c r="A553" s="214"/>
      <c r="B553" s="214"/>
      <c r="C553" s="214"/>
      <c r="D553" s="214"/>
      <c r="E553" s="214"/>
      <c r="F553" s="214"/>
      <c r="G553" s="214"/>
      <c r="H553" s="214"/>
      <c r="I553" s="214"/>
      <c r="J553" s="214"/>
      <c r="K553" s="214"/>
      <c r="L553" s="214"/>
      <c r="M553" s="214"/>
      <c r="N553" s="214"/>
      <c r="O553" s="214"/>
      <c r="P553" s="214"/>
      <c r="Q553" s="214"/>
      <c r="R553" s="214"/>
      <c r="S553" s="214"/>
      <c r="T553" s="214"/>
      <c r="U553" s="214"/>
      <c r="V553" s="214"/>
      <c r="W553" s="214"/>
      <c r="X553" s="214"/>
      <c r="Y553" s="214"/>
      <c r="Z553" s="214"/>
      <c r="AA553" s="214"/>
      <c r="AB553" s="214"/>
      <c r="AC553" s="214"/>
      <c r="AD553" s="214"/>
      <c r="AE553" s="214"/>
      <c r="AF553" s="214"/>
      <c r="AG553" s="214"/>
      <c r="AH553" s="214"/>
      <c r="AI553" s="214"/>
      <c r="AJ553" s="214"/>
      <c r="AK553" s="214"/>
      <c r="AL553" s="214"/>
      <c r="AM553" s="214"/>
      <c r="AN553" s="214"/>
      <c r="AO553" s="214"/>
      <c r="AP553" s="214"/>
    </row>
    <row r="554" ht="14.25" customHeight="1">
      <c r="A554" s="214"/>
      <c r="B554" s="214"/>
      <c r="C554" s="214"/>
      <c r="D554" s="214"/>
      <c r="E554" s="214"/>
      <c r="F554" s="214"/>
      <c r="G554" s="214"/>
      <c r="H554" s="214"/>
      <c r="I554" s="214"/>
      <c r="J554" s="214"/>
      <c r="K554" s="214"/>
      <c r="L554" s="214"/>
      <c r="M554" s="214"/>
      <c r="N554" s="214"/>
      <c r="O554" s="214"/>
      <c r="P554" s="214"/>
      <c r="Q554" s="214"/>
      <c r="R554" s="214"/>
      <c r="S554" s="214"/>
      <c r="T554" s="214"/>
      <c r="U554" s="214"/>
      <c r="V554" s="214"/>
      <c r="W554" s="214"/>
      <c r="X554" s="214"/>
      <c r="Y554" s="214"/>
      <c r="Z554" s="214"/>
      <c r="AA554" s="214"/>
      <c r="AB554" s="214"/>
      <c r="AC554" s="214"/>
      <c r="AD554" s="214"/>
      <c r="AE554" s="214"/>
      <c r="AF554" s="214"/>
      <c r="AG554" s="214"/>
      <c r="AH554" s="214"/>
      <c r="AI554" s="214"/>
      <c r="AJ554" s="214"/>
      <c r="AK554" s="214"/>
      <c r="AL554" s="214"/>
      <c r="AM554" s="214"/>
      <c r="AN554" s="214"/>
      <c r="AO554" s="214"/>
      <c r="AP554" s="214"/>
    </row>
    <row r="555" ht="14.25" customHeight="1">
      <c r="A555" s="214"/>
      <c r="B555" s="214"/>
      <c r="C555" s="214"/>
      <c r="D555" s="214"/>
      <c r="E555" s="214"/>
      <c r="F555" s="214"/>
      <c r="G555" s="214"/>
      <c r="H555" s="214"/>
      <c r="I555" s="214"/>
      <c r="J555" s="214"/>
      <c r="K555" s="214"/>
      <c r="L555" s="214"/>
      <c r="M555" s="214"/>
      <c r="N555" s="214"/>
      <c r="O555" s="214"/>
      <c r="P555" s="214"/>
      <c r="Q555" s="214"/>
      <c r="R555" s="214"/>
      <c r="S555" s="214"/>
      <c r="T555" s="214"/>
      <c r="U555" s="214"/>
      <c r="V555" s="214"/>
      <c r="W555" s="214"/>
      <c r="X555" s="214"/>
      <c r="Y555" s="214"/>
      <c r="Z555" s="214"/>
      <c r="AA555" s="214"/>
      <c r="AB555" s="214"/>
      <c r="AC555" s="214"/>
      <c r="AD555" s="214"/>
      <c r="AE555" s="214"/>
      <c r="AF555" s="214"/>
      <c r="AG555" s="214"/>
      <c r="AH555" s="214"/>
      <c r="AI555" s="214"/>
      <c r="AJ555" s="214"/>
      <c r="AK555" s="214"/>
      <c r="AL555" s="214"/>
      <c r="AM555" s="214"/>
      <c r="AN555" s="214"/>
      <c r="AO555" s="214"/>
      <c r="AP555" s="214"/>
    </row>
    <row r="556" ht="14.25" customHeight="1">
      <c r="A556" s="214"/>
      <c r="B556" s="214"/>
      <c r="C556" s="214"/>
      <c r="D556" s="214"/>
      <c r="E556" s="214"/>
      <c r="F556" s="214"/>
      <c r="G556" s="214"/>
      <c r="H556" s="214"/>
      <c r="I556" s="214"/>
      <c r="J556" s="214"/>
      <c r="K556" s="214"/>
      <c r="L556" s="214"/>
      <c r="M556" s="214"/>
      <c r="N556" s="214"/>
      <c r="O556" s="214"/>
      <c r="P556" s="214"/>
      <c r="Q556" s="214"/>
      <c r="R556" s="214"/>
      <c r="S556" s="214"/>
      <c r="T556" s="214"/>
      <c r="U556" s="214"/>
      <c r="V556" s="214"/>
      <c r="W556" s="214"/>
      <c r="X556" s="214"/>
      <c r="Y556" s="214"/>
      <c r="Z556" s="214"/>
      <c r="AA556" s="214"/>
      <c r="AB556" s="214"/>
      <c r="AC556" s="214"/>
      <c r="AD556" s="214"/>
      <c r="AE556" s="214"/>
      <c r="AF556" s="214"/>
      <c r="AG556" s="214"/>
      <c r="AH556" s="214"/>
      <c r="AI556" s="214"/>
      <c r="AJ556" s="214"/>
      <c r="AK556" s="214"/>
      <c r="AL556" s="214"/>
      <c r="AM556" s="214"/>
      <c r="AN556" s="214"/>
      <c r="AO556" s="214"/>
      <c r="AP556" s="214"/>
    </row>
    <row r="557" ht="14.25" customHeight="1">
      <c r="A557" s="214"/>
      <c r="B557" s="214"/>
      <c r="C557" s="214"/>
      <c r="D557" s="214"/>
      <c r="E557" s="214"/>
      <c r="F557" s="214"/>
      <c r="G557" s="214"/>
      <c r="H557" s="214"/>
      <c r="I557" s="214"/>
      <c r="J557" s="214"/>
      <c r="K557" s="214"/>
      <c r="L557" s="214"/>
      <c r="M557" s="214"/>
      <c r="N557" s="214"/>
      <c r="O557" s="214"/>
      <c r="P557" s="214"/>
      <c r="Q557" s="214"/>
      <c r="R557" s="214"/>
      <c r="S557" s="214"/>
      <c r="T557" s="214"/>
      <c r="U557" s="214"/>
      <c r="V557" s="214"/>
      <c r="W557" s="214"/>
      <c r="X557" s="214"/>
      <c r="Y557" s="214"/>
      <c r="Z557" s="214"/>
      <c r="AA557" s="214"/>
      <c r="AB557" s="214"/>
      <c r="AC557" s="214"/>
      <c r="AD557" s="214"/>
      <c r="AE557" s="214"/>
      <c r="AF557" s="214"/>
      <c r="AG557" s="214"/>
      <c r="AH557" s="214"/>
      <c r="AI557" s="214"/>
      <c r="AJ557" s="214"/>
      <c r="AK557" s="214"/>
      <c r="AL557" s="214"/>
      <c r="AM557" s="214"/>
      <c r="AN557" s="214"/>
      <c r="AO557" s="214"/>
      <c r="AP557" s="214"/>
    </row>
    <row r="558" ht="14.25" customHeight="1">
      <c r="A558" s="214"/>
      <c r="B558" s="214"/>
      <c r="C558" s="214"/>
      <c r="D558" s="214"/>
      <c r="E558" s="214"/>
      <c r="F558" s="214"/>
      <c r="G558" s="214"/>
      <c r="H558" s="214"/>
      <c r="I558" s="214"/>
      <c r="J558" s="214"/>
      <c r="K558" s="214"/>
      <c r="L558" s="214"/>
      <c r="M558" s="214"/>
      <c r="N558" s="214"/>
      <c r="O558" s="214"/>
      <c r="P558" s="214"/>
      <c r="Q558" s="214"/>
      <c r="R558" s="214"/>
      <c r="S558" s="214"/>
      <c r="T558" s="214"/>
      <c r="U558" s="214"/>
      <c r="V558" s="214"/>
      <c r="W558" s="214"/>
      <c r="X558" s="214"/>
      <c r="Y558" s="214"/>
      <c r="Z558" s="214"/>
      <c r="AA558" s="214"/>
      <c r="AB558" s="214"/>
      <c r="AC558" s="214"/>
      <c r="AD558" s="214"/>
      <c r="AE558" s="214"/>
      <c r="AF558" s="214"/>
      <c r="AG558" s="214"/>
      <c r="AH558" s="214"/>
      <c r="AI558" s="214"/>
      <c r="AJ558" s="214"/>
      <c r="AK558" s="214"/>
      <c r="AL558" s="214"/>
      <c r="AM558" s="214"/>
      <c r="AN558" s="214"/>
      <c r="AO558" s="214"/>
      <c r="AP558" s="214"/>
    </row>
    <row r="559" ht="14.25" customHeight="1">
      <c r="A559" s="214"/>
      <c r="B559" s="214"/>
      <c r="C559" s="214"/>
      <c r="D559" s="214"/>
      <c r="E559" s="214"/>
      <c r="F559" s="214"/>
      <c r="G559" s="214"/>
      <c r="H559" s="214"/>
      <c r="I559" s="214"/>
      <c r="J559" s="214"/>
      <c r="K559" s="214"/>
      <c r="L559" s="214"/>
      <c r="M559" s="214"/>
      <c r="N559" s="214"/>
      <c r="O559" s="214"/>
      <c r="P559" s="214"/>
      <c r="Q559" s="214"/>
      <c r="R559" s="214"/>
      <c r="S559" s="214"/>
      <c r="T559" s="214"/>
      <c r="U559" s="214"/>
      <c r="V559" s="214"/>
      <c r="W559" s="214"/>
      <c r="X559" s="214"/>
      <c r="Y559" s="214"/>
      <c r="Z559" s="214"/>
      <c r="AA559" s="214"/>
      <c r="AB559" s="214"/>
      <c r="AC559" s="214"/>
      <c r="AD559" s="214"/>
      <c r="AE559" s="214"/>
      <c r="AF559" s="214"/>
      <c r="AG559" s="214"/>
      <c r="AH559" s="214"/>
      <c r="AI559" s="214"/>
      <c r="AJ559" s="214"/>
      <c r="AK559" s="214"/>
      <c r="AL559" s="214"/>
      <c r="AM559" s="214"/>
      <c r="AN559" s="214"/>
      <c r="AO559" s="214"/>
      <c r="AP559" s="214"/>
    </row>
    <row r="560" ht="14.25" customHeight="1">
      <c r="A560" s="214"/>
      <c r="B560" s="214"/>
      <c r="C560" s="214"/>
      <c r="D560" s="214"/>
      <c r="E560" s="214"/>
      <c r="F560" s="214"/>
      <c r="G560" s="214"/>
      <c r="H560" s="214"/>
      <c r="I560" s="214"/>
      <c r="J560" s="214"/>
      <c r="K560" s="214"/>
      <c r="L560" s="214"/>
      <c r="M560" s="214"/>
      <c r="N560" s="214"/>
      <c r="O560" s="214"/>
      <c r="P560" s="214"/>
      <c r="Q560" s="214"/>
      <c r="R560" s="214"/>
      <c r="S560" s="214"/>
      <c r="T560" s="214"/>
      <c r="U560" s="214"/>
      <c r="V560" s="214"/>
      <c r="W560" s="214"/>
      <c r="X560" s="214"/>
      <c r="Y560" s="214"/>
      <c r="Z560" s="214"/>
      <c r="AA560" s="214"/>
      <c r="AB560" s="214"/>
      <c r="AC560" s="214"/>
      <c r="AD560" s="214"/>
      <c r="AE560" s="214"/>
      <c r="AF560" s="214"/>
      <c r="AG560" s="214"/>
      <c r="AH560" s="214"/>
      <c r="AI560" s="214"/>
      <c r="AJ560" s="214"/>
      <c r="AK560" s="214"/>
      <c r="AL560" s="214"/>
      <c r="AM560" s="214"/>
      <c r="AN560" s="214"/>
      <c r="AO560" s="214"/>
      <c r="AP560" s="214"/>
    </row>
    <row r="561" ht="14.25" customHeight="1">
      <c r="A561" s="214"/>
      <c r="B561" s="214"/>
      <c r="C561" s="214"/>
      <c r="D561" s="214"/>
      <c r="E561" s="214"/>
      <c r="F561" s="214"/>
      <c r="G561" s="214"/>
      <c r="H561" s="214"/>
      <c r="I561" s="214"/>
      <c r="J561" s="214"/>
      <c r="K561" s="214"/>
      <c r="L561" s="214"/>
      <c r="M561" s="214"/>
      <c r="N561" s="214"/>
      <c r="O561" s="214"/>
      <c r="P561" s="214"/>
      <c r="Q561" s="214"/>
      <c r="R561" s="214"/>
      <c r="S561" s="214"/>
      <c r="T561" s="214"/>
      <c r="U561" s="214"/>
      <c r="V561" s="214"/>
      <c r="W561" s="214"/>
      <c r="X561" s="214"/>
      <c r="Y561" s="214"/>
      <c r="Z561" s="214"/>
      <c r="AA561" s="214"/>
      <c r="AB561" s="214"/>
      <c r="AC561" s="214"/>
      <c r="AD561" s="214"/>
      <c r="AE561" s="214"/>
      <c r="AF561" s="214"/>
      <c r="AG561" s="214"/>
      <c r="AH561" s="214"/>
      <c r="AI561" s="214"/>
      <c r="AJ561" s="214"/>
      <c r="AK561" s="214"/>
      <c r="AL561" s="214"/>
      <c r="AM561" s="214"/>
      <c r="AN561" s="214"/>
      <c r="AO561" s="214"/>
      <c r="AP561" s="214"/>
    </row>
    <row r="562" ht="14.25" customHeight="1">
      <c r="A562" s="214"/>
      <c r="B562" s="214"/>
      <c r="C562" s="214"/>
      <c r="D562" s="214"/>
      <c r="E562" s="214"/>
      <c r="F562" s="214"/>
      <c r="G562" s="214"/>
      <c r="H562" s="214"/>
      <c r="I562" s="214"/>
      <c r="J562" s="214"/>
      <c r="K562" s="214"/>
      <c r="L562" s="214"/>
      <c r="M562" s="214"/>
      <c r="N562" s="214"/>
      <c r="O562" s="214"/>
      <c r="P562" s="214"/>
      <c r="Q562" s="214"/>
      <c r="R562" s="214"/>
      <c r="S562" s="214"/>
      <c r="T562" s="214"/>
      <c r="U562" s="214"/>
      <c r="V562" s="214"/>
      <c r="W562" s="214"/>
      <c r="X562" s="214"/>
      <c r="Y562" s="214"/>
      <c r="Z562" s="214"/>
      <c r="AA562" s="214"/>
      <c r="AB562" s="214"/>
      <c r="AC562" s="214"/>
      <c r="AD562" s="214"/>
      <c r="AE562" s="214"/>
      <c r="AF562" s="214"/>
      <c r="AG562" s="214"/>
      <c r="AH562" s="214"/>
      <c r="AI562" s="214"/>
      <c r="AJ562" s="214"/>
      <c r="AK562" s="214"/>
      <c r="AL562" s="214"/>
      <c r="AM562" s="214"/>
      <c r="AN562" s="214"/>
      <c r="AO562" s="214"/>
      <c r="AP562" s="214"/>
    </row>
    <row r="563" ht="14.25" customHeight="1">
      <c r="A563" s="214"/>
      <c r="B563" s="214"/>
      <c r="C563" s="214"/>
      <c r="D563" s="214"/>
      <c r="E563" s="214"/>
      <c r="F563" s="214"/>
      <c r="G563" s="214"/>
      <c r="H563" s="214"/>
      <c r="I563" s="214"/>
      <c r="J563" s="214"/>
      <c r="K563" s="214"/>
      <c r="L563" s="214"/>
      <c r="M563" s="214"/>
      <c r="N563" s="214"/>
      <c r="O563" s="214"/>
      <c r="P563" s="214"/>
      <c r="Q563" s="214"/>
      <c r="R563" s="214"/>
      <c r="S563" s="214"/>
      <c r="T563" s="214"/>
      <c r="U563" s="214"/>
      <c r="V563" s="214"/>
      <c r="W563" s="214"/>
      <c r="X563" s="214"/>
      <c r="Y563" s="214"/>
      <c r="Z563" s="214"/>
      <c r="AA563" s="214"/>
      <c r="AB563" s="214"/>
      <c r="AC563" s="214"/>
      <c r="AD563" s="214"/>
      <c r="AE563" s="214"/>
      <c r="AF563" s="214"/>
      <c r="AG563" s="214"/>
      <c r="AH563" s="214"/>
      <c r="AI563" s="214"/>
      <c r="AJ563" s="214"/>
      <c r="AK563" s="214"/>
      <c r="AL563" s="214"/>
      <c r="AM563" s="214"/>
      <c r="AN563" s="214"/>
      <c r="AO563" s="214"/>
      <c r="AP563" s="214"/>
    </row>
    <row r="564" ht="14.25" customHeight="1">
      <c r="A564" s="214"/>
      <c r="B564" s="214"/>
      <c r="C564" s="214"/>
      <c r="D564" s="214"/>
      <c r="E564" s="214"/>
      <c r="F564" s="214"/>
      <c r="G564" s="214"/>
      <c r="H564" s="214"/>
      <c r="I564" s="214"/>
      <c r="J564" s="214"/>
      <c r="K564" s="214"/>
      <c r="L564" s="214"/>
      <c r="M564" s="214"/>
      <c r="N564" s="214"/>
      <c r="O564" s="214"/>
      <c r="P564" s="214"/>
      <c r="Q564" s="214"/>
      <c r="R564" s="214"/>
      <c r="S564" s="214"/>
      <c r="T564" s="214"/>
      <c r="U564" s="214"/>
      <c r="V564" s="214"/>
      <c r="W564" s="214"/>
      <c r="X564" s="214"/>
      <c r="Y564" s="214"/>
      <c r="Z564" s="214"/>
      <c r="AA564" s="214"/>
      <c r="AB564" s="214"/>
      <c r="AC564" s="214"/>
      <c r="AD564" s="214"/>
      <c r="AE564" s="214"/>
      <c r="AF564" s="214"/>
      <c r="AG564" s="214"/>
      <c r="AH564" s="214"/>
      <c r="AI564" s="214"/>
      <c r="AJ564" s="214"/>
      <c r="AK564" s="214"/>
      <c r="AL564" s="214"/>
      <c r="AM564" s="214"/>
      <c r="AN564" s="214"/>
      <c r="AO564" s="214"/>
      <c r="AP564" s="214"/>
    </row>
    <row r="565" ht="14.25" customHeight="1">
      <c r="A565" s="214"/>
      <c r="B565" s="214"/>
      <c r="C565" s="214"/>
      <c r="D565" s="214"/>
      <c r="E565" s="214"/>
      <c r="F565" s="214"/>
      <c r="G565" s="214"/>
      <c r="H565" s="214"/>
      <c r="I565" s="214"/>
      <c r="J565" s="214"/>
      <c r="K565" s="214"/>
      <c r="L565" s="214"/>
      <c r="M565" s="214"/>
      <c r="N565" s="214"/>
      <c r="O565" s="214"/>
      <c r="P565" s="214"/>
      <c r="Q565" s="214"/>
      <c r="R565" s="214"/>
      <c r="S565" s="214"/>
      <c r="T565" s="214"/>
      <c r="U565" s="214"/>
      <c r="V565" s="214"/>
      <c r="W565" s="214"/>
      <c r="X565" s="214"/>
      <c r="Y565" s="214"/>
      <c r="Z565" s="214"/>
      <c r="AA565" s="214"/>
      <c r="AB565" s="214"/>
      <c r="AC565" s="214"/>
      <c r="AD565" s="214"/>
      <c r="AE565" s="214"/>
      <c r="AF565" s="214"/>
      <c r="AG565" s="214"/>
      <c r="AH565" s="214"/>
      <c r="AI565" s="214"/>
      <c r="AJ565" s="214"/>
      <c r="AK565" s="214"/>
      <c r="AL565" s="214"/>
      <c r="AM565" s="214"/>
      <c r="AN565" s="214"/>
      <c r="AO565" s="214"/>
      <c r="AP565" s="214"/>
    </row>
    <row r="566" ht="14.25" customHeight="1">
      <c r="A566" s="214"/>
      <c r="B566" s="214"/>
      <c r="C566" s="214"/>
      <c r="D566" s="214"/>
      <c r="E566" s="214"/>
      <c r="F566" s="214"/>
      <c r="G566" s="214"/>
      <c r="H566" s="214"/>
      <c r="I566" s="214"/>
      <c r="J566" s="214"/>
      <c r="K566" s="214"/>
      <c r="L566" s="214"/>
      <c r="M566" s="214"/>
      <c r="N566" s="214"/>
      <c r="O566" s="214"/>
      <c r="P566" s="214"/>
      <c r="Q566" s="214"/>
      <c r="R566" s="214"/>
      <c r="S566" s="214"/>
      <c r="T566" s="214"/>
      <c r="U566" s="214"/>
      <c r="V566" s="214"/>
      <c r="W566" s="214"/>
      <c r="X566" s="214"/>
      <c r="Y566" s="214"/>
      <c r="Z566" s="214"/>
      <c r="AA566" s="214"/>
      <c r="AB566" s="214"/>
      <c r="AC566" s="214"/>
      <c r="AD566" s="214"/>
      <c r="AE566" s="214"/>
      <c r="AF566" s="214"/>
      <c r="AG566" s="214"/>
      <c r="AH566" s="214"/>
      <c r="AI566" s="214"/>
      <c r="AJ566" s="214"/>
      <c r="AK566" s="214"/>
      <c r="AL566" s="214"/>
      <c r="AM566" s="214"/>
      <c r="AN566" s="214"/>
      <c r="AO566" s="214"/>
      <c r="AP566" s="214"/>
    </row>
    <row r="567" ht="14.25" customHeight="1">
      <c r="A567" s="214"/>
      <c r="B567" s="214"/>
      <c r="C567" s="214"/>
      <c r="D567" s="214"/>
      <c r="E567" s="214"/>
      <c r="F567" s="214"/>
      <c r="G567" s="214"/>
      <c r="H567" s="214"/>
      <c r="I567" s="214"/>
      <c r="J567" s="214"/>
      <c r="K567" s="214"/>
      <c r="L567" s="214"/>
      <c r="M567" s="214"/>
      <c r="N567" s="214"/>
      <c r="O567" s="214"/>
      <c r="P567" s="214"/>
      <c r="Q567" s="214"/>
      <c r="R567" s="214"/>
      <c r="S567" s="214"/>
      <c r="T567" s="214"/>
      <c r="U567" s="214"/>
      <c r="V567" s="214"/>
      <c r="W567" s="214"/>
      <c r="X567" s="214"/>
      <c r="Y567" s="214"/>
      <c r="Z567" s="214"/>
      <c r="AA567" s="214"/>
      <c r="AB567" s="214"/>
      <c r="AC567" s="214"/>
      <c r="AD567" s="214"/>
      <c r="AE567" s="214"/>
      <c r="AF567" s="214"/>
      <c r="AG567" s="214"/>
      <c r="AH567" s="214"/>
      <c r="AI567" s="214"/>
      <c r="AJ567" s="214"/>
      <c r="AK567" s="214"/>
      <c r="AL567" s="214"/>
      <c r="AM567" s="214"/>
      <c r="AN567" s="214"/>
      <c r="AO567" s="214"/>
      <c r="AP567" s="214"/>
    </row>
    <row r="568" ht="14.25" customHeight="1">
      <c r="A568" s="214"/>
      <c r="B568" s="214"/>
      <c r="C568" s="214"/>
      <c r="D568" s="214"/>
      <c r="E568" s="214"/>
      <c r="F568" s="214"/>
      <c r="G568" s="214"/>
      <c r="H568" s="214"/>
      <c r="I568" s="214"/>
      <c r="J568" s="214"/>
      <c r="K568" s="214"/>
      <c r="L568" s="214"/>
      <c r="M568" s="214"/>
      <c r="N568" s="214"/>
      <c r="O568" s="214"/>
      <c r="P568" s="214"/>
      <c r="Q568" s="214"/>
      <c r="R568" s="214"/>
      <c r="S568" s="214"/>
      <c r="T568" s="214"/>
      <c r="U568" s="214"/>
      <c r="V568" s="214"/>
      <c r="W568" s="214"/>
      <c r="X568" s="214"/>
      <c r="Y568" s="214"/>
      <c r="Z568" s="214"/>
      <c r="AA568" s="214"/>
      <c r="AB568" s="214"/>
      <c r="AC568" s="214"/>
      <c r="AD568" s="214"/>
      <c r="AE568" s="214"/>
      <c r="AF568" s="214"/>
      <c r="AG568" s="214"/>
      <c r="AH568" s="214"/>
      <c r="AI568" s="214"/>
      <c r="AJ568" s="214"/>
      <c r="AK568" s="214"/>
      <c r="AL568" s="214"/>
      <c r="AM568" s="214"/>
      <c r="AN568" s="214"/>
      <c r="AO568" s="214"/>
      <c r="AP568" s="214"/>
    </row>
    <row r="569" ht="14.25" customHeight="1">
      <c r="A569" s="214"/>
      <c r="B569" s="214"/>
      <c r="C569" s="214"/>
      <c r="D569" s="214"/>
      <c r="E569" s="214"/>
      <c r="F569" s="214"/>
      <c r="G569" s="214"/>
      <c r="H569" s="214"/>
      <c r="I569" s="214"/>
      <c r="J569" s="214"/>
      <c r="K569" s="214"/>
      <c r="L569" s="214"/>
      <c r="M569" s="214"/>
      <c r="N569" s="214"/>
      <c r="O569" s="214"/>
      <c r="P569" s="214"/>
      <c r="Q569" s="214"/>
      <c r="R569" s="214"/>
      <c r="S569" s="214"/>
      <c r="T569" s="214"/>
      <c r="U569" s="214"/>
      <c r="V569" s="214"/>
      <c r="W569" s="214"/>
      <c r="X569" s="214"/>
      <c r="Y569" s="214"/>
      <c r="Z569" s="214"/>
      <c r="AA569" s="214"/>
      <c r="AB569" s="214"/>
      <c r="AC569" s="214"/>
      <c r="AD569" s="214"/>
      <c r="AE569" s="214"/>
      <c r="AF569" s="214"/>
      <c r="AG569" s="214"/>
      <c r="AH569" s="214"/>
      <c r="AI569" s="214"/>
      <c r="AJ569" s="214"/>
      <c r="AK569" s="214"/>
      <c r="AL569" s="214"/>
      <c r="AM569" s="214"/>
      <c r="AN569" s="214"/>
      <c r="AO569" s="214"/>
      <c r="AP569" s="214"/>
    </row>
    <row r="570" ht="14.25" customHeight="1">
      <c r="A570" s="214"/>
      <c r="B570" s="214"/>
      <c r="C570" s="214"/>
      <c r="D570" s="214"/>
      <c r="E570" s="214"/>
      <c r="F570" s="214"/>
      <c r="G570" s="214"/>
      <c r="H570" s="214"/>
      <c r="I570" s="214"/>
      <c r="J570" s="214"/>
      <c r="K570" s="214"/>
      <c r="L570" s="214"/>
      <c r="M570" s="214"/>
      <c r="N570" s="214"/>
      <c r="O570" s="214"/>
      <c r="P570" s="214"/>
      <c r="Q570" s="214"/>
      <c r="R570" s="214"/>
      <c r="S570" s="214"/>
      <c r="T570" s="214"/>
      <c r="U570" s="214"/>
      <c r="V570" s="214"/>
      <c r="W570" s="214"/>
      <c r="X570" s="214"/>
      <c r="Y570" s="214"/>
      <c r="Z570" s="214"/>
      <c r="AA570" s="214"/>
      <c r="AB570" s="214"/>
      <c r="AC570" s="214"/>
      <c r="AD570" s="214"/>
      <c r="AE570" s="214"/>
      <c r="AF570" s="214"/>
      <c r="AG570" s="214"/>
      <c r="AH570" s="214"/>
      <c r="AI570" s="214"/>
      <c r="AJ570" s="214"/>
      <c r="AK570" s="214"/>
      <c r="AL570" s="214"/>
      <c r="AM570" s="214"/>
      <c r="AN570" s="214"/>
      <c r="AO570" s="214"/>
      <c r="AP570" s="214"/>
    </row>
    <row r="571" ht="14.25" customHeight="1">
      <c r="A571" s="214"/>
      <c r="B571" s="214"/>
      <c r="C571" s="214"/>
      <c r="D571" s="214"/>
      <c r="E571" s="214"/>
      <c r="F571" s="214"/>
      <c r="G571" s="214"/>
      <c r="H571" s="214"/>
      <c r="I571" s="214"/>
      <c r="J571" s="214"/>
      <c r="K571" s="214"/>
      <c r="L571" s="214"/>
      <c r="M571" s="214"/>
      <c r="N571" s="214"/>
      <c r="O571" s="214"/>
      <c r="P571" s="214"/>
      <c r="Q571" s="214"/>
      <c r="R571" s="214"/>
      <c r="S571" s="214"/>
      <c r="T571" s="214"/>
      <c r="U571" s="214"/>
      <c r="V571" s="214"/>
      <c r="W571" s="214"/>
      <c r="X571" s="214"/>
      <c r="Y571" s="214"/>
      <c r="Z571" s="214"/>
      <c r="AA571" s="214"/>
      <c r="AB571" s="214"/>
      <c r="AC571" s="214"/>
      <c r="AD571" s="214"/>
      <c r="AE571" s="214"/>
      <c r="AF571" s="214"/>
      <c r="AG571" s="214"/>
      <c r="AH571" s="214"/>
      <c r="AI571" s="214"/>
      <c r="AJ571" s="214"/>
      <c r="AK571" s="214"/>
      <c r="AL571" s="214"/>
      <c r="AM571" s="214"/>
      <c r="AN571" s="214"/>
      <c r="AO571" s="214"/>
      <c r="AP571" s="214"/>
    </row>
    <row r="572" ht="14.25" customHeight="1">
      <c r="A572" s="214"/>
      <c r="B572" s="214"/>
      <c r="C572" s="214"/>
      <c r="D572" s="214"/>
      <c r="E572" s="214"/>
      <c r="F572" s="214"/>
      <c r="G572" s="214"/>
      <c r="H572" s="214"/>
      <c r="I572" s="214"/>
      <c r="J572" s="214"/>
      <c r="K572" s="214"/>
      <c r="L572" s="214"/>
      <c r="M572" s="214"/>
      <c r="N572" s="214"/>
      <c r="O572" s="214"/>
      <c r="P572" s="214"/>
      <c r="Q572" s="214"/>
      <c r="R572" s="214"/>
      <c r="S572" s="214"/>
      <c r="T572" s="214"/>
      <c r="U572" s="214"/>
      <c r="V572" s="214"/>
      <c r="W572" s="214"/>
      <c r="X572" s="214"/>
      <c r="Y572" s="214"/>
      <c r="Z572" s="214"/>
      <c r="AA572" s="214"/>
      <c r="AB572" s="214"/>
      <c r="AC572" s="214"/>
      <c r="AD572" s="214"/>
      <c r="AE572" s="214"/>
      <c r="AF572" s="214"/>
      <c r="AG572" s="214"/>
      <c r="AH572" s="214"/>
      <c r="AI572" s="214"/>
      <c r="AJ572" s="214"/>
      <c r="AK572" s="214"/>
      <c r="AL572" s="214"/>
      <c r="AM572" s="214"/>
      <c r="AN572" s="214"/>
      <c r="AO572" s="214"/>
      <c r="AP572" s="214"/>
    </row>
    <row r="573" ht="14.25" customHeight="1">
      <c r="A573" s="214"/>
      <c r="B573" s="214"/>
      <c r="C573" s="214"/>
      <c r="D573" s="214"/>
      <c r="E573" s="214"/>
      <c r="F573" s="214"/>
      <c r="G573" s="214"/>
      <c r="H573" s="214"/>
      <c r="I573" s="214"/>
      <c r="J573" s="214"/>
      <c r="K573" s="214"/>
      <c r="L573" s="214"/>
      <c r="M573" s="214"/>
      <c r="N573" s="214"/>
      <c r="O573" s="214"/>
      <c r="P573" s="214"/>
      <c r="Q573" s="214"/>
      <c r="R573" s="214"/>
      <c r="S573" s="214"/>
      <c r="T573" s="214"/>
      <c r="U573" s="214"/>
      <c r="V573" s="214"/>
      <c r="W573" s="214"/>
      <c r="X573" s="214"/>
      <c r="Y573" s="214"/>
      <c r="Z573" s="214"/>
      <c r="AA573" s="214"/>
      <c r="AB573" s="214"/>
      <c r="AC573" s="214"/>
      <c r="AD573" s="214"/>
      <c r="AE573" s="214"/>
      <c r="AF573" s="214"/>
      <c r="AG573" s="214"/>
      <c r="AH573" s="214"/>
      <c r="AI573" s="214"/>
      <c r="AJ573" s="214"/>
      <c r="AK573" s="214"/>
      <c r="AL573" s="214"/>
      <c r="AM573" s="214"/>
      <c r="AN573" s="214"/>
      <c r="AO573" s="214"/>
      <c r="AP573" s="214"/>
    </row>
    <row r="574" ht="14.25" customHeight="1">
      <c r="A574" s="214"/>
      <c r="B574" s="214"/>
      <c r="C574" s="214"/>
      <c r="D574" s="214"/>
      <c r="E574" s="214"/>
      <c r="F574" s="214"/>
      <c r="G574" s="214"/>
      <c r="H574" s="214"/>
      <c r="I574" s="214"/>
      <c r="J574" s="214"/>
      <c r="K574" s="214"/>
      <c r="L574" s="214"/>
      <c r="M574" s="214"/>
      <c r="N574" s="214"/>
      <c r="O574" s="214"/>
      <c r="P574" s="214"/>
      <c r="Q574" s="214"/>
      <c r="R574" s="214"/>
      <c r="S574" s="214"/>
      <c r="T574" s="214"/>
      <c r="U574" s="214"/>
      <c r="V574" s="214"/>
      <c r="W574" s="214"/>
      <c r="X574" s="214"/>
      <c r="Y574" s="214"/>
      <c r="Z574" s="214"/>
      <c r="AA574" s="214"/>
      <c r="AB574" s="214"/>
      <c r="AC574" s="214"/>
      <c r="AD574" s="214"/>
      <c r="AE574" s="214"/>
      <c r="AF574" s="214"/>
      <c r="AG574" s="214"/>
      <c r="AH574" s="214"/>
      <c r="AI574" s="214"/>
      <c r="AJ574" s="214"/>
      <c r="AK574" s="214"/>
      <c r="AL574" s="214"/>
      <c r="AM574" s="214"/>
      <c r="AN574" s="214"/>
      <c r="AO574" s="214"/>
      <c r="AP574" s="214"/>
    </row>
    <row r="575" ht="14.25" customHeight="1">
      <c r="A575" s="214"/>
      <c r="B575" s="214"/>
      <c r="C575" s="214"/>
      <c r="D575" s="214"/>
      <c r="E575" s="214"/>
      <c r="F575" s="214"/>
      <c r="G575" s="214"/>
      <c r="H575" s="214"/>
      <c r="I575" s="214"/>
      <c r="J575" s="214"/>
      <c r="K575" s="214"/>
      <c r="L575" s="214"/>
      <c r="M575" s="214"/>
      <c r="N575" s="214"/>
      <c r="O575" s="214"/>
      <c r="P575" s="214"/>
      <c r="Q575" s="214"/>
      <c r="R575" s="214"/>
      <c r="S575" s="214"/>
      <c r="T575" s="214"/>
      <c r="U575" s="214"/>
      <c r="V575" s="214"/>
      <c r="W575" s="214"/>
      <c r="X575" s="214"/>
      <c r="Y575" s="214"/>
      <c r="Z575" s="214"/>
      <c r="AA575" s="214"/>
      <c r="AB575" s="214"/>
      <c r="AC575" s="214"/>
      <c r="AD575" s="214"/>
      <c r="AE575" s="214"/>
      <c r="AF575" s="214"/>
      <c r="AG575" s="214"/>
      <c r="AH575" s="214"/>
      <c r="AI575" s="214"/>
      <c r="AJ575" s="214"/>
      <c r="AK575" s="214"/>
      <c r="AL575" s="214"/>
      <c r="AM575" s="214"/>
      <c r="AN575" s="214"/>
      <c r="AO575" s="214"/>
      <c r="AP575" s="214"/>
    </row>
    <row r="576" ht="14.25" customHeight="1">
      <c r="A576" s="214"/>
      <c r="B576" s="214"/>
      <c r="C576" s="214"/>
      <c r="D576" s="214"/>
      <c r="E576" s="214"/>
      <c r="F576" s="214"/>
      <c r="G576" s="214"/>
      <c r="H576" s="214"/>
      <c r="I576" s="214"/>
      <c r="J576" s="214"/>
      <c r="K576" s="214"/>
      <c r="L576" s="214"/>
      <c r="M576" s="214"/>
      <c r="N576" s="214"/>
      <c r="O576" s="214"/>
      <c r="P576" s="214"/>
      <c r="Q576" s="214"/>
      <c r="R576" s="214"/>
      <c r="S576" s="214"/>
      <c r="T576" s="214"/>
      <c r="U576" s="214"/>
      <c r="V576" s="214"/>
      <c r="W576" s="214"/>
      <c r="X576" s="214"/>
      <c r="Y576" s="214"/>
      <c r="Z576" s="214"/>
      <c r="AA576" s="214"/>
      <c r="AB576" s="214"/>
      <c r="AC576" s="214"/>
      <c r="AD576" s="214"/>
      <c r="AE576" s="214"/>
      <c r="AF576" s="214"/>
      <c r="AG576" s="214"/>
      <c r="AH576" s="214"/>
      <c r="AI576" s="214"/>
      <c r="AJ576" s="214"/>
      <c r="AK576" s="214"/>
      <c r="AL576" s="214"/>
      <c r="AM576" s="214"/>
      <c r="AN576" s="214"/>
      <c r="AO576" s="214"/>
      <c r="AP576" s="214"/>
    </row>
    <row r="577" ht="14.25" customHeight="1">
      <c r="A577" s="214"/>
      <c r="B577" s="214"/>
      <c r="C577" s="214"/>
      <c r="D577" s="214"/>
      <c r="E577" s="214"/>
      <c r="F577" s="214"/>
      <c r="G577" s="214"/>
      <c r="H577" s="214"/>
      <c r="I577" s="214"/>
      <c r="J577" s="214"/>
      <c r="K577" s="214"/>
      <c r="L577" s="214"/>
      <c r="M577" s="214"/>
      <c r="N577" s="214"/>
      <c r="O577" s="214"/>
      <c r="P577" s="214"/>
      <c r="Q577" s="214"/>
      <c r="R577" s="214"/>
      <c r="S577" s="214"/>
      <c r="T577" s="214"/>
      <c r="U577" s="214"/>
      <c r="V577" s="214"/>
      <c r="W577" s="214"/>
      <c r="X577" s="214"/>
      <c r="Y577" s="214"/>
      <c r="Z577" s="214"/>
      <c r="AA577" s="214"/>
      <c r="AB577" s="214"/>
      <c r="AC577" s="214"/>
      <c r="AD577" s="214"/>
      <c r="AE577" s="214"/>
      <c r="AF577" s="214"/>
      <c r="AG577" s="214"/>
      <c r="AH577" s="214"/>
      <c r="AI577" s="214"/>
      <c r="AJ577" s="214"/>
      <c r="AK577" s="214"/>
      <c r="AL577" s="214"/>
      <c r="AM577" s="214"/>
      <c r="AN577" s="214"/>
      <c r="AO577" s="214"/>
      <c r="AP577" s="214"/>
    </row>
    <row r="578" ht="14.25" customHeight="1">
      <c r="A578" s="214"/>
      <c r="B578" s="214"/>
      <c r="C578" s="214"/>
      <c r="D578" s="214"/>
      <c r="E578" s="214"/>
      <c r="F578" s="214"/>
      <c r="G578" s="214"/>
      <c r="H578" s="214"/>
      <c r="I578" s="214"/>
      <c r="J578" s="214"/>
      <c r="K578" s="214"/>
      <c r="L578" s="214"/>
      <c r="M578" s="214"/>
      <c r="N578" s="214"/>
      <c r="O578" s="214"/>
      <c r="P578" s="214"/>
      <c r="Q578" s="214"/>
      <c r="R578" s="214"/>
      <c r="S578" s="214"/>
      <c r="T578" s="214"/>
      <c r="U578" s="214"/>
      <c r="V578" s="214"/>
      <c r="W578" s="214"/>
      <c r="X578" s="214"/>
      <c r="Y578" s="214"/>
      <c r="Z578" s="214"/>
      <c r="AA578" s="214"/>
      <c r="AB578" s="214"/>
      <c r="AC578" s="214"/>
      <c r="AD578" s="214"/>
      <c r="AE578" s="214"/>
      <c r="AF578" s="214"/>
      <c r="AG578" s="214"/>
      <c r="AH578" s="214"/>
      <c r="AI578" s="214"/>
      <c r="AJ578" s="214"/>
      <c r="AK578" s="214"/>
      <c r="AL578" s="214"/>
      <c r="AM578" s="214"/>
      <c r="AN578" s="214"/>
      <c r="AO578" s="214"/>
      <c r="AP578" s="214"/>
    </row>
    <row r="579" ht="14.25" customHeight="1">
      <c r="A579" s="214"/>
      <c r="B579" s="214"/>
      <c r="C579" s="214"/>
      <c r="D579" s="214"/>
      <c r="E579" s="214"/>
      <c r="F579" s="214"/>
      <c r="G579" s="214"/>
      <c r="H579" s="214"/>
      <c r="I579" s="214"/>
      <c r="J579" s="214"/>
      <c r="K579" s="214"/>
      <c r="L579" s="214"/>
      <c r="M579" s="214"/>
      <c r="N579" s="214"/>
      <c r="O579" s="214"/>
      <c r="P579" s="214"/>
      <c r="Q579" s="214"/>
      <c r="R579" s="214"/>
      <c r="S579" s="214"/>
      <c r="T579" s="214"/>
      <c r="U579" s="214"/>
      <c r="V579" s="214"/>
      <c r="W579" s="214"/>
      <c r="X579" s="214"/>
      <c r="Y579" s="214"/>
      <c r="Z579" s="214"/>
      <c r="AA579" s="214"/>
      <c r="AB579" s="214"/>
      <c r="AC579" s="214"/>
      <c r="AD579" s="214"/>
      <c r="AE579" s="214"/>
      <c r="AF579" s="214"/>
      <c r="AG579" s="214"/>
      <c r="AH579" s="214"/>
      <c r="AI579" s="214"/>
      <c r="AJ579" s="214"/>
      <c r="AK579" s="214"/>
      <c r="AL579" s="214"/>
      <c r="AM579" s="214"/>
      <c r="AN579" s="214"/>
      <c r="AO579" s="214"/>
      <c r="AP579" s="214"/>
    </row>
    <row r="580" ht="14.25" customHeight="1">
      <c r="A580" s="214"/>
      <c r="B580" s="214"/>
      <c r="C580" s="214"/>
      <c r="D580" s="214"/>
      <c r="E580" s="214"/>
      <c r="F580" s="214"/>
      <c r="G580" s="214"/>
      <c r="H580" s="214"/>
      <c r="I580" s="214"/>
      <c r="J580" s="214"/>
      <c r="K580" s="214"/>
      <c r="L580" s="214"/>
      <c r="M580" s="214"/>
      <c r="N580" s="214"/>
      <c r="O580" s="214"/>
      <c r="P580" s="214"/>
      <c r="Q580" s="214"/>
      <c r="R580" s="214"/>
      <c r="S580" s="214"/>
      <c r="T580" s="214"/>
      <c r="U580" s="214"/>
      <c r="V580" s="214"/>
      <c r="W580" s="214"/>
      <c r="X580" s="214"/>
      <c r="Y580" s="214"/>
      <c r="Z580" s="214"/>
      <c r="AA580" s="214"/>
      <c r="AB580" s="214"/>
      <c r="AC580" s="214"/>
      <c r="AD580" s="214"/>
      <c r="AE580" s="214"/>
      <c r="AF580" s="214"/>
      <c r="AG580" s="214"/>
      <c r="AH580" s="214"/>
      <c r="AI580" s="214"/>
      <c r="AJ580" s="214"/>
      <c r="AK580" s="214"/>
      <c r="AL580" s="214"/>
      <c r="AM580" s="214"/>
      <c r="AN580" s="214"/>
      <c r="AO580" s="214"/>
      <c r="AP580" s="214"/>
    </row>
    <row r="581" ht="14.25" customHeight="1">
      <c r="A581" s="214"/>
      <c r="B581" s="214"/>
      <c r="C581" s="214"/>
      <c r="D581" s="214"/>
      <c r="E581" s="214"/>
      <c r="F581" s="214"/>
      <c r="G581" s="214"/>
      <c r="H581" s="214"/>
      <c r="I581" s="214"/>
      <c r="J581" s="214"/>
      <c r="K581" s="214"/>
      <c r="L581" s="214"/>
      <c r="M581" s="214"/>
      <c r="N581" s="214"/>
      <c r="O581" s="214"/>
      <c r="P581" s="214"/>
      <c r="Q581" s="214"/>
      <c r="R581" s="214"/>
      <c r="S581" s="214"/>
      <c r="T581" s="214"/>
      <c r="U581" s="214"/>
      <c r="V581" s="214"/>
      <c r="W581" s="214"/>
      <c r="X581" s="214"/>
      <c r="Y581" s="214"/>
      <c r="Z581" s="214"/>
      <c r="AA581" s="214"/>
      <c r="AB581" s="214"/>
      <c r="AC581" s="214"/>
      <c r="AD581" s="214"/>
      <c r="AE581" s="214"/>
      <c r="AF581" s="214"/>
      <c r="AG581" s="214"/>
      <c r="AH581" s="214"/>
      <c r="AI581" s="214"/>
      <c r="AJ581" s="214"/>
      <c r="AK581" s="214"/>
      <c r="AL581" s="214"/>
      <c r="AM581" s="214"/>
      <c r="AN581" s="214"/>
      <c r="AO581" s="214"/>
      <c r="AP581" s="214"/>
    </row>
    <row r="582" ht="14.25" customHeight="1">
      <c r="A582" s="214"/>
      <c r="B582" s="214"/>
      <c r="C582" s="214"/>
      <c r="D582" s="214"/>
      <c r="E582" s="214"/>
      <c r="F582" s="214"/>
      <c r="G582" s="214"/>
      <c r="H582" s="214"/>
      <c r="I582" s="214"/>
      <c r="J582" s="214"/>
      <c r="K582" s="214"/>
      <c r="L582" s="214"/>
      <c r="M582" s="214"/>
      <c r="N582" s="214"/>
      <c r="O582" s="214"/>
      <c r="P582" s="214"/>
      <c r="Q582" s="214"/>
      <c r="R582" s="214"/>
      <c r="S582" s="214"/>
      <c r="T582" s="214"/>
      <c r="U582" s="214"/>
      <c r="V582" s="214"/>
      <c r="W582" s="214"/>
      <c r="X582" s="214"/>
      <c r="Y582" s="214"/>
      <c r="Z582" s="214"/>
      <c r="AA582" s="214"/>
      <c r="AB582" s="214"/>
      <c r="AC582" s="214"/>
      <c r="AD582" s="214"/>
      <c r="AE582" s="214"/>
      <c r="AF582" s="214"/>
      <c r="AG582" s="214"/>
      <c r="AH582" s="214"/>
      <c r="AI582" s="214"/>
      <c r="AJ582" s="214"/>
      <c r="AK582" s="214"/>
      <c r="AL582" s="214"/>
      <c r="AM582" s="214"/>
      <c r="AN582" s="214"/>
      <c r="AO582" s="214"/>
      <c r="AP582" s="214"/>
    </row>
    <row r="583" ht="14.25" customHeight="1">
      <c r="A583" s="214"/>
      <c r="B583" s="214"/>
      <c r="C583" s="214"/>
      <c r="D583" s="214"/>
      <c r="E583" s="214"/>
      <c r="F583" s="214"/>
      <c r="G583" s="214"/>
      <c r="H583" s="214"/>
      <c r="I583" s="214"/>
      <c r="J583" s="214"/>
      <c r="K583" s="214"/>
      <c r="L583" s="214"/>
      <c r="M583" s="214"/>
      <c r="N583" s="214"/>
      <c r="O583" s="214"/>
      <c r="P583" s="214"/>
      <c r="Q583" s="214"/>
      <c r="R583" s="214"/>
      <c r="S583" s="214"/>
      <c r="T583" s="214"/>
      <c r="U583" s="214"/>
      <c r="V583" s="214"/>
      <c r="W583" s="214"/>
      <c r="X583" s="214"/>
      <c r="Y583" s="214"/>
      <c r="Z583" s="214"/>
      <c r="AA583" s="214"/>
      <c r="AB583" s="214"/>
      <c r="AC583" s="214"/>
      <c r="AD583" s="214"/>
      <c r="AE583" s="214"/>
      <c r="AF583" s="214"/>
      <c r="AG583" s="214"/>
      <c r="AH583" s="214"/>
      <c r="AI583" s="214"/>
      <c r="AJ583" s="214"/>
      <c r="AK583" s="214"/>
      <c r="AL583" s="214"/>
      <c r="AM583" s="214"/>
      <c r="AN583" s="214"/>
      <c r="AO583" s="214"/>
      <c r="AP583" s="214"/>
    </row>
    <row r="584" ht="14.25" customHeight="1">
      <c r="A584" s="214"/>
      <c r="B584" s="214"/>
      <c r="C584" s="214"/>
      <c r="D584" s="214"/>
      <c r="E584" s="214"/>
      <c r="F584" s="214"/>
      <c r="G584" s="214"/>
      <c r="H584" s="214"/>
      <c r="I584" s="214"/>
      <c r="J584" s="214"/>
      <c r="K584" s="214"/>
      <c r="L584" s="214"/>
      <c r="M584" s="214"/>
      <c r="N584" s="214"/>
      <c r="O584" s="214"/>
      <c r="P584" s="214"/>
      <c r="Q584" s="214"/>
      <c r="R584" s="214"/>
      <c r="S584" s="214"/>
      <c r="T584" s="214"/>
      <c r="U584" s="214"/>
      <c r="V584" s="214"/>
      <c r="W584" s="214"/>
      <c r="X584" s="214"/>
      <c r="Y584" s="214"/>
      <c r="Z584" s="214"/>
      <c r="AA584" s="214"/>
      <c r="AB584" s="214"/>
      <c r="AC584" s="214"/>
      <c r="AD584" s="214"/>
      <c r="AE584" s="214"/>
      <c r="AF584" s="214"/>
      <c r="AG584" s="214"/>
      <c r="AH584" s="214"/>
      <c r="AI584" s="214"/>
      <c r="AJ584" s="214"/>
      <c r="AK584" s="214"/>
      <c r="AL584" s="214"/>
      <c r="AM584" s="214"/>
      <c r="AN584" s="214"/>
      <c r="AO584" s="214"/>
      <c r="AP584" s="214"/>
    </row>
    <row r="585" ht="14.25" customHeight="1">
      <c r="A585" s="214"/>
      <c r="B585" s="214"/>
      <c r="C585" s="214"/>
      <c r="D585" s="214"/>
      <c r="E585" s="214"/>
      <c r="F585" s="214"/>
      <c r="G585" s="214"/>
      <c r="H585" s="214"/>
      <c r="I585" s="214"/>
      <c r="J585" s="214"/>
      <c r="K585" s="214"/>
      <c r="L585" s="214"/>
      <c r="M585" s="214"/>
      <c r="N585" s="214"/>
      <c r="O585" s="214"/>
      <c r="P585" s="214"/>
      <c r="Q585" s="214"/>
      <c r="R585" s="214"/>
      <c r="S585" s="214"/>
      <c r="T585" s="214"/>
      <c r="U585" s="214"/>
      <c r="V585" s="214"/>
      <c r="W585" s="214"/>
      <c r="X585" s="214"/>
      <c r="Y585" s="214"/>
      <c r="Z585" s="214"/>
      <c r="AA585" s="214"/>
      <c r="AB585" s="214"/>
      <c r="AC585" s="214"/>
      <c r="AD585" s="214"/>
      <c r="AE585" s="214"/>
      <c r="AF585" s="214"/>
      <c r="AG585" s="214"/>
      <c r="AH585" s="214"/>
      <c r="AI585" s="214"/>
      <c r="AJ585" s="214"/>
      <c r="AK585" s="214"/>
      <c r="AL585" s="214"/>
      <c r="AM585" s="214"/>
      <c r="AN585" s="214"/>
      <c r="AO585" s="214"/>
      <c r="AP585" s="214"/>
    </row>
    <row r="586" ht="14.25" customHeight="1">
      <c r="A586" s="214"/>
      <c r="B586" s="214"/>
      <c r="C586" s="214"/>
      <c r="D586" s="214"/>
      <c r="E586" s="214"/>
      <c r="F586" s="214"/>
      <c r="G586" s="214"/>
      <c r="H586" s="214"/>
      <c r="I586" s="214"/>
      <c r="J586" s="214"/>
      <c r="K586" s="214"/>
      <c r="L586" s="214"/>
      <c r="M586" s="214"/>
      <c r="N586" s="214"/>
      <c r="O586" s="214"/>
      <c r="P586" s="214"/>
      <c r="Q586" s="214"/>
      <c r="R586" s="214"/>
      <c r="S586" s="214"/>
      <c r="T586" s="214"/>
      <c r="U586" s="214"/>
      <c r="V586" s="214"/>
      <c r="W586" s="214"/>
      <c r="X586" s="214"/>
      <c r="Y586" s="214"/>
      <c r="Z586" s="214"/>
      <c r="AA586" s="214"/>
      <c r="AB586" s="214"/>
      <c r="AC586" s="214"/>
      <c r="AD586" s="214"/>
      <c r="AE586" s="214"/>
      <c r="AF586" s="214"/>
      <c r="AG586" s="214"/>
      <c r="AH586" s="214"/>
      <c r="AI586" s="214"/>
      <c r="AJ586" s="214"/>
      <c r="AK586" s="214"/>
      <c r="AL586" s="214"/>
      <c r="AM586" s="214"/>
      <c r="AN586" s="214"/>
      <c r="AO586" s="214"/>
      <c r="AP586" s="214"/>
    </row>
    <row r="587" ht="14.25" customHeight="1">
      <c r="A587" s="214"/>
      <c r="B587" s="214"/>
      <c r="C587" s="214"/>
      <c r="D587" s="214"/>
      <c r="E587" s="214"/>
      <c r="F587" s="214"/>
      <c r="G587" s="214"/>
      <c r="H587" s="214"/>
      <c r="I587" s="214"/>
      <c r="J587" s="214"/>
      <c r="K587" s="214"/>
      <c r="L587" s="214"/>
      <c r="M587" s="214"/>
      <c r="N587" s="214"/>
      <c r="O587" s="214"/>
      <c r="P587" s="214"/>
      <c r="Q587" s="214"/>
      <c r="R587" s="214"/>
      <c r="S587" s="214"/>
      <c r="T587" s="214"/>
      <c r="U587" s="214"/>
      <c r="V587" s="214"/>
      <c r="W587" s="214"/>
      <c r="X587" s="214"/>
      <c r="Y587" s="214"/>
      <c r="Z587" s="214"/>
      <c r="AA587" s="214"/>
      <c r="AB587" s="214"/>
      <c r="AC587" s="214"/>
      <c r="AD587" s="214"/>
      <c r="AE587" s="214"/>
      <c r="AF587" s="214"/>
      <c r="AG587" s="214"/>
      <c r="AH587" s="214"/>
      <c r="AI587" s="214"/>
      <c r="AJ587" s="214"/>
      <c r="AK587" s="214"/>
      <c r="AL587" s="214"/>
      <c r="AM587" s="214"/>
      <c r="AN587" s="214"/>
      <c r="AO587" s="214"/>
      <c r="AP587" s="214"/>
    </row>
    <row r="588" ht="14.25" customHeight="1">
      <c r="A588" s="214"/>
      <c r="B588" s="214"/>
      <c r="C588" s="214"/>
      <c r="D588" s="214"/>
      <c r="E588" s="214"/>
      <c r="F588" s="214"/>
      <c r="G588" s="214"/>
      <c r="H588" s="214"/>
      <c r="I588" s="214"/>
      <c r="J588" s="214"/>
      <c r="K588" s="214"/>
      <c r="L588" s="214"/>
      <c r="M588" s="214"/>
      <c r="N588" s="214"/>
      <c r="O588" s="214"/>
      <c r="P588" s="214"/>
      <c r="Q588" s="214"/>
      <c r="R588" s="214"/>
      <c r="S588" s="214"/>
      <c r="T588" s="214"/>
      <c r="U588" s="214"/>
      <c r="V588" s="214"/>
      <c r="W588" s="214"/>
      <c r="X588" s="214"/>
      <c r="Y588" s="214"/>
      <c r="Z588" s="214"/>
      <c r="AA588" s="214"/>
      <c r="AB588" s="214"/>
      <c r="AC588" s="214"/>
      <c r="AD588" s="214"/>
      <c r="AE588" s="214"/>
      <c r="AF588" s="214"/>
      <c r="AG588" s="214"/>
      <c r="AH588" s="214"/>
      <c r="AI588" s="214"/>
      <c r="AJ588" s="214"/>
      <c r="AK588" s="214"/>
      <c r="AL588" s="214"/>
      <c r="AM588" s="214"/>
      <c r="AN588" s="214"/>
      <c r="AO588" s="214"/>
      <c r="AP588" s="214"/>
    </row>
    <row r="589" ht="14.25" customHeight="1">
      <c r="A589" s="214"/>
      <c r="B589" s="214"/>
      <c r="C589" s="214"/>
      <c r="D589" s="214"/>
      <c r="E589" s="214"/>
      <c r="F589" s="214"/>
      <c r="G589" s="214"/>
      <c r="H589" s="214"/>
      <c r="I589" s="214"/>
      <c r="J589" s="214"/>
      <c r="K589" s="214"/>
      <c r="L589" s="214"/>
      <c r="M589" s="214"/>
      <c r="N589" s="214"/>
      <c r="O589" s="214"/>
      <c r="P589" s="214"/>
      <c r="Q589" s="214"/>
      <c r="R589" s="214"/>
      <c r="S589" s="214"/>
      <c r="T589" s="214"/>
      <c r="U589" s="214"/>
      <c r="V589" s="214"/>
      <c r="W589" s="214"/>
      <c r="X589" s="214"/>
      <c r="Y589" s="214"/>
      <c r="Z589" s="214"/>
      <c r="AA589" s="214"/>
      <c r="AB589" s="214"/>
      <c r="AC589" s="214"/>
      <c r="AD589" s="214"/>
      <c r="AE589" s="214"/>
      <c r="AF589" s="214"/>
      <c r="AG589" s="214"/>
      <c r="AH589" s="214"/>
      <c r="AI589" s="214"/>
      <c r="AJ589" s="214"/>
      <c r="AK589" s="214"/>
      <c r="AL589" s="214"/>
      <c r="AM589" s="214"/>
      <c r="AN589" s="214"/>
      <c r="AO589" s="214"/>
      <c r="AP589" s="214"/>
    </row>
    <row r="590" ht="14.25" customHeight="1">
      <c r="A590" s="214"/>
      <c r="B590" s="214"/>
      <c r="C590" s="214"/>
      <c r="D590" s="214"/>
      <c r="E590" s="214"/>
      <c r="F590" s="214"/>
      <c r="G590" s="214"/>
      <c r="H590" s="214"/>
      <c r="I590" s="214"/>
      <c r="J590" s="214"/>
      <c r="K590" s="214"/>
      <c r="L590" s="214"/>
      <c r="M590" s="214"/>
      <c r="N590" s="214"/>
      <c r="O590" s="214"/>
      <c r="P590" s="214"/>
      <c r="Q590" s="214"/>
      <c r="R590" s="214"/>
      <c r="S590" s="214"/>
      <c r="T590" s="214"/>
      <c r="U590" s="214"/>
      <c r="V590" s="214"/>
      <c r="W590" s="214"/>
      <c r="X590" s="214"/>
      <c r="Y590" s="214"/>
      <c r="Z590" s="214"/>
      <c r="AA590" s="214"/>
      <c r="AB590" s="214"/>
      <c r="AC590" s="214"/>
      <c r="AD590" s="214"/>
      <c r="AE590" s="214"/>
      <c r="AF590" s="214"/>
      <c r="AG590" s="214"/>
      <c r="AH590" s="214"/>
      <c r="AI590" s="214"/>
      <c r="AJ590" s="214"/>
      <c r="AK590" s="214"/>
      <c r="AL590" s="214"/>
      <c r="AM590" s="214"/>
      <c r="AN590" s="214"/>
      <c r="AO590" s="214"/>
      <c r="AP590" s="214"/>
    </row>
    <row r="591" ht="14.25" customHeight="1">
      <c r="A591" s="214"/>
      <c r="B591" s="214"/>
      <c r="C591" s="214"/>
      <c r="D591" s="214"/>
      <c r="E591" s="214"/>
      <c r="F591" s="214"/>
      <c r="G591" s="214"/>
      <c r="H591" s="214"/>
      <c r="I591" s="214"/>
      <c r="J591" s="214"/>
      <c r="K591" s="214"/>
      <c r="L591" s="214"/>
      <c r="M591" s="214"/>
      <c r="N591" s="214"/>
      <c r="O591" s="214"/>
      <c r="P591" s="214"/>
      <c r="Q591" s="214"/>
      <c r="R591" s="214"/>
      <c r="S591" s="214"/>
      <c r="T591" s="214"/>
      <c r="U591" s="214"/>
      <c r="V591" s="214"/>
      <c r="W591" s="214"/>
      <c r="X591" s="214"/>
      <c r="Y591" s="214"/>
      <c r="Z591" s="214"/>
      <c r="AA591" s="214"/>
      <c r="AB591" s="214"/>
      <c r="AC591" s="214"/>
      <c r="AD591" s="214"/>
      <c r="AE591" s="214"/>
      <c r="AF591" s="214"/>
      <c r="AG591" s="214"/>
      <c r="AH591" s="214"/>
      <c r="AI591" s="214"/>
      <c r="AJ591" s="214"/>
      <c r="AK591" s="214"/>
      <c r="AL591" s="214"/>
      <c r="AM591" s="214"/>
      <c r="AN591" s="214"/>
      <c r="AO591" s="214"/>
      <c r="AP591" s="214"/>
    </row>
    <row r="592" ht="14.25" customHeight="1">
      <c r="A592" s="214"/>
      <c r="B592" s="214"/>
      <c r="C592" s="214"/>
      <c r="D592" s="214"/>
      <c r="E592" s="214"/>
      <c r="F592" s="214"/>
      <c r="G592" s="214"/>
      <c r="H592" s="214"/>
      <c r="I592" s="214"/>
      <c r="J592" s="214"/>
      <c r="K592" s="214"/>
      <c r="L592" s="214"/>
      <c r="M592" s="214"/>
      <c r="N592" s="214"/>
      <c r="O592" s="214"/>
      <c r="P592" s="214"/>
      <c r="Q592" s="214"/>
      <c r="R592" s="214"/>
      <c r="S592" s="214"/>
      <c r="T592" s="214"/>
      <c r="U592" s="214"/>
      <c r="V592" s="214"/>
      <c r="W592" s="214"/>
      <c r="X592" s="214"/>
      <c r="Y592" s="214"/>
      <c r="Z592" s="214"/>
      <c r="AA592" s="214"/>
      <c r="AB592" s="214"/>
      <c r="AC592" s="214"/>
      <c r="AD592" s="214"/>
      <c r="AE592" s="214"/>
      <c r="AF592" s="214"/>
      <c r="AG592" s="214"/>
      <c r="AH592" s="214"/>
      <c r="AI592" s="214"/>
      <c r="AJ592" s="214"/>
      <c r="AK592" s="214"/>
      <c r="AL592" s="214"/>
      <c r="AM592" s="214"/>
      <c r="AN592" s="214"/>
      <c r="AO592" s="214"/>
      <c r="AP592" s="214"/>
    </row>
    <row r="593" ht="14.25" customHeight="1">
      <c r="A593" s="214"/>
      <c r="B593" s="214"/>
      <c r="C593" s="214"/>
      <c r="D593" s="214"/>
      <c r="E593" s="214"/>
      <c r="F593" s="214"/>
      <c r="G593" s="214"/>
      <c r="H593" s="214"/>
      <c r="I593" s="214"/>
      <c r="J593" s="214"/>
      <c r="K593" s="214"/>
      <c r="L593" s="214"/>
      <c r="M593" s="214"/>
      <c r="N593" s="214"/>
      <c r="O593" s="214"/>
      <c r="P593" s="214"/>
      <c r="Q593" s="214"/>
      <c r="R593" s="214"/>
      <c r="S593" s="214"/>
      <c r="T593" s="214"/>
      <c r="U593" s="214"/>
      <c r="V593" s="214"/>
      <c r="W593" s="214"/>
      <c r="X593" s="214"/>
      <c r="Y593" s="214"/>
      <c r="Z593" s="214"/>
      <c r="AA593" s="214"/>
      <c r="AB593" s="214"/>
      <c r="AC593" s="214"/>
      <c r="AD593" s="214"/>
      <c r="AE593" s="214"/>
      <c r="AF593" s="214"/>
      <c r="AG593" s="214"/>
      <c r="AH593" s="214"/>
      <c r="AI593" s="214"/>
      <c r="AJ593" s="214"/>
      <c r="AK593" s="214"/>
      <c r="AL593" s="214"/>
      <c r="AM593" s="214"/>
      <c r="AN593" s="214"/>
      <c r="AO593" s="214"/>
      <c r="AP593" s="214"/>
    </row>
    <row r="594" ht="14.25" customHeight="1">
      <c r="A594" s="214"/>
      <c r="B594" s="214"/>
      <c r="C594" s="214"/>
      <c r="D594" s="214"/>
      <c r="E594" s="214"/>
      <c r="F594" s="214"/>
      <c r="G594" s="214"/>
      <c r="H594" s="214"/>
      <c r="I594" s="214"/>
      <c r="J594" s="214"/>
      <c r="K594" s="214"/>
      <c r="L594" s="214"/>
      <c r="M594" s="214"/>
      <c r="N594" s="214"/>
      <c r="O594" s="214"/>
      <c r="P594" s="214"/>
      <c r="Q594" s="214"/>
      <c r="R594" s="214"/>
      <c r="S594" s="214"/>
      <c r="T594" s="214"/>
      <c r="U594" s="214"/>
      <c r="V594" s="214"/>
      <c r="W594" s="214"/>
      <c r="X594" s="214"/>
      <c r="Y594" s="214"/>
      <c r="Z594" s="214"/>
      <c r="AA594" s="214"/>
      <c r="AB594" s="214"/>
      <c r="AC594" s="214"/>
      <c r="AD594" s="214"/>
      <c r="AE594" s="214"/>
      <c r="AF594" s="214"/>
      <c r="AG594" s="214"/>
      <c r="AH594" s="214"/>
      <c r="AI594" s="214"/>
      <c r="AJ594" s="214"/>
      <c r="AK594" s="214"/>
      <c r="AL594" s="214"/>
      <c r="AM594" s="214"/>
      <c r="AN594" s="214"/>
      <c r="AO594" s="214"/>
      <c r="AP594" s="214"/>
    </row>
    <row r="595" ht="14.25" customHeight="1">
      <c r="A595" s="214"/>
      <c r="B595" s="214"/>
      <c r="C595" s="214"/>
      <c r="D595" s="214"/>
      <c r="E595" s="214"/>
      <c r="F595" s="214"/>
      <c r="G595" s="214"/>
      <c r="H595" s="214"/>
      <c r="I595" s="214"/>
      <c r="J595" s="214"/>
      <c r="K595" s="214"/>
      <c r="L595" s="214"/>
      <c r="M595" s="214"/>
      <c r="N595" s="214"/>
      <c r="O595" s="214"/>
      <c r="P595" s="214"/>
      <c r="Q595" s="214"/>
      <c r="R595" s="214"/>
      <c r="S595" s="214"/>
      <c r="T595" s="214"/>
      <c r="U595" s="214"/>
      <c r="V595" s="214"/>
      <c r="W595" s="214"/>
      <c r="X595" s="214"/>
      <c r="Y595" s="214"/>
      <c r="Z595" s="214"/>
      <c r="AA595" s="214"/>
      <c r="AB595" s="214"/>
      <c r="AC595" s="214"/>
      <c r="AD595" s="214"/>
      <c r="AE595" s="214"/>
      <c r="AF595" s="214"/>
      <c r="AG595" s="214"/>
      <c r="AH595" s="214"/>
      <c r="AI595" s="214"/>
      <c r="AJ595" s="214"/>
      <c r="AK595" s="214"/>
      <c r="AL595" s="214"/>
      <c r="AM595" s="214"/>
      <c r="AN595" s="214"/>
      <c r="AO595" s="214"/>
      <c r="AP595" s="214"/>
    </row>
    <row r="596" ht="14.25" customHeight="1">
      <c r="A596" s="214"/>
      <c r="B596" s="214"/>
      <c r="C596" s="214"/>
      <c r="D596" s="214"/>
      <c r="E596" s="214"/>
      <c r="F596" s="214"/>
      <c r="G596" s="214"/>
      <c r="H596" s="214"/>
      <c r="I596" s="214"/>
      <c r="J596" s="214"/>
      <c r="K596" s="214"/>
      <c r="L596" s="214"/>
      <c r="M596" s="214"/>
      <c r="N596" s="214"/>
      <c r="O596" s="214"/>
      <c r="P596" s="214"/>
      <c r="Q596" s="214"/>
      <c r="R596" s="214"/>
      <c r="S596" s="214"/>
      <c r="T596" s="214"/>
      <c r="U596" s="214"/>
      <c r="V596" s="214"/>
      <c r="W596" s="214"/>
      <c r="X596" s="214"/>
      <c r="Y596" s="214"/>
      <c r="Z596" s="214"/>
      <c r="AA596" s="214"/>
      <c r="AB596" s="214"/>
      <c r="AC596" s="214"/>
      <c r="AD596" s="214"/>
      <c r="AE596" s="214"/>
      <c r="AF596" s="214"/>
      <c r="AG596" s="214"/>
      <c r="AH596" s="214"/>
      <c r="AI596" s="214"/>
      <c r="AJ596" s="214"/>
      <c r="AK596" s="214"/>
      <c r="AL596" s="214"/>
      <c r="AM596" s="214"/>
      <c r="AN596" s="214"/>
      <c r="AO596" s="214"/>
      <c r="AP596" s="214"/>
    </row>
    <row r="597" ht="14.25" customHeight="1">
      <c r="A597" s="214"/>
      <c r="B597" s="214"/>
      <c r="C597" s="214"/>
      <c r="D597" s="214"/>
      <c r="E597" s="214"/>
      <c r="F597" s="214"/>
      <c r="G597" s="214"/>
      <c r="H597" s="214"/>
      <c r="I597" s="214"/>
      <c r="J597" s="214"/>
      <c r="K597" s="214"/>
      <c r="L597" s="214"/>
      <c r="M597" s="214"/>
      <c r="N597" s="214"/>
      <c r="O597" s="214"/>
      <c r="P597" s="214"/>
      <c r="Q597" s="214"/>
      <c r="R597" s="214"/>
      <c r="S597" s="214"/>
      <c r="T597" s="214"/>
      <c r="U597" s="214"/>
      <c r="V597" s="214"/>
      <c r="W597" s="214"/>
      <c r="X597" s="214"/>
      <c r="Y597" s="214"/>
      <c r="Z597" s="214"/>
      <c r="AA597" s="214"/>
      <c r="AB597" s="214"/>
      <c r="AC597" s="214"/>
      <c r="AD597" s="214"/>
      <c r="AE597" s="214"/>
      <c r="AF597" s="214"/>
      <c r="AG597" s="214"/>
      <c r="AH597" s="214"/>
      <c r="AI597" s="214"/>
      <c r="AJ597" s="214"/>
      <c r="AK597" s="214"/>
      <c r="AL597" s="214"/>
      <c r="AM597" s="214"/>
      <c r="AN597" s="214"/>
      <c r="AO597" s="214"/>
      <c r="AP597" s="214"/>
    </row>
    <row r="598" ht="14.25" customHeight="1">
      <c r="A598" s="214"/>
      <c r="B598" s="214"/>
      <c r="C598" s="214"/>
      <c r="D598" s="214"/>
      <c r="E598" s="214"/>
      <c r="F598" s="214"/>
      <c r="G598" s="214"/>
      <c r="H598" s="214"/>
      <c r="I598" s="214"/>
      <c r="J598" s="214"/>
      <c r="K598" s="214"/>
      <c r="L598" s="214"/>
      <c r="M598" s="214"/>
      <c r="N598" s="214"/>
      <c r="O598" s="214"/>
      <c r="P598" s="214"/>
      <c r="Q598" s="214"/>
      <c r="R598" s="214"/>
      <c r="S598" s="214"/>
      <c r="T598" s="214"/>
      <c r="U598" s="214"/>
      <c r="V598" s="214"/>
      <c r="W598" s="214"/>
      <c r="X598" s="214"/>
      <c r="Y598" s="214"/>
      <c r="Z598" s="214"/>
      <c r="AA598" s="214"/>
      <c r="AB598" s="214"/>
      <c r="AC598" s="214"/>
      <c r="AD598" s="214"/>
      <c r="AE598" s="214"/>
      <c r="AF598" s="214"/>
      <c r="AG598" s="214"/>
      <c r="AH598" s="214"/>
      <c r="AI598" s="214"/>
      <c r="AJ598" s="214"/>
      <c r="AK598" s="214"/>
      <c r="AL598" s="214"/>
      <c r="AM598" s="214"/>
      <c r="AN598" s="214"/>
      <c r="AO598" s="214"/>
      <c r="AP598" s="214"/>
    </row>
    <row r="599" ht="14.25" customHeight="1">
      <c r="A599" s="214"/>
      <c r="B599" s="214"/>
      <c r="C599" s="214"/>
      <c r="D599" s="214"/>
      <c r="E599" s="214"/>
      <c r="F599" s="214"/>
      <c r="G599" s="214"/>
      <c r="H599" s="214"/>
      <c r="I599" s="214"/>
      <c r="J599" s="214"/>
      <c r="K599" s="214"/>
      <c r="L599" s="214"/>
      <c r="M599" s="214"/>
      <c r="N599" s="214"/>
      <c r="O599" s="214"/>
      <c r="P599" s="214"/>
      <c r="Q599" s="214"/>
      <c r="R599" s="214"/>
      <c r="S599" s="214"/>
      <c r="T599" s="214"/>
      <c r="U599" s="214"/>
      <c r="V599" s="214"/>
      <c r="W599" s="214"/>
      <c r="X599" s="214"/>
      <c r="Y599" s="214"/>
      <c r="Z599" s="214"/>
      <c r="AA599" s="214"/>
      <c r="AB599" s="214"/>
      <c r="AC599" s="214"/>
      <c r="AD599" s="214"/>
      <c r="AE599" s="214"/>
      <c r="AF599" s="214"/>
      <c r="AG599" s="214"/>
      <c r="AH599" s="214"/>
      <c r="AI599" s="214"/>
      <c r="AJ599" s="214"/>
      <c r="AK599" s="214"/>
      <c r="AL599" s="214"/>
      <c r="AM599" s="214"/>
      <c r="AN599" s="214"/>
      <c r="AO599" s="214"/>
      <c r="AP599" s="214"/>
    </row>
    <row r="600" ht="14.25" customHeight="1">
      <c r="A600" s="214"/>
      <c r="B600" s="214"/>
      <c r="C600" s="214"/>
      <c r="D600" s="214"/>
      <c r="E600" s="214"/>
      <c r="F600" s="214"/>
      <c r="G600" s="214"/>
      <c r="H600" s="214"/>
      <c r="I600" s="214"/>
      <c r="J600" s="214"/>
      <c r="K600" s="214"/>
      <c r="L600" s="214"/>
      <c r="M600" s="214"/>
      <c r="N600" s="214"/>
      <c r="O600" s="214"/>
      <c r="P600" s="214"/>
      <c r="Q600" s="214"/>
      <c r="R600" s="214"/>
      <c r="S600" s="214"/>
      <c r="T600" s="214"/>
      <c r="U600" s="214"/>
      <c r="V600" s="214"/>
      <c r="W600" s="214"/>
      <c r="X600" s="214"/>
      <c r="Y600" s="214"/>
      <c r="Z600" s="214"/>
      <c r="AA600" s="214"/>
      <c r="AB600" s="214"/>
      <c r="AC600" s="214"/>
      <c r="AD600" s="214"/>
      <c r="AE600" s="214"/>
      <c r="AF600" s="214"/>
      <c r="AG600" s="214"/>
      <c r="AH600" s="214"/>
      <c r="AI600" s="214"/>
      <c r="AJ600" s="214"/>
      <c r="AK600" s="214"/>
      <c r="AL600" s="214"/>
      <c r="AM600" s="214"/>
      <c r="AN600" s="214"/>
      <c r="AO600" s="214"/>
      <c r="AP600" s="214"/>
    </row>
    <row r="601" ht="14.25" customHeight="1">
      <c r="A601" s="214"/>
      <c r="B601" s="214"/>
      <c r="C601" s="214"/>
      <c r="D601" s="214"/>
      <c r="E601" s="214"/>
      <c r="F601" s="214"/>
      <c r="G601" s="214"/>
      <c r="H601" s="214"/>
      <c r="I601" s="214"/>
      <c r="J601" s="214"/>
      <c r="K601" s="214"/>
      <c r="L601" s="214"/>
      <c r="M601" s="214"/>
      <c r="N601" s="214"/>
      <c r="O601" s="214"/>
      <c r="P601" s="214"/>
      <c r="Q601" s="214"/>
      <c r="R601" s="214"/>
      <c r="S601" s="214"/>
      <c r="T601" s="214"/>
      <c r="U601" s="214"/>
      <c r="V601" s="214"/>
      <c r="W601" s="214"/>
      <c r="X601" s="214"/>
      <c r="Y601" s="214"/>
      <c r="Z601" s="214"/>
      <c r="AA601" s="214"/>
      <c r="AB601" s="214"/>
      <c r="AC601" s="214"/>
      <c r="AD601" s="214"/>
      <c r="AE601" s="214"/>
      <c r="AF601" s="214"/>
      <c r="AG601" s="214"/>
      <c r="AH601" s="214"/>
      <c r="AI601" s="214"/>
      <c r="AJ601" s="214"/>
      <c r="AK601" s="214"/>
      <c r="AL601" s="214"/>
      <c r="AM601" s="214"/>
      <c r="AN601" s="214"/>
      <c r="AO601" s="214"/>
      <c r="AP601" s="214"/>
    </row>
    <row r="602" ht="14.25" customHeight="1">
      <c r="A602" s="214"/>
      <c r="B602" s="214"/>
      <c r="C602" s="214"/>
      <c r="D602" s="214"/>
      <c r="E602" s="214"/>
      <c r="F602" s="214"/>
      <c r="G602" s="214"/>
      <c r="H602" s="214"/>
      <c r="I602" s="214"/>
      <c r="J602" s="214"/>
      <c r="K602" s="214"/>
      <c r="L602" s="214"/>
      <c r="M602" s="214"/>
      <c r="N602" s="214"/>
      <c r="O602" s="214"/>
      <c r="P602" s="214"/>
      <c r="Q602" s="214"/>
      <c r="R602" s="214"/>
      <c r="S602" s="214"/>
      <c r="T602" s="214"/>
      <c r="U602" s="214"/>
      <c r="V602" s="214"/>
      <c r="W602" s="214"/>
      <c r="X602" s="214"/>
      <c r="Y602" s="214"/>
      <c r="Z602" s="214"/>
      <c r="AA602" s="214"/>
      <c r="AB602" s="214"/>
      <c r="AC602" s="214"/>
      <c r="AD602" s="214"/>
      <c r="AE602" s="214"/>
      <c r="AF602" s="214"/>
      <c r="AG602" s="214"/>
      <c r="AH602" s="214"/>
      <c r="AI602" s="214"/>
      <c r="AJ602" s="214"/>
      <c r="AK602" s="214"/>
      <c r="AL602" s="214"/>
      <c r="AM602" s="214"/>
      <c r="AN602" s="214"/>
      <c r="AO602" s="214"/>
      <c r="AP602" s="214"/>
    </row>
    <row r="603" ht="14.25" customHeight="1">
      <c r="A603" s="214"/>
      <c r="B603" s="214"/>
      <c r="C603" s="214"/>
      <c r="D603" s="214"/>
      <c r="E603" s="214"/>
      <c r="F603" s="214"/>
      <c r="G603" s="214"/>
      <c r="H603" s="214"/>
      <c r="I603" s="214"/>
      <c r="J603" s="214"/>
      <c r="K603" s="214"/>
      <c r="L603" s="214"/>
      <c r="M603" s="214"/>
      <c r="N603" s="214"/>
      <c r="O603" s="214"/>
      <c r="P603" s="214"/>
      <c r="Q603" s="214"/>
      <c r="R603" s="214"/>
      <c r="S603" s="214"/>
      <c r="T603" s="214"/>
      <c r="U603" s="214"/>
      <c r="V603" s="214"/>
      <c r="W603" s="214"/>
      <c r="X603" s="214"/>
      <c r="Y603" s="214"/>
      <c r="Z603" s="214"/>
      <c r="AA603" s="214"/>
      <c r="AB603" s="214"/>
      <c r="AC603" s="214"/>
      <c r="AD603" s="214"/>
      <c r="AE603" s="214"/>
      <c r="AF603" s="214"/>
      <c r="AG603" s="214"/>
      <c r="AH603" s="214"/>
      <c r="AI603" s="214"/>
      <c r="AJ603" s="214"/>
      <c r="AK603" s="214"/>
      <c r="AL603" s="214"/>
      <c r="AM603" s="214"/>
      <c r="AN603" s="214"/>
      <c r="AO603" s="214"/>
      <c r="AP603" s="214"/>
    </row>
    <row r="604" ht="14.25" customHeight="1">
      <c r="A604" s="214"/>
      <c r="B604" s="214"/>
      <c r="C604" s="214"/>
      <c r="D604" s="214"/>
      <c r="E604" s="214"/>
      <c r="F604" s="214"/>
      <c r="G604" s="214"/>
      <c r="H604" s="214"/>
      <c r="I604" s="214"/>
      <c r="J604" s="214"/>
      <c r="K604" s="214"/>
      <c r="L604" s="214"/>
      <c r="M604" s="214"/>
      <c r="N604" s="214"/>
      <c r="O604" s="214"/>
      <c r="P604" s="214"/>
      <c r="Q604" s="214"/>
      <c r="R604" s="214"/>
      <c r="S604" s="214"/>
      <c r="T604" s="214"/>
      <c r="U604" s="214"/>
      <c r="V604" s="214"/>
      <c r="W604" s="214"/>
      <c r="X604" s="214"/>
      <c r="Y604" s="214"/>
      <c r="Z604" s="214"/>
      <c r="AA604" s="214"/>
      <c r="AB604" s="214"/>
      <c r="AC604" s="214"/>
      <c r="AD604" s="214"/>
      <c r="AE604" s="214"/>
      <c r="AF604" s="214"/>
      <c r="AG604" s="214"/>
      <c r="AH604" s="214"/>
      <c r="AI604" s="214"/>
      <c r="AJ604" s="214"/>
      <c r="AK604" s="214"/>
      <c r="AL604" s="214"/>
      <c r="AM604" s="214"/>
      <c r="AN604" s="214"/>
      <c r="AO604" s="214"/>
      <c r="AP604" s="214"/>
    </row>
    <row r="605" ht="14.25" customHeight="1">
      <c r="A605" s="214"/>
      <c r="B605" s="214"/>
      <c r="C605" s="214"/>
      <c r="D605" s="214"/>
      <c r="E605" s="214"/>
      <c r="F605" s="214"/>
      <c r="G605" s="214"/>
      <c r="H605" s="214"/>
      <c r="I605" s="214"/>
      <c r="J605" s="214"/>
      <c r="K605" s="214"/>
      <c r="L605" s="214"/>
      <c r="M605" s="214"/>
      <c r="N605" s="214"/>
      <c r="O605" s="214"/>
      <c r="P605" s="214"/>
      <c r="Q605" s="214"/>
      <c r="R605" s="214"/>
      <c r="S605" s="214"/>
      <c r="T605" s="214"/>
      <c r="U605" s="214"/>
      <c r="V605" s="214"/>
      <c r="W605" s="214"/>
      <c r="X605" s="214"/>
      <c r="Y605" s="214"/>
      <c r="Z605" s="214"/>
      <c r="AA605" s="214"/>
      <c r="AB605" s="214"/>
      <c r="AC605" s="214"/>
      <c r="AD605" s="214"/>
      <c r="AE605" s="214"/>
      <c r="AF605" s="214"/>
      <c r="AG605" s="214"/>
      <c r="AH605" s="214"/>
      <c r="AI605" s="214"/>
      <c r="AJ605" s="214"/>
      <c r="AK605" s="214"/>
      <c r="AL605" s="214"/>
      <c r="AM605" s="214"/>
      <c r="AN605" s="214"/>
      <c r="AO605" s="214"/>
      <c r="AP605" s="214"/>
    </row>
    <row r="606" ht="14.25" customHeight="1">
      <c r="A606" s="214"/>
      <c r="B606" s="214"/>
      <c r="C606" s="214"/>
      <c r="D606" s="214"/>
      <c r="E606" s="214"/>
      <c r="F606" s="214"/>
      <c r="G606" s="214"/>
      <c r="H606" s="214"/>
      <c r="I606" s="214"/>
      <c r="J606" s="214"/>
      <c r="K606" s="214"/>
      <c r="L606" s="214"/>
      <c r="M606" s="214"/>
      <c r="N606" s="214"/>
      <c r="O606" s="214"/>
      <c r="P606" s="214"/>
      <c r="Q606" s="214"/>
      <c r="R606" s="214"/>
      <c r="S606" s="214"/>
      <c r="T606" s="214"/>
      <c r="U606" s="214"/>
      <c r="V606" s="214"/>
      <c r="W606" s="214"/>
      <c r="X606" s="214"/>
      <c r="Y606" s="214"/>
      <c r="Z606" s="214"/>
      <c r="AA606" s="214"/>
      <c r="AB606" s="214"/>
      <c r="AC606" s="214"/>
      <c r="AD606" s="214"/>
      <c r="AE606" s="214"/>
      <c r="AF606" s="214"/>
      <c r="AG606" s="214"/>
      <c r="AH606" s="214"/>
      <c r="AI606" s="214"/>
      <c r="AJ606" s="214"/>
      <c r="AK606" s="214"/>
      <c r="AL606" s="214"/>
      <c r="AM606" s="214"/>
      <c r="AN606" s="214"/>
      <c r="AO606" s="214"/>
      <c r="AP606" s="214"/>
    </row>
    <row r="607" ht="14.25" customHeight="1">
      <c r="A607" s="214"/>
      <c r="B607" s="214"/>
      <c r="C607" s="214"/>
      <c r="D607" s="214"/>
      <c r="E607" s="214"/>
      <c r="F607" s="214"/>
      <c r="G607" s="214"/>
      <c r="H607" s="214"/>
      <c r="I607" s="214"/>
      <c r="J607" s="214"/>
      <c r="K607" s="214"/>
      <c r="L607" s="214"/>
      <c r="M607" s="214"/>
      <c r="N607" s="214"/>
      <c r="O607" s="214"/>
      <c r="P607" s="214"/>
      <c r="Q607" s="214"/>
      <c r="R607" s="214"/>
      <c r="S607" s="214"/>
      <c r="T607" s="214"/>
      <c r="U607" s="214"/>
      <c r="V607" s="214"/>
      <c r="W607" s="214"/>
      <c r="X607" s="214"/>
      <c r="Y607" s="214"/>
      <c r="Z607" s="214"/>
      <c r="AA607" s="214"/>
      <c r="AB607" s="214"/>
      <c r="AC607" s="214"/>
      <c r="AD607" s="214"/>
      <c r="AE607" s="214"/>
      <c r="AF607" s="214"/>
      <c r="AG607" s="214"/>
      <c r="AH607" s="214"/>
      <c r="AI607" s="214"/>
      <c r="AJ607" s="214"/>
      <c r="AK607" s="214"/>
      <c r="AL607" s="214"/>
      <c r="AM607" s="214"/>
      <c r="AN607" s="214"/>
      <c r="AO607" s="214"/>
      <c r="AP607" s="214"/>
    </row>
    <row r="608" ht="14.25" customHeight="1">
      <c r="A608" s="214"/>
      <c r="B608" s="214"/>
      <c r="C608" s="214"/>
      <c r="D608" s="214"/>
      <c r="E608" s="214"/>
      <c r="F608" s="214"/>
      <c r="G608" s="214"/>
      <c r="H608" s="214"/>
      <c r="I608" s="214"/>
      <c r="J608" s="214"/>
      <c r="K608" s="214"/>
      <c r="L608" s="214"/>
      <c r="M608" s="214"/>
      <c r="N608" s="214"/>
      <c r="O608" s="214"/>
      <c r="P608" s="214"/>
      <c r="Q608" s="214"/>
      <c r="R608" s="214"/>
      <c r="S608" s="214"/>
      <c r="T608" s="214"/>
      <c r="U608" s="214"/>
      <c r="V608" s="214"/>
      <c r="W608" s="214"/>
      <c r="X608" s="214"/>
      <c r="Y608" s="214"/>
      <c r="Z608" s="214"/>
      <c r="AA608" s="214"/>
      <c r="AB608" s="214"/>
      <c r="AC608" s="214"/>
      <c r="AD608" s="214"/>
      <c r="AE608" s="214"/>
      <c r="AF608" s="214"/>
      <c r="AG608" s="214"/>
      <c r="AH608" s="214"/>
      <c r="AI608" s="214"/>
      <c r="AJ608" s="214"/>
      <c r="AK608" s="214"/>
      <c r="AL608" s="214"/>
      <c r="AM608" s="214"/>
      <c r="AN608" s="214"/>
      <c r="AO608" s="214"/>
      <c r="AP608" s="214"/>
    </row>
    <row r="609" ht="14.25" customHeight="1">
      <c r="A609" s="214"/>
      <c r="B609" s="214"/>
      <c r="C609" s="214"/>
      <c r="D609" s="214"/>
      <c r="E609" s="214"/>
      <c r="F609" s="214"/>
      <c r="G609" s="214"/>
      <c r="H609" s="214"/>
      <c r="I609" s="214"/>
      <c r="J609" s="214"/>
      <c r="K609" s="214"/>
      <c r="L609" s="214"/>
      <c r="M609" s="214"/>
      <c r="N609" s="214"/>
      <c r="O609" s="214"/>
      <c r="P609" s="214"/>
      <c r="Q609" s="214"/>
      <c r="R609" s="214"/>
      <c r="S609" s="214"/>
      <c r="T609" s="214"/>
      <c r="U609" s="214"/>
      <c r="V609" s="214"/>
      <c r="W609" s="214"/>
      <c r="X609" s="214"/>
      <c r="Y609" s="214"/>
      <c r="Z609" s="214"/>
      <c r="AA609" s="214"/>
      <c r="AB609" s="214"/>
      <c r="AC609" s="214"/>
      <c r="AD609" s="214"/>
      <c r="AE609" s="214"/>
      <c r="AF609" s="214"/>
      <c r="AG609" s="214"/>
      <c r="AH609" s="214"/>
      <c r="AI609" s="214"/>
      <c r="AJ609" s="214"/>
      <c r="AK609" s="214"/>
      <c r="AL609" s="214"/>
      <c r="AM609" s="214"/>
      <c r="AN609" s="214"/>
      <c r="AO609" s="214"/>
      <c r="AP609" s="214"/>
    </row>
    <row r="610" ht="14.25" customHeight="1">
      <c r="A610" s="214"/>
      <c r="B610" s="214"/>
      <c r="C610" s="214"/>
      <c r="D610" s="214"/>
      <c r="E610" s="214"/>
      <c r="F610" s="214"/>
      <c r="G610" s="214"/>
      <c r="H610" s="214"/>
      <c r="I610" s="214"/>
      <c r="J610" s="214"/>
      <c r="K610" s="214"/>
      <c r="L610" s="214"/>
      <c r="M610" s="214"/>
      <c r="N610" s="214"/>
      <c r="O610" s="214"/>
      <c r="P610" s="214"/>
      <c r="Q610" s="214"/>
      <c r="R610" s="214"/>
      <c r="S610" s="214"/>
      <c r="T610" s="214"/>
      <c r="U610" s="214"/>
      <c r="V610" s="214"/>
      <c r="W610" s="214"/>
      <c r="X610" s="214"/>
      <c r="Y610" s="214"/>
      <c r="Z610" s="214"/>
      <c r="AA610" s="214"/>
      <c r="AB610" s="214"/>
      <c r="AC610" s="214"/>
      <c r="AD610" s="214"/>
      <c r="AE610" s="214"/>
      <c r="AF610" s="214"/>
      <c r="AG610" s="214"/>
      <c r="AH610" s="214"/>
      <c r="AI610" s="214"/>
      <c r="AJ610" s="214"/>
      <c r="AK610" s="214"/>
      <c r="AL610" s="214"/>
      <c r="AM610" s="214"/>
      <c r="AN610" s="214"/>
      <c r="AO610" s="214"/>
      <c r="AP610" s="214"/>
    </row>
    <row r="611" ht="14.25" customHeight="1">
      <c r="A611" s="214"/>
      <c r="B611" s="214"/>
      <c r="C611" s="214"/>
      <c r="D611" s="214"/>
      <c r="E611" s="214"/>
      <c r="F611" s="214"/>
      <c r="G611" s="214"/>
      <c r="H611" s="214"/>
      <c r="I611" s="214"/>
      <c r="J611" s="214"/>
      <c r="K611" s="214"/>
      <c r="L611" s="214"/>
      <c r="M611" s="214"/>
      <c r="N611" s="214"/>
      <c r="O611" s="214"/>
      <c r="P611" s="214"/>
      <c r="Q611" s="214"/>
      <c r="R611" s="214"/>
      <c r="S611" s="214"/>
      <c r="T611" s="214"/>
      <c r="U611" s="214"/>
      <c r="V611" s="214"/>
      <c r="W611" s="214"/>
      <c r="X611" s="214"/>
      <c r="Y611" s="214"/>
      <c r="Z611" s="214"/>
      <c r="AA611" s="214"/>
      <c r="AB611" s="214"/>
      <c r="AC611" s="214"/>
      <c r="AD611" s="214"/>
      <c r="AE611" s="214"/>
      <c r="AF611" s="214"/>
      <c r="AG611" s="214"/>
      <c r="AH611" s="214"/>
      <c r="AI611" s="214"/>
      <c r="AJ611" s="214"/>
      <c r="AK611" s="214"/>
      <c r="AL611" s="214"/>
      <c r="AM611" s="214"/>
      <c r="AN611" s="214"/>
      <c r="AO611" s="214"/>
      <c r="AP611" s="214"/>
    </row>
    <row r="612" ht="14.25" customHeight="1">
      <c r="A612" s="214"/>
      <c r="B612" s="214"/>
      <c r="C612" s="214"/>
      <c r="D612" s="214"/>
      <c r="E612" s="214"/>
      <c r="F612" s="214"/>
      <c r="G612" s="214"/>
      <c r="H612" s="214"/>
      <c r="I612" s="214"/>
      <c r="J612" s="214"/>
      <c r="K612" s="214"/>
      <c r="L612" s="214"/>
      <c r="M612" s="214"/>
      <c r="N612" s="214"/>
      <c r="O612" s="214"/>
      <c r="P612" s="214"/>
      <c r="Q612" s="214"/>
      <c r="R612" s="214"/>
      <c r="S612" s="214"/>
      <c r="T612" s="214"/>
      <c r="U612" s="214"/>
      <c r="V612" s="214"/>
      <c r="W612" s="214"/>
      <c r="X612" s="214"/>
      <c r="Y612" s="214"/>
      <c r="Z612" s="214"/>
      <c r="AA612" s="214"/>
      <c r="AB612" s="214"/>
      <c r="AC612" s="214"/>
      <c r="AD612" s="214"/>
      <c r="AE612" s="214"/>
      <c r="AF612" s="214"/>
      <c r="AG612" s="214"/>
      <c r="AH612" s="214"/>
      <c r="AI612" s="214"/>
      <c r="AJ612" s="214"/>
      <c r="AK612" s="214"/>
      <c r="AL612" s="214"/>
      <c r="AM612" s="214"/>
      <c r="AN612" s="214"/>
      <c r="AO612" s="214"/>
      <c r="AP612" s="214"/>
    </row>
    <row r="613" ht="14.25" customHeight="1">
      <c r="A613" s="214"/>
      <c r="B613" s="214"/>
      <c r="C613" s="214"/>
      <c r="D613" s="214"/>
      <c r="E613" s="214"/>
      <c r="F613" s="214"/>
      <c r="G613" s="214"/>
      <c r="H613" s="214"/>
      <c r="I613" s="214"/>
      <c r="J613" s="214"/>
      <c r="K613" s="214"/>
      <c r="L613" s="214"/>
      <c r="M613" s="214"/>
      <c r="N613" s="214"/>
      <c r="O613" s="214"/>
      <c r="P613" s="214"/>
      <c r="Q613" s="214"/>
      <c r="R613" s="214"/>
      <c r="S613" s="214"/>
      <c r="T613" s="214"/>
      <c r="U613" s="214"/>
      <c r="V613" s="214"/>
      <c r="W613" s="214"/>
      <c r="X613" s="214"/>
      <c r="Y613" s="214"/>
      <c r="Z613" s="214"/>
      <c r="AA613" s="214"/>
      <c r="AB613" s="214"/>
      <c r="AC613" s="214"/>
      <c r="AD613" s="214"/>
      <c r="AE613" s="214"/>
      <c r="AF613" s="214"/>
      <c r="AG613" s="214"/>
      <c r="AH613" s="214"/>
      <c r="AI613" s="214"/>
      <c r="AJ613" s="214"/>
      <c r="AK613" s="214"/>
      <c r="AL613" s="214"/>
      <c r="AM613" s="214"/>
      <c r="AN613" s="214"/>
      <c r="AO613" s="214"/>
      <c r="AP613" s="214"/>
    </row>
    <row r="614" ht="14.25" customHeight="1">
      <c r="A614" s="214"/>
      <c r="B614" s="214"/>
      <c r="C614" s="214"/>
      <c r="D614" s="214"/>
      <c r="E614" s="214"/>
      <c r="F614" s="214"/>
      <c r="G614" s="214"/>
      <c r="H614" s="214"/>
      <c r="I614" s="214"/>
      <c r="J614" s="214"/>
      <c r="K614" s="214"/>
      <c r="L614" s="214"/>
      <c r="M614" s="214"/>
      <c r="N614" s="214"/>
      <c r="O614" s="214"/>
      <c r="P614" s="214"/>
      <c r="Q614" s="214"/>
      <c r="R614" s="214"/>
      <c r="S614" s="214"/>
      <c r="T614" s="214"/>
      <c r="U614" s="214"/>
      <c r="V614" s="214"/>
      <c r="W614" s="214"/>
      <c r="X614" s="214"/>
      <c r="Y614" s="214"/>
      <c r="Z614" s="214"/>
      <c r="AA614" s="214"/>
      <c r="AB614" s="214"/>
      <c r="AC614" s="214"/>
      <c r="AD614" s="214"/>
      <c r="AE614" s="214"/>
      <c r="AF614" s="214"/>
      <c r="AG614" s="214"/>
      <c r="AH614" s="214"/>
      <c r="AI614" s="214"/>
      <c r="AJ614" s="214"/>
      <c r="AK614" s="214"/>
      <c r="AL614" s="214"/>
      <c r="AM614" s="214"/>
      <c r="AN614" s="214"/>
      <c r="AO614" s="214"/>
      <c r="AP614" s="214"/>
    </row>
    <row r="615" ht="14.25" customHeight="1">
      <c r="A615" s="214"/>
      <c r="B615" s="214"/>
      <c r="C615" s="214"/>
      <c r="D615" s="214"/>
      <c r="E615" s="214"/>
      <c r="F615" s="214"/>
      <c r="G615" s="214"/>
      <c r="H615" s="214"/>
      <c r="I615" s="214"/>
      <c r="J615" s="214"/>
      <c r="K615" s="214"/>
      <c r="L615" s="214"/>
      <c r="M615" s="214"/>
      <c r="N615" s="214"/>
      <c r="O615" s="214"/>
      <c r="P615" s="214"/>
      <c r="Q615" s="214"/>
      <c r="R615" s="214"/>
      <c r="S615" s="214"/>
      <c r="T615" s="214"/>
      <c r="U615" s="214"/>
      <c r="V615" s="214"/>
      <c r="W615" s="214"/>
      <c r="X615" s="214"/>
      <c r="Y615" s="214"/>
      <c r="Z615" s="214"/>
      <c r="AA615" s="214"/>
      <c r="AB615" s="214"/>
      <c r="AC615" s="214"/>
      <c r="AD615" s="214"/>
      <c r="AE615" s="214"/>
      <c r="AF615" s="214"/>
      <c r="AG615" s="214"/>
      <c r="AH615" s="214"/>
      <c r="AI615" s="214"/>
      <c r="AJ615" s="214"/>
      <c r="AK615" s="214"/>
      <c r="AL615" s="214"/>
      <c r="AM615" s="214"/>
      <c r="AN615" s="214"/>
      <c r="AO615" s="214"/>
      <c r="AP615" s="214"/>
    </row>
    <row r="616" ht="14.25" customHeight="1">
      <c r="A616" s="214"/>
      <c r="B616" s="214"/>
      <c r="C616" s="214"/>
      <c r="D616" s="214"/>
      <c r="E616" s="214"/>
      <c r="F616" s="214"/>
      <c r="G616" s="214"/>
      <c r="H616" s="214"/>
      <c r="I616" s="214"/>
      <c r="J616" s="214"/>
      <c r="K616" s="214"/>
      <c r="L616" s="214"/>
      <c r="M616" s="214"/>
      <c r="N616" s="214"/>
      <c r="O616" s="214"/>
      <c r="P616" s="214"/>
      <c r="Q616" s="214"/>
      <c r="R616" s="214"/>
      <c r="S616" s="214"/>
      <c r="T616" s="214"/>
      <c r="U616" s="214"/>
      <c r="V616" s="214"/>
      <c r="W616" s="214"/>
      <c r="X616" s="214"/>
      <c r="Y616" s="214"/>
      <c r="Z616" s="214"/>
      <c r="AA616" s="214"/>
      <c r="AB616" s="214"/>
      <c r="AC616" s="214"/>
      <c r="AD616" s="214"/>
      <c r="AE616" s="214"/>
      <c r="AF616" s="214"/>
      <c r="AG616" s="214"/>
      <c r="AH616" s="214"/>
      <c r="AI616" s="214"/>
      <c r="AJ616" s="214"/>
      <c r="AK616" s="214"/>
      <c r="AL616" s="214"/>
      <c r="AM616" s="214"/>
      <c r="AN616" s="214"/>
      <c r="AO616" s="214"/>
      <c r="AP616" s="214"/>
    </row>
    <row r="617" ht="14.25" customHeight="1">
      <c r="A617" s="214"/>
      <c r="B617" s="214"/>
      <c r="C617" s="214"/>
      <c r="D617" s="214"/>
      <c r="E617" s="214"/>
      <c r="F617" s="214"/>
      <c r="G617" s="214"/>
      <c r="H617" s="214"/>
      <c r="I617" s="214"/>
      <c r="J617" s="214"/>
      <c r="K617" s="214"/>
      <c r="L617" s="214"/>
      <c r="M617" s="214"/>
      <c r="N617" s="214"/>
      <c r="O617" s="214"/>
      <c r="P617" s="214"/>
      <c r="Q617" s="214"/>
      <c r="R617" s="214"/>
      <c r="S617" s="214"/>
      <c r="T617" s="214"/>
      <c r="U617" s="214"/>
      <c r="V617" s="214"/>
      <c r="W617" s="214"/>
      <c r="X617" s="214"/>
      <c r="Y617" s="214"/>
      <c r="Z617" s="214"/>
      <c r="AA617" s="214"/>
      <c r="AB617" s="214"/>
      <c r="AC617" s="214"/>
      <c r="AD617" s="214"/>
      <c r="AE617" s="214"/>
      <c r="AF617" s="214"/>
      <c r="AG617" s="214"/>
      <c r="AH617" s="214"/>
      <c r="AI617" s="214"/>
      <c r="AJ617" s="214"/>
      <c r="AK617" s="214"/>
      <c r="AL617" s="214"/>
      <c r="AM617" s="214"/>
      <c r="AN617" s="214"/>
      <c r="AO617" s="214"/>
      <c r="AP617" s="214"/>
    </row>
    <row r="618" ht="14.25" customHeight="1">
      <c r="A618" s="214"/>
      <c r="B618" s="214"/>
      <c r="C618" s="214"/>
      <c r="D618" s="214"/>
      <c r="E618" s="214"/>
      <c r="F618" s="214"/>
      <c r="G618" s="214"/>
      <c r="H618" s="214"/>
      <c r="I618" s="214"/>
      <c r="J618" s="214"/>
      <c r="K618" s="214"/>
      <c r="L618" s="214"/>
      <c r="M618" s="214"/>
      <c r="N618" s="214"/>
      <c r="O618" s="214"/>
      <c r="P618" s="214"/>
      <c r="Q618" s="214"/>
      <c r="R618" s="214"/>
      <c r="S618" s="214"/>
      <c r="T618" s="214"/>
      <c r="U618" s="214"/>
      <c r="V618" s="214"/>
      <c r="W618" s="214"/>
      <c r="X618" s="214"/>
      <c r="Y618" s="214"/>
      <c r="Z618" s="214"/>
      <c r="AA618" s="214"/>
      <c r="AB618" s="214"/>
      <c r="AC618" s="214"/>
      <c r="AD618" s="214"/>
      <c r="AE618" s="214"/>
      <c r="AF618" s="214"/>
      <c r="AG618" s="214"/>
      <c r="AH618" s="214"/>
      <c r="AI618" s="214"/>
      <c r="AJ618" s="214"/>
      <c r="AK618" s="214"/>
      <c r="AL618" s="214"/>
      <c r="AM618" s="214"/>
      <c r="AN618" s="214"/>
      <c r="AO618" s="214"/>
      <c r="AP618" s="214"/>
    </row>
    <row r="619" ht="14.25" customHeight="1">
      <c r="A619" s="214"/>
      <c r="B619" s="214"/>
      <c r="C619" s="214"/>
      <c r="D619" s="214"/>
      <c r="E619" s="214"/>
      <c r="F619" s="214"/>
      <c r="G619" s="214"/>
      <c r="H619" s="214"/>
      <c r="I619" s="214"/>
      <c r="J619" s="214"/>
      <c r="K619" s="214"/>
      <c r="L619" s="214"/>
      <c r="M619" s="214"/>
      <c r="N619" s="214"/>
      <c r="O619" s="214"/>
      <c r="P619" s="214"/>
      <c r="Q619" s="214"/>
      <c r="R619" s="214"/>
      <c r="S619" s="214"/>
      <c r="T619" s="214"/>
      <c r="U619" s="214"/>
      <c r="V619" s="214"/>
      <c r="W619" s="214"/>
      <c r="X619" s="214"/>
      <c r="Y619" s="214"/>
      <c r="Z619" s="214"/>
      <c r="AA619" s="214"/>
      <c r="AB619" s="214"/>
      <c r="AC619" s="214"/>
      <c r="AD619" s="214"/>
      <c r="AE619" s="214"/>
      <c r="AF619" s="214"/>
      <c r="AG619" s="214"/>
      <c r="AH619" s="214"/>
      <c r="AI619" s="214"/>
      <c r="AJ619" s="214"/>
      <c r="AK619" s="214"/>
      <c r="AL619" s="214"/>
      <c r="AM619" s="214"/>
      <c r="AN619" s="214"/>
      <c r="AO619" s="214"/>
      <c r="AP619" s="214"/>
    </row>
    <row r="620" ht="14.25" customHeight="1">
      <c r="A620" s="214"/>
      <c r="B620" s="214"/>
      <c r="C620" s="214"/>
      <c r="D620" s="214"/>
      <c r="E620" s="214"/>
      <c r="F620" s="214"/>
      <c r="G620" s="214"/>
      <c r="H620" s="214"/>
      <c r="I620" s="214"/>
      <c r="J620" s="214"/>
      <c r="K620" s="214"/>
      <c r="L620" s="214"/>
      <c r="M620" s="214"/>
      <c r="N620" s="214"/>
      <c r="O620" s="214"/>
      <c r="P620" s="214"/>
      <c r="Q620" s="214"/>
      <c r="R620" s="214"/>
      <c r="S620" s="214"/>
      <c r="T620" s="214"/>
      <c r="U620" s="214"/>
      <c r="V620" s="214"/>
      <c r="W620" s="214"/>
      <c r="X620" s="214"/>
      <c r="Y620" s="214"/>
      <c r="Z620" s="214"/>
      <c r="AA620" s="214"/>
      <c r="AB620" s="214"/>
      <c r="AC620" s="214"/>
      <c r="AD620" s="214"/>
      <c r="AE620" s="214"/>
      <c r="AF620" s="214"/>
      <c r="AG620" s="214"/>
      <c r="AH620" s="214"/>
      <c r="AI620" s="214"/>
      <c r="AJ620" s="214"/>
      <c r="AK620" s="214"/>
      <c r="AL620" s="214"/>
      <c r="AM620" s="214"/>
      <c r="AN620" s="214"/>
      <c r="AO620" s="214"/>
      <c r="AP620" s="214"/>
    </row>
    <row r="621" ht="14.25" customHeight="1">
      <c r="A621" s="214"/>
      <c r="B621" s="214"/>
      <c r="C621" s="214"/>
      <c r="D621" s="214"/>
      <c r="E621" s="214"/>
      <c r="F621" s="214"/>
      <c r="G621" s="214"/>
      <c r="H621" s="214"/>
      <c r="I621" s="214"/>
      <c r="J621" s="214"/>
      <c r="K621" s="214"/>
      <c r="L621" s="214"/>
      <c r="M621" s="214"/>
      <c r="N621" s="214"/>
      <c r="O621" s="214"/>
      <c r="P621" s="214"/>
      <c r="Q621" s="214"/>
      <c r="R621" s="214"/>
      <c r="S621" s="214"/>
      <c r="T621" s="214"/>
      <c r="U621" s="214"/>
      <c r="V621" s="214"/>
      <c r="W621" s="214"/>
      <c r="X621" s="214"/>
      <c r="Y621" s="214"/>
      <c r="Z621" s="214"/>
      <c r="AA621" s="214"/>
      <c r="AB621" s="214"/>
      <c r="AC621" s="214"/>
      <c r="AD621" s="214"/>
      <c r="AE621" s="214"/>
      <c r="AF621" s="214"/>
      <c r="AG621" s="214"/>
      <c r="AH621" s="214"/>
      <c r="AI621" s="214"/>
      <c r="AJ621" s="214"/>
      <c r="AK621" s="214"/>
      <c r="AL621" s="214"/>
      <c r="AM621" s="214"/>
      <c r="AN621" s="214"/>
      <c r="AO621" s="214"/>
      <c r="AP621" s="214"/>
    </row>
    <row r="622" ht="14.25" customHeight="1">
      <c r="A622" s="214"/>
      <c r="B622" s="214"/>
      <c r="C622" s="214"/>
      <c r="D622" s="214"/>
      <c r="E622" s="214"/>
      <c r="F622" s="214"/>
      <c r="G622" s="214"/>
      <c r="H622" s="214"/>
      <c r="I622" s="214"/>
      <c r="J622" s="214"/>
      <c r="K622" s="214"/>
      <c r="L622" s="214"/>
      <c r="M622" s="214"/>
      <c r="N622" s="214"/>
      <c r="O622" s="214"/>
      <c r="P622" s="214"/>
      <c r="Q622" s="214"/>
      <c r="R622" s="214"/>
      <c r="S622" s="214"/>
      <c r="T622" s="214"/>
      <c r="U622" s="214"/>
      <c r="V622" s="214"/>
      <c r="W622" s="214"/>
      <c r="X622" s="214"/>
      <c r="Y622" s="214"/>
      <c r="Z622" s="214"/>
      <c r="AA622" s="214"/>
      <c r="AB622" s="214"/>
      <c r="AC622" s="214"/>
      <c r="AD622" s="214"/>
      <c r="AE622" s="214"/>
      <c r="AF622" s="214"/>
      <c r="AG622" s="214"/>
      <c r="AH622" s="214"/>
      <c r="AI622" s="214"/>
      <c r="AJ622" s="214"/>
      <c r="AK622" s="214"/>
      <c r="AL622" s="214"/>
      <c r="AM622" s="214"/>
      <c r="AN622" s="214"/>
      <c r="AO622" s="214"/>
      <c r="AP622" s="214"/>
    </row>
    <row r="623" ht="14.25" customHeight="1">
      <c r="A623" s="214"/>
      <c r="B623" s="214"/>
      <c r="C623" s="214"/>
      <c r="D623" s="214"/>
      <c r="E623" s="214"/>
      <c r="F623" s="214"/>
      <c r="G623" s="214"/>
      <c r="H623" s="214"/>
      <c r="I623" s="214"/>
      <c r="J623" s="214"/>
      <c r="K623" s="214"/>
      <c r="L623" s="214"/>
      <c r="M623" s="214"/>
      <c r="N623" s="214"/>
      <c r="O623" s="214"/>
      <c r="P623" s="214"/>
      <c r="Q623" s="214"/>
      <c r="R623" s="214"/>
      <c r="S623" s="214"/>
      <c r="T623" s="214"/>
      <c r="U623" s="214"/>
      <c r="V623" s="214"/>
      <c r="W623" s="214"/>
      <c r="X623" s="214"/>
      <c r="Y623" s="214"/>
      <c r="Z623" s="214"/>
      <c r="AA623" s="214"/>
      <c r="AB623" s="214"/>
      <c r="AC623" s="214"/>
      <c r="AD623" s="214"/>
      <c r="AE623" s="214"/>
      <c r="AF623" s="214"/>
      <c r="AG623" s="214"/>
      <c r="AH623" s="214"/>
      <c r="AI623" s="214"/>
      <c r="AJ623" s="214"/>
      <c r="AK623" s="214"/>
      <c r="AL623" s="214"/>
      <c r="AM623" s="214"/>
      <c r="AN623" s="214"/>
      <c r="AO623" s="214"/>
      <c r="AP623" s="214"/>
    </row>
    <row r="624" ht="14.25" customHeight="1">
      <c r="A624" s="214"/>
      <c r="B624" s="214"/>
      <c r="C624" s="214"/>
      <c r="D624" s="214"/>
      <c r="E624" s="214"/>
      <c r="F624" s="214"/>
      <c r="G624" s="214"/>
      <c r="H624" s="214"/>
      <c r="I624" s="214"/>
      <c r="J624" s="214"/>
      <c r="K624" s="214"/>
      <c r="L624" s="214"/>
      <c r="M624" s="214"/>
      <c r="N624" s="214"/>
      <c r="O624" s="214"/>
      <c r="P624" s="214"/>
      <c r="Q624" s="214"/>
      <c r="R624" s="214"/>
      <c r="S624" s="214"/>
      <c r="T624" s="214"/>
      <c r="U624" s="214"/>
      <c r="V624" s="214"/>
      <c r="W624" s="214"/>
      <c r="X624" s="214"/>
      <c r="Y624" s="214"/>
      <c r="Z624" s="214"/>
      <c r="AA624" s="214"/>
      <c r="AB624" s="214"/>
      <c r="AC624" s="214"/>
      <c r="AD624" s="214"/>
      <c r="AE624" s="214"/>
      <c r="AF624" s="214"/>
      <c r="AG624" s="214"/>
      <c r="AH624" s="214"/>
      <c r="AI624" s="214"/>
      <c r="AJ624" s="214"/>
      <c r="AK624" s="214"/>
      <c r="AL624" s="214"/>
      <c r="AM624" s="214"/>
      <c r="AN624" s="214"/>
      <c r="AO624" s="214"/>
      <c r="AP624" s="214"/>
    </row>
    <row r="625" ht="14.25" customHeight="1">
      <c r="A625" s="214"/>
      <c r="B625" s="214"/>
      <c r="C625" s="214"/>
      <c r="D625" s="214"/>
      <c r="E625" s="214"/>
      <c r="F625" s="214"/>
      <c r="G625" s="214"/>
      <c r="H625" s="214"/>
      <c r="I625" s="214"/>
      <c r="J625" s="214"/>
      <c r="K625" s="214"/>
      <c r="L625" s="214"/>
      <c r="M625" s="214"/>
      <c r="N625" s="214"/>
      <c r="O625" s="214"/>
      <c r="P625" s="214"/>
      <c r="Q625" s="214"/>
      <c r="R625" s="214"/>
      <c r="S625" s="214"/>
      <c r="T625" s="214"/>
      <c r="U625" s="214"/>
      <c r="V625" s="214"/>
      <c r="W625" s="214"/>
      <c r="X625" s="214"/>
      <c r="Y625" s="214"/>
      <c r="Z625" s="214"/>
      <c r="AA625" s="214"/>
      <c r="AB625" s="214"/>
      <c r="AC625" s="214"/>
      <c r="AD625" s="214"/>
      <c r="AE625" s="214"/>
      <c r="AF625" s="214"/>
      <c r="AG625" s="214"/>
      <c r="AH625" s="214"/>
      <c r="AI625" s="214"/>
      <c r="AJ625" s="214"/>
      <c r="AK625" s="214"/>
      <c r="AL625" s="214"/>
      <c r="AM625" s="214"/>
      <c r="AN625" s="214"/>
      <c r="AO625" s="214"/>
      <c r="AP625" s="214"/>
    </row>
    <row r="626" ht="14.25" customHeight="1">
      <c r="A626" s="214"/>
      <c r="B626" s="214"/>
      <c r="C626" s="214"/>
      <c r="D626" s="214"/>
      <c r="E626" s="214"/>
      <c r="F626" s="214"/>
      <c r="G626" s="214"/>
      <c r="H626" s="214"/>
      <c r="I626" s="214"/>
      <c r="J626" s="214"/>
      <c r="K626" s="214"/>
      <c r="L626" s="214"/>
      <c r="M626" s="214"/>
      <c r="N626" s="214"/>
      <c r="O626" s="214"/>
      <c r="P626" s="214"/>
      <c r="Q626" s="214"/>
      <c r="R626" s="214"/>
      <c r="S626" s="214"/>
      <c r="T626" s="214"/>
      <c r="U626" s="214"/>
      <c r="V626" s="214"/>
      <c r="W626" s="214"/>
      <c r="X626" s="214"/>
      <c r="Y626" s="214"/>
      <c r="Z626" s="214"/>
      <c r="AA626" s="214"/>
      <c r="AB626" s="214"/>
      <c r="AC626" s="214"/>
      <c r="AD626" s="214"/>
      <c r="AE626" s="214"/>
      <c r="AF626" s="214"/>
      <c r="AG626" s="214"/>
      <c r="AH626" s="214"/>
      <c r="AI626" s="214"/>
      <c r="AJ626" s="214"/>
      <c r="AK626" s="214"/>
      <c r="AL626" s="214"/>
      <c r="AM626" s="214"/>
      <c r="AN626" s="214"/>
      <c r="AO626" s="214"/>
      <c r="AP626" s="214"/>
    </row>
    <row r="627" ht="14.25" customHeight="1">
      <c r="A627" s="214"/>
      <c r="B627" s="214"/>
      <c r="C627" s="214"/>
      <c r="D627" s="214"/>
      <c r="E627" s="214"/>
      <c r="F627" s="214"/>
      <c r="G627" s="214"/>
      <c r="H627" s="214"/>
      <c r="I627" s="214"/>
      <c r="J627" s="214"/>
      <c r="K627" s="214"/>
      <c r="L627" s="214"/>
      <c r="M627" s="214"/>
      <c r="N627" s="214"/>
      <c r="O627" s="214"/>
      <c r="P627" s="214"/>
      <c r="Q627" s="214"/>
      <c r="R627" s="214"/>
      <c r="S627" s="214"/>
      <c r="T627" s="214"/>
      <c r="U627" s="214"/>
      <c r="V627" s="214"/>
      <c r="W627" s="214"/>
      <c r="X627" s="214"/>
      <c r="Y627" s="214"/>
      <c r="Z627" s="214"/>
      <c r="AA627" s="214"/>
      <c r="AB627" s="214"/>
      <c r="AC627" s="214"/>
      <c r="AD627" s="214"/>
      <c r="AE627" s="214"/>
      <c r="AF627" s="214"/>
      <c r="AG627" s="214"/>
      <c r="AH627" s="214"/>
      <c r="AI627" s="214"/>
      <c r="AJ627" s="214"/>
      <c r="AK627" s="214"/>
      <c r="AL627" s="214"/>
      <c r="AM627" s="214"/>
      <c r="AN627" s="214"/>
      <c r="AO627" s="214"/>
      <c r="AP627" s="214"/>
    </row>
    <row r="628" ht="14.25" customHeight="1">
      <c r="A628" s="214"/>
      <c r="B628" s="214"/>
      <c r="C628" s="214"/>
      <c r="D628" s="214"/>
      <c r="E628" s="214"/>
      <c r="F628" s="214"/>
      <c r="G628" s="214"/>
      <c r="H628" s="214"/>
      <c r="I628" s="214"/>
      <c r="J628" s="214"/>
      <c r="K628" s="214"/>
      <c r="L628" s="214"/>
      <c r="M628" s="214"/>
      <c r="N628" s="214"/>
      <c r="O628" s="214"/>
      <c r="P628" s="214"/>
      <c r="Q628" s="214"/>
      <c r="R628" s="214"/>
      <c r="S628" s="214"/>
      <c r="T628" s="214"/>
      <c r="U628" s="214"/>
      <c r="V628" s="214"/>
      <c r="W628" s="214"/>
      <c r="X628" s="214"/>
      <c r="Y628" s="214"/>
      <c r="Z628" s="214"/>
      <c r="AA628" s="214"/>
      <c r="AB628" s="214"/>
      <c r="AC628" s="214"/>
      <c r="AD628" s="214"/>
      <c r="AE628" s="214"/>
      <c r="AF628" s="214"/>
      <c r="AG628" s="214"/>
      <c r="AH628" s="214"/>
      <c r="AI628" s="214"/>
      <c r="AJ628" s="214"/>
      <c r="AK628" s="214"/>
      <c r="AL628" s="214"/>
      <c r="AM628" s="214"/>
      <c r="AN628" s="214"/>
      <c r="AO628" s="214"/>
      <c r="AP628" s="214"/>
    </row>
    <row r="629" ht="14.25" customHeight="1">
      <c r="A629" s="214"/>
      <c r="B629" s="214"/>
      <c r="C629" s="214"/>
      <c r="D629" s="214"/>
      <c r="E629" s="214"/>
      <c r="F629" s="214"/>
      <c r="G629" s="214"/>
      <c r="H629" s="214"/>
      <c r="I629" s="214"/>
      <c r="J629" s="214"/>
      <c r="K629" s="214"/>
      <c r="L629" s="214"/>
      <c r="M629" s="214"/>
      <c r="N629" s="214"/>
      <c r="O629" s="214"/>
      <c r="P629" s="214"/>
      <c r="Q629" s="214"/>
      <c r="R629" s="214"/>
      <c r="S629" s="214"/>
      <c r="T629" s="214"/>
      <c r="U629" s="214"/>
      <c r="V629" s="214"/>
      <c r="W629" s="214"/>
      <c r="X629" s="214"/>
      <c r="Y629" s="214"/>
      <c r="Z629" s="214"/>
      <c r="AA629" s="214"/>
      <c r="AB629" s="214"/>
      <c r="AC629" s="214"/>
      <c r="AD629" s="214"/>
      <c r="AE629" s="214"/>
      <c r="AF629" s="214"/>
      <c r="AG629" s="214"/>
      <c r="AH629" s="214"/>
      <c r="AI629" s="214"/>
      <c r="AJ629" s="214"/>
      <c r="AK629" s="214"/>
      <c r="AL629" s="214"/>
      <c r="AM629" s="214"/>
      <c r="AN629" s="214"/>
      <c r="AO629" s="214"/>
      <c r="AP629" s="214"/>
    </row>
    <row r="630" ht="14.25" customHeight="1">
      <c r="A630" s="214"/>
      <c r="B630" s="214"/>
      <c r="C630" s="214"/>
      <c r="D630" s="214"/>
      <c r="E630" s="214"/>
      <c r="F630" s="214"/>
      <c r="G630" s="214"/>
      <c r="H630" s="214"/>
      <c r="I630" s="214"/>
      <c r="J630" s="214"/>
      <c r="K630" s="214"/>
      <c r="L630" s="214"/>
      <c r="M630" s="214"/>
      <c r="N630" s="214"/>
      <c r="O630" s="214"/>
      <c r="P630" s="214"/>
      <c r="Q630" s="214"/>
      <c r="R630" s="214"/>
      <c r="S630" s="214"/>
      <c r="T630" s="214"/>
      <c r="U630" s="214"/>
      <c r="V630" s="214"/>
      <c r="W630" s="214"/>
      <c r="X630" s="214"/>
      <c r="Y630" s="214"/>
      <c r="Z630" s="214"/>
      <c r="AA630" s="214"/>
      <c r="AB630" s="214"/>
      <c r="AC630" s="214"/>
      <c r="AD630" s="214"/>
      <c r="AE630" s="214"/>
      <c r="AF630" s="214"/>
      <c r="AG630" s="214"/>
      <c r="AH630" s="214"/>
      <c r="AI630" s="214"/>
      <c r="AJ630" s="214"/>
      <c r="AK630" s="214"/>
      <c r="AL630" s="214"/>
      <c r="AM630" s="214"/>
      <c r="AN630" s="214"/>
      <c r="AO630" s="214"/>
      <c r="AP630" s="214"/>
    </row>
    <row r="631" ht="14.25" customHeight="1">
      <c r="A631" s="214"/>
      <c r="B631" s="214"/>
      <c r="C631" s="214"/>
      <c r="D631" s="214"/>
      <c r="E631" s="214"/>
      <c r="F631" s="214"/>
      <c r="G631" s="214"/>
      <c r="H631" s="214"/>
      <c r="I631" s="214"/>
      <c r="J631" s="214"/>
      <c r="K631" s="214"/>
      <c r="L631" s="214"/>
      <c r="M631" s="214"/>
      <c r="N631" s="214"/>
      <c r="O631" s="214"/>
      <c r="P631" s="214"/>
      <c r="Q631" s="214"/>
      <c r="R631" s="214"/>
      <c r="S631" s="214"/>
      <c r="T631" s="214"/>
      <c r="U631" s="214"/>
      <c r="V631" s="214"/>
      <c r="W631" s="214"/>
      <c r="X631" s="214"/>
      <c r="Y631" s="214"/>
      <c r="Z631" s="214"/>
      <c r="AA631" s="214"/>
      <c r="AB631" s="214"/>
      <c r="AC631" s="214"/>
      <c r="AD631" s="214"/>
      <c r="AE631" s="214"/>
      <c r="AF631" s="214"/>
      <c r="AG631" s="214"/>
      <c r="AH631" s="214"/>
      <c r="AI631" s="214"/>
      <c r="AJ631" s="214"/>
      <c r="AK631" s="214"/>
      <c r="AL631" s="214"/>
      <c r="AM631" s="214"/>
      <c r="AN631" s="214"/>
      <c r="AO631" s="214"/>
      <c r="AP631" s="214"/>
    </row>
    <row r="632" ht="14.25" customHeight="1">
      <c r="A632" s="214"/>
      <c r="B632" s="214"/>
      <c r="C632" s="214"/>
      <c r="D632" s="214"/>
      <c r="E632" s="214"/>
      <c r="F632" s="214"/>
      <c r="G632" s="214"/>
      <c r="H632" s="214"/>
      <c r="I632" s="214"/>
      <c r="J632" s="214"/>
      <c r="K632" s="214"/>
      <c r="L632" s="214"/>
      <c r="M632" s="214"/>
      <c r="N632" s="214"/>
      <c r="O632" s="214"/>
      <c r="P632" s="214"/>
      <c r="Q632" s="214"/>
      <c r="R632" s="214"/>
      <c r="S632" s="214"/>
      <c r="T632" s="214"/>
      <c r="U632" s="214"/>
      <c r="V632" s="214"/>
      <c r="W632" s="214"/>
      <c r="X632" s="214"/>
      <c r="Y632" s="214"/>
      <c r="Z632" s="214"/>
      <c r="AA632" s="214"/>
      <c r="AB632" s="214"/>
      <c r="AC632" s="214"/>
      <c r="AD632" s="214"/>
      <c r="AE632" s="214"/>
      <c r="AF632" s="214"/>
      <c r="AG632" s="214"/>
      <c r="AH632" s="214"/>
      <c r="AI632" s="214"/>
      <c r="AJ632" s="214"/>
      <c r="AK632" s="214"/>
      <c r="AL632" s="214"/>
      <c r="AM632" s="214"/>
      <c r="AN632" s="214"/>
      <c r="AO632" s="214"/>
      <c r="AP632" s="214"/>
    </row>
    <row r="633" ht="14.25" customHeight="1">
      <c r="A633" s="214"/>
      <c r="B633" s="214"/>
      <c r="C633" s="214"/>
      <c r="D633" s="214"/>
      <c r="E633" s="214"/>
      <c r="F633" s="214"/>
      <c r="G633" s="214"/>
      <c r="H633" s="214"/>
      <c r="I633" s="214"/>
      <c r="J633" s="214"/>
      <c r="K633" s="214"/>
      <c r="L633" s="214"/>
      <c r="M633" s="214"/>
      <c r="N633" s="214"/>
      <c r="O633" s="214"/>
      <c r="P633" s="214"/>
      <c r="Q633" s="214"/>
      <c r="R633" s="214"/>
      <c r="S633" s="214"/>
      <c r="T633" s="214"/>
      <c r="U633" s="214"/>
      <c r="V633" s="214"/>
      <c r="W633" s="214"/>
      <c r="X633" s="214"/>
      <c r="Y633" s="214"/>
      <c r="Z633" s="214"/>
      <c r="AA633" s="214"/>
      <c r="AB633" s="214"/>
      <c r="AC633" s="214"/>
      <c r="AD633" s="214"/>
      <c r="AE633" s="214"/>
      <c r="AF633" s="214"/>
      <c r="AG633" s="214"/>
      <c r="AH633" s="214"/>
      <c r="AI633" s="214"/>
      <c r="AJ633" s="214"/>
      <c r="AK633" s="214"/>
      <c r="AL633" s="214"/>
      <c r="AM633" s="214"/>
      <c r="AN633" s="214"/>
      <c r="AO633" s="214"/>
      <c r="AP633" s="214"/>
    </row>
    <row r="634" ht="14.25" customHeight="1">
      <c r="A634" s="214"/>
      <c r="B634" s="214"/>
      <c r="C634" s="214"/>
      <c r="D634" s="214"/>
      <c r="E634" s="214"/>
      <c r="F634" s="214"/>
      <c r="G634" s="214"/>
      <c r="H634" s="214"/>
      <c r="I634" s="214"/>
      <c r="J634" s="214"/>
      <c r="K634" s="214"/>
      <c r="L634" s="214"/>
      <c r="M634" s="214"/>
      <c r="N634" s="214"/>
      <c r="O634" s="214"/>
      <c r="P634" s="214"/>
      <c r="Q634" s="214"/>
      <c r="R634" s="214"/>
      <c r="S634" s="214"/>
      <c r="T634" s="214"/>
      <c r="U634" s="214"/>
      <c r="V634" s="214"/>
      <c r="W634" s="214"/>
      <c r="X634" s="214"/>
      <c r="Y634" s="214"/>
      <c r="Z634" s="214"/>
      <c r="AA634" s="214"/>
      <c r="AB634" s="214"/>
      <c r="AC634" s="214"/>
      <c r="AD634" s="214"/>
      <c r="AE634" s="214"/>
      <c r="AF634" s="214"/>
      <c r="AG634" s="214"/>
      <c r="AH634" s="214"/>
      <c r="AI634" s="214"/>
      <c r="AJ634" s="214"/>
      <c r="AK634" s="214"/>
      <c r="AL634" s="214"/>
      <c r="AM634" s="214"/>
      <c r="AN634" s="214"/>
      <c r="AO634" s="214"/>
      <c r="AP634" s="214"/>
    </row>
    <row r="635" ht="14.25" customHeight="1">
      <c r="A635" s="214"/>
      <c r="B635" s="214"/>
      <c r="C635" s="214"/>
      <c r="D635" s="214"/>
      <c r="E635" s="214"/>
      <c r="F635" s="214"/>
      <c r="G635" s="214"/>
      <c r="H635" s="214"/>
      <c r="I635" s="214"/>
      <c r="J635" s="214"/>
      <c r="K635" s="214"/>
      <c r="L635" s="214"/>
      <c r="M635" s="214"/>
      <c r="N635" s="214"/>
      <c r="O635" s="214"/>
      <c r="P635" s="214"/>
      <c r="Q635" s="214"/>
      <c r="R635" s="214"/>
      <c r="S635" s="214"/>
      <c r="T635" s="214"/>
      <c r="U635" s="214"/>
      <c r="V635" s="214"/>
      <c r="W635" s="214"/>
      <c r="X635" s="214"/>
      <c r="Y635" s="214"/>
      <c r="Z635" s="214"/>
      <c r="AA635" s="214"/>
      <c r="AB635" s="214"/>
      <c r="AC635" s="214"/>
      <c r="AD635" s="214"/>
      <c r="AE635" s="214"/>
      <c r="AF635" s="214"/>
      <c r="AG635" s="214"/>
      <c r="AH635" s="214"/>
      <c r="AI635" s="214"/>
      <c r="AJ635" s="214"/>
      <c r="AK635" s="214"/>
      <c r="AL635" s="214"/>
      <c r="AM635" s="214"/>
      <c r="AN635" s="214"/>
      <c r="AO635" s="214"/>
      <c r="AP635" s="214"/>
    </row>
    <row r="636" ht="14.25" customHeight="1">
      <c r="A636" s="214"/>
      <c r="B636" s="214"/>
      <c r="C636" s="214"/>
      <c r="D636" s="214"/>
      <c r="E636" s="214"/>
      <c r="F636" s="214"/>
      <c r="G636" s="214"/>
      <c r="H636" s="214"/>
      <c r="I636" s="214"/>
      <c r="J636" s="214"/>
      <c r="K636" s="214"/>
      <c r="L636" s="214"/>
      <c r="M636" s="214"/>
      <c r="N636" s="214"/>
      <c r="O636" s="214"/>
      <c r="P636" s="214"/>
      <c r="Q636" s="214"/>
      <c r="R636" s="214"/>
      <c r="S636" s="214"/>
      <c r="T636" s="214"/>
      <c r="U636" s="214"/>
      <c r="V636" s="214"/>
      <c r="W636" s="214"/>
      <c r="X636" s="214"/>
      <c r="Y636" s="214"/>
      <c r="Z636" s="214"/>
      <c r="AA636" s="214"/>
      <c r="AB636" s="214"/>
      <c r="AC636" s="214"/>
      <c r="AD636" s="214"/>
      <c r="AE636" s="214"/>
      <c r="AF636" s="214"/>
      <c r="AG636" s="214"/>
      <c r="AH636" s="214"/>
      <c r="AI636" s="214"/>
      <c r="AJ636" s="214"/>
      <c r="AK636" s="214"/>
      <c r="AL636" s="214"/>
      <c r="AM636" s="214"/>
      <c r="AN636" s="214"/>
      <c r="AO636" s="214"/>
      <c r="AP636" s="214"/>
    </row>
    <row r="637" ht="14.25" customHeight="1">
      <c r="A637" s="214"/>
      <c r="B637" s="214"/>
      <c r="C637" s="214"/>
      <c r="D637" s="214"/>
      <c r="E637" s="214"/>
      <c r="F637" s="214"/>
      <c r="G637" s="214"/>
      <c r="H637" s="214"/>
      <c r="I637" s="214"/>
      <c r="J637" s="214"/>
      <c r="K637" s="214"/>
      <c r="L637" s="214"/>
      <c r="M637" s="214"/>
      <c r="N637" s="214"/>
      <c r="O637" s="214"/>
      <c r="P637" s="214"/>
      <c r="Q637" s="214"/>
      <c r="R637" s="214"/>
      <c r="S637" s="214"/>
      <c r="T637" s="214"/>
      <c r="U637" s="214"/>
      <c r="V637" s="214"/>
      <c r="W637" s="214"/>
      <c r="X637" s="214"/>
      <c r="Y637" s="214"/>
      <c r="Z637" s="214"/>
      <c r="AA637" s="214"/>
      <c r="AB637" s="214"/>
      <c r="AC637" s="214"/>
      <c r="AD637" s="214"/>
      <c r="AE637" s="214"/>
      <c r="AF637" s="214"/>
      <c r="AG637" s="214"/>
      <c r="AH637" s="214"/>
      <c r="AI637" s="214"/>
      <c r="AJ637" s="214"/>
      <c r="AK637" s="214"/>
      <c r="AL637" s="214"/>
      <c r="AM637" s="214"/>
      <c r="AN637" s="214"/>
      <c r="AO637" s="214"/>
      <c r="AP637" s="214"/>
    </row>
    <row r="638" ht="14.25" customHeight="1">
      <c r="A638" s="214"/>
      <c r="B638" s="214"/>
      <c r="C638" s="214"/>
      <c r="D638" s="214"/>
      <c r="E638" s="214"/>
      <c r="F638" s="214"/>
      <c r="G638" s="214"/>
      <c r="H638" s="214"/>
      <c r="I638" s="214"/>
      <c r="J638" s="214"/>
      <c r="K638" s="214"/>
      <c r="L638" s="214"/>
      <c r="M638" s="214"/>
      <c r="N638" s="214"/>
      <c r="O638" s="214"/>
      <c r="P638" s="214"/>
      <c r="Q638" s="214"/>
      <c r="R638" s="214"/>
      <c r="S638" s="214"/>
      <c r="T638" s="214"/>
      <c r="U638" s="214"/>
      <c r="V638" s="214"/>
      <c r="W638" s="214"/>
      <c r="X638" s="214"/>
      <c r="Y638" s="214"/>
      <c r="Z638" s="214"/>
      <c r="AA638" s="214"/>
      <c r="AB638" s="214"/>
      <c r="AC638" s="214"/>
      <c r="AD638" s="214"/>
      <c r="AE638" s="214"/>
      <c r="AF638" s="214"/>
      <c r="AG638" s="214"/>
      <c r="AH638" s="214"/>
      <c r="AI638" s="214"/>
      <c r="AJ638" s="214"/>
      <c r="AK638" s="214"/>
      <c r="AL638" s="214"/>
      <c r="AM638" s="214"/>
      <c r="AN638" s="214"/>
      <c r="AO638" s="214"/>
      <c r="AP638" s="214"/>
    </row>
    <row r="639" ht="14.25" customHeight="1">
      <c r="A639" s="214"/>
      <c r="B639" s="214"/>
      <c r="C639" s="214"/>
      <c r="D639" s="214"/>
      <c r="E639" s="214"/>
      <c r="F639" s="214"/>
      <c r="G639" s="214"/>
      <c r="H639" s="214"/>
      <c r="I639" s="214"/>
      <c r="J639" s="214"/>
      <c r="K639" s="214"/>
      <c r="L639" s="214"/>
      <c r="M639" s="214"/>
      <c r="N639" s="214"/>
      <c r="O639" s="214"/>
      <c r="P639" s="214"/>
      <c r="Q639" s="214"/>
      <c r="R639" s="214"/>
      <c r="S639" s="214"/>
      <c r="T639" s="214"/>
      <c r="U639" s="214"/>
      <c r="V639" s="214"/>
      <c r="W639" s="214"/>
      <c r="X639" s="214"/>
      <c r="Y639" s="214"/>
      <c r="Z639" s="214"/>
      <c r="AA639" s="214"/>
      <c r="AB639" s="214"/>
      <c r="AC639" s="214"/>
      <c r="AD639" s="214"/>
      <c r="AE639" s="214"/>
      <c r="AF639" s="214"/>
      <c r="AG639" s="214"/>
      <c r="AH639" s="214"/>
      <c r="AI639" s="214"/>
      <c r="AJ639" s="214"/>
      <c r="AK639" s="214"/>
      <c r="AL639" s="214"/>
      <c r="AM639" s="214"/>
      <c r="AN639" s="214"/>
      <c r="AO639" s="214"/>
      <c r="AP639" s="214"/>
    </row>
    <row r="640" ht="14.25" customHeight="1">
      <c r="A640" s="214"/>
      <c r="B640" s="214"/>
      <c r="C640" s="214"/>
      <c r="D640" s="214"/>
      <c r="E640" s="214"/>
      <c r="F640" s="214"/>
      <c r="G640" s="214"/>
      <c r="H640" s="214"/>
      <c r="I640" s="214"/>
      <c r="J640" s="214"/>
      <c r="K640" s="214"/>
      <c r="L640" s="214"/>
      <c r="M640" s="214"/>
      <c r="N640" s="214"/>
      <c r="O640" s="214"/>
      <c r="P640" s="214"/>
      <c r="Q640" s="214"/>
      <c r="R640" s="214"/>
      <c r="S640" s="214"/>
      <c r="T640" s="214"/>
      <c r="U640" s="214"/>
      <c r="V640" s="214"/>
      <c r="W640" s="214"/>
      <c r="X640" s="214"/>
      <c r="Y640" s="214"/>
      <c r="Z640" s="214"/>
      <c r="AA640" s="214"/>
      <c r="AB640" s="214"/>
      <c r="AC640" s="214"/>
      <c r="AD640" s="214"/>
      <c r="AE640" s="214"/>
      <c r="AF640" s="214"/>
      <c r="AG640" s="214"/>
      <c r="AH640" s="214"/>
      <c r="AI640" s="214"/>
      <c r="AJ640" s="214"/>
      <c r="AK640" s="214"/>
      <c r="AL640" s="214"/>
      <c r="AM640" s="214"/>
      <c r="AN640" s="214"/>
      <c r="AO640" s="214"/>
      <c r="AP640" s="214"/>
    </row>
    <row r="641" ht="14.25" customHeight="1">
      <c r="A641" s="214"/>
      <c r="B641" s="214"/>
      <c r="C641" s="214"/>
      <c r="D641" s="214"/>
      <c r="E641" s="214"/>
      <c r="F641" s="214"/>
      <c r="G641" s="214"/>
      <c r="H641" s="214"/>
      <c r="I641" s="214"/>
      <c r="J641" s="214"/>
      <c r="K641" s="214"/>
      <c r="L641" s="214"/>
      <c r="M641" s="214"/>
      <c r="N641" s="214"/>
      <c r="O641" s="214"/>
      <c r="P641" s="214"/>
      <c r="Q641" s="214"/>
      <c r="R641" s="214"/>
      <c r="S641" s="214"/>
      <c r="T641" s="214"/>
      <c r="U641" s="214"/>
      <c r="V641" s="214"/>
      <c r="W641" s="214"/>
      <c r="X641" s="214"/>
      <c r="Y641" s="214"/>
      <c r="Z641" s="214"/>
      <c r="AA641" s="214"/>
      <c r="AB641" s="214"/>
      <c r="AC641" s="214"/>
      <c r="AD641" s="214"/>
      <c r="AE641" s="214"/>
      <c r="AF641" s="214"/>
      <c r="AG641" s="214"/>
      <c r="AH641" s="214"/>
      <c r="AI641" s="214"/>
      <c r="AJ641" s="214"/>
      <c r="AK641" s="214"/>
      <c r="AL641" s="214"/>
      <c r="AM641" s="214"/>
      <c r="AN641" s="214"/>
      <c r="AO641" s="214"/>
      <c r="AP641" s="214"/>
    </row>
    <row r="642" ht="14.25" customHeight="1">
      <c r="A642" s="214"/>
      <c r="B642" s="214"/>
      <c r="C642" s="214"/>
      <c r="D642" s="214"/>
      <c r="E642" s="214"/>
      <c r="F642" s="214"/>
      <c r="G642" s="214"/>
      <c r="H642" s="214"/>
      <c r="I642" s="214"/>
      <c r="J642" s="214"/>
      <c r="K642" s="214"/>
      <c r="L642" s="214"/>
      <c r="M642" s="214"/>
      <c r="N642" s="214"/>
      <c r="O642" s="214"/>
      <c r="P642" s="214"/>
      <c r="Q642" s="214"/>
      <c r="R642" s="214"/>
      <c r="S642" s="214"/>
      <c r="T642" s="214"/>
      <c r="U642" s="214"/>
      <c r="V642" s="214"/>
      <c r="W642" s="214"/>
      <c r="X642" s="214"/>
      <c r="Y642" s="214"/>
      <c r="Z642" s="214"/>
      <c r="AA642" s="214"/>
      <c r="AB642" s="214"/>
      <c r="AC642" s="214"/>
      <c r="AD642" s="214"/>
      <c r="AE642" s="214"/>
      <c r="AF642" s="214"/>
      <c r="AG642" s="214"/>
      <c r="AH642" s="214"/>
      <c r="AI642" s="214"/>
      <c r="AJ642" s="214"/>
      <c r="AK642" s="214"/>
      <c r="AL642" s="214"/>
      <c r="AM642" s="214"/>
      <c r="AN642" s="214"/>
      <c r="AO642" s="214"/>
      <c r="AP642" s="214"/>
    </row>
    <row r="643" ht="14.25" customHeight="1">
      <c r="A643" s="214"/>
      <c r="B643" s="214"/>
      <c r="C643" s="214"/>
      <c r="D643" s="214"/>
      <c r="E643" s="214"/>
      <c r="F643" s="214"/>
      <c r="G643" s="214"/>
      <c r="H643" s="214"/>
      <c r="I643" s="214"/>
      <c r="J643" s="214"/>
      <c r="K643" s="214"/>
      <c r="L643" s="214"/>
      <c r="M643" s="214"/>
      <c r="N643" s="214"/>
      <c r="O643" s="214"/>
      <c r="P643" s="214"/>
      <c r="Q643" s="214"/>
      <c r="R643" s="214"/>
      <c r="S643" s="214"/>
      <c r="T643" s="214"/>
      <c r="U643" s="214"/>
      <c r="V643" s="214"/>
      <c r="W643" s="214"/>
      <c r="X643" s="214"/>
      <c r="Y643" s="214"/>
      <c r="Z643" s="214"/>
      <c r="AA643" s="214"/>
      <c r="AB643" s="214"/>
      <c r="AC643" s="214"/>
      <c r="AD643" s="214"/>
      <c r="AE643" s="214"/>
      <c r="AF643" s="214"/>
      <c r="AG643" s="214"/>
      <c r="AH643" s="214"/>
      <c r="AI643" s="214"/>
      <c r="AJ643" s="214"/>
      <c r="AK643" s="214"/>
      <c r="AL643" s="214"/>
      <c r="AM643" s="214"/>
      <c r="AN643" s="214"/>
      <c r="AO643" s="214"/>
      <c r="AP643" s="214"/>
    </row>
    <row r="644" ht="14.25" customHeight="1">
      <c r="A644" s="214"/>
      <c r="B644" s="214"/>
      <c r="C644" s="214"/>
      <c r="D644" s="214"/>
      <c r="E644" s="214"/>
      <c r="F644" s="214"/>
      <c r="G644" s="214"/>
      <c r="H644" s="214"/>
      <c r="I644" s="214"/>
      <c r="J644" s="214"/>
      <c r="K644" s="214"/>
      <c r="L644" s="214"/>
      <c r="M644" s="214"/>
      <c r="N644" s="214"/>
      <c r="O644" s="214"/>
      <c r="P644" s="214"/>
      <c r="Q644" s="214"/>
      <c r="R644" s="214"/>
      <c r="S644" s="214"/>
      <c r="T644" s="214"/>
      <c r="U644" s="214"/>
      <c r="V644" s="214"/>
      <c r="W644" s="214"/>
      <c r="X644" s="214"/>
      <c r="Y644" s="214"/>
      <c r="Z644" s="214"/>
      <c r="AA644" s="214"/>
      <c r="AB644" s="214"/>
      <c r="AC644" s="214"/>
      <c r="AD644" s="214"/>
      <c r="AE644" s="214"/>
      <c r="AF644" s="214"/>
      <c r="AG644" s="214"/>
      <c r="AH644" s="214"/>
      <c r="AI644" s="214"/>
      <c r="AJ644" s="214"/>
      <c r="AK644" s="214"/>
      <c r="AL644" s="214"/>
      <c r="AM644" s="214"/>
      <c r="AN644" s="214"/>
      <c r="AO644" s="214"/>
      <c r="AP644" s="214"/>
    </row>
    <row r="645" ht="14.25" customHeight="1">
      <c r="A645" s="214"/>
      <c r="B645" s="214"/>
      <c r="C645" s="214"/>
      <c r="D645" s="214"/>
      <c r="E645" s="214"/>
      <c r="F645" s="214"/>
      <c r="G645" s="214"/>
      <c r="H645" s="214"/>
      <c r="I645" s="214"/>
      <c r="J645" s="214"/>
      <c r="K645" s="214"/>
      <c r="L645" s="214"/>
      <c r="M645" s="214"/>
      <c r="N645" s="214"/>
      <c r="O645" s="214"/>
      <c r="P645" s="214"/>
      <c r="Q645" s="214"/>
      <c r="R645" s="214"/>
      <c r="S645" s="214"/>
      <c r="T645" s="214"/>
      <c r="U645" s="214"/>
      <c r="V645" s="214"/>
      <c r="W645" s="214"/>
      <c r="X645" s="214"/>
      <c r="Y645" s="214"/>
      <c r="Z645" s="214"/>
      <c r="AA645" s="214"/>
      <c r="AB645" s="214"/>
      <c r="AC645" s="214"/>
      <c r="AD645" s="214"/>
      <c r="AE645" s="214"/>
      <c r="AF645" s="214"/>
      <c r="AG645" s="214"/>
      <c r="AH645" s="214"/>
      <c r="AI645" s="214"/>
      <c r="AJ645" s="214"/>
      <c r="AK645" s="214"/>
      <c r="AL645" s="214"/>
      <c r="AM645" s="214"/>
      <c r="AN645" s="214"/>
      <c r="AO645" s="214"/>
      <c r="AP645" s="214"/>
    </row>
    <row r="646" ht="14.25" customHeight="1">
      <c r="A646" s="214"/>
      <c r="B646" s="214"/>
      <c r="C646" s="214"/>
      <c r="D646" s="214"/>
      <c r="E646" s="214"/>
      <c r="F646" s="214"/>
      <c r="G646" s="214"/>
      <c r="H646" s="214"/>
      <c r="I646" s="214"/>
      <c r="J646" s="214"/>
      <c r="K646" s="214"/>
      <c r="L646" s="214"/>
      <c r="M646" s="214"/>
      <c r="N646" s="214"/>
      <c r="O646" s="214"/>
      <c r="P646" s="214"/>
      <c r="Q646" s="214"/>
      <c r="R646" s="214"/>
      <c r="S646" s="214"/>
      <c r="T646" s="214"/>
      <c r="U646" s="214"/>
      <c r="V646" s="214"/>
      <c r="W646" s="214"/>
      <c r="X646" s="214"/>
      <c r="Y646" s="214"/>
      <c r="Z646" s="214"/>
      <c r="AA646" s="214"/>
      <c r="AB646" s="214"/>
      <c r="AC646" s="214"/>
      <c r="AD646" s="214"/>
      <c r="AE646" s="214"/>
      <c r="AF646" s="214"/>
      <c r="AG646" s="214"/>
      <c r="AH646" s="214"/>
      <c r="AI646" s="214"/>
      <c r="AJ646" s="214"/>
      <c r="AK646" s="214"/>
      <c r="AL646" s="214"/>
      <c r="AM646" s="214"/>
      <c r="AN646" s="214"/>
      <c r="AO646" s="214"/>
      <c r="AP646" s="214"/>
    </row>
    <row r="647" ht="14.25" customHeight="1">
      <c r="A647" s="214"/>
      <c r="B647" s="214"/>
      <c r="C647" s="214"/>
      <c r="D647" s="214"/>
      <c r="E647" s="214"/>
      <c r="F647" s="214"/>
      <c r="G647" s="214"/>
      <c r="H647" s="214"/>
      <c r="I647" s="214"/>
      <c r="J647" s="214"/>
      <c r="K647" s="214"/>
      <c r="L647" s="214"/>
      <c r="M647" s="214"/>
      <c r="N647" s="214"/>
      <c r="O647" s="214"/>
      <c r="P647" s="214"/>
      <c r="Q647" s="214"/>
      <c r="R647" s="214"/>
      <c r="S647" s="214"/>
      <c r="T647" s="214"/>
      <c r="U647" s="214"/>
      <c r="V647" s="214"/>
      <c r="W647" s="214"/>
      <c r="X647" s="214"/>
      <c r="Y647" s="214"/>
      <c r="Z647" s="214"/>
      <c r="AA647" s="214"/>
      <c r="AB647" s="214"/>
      <c r="AC647" s="214"/>
      <c r="AD647" s="214"/>
      <c r="AE647" s="214"/>
      <c r="AF647" s="214"/>
      <c r="AG647" s="214"/>
      <c r="AH647" s="214"/>
      <c r="AI647" s="214"/>
      <c r="AJ647" s="214"/>
      <c r="AK647" s="214"/>
      <c r="AL647" s="214"/>
      <c r="AM647" s="214"/>
      <c r="AN647" s="214"/>
      <c r="AO647" s="214"/>
      <c r="AP647" s="214"/>
    </row>
    <row r="648" ht="14.25" customHeight="1">
      <c r="A648" s="214"/>
      <c r="B648" s="214"/>
      <c r="C648" s="214"/>
      <c r="D648" s="214"/>
      <c r="E648" s="214"/>
      <c r="F648" s="214"/>
      <c r="G648" s="214"/>
      <c r="H648" s="214"/>
      <c r="I648" s="214"/>
      <c r="J648" s="214"/>
      <c r="K648" s="214"/>
      <c r="L648" s="214"/>
      <c r="M648" s="214"/>
      <c r="N648" s="214"/>
      <c r="O648" s="214"/>
      <c r="P648" s="214"/>
      <c r="Q648" s="214"/>
      <c r="R648" s="214"/>
      <c r="S648" s="214"/>
      <c r="T648" s="214"/>
      <c r="U648" s="214"/>
      <c r="V648" s="214"/>
      <c r="W648" s="214"/>
      <c r="X648" s="214"/>
      <c r="Y648" s="214"/>
      <c r="Z648" s="214"/>
      <c r="AA648" s="214"/>
      <c r="AB648" s="214"/>
      <c r="AC648" s="214"/>
      <c r="AD648" s="214"/>
      <c r="AE648" s="214"/>
      <c r="AF648" s="214"/>
      <c r="AG648" s="214"/>
      <c r="AH648" s="214"/>
      <c r="AI648" s="214"/>
      <c r="AJ648" s="214"/>
      <c r="AK648" s="214"/>
      <c r="AL648" s="214"/>
      <c r="AM648" s="214"/>
      <c r="AN648" s="214"/>
      <c r="AO648" s="214"/>
      <c r="AP648" s="214"/>
    </row>
    <row r="649" ht="14.25" customHeight="1">
      <c r="A649" s="214"/>
      <c r="B649" s="214"/>
      <c r="C649" s="214"/>
      <c r="D649" s="214"/>
      <c r="E649" s="214"/>
      <c r="F649" s="214"/>
      <c r="G649" s="214"/>
      <c r="H649" s="214"/>
      <c r="I649" s="214"/>
      <c r="J649" s="214"/>
      <c r="K649" s="214"/>
      <c r="L649" s="214"/>
      <c r="M649" s="214"/>
      <c r="N649" s="214"/>
      <c r="O649" s="214"/>
      <c r="P649" s="214"/>
      <c r="Q649" s="214"/>
      <c r="R649" s="214"/>
      <c r="S649" s="214"/>
      <c r="T649" s="214"/>
      <c r="U649" s="214"/>
      <c r="V649" s="214"/>
      <c r="W649" s="214"/>
      <c r="X649" s="214"/>
      <c r="Y649" s="214"/>
      <c r="Z649" s="214"/>
      <c r="AA649" s="214"/>
      <c r="AB649" s="214"/>
      <c r="AC649" s="214"/>
      <c r="AD649" s="214"/>
      <c r="AE649" s="214"/>
      <c r="AF649" s="214"/>
      <c r="AG649" s="214"/>
      <c r="AH649" s="214"/>
      <c r="AI649" s="214"/>
      <c r="AJ649" s="214"/>
      <c r="AK649" s="214"/>
      <c r="AL649" s="214"/>
      <c r="AM649" s="214"/>
      <c r="AN649" s="214"/>
      <c r="AO649" s="214"/>
      <c r="AP649" s="214"/>
    </row>
    <row r="650" ht="14.25" customHeight="1">
      <c r="A650" s="214"/>
      <c r="B650" s="214"/>
      <c r="C650" s="214"/>
      <c r="D650" s="214"/>
      <c r="E650" s="214"/>
      <c r="F650" s="214"/>
      <c r="G650" s="214"/>
      <c r="H650" s="214"/>
      <c r="I650" s="214"/>
      <c r="J650" s="214"/>
      <c r="K650" s="214"/>
      <c r="L650" s="214"/>
      <c r="M650" s="214"/>
      <c r="N650" s="214"/>
      <c r="O650" s="214"/>
      <c r="P650" s="214"/>
      <c r="Q650" s="214"/>
      <c r="R650" s="214"/>
      <c r="S650" s="214"/>
      <c r="T650" s="214"/>
      <c r="U650" s="214"/>
      <c r="V650" s="214"/>
      <c r="W650" s="214"/>
      <c r="X650" s="214"/>
      <c r="Y650" s="214"/>
      <c r="Z650" s="214"/>
      <c r="AA650" s="214"/>
      <c r="AB650" s="214"/>
      <c r="AC650" s="214"/>
      <c r="AD650" s="214"/>
      <c r="AE650" s="214"/>
      <c r="AF650" s="214"/>
      <c r="AG650" s="214"/>
      <c r="AH650" s="214"/>
      <c r="AI650" s="214"/>
      <c r="AJ650" s="214"/>
      <c r="AK650" s="214"/>
      <c r="AL650" s="214"/>
      <c r="AM650" s="214"/>
      <c r="AN650" s="214"/>
      <c r="AO650" s="214"/>
      <c r="AP650" s="214"/>
    </row>
    <row r="651" ht="14.25" customHeight="1">
      <c r="A651" s="214"/>
      <c r="B651" s="214"/>
      <c r="C651" s="214"/>
      <c r="D651" s="214"/>
      <c r="E651" s="214"/>
      <c r="F651" s="214"/>
      <c r="G651" s="214"/>
      <c r="H651" s="214"/>
      <c r="I651" s="214"/>
      <c r="J651" s="214"/>
      <c r="K651" s="214"/>
      <c r="L651" s="214"/>
      <c r="M651" s="214"/>
      <c r="N651" s="214"/>
      <c r="O651" s="214"/>
      <c r="P651" s="214"/>
      <c r="Q651" s="214"/>
      <c r="R651" s="214"/>
      <c r="S651" s="214"/>
      <c r="T651" s="214"/>
      <c r="U651" s="214"/>
      <c r="V651" s="214"/>
      <c r="W651" s="214"/>
      <c r="X651" s="214"/>
      <c r="Y651" s="214"/>
      <c r="Z651" s="214"/>
      <c r="AA651" s="214"/>
      <c r="AB651" s="214"/>
      <c r="AC651" s="214"/>
      <c r="AD651" s="214"/>
      <c r="AE651" s="214"/>
      <c r="AF651" s="214"/>
      <c r="AG651" s="214"/>
      <c r="AH651" s="214"/>
      <c r="AI651" s="214"/>
      <c r="AJ651" s="214"/>
      <c r="AK651" s="214"/>
      <c r="AL651" s="214"/>
      <c r="AM651" s="214"/>
      <c r="AN651" s="214"/>
      <c r="AO651" s="214"/>
      <c r="AP651" s="214"/>
    </row>
    <row r="652" ht="14.25" customHeight="1">
      <c r="A652" s="214"/>
      <c r="B652" s="214"/>
      <c r="C652" s="214"/>
      <c r="D652" s="214"/>
      <c r="E652" s="214"/>
      <c r="F652" s="214"/>
      <c r="G652" s="214"/>
      <c r="H652" s="214"/>
      <c r="I652" s="214"/>
      <c r="J652" s="214"/>
      <c r="K652" s="214"/>
      <c r="L652" s="214"/>
      <c r="M652" s="214"/>
      <c r="N652" s="214"/>
      <c r="O652" s="214"/>
      <c r="P652" s="214"/>
      <c r="Q652" s="214"/>
      <c r="R652" s="214"/>
      <c r="S652" s="214"/>
      <c r="T652" s="214"/>
      <c r="U652" s="214"/>
      <c r="V652" s="214"/>
      <c r="W652" s="214"/>
      <c r="X652" s="214"/>
      <c r="Y652" s="214"/>
      <c r="Z652" s="214"/>
      <c r="AA652" s="214"/>
      <c r="AB652" s="214"/>
      <c r="AC652" s="214"/>
      <c r="AD652" s="214"/>
      <c r="AE652" s="214"/>
      <c r="AF652" s="214"/>
      <c r="AG652" s="214"/>
      <c r="AH652" s="214"/>
      <c r="AI652" s="214"/>
      <c r="AJ652" s="214"/>
      <c r="AK652" s="214"/>
      <c r="AL652" s="214"/>
      <c r="AM652" s="214"/>
      <c r="AN652" s="214"/>
      <c r="AO652" s="214"/>
      <c r="AP652" s="214"/>
    </row>
    <row r="653" ht="14.25" customHeight="1">
      <c r="A653" s="214"/>
      <c r="B653" s="214"/>
      <c r="C653" s="214"/>
      <c r="D653" s="214"/>
      <c r="E653" s="214"/>
      <c r="F653" s="214"/>
      <c r="G653" s="214"/>
      <c r="H653" s="214"/>
      <c r="I653" s="214"/>
      <c r="J653" s="214"/>
      <c r="K653" s="214"/>
      <c r="L653" s="214"/>
      <c r="M653" s="214"/>
      <c r="N653" s="214"/>
      <c r="O653" s="214"/>
      <c r="P653" s="214"/>
      <c r="Q653" s="214"/>
      <c r="R653" s="214"/>
      <c r="S653" s="214"/>
      <c r="T653" s="214"/>
      <c r="U653" s="214"/>
      <c r="V653" s="214"/>
      <c r="W653" s="214"/>
      <c r="X653" s="214"/>
      <c r="Y653" s="214"/>
      <c r="Z653" s="214"/>
      <c r="AA653" s="214"/>
      <c r="AB653" s="214"/>
      <c r="AC653" s="214"/>
      <c r="AD653" s="214"/>
      <c r="AE653" s="214"/>
      <c r="AF653" s="214"/>
      <c r="AG653" s="214"/>
      <c r="AH653" s="214"/>
      <c r="AI653" s="214"/>
      <c r="AJ653" s="214"/>
      <c r="AK653" s="214"/>
      <c r="AL653" s="214"/>
      <c r="AM653" s="214"/>
      <c r="AN653" s="214"/>
      <c r="AO653" s="214"/>
      <c r="AP653" s="214"/>
    </row>
    <row r="654" ht="14.25" customHeight="1">
      <c r="A654" s="214"/>
      <c r="B654" s="214"/>
      <c r="C654" s="214"/>
      <c r="D654" s="214"/>
      <c r="E654" s="214"/>
      <c r="F654" s="214"/>
      <c r="G654" s="214"/>
      <c r="H654" s="214"/>
      <c r="I654" s="214"/>
      <c r="J654" s="214"/>
      <c r="K654" s="214"/>
      <c r="L654" s="214"/>
      <c r="M654" s="214"/>
      <c r="N654" s="214"/>
      <c r="O654" s="214"/>
      <c r="P654" s="214"/>
      <c r="Q654" s="214"/>
      <c r="R654" s="214"/>
      <c r="S654" s="214"/>
      <c r="T654" s="214"/>
      <c r="U654" s="214"/>
      <c r="V654" s="214"/>
      <c r="W654" s="214"/>
      <c r="X654" s="214"/>
      <c r="Y654" s="214"/>
      <c r="Z654" s="214"/>
      <c r="AA654" s="214"/>
      <c r="AB654" s="214"/>
      <c r="AC654" s="214"/>
      <c r="AD654" s="214"/>
      <c r="AE654" s="214"/>
      <c r="AF654" s="214"/>
      <c r="AG654" s="214"/>
      <c r="AH654" s="214"/>
      <c r="AI654" s="214"/>
      <c r="AJ654" s="214"/>
      <c r="AK654" s="214"/>
      <c r="AL654" s="214"/>
      <c r="AM654" s="214"/>
      <c r="AN654" s="214"/>
      <c r="AO654" s="214"/>
      <c r="AP654" s="214"/>
    </row>
    <row r="655" ht="14.25" customHeight="1">
      <c r="A655" s="214"/>
      <c r="B655" s="214"/>
      <c r="C655" s="214"/>
      <c r="D655" s="214"/>
      <c r="E655" s="214"/>
      <c r="F655" s="214"/>
      <c r="G655" s="214"/>
      <c r="H655" s="214"/>
      <c r="I655" s="214"/>
      <c r="J655" s="214"/>
      <c r="K655" s="214"/>
      <c r="L655" s="214"/>
      <c r="M655" s="214"/>
      <c r="N655" s="214"/>
      <c r="O655" s="214"/>
      <c r="P655" s="214"/>
      <c r="Q655" s="214"/>
      <c r="R655" s="214"/>
      <c r="S655" s="214"/>
      <c r="T655" s="214"/>
      <c r="U655" s="214"/>
      <c r="V655" s="214"/>
      <c r="W655" s="214"/>
      <c r="X655" s="214"/>
      <c r="Y655" s="214"/>
      <c r="Z655" s="214"/>
      <c r="AA655" s="214"/>
      <c r="AB655" s="214"/>
      <c r="AC655" s="214"/>
      <c r="AD655" s="214"/>
      <c r="AE655" s="214"/>
      <c r="AF655" s="214"/>
      <c r="AG655" s="214"/>
      <c r="AH655" s="214"/>
      <c r="AI655" s="214"/>
      <c r="AJ655" s="214"/>
      <c r="AK655" s="214"/>
      <c r="AL655" s="214"/>
      <c r="AM655" s="214"/>
      <c r="AN655" s="214"/>
      <c r="AO655" s="214"/>
      <c r="AP655" s="214"/>
    </row>
    <row r="656" ht="14.25" customHeight="1">
      <c r="A656" s="214"/>
      <c r="B656" s="214"/>
      <c r="C656" s="214"/>
      <c r="D656" s="214"/>
      <c r="E656" s="214"/>
      <c r="F656" s="214"/>
      <c r="G656" s="214"/>
      <c r="H656" s="214"/>
      <c r="I656" s="214"/>
      <c r="J656" s="214"/>
      <c r="K656" s="214"/>
      <c r="L656" s="214"/>
      <c r="M656" s="214"/>
      <c r="N656" s="214"/>
      <c r="O656" s="214"/>
      <c r="P656" s="214"/>
      <c r="Q656" s="214"/>
      <c r="R656" s="214"/>
      <c r="S656" s="214"/>
      <c r="T656" s="214"/>
      <c r="U656" s="214"/>
      <c r="V656" s="214"/>
      <c r="W656" s="214"/>
      <c r="X656" s="214"/>
      <c r="Y656" s="214"/>
      <c r="Z656" s="214"/>
      <c r="AA656" s="214"/>
      <c r="AB656" s="214"/>
      <c r="AC656" s="214"/>
      <c r="AD656" s="214"/>
      <c r="AE656" s="214"/>
      <c r="AF656" s="214"/>
      <c r="AG656" s="214"/>
      <c r="AH656" s="214"/>
      <c r="AI656" s="214"/>
      <c r="AJ656" s="214"/>
      <c r="AK656" s="214"/>
      <c r="AL656" s="214"/>
      <c r="AM656" s="214"/>
      <c r="AN656" s="214"/>
      <c r="AO656" s="214"/>
      <c r="AP656" s="214"/>
    </row>
    <row r="657" ht="14.25" customHeight="1">
      <c r="A657" s="214"/>
      <c r="B657" s="214"/>
      <c r="C657" s="214"/>
      <c r="D657" s="214"/>
      <c r="E657" s="214"/>
      <c r="F657" s="214"/>
      <c r="G657" s="214"/>
      <c r="H657" s="214"/>
      <c r="I657" s="214"/>
      <c r="J657" s="214"/>
      <c r="K657" s="214"/>
      <c r="L657" s="214"/>
      <c r="M657" s="214"/>
      <c r="N657" s="214"/>
      <c r="O657" s="214"/>
      <c r="P657" s="214"/>
      <c r="Q657" s="214"/>
      <c r="R657" s="214"/>
      <c r="S657" s="214"/>
      <c r="T657" s="214"/>
      <c r="U657" s="214"/>
      <c r="V657" s="214"/>
      <c r="W657" s="214"/>
      <c r="X657" s="214"/>
      <c r="Y657" s="214"/>
      <c r="Z657" s="214"/>
      <c r="AA657" s="214"/>
      <c r="AB657" s="214"/>
      <c r="AC657" s="214"/>
      <c r="AD657" s="214"/>
      <c r="AE657" s="214"/>
      <c r="AF657" s="214"/>
      <c r="AG657" s="214"/>
      <c r="AH657" s="214"/>
      <c r="AI657" s="214"/>
      <c r="AJ657" s="214"/>
      <c r="AK657" s="214"/>
      <c r="AL657" s="214"/>
      <c r="AM657" s="214"/>
      <c r="AN657" s="214"/>
      <c r="AO657" s="214"/>
      <c r="AP657" s="214"/>
    </row>
    <row r="658" ht="14.25" customHeight="1">
      <c r="A658" s="214"/>
      <c r="B658" s="214"/>
      <c r="C658" s="214"/>
      <c r="D658" s="214"/>
      <c r="E658" s="214"/>
      <c r="F658" s="214"/>
      <c r="G658" s="214"/>
      <c r="H658" s="214"/>
      <c r="I658" s="214"/>
      <c r="J658" s="214"/>
      <c r="K658" s="214"/>
      <c r="L658" s="214"/>
      <c r="M658" s="214"/>
      <c r="N658" s="214"/>
      <c r="O658" s="214"/>
      <c r="P658" s="214"/>
      <c r="Q658" s="214"/>
      <c r="R658" s="214"/>
      <c r="S658" s="214"/>
      <c r="T658" s="214"/>
      <c r="U658" s="214"/>
      <c r="V658" s="214"/>
      <c r="W658" s="214"/>
      <c r="X658" s="214"/>
      <c r="Y658" s="214"/>
      <c r="Z658" s="214"/>
      <c r="AA658" s="214"/>
      <c r="AB658" s="214"/>
      <c r="AC658" s="214"/>
      <c r="AD658" s="214"/>
      <c r="AE658" s="214"/>
      <c r="AF658" s="214"/>
      <c r="AG658" s="214"/>
      <c r="AH658" s="214"/>
      <c r="AI658" s="214"/>
      <c r="AJ658" s="214"/>
      <c r="AK658" s="214"/>
      <c r="AL658" s="214"/>
      <c r="AM658" s="214"/>
      <c r="AN658" s="214"/>
      <c r="AO658" s="214"/>
      <c r="AP658" s="214"/>
    </row>
    <row r="659" ht="14.25" customHeight="1">
      <c r="A659" s="214"/>
      <c r="B659" s="214"/>
      <c r="C659" s="214"/>
      <c r="D659" s="214"/>
      <c r="E659" s="214"/>
      <c r="F659" s="214"/>
      <c r="G659" s="214"/>
      <c r="H659" s="214"/>
      <c r="I659" s="214"/>
      <c r="J659" s="214"/>
      <c r="K659" s="214"/>
      <c r="L659" s="214"/>
      <c r="M659" s="214"/>
      <c r="N659" s="214"/>
      <c r="O659" s="214"/>
      <c r="P659" s="214"/>
      <c r="Q659" s="214"/>
      <c r="R659" s="214"/>
      <c r="S659" s="214"/>
      <c r="T659" s="214"/>
      <c r="U659" s="214"/>
      <c r="V659" s="214"/>
      <c r="W659" s="214"/>
      <c r="X659" s="214"/>
      <c r="Y659" s="214"/>
      <c r="Z659" s="214"/>
      <c r="AA659" s="214"/>
      <c r="AB659" s="214"/>
      <c r="AC659" s="214"/>
      <c r="AD659" s="214"/>
      <c r="AE659" s="214"/>
      <c r="AF659" s="214"/>
      <c r="AG659" s="214"/>
      <c r="AH659" s="214"/>
      <c r="AI659" s="214"/>
      <c r="AJ659" s="214"/>
      <c r="AK659" s="214"/>
      <c r="AL659" s="214"/>
      <c r="AM659" s="214"/>
      <c r="AN659" s="214"/>
      <c r="AO659" s="214"/>
      <c r="AP659" s="214"/>
    </row>
    <row r="660" ht="14.25" customHeight="1">
      <c r="A660" s="214"/>
      <c r="B660" s="214"/>
      <c r="C660" s="214"/>
      <c r="D660" s="214"/>
      <c r="E660" s="214"/>
      <c r="F660" s="214"/>
      <c r="G660" s="214"/>
      <c r="H660" s="214"/>
      <c r="I660" s="214"/>
      <c r="J660" s="214"/>
      <c r="K660" s="214"/>
      <c r="L660" s="214"/>
      <c r="M660" s="214"/>
      <c r="N660" s="214"/>
      <c r="O660" s="214"/>
      <c r="P660" s="214"/>
      <c r="Q660" s="214"/>
      <c r="R660" s="214"/>
      <c r="S660" s="214"/>
      <c r="T660" s="214"/>
      <c r="U660" s="214"/>
      <c r="V660" s="214"/>
      <c r="W660" s="214"/>
      <c r="X660" s="214"/>
      <c r="Y660" s="214"/>
      <c r="Z660" s="214"/>
      <c r="AA660" s="214"/>
      <c r="AB660" s="214"/>
      <c r="AC660" s="214"/>
      <c r="AD660" s="214"/>
      <c r="AE660" s="214"/>
      <c r="AF660" s="214"/>
      <c r="AG660" s="214"/>
      <c r="AH660" s="214"/>
      <c r="AI660" s="214"/>
      <c r="AJ660" s="214"/>
      <c r="AK660" s="214"/>
      <c r="AL660" s="214"/>
      <c r="AM660" s="214"/>
      <c r="AN660" s="214"/>
      <c r="AO660" s="214"/>
      <c r="AP660" s="214"/>
    </row>
    <row r="661" ht="14.25" customHeight="1">
      <c r="A661" s="214"/>
      <c r="B661" s="214"/>
      <c r="C661" s="214"/>
      <c r="D661" s="214"/>
      <c r="E661" s="214"/>
      <c r="F661" s="214"/>
      <c r="G661" s="214"/>
      <c r="H661" s="214"/>
      <c r="I661" s="214"/>
      <c r="J661" s="214"/>
      <c r="K661" s="214"/>
      <c r="L661" s="214"/>
      <c r="M661" s="214"/>
      <c r="N661" s="214"/>
      <c r="O661" s="214"/>
      <c r="P661" s="214"/>
      <c r="Q661" s="214"/>
      <c r="R661" s="214"/>
      <c r="S661" s="214"/>
      <c r="T661" s="214"/>
      <c r="U661" s="214"/>
      <c r="V661" s="214"/>
      <c r="W661" s="214"/>
      <c r="X661" s="214"/>
      <c r="Y661" s="214"/>
      <c r="Z661" s="214"/>
      <c r="AA661" s="214"/>
      <c r="AB661" s="214"/>
      <c r="AC661" s="214"/>
      <c r="AD661" s="214"/>
      <c r="AE661" s="214"/>
      <c r="AF661" s="214"/>
      <c r="AG661" s="214"/>
      <c r="AH661" s="214"/>
      <c r="AI661" s="214"/>
      <c r="AJ661" s="214"/>
      <c r="AK661" s="214"/>
      <c r="AL661" s="214"/>
      <c r="AM661" s="214"/>
      <c r="AN661" s="214"/>
      <c r="AO661" s="214"/>
      <c r="AP661" s="214"/>
    </row>
    <row r="662" ht="14.25" customHeight="1">
      <c r="A662" s="214"/>
      <c r="B662" s="214"/>
      <c r="C662" s="214"/>
      <c r="D662" s="214"/>
      <c r="E662" s="214"/>
      <c r="F662" s="214"/>
      <c r="G662" s="214"/>
      <c r="H662" s="214"/>
      <c r="I662" s="214"/>
      <c r="J662" s="214"/>
      <c r="K662" s="214"/>
      <c r="L662" s="214"/>
      <c r="M662" s="214"/>
      <c r="N662" s="214"/>
      <c r="O662" s="214"/>
      <c r="P662" s="214"/>
      <c r="Q662" s="214"/>
      <c r="R662" s="214"/>
      <c r="S662" s="214"/>
      <c r="T662" s="214"/>
      <c r="U662" s="214"/>
      <c r="V662" s="214"/>
      <c r="W662" s="214"/>
      <c r="X662" s="214"/>
      <c r="Y662" s="214"/>
      <c r="Z662" s="214"/>
      <c r="AA662" s="214"/>
      <c r="AB662" s="214"/>
      <c r="AC662" s="214"/>
      <c r="AD662" s="214"/>
      <c r="AE662" s="214"/>
      <c r="AF662" s="214"/>
      <c r="AG662" s="214"/>
      <c r="AH662" s="214"/>
      <c r="AI662" s="214"/>
      <c r="AJ662" s="214"/>
      <c r="AK662" s="214"/>
      <c r="AL662" s="214"/>
      <c r="AM662" s="214"/>
      <c r="AN662" s="214"/>
      <c r="AO662" s="214"/>
      <c r="AP662" s="214"/>
    </row>
    <row r="663" ht="14.25" customHeight="1">
      <c r="A663" s="214"/>
      <c r="B663" s="214"/>
      <c r="C663" s="214"/>
      <c r="D663" s="214"/>
      <c r="E663" s="214"/>
      <c r="F663" s="214"/>
      <c r="G663" s="214"/>
      <c r="H663" s="214"/>
      <c r="I663" s="214"/>
      <c r="J663" s="214"/>
      <c r="K663" s="214"/>
      <c r="L663" s="214"/>
      <c r="M663" s="214"/>
      <c r="N663" s="214"/>
      <c r="O663" s="214"/>
      <c r="P663" s="214"/>
      <c r="Q663" s="214"/>
      <c r="R663" s="214"/>
      <c r="S663" s="214"/>
      <c r="T663" s="214"/>
      <c r="U663" s="214"/>
      <c r="V663" s="214"/>
      <c r="W663" s="214"/>
      <c r="X663" s="214"/>
      <c r="Y663" s="214"/>
      <c r="Z663" s="214"/>
      <c r="AA663" s="214"/>
      <c r="AB663" s="214"/>
      <c r="AC663" s="214"/>
      <c r="AD663" s="214"/>
      <c r="AE663" s="214"/>
      <c r="AF663" s="214"/>
      <c r="AG663" s="214"/>
      <c r="AH663" s="214"/>
      <c r="AI663" s="214"/>
      <c r="AJ663" s="214"/>
      <c r="AK663" s="214"/>
      <c r="AL663" s="214"/>
      <c r="AM663" s="214"/>
      <c r="AN663" s="214"/>
      <c r="AO663" s="214"/>
      <c r="AP663" s="214"/>
    </row>
    <row r="664" ht="14.25" customHeight="1">
      <c r="A664" s="214"/>
      <c r="B664" s="214"/>
      <c r="C664" s="214"/>
      <c r="D664" s="214"/>
      <c r="E664" s="214"/>
      <c r="F664" s="214"/>
      <c r="G664" s="214"/>
      <c r="H664" s="214"/>
      <c r="I664" s="214"/>
      <c r="J664" s="214"/>
      <c r="K664" s="214"/>
      <c r="L664" s="214"/>
      <c r="M664" s="214"/>
      <c r="N664" s="214"/>
      <c r="O664" s="214"/>
      <c r="P664" s="214"/>
      <c r="Q664" s="214"/>
      <c r="R664" s="214"/>
      <c r="S664" s="214"/>
      <c r="T664" s="214"/>
      <c r="U664" s="214"/>
      <c r="V664" s="214"/>
      <c r="W664" s="214"/>
      <c r="X664" s="214"/>
      <c r="Y664" s="214"/>
      <c r="Z664" s="214"/>
      <c r="AA664" s="214"/>
      <c r="AB664" s="214"/>
      <c r="AC664" s="214"/>
      <c r="AD664" s="214"/>
      <c r="AE664" s="214"/>
      <c r="AF664" s="214"/>
      <c r="AG664" s="214"/>
      <c r="AH664" s="214"/>
      <c r="AI664" s="214"/>
      <c r="AJ664" s="214"/>
      <c r="AK664" s="214"/>
      <c r="AL664" s="214"/>
      <c r="AM664" s="214"/>
      <c r="AN664" s="214"/>
      <c r="AO664" s="214"/>
      <c r="AP664" s="214"/>
    </row>
    <row r="665" ht="14.25" customHeight="1">
      <c r="A665" s="214"/>
      <c r="B665" s="214"/>
      <c r="C665" s="214"/>
      <c r="D665" s="214"/>
      <c r="E665" s="214"/>
      <c r="F665" s="214"/>
      <c r="G665" s="214"/>
      <c r="H665" s="214"/>
      <c r="I665" s="214"/>
      <c r="J665" s="214"/>
      <c r="K665" s="214"/>
      <c r="L665" s="214"/>
      <c r="M665" s="214"/>
      <c r="N665" s="214"/>
      <c r="O665" s="214"/>
      <c r="P665" s="214"/>
      <c r="Q665" s="214"/>
      <c r="R665" s="214"/>
      <c r="S665" s="214"/>
      <c r="T665" s="214"/>
      <c r="U665" s="214"/>
      <c r="V665" s="214"/>
      <c r="W665" s="214"/>
      <c r="X665" s="214"/>
      <c r="Y665" s="214"/>
      <c r="Z665" s="214"/>
      <c r="AA665" s="214"/>
      <c r="AB665" s="214"/>
      <c r="AC665" s="214"/>
      <c r="AD665" s="214"/>
      <c r="AE665" s="214"/>
      <c r="AF665" s="214"/>
      <c r="AG665" s="214"/>
      <c r="AH665" s="214"/>
      <c r="AI665" s="214"/>
      <c r="AJ665" s="214"/>
      <c r="AK665" s="214"/>
      <c r="AL665" s="214"/>
      <c r="AM665" s="214"/>
      <c r="AN665" s="214"/>
      <c r="AO665" s="214"/>
      <c r="AP665" s="214"/>
    </row>
    <row r="666" ht="14.25" customHeight="1">
      <c r="A666" s="214"/>
      <c r="B666" s="214"/>
      <c r="C666" s="214"/>
      <c r="D666" s="214"/>
      <c r="E666" s="214"/>
      <c r="F666" s="214"/>
      <c r="G666" s="214"/>
      <c r="H666" s="214"/>
      <c r="I666" s="214"/>
      <c r="J666" s="214"/>
      <c r="K666" s="214"/>
      <c r="L666" s="214"/>
      <c r="M666" s="214"/>
      <c r="N666" s="214"/>
      <c r="O666" s="214"/>
      <c r="P666" s="214"/>
      <c r="Q666" s="214"/>
      <c r="R666" s="214"/>
      <c r="S666" s="214"/>
      <c r="T666" s="214"/>
      <c r="U666" s="214"/>
      <c r="V666" s="214"/>
      <c r="W666" s="214"/>
      <c r="X666" s="214"/>
      <c r="Y666" s="214"/>
      <c r="Z666" s="214"/>
      <c r="AA666" s="214"/>
      <c r="AB666" s="214"/>
      <c r="AC666" s="214"/>
      <c r="AD666" s="214"/>
      <c r="AE666" s="214"/>
      <c r="AF666" s="214"/>
      <c r="AG666" s="214"/>
      <c r="AH666" s="214"/>
      <c r="AI666" s="214"/>
      <c r="AJ666" s="214"/>
      <c r="AK666" s="214"/>
      <c r="AL666" s="214"/>
      <c r="AM666" s="214"/>
      <c r="AN666" s="214"/>
      <c r="AO666" s="214"/>
      <c r="AP666" s="214"/>
    </row>
    <row r="667" ht="14.25" customHeight="1">
      <c r="A667" s="214"/>
      <c r="B667" s="214"/>
      <c r="C667" s="214"/>
      <c r="D667" s="214"/>
      <c r="E667" s="214"/>
      <c r="F667" s="214"/>
      <c r="G667" s="214"/>
      <c r="H667" s="214"/>
      <c r="I667" s="214"/>
      <c r="J667" s="214"/>
      <c r="K667" s="214"/>
      <c r="L667" s="214"/>
      <c r="M667" s="214"/>
      <c r="N667" s="214"/>
      <c r="O667" s="214"/>
      <c r="P667" s="214"/>
      <c r="Q667" s="214"/>
      <c r="R667" s="214"/>
      <c r="S667" s="214"/>
      <c r="T667" s="214"/>
      <c r="U667" s="214"/>
      <c r="V667" s="214"/>
      <c r="W667" s="214"/>
      <c r="X667" s="214"/>
      <c r="Y667" s="214"/>
      <c r="Z667" s="214"/>
      <c r="AA667" s="214"/>
      <c r="AB667" s="214"/>
      <c r="AC667" s="214"/>
      <c r="AD667" s="214"/>
      <c r="AE667" s="214"/>
      <c r="AF667" s="214"/>
      <c r="AG667" s="214"/>
      <c r="AH667" s="214"/>
      <c r="AI667" s="214"/>
      <c r="AJ667" s="214"/>
      <c r="AK667" s="214"/>
      <c r="AL667" s="214"/>
      <c r="AM667" s="214"/>
      <c r="AN667" s="214"/>
      <c r="AO667" s="214"/>
      <c r="AP667" s="214"/>
    </row>
    <row r="668" ht="14.25" customHeight="1">
      <c r="A668" s="214"/>
      <c r="B668" s="214"/>
      <c r="C668" s="214"/>
      <c r="D668" s="214"/>
      <c r="E668" s="214"/>
      <c r="F668" s="214"/>
      <c r="G668" s="214"/>
      <c r="H668" s="214"/>
      <c r="I668" s="214"/>
      <c r="J668" s="214"/>
      <c r="K668" s="214"/>
      <c r="L668" s="214"/>
      <c r="M668" s="214"/>
      <c r="N668" s="214"/>
      <c r="O668" s="214"/>
      <c r="P668" s="214"/>
      <c r="Q668" s="214"/>
      <c r="R668" s="214"/>
      <c r="S668" s="214"/>
      <c r="T668" s="214"/>
      <c r="U668" s="214"/>
      <c r="V668" s="214"/>
      <c r="W668" s="214"/>
      <c r="X668" s="214"/>
      <c r="Y668" s="214"/>
      <c r="Z668" s="214"/>
      <c r="AA668" s="214"/>
      <c r="AB668" s="214"/>
      <c r="AC668" s="214"/>
      <c r="AD668" s="214"/>
      <c r="AE668" s="214"/>
      <c r="AF668" s="214"/>
      <c r="AG668" s="214"/>
      <c r="AH668" s="214"/>
      <c r="AI668" s="214"/>
      <c r="AJ668" s="214"/>
      <c r="AK668" s="214"/>
      <c r="AL668" s="214"/>
      <c r="AM668" s="214"/>
      <c r="AN668" s="214"/>
      <c r="AO668" s="214"/>
      <c r="AP668" s="214"/>
    </row>
    <row r="669" ht="14.25" customHeight="1">
      <c r="A669" s="214"/>
      <c r="B669" s="214"/>
      <c r="C669" s="214"/>
      <c r="D669" s="214"/>
      <c r="E669" s="214"/>
      <c r="F669" s="214"/>
      <c r="G669" s="214"/>
      <c r="H669" s="214"/>
      <c r="I669" s="214"/>
      <c r="J669" s="214"/>
      <c r="K669" s="214"/>
      <c r="L669" s="214"/>
      <c r="M669" s="214"/>
      <c r="N669" s="214"/>
      <c r="O669" s="214"/>
      <c r="P669" s="214"/>
      <c r="Q669" s="214"/>
      <c r="R669" s="214"/>
      <c r="S669" s="214"/>
      <c r="T669" s="214"/>
      <c r="U669" s="214"/>
      <c r="V669" s="214"/>
      <c r="W669" s="214"/>
      <c r="X669" s="214"/>
      <c r="Y669" s="214"/>
      <c r="Z669" s="214"/>
      <c r="AA669" s="214"/>
      <c r="AB669" s="214"/>
      <c r="AC669" s="214"/>
      <c r="AD669" s="214"/>
      <c r="AE669" s="214"/>
      <c r="AF669" s="214"/>
      <c r="AG669" s="214"/>
      <c r="AH669" s="214"/>
      <c r="AI669" s="214"/>
      <c r="AJ669" s="214"/>
      <c r="AK669" s="214"/>
      <c r="AL669" s="214"/>
      <c r="AM669" s="214"/>
      <c r="AN669" s="214"/>
      <c r="AO669" s="214"/>
      <c r="AP669" s="214"/>
    </row>
    <row r="670" ht="14.25" customHeight="1">
      <c r="A670" s="214"/>
      <c r="B670" s="214"/>
      <c r="C670" s="214"/>
      <c r="D670" s="214"/>
      <c r="E670" s="214"/>
      <c r="F670" s="214"/>
      <c r="G670" s="214"/>
      <c r="H670" s="214"/>
      <c r="I670" s="214"/>
      <c r="J670" s="214"/>
      <c r="K670" s="214"/>
      <c r="L670" s="214"/>
      <c r="M670" s="214"/>
      <c r="N670" s="214"/>
      <c r="O670" s="214"/>
      <c r="P670" s="214"/>
      <c r="Q670" s="214"/>
      <c r="R670" s="214"/>
      <c r="S670" s="214"/>
      <c r="T670" s="214"/>
      <c r="U670" s="214"/>
      <c r="V670" s="214"/>
      <c r="W670" s="214"/>
      <c r="X670" s="214"/>
      <c r="Y670" s="214"/>
      <c r="Z670" s="214"/>
      <c r="AA670" s="214"/>
      <c r="AB670" s="214"/>
      <c r="AC670" s="214"/>
      <c r="AD670" s="214"/>
      <c r="AE670" s="214"/>
      <c r="AF670" s="214"/>
      <c r="AG670" s="214"/>
      <c r="AH670" s="214"/>
      <c r="AI670" s="214"/>
      <c r="AJ670" s="214"/>
      <c r="AK670" s="214"/>
      <c r="AL670" s="214"/>
      <c r="AM670" s="214"/>
      <c r="AN670" s="214"/>
      <c r="AO670" s="214"/>
      <c r="AP670" s="214"/>
    </row>
    <row r="671" ht="14.25" customHeight="1">
      <c r="A671" s="214"/>
      <c r="B671" s="214"/>
      <c r="C671" s="214"/>
      <c r="D671" s="214"/>
      <c r="E671" s="214"/>
      <c r="F671" s="214"/>
      <c r="G671" s="214"/>
      <c r="H671" s="214"/>
      <c r="I671" s="214"/>
      <c r="J671" s="214"/>
      <c r="K671" s="214"/>
      <c r="L671" s="214"/>
      <c r="M671" s="214"/>
      <c r="N671" s="214"/>
      <c r="O671" s="214"/>
      <c r="P671" s="214"/>
      <c r="Q671" s="214"/>
      <c r="R671" s="214"/>
      <c r="S671" s="214"/>
      <c r="T671" s="214"/>
      <c r="U671" s="214"/>
      <c r="V671" s="214"/>
      <c r="W671" s="214"/>
      <c r="X671" s="214"/>
      <c r="Y671" s="214"/>
      <c r="Z671" s="214"/>
      <c r="AA671" s="214"/>
      <c r="AB671" s="214"/>
      <c r="AC671" s="214"/>
      <c r="AD671" s="214"/>
      <c r="AE671" s="214"/>
      <c r="AF671" s="214"/>
      <c r="AG671" s="214"/>
      <c r="AH671" s="214"/>
      <c r="AI671" s="214"/>
      <c r="AJ671" s="214"/>
      <c r="AK671" s="214"/>
      <c r="AL671" s="214"/>
      <c r="AM671" s="214"/>
      <c r="AN671" s="214"/>
      <c r="AO671" s="214"/>
      <c r="AP671" s="214"/>
    </row>
    <row r="672" ht="14.25" customHeight="1">
      <c r="A672" s="214"/>
      <c r="B672" s="214"/>
      <c r="C672" s="214"/>
      <c r="D672" s="214"/>
      <c r="E672" s="214"/>
      <c r="F672" s="214"/>
      <c r="G672" s="214"/>
      <c r="H672" s="214"/>
      <c r="I672" s="214"/>
      <c r="J672" s="214"/>
      <c r="K672" s="214"/>
      <c r="L672" s="214"/>
      <c r="M672" s="214"/>
      <c r="N672" s="214"/>
      <c r="O672" s="214"/>
      <c r="P672" s="214"/>
      <c r="Q672" s="214"/>
      <c r="R672" s="214"/>
      <c r="S672" s="214"/>
      <c r="T672" s="214"/>
      <c r="U672" s="214"/>
      <c r="V672" s="214"/>
      <c r="W672" s="214"/>
      <c r="X672" s="214"/>
      <c r="Y672" s="214"/>
      <c r="Z672" s="214"/>
      <c r="AA672" s="214"/>
      <c r="AB672" s="214"/>
      <c r="AC672" s="214"/>
      <c r="AD672" s="214"/>
      <c r="AE672" s="214"/>
      <c r="AF672" s="214"/>
      <c r="AG672" s="214"/>
      <c r="AH672" s="214"/>
      <c r="AI672" s="214"/>
      <c r="AJ672" s="214"/>
      <c r="AK672" s="214"/>
      <c r="AL672" s="214"/>
      <c r="AM672" s="214"/>
      <c r="AN672" s="214"/>
      <c r="AO672" s="214"/>
      <c r="AP672" s="214"/>
    </row>
    <row r="673" ht="14.25" customHeight="1">
      <c r="A673" s="214"/>
      <c r="B673" s="214"/>
      <c r="C673" s="214"/>
      <c r="D673" s="214"/>
      <c r="E673" s="214"/>
      <c r="F673" s="214"/>
      <c r="G673" s="214"/>
      <c r="H673" s="214"/>
      <c r="I673" s="214"/>
      <c r="J673" s="214"/>
      <c r="K673" s="214"/>
      <c r="L673" s="214"/>
      <c r="M673" s="214"/>
      <c r="N673" s="214"/>
      <c r="O673" s="214"/>
      <c r="P673" s="214"/>
      <c r="Q673" s="214"/>
      <c r="R673" s="214"/>
      <c r="S673" s="214"/>
      <c r="T673" s="214"/>
      <c r="U673" s="214"/>
      <c r="V673" s="214"/>
      <c r="W673" s="214"/>
      <c r="X673" s="214"/>
      <c r="Y673" s="214"/>
      <c r="Z673" s="214"/>
      <c r="AA673" s="214"/>
      <c r="AB673" s="214"/>
      <c r="AC673" s="214"/>
      <c r="AD673" s="214"/>
      <c r="AE673" s="214"/>
      <c r="AF673" s="214"/>
      <c r="AG673" s="214"/>
      <c r="AH673" s="214"/>
      <c r="AI673" s="214"/>
      <c r="AJ673" s="214"/>
      <c r="AK673" s="214"/>
      <c r="AL673" s="214"/>
      <c r="AM673" s="214"/>
      <c r="AN673" s="214"/>
      <c r="AO673" s="214"/>
      <c r="AP673" s="214"/>
    </row>
    <row r="674" ht="14.25" customHeight="1">
      <c r="A674" s="214"/>
      <c r="B674" s="214"/>
      <c r="C674" s="214"/>
      <c r="D674" s="214"/>
      <c r="E674" s="214"/>
      <c r="F674" s="214"/>
      <c r="G674" s="214"/>
      <c r="H674" s="214"/>
      <c r="I674" s="214"/>
      <c r="J674" s="214"/>
      <c r="K674" s="214"/>
      <c r="L674" s="214"/>
      <c r="M674" s="214"/>
      <c r="N674" s="214"/>
      <c r="O674" s="214"/>
      <c r="P674" s="214"/>
      <c r="Q674" s="214"/>
      <c r="R674" s="214"/>
      <c r="S674" s="214"/>
      <c r="T674" s="214"/>
      <c r="U674" s="214"/>
      <c r="V674" s="214"/>
      <c r="W674" s="214"/>
      <c r="X674" s="214"/>
      <c r="Y674" s="214"/>
      <c r="Z674" s="214"/>
      <c r="AA674" s="214"/>
      <c r="AB674" s="214"/>
      <c r="AC674" s="214"/>
      <c r="AD674" s="214"/>
      <c r="AE674" s="214"/>
      <c r="AF674" s="214"/>
      <c r="AG674" s="214"/>
      <c r="AH674" s="214"/>
      <c r="AI674" s="214"/>
      <c r="AJ674" s="214"/>
      <c r="AK674" s="214"/>
      <c r="AL674" s="214"/>
      <c r="AM674" s="214"/>
      <c r="AN674" s="214"/>
      <c r="AO674" s="214"/>
      <c r="AP674" s="214"/>
    </row>
    <row r="675" ht="14.25" customHeight="1">
      <c r="A675" s="214"/>
      <c r="B675" s="214"/>
      <c r="C675" s="214"/>
      <c r="D675" s="214"/>
      <c r="E675" s="214"/>
      <c r="F675" s="214"/>
      <c r="G675" s="214"/>
      <c r="H675" s="214"/>
      <c r="I675" s="214"/>
      <c r="J675" s="214"/>
      <c r="K675" s="214"/>
      <c r="L675" s="214"/>
      <c r="M675" s="214"/>
      <c r="N675" s="214"/>
      <c r="O675" s="214"/>
      <c r="P675" s="214"/>
      <c r="Q675" s="214"/>
      <c r="R675" s="214"/>
      <c r="S675" s="214"/>
      <c r="T675" s="214"/>
      <c r="U675" s="214"/>
      <c r="V675" s="214"/>
      <c r="W675" s="214"/>
      <c r="X675" s="214"/>
      <c r="Y675" s="214"/>
      <c r="Z675" s="214"/>
      <c r="AA675" s="214"/>
      <c r="AB675" s="214"/>
      <c r="AC675" s="214"/>
      <c r="AD675" s="214"/>
      <c r="AE675" s="214"/>
      <c r="AF675" s="214"/>
      <c r="AG675" s="214"/>
      <c r="AH675" s="214"/>
      <c r="AI675" s="214"/>
      <c r="AJ675" s="214"/>
      <c r="AK675" s="214"/>
      <c r="AL675" s="214"/>
      <c r="AM675" s="214"/>
      <c r="AN675" s="214"/>
      <c r="AO675" s="214"/>
      <c r="AP675" s="214"/>
    </row>
    <row r="676" ht="14.25" customHeight="1">
      <c r="A676" s="214"/>
      <c r="B676" s="214"/>
      <c r="C676" s="214"/>
      <c r="D676" s="214"/>
      <c r="E676" s="214"/>
      <c r="F676" s="214"/>
      <c r="G676" s="214"/>
      <c r="H676" s="214"/>
      <c r="I676" s="214"/>
      <c r="J676" s="214"/>
      <c r="K676" s="214"/>
      <c r="L676" s="214"/>
      <c r="M676" s="214"/>
      <c r="N676" s="214"/>
      <c r="O676" s="214"/>
      <c r="P676" s="214"/>
      <c r="Q676" s="214"/>
      <c r="R676" s="214"/>
      <c r="S676" s="214"/>
      <c r="T676" s="214"/>
      <c r="U676" s="214"/>
      <c r="V676" s="214"/>
      <c r="W676" s="214"/>
      <c r="X676" s="214"/>
      <c r="Y676" s="214"/>
      <c r="Z676" s="214"/>
      <c r="AA676" s="214"/>
      <c r="AB676" s="214"/>
      <c r="AC676" s="214"/>
      <c r="AD676" s="214"/>
      <c r="AE676" s="214"/>
      <c r="AF676" s="214"/>
      <c r="AG676" s="214"/>
      <c r="AH676" s="214"/>
      <c r="AI676" s="214"/>
      <c r="AJ676" s="214"/>
      <c r="AK676" s="214"/>
      <c r="AL676" s="214"/>
      <c r="AM676" s="214"/>
      <c r="AN676" s="214"/>
      <c r="AO676" s="214"/>
      <c r="AP676" s="214"/>
    </row>
    <row r="677" ht="14.25" customHeight="1">
      <c r="A677" s="214"/>
      <c r="B677" s="214"/>
      <c r="C677" s="214"/>
      <c r="D677" s="214"/>
      <c r="E677" s="214"/>
      <c r="F677" s="214"/>
      <c r="G677" s="214"/>
      <c r="H677" s="214"/>
      <c r="I677" s="214"/>
      <c r="J677" s="214"/>
      <c r="K677" s="214"/>
      <c r="L677" s="214"/>
      <c r="M677" s="214"/>
      <c r="N677" s="214"/>
      <c r="O677" s="214"/>
      <c r="P677" s="214"/>
      <c r="Q677" s="214"/>
      <c r="R677" s="214"/>
      <c r="S677" s="214"/>
      <c r="T677" s="214"/>
      <c r="U677" s="214"/>
      <c r="V677" s="214"/>
      <c r="W677" s="214"/>
      <c r="X677" s="214"/>
      <c r="Y677" s="214"/>
      <c r="Z677" s="214"/>
      <c r="AA677" s="214"/>
      <c r="AB677" s="214"/>
      <c r="AC677" s="214"/>
      <c r="AD677" s="214"/>
      <c r="AE677" s="214"/>
      <c r="AF677" s="214"/>
      <c r="AG677" s="214"/>
      <c r="AH677" s="214"/>
      <c r="AI677" s="214"/>
      <c r="AJ677" s="214"/>
      <c r="AK677" s="214"/>
      <c r="AL677" s="214"/>
      <c r="AM677" s="214"/>
      <c r="AN677" s="214"/>
      <c r="AO677" s="214"/>
      <c r="AP677" s="214"/>
    </row>
    <row r="678" ht="14.25" customHeight="1">
      <c r="A678" s="214"/>
      <c r="B678" s="214"/>
      <c r="C678" s="214"/>
      <c r="D678" s="214"/>
      <c r="E678" s="214"/>
      <c r="F678" s="214"/>
      <c r="G678" s="214"/>
      <c r="H678" s="214"/>
      <c r="I678" s="214"/>
      <c r="J678" s="214"/>
      <c r="K678" s="214"/>
      <c r="L678" s="214"/>
      <c r="M678" s="214"/>
      <c r="N678" s="214"/>
      <c r="O678" s="214"/>
      <c r="P678" s="214"/>
      <c r="Q678" s="214"/>
      <c r="R678" s="214"/>
      <c r="S678" s="214"/>
      <c r="T678" s="214"/>
      <c r="U678" s="214"/>
      <c r="V678" s="214"/>
      <c r="W678" s="214"/>
      <c r="X678" s="214"/>
      <c r="Y678" s="214"/>
      <c r="Z678" s="214"/>
      <c r="AA678" s="214"/>
      <c r="AB678" s="214"/>
      <c r="AC678" s="214"/>
      <c r="AD678" s="214"/>
      <c r="AE678" s="214"/>
      <c r="AF678" s="214"/>
      <c r="AG678" s="214"/>
      <c r="AH678" s="214"/>
      <c r="AI678" s="214"/>
      <c r="AJ678" s="214"/>
      <c r="AK678" s="214"/>
      <c r="AL678" s="214"/>
      <c r="AM678" s="214"/>
      <c r="AN678" s="214"/>
      <c r="AO678" s="214"/>
      <c r="AP678" s="214"/>
    </row>
    <row r="679" ht="14.25" customHeight="1">
      <c r="A679" s="214"/>
      <c r="B679" s="214"/>
      <c r="C679" s="214"/>
      <c r="D679" s="214"/>
      <c r="E679" s="214"/>
      <c r="F679" s="214"/>
      <c r="G679" s="214"/>
      <c r="H679" s="214"/>
      <c r="I679" s="214"/>
      <c r="J679" s="214"/>
      <c r="K679" s="214"/>
      <c r="L679" s="214"/>
      <c r="M679" s="214"/>
      <c r="N679" s="214"/>
      <c r="O679" s="214"/>
      <c r="P679" s="214"/>
      <c r="Q679" s="214"/>
      <c r="R679" s="214"/>
      <c r="S679" s="214"/>
      <c r="T679" s="214"/>
      <c r="U679" s="214"/>
      <c r="V679" s="214"/>
      <c r="W679" s="214"/>
      <c r="X679" s="214"/>
      <c r="Y679" s="214"/>
      <c r="Z679" s="214"/>
      <c r="AA679" s="214"/>
      <c r="AB679" s="214"/>
      <c r="AC679" s="214"/>
      <c r="AD679" s="214"/>
      <c r="AE679" s="214"/>
      <c r="AF679" s="214"/>
      <c r="AG679" s="214"/>
      <c r="AH679" s="214"/>
      <c r="AI679" s="214"/>
      <c r="AJ679" s="214"/>
      <c r="AK679" s="214"/>
      <c r="AL679" s="214"/>
      <c r="AM679" s="214"/>
      <c r="AN679" s="214"/>
      <c r="AO679" s="214"/>
      <c r="AP679" s="214"/>
    </row>
    <row r="680" ht="14.25" customHeight="1">
      <c r="A680" s="214"/>
      <c r="B680" s="214"/>
      <c r="C680" s="214"/>
      <c r="D680" s="214"/>
      <c r="E680" s="214"/>
      <c r="F680" s="214"/>
      <c r="G680" s="214"/>
      <c r="H680" s="214"/>
      <c r="I680" s="214"/>
      <c r="J680" s="214"/>
      <c r="K680" s="214"/>
      <c r="L680" s="214"/>
      <c r="M680" s="214"/>
      <c r="N680" s="214"/>
      <c r="O680" s="214"/>
      <c r="P680" s="214"/>
      <c r="Q680" s="214"/>
      <c r="R680" s="214"/>
      <c r="S680" s="214"/>
      <c r="T680" s="214"/>
      <c r="U680" s="214"/>
      <c r="V680" s="214"/>
      <c r="W680" s="214"/>
      <c r="X680" s="214"/>
      <c r="Y680" s="214"/>
      <c r="Z680" s="214"/>
      <c r="AA680" s="214"/>
      <c r="AB680" s="214"/>
      <c r="AC680" s="214"/>
      <c r="AD680" s="214"/>
      <c r="AE680" s="214"/>
      <c r="AF680" s="214"/>
      <c r="AG680" s="214"/>
      <c r="AH680" s="214"/>
      <c r="AI680" s="214"/>
      <c r="AJ680" s="214"/>
      <c r="AK680" s="214"/>
      <c r="AL680" s="214"/>
      <c r="AM680" s="214"/>
      <c r="AN680" s="214"/>
      <c r="AO680" s="214"/>
      <c r="AP680" s="214"/>
    </row>
    <row r="681" ht="14.25" customHeight="1">
      <c r="A681" s="214"/>
      <c r="B681" s="214"/>
      <c r="C681" s="214"/>
      <c r="D681" s="214"/>
      <c r="E681" s="214"/>
      <c r="F681" s="214"/>
      <c r="G681" s="214"/>
      <c r="H681" s="214"/>
      <c r="I681" s="214"/>
      <c r="J681" s="214"/>
      <c r="K681" s="214"/>
      <c r="L681" s="214"/>
      <c r="M681" s="214"/>
      <c r="N681" s="214"/>
      <c r="O681" s="214"/>
      <c r="P681" s="214"/>
      <c r="Q681" s="214"/>
      <c r="R681" s="214"/>
      <c r="S681" s="214"/>
      <c r="T681" s="214"/>
      <c r="U681" s="214"/>
      <c r="V681" s="214"/>
      <c r="W681" s="214"/>
      <c r="X681" s="214"/>
      <c r="Y681" s="214"/>
      <c r="Z681" s="214"/>
      <c r="AA681" s="214"/>
      <c r="AB681" s="214"/>
      <c r="AC681" s="214"/>
      <c r="AD681" s="214"/>
      <c r="AE681" s="214"/>
      <c r="AF681" s="214"/>
      <c r="AG681" s="214"/>
      <c r="AH681" s="214"/>
      <c r="AI681" s="214"/>
      <c r="AJ681" s="214"/>
      <c r="AK681" s="214"/>
      <c r="AL681" s="214"/>
      <c r="AM681" s="214"/>
      <c r="AN681" s="214"/>
      <c r="AO681" s="214"/>
      <c r="AP681" s="214"/>
    </row>
    <row r="682" ht="14.25" customHeight="1">
      <c r="A682" s="214"/>
      <c r="B682" s="214"/>
      <c r="C682" s="214"/>
      <c r="D682" s="214"/>
      <c r="E682" s="214"/>
      <c r="F682" s="214"/>
      <c r="G682" s="214"/>
      <c r="H682" s="214"/>
      <c r="I682" s="214"/>
      <c r="J682" s="214"/>
      <c r="K682" s="214"/>
      <c r="L682" s="214"/>
      <c r="M682" s="214"/>
      <c r="N682" s="214"/>
      <c r="O682" s="214"/>
      <c r="P682" s="214"/>
      <c r="Q682" s="214"/>
      <c r="R682" s="214"/>
      <c r="S682" s="214"/>
      <c r="T682" s="214"/>
      <c r="U682" s="214"/>
      <c r="V682" s="214"/>
      <c r="W682" s="214"/>
      <c r="X682" s="214"/>
      <c r="Y682" s="214"/>
      <c r="Z682" s="214"/>
      <c r="AA682" s="214"/>
      <c r="AB682" s="214"/>
      <c r="AC682" s="214"/>
      <c r="AD682" s="214"/>
      <c r="AE682" s="214"/>
      <c r="AF682" s="214"/>
      <c r="AG682" s="214"/>
      <c r="AH682" s="214"/>
      <c r="AI682" s="214"/>
      <c r="AJ682" s="214"/>
      <c r="AK682" s="214"/>
      <c r="AL682" s="214"/>
      <c r="AM682" s="214"/>
      <c r="AN682" s="214"/>
      <c r="AO682" s="214"/>
      <c r="AP682" s="214"/>
    </row>
    <row r="683" ht="14.25" customHeight="1">
      <c r="A683" s="214"/>
      <c r="B683" s="214"/>
      <c r="C683" s="214"/>
      <c r="D683" s="214"/>
      <c r="E683" s="214"/>
      <c r="F683" s="214"/>
      <c r="G683" s="214"/>
      <c r="H683" s="214"/>
      <c r="I683" s="214"/>
      <c r="J683" s="214"/>
      <c r="K683" s="214"/>
      <c r="L683" s="214"/>
      <c r="M683" s="214"/>
      <c r="N683" s="214"/>
      <c r="O683" s="214"/>
      <c r="P683" s="214"/>
      <c r="Q683" s="214"/>
      <c r="R683" s="214"/>
      <c r="S683" s="214"/>
      <c r="T683" s="214"/>
      <c r="U683" s="214"/>
      <c r="V683" s="214"/>
      <c r="W683" s="214"/>
      <c r="X683" s="214"/>
      <c r="Y683" s="214"/>
      <c r="Z683" s="214"/>
      <c r="AA683" s="214"/>
      <c r="AB683" s="214"/>
      <c r="AC683" s="214"/>
      <c r="AD683" s="214"/>
      <c r="AE683" s="214"/>
      <c r="AF683" s="214"/>
      <c r="AG683" s="214"/>
      <c r="AH683" s="214"/>
      <c r="AI683" s="214"/>
      <c r="AJ683" s="214"/>
      <c r="AK683" s="214"/>
      <c r="AL683" s="214"/>
      <c r="AM683" s="214"/>
      <c r="AN683" s="214"/>
      <c r="AO683" s="214"/>
      <c r="AP683" s="214"/>
    </row>
    <row r="684" ht="14.25" customHeight="1">
      <c r="A684" s="214"/>
      <c r="B684" s="214"/>
      <c r="C684" s="214"/>
      <c r="D684" s="214"/>
      <c r="E684" s="214"/>
      <c r="F684" s="214"/>
      <c r="G684" s="214"/>
      <c r="H684" s="214"/>
      <c r="I684" s="214"/>
      <c r="J684" s="214"/>
      <c r="K684" s="214"/>
      <c r="L684" s="214"/>
      <c r="M684" s="214"/>
      <c r="N684" s="214"/>
      <c r="O684" s="214"/>
      <c r="P684" s="214"/>
      <c r="Q684" s="214"/>
      <c r="R684" s="214"/>
      <c r="S684" s="214"/>
      <c r="T684" s="214"/>
      <c r="U684" s="214"/>
      <c r="V684" s="214"/>
      <c r="W684" s="214"/>
      <c r="X684" s="214"/>
      <c r="Y684" s="214"/>
      <c r="Z684" s="214"/>
      <c r="AA684" s="214"/>
      <c r="AB684" s="214"/>
      <c r="AC684" s="214"/>
      <c r="AD684" s="214"/>
      <c r="AE684" s="214"/>
      <c r="AF684" s="214"/>
      <c r="AG684" s="214"/>
      <c r="AH684" s="214"/>
      <c r="AI684" s="214"/>
      <c r="AJ684" s="214"/>
      <c r="AK684" s="214"/>
      <c r="AL684" s="214"/>
      <c r="AM684" s="214"/>
      <c r="AN684" s="214"/>
      <c r="AO684" s="214"/>
      <c r="AP684" s="214"/>
    </row>
    <row r="685" ht="14.25" customHeight="1">
      <c r="A685" s="214"/>
      <c r="B685" s="214"/>
      <c r="C685" s="214"/>
      <c r="D685" s="214"/>
      <c r="E685" s="214"/>
      <c r="F685" s="214"/>
      <c r="G685" s="214"/>
      <c r="H685" s="214"/>
      <c r="I685" s="214"/>
      <c r="J685" s="214"/>
      <c r="K685" s="214"/>
      <c r="L685" s="214"/>
      <c r="M685" s="214"/>
      <c r="N685" s="214"/>
      <c r="O685" s="214"/>
      <c r="P685" s="214"/>
      <c r="Q685" s="214"/>
      <c r="R685" s="214"/>
      <c r="S685" s="214"/>
      <c r="T685" s="214"/>
      <c r="U685" s="214"/>
      <c r="V685" s="214"/>
      <c r="W685" s="214"/>
      <c r="X685" s="214"/>
      <c r="Y685" s="214"/>
      <c r="Z685" s="214"/>
      <c r="AA685" s="214"/>
      <c r="AB685" s="214"/>
      <c r="AC685" s="214"/>
      <c r="AD685" s="214"/>
      <c r="AE685" s="214"/>
      <c r="AF685" s="214"/>
      <c r="AG685" s="214"/>
      <c r="AH685" s="214"/>
      <c r="AI685" s="214"/>
      <c r="AJ685" s="214"/>
      <c r="AK685" s="214"/>
      <c r="AL685" s="214"/>
      <c r="AM685" s="214"/>
      <c r="AN685" s="214"/>
      <c r="AO685" s="214"/>
      <c r="AP685" s="214"/>
    </row>
    <row r="686" ht="14.25" customHeight="1">
      <c r="A686" s="214"/>
      <c r="B686" s="214"/>
      <c r="C686" s="214"/>
      <c r="D686" s="214"/>
      <c r="E686" s="214"/>
      <c r="F686" s="214"/>
      <c r="G686" s="214"/>
      <c r="H686" s="214"/>
      <c r="I686" s="214"/>
      <c r="J686" s="214"/>
      <c r="K686" s="214"/>
      <c r="L686" s="214"/>
      <c r="M686" s="214"/>
      <c r="N686" s="214"/>
      <c r="O686" s="214"/>
      <c r="P686" s="214"/>
      <c r="Q686" s="214"/>
      <c r="R686" s="214"/>
      <c r="S686" s="214"/>
      <c r="T686" s="214"/>
      <c r="U686" s="214"/>
      <c r="V686" s="214"/>
      <c r="W686" s="214"/>
      <c r="X686" s="214"/>
      <c r="Y686" s="214"/>
      <c r="Z686" s="214"/>
      <c r="AA686" s="214"/>
      <c r="AB686" s="214"/>
      <c r="AC686" s="214"/>
      <c r="AD686" s="214"/>
      <c r="AE686" s="214"/>
      <c r="AF686" s="214"/>
      <c r="AG686" s="214"/>
      <c r="AH686" s="214"/>
      <c r="AI686" s="214"/>
      <c r="AJ686" s="214"/>
      <c r="AK686" s="214"/>
      <c r="AL686" s="214"/>
      <c r="AM686" s="214"/>
      <c r="AN686" s="214"/>
      <c r="AO686" s="214"/>
      <c r="AP686" s="214"/>
    </row>
    <row r="687" ht="14.25" customHeight="1">
      <c r="A687" s="214"/>
      <c r="B687" s="214"/>
      <c r="C687" s="214"/>
      <c r="D687" s="214"/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14"/>
      <c r="P687" s="214"/>
      <c r="Q687" s="214"/>
      <c r="R687" s="214"/>
      <c r="S687" s="214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E687" s="214"/>
      <c r="AF687" s="214"/>
      <c r="AG687" s="214"/>
      <c r="AH687" s="214"/>
      <c r="AI687" s="214"/>
      <c r="AJ687" s="214"/>
      <c r="AK687" s="214"/>
      <c r="AL687" s="214"/>
      <c r="AM687" s="214"/>
      <c r="AN687" s="214"/>
      <c r="AO687" s="214"/>
      <c r="AP687" s="214"/>
    </row>
    <row r="688" ht="14.25" customHeight="1">
      <c r="A688" s="214"/>
      <c r="B688" s="214"/>
      <c r="C688" s="214"/>
      <c r="D688" s="214"/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14"/>
      <c r="P688" s="214"/>
      <c r="Q688" s="214"/>
      <c r="R688" s="214"/>
      <c r="S688" s="214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E688" s="214"/>
      <c r="AF688" s="214"/>
      <c r="AG688" s="214"/>
      <c r="AH688" s="214"/>
      <c r="AI688" s="214"/>
      <c r="AJ688" s="214"/>
      <c r="AK688" s="214"/>
      <c r="AL688" s="214"/>
      <c r="AM688" s="214"/>
      <c r="AN688" s="214"/>
      <c r="AO688" s="214"/>
      <c r="AP688" s="214"/>
    </row>
    <row r="689" ht="14.25" customHeight="1">
      <c r="A689" s="214"/>
      <c r="B689" s="214"/>
      <c r="C689" s="214"/>
      <c r="D689" s="214"/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14"/>
      <c r="P689" s="214"/>
      <c r="Q689" s="214"/>
      <c r="R689" s="214"/>
      <c r="S689" s="214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E689" s="214"/>
      <c r="AF689" s="214"/>
      <c r="AG689" s="214"/>
      <c r="AH689" s="214"/>
      <c r="AI689" s="214"/>
      <c r="AJ689" s="214"/>
      <c r="AK689" s="214"/>
      <c r="AL689" s="214"/>
      <c r="AM689" s="214"/>
      <c r="AN689" s="214"/>
      <c r="AO689" s="214"/>
      <c r="AP689" s="214"/>
    </row>
    <row r="690" ht="14.25" customHeight="1">
      <c r="A690" s="214"/>
      <c r="B690" s="214"/>
      <c r="C690" s="214"/>
      <c r="D690" s="214"/>
      <c r="E690" s="214"/>
      <c r="F690" s="214"/>
      <c r="G690" s="214"/>
      <c r="H690" s="214"/>
      <c r="I690" s="214"/>
      <c r="J690" s="214"/>
      <c r="K690" s="214"/>
      <c r="L690" s="214"/>
      <c r="M690" s="214"/>
      <c r="N690" s="214"/>
      <c r="O690" s="214"/>
      <c r="P690" s="214"/>
      <c r="Q690" s="214"/>
      <c r="R690" s="214"/>
      <c r="S690" s="214"/>
      <c r="T690" s="214"/>
      <c r="U690" s="214"/>
      <c r="V690" s="214"/>
      <c r="W690" s="214"/>
      <c r="X690" s="214"/>
      <c r="Y690" s="214"/>
      <c r="Z690" s="214"/>
      <c r="AA690" s="214"/>
      <c r="AB690" s="214"/>
      <c r="AC690" s="214"/>
      <c r="AD690" s="214"/>
      <c r="AE690" s="214"/>
      <c r="AF690" s="214"/>
      <c r="AG690" s="214"/>
      <c r="AH690" s="214"/>
      <c r="AI690" s="214"/>
      <c r="AJ690" s="214"/>
      <c r="AK690" s="214"/>
      <c r="AL690" s="214"/>
      <c r="AM690" s="214"/>
      <c r="AN690" s="214"/>
      <c r="AO690" s="214"/>
      <c r="AP690" s="214"/>
    </row>
    <row r="691" ht="14.25" customHeight="1">
      <c r="A691" s="214"/>
      <c r="B691" s="214"/>
      <c r="C691" s="214"/>
      <c r="D691" s="214"/>
      <c r="E691" s="214"/>
      <c r="F691" s="214"/>
      <c r="G691" s="214"/>
      <c r="H691" s="214"/>
      <c r="I691" s="214"/>
      <c r="J691" s="214"/>
      <c r="K691" s="214"/>
      <c r="L691" s="214"/>
      <c r="M691" s="214"/>
      <c r="N691" s="214"/>
      <c r="O691" s="214"/>
      <c r="P691" s="214"/>
      <c r="Q691" s="214"/>
      <c r="R691" s="214"/>
      <c r="S691" s="214"/>
      <c r="T691" s="214"/>
      <c r="U691" s="214"/>
      <c r="V691" s="214"/>
      <c r="W691" s="214"/>
      <c r="X691" s="214"/>
      <c r="Y691" s="214"/>
      <c r="Z691" s="214"/>
      <c r="AA691" s="214"/>
      <c r="AB691" s="214"/>
      <c r="AC691" s="214"/>
      <c r="AD691" s="214"/>
      <c r="AE691" s="214"/>
      <c r="AF691" s="214"/>
      <c r="AG691" s="214"/>
      <c r="AH691" s="214"/>
      <c r="AI691" s="214"/>
      <c r="AJ691" s="214"/>
      <c r="AK691" s="214"/>
      <c r="AL691" s="214"/>
      <c r="AM691" s="214"/>
      <c r="AN691" s="214"/>
      <c r="AO691" s="214"/>
      <c r="AP691" s="214"/>
    </row>
    <row r="692" ht="14.25" customHeight="1">
      <c r="A692" s="214"/>
      <c r="B692" s="214"/>
      <c r="C692" s="214"/>
      <c r="D692" s="214"/>
      <c r="E692" s="214"/>
      <c r="F692" s="214"/>
      <c r="G692" s="214"/>
      <c r="H692" s="214"/>
      <c r="I692" s="214"/>
      <c r="J692" s="214"/>
      <c r="K692" s="214"/>
      <c r="L692" s="214"/>
      <c r="M692" s="214"/>
      <c r="N692" s="214"/>
      <c r="O692" s="214"/>
      <c r="P692" s="214"/>
      <c r="Q692" s="214"/>
      <c r="R692" s="214"/>
      <c r="S692" s="214"/>
      <c r="T692" s="214"/>
      <c r="U692" s="214"/>
      <c r="V692" s="214"/>
      <c r="W692" s="214"/>
      <c r="X692" s="214"/>
      <c r="Y692" s="214"/>
      <c r="Z692" s="214"/>
      <c r="AA692" s="214"/>
      <c r="AB692" s="214"/>
      <c r="AC692" s="214"/>
      <c r="AD692" s="214"/>
      <c r="AE692" s="214"/>
      <c r="AF692" s="214"/>
      <c r="AG692" s="214"/>
      <c r="AH692" s="214"/>
      <c r="AI692" s="214"/>
      <c r="AJ692" s="214"/>
      <c r="AK692" s="214"/>
      <c r="AL692" s="214"/>
      <c r="AM692" s="214"/>
      <c r="AN692" s="214"/>
      <c r="AO692" s="214"/>
      <c r="AP692" s="214"/>
    </row>
    <row r="693" ht="14.25" customHeight="1">
      <c r="A693" s="214"/>
      <c r="B693" s="214"/>
      <c r="C693" s="214"/>
      <c r="D693" s="214"/>
      <c r="E693" s="214"/>
      <c r="F693" s="214"/>
      <c r="G693" s="214"/>
      <c r="H693" s="214"/>
      <c r="I693" s="214"/>
      <c r="J693" s="214"/>
      <c r="K693" s="214"/>
      <c r="L693" s="214"/>
      <c r="M693" s="214"/>
      <c r="N693" s="214"/>
      <c r="O693" s="214"/>
      <c r="P693" s="214"/>
      <c r="Q693" s="214"/>
      <c r="R693" s="214"/>
      <c r="S693" s="214"/>
      <c r="T693" s="214"/>
      <c r="U693" s="214"/>
      <c r="V693" s="214"/>
      <c r="W693" s="214"/>
      <c r="X693" s="214"/>
      <c r="Y693" s="214"/>
      <c r="Z693" s="214"/>
      <c r="AA693" s="214"/>
      <c r="AB693" s="214"/>
      <c r="AC693" s="214"/>
      <c r="AD693" s="214"/>
      <c r="AE693" s="214"/>
      <c r="AF693" s="214"/>
      <c r="AG693" s="214"/>
      <c r="AH693" s="214"/>
      <c r="AI693" s="214"/>
      <c r="AJ693" s="214"/>
      <c r="AK693" s="214"/>
      <c r="AL693" s="214"/>
      <c r="AM693" s="214"/>
      <c r="AN693" s="214"/>
      <c r="AO693" s="214"/>
      <c r="AP693" s="214"/>
    </row>
    <row r="694" ht="14.25" customHeight="1">
      <c r="A694" s="214"/>
      <c r="B694" s="214"/>
      <c r="C694" s="214"/>
      <c r="D694" s="214"/>
      <c r="E694" s="214"/>
      <c r="F694" s="214"/>
      <c r="G694" s="214"/>
      <c r="H694" s="214"/>
      <c r="I694" s="214"/>
      <c r="J694" s="214"/>
      <c r="K694" s="214"/>
      <c r="L694" s="214"/>
      <c r="M694" s="214"/>
      <c r="N694" s="214"/>
      <c r="O694" s="214"/>
      <c r="P694" s="214"/>
      <c r="Q694" s="214"/>
      <c r="R694" s="214"/>
      <c r="S694" s="214"/>
      <c r="T694" s="214"/>
      <c r="U694" s="214"/>
      <c r="V694" s="214"/>
      <c r="W694" s="214"/>
      <c r="X694" s="214"/>
      <c r="Y694" s="214"/>
      <c r="Z694" s="214"/>
      <c r="AA694" s="214"/>
      <c r="AB694" s="214"/>
      <c r="AC694" s="214"/>
      <c r="AD694" s="214"/>
      <c r="AE694" s="214"/>
      <c r="AF694" s="214"/>
      <c r="AG694" s="214"/>
      <c r="AH694" s="214"/>
      <c r="AI694" s="214"/>
      <c r="AJ694" s="214"/>
      <c r="AK694" s="214"/>
      <c r="AL694" s="214"/>
      <c r="AM694" s="214"/>
      <c r="AN694" s="214"/>
      <c r="AO694" s="214"/>
      <c r="AP694" s="214"/>
    </row>
    <row r="695" ht="14.25" customHeight="1">
      <c r="A695" s="214"/>
      <c r="B695" s="214"/>
      <c r="C695" s="214"/>
      <c r="D695" s="214"/>
      <c r="E695" s="214"/>
      <c r="F695" s="214"/>
      <c r="G695" s="214"/>
      <c r="H695" s="214"/>
      <c r="I695" s="214"/>
      <c r="J695" s="214"/>
      <c r="K695" s="214"/>
      <c r="L695" s="214"/>
      <c r="M695" s="214"/>
      <c r="N695" s="214"/>
      <c r="O695" s="214"/>
      <c r="P695" s="214"/>
      <c r="Q695" s="214"/>
      <c r="R695" s="214"/>
      <c r="S695" s="214"/>
      <c r="T695" s="214"/>
      <c r="U695" s="214"/>
      <c r="V695" s="214"/>
      <c r="W695" s="214"/>
      <c r="X695" s="214"/>
      <c r="Y695" s="214"/>
      <c r="Z695" s="214"/>
      <c r="AA695" s="214"/>
      <c r="AB695" s="214"/>
      <c r="AC695" s="214"/>
      <c r="AD695" s="214"/>
      <c r="AE695" s="214"/>
      <c r="AF695" s="214"/>
      <c r="AG695" s="214"/>
      <c r="AH695" s="214"/>
      <c r="AI695" s="214"/>
      <c r="AJ695" s="214"/>
      <c r="AK695" s="214"/>
      <c r="AL695" s="214"/>
      <c r="AM695" s="214"/>
      <c r="AN695" s="214"/>
      <c r="AO695" s="214"/>
      <c r="AP695" s="214"/>
    </row>
    <row r="696" ht="14.25" customHeight="1">
      <c r="A696" s="214"/>
      <c r="B696" s="214"/>
      <c r="C696" s="214"/>
      <c r="D696" s="214"/>
      <c r="E696" s="214"/>
      <c r="F696" s="214"/>
      <c r="G696" s="214"/>
      <c r="H696" s="214"/>
      <c r="I696" s="214"/>
      <c r="J696" s="214"/>
      <c r="K696" s="214"/>
      <c r="L696" s="214"/>
      <c r="M696" s="214"/>
      <c r="N696" s="214"/>
      <c r="O696" s="214"/>
      <c r="P696" s="214"/>
      <c r="Q696" s="214"/>
      <c r="R696" s="214"/>
      <c r="S696" s="214"/>
      <c r="T696" s="214"/>
      <c r="U696" s="214"/>
      <c r="V696" s="214"/>
      <c r="W696" s="214"/>
      <c r="X696" s="214"/>
      <c r="Y696" s="214"/>
      <c r="Z696" s="214"/>
      <c r="AA696" s="214"/>
      <c r="AB696" s="214"/>
      <c r="AC696" s="214"/>
      <c r="AD696" s="214"/>
      <c r="AE696" s="214"/>
      <c r="AF696" s="214"/>
      <c r="AG696" s="214"/>
      <c r="AH696" s="214"/>
      <c r="AI696" s="214"/>
      <c r="AJ696" s="214"/>
      <c r="AK696" s="214"/>
      <c r="AL696" s="214"/>
      <c r="AM696" s="214"/>
      <c r="AN696" s="214"/>
      <c r="AO696" s="214"/>
      <c r="AP696" s="214"/>
    </row>
    <row r="697" ht="14.25" customHeight="1">
      <c r="A697" s="214"/>
      <c r="B697" s="214"/>
      <c r="C697" s="214"/>
      <c r="D697" s="214"/>
      <c r="E697" s="214"/>
      <c r="F697" s="214"/>
      <c r="G697" s="214"/>
      <c r="H697" s="214"/>
      <c r="I697" s="214"/>
      <c r="J697" s="214"/>
      <c r="K697" s="214"/>
      <c r="L697" s="214"/>
      <c r="M697" s="214"/>
      <c r="N697" s="214"/>
      <c r="O697" s="214"/>
      <c r="P697" s="214"/>
      <c r="Q697" s="214"/>
      <c r="R697" s="214"/>
      <c r="S697" s="214"/>
      <c r="T697" s="214"/>
      <c r="U697" s="214"/>
      <c r="V697" s="214"/>
      <c r="W697" s="214"/>
      <c r="X697" s="214"/>
      <c r="Y697" s="214"/>
      <c r="Z697" s="214"/>
      <c r="AA697" s="214"/>
      <c r="AB697" s="214"/>
      <c r="AC697" s="214"/>
      <c r="AD697" s="214"/>
      <c r="AE697" s="214"/>
      <c r="AF697" s="214"/>
      <c r="AG697" s="214"/>
      <c r="AH697" s="214"/>
      <c r="AI697" s="214"/>
      <c r="AJ697" s="214"/>
      <c r="AK697" s="214"/>
      <c r="AL697" s="214"/>
      <c r="AM697" s="214"/>
      <c r="AN697" s="214"/>
      <c r="AO697" s="214"/>
      <c r="AP697" s="214"/>
    </row>
    <row r="698" ht="14.25" customHeight="1">
      <c r="A698" s="214"/>
      <c r="B698" s="214"/>
      <c r="C698" s="214"/>
      <c r="D698" s="214"/>
      <c r="E698" s="214"/>
      <c r="F698" s="214"/>
      <c r="G698" s="214"/>
      <c r="H698" s="214"/>
      <c r="I698" s="214"/>
      <c r="J698" s="214"/>
      <c r="K698" s="214"/>
      <c r="L698" s="214"/>
      <c r="M698" s="214"/>
      <c r="N698" s="214"/>
      <c r="O698" s="214"/>
      <c r="P698" s="214"/>
      <c r="Q698" s="214"/>
      <c r="R698" s="214"/>
      <c r="S698" s="214"/>
      <c r="T698" s="214"/>
      <c r="U698" s="214"/>
      <c r="V698" s="214"/>
      <c r="W698" s="214"/>
      <c r="X698" s="214"/>
      <c r="Y698" s="214"/>
      <c r="Z698" s="214"/>
      <c r="AA698" s="214"/>
      <c r="AB698" s="214"/>
      <c r="AC698" s="214"/>
      <c r="AD698" s="214"/>
      <c r="AE698" s="214"/>
      <c r="AF698" s="214"/>
      <c r="AG698" s="214"/>
      <c r="AH698" s="214"/>
      <c r="AI698" s="214"/>
      <c r="AJ698" s="214"/>
      <c r="AK698" s="214"/>
      <c r="AL698" s="214"/>
      <c r="AM698" s="214"/>
      <c r="AN698" s="214"/>
      <c r="AO698" s="214"/>
      <c r="AP698" s="214"/>
    </row>
    <row r="699" ht="14.25" customHeight="1">
      <c r="A699" s="214"/>
      <c r="B699" s="214"/>
      <c r="C699" s="214"/>
      <c r="D699" s="214"/>
      <c r="E699" s="214"/>
      <c r="F699" s="214"/>
      <c r="G699" s="214"/>
      <c r="H699" s="214"/>
      <c r="I699" s="214"/>
      <c r="J699" s="214"/>
      <c r="K699" s="214"/>
      <c r="L699" s="214"/>
      <c r="M699" s="214"/>
      <c r="N699" s="214"/>
      <c r="O699" s="214"/>
      <c r="P699" s="214"/>
      <c r="Q699" s="214"/>
      <c r="R699" s="214"/>
      <c r="S699" s="214"/>
      <c r="T699" s="214"/>
      <c r="U699" s="214"/>
      <c r="V699" s="214"/>
      <c r="W699" s="214"/>
      <c r="X699" s="214"/>
      <c r="Y699" s="214"/>
      <c r="Z699" s="214"/>
      <c r="AA699" s="214"/>
      <c r="AB699" s="214"/>
      <c r="AC699" s="214"/>
      <c r="AD699" s="214"/>
      <c r="AE699" s="214"/>
      <c r="AF699" s="214"/>
      <c r="AG699" s="214"/>
      <c r="AH699" s="214"/>
      <c r="AI699" s="214"/>
      <c r="AJ699" s="214"/>
      <c r="AK699" s="214"/>
      <c r="AL699" s="214"/>
      <c r="AM699" s="214"/>
      <c r="AN699" s="214"/>
      <c r="AO699" s="214"/>
      <c r="AP699" s="214"/>
    </row>
    <row r="700" ht="14.25" customHeight="1">
      <c r="A700" s="214"/>
      <c r="B700" s="214"/>
      <c r="C700" s="214"/>
      <c r="D700" s="214"/>
      <c r="E700" s="214"/>
      <c r="F700" s="214"/>
      <c r="G700" s="214"/>
      <c r="H700" s="214"/>
      <c r="I700" s="214"/>
      <c r="J700" s="214"/>
      <c r="K700" s="214"/>
      <c r="L700" s="214"/>
      <c r="M700" s="214"/>
      <c r="N700" s="214"/>
      <c r="O700" s="214"/>
      <c r="P700" s="214"/>
      <c r="Q700" s="214"/>
      <c r="R700" s="214"/>
      <c r="S700" s="214"/>
      <c r="T700" s="214"/>
      <c r="U700" s="214"/>
      <c r="V700" s="214"/>
      <c r="W700" s="214"/>
      <c r="X700" s="214"/>
      <c r="Y700" s="214"/>
      <c r="Z700" s="214"/>
      <c r="AA700" s="214"/>
      <c r="AB700" s="214"/>
      <c r="AC700" s="214"/>
      <c r="AD700" s="214"/>
      <c r="AE700" s="214"/>
      <c r="AF700" s="214"/>
      <c r="AG700" s="214"/>
      <c r="AH700" s="214"/>
      <c r="AI700" s="214"/>
      <c r="AJ700" s="214"/>
      <c r="AK700" s="214"/>
      <c r="AL700" s="214"/>
      <c r="AM700" s="214"/>
      <c r="AN700" s="214"/>
      <c r="AO700" s="214"/>
      <c r="AP700" s="214"/>
    </row>
    <row r="701" ht="14.25" customHeight="1">
      <c r="A701" s="214"/>
      <c r="B701" s="214"/>
      <c r="C701" s="214"/>
      <c r="D701" s="214"/>
      <c r="E701" s="214"/>
      <c r="F701" s="214"/>
      <c r="G701" s="214"/>
      <c r="H701" s="214"/>
      <c r="I701" s="214"/>
      <c r="J701" s="214"/>
      <c r="K701" s="214"/>
      <c r="L701" s="214"/>
      <c r="M701" s="214"/>
      <c r="N701" s="214"/>
      <c r="O701" s="214"/>
      <c r="P701" s="214"/>
      <c r="Q701" s="214"/>
      <c r="R701" s="214"/>
      <c r="S701" s="214"/>
      <c r="T701" s="214"/>
      <c r="U701" s="214"/>
      <c r="V701" s="214"/>
      <c r="W701" s="214"/>
      <c r="X701" s="214"/>
      <c r="Y701" s="214"/>
      <c r="Z701" s="214"/>
      <c r="AA701" s="214"/>
      <c r="AB701" s="214"/>
      <c r="AC701" s="214"/>
      <c r="AD701" s="214"/>
      <c r="AE701" s="214"/>
      <c r="AF701" s="214"/>
      <c r="AG701" s="214"/>
      <c r="AH701" s="214"/>
      <c r="AI701" s="214"/>
      <c r="AJ701" s="214"/>
      <c r="AK701" s="214"/>
      <c r="AL701" s="214"/>
      <c r="AM701" s="214"/>
      <c r="AN701" s="214"/>
      <c r="AO701" s="214"/>
      <c r="AP701" s="214"/>
    </row>
    <row r="702" ht="14.25" customHeight="1">
      <c r="A702" s="214"/>
      <c r="B702" s="214"/>
      <c r="C702" s="214"/>
      <c r="D702" s="214"/>
      <c r="E702" s="214"/>
      <c r="F702" s="214"/>
      <c r="G702" s="214"/>
      <c r="H702" s="214"/>
      <c r="I702" s="214"/>
      <c r="J702" s="214"/>
      <c r="K702" s="214"/>
      <c r="L702" s="214"/>
      <c r="M702" s="214"/>
      <c r="N702" s="214"/>
      <c r="O702" s="214"/>
      <c r="P702" s="214"/>
      <c r="Q702" s="214"/>
      <c r="R702" s="214"/>
      <c r="S702" s="214"/>
      <c r="T702" s="214"/>
      <c r="U702" s="214"/>
      <c r="V702" s="214"/>
      <c r="W702" s="214"/>
      <c r="X702" s="214"/>
      <c r="Y702" s="214"/>
      <c r="Z702" s="214"/>
      <c r="AA702" s="214"/>
      <c r="AB702" s="214"/>
      <c r="AC702" s="214"/>
      <c r="AD702" s="214"/>
      <c r="AE702" s="214"/>
      <c r="AF702" s="214"/>
      <c r="AG702" s="214"/>
      <c r="AH702" s="214"/>
      <c r="AI702" s="214"/>
      <c r="AJ702" s="214"/>
      <c r="AK702" s="214"/>
      <c r="AL702" s="214"/>
      <c r="AM702" s="214"/>
      <c r="AN702" s="214"/>
      <c r="AO702" s="214"/>
      <c r="AP702" s="214"/>
    </row>
    <row r="703" ht="14.25" customHeight="1">
      <c r="A703" s="214"/>
      <c r="B703" s="214"/>
      <c r="C703" s="214"/>
      <c r="D703" s="214"/>
      <c r="E703" s="214"/>
      <c r="F703" s="214"/>
      <c r="G703" s="214"/>
      <c r="H703" s="214"/>
      <c r="I703" s="214"/>
      <c r="J703" s="214"/>
      <c r="K703" s="214"/>
      <c r="L703" s="214"/>
      <c r="M703" s="214"/>
      <c r="N703" s="214"/>
      <c r="O703" s="214"/>
      <c r="P703" s="214"/>
      <c r="Q703" s="214"/>
      <c r="R703" s="214"/>
      <c r="S703" s="214"/>
      <c r="T703" s="214"/>
      <c r="U703" s="214"/>
      <c r="V703" s="214"/>
      <c r="W703" s="214"/>
      <c r="X703" s="214"/>
      <c r="Y703" s="214"/>
      <c r="Z703" s="214"/>
      <c r="AA703" s="214"/>
      <c r="AB703" s="214"/>
      <c r="AC703" s="214"/>
      <c r="AD703" s="214"/>
      <c r="AE703" s="214"/>
      <c r="AF703" s="214"/>
      <c r="AG703" s="214"/>
      <c r="AH703" s="214"/>
      <c r="AI703" s="214"/>
      <c r="AJ703" s="214"/>
      <c r="AK703" s="214"/>
      <c r="AL703" s="214"/>
      <c r="AM703" s="214"/>
      <c r="AN703" s="214"/>
      <c r="AO703" s="214"/>
      <c r="AP703" s="214"/>
    </row>
    <row r="704" ht="14.25" customHeight="1">
      <c r="A704" s="214"/>
      <c r="B704" s="214"/>
      <c r="C704" s="214"/>
      <c r="D704" s="214"/>
      <c r="E704" s="214"/>
      <c r="F704" s="214"/>
      <c r="G704" s="214"/>
      <c r="H704" s="214"/>
      <c r="I704" s="214"/>
      <c r="J704" s="214"/>
      <c r="K704" s="214"/>
      <c r="L704" s="214"/>
      <c r="M704" s="214"/>
      <c r="N704" s="214"/>
      <c r="O704" s="214"/>
      <c r="P704" s="214"/>
      <c r="Q704" s="214"/>
      <c r="R704" s="214"/>
      <c r="S704" s="214"/>
      <c r="T704" s="214"/>
      <c r="U704" s="214"/>
      <c r="V704" s="214"/>
      <c r="W704" s="214"/>
      <c r="X704" s="214"/>
      <c r="Y704" s="214"/>
      <c r="Z704" s="214"/>
      <c r="AA704" s="214"/>
      <c r="AB704" s="214"/>
      <c r="AC704" s="214"/>
      <c r="AD704" s="214"/>
      <c r="AE704" s="214"/>
      <c r="AF704" s="214"/>
      <c r="AG704" s="214"/>
      <c r="AH704" s="214"/>
      <c r="AI704" s="214"/>
      <c r="AJ704" s="214"/>
      <c r="AK704" s="214"/>
      <c r="AL704" s="214"/>
      <c r="AM704" s="214"/>
      <c r="AN704" s="214"/>
      <c r="AO704" s="214"/>
      <c r="AP704" s="214"/>
    </row>
    <row r="705" ht="14.25" customHeight="1">
      <c r="A705" s="214"/>
      <c r="B705" s="214"/>
      <c r="C705" s="214"/>
      <c r="D705" s="214"/>
      <c r="E705" s="214"/>
      <c r="F705" s="214"/>
      <c r="G705" s="214"/>
      <c r="H705" s="214"/>
      <c r="I705" s="214"/>
      <c r="J705" s="214"/>
      <c r="K705" s="214"/>
      <c r="L705" s="214"/>
      <c r="M705" s="214"/>
      <c r="N705" s="214"/>
      <c r="O705" s="214"/>
      <c r="P705" s="214"/>
      <c r="Q705" s="214"/>
      <c r="R705" s="214"/>
      <c r="S705" s="214"/>
      <c r="T705" s="214"/>
      <c r="U705" s="214"/>
      <c r="V705" s="214"/>
      <c r="W705" s="214"/>
      <c r="X705" s="214"/>
      <c r="Y705" s="214"/>
      <c r="Z705" s="214"/>
      <c r="AA705" s="214"/>
      <c r="AB705" s="214"/>
      <c r="AC705" s="214"/>
      <c r="AD705" s="214"/>
      <c r="AE705" s="214"/>
      <c r="AF705" s="214"/>
      <c r="AG705" s="214"/>
      <c r="AH705" s="214"/>
      <c r="AI705" s="214"/>
      <c r="AJ705" s="214"/>
      <c r="AK705" s="214"/>
      <c r="AL705" s="214"/>
      <c r="AM705" s="214"/>
      <c r="AN705" s="214"/>
      <c r="AO705" s="214"/>
      <c r="AP705" s="214"/>
    </row>
    <row r="706" ht="14.25" customHeight="1">
      <c r="A706" s="214"/>
      <c r="B706" s="214"/>
      <c r="C706" s="214"/>
      <c r="D706" s="214"/>
      <c r="E706" s="214"/>
      <c r="F706" s="214"/>
      <c r="G706" s="214"/>
      <c r="H706" s="214"/>
      <c r="I706" s="214"/>
      <c r="J706" s="214"/>
      <c r="K706" s="214"/>
      <c r="L706" s="214"/>
      <c r="M706" s="214"/>
      <c r="N706" s="214"/>
      <c r="O706" s="214"/>
      <c r="P706" s="214"/>
      <c r="Q706" s="214"/>
      <c r="R706" s="214"/>
      <c r="S706" s="214"/>
      <c r="T706" s="214"/>
      <c r="U706" s="214"/>
      <c r="V706" s="214"/>
      <c r="W706" s="214"/>
      <c r="X706" s="214"/>
      <c r="Y706" s="214"/>
      <c r="Z706" s="214"/>
      <c r="AA706" s="214"/>
      <c r="AB706" s="214"/>
      <c r="AC706" s="214"/>
      <c r="AD706" s="214"/>
      <c r="AE706" s="214"/>
      <c r="AF706" s="214"/>
      <c r="AG706" s="214"/>
      <c r="AH706" s="214"/>
      <c r="AI706" s="214"/>
      <c r="AJ706" s="214"/>
      <c r="AK706" s="214"/>
      <c r="AL706" s="214"/>
      <c r="AM706" s="214"/>
      <c r="AN706" s="214"/>
      <c r="AO706" s="214"/>
      <c r="AP706" s="214"/>
    </row>
    <row r="707" ht="14.25" customHeight="1">
      <c r="A707" s="214"/>
      <c r="B707" s="214"/>
      <c r="C707" s="214"/>
      <c r="D707" s="214"/>
      <c r="E707" s="214"/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214"/>
      <c r="T707" s="214"/>
      <c r="U707" s="214"/>
      <c r="V707" s="214"/>
      <c r="W707" s="214"/>
      <c r="X707" s="214"/>
      <c r="Y707" s="214"/>
      <c r="Z707" s="214"/>
      <c r="AA707" s="214"/>
      <c r="AB707" s="214"/>
      <c r="AC707" s="214"/>
      <c r="AD707" s="214"/>
      <c r="AE707" s="214"/>
      <c r="AF707" s="214"/>
      <c r="AG707" s="214"/>
      <c r="AH707" s="214"/>
      <c r="AI707" s="214"/>
      <c r="AJ707" s="214"/>
      <c r="AK707" s="214"/>
      <c r="AL707" s="214"/>
      <c r="AM707" s="214"/>
      <c r="AN707" s="214"/>
      <c r="AO707" s="214"/>
      <c r="AP707" s="214"/>
    </row>
    <row r="708" ht="14.25" customHeight="1">
      <c r="A708" s="214"/>
      <c r="B708" s="214"/>
      <c r="C708" s="214"/>
      <c r="D708" s="214"/>
      <c r="E708" s="214"/>
      <c r="F708" s="214"/>
      <c r="G708" s="214"/>
      <c r="H708" s="214"/>
      <c r="I708" s="214"/>
      <c r="J708" s="214"/>
      <c r="K708" s="214"/>
      <c r="L708" s="214"/>
      <c r="M708" s="214"/>
      <c r="N708" s="214"/>
      <c r="O708" s="214"/>
      <c r="P708" s="214"/>
      <c r="Q708" s="214"/>
      <c r="R708" s="214"/>
      <c r="S708" s="214"/>
      <c r="T708" s="214"/>
      <c r="U708" s="214"/>
      <c r="V708" s="214"/>
      <c r="W708" s="214"/>
      <c r="X708" s="214"/>
      <c r="Y708" s="214"/>
      <c r="Z708" s="214"/>
      <c r="AA708" s="214"/>
      <c r="AB708" s="214"/>
      <c r="AC708" s="214"/>
      <c r="AD708" s="214"/>
      <c r="AE708" s="214"/>
      <c r="AF708" s="214"/>
      <c r="AG708" s="214"/>
      <c r="AH708" s="214"/>
      <c r="AI708" s="214"/>
      <c r="AJ708" s="214"/>
      <c r="AK708" s="214"/>
      <c r="AL708" s="214"/>
      <c r="AM708" s="214"/>
      <c r="AN708" s="214"/>
      <c r="AO708" s="214"/>
      <c r="AP708" s="214"/>
    </row>
    <row r="709" ht="14.25" customHeight="1">
      <c r="A709" s="214"/>
      <c r="B709" s="214"/>
      <c r="C709" s="214"/>
      <c r="D709" s="214"/>
      <c r="E709" s="214"/>
      <c r="F709" s="214"/>
      <c r="G709" s="214"/>
      <c r="H709" s="214"/>
      <c r="I709" s="214"/>
      <c r="J709" s="214"/>
      <c r="K709" s="214"/>
      <c r="L709" s="214"/>
      <c r="M709" s="214"/>
      <c r="N709" s="214"/>
      <c r="O709" s="214"/>
      <c r="P709" s="214"/>
      <c r="Q709" s="214"/>
      <c r="R709" s="214"/>
      <c r="S709" s="214"/>
      <c r="T709" s="214"/>
      <c r="U709" s="214"/>
      <c r="V709" s="214"/>
      <c r="W709" s="214"/>
      <c r="X709" s="214"/>
      <c r="Y709" s="214"/>
      <c r="Z709" s="214"/>
      <c r="AA709" s="214"/>
      <c r="AB709" s="214"/>
      <c r="AC709" s="214"/>
      <c r="AD709" s="214"/>
      <c r="AE709" s="214"/>
      <c r="AF709" s="214"/>
      <c r="AG709" s="214"/>
      <c r="AH709" s="214"/>
      <c r="AI709" s="214"/>
      <c r="AJ709" s="214"/>
      <c r="AK709" s="214"/>
      <c r="AL709" s="214"/>
      <c r="AM709" s="214"/>
      <c r="AN709" s="214"/>
      <c r="AO709" s="214"/>
      <c r="AP709" s="214"/>
    </row>
    <row r="710" ht="14.25" customHeight="1">
      <c r="A710" s="214"/>
      <c r="B710" s="214"/>
      <c r="C710" s="214"/>
      <c r="D710" s="214"/>
      <c r="E710" s="214"/>
      <c r="F710" s="214"/>
      <c r="G710" s="214"/>
      <c r="H710" s="214"/>
      <c r="I710" s="214"/>
      <c r="J710" s="214"/>
      <c r="K710" s="214"/>
      <c r="L710" s="214"/>
      <c r="M710" s="214"/>
      <c r="N710" s="214"/>
      <c r="O710" s="214"/>
      <c r="P710" s="214"/>
      <c r="Q710" s="214"/>
      <c r="R710" s="214"/>
      <c r="S710" s="214"/>
      <c r="T710" s="214"/>
      <c r="U710" s="214"/>
      <c r="V710" s="214"/>
      <c r="W710" s="214"/>
      <c r="X710" s="214"/>
      <c r="Y710" s="214"/>
      <c r="Z710" s="214"/>
      <c r="AA710" s="214"/>
      <c r="AB710" s="214"/>
      <c r="AC710" s="214"/>
      <c r="AD710" s="214"/>
      <c r="AE710" s="214"/>
      <c r="AF710" s="214"/>
      <c r="AG710" s="214"/>
      <c r="AH710" s="214"/>
      <c r="AI710" s="214"/>
      <c r="AJ710" s="214"/>
      <c r="AK710" s="214"/>
      <c r="AL710" s="214"/>
      <c r="AM710" s="214"/>
      <c r="AN710" s="214"/>
      <c r="AO710" s="214"/>
      <c r="AP710" s="214"/>
    </row>
    <row r="711" ht="14.25" customHeight="1">
      <c r="A711" s="214"/>
      <c r="B711" s="214"/>
      <c r="C711" s="214"/>
      <c r="D711" s="214"/>
      <c r="E711" s="214"/>
      <c r="F711" s="214"/>
      <c r="G711" s="214"/>
      <c r="H711" s="214"/>
      <c r="I711" s="214"/>
      <c r="J711" s="214"/>
      <c r="K711" s="214"/>
      <c r="L711" s="214"/>
      <c r="M711" s="214"/>
      <c r="N711" s="214"/>
      <c r="O711" s="214"/>
      <c r="P711" s="214"/>
      <c r="Q711" s="214"/>
      <c r="R711" s="214"/>
      <c r="S711" s="214"/>
      <c r="T711" s="214"/>
      <c r="U711" s="214"/>
      <c r="V711" s="214"/>
      <c r="W711" s="214"/>
      <c r="X711" s="214"/>
      <c r="Y711" s="214"/>
      <c r="Z711" s="214"/>
      <c r="AA711" s="214"/>
      <c r="AB711" s="214"/>
      <c r="AC711" s="214"/>
      <c r="AD711" s="214"/>
      <c r="AE711" s="214"/>
      <c r="AF711" s="214"/>
      <c r="AG711" s="214"/>
      <c r="AH711" s="214"/>
      <c r="AI711" s="214"/>
      <c r="AJ711" s="214"/>
      <c r="AK711" s="214"/>
      <c r="AL711" s="214"/>
      <c r="AM711" s="214"/>
      <c r="AN711" s="214"/>
      <c r="AO711" s="214"/>
      <c r="AP711" s="214"/>
    </row>
    <row r="712" ht="14.25" customHeight="1">
      <c r="A712" s="214"/>
      <c r="B712" s="214"/>
      <c r="C712" s="214"/>
      <c r="D712" s="214"/>
      <c r="E712" s="214"/>
      <c r="F712" s="214"/>
      <c r="G712" s="214"/>
      <c r="H712" s="214"/>
      <c r="I712" s="214"/>
      <c r="J712" s="214"/>
      <c r="K712" s="214"/>
      <c r="L712" s="214"/>
      <c r="M712" s="214"/>
      <c r="N712" s="214"/>
      <c r="O712" s="214"/>
      <c r="P712" s="214"/>
      <c r="Q712" s="214"/>
      <c r="R712" s="214"/>
      <c r="S712" s="214"/>
      <c r="T712" s="214"/>
      <c r="U712" s="214"/>
      <c r="V712" s="214"/>
      <c r="W712" s="214"/>
      <c r="X712" s="214"/>
      <c r="Y712" s="214"/>
      <c r="Z712" s="214"/>
      <c r="AA712" s="214"/>
      <c r="AB712" s="214"/>
      <c r="AC712" s="214"/>
      <c r="AD712" s="214"/>
      <c r="AE712" s="214"/>
      <c r="AF712" s="214"/>
      <c r="AG712" s="214"/>
      <c r="AH712" s="214"/>
      <c r="AI712" s="214"/>
      <c r="AJ712" s="214"/>
      <c r="AK712" s="214"/>
      <c r="AL712" s="214"/>
      <c r="AM712" s="214"/>
      <c r="AN712" s="214"/>
      <c r="AO712" s="214"/>
      <c r="AP712" s="214"/>
    </row>
    <row r="713" ht="14.25" customHeight="1">
      <c r="A713" s="214"/>
      <c r="B713" s="214"/>
      <c r="C713" s="214"/>
      <c r="D713" s="214"/>
      <c r="E713" s="214"/>
      <c r="F713" s="214"/>
      <c r="G713" s="214"/>
      <c r="H713" s="214"/>
      <c r="I713" s="214"/>
      <c r="J713" s="214"/>
      <c r="K713" s="214"/>
      <c r="L713" s="214"/>
      <c r="M713" s="214"/>
      <c r="N713" s="214"/>
      <c r="O713" s="214"/>
      <c r="P713" s="214"/>
      <c r="Q713" s="214"/>
      <c r="R713" s="214"/>
      <c r="S713" s="214"/>
      <c r="T713" s="214"/>
      <c r="U713" s="214"/>
      <c r="V713" s="214"/>
      <c r="W713" s="214"/>
      <c r="X713" s="214"/>
      <c r="Y713" s="214"/>
      <c r="Z713" s="214"/>
      <c r="AA713" s="214"/>
      <c r="AB713" s="214"/>
      <c r="AC713" s="214"/>
      <c r="AD713" s="214"/>
      <c r="AE713" s="214"/>
      <c r="AF713" s="214"/>
      <c r="AG713" s="214"/>
      <c r="AH713" s="214"/>
      <c r="AI713" s="214"/>
      <c r="AJ713" s="214"/>
      <c r="AK713" s="214"/>
      <c r="AL713" s="214"/>
      <c r="AM713" s="214"/>
      <c r="AN713" s="214"/>
      <c r="AO713" s="214"/>
      <c r="AP713" s="214"/>
    </row>
    <row r="714" ht="14.25" customHeight="1">
      <c r="A714" s="214"/>
      <c r="B714" s="214"/>
      <c r="C714" s="214"/>
      <c r="D714" s="214"/>
      <c r="E714" s="214"/>
      <c r="F714" s="214"/>
      <c r="G714" s="214"/>
      <c r="H714" s="214"/>
      <c r="I714" s="214"/>
      <c r="J714" s="214"/>
      <c r="K714" s="214"/>
      <c r="L714" s="214"/>
      <c r="M714" s="214"/>
      <c r="N714" s="214"/>
      <c r="O714" s="214"/>
      <c r="P714" s="214"/>
      <c r="Q714" s="214"/>
      <c r="R714" s="214"/>
      <c r="S714" s="214"/>
      <c r="T714" s="214"/>
      <c r="U714" s="214"/>
      <c r="V714" s="214"/>
      <c r="W714" s="214"/>
      <c r="X714" s="214"/>
      <c r="Y714" s="214"/>
      <c r="Z714" s="214"/>
      <c r="AA714" s="214"/>
      <c r="AB714" s="214"/>
      <c r="AC714" s="214"/>
      <c r="AD714" s="214"/>
      <c r="AE714" s="214"/>
      <c r="AF714" s="214"/>
      <c r="AG714" s="214"/>
      <c r="AH714" s="214"/>
      <c r="AI714" s="214"/>
      <c r="AJ714" s="214"/>
      <c r="AK714" s="214"/>
      <c r="AL714" s="214"/>
      <c r="AM714" s="214"/>
      <c r="AN714" s="214"/>
      <c r="AO714" s="214"/>
      <c r="AP714" s="214"/>
    </row>
    <row r="715" ht="14.25" customHeight="1">
      <c r="A715" s="214"/>
      <c r="B715" s="214"/>
      <c r="C715" s="214"/>
      <c r="D715" s="214"/>
      <c r="E715" s="214"/>
      <c r="F715" s="214"/>
      <c r="G715" s="214"/>
      <c r="H715" s="214"/>
      <c r="I715" s="214"/>
      <c r="J715" s="214"/>
      <c r="K715" s="214"/>
      <c r="L715" s="214"/>
      <c r="M715" s="214"/>
      <c r="N715" s="214"/>
      <c r="O715" s="214"/>
      <c r="P715" s="214"/>
      <c r="Q715" s="214"/>
      <c r="R715" s="214"/>
      <c r="S715" s="214"/>
      <c r="T715" s="214"/>
      <c r="U715" s="214"/>
      <c r="V715" s="214"/>
      <c r="W715" s="214"/>
      <c r="X715" s="214"/>
      <c r="Y715" s="214"/>
      <c r="Z715" s="214"/>
      <c r="AA715" s="214"/>
      <c r="AB715" s="214"/>
      <c r="AC715" s="214"/>
      <c r="AD715" s="214"/>
      <c r="AE715" s="214"/>
      <c r="AF715" s="214"/>
      <c r="AG715" s="214"/>
      <c r="AH715" s="214"/>
      <c r="AI715" s="214"/>
      <c r="AJ715" s="214"/>
      <c r="AK715" s="214"/>
      <c r="AL715" s="214"/>
      <c r="AM715" s="214"/>
      <c r="AN715" s="214"/>
      <c r="AO715" s="214"/>
      <c r="AP715" s="214"/>
    </row>
    <row r="716" ht="14.25" customHeight="1">
      <c r="A716" s="214"/>
      <c r="B716" s="214"/>
      <c r="C716" s="214"/>
      <c r="D716" s="214"/>
      <c r="E716" s="214"/>
      <c r="F716" s="214"/>
      <c r="G716" s="214"/>
      <c r="H716" s="214"/>
      <c r="I716" s="214"/>
      <c r="J716" s="214"/>
      <c r="K716" s="214"/>
      <c r="L716" s="214"/>
      <c r="M716" s="214"/>
      <c r="N716" s="214"/>
      <c r="O716" s="214"/>
      <c r="P716" s="214"/>
      <c r="Q716" s="214"/>
      <c r="R716" s="214"/>
      <c r="S716" s="214"/>
      <c r="T716" s="214"/>
      <c r="U716" s="214"/>
      <c r="V716" s="214"/>
      <c r="W716" s="214"/>
      <c r="X716" s="214"/>
      <c r="Y716" s="214"/>
      <c r="Z716" s="214"/>
      <c r="AA716" s="214"/>
      <c r="AB716" s="214"/>
      <c r="AC716" s="214"/>
      <c r="AD716" s="214"/>
      <c r="AE716" s="214"/>
      <c r="AF716" s="214"/>
      <c r="AG716" s="214"/>
      <c r="AH716" s="214"/>
      <c r="AI716" s="214"/>
      <c r="AJ716" s="214"/>
      <c r="AK716" s="214"/>
      <c r="AL716" s="214"/>
      <c r="AM716" s="214"/>
      <c r="AN716" s="214"/>
      <c r="AO716" s="214"/>
      <c r="AP716" s="214"/>
    </row>
    <row r="717" ht="14.25" customHeight="1">
      <c r="A717" s="214"/>
      <c r="B717" s="214"/>
      <c r="C717" s="214"/>
      <c r="D717" s="214"/>
      <c r="E717" s="214"/>
      <c r="F717" s="214"/>
      <c r="G717" s="214"/>
      <c r="H717" s="214"/>
      <c r="I717" s="214"/>
      <c r="J717" s="214"/>
      <c r="K717" s="214"/>
      <c r="L717" s="214"/>
      <c r="M717" s="214"/>
      <c r="N717" s="214"/>
      <c r="O717" s="214"/>
      <c r="P717" s="214"/>
      <c r="Q717" s="214"/>
      <c r="R717" s="214"/>
      <c r="S717" s="214"/>
      <c r="T717" s="214"/>
      <c r="U717" s="214"/>
      <c r="V717" s="214"/>
      <c r="W717" s="214"/>
      <c r="X717" s="214"/>
      <c r="Y717" s="214"/>
      <c r="Z717" s="214"/>
      <c r="AA717" s="214"/>
      <c r="AB717" s="214"/>
      <c r="AC717" s="214"/>
      <c r="AD717" s="214"/>
      <c r="AE717" s="214"/>
      <c r="AF717" s="214"/>
      <c r="AG717" s="214"/>
      <c r="AH717" s="214"/>
      <c r="AI717" s="214"/>
      <c r="AJ717" s="214"/>
      <c r="AK717" s="214"/>
      <c r="AL717" s="214"/>
      <c r="AM717" s="214"/>
      <c r="AN717" s="214"/>
      <c r="AO717" s="214"/>
      <c r="AP717" s="214"/>
    </row>
    <row r="718" ht="14.25" customHeight="1">
      <c r="A718" s="214"/>
      <c r="B718" s="214"/>
      <c r="C718" s="214"/>
      <c r="D718" s="214"/>
      <c r="E718" s="214"/>
      <c r="F718" s="214"/>
      <c r="G718" s="214"/>
      <c r="H718" s="214"/>
      <c r="I718" s="214"/>
      <c r="J718" s="214"/>
      <c r="K718" s="214"/>
      <c r="L718" s="214"/>
      <c r="M718" s="214"/>
      <c r="N718" s="214"/>
      <c r="O718" s="214"/>
      <c r="P718" s="214"/>
      <c r="Q718" s="214"/>
      <c r="R718" s="214"/>
      <c r="S718" s="214"/>
      <c r="T718" s="214"/>
      <c r="U718" s="214"/>
      <c r="V718" s="214"/>
      <c r="W718" s="214"/>
      <c r="X718" s="214"/>
      <c r="Y718" s="214"/>
      <c r="Z718" s="214"/>
      <c r="AA718" s="214"/>
      <c r="AB718" s="214"/>
      <c r="AC718" s="214"/>
      <c r="AD718" s="214"/>
      <c r="AE718" s="214"/>
      <c r="AF718" s="214"/>
      <c r="AG718" s="214"/>
      <c r="AH718" s="214"/>
      <c r="AI718" s="214"/>
      <c r="AJ718" s="214"/>
      <c r="AK718" s="214"/>
      <c r="AL718" s="214"/>
      <c r="AM718" s="214"/>
      <c r="AN718" s="214"/>
      <c r="AO718" s="214"/>
      <c r="AP718" s="214"/>
    </row>
    <row r="719" ht="14.25" customHeight="1">
      <c r="A719" s="214"/>
      <c r="B719" s="214"/>
      <c r="C719" s="214"/>
      <c r="D719" s="214"/>
      <c r="E719" s="214"/>
      <c r="F719" s="214"/>
      <c r="G719" s="214"/>
      <c r="H719" s="214"/>
      <c r="I719" s="214"/>
      <c r="J719" s="214"/>
      <c r="K719" s="214"/>
      <c r="L719" s="214"/>
      <c r="M719" s="214"/>
      <c r="N719" s="214"/>
      <c r="O719" s="214"/>
      <c r="P719" s="214"/>
      <c r="Q719" s="214"/>
      <c r="R719" s="214"/>
      <c r="S719" s="214"/>
      <c r="T719" s="214"/>
      <c r="U719" s="214"/>
      <c r="V719" s="214"/>
      <c r="W719" s="214"/>
      <c r="X719" s="214"/>
      <c r="Y719" s="214"/>
      <c r="Z719" s="214"/>
      <c r="AA719" s="214"/>
      <c r="AB719" s="214"/>
      <c r="AC719" s="214"/>
      <c r="AD719" s="214"/>
      <c r="AE719" s="214"/>
      <c r="AF719" s="214"/>
      <c r="AG719" s="214"/>
      <c r="AH719" s="214"/>
      <c r="AI719" s="214"/>
      <c r="AJ719" s="214"/>
      <c r="AK719" s="214"/>
      <c r="AL719" s="214"/>
      <c r="AM719" s="214"/>
      <c r="AN719" s="214"/>
      <c r="AO719" s="214"/>
      <c r="AP719" s="214"/>
    </row>
    <row r="720" ht="14.25" customHeight="1">
      <c r="A720" s="214"/>
      <c r="B720" s="214"/>
      <c r="C720" s="214"/>
      <c r="D720" s="214"/>
      <c r="E720" s="214"/>
      <c r="F720" s="214"/>
      <c r="G720" s="214"/>
      <c r="H720" s="214"/>
      <c r="I720" s="214"/>
      <c r="J720" s="214"/>
      <c r="K720" s="214"/>
      <c r="L720" s="214"/>
      <c r="M720" s="214"/>
      <c r="N720" s="214"/>
      <c r="O720" s="214"/>
      <c r="P720" s="214"/>
      <c r="Q720" s="214"/>
      <c r="R720" s="214"/>
      <c r="S720" s="214"/>
      <c r="T720" s="214"/>
      <c r="U720" s="214"/>
      <c r="V720" s="214"/>
      <c r="W720" s="214"/>
      <c r="X720" s="214"/>
      <c r="Y720" s="214"/>
      <c r="Z720" s="214"/>
      <c r="AA720" s="214"/>
      <c r="AB720" s="214"/>
      <c r="AC720" s="214"/>
      <c r="AD720" s="214"/>
      <c r="AE720" s="214"/>
      <c r="AF720" s="214"/>
      <c r="AG720" s="214"/>
      <c r="AH720" s="214"/>
      <c r="AI720" s="214"/>
      <c r="AJ720" s="214"/>
      <c r="AK720" s="214"/>
      <c r="AL720" s="214"/>
      <c r="AM720" s="214"/>
      <c r="AN720" s="214"/>
      <c r="AO720" s="214"/>
      <c r="AP720" s="214"/>
    </row>
    <row r="721" ht="14.25" customHeight="1">
      <c r="A721" s="214"/>
      <c r="B721" s="214"/>
      <c r="C721" s="214"/>
      <c r="D721" s="214"/>
      <c r="E721" s="214"/>
      <c r="F721" s="214"/>
      <c r="G721" s="214"/>
      <c r="H721" s="214"/>
      <c r="I721" s="214"/>
      <c r="J721" s="214"/>
      <c r="K721" s="214"/>
      <c r="L721" s="214"/>
      <c r="M721" s="214"/>
      <c r="N721" s="214"/>
      <c r="O721" s="214"/>
      <c r="P721" s="214"/>
      <c r="Q721" s="214"/>
      <c r="R721" s="214"/>
      <c r="S721" s="214"/>
      <c r="T721" s="214"/>
      <c r="U721" s="214"/>
      <c r="V721" s="214"/>
      <c r="W721" s="214"/>
      <c r="X721" s="214"/>
      <c r="Y721" s="214"/>
      <c r="Z721" s="214"/>
      <c r="AA721" s="214"/>
      <c r="AB721" s="214"/>
      <c r="AC721" s="214"/>
      <c r="AD721" s="214"/>
      <c r="AE721" s="214"/>
      <c r="AF721" s="214"/>
      <c r="AG721" s="214"/>
      <c r="AH721" s="214"/>
      <c r="AI721" s="214"/>
      <c r="AJ721" s="214"/>
      <c r="AK721" s="214"/>
      <c r="AL721" s="214"/>
      <c r="AM721" s="214"/>
      <c r="AN721" s="214"/>
      <c r="AO721" s="214"/>
      <c r="AP721" s="214"/>
    </row>
    <row r="722" ht="14.25" customHeight="1">
      <c r="A722" s="214"/>
      <c r="B722" s="214"/>
      <c r="C722" s="214"/>
      <c r="D722" s="214"/>
      <c r="E722" s="214"/>
      <c r="F722" s="214"/>
      <c r="G722" s="214"/>
      <c r="H722" s="214"/>
      <c r="I722" s="214"/>
      <c r="J722" s="214"/>
      <c r="K722" s="214"/>
      <c r="L722" s="214"/>
      <c r="M722" s="214"/>
      <c r="N722" s="214"/>
      <c r="O722" s="214"/>
      <c r="P722" s="214"/>
      <c r="Q722" s="214"/>
      <c r="R722" s="214"/>
      <c r="S722" s="214"/>
      <c r="T722" s="214"/>
      <c r="U722" s="214"/>
      <c r="V722" s="214"/>
      <c r="W722" s="214"/>
      <c r="X722" s="214"/>
      <c r="Y722" s="214"/>
      <c r="Z722" s="214"/>
      <c r="AA722" s="214"/>
      <c r="AB722" s="214"/>
      <c r="AC722" s="214"/>
      <c r="AD722" s="214"/>
      <c r="AE722" s="214"/>
      <c r="AF722" s="214"/>
      <c r="AG722" s="214"/>
      <c r="AH722" s="214"/>
      <c r="AI722" s="214"/>
      <c r="AJ722" s="214"/>
      <c r="AK722" s="214"/>
      <c r="AL722" s="214"/>
      <c r="AM722" s="214"/>
      <c r="AN722" s="214"/>
      <c r="AO722" s="214"/>
      <c r="AP722" s="214"/>
    </row>
    <row r="723" ht="14.25" customHeight="1">
      <c r="A723" s="214"/>
      <c r="B723" s="214"/>
      <c r="C723" s="214"/>
      <c r="D723" s="214"/>
      <c r="E723" s="214"/>
      <c r="F723" s="214"/>
      <c r="G723" s="214"/>
      <c r="H723" s="214"/>
      <c r="I723" s="214"/>
      <c r="J723" s="214"/>
      <c r="K723" s="214"/>
      <c r="L723" s="214"/>
      <c r="M723" s="214"/>
      <c r="N723" s="214"/>
      <c r="O723" s="214"/>
      <c r="P723" s="214"/>
      <c r="Q723" s="214"/>
      <c r="R723" s="214"/>
      <c r="S723" s="214"/>
      <c r="T723" s="214"/>
      <c r="U723" s="214"/>
      <c r="V723" s="214"/>
      <c r="W723" s="214"/>
      <c r="X723" s="214"/>
      <c r="Y723" s="214"/>
      <c r="Z723" s="214"/>
      <c r="AA723" s="214"/>
      <c r="AB723" s="214"/>
      <c r="AC723" s="214"/>
      <c r="AD723" s="214"/>
      <c r="AE723" s="214"/>
      <c r="AF723" s="214"/>
      <c r="AG723" s="214"/>
      <c r="AH723" s="214"/>
      <c r="AI723" s="214"/>
      <c r="AJ723" s="214"/>
      <c r="AK723" s="214"/>
      <c r="AL723" s="214"/>
      <c r="AM723" s="214"/>
      <c r="AN723" s="214"/>
      <c r="AO723" s="214"/>
      <c r="AP723" s="214"/>
    </row>
    <row r="724" ht="14.25" customHeight="1">
      <c r="A724" s="214"/>
      <c r="B724" s="214"/>
      <c r="C724" s="214"/>
      <c r="D724" s="214"/>
      <c r="E724" s="214"/>
      <c r="F724" s="214"/>
      <c r="G724" s="214"/>
      <c r="H724" s="214"/>
      <c r="I724" s="214"/>
      <c r="J724" s="214"/>
      <c r="K724" s="214"/>
      <c r="L724" s="214"/>
      <c r="M724" s="214"/>
      <c r="N724" s="214"/>
      <c r="O724" s="214"/>
      <c r="P724" s="214"/>
      <c r="Q724" s="214"/>
      <c r="R724" s="214"/>
      <c r="S724" s="214"/>
      <c r="T724" s="214"/>
      <c r="U724" s="214"/>
      <c r="V724" s="214"/>
      <c r="W724" s="214"/>
      <c r="X724" s="214"/>
      <c r="Y724" s="214"/>
      <c r="Z724" s="214"/>
      <c r="AA724" s="214"/>
      <c r="AB724" s="214"/>
      <c r="AC724" s="214"/>
      <c r="AD724" s="214"/>
      <c r="AE724" s="214"/>
      <c r="AF724" s="214"/>
      <c r="AG724" s="214"/>
      <c r="AH724" s="214"/>
      <c r="AI724" s="214"/>
      <c r="AJ724" s="214"/>
      <c r="AK724" s="214"/>
      <c r="AL724" s="214"/>
      <c r="AM724" s="214"/>
      <c r="AN724" s="214"/>
      <c r="AO724" s="214"/>
      <c r="AP724" s="214"/>
    </row>
    <row r="725" ht="14.25" customHeight="1">
      <c r="A725" s="214"/>
      <c r="B725" s="214"/>
      <c r="C725" s="214"/>
      <c r="D725" s="214"/>
      <c r="E725" s="214"/>
      <c r="F725" s="214"/>
      <c r="G725" s="214"/>
      <c r="H725" s="214"/>
      <c r="I725" s="214"/>
      <c r="J725" s="214"/>
      <c r="K725" s="214"/>
      <c r="L725" s="214"/>
      <c r="M725" s="214"/>
      <c r="N725" s="214"/>
      <c r="O725" s="214"/>
      <c r="P725" s="214"/>
      <c r="Q725" s="214"/>
      <c r="R725" s="214"/>
      <c r="S725" s="214"/>
      <c r="T725" s="214"/>
      <c r="U725" s="214"/>
      <c r="V725" s="214"/>
      <c r="W725" s="214"/>
      <c r="X725" s="214"/>
      <c r="Y725" s="214"/>
      <c r="Z725" s="214"/>
      <c r="AA725" s="214"/>
      <c r="AB725" s="214"/>
      <c r="AC725" s="214"/>
      <c r="AD725" s="214"/>
      <c r="AE725" s="214"/>
      <c r="AF725" s="214"/>
      <c r="AG725" s="214"/>
      <c r="AH725" s="214"/>
      <c r="AI725" s="214"/>
      <c r="AJ725" s="214"/>
      <c r="AK725" s="214"/>
      <c r="AL725" s="214"/>
      <c r="AM725" s="214"/>
      <c r="AN725" s="214"/>
      <c r="AO725" s="214"/>
      <c r="AP725" s="214"/>
    </row>
    <row r="726" ht="14.25" customHeight="1">
      <c r="A726" s="214"/>
      <c r="B726" s="214"/>
      <c r="C726" s="214"/>
      <c r="D726" s="214"/>
      <c r="E726" s="214"/>
      <c r="F726" s="214"/>
      <c r="G726" s="214"/>
      <c r="H726" s="214"/>
      <c r="I726" s="214"/>
      <c r="J726" s="214"/>
      <c r="K726" s="214"/>
      <c r="L726" s="214"/>
      <c r="M726" s="214"/>
      <c r="N726" s="214"/>
      <c r="O726" s="214"/>
      <c r="P726" s="214"/>
      <c r="Q726" s="214"/>
      <c r="R726" s="214"/>
      <c r="S726" s="214"/>
      <c r="T726" s="214"/>
      <c r="U726" s="214"/>
      <c r="V726" s="214"/>
      <c r="W726" s="214"/>
      <c r="X726" s="214"/>
      <c r="Y726" s="214"/>
      <c r="Z726" s="214"/>
      <c r="AA726" s="214"/>
      <c r="AB726" s="214"/>
      <c r="AC726" s="214"/>
      <c r="AD726" s="214"/>
      <c r="AE726" s="214"/>
      <c r="AF726" s="214"/>
      <c r="AG726" s="214"/>
      <c r="AH726" s="214"/>
      <c r="AI726" s="214"/>
      <c r="AJ726" s="214"/>
      <c r="AK726" s="214"/>
      <c r="AL726" s="214"/>
      <c r="AM726" s="214"/>
      <c r="AN726" s="214"/>
      <c r="AO726" s="214"/>
      <c r="AP726" s="214"/>
    </row>
    <row r="727" ht="14.25" customHeight="1">
      <c r="A727" s="214"/>
      <c r="B727" s="214"/>
      <c r="C727" s="214"/>
      <c r="D727" s="214"/>
      <c r="E727" s="214"/>
      <c r="F727" s="214"/>
      <c r="G727" s="214"/>
      <c r="H727" s="214"/>
      <c r="I727" s="214"/>
      <c r="J727" s="214"/>
      <c r="K727" s="214"/>
      <c r="L727" s="214"/>
      <c r="M727" s="214"/>
      <c r="N727" s="214"/>
      <c r="O727" s="214"/>
      <c r="P727" s="214"/>
      <c r="Q727" s="214"/>
      <c r="R727" s="214"/>
      <c r="S727" s="214"/>
      <c r="T727" s="214"/>
      <c r="U727" s="214"/>
      <c r="V727" s="214"/>
      <c r="W727" s="214"/>
      <c r="X727" s="214"/>
      <c r="Y727" s="214"/>
      <c r="Z727" s="214"/>
      <c r="AA727" s="214"/>
      <c r="AB727" s="214"/>
      <c r="AC727" s="214"/>
      <c r="AD727" s="214"/>
      <c r="AE727" s="214"/>
      <c r="AF727" s="214"/>
      <c r="AG727" s="214"/>
      <c r="AH727" s="214"/>
      <c r="AI727" s="214"/>
      <c r="AJ727" s="214"/>
      <c r="AK727" s="214"/>
      <c r="AL727" s="214"/>
      <c r="AM727" s="214"/>
      <c r="AN727" s="214"/>
      <c r="AO727" s="214"/>
      <c r="AP727" s="214"/>
    </row>
    <row r="728" ht="14.25" customHeight="1">
      <c r="A728" s="214"/>
      <c r="B728" s="214"/>
      <c r="C728" s="214"/>
      <c r="D728" s="214"/>
      <c r="E728" s="214"/>
      <c r="F728" s="214"/>
      <c r="G728" s="214"/>
      <c r="H728" s="214"/>
      <c r="I728" s="214"/>
      <c r="J728" s="214"/>
      <c r="K728" s="214"/>
      <c r="L728" s="214"/>
      <c r="M728" s="214"/>
      <c r="N728" s="214"/>
      <c r="O728" s="214"/>
      <c r="P728" s="214"/>
      <c r="Q728" s="214"/>
      <c r="R728" s="214"/>
      <c r="S728" s="214"/>
      <c r="T728" s="214"/>
      <c r="U728" s="214"/>
      <c r="V728" s="214"/>
      <c r="W728" s="214"/>
      <c r="X728" s="214"/>
      <c r="Y728" s="214"/>
      <c r="Z728" s="214"/>
      <c r="AA728" s="214"/>
      <c r="AB728" s="214"/>
      <c r="AC728" s="214"/>
      <c r="AD728" s="214"/>
      <c r="AE728" s="214"/>
      <c r="AF728" s="214"/>
      <c r="AG728" s="214"/>
      <c r="AH728" s="214"/>
      <c r="AI728" s="214"/>
      <c r="AJ728" s="214"/>
      <c r="AK728" s="214"/>
      <c r="AL728" s="214"/>
      <c r="AM728" s="214"/>
      <c r="AN728" s="214"/>
      <c r="AO728" s="214"/>
      <c r="AP728" s="214"/>
    </row>
    <row r="729" ht="14.25" customHeight="1">
      <c r="A729" s="214"/>
      <c r="B729" s="214"/>
      <c r="C729" s="214"/>
      <c r="D729" s="214"/>
      <c r="E729" s="214"/>
      <c r="F729" s="214"/>
      <c r="G729" s="214"/>
      <c r="H729" s="214"/>
      <c r="I729" s="214"/>
      <c r="J729" s="214"/>
      <c r="K729" s="214"/>
      <c r="L729" s="214"/>
      <c r="M729" s="214"/>
      <c r="N729" s="214"/>
      <c r="O729" s="214"/>
      <c r="P729" s="214"/>
      <c r="Q729" s="214"/>
      <c r="R729" s="214"/>
      <c r="S729" s="214"/>
      <c r="T729" s="214"/>
      <c r="U729" s="214"/>
      <c r="V729" s="214"/>
      <c r="W729" s="214"/>
      <c r="X729" s="214"/>
      <c r="Y729" s="214"/>
      <c r="Z729" s="214"/>
      <c r="AA729" s="214"/>
      <c r="AB729" s="214"/>
      <c r="AC729" s="214"/>
      <c r="AD729" s="214"/>
      <c r="AE729" s="214"/>
      <c r="AF729" s="214"/>
      <c r="AG729" s="214"/>
      <c r="AH729" s="214"/>
      <c r="AI729" s="214"/>
      <c r="AJ729" s="214"/>
      <c r="AK729" s="214"/>
      <c r="AL729" s="214"/>
      <c r="AM729" s="214"/>
      <c r="AN729" s="214"/>
      <c r="AO729" s="214"/>
      <c r="AP729" s="214"/>
    </row>
    <row r="730" ht="14.25" customHeight="1">
      <c r="A730" s="214"/>
      <c r="B730" s="214"/>
      <c r="C730" s="214"/>
      <c r="D730" s="214"/>
      <c r="E730" s="214"/>
      <c r="F730" s="214"/>
      <c r="G730" s="214"/>
      <c r="H730" s="214"/>
      <c r="I730" s="214"/>
      <c r="J730" s="214"/>
      <c r="K730" s="214"/>
      <c r="L730" s="214"/>
      <c r="M730" s="214"/>
      <c r="N730" s="214"/>
      <c r="O730" s="214"/>
      <c r="P730" s="214"/>
      <c r="Q730" s="214"/>
      <c r="R730" s="214"/>
      <c r="S730" s="214"/>
      <c r="T730" s="214"/>
      <c r="U730" s="214"/>
      <c r="V730" s="214"/>
      <c r="W730" s="214"/>
      <c r="X730" s="214"/>
      <c r="Y730" s="214"/>
      <c r="Z730" s="214"/>
      <c r="AA730" s="214"/>
      <c r="AB730" s="214"/>
      <c r="AC730" s="214"/>
      <c r="AD730" s="214"/>
      <c r="AE730" s="214"/>
      <c r="AF730" s="214"/>
      <c r="AG730" s="214"/>
      <c r="AH730" s="214"/>
      <c r="AI730" s="214"/>
      <c r="AJ730" s="214"/>
      <c r="AK730" s="214"/>
      <c r="AL730" s="214"/>
      <c r="AM730" s="214"/>
      <c r="AN730" s="214"/>
      <c r="AO730" s="214"/>
      <c r="AP730" s="214"/>
    </row>
    <row r="731" ht="14.25" customHeight="1">
      <c r="A731" s="214"/>
      <c r="B731" s="214"/>
      <c r="C731" s="214"/>
      <c r="D731" s="214"/>
      <c r="E731" s="214"/>
      <c r="F731" s="214"/>
      <c r="G731" s="214"/>
      <c r="H731" s="214"/>
      <c r="I731" s="214"/>
      <c r="J731" s="214"/>
      <c r="K731" s="214"/>
      <c r="L731" s="214"/>
      <c r="M731" s="214"/>
      <c r="N731" s="214"/>
      <c r="O731" s="214"/>
      <c r="P731" s="214"/>
      <c r="Q731" s="214"/>
      <c r="R731" s="214"/>
      <c r="S731" s="214"/>
      <c r="T731" s="214"/>
      <c r="U731" s="214"/>
      <c r="V731" s="214"/>
      <c r="W731" s="214"/>
      <c r="X731" s="214"/>
      <c r="Y731" s="214"/>
      <c r="Z731" s="214"/>
      <c r="AA731" s="214"/>
      <c r="AB731" s="214"/>
      <c r="AC731" s="214"/>
      <c r="AD731" s="214"/>
      <c r="AE731" s="214"/>
      <c r="AF731" s="214"/>
      <c r="AG731" s="214"/>
      <c r="AH731" s="214"/>
      <c r="AI731" s="214"/>
      <c r="AJ731" s="214"/>
      <c r="AK731" s="214"/>
      <c r="AL731" s="214"/>
      <c r="AM731" s="214"/>
      <c r="AN731" s="214"/>
      <c r="AO731" s="214"/>
      <c r="AP731" s="214"/>
    </row>
    <row r="732" ht="14.25" customHeight="1">
      <c r="A732" s="214"/>
      <c r="B732" s="214"/>
      <c r="C732" s="214"/>
      <c r="D732" s="214"/>
      <c r="E732" s="214"/>
      <c r="F732" s="214"/>
      <c r="G732" s="214"/>
      <c r="H732" s="214"/>
      <c r="I732" s="214"/>
      <c r="J732" s="214"/>
      <c r="K732" s="214"/>
      <c r="L732" s="214"/>
      <c r="M732" s="214"/>
      <c r="N732" s="214"/>
      <c r="O732" s="214"/>
      <c r="P732" s="214"/>
      <c r="Q732" s="214"/>
      <c r="R732" s="214"/>
      <c r="S732" s="214"/>
      <c r="T732" s="214"/>
      <c r="U732" s="214"/>
      <c r="V732" s="214"/>
      <c r="W732" s="214"/>
      <c r="X732" s="214"/>
      <c r="Y732" s="214"/>
      <c r="Z732" s="214"/>
      <c r="AA732" s="214"/>
      <c r="AB732" s="214"/>
      <c r="AC732" s="214"/>
      <c r="AD732" s="214"/>
      <c r="AE732" s="214"/>
      <c r="AF732" s="214"/>
      <c r="AG732" s="214"/>
      <c r="AH732" s="214"/>
      <c r="AI732" s="214"/>
      <c r="AJ732" s="214"/>
      <c r="AK732" s="214"/>
      <c r="AL732" s="214"/>
      <c r="AM732" s="214"/>
      <c r="AN732" s="214"/>
      <c r="AO732" s="214"/>
      <c r="AP732" s="214"/>
    </row>
    <row r="733" ht="14.25" customHeight="1">
      <c r="A733" s="214"/>
      <c r="B733" s="214"/>
      <c r="C733" s="214"/>
      <c r="D733" s="214"/>
      <c r="E733" s="214"/>
      <c r="F733" s="214"/>
      <c r="G733" s="214"/>
      <c r="H733" s="214"/>
      <c r="I733" s="214"/>
      <c r="J733" s="214"/>
      <c r="K733" s="214"/>
      <c r="L733" s="214"/>
      <c r="M733" s="214"/>
      <c r="N733" s="214"/>
      <c r="O733" s="214"/>
      <c r="P733" s="214"/>
      <c r="Q733" s="214"/>
      <c r="R733" s="214"/>
      <c r="S733" s="214"/>
      <c r="T733" s="214"/>
      <c r="U733" s="214"/>
      <c r="V733" s="214"/>
      <c r="W733" s="214"/>
      <c r="X733" s="214"/>
      <c r="Y733" s="214"/>
      <c r="Z733" s="214"/>
      <c r="AA733" s="214"/>
      <c r="AB733" s="214"/>
      <c r="AC733" s="214"/>
      <c r="AD733" s="214"/>
      <c r="AE733" s="214"/>
      <c r="AF733" s="214"/>
      <c r="AG733" s="214"/>
      <c r="AH733" s="214"/>
      <c r="AI733" s="214"/>
      <c r="AJ733" s="214"/>
      <c r="AK733" s="214"/>
      <c r="AL733" s="214"/>
      <c r="AM733" s="214"/>
      <c r="AN733" s="214"/>
      <c r="AO733" s="214"/>
      <c r="AP733" s="214"/>
    </row>
    <row r="734" ht="14.25" customHeight="1">
      <c r="A734" s="214"/>
      <c r="B734" s="214"/>
      <c r="C734" s="214"/>
      <c r="D734" s="214"/>
      <c r="E734" s="214"/>
      <c r="F734" s="214"/>
      <c r="G734" s="214"/>
      <c r="H734" s="214"/>
      <c r="I734" s="214"/>
      <c r="J734" s="214"/>
      <c r="K734" s="214"/>
      <c r="L734" s="214"/>
      <c r="M734" s="214"/>
      <c r="N734" s="214"/>
      <c r="O734" s="214"/>
      <c r="P734" s="214"/>
      <c r="Q734" s="214"/>
      <c r="R734" s="214"/>
      <c r="S734" s="214"/>
      <c r="T734" s="214"/>
      <c r="U734" s="214"/>
      <c r="V734" s="214"/>
      <c r="W734" s="214"/>
      <c r="X734" s="214"/>
      <c r="Y734" s="214"/>
      <c r="Z734" s="214"/>
      <c r="AA734" s="214"/>
      <c r="AB734" s="214"/>
      <c r="AC734" s="214"/>
      <c r="AD734" s="214"/>
      <c r="AE734" s="214"/>
      <c r="AF734" s="214"/>
      <c r="AG734" s="214"/>
      <c r="AH734" s="214"/>
      <c r="AI734" s="214"/>
      <c r="AJ734" s="214"/>
      <c r="AK734" s="214"/>
      <c r="AL734" s="214"/>
      <c r="AM734" s="214"/>
      <c r="AN734" s="214"/>
      <c r="AO734" s="214"/>
      <c r="AP734" s="214"/>
    </row>
    <row r="735" ht="14.25" customHeight="1">
      <c r="A735" s="214"/>
      <c r="B735" s="214"/>
      <c r="C735" s="214"/>
      <c r="D735" s="214"/>
      <c r="E735" s="214"/>
      <c r="F735" s="214"/>
      <c r="G735" s="214"/>
      <c r="H735" s="214"/>
      <c r="I735" s="214"/>
      <c r="J735" s="214"/>
      <c r="K735" s="214"/>
      <c r="L735" s="214"/>
      <c r="M735" s="214"/>
      <c r="N735" s="214"/>
      <c r="O735" s="214"/>
      <c r="P735" s="214"/>
      <c r="Q735" s="214"/>
      <c r="R735" s="214"/>
      <c r="S735" s="214"/>
      <c r="T735" s="214"/>
      <c r="U735" s="214"/>
      <c r="V735" s="214"/>
      <c r="W735" s="214"/>
      <c r="X735" s="214"/>
      <c r="Y735" s="214"/>
      <c r="Z735" s="214"/>
      <c r="AA735" s="214"/>
      <c r="AB735" s="214"/>
      <c r="AC735" s="214"/>
      <c r="AD735" s="214"/>
      <c r="AE735" s="214"/>
      <c r="AF735" s="214"/>
      <c r="AG735" s="214"/>
      <c r="AH735" s="214"/>
      <c r="AI735" s="214"/>
      <c r="AJ735" s="214"/>
      <c r="AK735" s="214"/>
      <c r="AL735" s="214"/>
      <c r="AM735" s="214"/>
      <c r="AN735" s="214"/>
      <c r="AO735" s="214"/>
      <c r="AP735" s="214"/>
    </row>
    <row r="736" ht="14.25" customHeight="1">
      <c r="A736" s="214"/>
      <c r="B736" s="214"/>
      <c r="C736" s="214"/>
      <c r="D736" s="214"/>
      <c r="E736" s="214"/>
      <c r="F736" s="214"/>
      <c r="G736" s="214"/>
      <c r="H736" s="214"/>
      <c r="I736" s="214"/>
      <c r="J736" s="214"/>
      <c r="K736" s="214"/>
      <c r="L736" s="214"/>
      <c r="M736" s="214"/>
      <c r="N736" s="214"/>
      <c r="O736" s="214"/>
      <c r="P736" s="214"/>
      <c r="Q736" s="214"/>
      <c r="R736" s="214"/>
      <c r="S736" s="214"/>
      <c r="T736" s="214"/>
      <c r="U736" s="214"/>
      <c r="V736" s="214"/>
      <c r="W736" s="214"/>
      <c r="X736" s="214"/>
      <c r="Y736" s="214"/>
      <c r="Z736" s="214"/>
      <c r="AA736" s="214"/>
      <c r="AB736" s="214"/>
      <c r="AC736" s="214"/>
      <c r="AD736" s="214"/>
      <c r="AE736" s="214"/>
      <c r="AF736" s="214"/>
      <c r="AG736" s="214"/>
      <c r="AH736" s="214"/>
      <c r="AI736" s="214"/>
      <c r="AJ736" s="214"/>
      <c r="AK736" s="214"/>
      <c r="AL736" s="214"/>
      <c r="AM736" s="214"/>
      <c r="AN736" s="214"/>
      <c r="AO736" s="214"/>
      <c r="AP736" s="214"/>
    </row>
    <row r="737" ht="14.25" customHeight="1">
      <c r="A737" s="214"/>
      <c r="B737" s="214"/>
      <c r="C737" s="214"/>
      <c r="D737" s="214"/>
      <c r="E737" s="214"/>
      <c r="F737" s="214"/>
      <c r="G737" s="214"/>
      <c r="H737" s="214"/>
      <c r="I737" s="214"/>
      <c r="J737" s="214"/>
      <c r="K737" s="214"/>
      <c r="L737" s="214"/>
      <c r="M737" s="214"/>
      <c r="N737" s="214"/>
      <c r="O737" s="214"/>
      <c r="P737" s="214"/>
      <c r="Q737" s="214"/>
      <c r="R737" s="214"/>
      <c r="S737" s="214"/>
      <c r="T737" s="214"/>
      <c r="U737" s="214"/>
      <c r="V737" s="214"/>
      <c r="W737" s="214"/>
      <c r="X737" s="214"/>
      <c r="Y737" s="214"/>
      <c r="Z737" s="214"/>
      <c r="AA737" s="214"/>
      <c r="AB737" s="214"/>
      <c r="AC737" s="214"/>
      <c r="AD737" s="214"/>
      <c r="AE737" s="214"/>
      <c r="AF737" s="214"/>
      <c r="AG737" s="214"/>
      <c r="AH737" s="214"/>
      <c r="AI737" s="214"/>
      <c r="AJ737" s="214"/>
      <c r="AK737" s="214"/>
      <c r="AL737" s="214"/>
      <c r="AM737" s="214"/>
      <c r="AN737" s="214"/>
      <c r="AO737" s="214"/>
      <c r="AP737" s="214"/>
    </row>
    <row r="738" ht="14.25" customHeight="1">
      <c r="A738" s="214"/>
      <c r="B738" s="214"/>
      <c r="C738" s="214"/>
      <c r="D738" s="214"/>
      <c r="E738" s="214"/>
      <c r="F738" s="214"/>
      <c r="G738" s="214"/>
      <c r="H738" s="214"/>
      <c r="I738" s="214"/>
      <c r="J738" s="214"/>
      <c r="K738" s="214"/>
      <c r="L738" s="214"/>
      <c r="M738" s="214"/>
      <c r="N738" s="214"/>
      <c r="O738" s="214"/>
      <c r="P738" s="214"/>
      <c r="Q738" s="214"/>
      <c r="R738" s="214"/>
      <c r="S738" s="214"/>
      <c r="T738" s="214"/>
      <c r="U738" s="214"/>
      <c r="V738" s="214"/>
      <c r="W738" s="214"/>
      <c r="X738" s="214"/>
      <c r="Y738" s="214"/>
      <c r="Z738" s="214"/>
      <c r="AA738" s="214"/>
      <c r="AB738" s="214"/>
      <c r="AC738" s="214"/>
      <c r="AD738" s="214"/>
      <c r="AE738" s="214"/>
      <c r="AF738" s="214"/>
      <c r="AG738" s="214"/>
      <c r="AH738" s="214"/>
      <c r="AI738" s="214"/>
      <c r="AJ738" s="214"/>
      <c r="AK738" s="214"/>
      <c r="AL738" s="214"/>
      <c r="AM738" s="214"/>
      <c r="AN738" s="214"/>
      <c r="AO738" s="214"/>
      <c r="AP738" s="214"/>
    </row>
    <row r="739" ht="14.25" customHeight="1">
      <c r="A739" s="214"/>
      <c r="B739" s="214"/>
      <c r="C739" s="214"/>
      <c r="D739" s="214"/>
      <c r="E739" s="214"/>
      <c r="F739" s="214"/>
      <c r="G739" s="214"/>
      <c r="H739" s="214"/>
      <c r="I739" s="214"/>
      <c r="J739" s="214"/>
      <c r="K739" s="214"/>
      <c r="L739" s="214"/>
      <c r="M739" s="214"/>
      <c r="N739" s="214"/>
      <c r="O739" s="214"/>
      <c r="P739" s="214"/>
      <c r="Q739" s="214"/>
      <c r="R739" s="214"/>
      <c r="S739" s="214"/>
      <c r="T739" s="214"/>
      <c r="U739" s="214"/>
      <c r="V739" s="214"/>
      <c r="W739" s="214"/>
      <c r="X739" s="214"/>
      <c r="Y739" s="214"/>
      <c r="Z739" s="214"/>
      <c r="AA739" s="214"/>
      <c r="AB739" s="214"/>
      <c r="AC739" s="214"/>
      <c r="AD739" s="214"/>
      <c r="AE739" s="214"/>
      <c r="AF739" s="214"/>
      <c r="AG739" s="214"/>
      <c r="AH739" s="214"/>
      <c r="AI739" s="214"/>
      <c r="AJ739" s="214"/>
      <c r="AK739" s="214"/>
      <c r="AL739" s="214"/>
      <c r="AM739" s="214"/>
      <c r="AN739" s="214"/>
      <c r="AO739" s="214"/>
      <c r="AP739" s="214"/>
    </row>
    <row r="740" ht="14.25" customHeight="1">
      <c r="A740" s="214"/>
      <c r="B740" s="214"/>
      <c r="C740" s="214"/>
      <c r="D740" s="214"/>
      <c r="E740" s="214"/>
      <c r="F740" s="214"/>
      <c r="G740" s="214"/>
      <c r="H740" s="214"/>
      <c r="I740" s="214"/>
      <c r="J740" s="214"/>
      <c r="K740" s="214"/>
      <c r="L740" s="214"/>
      <c r="M740" s="214"/>
      <c r="N740" s="214"/>
      <c r="O740" s="214"/>
      <c r="P740" s="214"/>
      <c r="Q740" s="214"/>
      <c r="R740" s="214"/>
      <c r="S740" s="214"/>
      <c r="T740" s="214"/>
      <c r="U740" s="214"/>
      <c r="V740" s="214"/>
      <c r="W740" s="214"/>
      <c r="X740" s="214"/>
      <c r="Y740" s="214"/>
      <c r="Z740" s="214"/>
      <c r="AA740" s="214"/>
      <c r="AB740" s="214"/>
      <c r="AC740" s="214"/>
      <c r="AD740" s="214"/>
      <c r="AE740" s="214"/>
      <c r="AF740" s="214"/>
      <c r="AG740" s="214"/>
      <c r="AH740" s="214"/>
      <c r="AI740" s="214"/>
      <c r="AJ740" s="214"/>
      <c r="AK740" s="214"/>
      <c r="AL740" s="214"/>
      <c r="AM740" s="214"/>
      <c r="AN740" s="214"/>
      <c r="AO740" s="214"/>
      <c r="AP740" s="214"/>
    </row>
    <row r="741" ht="14.25" customHeight="1">
      <c r="A741" s="214"/>
      <c r="B741" s="214"/>
      <c r="C741" s="214"/>
      <c r="D741" s="214"/>
      <c r="E741" s="214"/>
      <c r="F741" s="214"/>
      <c r="G741" s="214"/>
      <c r="H741" s="214"/>
      <c r="I741" s="214"/>
      <c r="J741" s="214"/>
      <c r="K741" s="214"/>
      <c r="L741" s="214"/>
      <c r="M741" s="214"/>
      <c r="N741" s="214"/>
      <c r="O741" s="214"/>
      <c r="P741" s="214"/>
      <c r="Q741" s="214"/>
      <c r="R741" s="214"/>
      <c r="S741" s="214"/>
      <c r="T741" s="214"/>
      <c r="U741" s="214"/>
      <c r="V741" s="214"/>
      <c r="W741" s="214"/>
      <c r="X741" s="214"/>
      <c r="Y741" s="214"/>
      <c r="Z741" s="214"/>
      <c r="AA741" s="214"/>
      <c r="AB741" s="214"/>
      <c r="AC741" s="214"/>
      <c r="AD741" s="214"/>
      <c r="AE741" s="214"/>
      <c r="AF741" s="214"/>
      <c r="AG741" s="214"/>
      <c r="AH741" s="214"/>
      <c r="AI741" s="214"/>
      <c r="AJ741" s="214"/>
      <c r="AK741" s="214"/>
      <c r="AL741" s="214"/>
      <c r="AM741" s="214"/>
      <c r="AN741" s="214"/>
      <c r="AO741" s="214"/>
      <c r="AP741" s="214"/>
    </row>
    <row r="742" ht="14.25" customHeight="1">
      <c r="A742" s="214"/>
      <c r="B742" s="214"/>
      <c r="C742" s="214"/>
      <c r="D742" s="214"/>
      <c r="E742" s="214"/>
      <c r="F742" s="214"/>
      <c r="G742" s="214"/>
      <c r="H742" s="214"/>
      <c r="I742" s="214"/>
      <c r="J742" s="214"/>
      <c r="K742" s="214"/>
      <c r="L742" s="214"/>
      <c r="M742" s="214"/>
      <c r="N742" s="214"/>
      <c r="O742" s="214"/>
      <c r="P742" s="214"/>
      <c r="Q742" s="214"/>
      <c r="R742" s="214"/>
      <c r="S742" s="214"/>
      <c r="T742" s="214"/>
      <c r="U742" s="214"/>
      <c r="V742" s="214"/>
      <c r="W742" s="214"/>
      <c r="X742" s="214"/>
      <c r="Y742" s="214"/>
      <c r="Z742" s="214"/>
      <c r="AA742" s="214"/>
      <c r="AB742" s="214"/>
      <c r="AC742" s="214"/>
      <c r="AD742" s="214"/>
      <c r="AE742" s="214"/>
      <c r="AF742" s="214"/>
      <c r="AG742" s="214"/>
      <c r="AH742" s="214"/>
      <c r="AI742" s="214"/>
      <c r="AJ742" s="214"/>
      <c r="AK742" s="214"/>
      <c r="AL742" s="214"/>
      <c r="AM742" s="214"/>
      <c r="AN742" s="214"/>
      <c r="AO742" s="214"/>
      <c r="AP742" s="214"/>
    </row>
    <row r="743" ht="14.25" customHeight="1">
      <c r="A743" s="214"/>
      <c r="B743" s="214"/>
      <c r="C743" s="214"/>
      <c r="D743" s="214"/>
      <c r="E743" s="214"/>
      <c r="F743" s="214"/>
      <c r="G743" s="214"/>
      <c r="H743" s="214"/>
      <c r="I743" s="214"/>
      <c r="J743" s="214"/>
      <c r="K743" s="214"/>
      <c r="L743" s="214"/>
      <c r="M743" s="214"/>
      <c r="N743" s="214"/>
      <c r="O743" s="214"/>
      <c r="P743" s="214"/>
      <c r="Q743" s="214"/>
      <c r="R743" s="214"/>
      <c r="S743" s="214"/>
      <c r="T743" s="214"/>
      <c r="U743" s="214"/>
      <c r="V743" s="214"/>
      <c r="W743" s="214"/>
      <c r="X743" s="214"/>
      <c r="Y743" s="214"/>
      <c r="Z743" s="214"/>
      <c r="AA743" s="214"/>
      <c r="AB743" s="214"/>
      <c r="AC743" s="214"/>
      <c r="AD743" s="214"/>
      <c r="AE743" s="214"/>
      <c r="AF743" s="214"/>
      <c r="AG743" s="214"/>
      <c r="AH743" s="214"/>
      <c r="AI743" s="214"/>
      <c r="AJ743" s="214"/>
      <c r="AK743" s="214"/>
      <c r="AL743" s="214"/>
      <c r="AM743" s="214"/>
      <c r="AN743" s="214"/>
      <c r="AO743" s="214"/>
      <c r="AP743" s="214"/>
    </row>
    <row r="744" ht="14.25" customHeight="1">
      <c r="A744" s="214"/>
      <c r="B744" s="214"/>
      <c r="C744" s="214"/>
      <c r="D744" s="214"/>
      <c r="E744" s="214"/>
      <c r="F744" s="214"/>
      <c r="G744" s="214"/>
      <c r="H744" s="214"/>
      <c r="I744" s="214"/>
      <c r="J744" s="214"/>
      <c r="K744" s="214"/>
      <c r="L744" s="214"/>
      <c r="M744" s="214"/>
      <c r="N744" s="214"/>
      <c r="O744" s="214"/>
      <c r="P744" s="214"/>
      <c r="Q744" s="214"/>
      <c r="R744" s="214"/>
      <c r="S744" s="214"/>
      <c r="T744" s="214"/>
      <c r="U744" s="214"/>
      <c r="V744" s="214"/>
      <c r="W744" s="214"/>
      <c r="X744" s="214"/>
      <c r="Y744" s="214"/>
      <c r="Z744" s="214"/>
      <c r="AA744" s="214"/>
      <c r="AB744" s="214"/>
      <c r="AC744" s="214"/>
      <c r="AD744" s="214"/>
      <c r="AE744" s="214"/>
      <c r="AF744" s="214"/>
      <c r="AG744" s="214"/>
      <c r="AH744" s="214"/>
      <c r="AI744" s="214"/>
      <c r="AJ744" s="214"/>
      <c r="AK744" s="214"/>
      <c r="AL744" s="214"/>
      <c r="AM744" s="214"/>
      <c r="AN744" s="214"/>
      <c r="AO744" s="214"/>
      <c r="AP744" s="214"/>
    </row>
    <row r="745" ht="14.25" customHeight="1">
      <c r="A745" s="214"/>
      <c r="B745" s="214"/>
      <c r="C745" s="214"/>
      <c r="D745" s="214"/>
      <c r="E745" s="214"/>
      <c r="F745" s="214"/>
      <c r="G745" s="214"/>
      <c r="H745" s="214"/>
      <c r="I745" s="214"/>
      <c r="J745" s="214"/>
      <c r="K745" s="214"/>
      <c r="L745" s="214"/>
      <c r="M745" s="214"/>
      <c r="N745" s="214"/>
      <c r="O745" s="214"/>
      <c r="P745" s="214"/>
      <c r="Q745" s="214"/>
      <c r="R745" s="214"/>
      <c r="S745" s="214"/>
      <c r="T745" s="214"/>
      <c r="U745" s="214"/>
      <c r="V745" s="214"/>
      <c r="W745" s="214"/>
      <c r="X745" s="214"/>
      <c r="Y745" s="214"/>
      <c r="Z745" s="214"/>
      <c r="AA745" s="214"/>
      <c r="AB745" s="214"/>
      <c r="AC745" s="214"/>
      <c r="AD745" s="214"/>
      <c r="AE745" s="214"/>
      <c r="AF745" s="214"/>
      <c r="AG745" s="214"/>
      <c r="AH745" s="214"/>
      <c r="AI745" s="214"/>
      <c r="AJ745" s="214"/>
      <c r="AK745" s="214"/>
      <c r="AL745" s="214"/>
      <c r="AM745" s="214"/>
      <c r="AN745" s="214"/>
      <c r="AO745" s="214"/>
      <c r="AP745" s="214"/>
    </row>
    <row r="746" ht="14.25" customHeight="1">
      <c r="A746" s="214"/>
      <c r="B746" s="214"/>
      <c r="C746" s="214"/>
      <c r="D746" s="214"/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21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 s="214"/>
      <c r="AE746" s="214"/>
      <c r="AF746" s="214"/>
      <c r="AG746" s="214"/>
      <c r="AH746" s="214"/>
      <c r="AI746" s="214"/>
      <c r="AJ746" s="214"/>
      <c r="AK746" s="214"/>
      <c r="AL746" s="214"/>
      <c r="AM746" s="214"/>
      <c r="AN746" s="214"/>
      <c r="AO746" s="214"/>
      <c r="AP746" s="214"/>
    </row>
    <row r="747" ht="14.25" customHeight="1">
      <c r="A747" s="214"/>
      <c r="B747" s="214"/>
      <c r="C747" s="214"/>
      <c r="D747" s="214"/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21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 s="214"/>
      <c r="AE747" s="214"/>
      <c r="AF747" s="214"/>
      <c r="AG747" s="214"/>
      <c r="AH747" s="214"/>
      <c r="AI747" s="214"/>
      <c r="AJ747" s="214"/>
      <c r="AK747" s="214"/>
      <c r="AL747" s="214"/>
      <c r="AM747" s="214"/>
      <c r="AN747" s="214"/>
      <c r="AO747" s="214"/>
      <c r="AP747" s="214"/>
    </row>
    <row r="748" ht="14.25" customHeight="1">
      <c r="A748" s="214"/>
      <c r="B748" s="214"/>
      <c r="C748" s="214"/>
      <c r="D748" s="214"/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21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 s="214"/>
      <c r="AE748" s="214"/>
      <c r="AF748" s="214"/>
      <c r="AG748" s="214"/>
      <c r="AH748" s="214"/>
      <c r="AI748" s="214"/>
      <c r="AJ748" s="214"/>
      <c r="AK748" s="214"/>
      <c r="AL748" s="214"/>
      <c r="AM748" s="214"/>
      <c r="AN748" s="214"/>
      <c r="AO748" s="214"/>
      <c r="AP748" s="214"/>
    </row>
    <row r="749" ht="14.25" customHeight="1">
      <c r="A749" s="214"/>
      <c r="B749" s="214"/>
      <c r="C749" s="214"/>
      <c r="D749" s="214"/>
      <c r="E749" s="214"/>
      <c r="F749" s="214"/>
      <c r="G749" s="214"/>
      <c r="H749" s="214"/>
      <c r="I749" s="214"/>
      <c r="J749" s="214"/>
      <c r="K749" s="214"/>
      <c r="L749" s="214"/>
      <c r="M749" s="214"/>
      <c r="N749" s="214"/>
      <c r="O749" s="214"/>
      <c r="P749" s="214"/>
      <c r="Q749" s="214"/>
      <c r="R749" s="214"/>
      <c r="S749" s="214"/>
      <c r="T749" s="214"/>
      <c r="U749" s="214"/>
      <c r="V749" s="214"/>
      <c r="W749" s="214"/>
      <c r="X749" s="214"/>
      <c r="Y749" s="214"/>
      <c r="Z749" s="214"/>
      <c r="AA749" s="214"/>
      <c r="AB749" s="214"/>
      <c r="AC749" s="214"/>
      <c r="AD749" s="214"/>
      <c r="AE749" s="214"/>
      <c r="AF749" s="214"/>
      <c r="AG749" s="214"/>
      <c r="AH749" s="214"/>
      <c r="AI749" s="214"/>
      <c r="AJ749" s="214"/>
      <c r="AK749" s="214"/>
      <c r="AL749" s="214"/>
      <c r="AM749" s="214"/>
      <c r="AN749" s="214"/>
      <c r="AO749" s="214"/>
      <c r="AP749" s="214"/>
    </row>
    <row r="750" ht="14.25" customHeight="1">
      <c r="A750" s="214"/>
      <c r="B750" s="214"/>
      <c r="C750" s="214"/>
      <c r="D750" s="214"/>
      <c r="E750" s="214"/>
      <c r="F750" s="214"/>
      <c r="G750" s="214"/>
      <c r="H750" s="214"/>
      <c r="I750" s="214"/>
      <c r="J750" s="214"/>
      <c r="K750" s="214"/>
      <c r="L750" s="214"/>
      <c r="M750" s="214"/>
      <c r="N750" s="214"/>
      <c r="O750" s="214"/>
      <c r="P750" s="214"/>
      <c r="Q750" s="214"/>
      <c r="R750" s="214"/>
      <c r="S750" s="214"/>
      <c r="T750" s="214"/>
      <c r="U750" s="214"/>
      <c r="V750" s="214"/>
      <c r="W750" s="214"/>
      <c r="X750" s="214"/>
      <c r="Y750" s="214"/>
      <c r="Z750" s="214"/>
      <c r="AA750" s="214"/>
      <c r="AB750" s="214"/>
      <c r="AC750" s="214"/>
      <c r="AD750" s="214"/>
      <c r="AE750" s="214"/>
      <c r="AF750" s="214"/>
      <c r="AG750" s="214"/>
      <c r="AH750" s="214"/>
      <c r="AI750" s="214"/>
      <c r="AJ750" s="214"/>
      <c r="AK750" s="214"/>
      <c r="AL750" s="214"/>
      <c r="AM750" s="214"/>
      <c r="AN750" s="214"/>
      <c r="AO750" s="214"/>
      <c r="AP750" s="214"/>
    </row>
    <row r="751" ht="14.25" customHeight="1">
      <c r="A751" s="214"/>
      <c r="B751" s="214"/>
      <c r="C751" s="214"/>
      <c r="D751" s="214"/>
      <c r="E751" s="214"/>
      <c r="F751" s="214"/>
      <c r="G751" s="214"/>
      <c r="H751" s="214"/>
      <c r="I751" s="214"/>
      <c r="J751" s="214"/>
      <c r="K751" s="214"/>
      <c r="L751" s="214"/>
      <c r="M751" s="214"/>
      <c r="N751" s="214"/>
      <c r="O751" s="214"/>
      <c r="P751" s="214"/>
      <c r="Q751" s="214"/>
      <c r="R751" s="214"/>
      <c r="S751" s="214"/>
      <c r="T751" s="214"/>
      <c r="U751" s="214"/>
      <c r="V751" s="214"/>
      <c r="W751" s="214"/>
      <c r="X751" s="214"/>
      <c r="Y751" s="214"/>
      <c r="Z751" s="214"/>
      <c r="AA751" s="214"/>
      <c r="AB751" s="214"/>
      <c r="AC751" s="214"/>
      <c r="AD751" s="214"/>
      <c r="AE751" s="214"/>
      <c r="AF751" s="214"/>
      <c r="AG751" s="214"/>
      <c r="AH751" s="214"/>
      <c r="AI751" s="214"/>
      <c r="AJ751" s="214"/>
      <c r="AK751" s="214"/>
      <c r="AL751" s="214"/>
      <c r="AM751" s="214"/>
      <c r="AN751" s="214"/>
      <c r="AO751" s="214"/>
      <c r="AP751" s="214"/>
    </row>
    <row r="752" ht="14.25" customHeight="1">
      <c r="A752" s="214"/>
      <c r="B752" s="214"/>
      <c r="C752" s="214"/>
      <c r="D752" s="214"/>
      <c r="E752" s="214"/>
      <c r="F752" s="214"/>
      <c r="G752" s="214"/>
      <c r="H752" s="214"/>
      <c r="I752" s="214"/>
      <c r="J752" s="214"/>
      <c r="K752" s="214"/>
      <c r="L752" s="214"/>
      <c r="M752" s="214"/>
      <c r="N752" s="214"/>
      <c r="O752" s="214"/>
      <c r="P752" s="214"/>
      <c r="Q752" s="214"/>
      <c r="R752" s="214"/>
      <c r="S752" s="214"/>
      <c r="T752" s="214"/>
      <c r="U752" s="214"/>
      <c r="V752" s="214"/>
      <c r="W752" s="214"/>
      <c r="X752" s="214"/>
      <c r="Y752" s="214"/>
      <c r="Z752" s="214"/>
      <c r="AA752" s="214"/>
      <c r="AB752" s="214"/>
      <c r="AC752" s="214"/>
      <c r="AD752" s="214"/>
      <c r="AE752" s="214"/>
      <c r="AF752" s="214"/>
      <c r="AG752" s="214"/>
      <c r="AH752" s="214"/>
      <c r="AI752" s="214"/>
      <c r="AJ752" s="214"/>
      <c r="AK752" s="214"/>
      <c r="AL752" s="214"/>
      <c r="AM752" s="214"/>
      <c r="AN752" s="214"/>
      <c r="AO752" s="214"/>
      <c r="AP752" s="214"/>
    </row>
    <row r="753" ht="14.25" customHeight="1">
      <c r="A753" s="214"/>
      <c r="B753" s="214"/>
      <c r="C753" s="214"/>
      <c r="D753" s="214"/>
      <c r="E753" s="214"/>
      <c r="F753" s="214"/>
      <c r="G753" s="214"/>
      <c r="H753" s="214"/>
      <c r="I753" s="214"/>
      <c r="J753" s="214"/>
      <c r="K753" s="214"/>
      <c r="L753" s="214"/>
      <c r="M753" s="214"/>
      <c r="N753" s="214"/>
      <c r="O753" s="214"/>
      <c r="P753" s="214"/>
      <c r="Q753" s="214"/>
      <c r="R753" s="214"/>
      <c r="S753" s="214"/>
      <c r="T753" s="214"/>
      <c r="U753" s="214"/>
      <c r="V753" s="214"/>
      <c r="W753" s="214"/>
      <c r="X753" s="214"/>
      <c r="Y753" s="214"/>
      <c r="Z753" s="214"/>
      <c r="AA753" s="214"/>
      <c r="AB753" s="214"/>
      <c r="AC753" s="214"/>
      <c r="AD753" s="214"/>
      <c r="AE753" s="214"/>
      <c r="AF753" s="214"/>
      <c r="AG753" s="214"/>
      <c r="AH753" s="214"/>
      <c r="AI753" s="214"/>
      <c r="AJ753" s="214"/>
      <c r="AK753" s="214"/>
      <c r="AL753" s="214"/>
      <c r="AM753" s="214"/>
      <c r="AN753" s="214"/>
      <c r="AO753" s="214"/>
      <c r="AP753" s="214"/>
    </row>
    <row r="754" ht="14.25" customHeight="1">
      <c r="A754" s="214"/>
      <c r="B754" s="214"/>
      <c r="C754" s="214"/>
      <c r="D754" s="214"/>
      <c r="E754" s="214"/>
      <c r="F754" s="214"/>
      <c r="G754" s="214"/>
      <c r="H754" s="214"/>
      <c r="I754" s="214"/>
      <c r="J754" s="214"/>
      <c r="K754" s="214"/>
      <c r="L754" s="214"/>
      <c r="M754" s="214"/>
      <c r="N754" s="214"/>
      <c r="O754" s="214"/>
      <c r="P754" s="214"/>
      <c r="Q754" s="214"/>
      <c r="R754" s="214"/>
      <c r="S754" s="214"/>
      <c r="T754" s="214"/>
      <c r="U754" s="214"/>
      <c r="V754" s="214"/>
      <c r="W754" s="214"/>
      <c r="X754" s="214"/>
      <c r="Y754" s="214"/>
      <c r="Z754" s="214"/>
      <c r="AA754" s="214"/>
      <c r="AB754" s="214"/>
      <c r="AC754" s="214"/>
      <c r="AD754" s="214"/>
      <c r="AE754" s="214"/>
      <c r="AF754" s="214"/>
      <c r="AG754" s="214"/>
      <c r="AH754" s="214"/>
      <c r="AI754" s="214"/>
      <c r="AJ754" s="214"/>
      <c r="AK754" s="214"/>
      <c r="AL754" s="214"/>
      <c r="AM754" s="214"/>
      <c r="AN754" s="214"/>
      <c r="AO754" s="214"/>
      <c r="AP754" s="214"/>
    </row>
    <row r="755" ht="14.25" customHeight="1">
      <c r="A755" s="214"/>
      <c r="B755" s="214"/>
      <c r="C755" s="214"/>
      <c r="D755" s="214"/>
      <c r="E755" s="214"/>
      <c r="F755" s="214"/>
      <c r="G755" s="214"/>
      <c r="H755" s="214"/>
      <c r="I755" s="214"/>
      <c r="J755" s="214"/>
      <c r="K755" s="214"/>
      <c r="L755" s="214"/>
      <c r="M755" s="214"/>
      <c r="N755" s="214"/>
      <c r="O755" s="214"/>
      <c r="P755" s="214"/>
      <c r="Q755" s="214"/>
      <c r="R755" s="214"/>
      <c r="S755" s="214"/>
      <c r="T755" s="214"/>
      <c r="U755" s="214"/>
      <c r="V755" s="214"/>
      <c r="W755" s="214"/>
      <c r="X755" s="214"/>
      <c r="Y755" s="214"/>
      <c r="Z755" s="214"/>
      <c r="AA755" s="214"/>
      <c r="AB755" s="214"/>
      <c r="AC755" s="214"/>
      <c r="AD755" s="214"/>
      <c r="AE755" s="214"/>
      <c r="AF755" s="214"/>
      <c r="AG755" s="214"/>
      <c r="AH755" s="214"/>
      <c r="AI755" s="214"/>
      <c r="AJ755" s="214"/>
      <c r="AK755" s="214"/>
      <c r="AL755" s="214"/>
      <c r="AM755" s="214"/>
      <c r="AN755" s="214"/>
      <c r="AO755" s="214"/>
      <c r="AP755" s="214"/>
    </row>
    <row r="756" ht="14.25" customHeight="1">
      <c r="A756" s="214"/>
      <c r="B756" s="214"/>
      <c r="C756" s="214"/>
      <c r="D756" s="214"/>
      <c r="E756" s="214"/>
      <c r="F756" s="214"/>
      <c r="G756" s="214"/>
      <c r="H756" s="214"/>
      <c r="I756" s="214"/>
      <c r="J756" s="214"/>
      <c r="K756" s="214"/>
      <c r="L756" s="214"/>
      <c r="M756" s="214"/>
      <c r="N756" s="214"/>
      <c r="O756" s="214"/>
      <c r="P756" s="214"/>
      <c r="Q756" s="214"/>
      <c r="R756" s="214"/>
      <c r="S756" s="214"/>
      <c r="T756" s="214"/>
      <c r="U756" s="214"/>
      <c r="V756" s="214"/>
      <c r="W756" s="214"/>
      <c r="X756" s="214"/>
      <c r="Y756" s="214"/>
      <c r="Z756" s="214"/>
      <c r="AA756" s="214"/>
      <c r="AB756" s="214"/>
      <c r="AC756" s="214"/>
      <c r="AD756" s="214"/>
      <c r="AE756" s="214"/>
      <c r="AF756" s="214"/>
      <c r="AG756" s="214"/>
      <c r="AH756" s="214"/>
      <c r="AI756" s="214"/>
      <c r="AJ756" s="214"/>
      <c r="AK756" s="214"/>
      <c r="AL756" s="214"/>
      <c r="AM756" s="214"/>
      <c r="AN756" s="214"/>
      <c r="AO756" s="214"/>
      <c r="AP756" s="214"/>
    </row>
    <row r="757" ht="14.25" customHeight="1">
      <c r="A757" s="214"/>
      <c r="B757" s="214"/>
      <c r="C757" s="214"/>
      <c r="D757" s="214"/>
      <c r="E757" s="214"/>
      <c r="F757" s="214"/>
      <c r="G757" s="214"/>
      <c r="H757" s="214"/>
      <c r="I757" s="214"/>
      <c r="J757" s="214"/>
      <c r="K757" s="214"/>
      <c r="L757" s="214"/>
      <c r="M757" s="214"/>
      <c r="N757" s="214"/>
      <c r="O757" s="214"/>
      <c r="P757" s="214"/>
      <c r="Q757" s="214"/>
      <c r="R757" s="214"/>
      <c r="S757" s="214"/>
      <c r="T757" s="214"/>
      <c r="U757" s="214"/>
      <c r="V757" s="214"/>
      <c r="W757" s="214"/>
      <c r="X757" s="214"/>
      <c r="Y757" s="214"/>
      <c r="Z757" s="214"/>
      <c r="AA757" s="214"/>
      <c r="AB757" s="214"/>
      <c r="AC757" s="214"/>
      <c r="AD757" s="214"/>
      <c r="AE757" s="214"/>
      <c r="AF757" s="214"/>
      <c r="AG757" s="214"/>
      <c r="AH757" s="214"/>
      <c r="AI757" s="214"/>
      <c r="AJ757" s="214"/>
      <c r="AK757" s="214"/>
      <c r="AL757" s="214"/>
      <c r="AM757" s="214"/>
      <c r="AN757" s="214"/>
      <c r="AO757" s="214"/>
      <c r="AP757" s="214"/>
    </row>
    <row r="758" ht="14.25" customHeight="1">
      <c r="A758" s="214"/>
      <c r="B758" s="214"/>
      <c r="C758" s="214"/>
      <c r="D758" s="214"/>
      <c r="E758" s="214"/>
      <c r="F758" s="214"/>
      <c r="G758" s="214"/>
      <c r="H758" s="214"/>
      <c r="I758" s="214"/>
      <c r="J758" s="214"/>
      <c r="K758" s="214"/>
      <c r="L758" s="214"/>
      <c r="M758" s="214"/>
      <c r="N758" s="214"/>
      <c r="O758" s="214"/>
      <c r="P758" s="214"/>
      <c r="Q758" s="214"/>
      <c r="R758" s="214"/>
      <c r="S758" s="214"/>
      <c r="T758" s="214"/>
      <c r="U758" s="214"/>
      <c r="V758" s="214"/>
      <c r="W758" s="214"/>
      <c r="X758" s="214"/>
      <c r="Y758" s="214"/>
      <c r="Z758" s="214"/>
      <c r="AA758" s="214"/>
      <c r="AB758" s="214"/>
      <c r="AC758" s="214"/>
      <c r="AD758" s="214"/>
      <c r="AE758" s="214"/>
      <c r="AF758" s="214"/>
      <c r="AG758" s="214"/>
      <c r="AH758" s="214"/>
      <c r="AI758" s="214"/>
      <c r="AJ758" s="214"/>
      <c r="AK758" s="214"/>
      <c r="AL758" s="214"/>
      <c r="AM758" s="214"/>
      <c r="AN758" s="214"/>
      <c r="AO758" s="214"/>
      <c r="AP758" s="214"/>
    </row>
    <row r="759" ht="14.25" customHeight="1">
      <c r="A759" s="214"/>
      <c r="B759" s="214"/>
      <c r="C759" s="214"/>
      <c r="D759" s="214"/>
      <c r="E759" s="214"/>
      <c r="F759" s="214"/>
      <c r="G759" s="214"/>
      <c r="H759" s="214"/>
      <c r="I759" s="214"/>
      <c r="J759" s="214"/>
      <c r="K759" s="214"/>
      <c r="L759" s="214"/>
      <c r="M759" s="214"/>
      <c r="N759" s="214"/>
      <c r="O759" s="214"/>
      <c r="P759" s="214"/>
      <c r="Q759" s="214"/>
      <c r="R759" s="214"/>
      <c r="S759" s="214"/>
      <c r="T759" s="214"/>
      <c r="U759" s="214"/>
      <c r="V759" s="214"/>
      <c r="W759" s="214"/>
      <c r="X759" s="214"/>
      <c r="Y759" s="214"/>
      <c r="Z759" s="214"/>
      <c r="AA759" s="214"/>
      <c r="AB759" s="214"/>
      <c r="AC759" s="214"/>
      <c r="AD759" s="214"/>
      <c r="AE759" s="214"/>
      <c r="AF759" s="214"/>
      <c r="AG759" s="214"/>
      <c r="AH759" s="214"/>
      <c r="AI759" s="214"/>
      <c r="AJ759" s="214"/>
      <c r="AK759" s="214"/>
      <c r="AL759" s="214"/>
      <c r="AM759" s="214"/>
      <c r="AN759" s="214"/>
      <c r="AO759" s="214"/>
      <c r="AP759" s="214"/>
    </row>
    <row r="760" ht="14.25" customHeight="1">
      <c r="A760" s="214"/>
      <c r="B760" s="214"/>
      <c r="C760" s="214"/>
      <c r="D760" s="214"/>
      <c r="E760" s="214"/>
      <c r="F760" s="214"/>
      <c r="G760" s="214"/>
      <c r="H760" s="214"/>
      <c r="I760" s="214"/>
      <c r="J760" s="214"/>
      <c r="K760" s="214"/>
      <c r="L760" s="214"/>
      <c r="M760" s="214"/>
      <c r="N760" s="214"/>
      <c r="O760" s="214"/>
      <c r="P760" s="214"/>
      <c r="Q760" s="214"/>
      <c r="R760" s="214"/>
      <c r="S760" s="214"/>
      <c r="T760" s="214"/>
      <c r="U760" s="214"/>
      <c r="V760" s="214"/>
      <c r="W760" s="214"/>
      <c r="X760" s="214"/>
      <c r="Y760" s="214"/>
      <c r="Z760" s="214"/>
      <c r="AA760" s="214"/>
      <c r="AB760" s="214"/>
      <c r="AC760" s="214"/>
      <c r="AD760" s="214"/>
      <c r="AE760" s="214"/>
      <c r="AF760" s="214"/>
      <c r="AG760" s="214"/>
      <c r="AH760" s="214"/>
      <c r="AI760" s="214"/>
      <c r="AJ760" s="214"/>
      <c r="AK760" s="214"/>
      <c r="AL760" s="214"/>
      <c r="AM760" s="214"/>
      <c r="AN760" s="214"/>
      <c r="AO760" s="214"/>
      <c r="AP760" s="214"/>
    </row>
    <row r="761" ht="14.25" customHeight="1">
      <c r="A761" s="214"/>
      <c r="B761" s="214"/>
      <c r="C761" s="214"/>
      <c r="D761" s="214"/>
      <c r="E761" s="214"/>
      <c r="F761" s="214"/>
      <c r="G761" s="214"/>
      <c r="H761" s="214"/>
      <c r="I761" s="214"/>
      <c r="J761" s="214"/>
      <c r="K761" s="214"/>
      <c r="L761" s="214"/>
      <c r="M761" s="214"/>
      <c r="N761" s="214"/>
      <c r="O761" s="214"/>
      <c r="P761" s="214"/>
      <c r="Q761" s="214"/>
      <c r="R761" s="214"/>
      <c r="S761" s="214"/>
      <c r="T761" s="214"/>
      <c r="U761" s="214"/>
      <c r="V761" s="214"/>
      <c r="W761" s="214"/>
      <c r="X761" s="214"/>
      <c r="Y761" s="214"/>
      <c r="Z761" s="214"/>
      <c r="AA761" s="214"/>
      <c r="AB761" s="214"/>
      <c r="AC761" s="214"/>
      <c r="AD761" s="214"/>
      <c r="AE761" s="214"/>
      <c r="AF761" s="214"/>
      <c r="AG761" s="214"/>
      <c r="AH761" s="214"/>
      <c r="AI761" s="214"/>
      <c r="AJ761" s="214"/>
      <c r="AK761" s="214"/>
      <c r="AL761" s="214"/>
      <c r="AM761" s="214"/>
      <c r="AN761" s="214"/>
      <c r="AO761" s="214"/>
      <c r="AP761" s="214"/>
    </row>
    <row r="762" ht="14.25" customHeight="1">
      <c r="A762" s="214"/>
      <c r="B762" s="214"/>
      <c r="C762" s="214"/>
      <c r="D762" s="214"/>
      <c r="E762" s="214"/>
      <c r="F762" s="214"/>
      <c r="G762" s="214"/>
      <c r="H762" s="214"/>
      <c r="I762" s="214"/>
      <c r="J762" s="214"/>
      <c r="K762" s="214"/>
      <c r="L762" s="214"/>
      <c r="M762" s="214"/>
      <c r="N762" s="214"/>
      <c r="O762" s="214"/>
      <c r="P762" s="214"/>
      <c r="Q762" s="214"/>
      <c r="R762" s="214"/>
      <c r="S762" s="214"/>
      <c r="T762" s="214"/>
      <c r="U762" s="214"/>
      <c r="V762" s="214"/>
      <c r="W762" s="214"/>
      <c r="X762" s="214"/>
      <c r="Y762" s="214"/>
      <c r="Z762" s="214"/>
      <c r="AA762" s="214"/>
      <c r="AB762" s="214"/>
      <c r="AC762" s="214"/>
      <c r="AD762" s="214"/>
      <c r="AE762" s="214"/>
      <c r="AF762" s="214"/>
      <c r="AG762" s="214"/>
      <c r="AH762" s="214"/>
      <c r="AI762" s="214"/>
      <c r="AJ762" s="214"/>
      <c r="AK762" s="214"/>
      <c r="AL762" s="214"/>
      <c r="AM762" s="214"/>
      <c r="AN762" s="214"/>
      <c r="AO762" s="214"/>
      <c r="AP762" s="214"/>
    </row>
    <row r="763" ht="14.25" customHeight="1">
      <c r="A763" s="214"/>
      <c r="B763" s="214"/>
      <c r="C763" s="214"/>
      <c r="D763" s="214"/>
      <c r="E763" s="214"/>
      <c r="F763" s="214"/>
      <c r="G763" s="214"/>
      <c r="H763" s="214"/>
      <c r="I763" s="214"/>
      <c r="J763" s="214"/>
      <c r="K763" s="214"/>
      <c r="L763" s="214"/>
      <c r="M763" s="214"/>
      <c r="N763" s="214"/>
      <c r="O763" s="214"/>
      <c r="P763" s="214"/>
      <c r="Q763" s="214"/>
      <c r="R763" s="214"/>
      <c r="S763" s="214"/>
      <c r="T763" s="214"/>
      <c r="U763" s="214"/>
      <c r="V763" s="214"/>
      <c r="W763" s="214"/>
      <c r="X763" s="214"/>
      <c r="Y763" s="214"/>
      <c r="Z763" s="214"/>
      <c r="AA763" s="214"/>
      <c r="AB763" s="214"/>
      <c r="AC763" s="214"/>
      <c r="AD763" s="214"/>
      <c r="AE763" s="214"/>
      <c r="AF763" s="214"/>
      <c r="AG763" s="214"/>
      <c r="AH763" s="214"/>
      <c r="AI763" s="214"/>
      <c r="AJ763" s="214"/>
      <c r="AK763" s="214"/>
      <c r="AL763" s="214"/>
      <c r="AM763" s="214"/>
      <c r="AN763" s="214"/>
      <c r="AO763" s="214"/>
      <c r="AP763" s="214"/>
    </row>
    <row r="764" ht="14.25" customHeight="1">
      <c r="A764" s="214"/>
      <c r="B764" s="214"/>
      <c r="C764" s="214"/>
      <c r="D764" s="214"/>
      <c r="E764" s="214"/>
      <c r="F764" s="214"/>
      <c r="G764" s="214"/>
      <c r="H764" s="214"/>
      <c r="I764" s="214"/>
      <c r="J764" s="214"/>
      <c r="K764" s="214"/>
      <c r="L764" s="214"/>
      <c r="M764" s="214"/>
      <c r="N764" s="214"/>
      <c r="O764" s="214"/>
      <c r="P764" s="214"/>
      <c r="Q764" s="214"/>
      <c r="R764" s="214"/>
      <c r="S764" s="214"/>
      <c r="T764" s="214"/>
      <c r="U764" s="214"/>
      <c r="V764" s="214"/>
      <c r="W764" s="214"/>
      <c r="X764" s="214"/>
      <c r="Y764" s="214"/>
      <c r="Z764" s="214"/>
      <c r="AA764" s="214"/>
      <c r="AB764" s="214"/>
      <c r="AC764" s="214"/>
      <c r="AD764" s="214"/>
      <c r="AE764" s="214"/>
      <c r="AF764" s="214"/>
      <c r="AG764" s="214"/>
      <c r="AH764" s="214"/>
      <c r="AI764" s="214"/>
      <c r="AJ764" s="214"/>
      <c r="AK764" s="214"/>
      <c r="AL764" s="214"/>
      <c r="AM764" s="214"/>
      <c r="AN764" s="214"/>
      <c r="AO764" s="214"/>
      <c r="AP764" s="214"/>
    </row>
    <row r="765" ht="14.25" customHeight="1">
      <c r="A765" s="214"/>
      <c r="B765" s="214"/>
      <c r="C765" s="214"/>
      <c r="D765" s="214"/>
      <c r="E765" s="214"/>
      <c r="F765" s="214"/>
      <c r="G765" s="214"/>
      <c r="H765" s="214"/>
      <c r="I765" s="214"/>
      <c r="J765" s="214"/>
      <c r="K765" s="214"/>
      <c r="L765" s="214"/>
      <c r="M765" s="214"/>
      <c r="N765" s="214"/>
      <c r="O765" s="214"/>
      <c r="P765" s="214"/>
      <c r="Q765" s="214"/>
      <c r="R765" s="214"/>
      <c r="S765" s="214"/>
      <c r="T765" s="214"/>
      <c r="U765" s="214"/>
      <c r="V765" s="214"/>
      <c r="W765" s="214"/>
      <c r="X765" s="214"/>
      <c r="Y765" s="214"/>
      <c r="Z765" s="214"/>
      <c r="AA765" s="214"/>
      <c r="AB765" s="214"/>
      <c r="AC765" s="214"/>
      <c r="AD765" s="214"/>
      <c r="AE765" s="214"/>
      <c r="AF765" s="214"/>
      <c r="AG765" s="214"/>
      <c r="AH765" s="214"/>
      <c r="AI765" s="214"/>
      <c r="AJ765" s="214"/>
      <c r="AK765" s="214"/>
      <c r="AL765" s="214"/>
      <c r="AM765" s="214"/>
      <c r="AN765" s="214"/>
      <c r="AO765" s="214"/>
      <c r="AP765" s="214"/>
    </row>
    <row r="766" ht="14.25" customHeight="1">
      <c r="A766" s="214"/>
      <c r="B766" s="214"/>
      <c r="C766" s="214"/>
      <c r="D766" s="214"/>
      <c r="E766" s="214"/>
      <c r="F766" s="214"/>
      <c r="G766" s="214"/>
      <c r="H766" s="214"/>
      <c r="I766" s="214"/>
      <c r="J766" s="214"/>
      <c r="K766" s="214"/>
      <c r="L766" s="214"/>
      <c r="M766" s="214"/>
      <c r="N766" s="214"/>
      <c r="O766" s="214"/>
      <c r="P766" s="214"/>
      <c r="Q766" s="214"/>
      <c r="R766" s="214"/>
      <c r="S766" s="214"/>
      <c r="T766" s="214"/>
      <c r="U766" s="214"/>
      <c r="V766" s="214"/>
      <c r="W766" s="214"/>
      <c r="X766" s="214"/>
      <c r="Y766" s="214"/>
      <c r="Z766" s="214"/>
      <c r="AA766" s="214"/>
      <c r="AB766" s="214"/>
      <c r="AC766" s="214"/>
      <c r="AD766" s="214"/>
      <c r="AE766" s="214"/>
      <c r="AF766" s="214"/>
      <c r="AG766" s="214"/>
      <c r="AH766" s="214"/>
      <c r="AI766" s="214"/>
      <c r="AJ766" s="214"/>
      <c r="AK766" s="214"/>
      <c r="AL766" s="214"/>
      <c r="AM766" s="214"/>
      <c r="AN766" s="214"/>
      <c r="AO766" s="214"/>
      <c r="AP766" s="214"/>
    </row>
    <row r="767" ht="14.25" customHeight="1">
      <c r="A767" s="214"/>
      <c r="B767" s="214"/>
      <c r="C767" s="214"/>
      <c r="D767" s="214"/>
      <c r="E767" s="214"/>
      <c r="F767" s="214"/>
      <c r="G767" s="214"/>
      <c r="H767" s="214"/>
      <c r="I767" s="214"/>
      <c r="J767" s="214"/>
      <c r="K767" s="214"/>
      <c r="L767" s="214"/>
      <c r="M767" s="214"/>
      <c r="N767" s="214"/>
      <c r="O767" s="214"/>
      <c r="P767" s="214"/>
      <c r="Q767" s="214"/>
      <c r="R767" s="214"/>
      <c r="S767" s="214"/>
      <c r="T767" s="214"/>
      <c r="U767" s="214"/>
      <c r="V767" s="214"/>
      <c r="W767" s="214"/>
      <c r="X767" s="214"/>
      <c r="Y767" s="214"/>
      <c r="Z767" s="214"/>
      <c r="AA767" s="214"/>
      <c r="AB767" s="214"/>
      <c r="AC767" s="214"/>
      <c r="AD767" s="214"/>
      <c r="AE767" s="214"/>
      <c r="AF767" s="214"/>
      <c r="AG767" s="214"/>
      <c r="AH767" s="214"/>
      <c r="AI767" s="214"/>
      <c r="AJ767" s="214"/>
      <c r="AK767" s="214"/>
      <c r="AL767" s="214"/>
      <c r="AM767" s="214"/>
      <c r="AN767" s="214"/>
      <c r="AO767" s="214"/>
      <c r="AP767" s="214"/>
    </row>
    <row r="768" ht="14.25" customHeight="1">
      <c r="A768" s="214"/>
      <c r="B768" s="214"/>
      <c r="C768" s="214"/>
      <c r="D768" s="214"/>
      <c r="E768" s="214"/>
      <c r="F768" s="214"/>
      <c r="G768" s="214"/>
      <c r="H768" s="214"/>
      <c r="I768" s="214"/>
      <c r="J768" s="214"/>
      <c r="K768" s="214"/>
      <c r="L768" s="214"/>
      <c r="M768" s="214"/>
      <c r="N768" s="214"/>
      <c r="O768" s="214"/>
      <c r="P768" s="214"/>
      <c r="Q768" s="214"/>
      <c r="R768" s="214"/>
      <c r="S768" s="214"/>
      <c r="T768" s="214"/>
      <c r="U768" s="214"/>
      <c r="V768" s="214"/>
      <c r="W768" s="214"/>
      <c r="X768" s="214"/>
      <c r="Y768" s="214"/>
      <c r="Z768" s="214"/>
      <c r="AA768" s="214"/>
      <c r="AB768" s="214"/>
      <c r="AC768" s="214"/>
      <c r="AD768" s="214"/>
      <c r="AE768" s="214"/>
      <c r="AF768" s="214"/>
      <c r="AG768" s="214"/>
      <c r="AH768" s="214"/>
      <c r="AI768" s="214"/>
      <c r="AJ768" s="214"/>
      <c r="AK768" s="214"/>
      <c r="AL768" s="214"/>
      <c r="AM768" s="214"/>
      <c r="AN768" s="214"/>
      <c r="AO768" s="214"/>
      <c r="AP768" s="214"/>
    </row>
    <row r="769" ht="14.25" customHeight="1">
      <c r="A769" s="214"/>
      <c r="B769" s="214"/>
      <c r="C769" s="214"/>
      <c r="D769" s="214"/>
      <c r="E769" s="214"/>
      <c r="F769" s="214"/>
      <c r="G769" s="214"/>
      <c r="H769" s="214"/>
      <c r="I769" s="214"/>
      <c r="J769" s="214"/>
      <c r="K769" s="214"/>
      <c r="L769" s="214"/>
      <c r="M769" s="214"/>
      <c r="N769" s="214"/>
      <c r="O769" s="214"/>
      <c r="P769" s="214"/>
      <c r="Q769" s="214"/>
      <c r="R769" s="214"/>
      <c r="S769" s="214"/>
      <c r="T769" s="214"/>
      <c r="U769" s="214"/>
      <c r="V769" s="214"/>
      <c r="W769" s="214"/>
      <c r="X769" s="214"/>
      <c r="Y769" s="214"/>
      <c r="Z769" s="214"/>
      <c r="AA769" s="214"/>
      <c r="AB769" s="214"/>
      <c r="AC769" s="214"/>
      <c r="AD769" s="214"/>
      <c r="AE769" s="214"/>
      <c r="AF769" s="214"/>
      <c r="AG769" s="214"/>
      <c r="AH769" s="214"/>
      <c r="AI769" s="214"/>
      <c r="AJ769" s="214"/>
      <c r="AK769" s="214"/>
      <c r="AL769" s="214"/>
      <c r="AM769" s="214"/>
      <c r="AN769" s="214"/>
      <c r="AO769" s="214"/>
      <c r="AP769" s="214"/>
    </row>
    <row r="770" ht="14.25" customHeight="1">
      <c r="A770" s="214"/>
      <c r="B770" s="214"/>
      <c r="C770" s="214"/>
      <c r="D770" s="214"/>
      <c r="E770" s="214"/>
      <c r="F770" s="214"/>
      <c r="G770" s="214"/>
      <c r="H770" s="214"/>
      <c r="I770" s="214"/>
      <c r="J770" s="214"/>
      <c r="K770" s="214"/>
      <c r="L770" s="214"/>
      <c r="M770" s="214"/>
      <c r="N770" s="214"/>
      <c r="O770" s="214"/>
      <c r="P770" s="214"/>
      <c r="Q770" s="214"/>
      <c r="R770" s="214"/>
      <c r="S770" s="214"/>
      <c r="T770" s="214"/>
      <c r="U770" s="214"/>
      <c r="V770" s="214"/>
      <c r="W770" s="214"/>
      <c r="X770" s="214"/>
      <c r="Y770" s="214"/>
      <c r="Z770" s="214"/>
      <c r="AA770" s="214"/>
      <c r="AB770" s="214"/>
      <c r="AC770" s="214"/>
      <c r="AD770" s="214"/>
      <c r="AE770" s="214"/>
      <c r="AF770" s="214"/>
      <c r="AG770" s="214"/>
      <c r="AH770" s="214"/>
      <c r="AI770" s="214"/>
      <c r="AJ770" s="214"/>
      <c r="AK770" s="214"/>
      <c r="AL770" s="214"/>
      <c r="AM770" s="214"/>
      <c r="AN770" s="214"/>
      <c r="AO770" s="214"/>
      <c r="AP770" s="214"/>
    </row>
    <row r="771" ht="14.25" customHeight="1">
      <c r="A771" s="214"/>
      <c r="B771" s="214"/>
      <c r="C771" s="214"/>
      <c r="D771" s="214"/>
      <c r="E771" s="214"/>
      <c r="F771" s="214"/>
      <c r="G771" s="214"/>
      <c r="H771" s="214"/>
      <c r="I771" s="214"/>
      <c r="J771" s="214"/>
      <c r="K771" s="214"/>
      <c r="L771" s="214"/>
      <c r="M771" s="214"/>
      <c r="N771" s="214"/>
      <c r="O771" s="214"/>
      <c r="P771" s="214"/>
      <c r="Q771" s="214"/>
      <c r="R771" s="214"/>
      <c r="S771" s="214"/>
      <c r="T771" s="214"/>
      <c r="U771" s="214"/>
      <c r="V771" s="214"/>
      <c r="W771" s="214"/>
      <c r="X771" s="214"/>
      <c r="Y771" s="214"/>
      <c r="Z771" s="214"/>
      <c r="AA771" s="214"/>
      <c r="AB771" s="214"/>
      <c r="AC771" s="214"/>
      <c r="AD771" s="214"/>
      <c r="AE771" s="214"/>
      <c r="AF771" s="214"/>
      <c r="AG771" s="214"/>
      <c r="AH771" s="214"/>
      <c r="AI771" s="214"/>
      <c r="AJ771" s="214"/>
      <c r="AK771" s="214"/>
      <c r="AL771" s="214"/>
      <c r="AM771" s="214"/>
      <c r="AN771" s="214"/>
      <c r="AO771" s="214"/>
      <c r="AP771" s="214"/>
    </row>
    <row r="772" ht="14.25" customHeight="1">
      <c r="A772" s="214"/>
      <c r="B772" s="214"/>
      <c r="C772" s="214"/>
      <c r="D772" s="214"/>
      <c r="E772" s="214"/>
      <c r="F772" s="214"/>
      <c r="G772" s="214"/>
      <c r="H772" s="214"/>
      <c r="I772" s="214"/>
      <c r="J772" s="214"/>
      <c r="K772" s="214"/>
      <c r="L772" s="214"/>
      <c r="M772" s="214"/>
      <c r="N772" s="214"/>
      <c r="O772" s="214"/>
      <c r="P772" s="214"/>
      <c r="Q772" s="214"/>
      <c r="R772" s="214"/>
      <c r="S772" s="214"/>
      <c r="T772" s="214"/>
      <c r="U772" s="214"/>
      <c r="V772" s="214"/>
      <c r="W772" s="214"/>
      <c r="X772" s="214"/>
      <c r="Y772" s="214"/>
      <c r="Z772" s="214"/>
      <c r="AA772" s="214"/>
      <c r="AB772" s="214"/>
      <c r="AC772" s="214"/>
      <c r="AD772" s="214"/>
      <c r="AE772" s="214"/>
      <c r="AF772" s="214"/>
      <c r="AG772" s="214"/>
      <c r="AH772" s="214"/>
      <c r="AI772" s="214"/>
      <c r="AJ772" s="214"/>
      <c r="AK772" s="214"/>
      <c r="AL772" s="214"/>
      <c r="AM772" s="214"/>
      <c r="AN772" s="214"/>
      <c r="AO772" s="214"/>
      <c r="AP772" s="214"/>
    </row>
    <row r="773" ht="14.25" customHeight="1">
      <c r="A773" s="214"/>
      <c r="B773" s="214"/>
      <c r="C773" s="214"/>
      <c r="D773" s="214"/>
      <c r="E773" s="214"/>
      <c r="F773" s="214"/>
      <c r="G773" s="214"/>
      <c r="H773" s="214"/>
      <c r="I773" s="214"/>
      <c r="J773" s="214"/>
      <c r="K773" s="214"/>
      <c r="L773" s="214"/>
      <c r="M773" s="214"/>
      <c r="N773" s="214"/>
      <c r="O773" s="214"/>
      <c r="P773" s="214"/>
      <c r="Q773" s="214"/>
      <c r="R773" s="214"/>
      <c r="S773" s="214"/>
      <c r="T773" s="214"/>
      <c r="U773" s="214"/>
      <c r="V773" s="214"/>
      <c r="W773" s="214"/>
      <c r="X773" s="214"/>
      <c r="Y773" s="214"/>
      <c r="Z773" s="214"/>
      <c r="AA773" s="214"/>
      <c r="AB773" s="214"/>
      <c r="AC773" s="214"/>
      <c r="AD773" s="214"/>
      <c r="AE773" s="214"/>
      <c r="AF773" s="214"/>
      <c r="AG773" s="214"/>
      <c r="AH773" s="214"/>
      <c r="AI773" s="214"/>
      <c r="AJ773" s="214"/>
      <c r="AK773" s="214"/>
      <c r="AL773" s="214"/>
      <c r="AM773" s="214"/>
      <c r="AN773" s="214"/>
      <c r="AO773" s="214"/>
      <c r="AP773" s="214"/>
    </row>
    <row r="774" ht="14.25" customHeight="1">
      <c r="A774" s="214"/>
      <c r="B774" s="214"/>
      <c r="C774" s="214"/>
      <c r="D774" s="214"/>
      <c r="E774" s="214"/>
      <c r="F774" s="214"/>
      <c r="G774" s="214"/>
      <c r="H774" s="214"/>
      <c r="I774" s="214"/>
      <c r="J774" s="214"/>
      <c r="K774" s="214"/>
      <c r="L774" s="214"/>
      <c r="M774" s="214"/>
      <c r="N774" s="214"/>
      <c r="O774" s="214"/>
      <c r="P774" s="214"/>
      <c r="Q774" s="214"/>
      <c r="R774" s="214"/>
      <c r="S774" s="214"/>
      <c r="T774" s="214"/>
      <c r="U774" s="214"/>
      <c r="V774" s="214"/>
      <c r="W774" s="214"/>
      <c r="X774" s="214"/>
      <c r="Y774" s="214"/>
      <c r="Z774" s="214"/>
      <c r="AA774" s="214"/>
      <c r="AB774" s="214"/>
      <c r="AC774" s="214"/>
      <c r="AD774" s="214"/>
      <c r="AE774" s="214"/>
      <c r="AF774" s="214"/>
      <c r="AG774" s="214"/>
      <c r="AH774" s="214"/>
      <c r="AI774" s="214"/>
      <c r="AJ774" s="214"/>
      <c r="AK774" s="214"/>
      <c r="AL774" s="214"/>
      <c r="AM774" s="214"/>
      <c r="AN774" s="214"/>
      <c r="AO774" s="214"/>
      <c r="AP774" s="214"/>
    </row>
    <row r="775" ht="14.25" customHeight="1">
      <c r="A775" s="214"/>
      <c r="B775" s="214"/>
      <c r="C775" s="214"/>
      <c r="D775" s="214"/>
      <c r="E775" s="214"/>
      <c r="F775" s="214"/>
      <c r="G775" s="214"/>
      <c r="H775" s="214"/>
      <c r="I775" s="214"/>
      <c r="J775" s="214"/>
      <c r="K775" s="214"/>
      <c r="L775" s="214"/>
      <c r="M775" s="214"/>
      <c r="N775" s="214"/>
      <c r="O775" s="214"/>
      <c r="P775" s="214"/>
      <c r="Q775" s="214"/>
      <c r="R775" s="214"/>
      <c r="S775" s="214"/>
      <c r="T775" s="214"/>
      <c r="U775" s="214"/>
      <c r="V775" s="214"/>
      <c r="W775" s="214"/>
      <c r="X775" s="214"/>
      <c r="Y775" s="214"/>
      <c r="Z775" s="214"/>
      <c r="AA775" s="214"/>
      <c r="AB775" s="214"/>
      <c r="AC775" s="214"/>
      <c r="AD775" s="214"/>
      <c r="AE775" s="214"/>
      <c r="AF775" s="214"/>
      <c r="AG775" s="214"/>
      <c r="AH775" s="214"/>
      <c r="AI775" s="214"/>
      <c r="AJ775" s="214"/>
      <c r="AK775" s="214"/>
      <c r="AL775" s="214"/>
      <c r="AM775" s="214"/>
      <c r="AN775" s="214"/>
      <c r="AO775" s="214"/>
      <c r="AP775" s="214"/>
    </row>
    <row r="776" ht="14.25" customHeight="1">
      <c r="A776" s="214"/>
      <c r="B776" s="214"/>
      <c r="C776" s="214"/>
      <c r="D776" s="214"/>
      <c r="E776" s="214"/>
      <c r="F776" s="214"/>
      <c r="G776" s="214"/>
      <c r="H776" s="214"/>
      <c r="I776" s="214"/>
      <c r="J776" s="214"/>
      <c r="K776" s="214"/>
      <c r="L776" s="214"/>
      <c r="M776" s="214"/>
      <c r="N776" s="214"/>
      <c r="O776" s="214"/>
      <c r="P776" s="214"/>
      <c r="Q776" s="214"/>
      <c r="R776" s="214"/>
      <c r="S776" s="214"/>
      <c r="T776" s="214"/>
      <c r="U776" s="214"/>
      <c r="V776" s="214"/>
      <c r="W776" s="214"/>
      <c r="X776" s="214"/>
      <c r="Y776" s="214"/>
      <c r="Z776" s="214"/>
      <c r="AA776" s="214"/>
      <c r="AB776" s="214"/>
      <c r="AC776" s="214"/>
      <c r="AD776" s="214"/>
      <c r="AE776" s="214"/>
      <c r="AF776" s="214"/>
      <c r="AG776" s="214"/>
      <c r="AH776" s="214"/>
      <c r="AI776" s="214"/>
      <c r="AJ776" s="214"/>
      <c r="AK776" s="214"/>
      <c r="AL776" s="214"/>
      <c r="AM776" s="214"/>
      <c r="AN776" s="214"/>
      <c r="AO776" s="214"/>
      <c r="AP776" s="214"/>
    </row>
    <row r="777" ht="14.25" customHeight="1">
      <c r="A777" s="214"/>
      <c r="B777" s="214"/>
      <c r="C777" s="214"/>
      <c r="D777" s="214"/>
      <c r="E777" s="214"/>
      <c r="F777" s="214"/>
      <c r="G777" s="214"/>
      <c r="H777" s="214"/>
      <c r="I777" s="214"/>
      <c r="J777" s="214"/>
      <c r="K777" s="214"/>
      <c r="L777" s="214"/>
      <c r="M777" s="214"/>
      <c r="N777" s="214"/>
      <c r="O777" s="214"/>
      <c r="P777" s="214"/>
      <c r="Q777" s="214"/>
      <c r="R777" s="214"/>
      <c r="S777" s="214"/>
      <c r="T777" s="214"/>
      <c r="U777" s="214"/>
      <c r="V777" s="214"/>
      <c r="W777" s="214"/>
      <c r="X777" s="214"/>
      <c r="Y777" s="214"/>
      <c r="Z777" s="214"/>
      <c r="AA777" s="214"/>
      <c r="AB777" s="214"/>
      <c r="AC777" s="214"/>
      <c r="AD777" s="214"/>
      <c r="AE777" s="214"/>
      <c r="AF777" s="214"/>
      <c r="AG777" s="214"/>
      <c r="AH777" s="214"/>
      <c r="AI777" s="214"/>
      <c r="AJ777" s="214"/>
      <c r="AK777" s="214"/>
      <c r="AL777" s="214"/>
      <c r="AM777" s="214"/>
      <c r="AN777" s="214"/>
      <c r="AO777" s="214"/>
      <c r="AP777" s="214"/>
    </row>
    <row r="778" ht="14.25" customHeight="1">
      <c r="A778" s="214"/>
      <c r="B778" s="214"/>
      <c r="C778" s="214"/>
      <c r="D778" s="214"/>
      <c r="E778" s="214"/>
      <c r="F778" s="214"/>
      <c r="G778" s="214"/>
      <c r="H778" s="214"/>
      <c r="I778" s="214"/>
      <c r="J778" s="214"/>
      <c r="K778" s="214"/>
      <c r="L778" s="214"/>
      <c r="M778" s="214"/>
      <c r="N778" s="214"/>
      <c r="O778" s="214"/>
      <c r="P778" s="214"/>
      <c r="Q778" s="214"/>
      <c r="R778" s="214"/>
      <c r="S778" s="214"/>
      <c r="T778" s="214"/>
      <c r="U778" s="214"/>
      <c r="V778" s="214"/>
      <c r="W778" s="214"/>
      <c r="X778" s="214"/>
      <c r="Y778" s="214"/>
      <c r="Z778" s="214"/>
      <c r="AA778" s="214"/>
      <c r="AB778" s="214"/>
      <c r="AC778" s="214"/>
      <c r="AD778" s="214"/>
      <c r="AE778" s="214"/>
      <c r="AF778" s="214"/>
      <c r="AG778" s="214"/>
      <c r="AH778" s="214"/>
      <c r="AI778" s="214"/>
      <c r="AJ778" s="214"/>
      <c r="AK778" s="214"/>
      <c r="AL778" s="214"/>
      <c r="AM778" s="214"/>
      <c r="AN778" s="214"/>
      <c r="AO778" s="214"/>
      <c r="AP778" s="214"/>
    </row>
    <row r="779" ht="14.25" customHeight="1">
      <c r="A779" s="214"/>
      <c r="B779" s="214"/>
      <c r="C779" s="214"/>
      <c r="D779" s="214"/>
      <c r="E779" s="214"/>
      <c r="F779" s="214"/>
      <c r="G779" s="214"/>
      <c r="H779" s="214"/>
      <c r="I779" s="214"/>
      <c r="J779" s="214"/>
      <c r="K779" s="214"/>
      <c r="L779" s="214"/>
      <c r="M779" s="214"/>
      <c r="N779" s="214"/>
      <c r="O779" s="214"/>
      <c r="P779" s="214"/>
      <c r="Q779" s="214"/>
      <c r="R779" s="214"/>
      <c r="S779" s="214"/>
      <c r="T779" s="214"/>
      <c r="U779" s="214"/>
      <c r="V779" s="214"/>
      <c r="W779" s="214"/>
      <c r="X779" s="214"/>
      <c r="Y779" s="214"/>
      <c r="Z779" s="214"/>
      <c r="AA779" s="214"/>
      <c r="AB779" s="214"/>
      <c r="AC779" s="214"/>
      <c r="AD779" s="214"/>
      <c r="AE779" s="214"/>
      <c r="AF779" s="214"/>
      <c r="AG779" s="214"/>
      <c r="AH779" s="214"/>
      <c r="AI779" s="214"/>
      <c r="AJ779" s="214"/>
      <c r="AK779" s="214"/>
      <c r="AL779" s="214"/>
      <c r="AM779" s="214"/>
      <c r="AN779" s="214"/>
      <c r="AO779" s="214"/>
      <c r="AP779" s="214"/>
    </row>
    <row r="780" ht="14.25" customHeight="1">
      <c r="A780" s="214"/>
      <c r="B780" s="214"/>
      <c r="C780" s="214"/>
      <c r="D780" s="214"/>
      <c r="E780" s="214"/>
      <c r="F780" s="214"/>
      <c r="G780" s="214"/>
      <c r="H780" s="214"/>
      <c r="I780" s="214"/>
      <c r="J780" s="214"/>
      <c r="K780" s="214"/>
      <c r="L780" s="214"/>
      <c r="M780" s="214"/>
      <c r="N780" s="214"/>
      <c r="O780" s="214"/>
      <c r="P780" s="214"/>
      <c r="Q780" s="214"/>
      <c r="R780" s="214"/>
      <c r="S780" s="214"/>
      <c r="T780" s="214"/>
      <c r="U780" s="214"/>
      <c r="V780" s="214"/>
      <c r="W780" s="214"/>
      <c r="X780" s="214"/>
      <c r="Y780" s="214"/>
      <c r="Z780" s="214"/>
      <c r="AA780" s="214"/>
      <c r="AB780" s="214"/>
      <c r="AC780" s="214"/>
      <c r="AD780" s="214"/>
      <c r="AE780" s="214"/>
      <c r="AF780" s="214"/>
      <c r="AG780" s="214"/>
      <c r="AH780" s="214"/>
      <c r="AI780" s="214"/>
      <c r="AJ780" s="214"/>
      <c r="AK780" s="214"/>
      <c r="AL780" s="214"/>
      <c r="AM780" s="214"/>
      <c r="AN780" s="214"/>
      <c r="AO780" s="214"/>
      <c r="AP780" s="214"/>
    </row>
    <row r="781" ht="14.25" customHeight="1">
      <c r="A781" s="214"/>
      <c r="B781" s="214"/>
      <c r="C781" s="214"/>
      <c r="D781" s="214"/>
      <c r="E781" s="214"/>
      <c r="F781" s="214"/>
      <c r="G781" s="214"/>
      <c r="H781" s="214"/>
      <c r="I781" s="214"/>
      <c r="J781" s="214"/>
      <c r="K781" s="214"/>
      <c r="L781" s="214"/>
      <c r="M781" s="214"/>
      <c r="N781" s="214"/>
      <c r="O781" s="214"/>
      <c r="P781" s="214"/>
      <c r="Q781" s="214"/>
      <c r="R781" s="214"/>
      <c r="S781" s="214"/>
      <c r="T781" s="214"/>
      <c r="U781" s="214"/>
      <c r="V781" s="214"/>
      <c r="W781" s="214"/>
      <c r="X781" s="214"/>
      <c r="Y781" s="214"/>
      <c r="Z781" s="214"/>
      <c r="AA781" s="214"/>
      <c r="AB781" s="214"/>
      <c r="AC781" s="214"/>
      <c r="AD781" s="214"/>
      <c r="AE781" s="214"/>
      <c r="AF781" s="214"/>
      <c r="AG781" s="214"/>
      <c r="AH781" s="214"/>
      <c r="AI781" s="214"/>
      <c r="AJ781" s="214"/>
      <c r="AK781" s="214"/>
      <c r="AL781" s="214"/>
      <c r="AM781" s="214"/>
      <c r="AN781" s="214"/>
      <c r="AO781" s="214"/>
      <c r="AP781" s="214"/>
    </row>
    <row r="782" ht="14.25" customHeight="1">
      <c r="A782" s="214"/>
      <c r="B782" s="214"/>
      <c r="C782" s="214"/>
      <c r="D782" s="214"/>
      <c r="E782" s="214"/>
      <c r="F782" s="214"/>
      <c r="G782" s="214"/>
      <c r="H782" s="214"/>
      <c r="I782" s="214"/>
      <c r="J782" s="214"/>
      <c r="K782" s="214"/>
      <c r="L782" s="214"/>
      <c r="M782" s="214"/>
      <c r="N782" s="214"/>
      <c r="O782" s="214"/>
      <c r="P782" s="214"/>
      <c r="Q782" s="214"/>
      <c r="R782" s="214"/>
      <c r="S782" s="214"/>
      <c r="T782" s="214"/>
      <c r="U782" s="214"/>
      <c r="V782" s="214"/>
      <c r="W782" s="214"/>
      <c r="X782" s="214"/>
      <c r="Y782" s="214"/>
      <c r="Z782" s="214"/>
      <c r="AA782" s="214"/>
      <c r="AB782" s="214"/>
      <c r="AC782" s="214"/>
      <c r="AD782" s="214"/>
      <c r="AE782" s="214"/>
      <c r="AF782" s="214"/>
      <c r="AG782" s="214"/>
      <c r="AH782" s="214"/>
      <c r="AI782" s="214"/>
      <c r="AJ782" s="214"/>
      <c r="AK782" s="214"/>
      <c r="AL782" s="214"/>
      <c r="AM782" s="214"/>
      <c r="AN782" s="214"/>
      <c r="AO782" s="214"/>
      <c r="AP782" s="214"/>
    </row>
    <row r="783" ht="14.25" customHeight="1">
      <c r="A783" s="214"/>
      <c r="B783" s="214"/>
      <c r="C783" s="214"/>
      <c r="D783" s="214"/>
      <c r="E783" s="214"/>
      <c r="F783" s="214"/>
      <c r="G783" s="214"/>
      <c r="H783" s="214"/>
      <c r="I783" s="214"/>
      <c r="J783" s="214"/>
      <c r="K783" s="214"/>
      <c r="L783" s="214"/>
      <c r="M783" s="214"/>
      <c r="N783" s="214"/>
      <c r="O783" s="214"/>
      <c r="P783" s="214"/>
      <c r="Q783" s="214"/>
      <c r="R783" s="214"/>
      <c r="S783" s="214"/>
      <c r="T783" s="214"/>
      <c r="U783" s="214"/>
      <c r="V783" s="214"/>
      <c r="W783" s="214"/>
      <c r="X783" s="214"/>
      <c r="Y783" s="214"/>
      <c r="Z783" s="214"/>
      <c r="AA783" s="214"/>
      <c r="AB783" s="214"/>
      <c r="AC783" s="214"/>
      <c r="AD783" s="214"/>
      <c r="AE783" s="214"/>
      <c r="AF783" s="214"/>
      <c r="AG783" s="214"/>
      <c r="AH783" s="214"/>
      <c r="AI783" s="214"/>
      <c r="AJ783" s="214"/>
      <c r="AK783" s="214"/>
      <c r="AL783" s="214"/>
      <c r="AM783" s="214"/>
      <c r="AN783" s="214"/>
      <c r="AO783" s="214"/>
      <c r="AP783" s="214"/>
    </row>
    <row r="784" ht="14.25" customHeight="1">
      <c r="A784" s="214"/>
      <c r="B784" s="214"/>
      <c r="C784" s="214"/>
      <c r="D784" s="214"/>
      <c r="E784" s="214"/>
      <c r="F784" s="214"/>
      <c r="G784" s="214"/>
      <c r="H784" s="214"/>
      <c r="I784" s="214"/>
      <c r="J784" s="214"/>
      <c r="K784" s="214"/>
      <c r="L784" s="214"/>
      <c r="M784" s="214"/>
      <c r="N784" s="214"/>
      <c r="O784" s="214"/>
      <c r="P784" s="214"/>
      <c r="Q784" s="214"/>
      <c r="R784" s="214"/>
      <c r="S784" s="214"/>
      <c r="T784" s="214"/>
      <c r="U784" s="214"/>
      <c r="V784" s="214"/>
      <c r="W784" s="214"/>
      <c r="X784" s="214"/>
      <c r="Y784" s="214"/>
      <c r="Z784" s="214"/>
      <c r="AA784" s="214"/>
      <c r="AB784" s="214"/>
      <c r="AC784" s="214"/>
      <c r="AD784" s="214"/>
      <c r="AE784" s="214"/>
      <c r="AF784" s="214"/>
      <c r="AG784" s="214"/>
      <c r="AH784" s="214"/>
      <c r="AI784" s="214"/>
      <c r="AJ784" s="214"/>
      <c r="AK784" s="214"/>
      <c r="AL784" s="214"/>
      <c r="AM784" s="214"/>
      <c r="AN784" s="214"/>
      <c r="AO784" s="214"/>
      <c r="AP784" s="214"/>
    </row>
    <row r="785" ht="14.25" customHeight="1">
      <c r="A785" s="214"/>
      <c r="B785" s="214"/>
      <c r="C785" s="214"/>
      <c r="D785" s="214"/>
      <c r="E785" s="214"/>
      <c r="F785" s="214"/>
      <c r="G785" s="214"/>
      <c r="H785" s="214"/>
      <c r="I785" s="214"/>
      <c r="J785" s="214"/>
      <c r="K785" s="214"/>
      <c r="L785" s="214"/>
      <c r="M785" s="214"/>
      <c r="N785" s="214"/>
      <c r="O785" s="214"/>
      <c r="P785" s="214"/>
      <c r="Q785" s="214"/>
      <c r="R785" s="214"/>
      <c r="S785" s="214"/>
      <c r="T785" s="214"/>
      <c r="U785" s="214"/>
      <c r="V785" s="214"/>
      <c r="W785" s="214"/>
      <c r="X785" s="214"/>
      <c r="Y785" s="214"/>
      <c r="Z785" s="214"/>
      <c r="AA785" s="214"/>
      <c r="AB785" s="214"/>
      <c r="AC785" s="214"/>
      <c r="AD785" s="214"/>
      <c r="AE785" s="214"/>
      <c r="AF785" s="214"/>
      <c r="AG785" s="214"/>
      <c r="AH785" s="214"/>
      <c r="AI785" s="214"/>
      <c r="AJ785" s="214"/>
      <c r="AK785" s="214"/>
      <c r="AL785" s="214"/>
      <c r="AM785" s="214"/>
      <c r="AN785" s="214"/>
      <c r="AO785" s="214"/>
      <c r="AP785" s="214"/>
    </row>
    <row r="786" ht="14.25" customHeight="1">
      <c r="A786" s="214"/>
      <c r="B786" s="214"/>
      <c r="C786" s="214"/>
      <c r="D786" s="214"/>
      <c r="E786" s="214"/>
      <c r="F786" s="214"/>
      <c r="G786" s="214"/>
      <c r="H786" s="214"/>
      <c r="I786" s="214"/>
      <c r="J786" s="214"/>
      <c r="K786" s="214"/>
      <c r="L786" s="214"/>
      <c r="M786" s="214"/>
      <c r="N786" s="214"/>
      <c r="O786" s="214"/>
      <c r="P786" s="214"/>
      <c r="Q786" s="214"/>
      <c r="R786" s="214"/>
      <c r="S786" s="214"/>
      <c r="T786" s="214"/>
      <c r="U786" s="214"/>
      <c r="V786" s="214"/>
      <c r="W786" s="214"/>
      <c r="X786" s="214"/>
      <c r="Y786" s="214"/>
      <c r="Z786" s="214"/>
      <c r="AA786" s="214"/>
      <c r="AB786" s="214"/>
      <c r="AC786" s="214"/>
      <c r="AD786" s="214"/>
      <c r="AE786" s="214"/>
      <c r="AF786" s="214"/>
      <c r="AG786" s="214"/>
      <c r="AH786" s="214"/>
      <c r="AI786" s="214"/>
      <c r="AJ786" s="214"/>
      <c r="AK786" s="214"/>
      <c r="AL786" s="214"/>
      <c r="AM786" s="214"/>
      <c r="AN786" s="214"/>
      <c r="AO786" s="214"/>
      <c r="AP786" s="214"/>
    </row>
    <row r="787" ht="14.25" customHeight="1">
      <c r="A787" s="214"/>
      <c r="B787" s="214"/>
      <c r="C787" s="214"/>
      <c r="D787" s="214"/>
      <c r="E787" s="214"/>
      <c r="F787" s="214"/>
      <c r="G787" s="214"/>
      <c r="H787" s="214"/>
      <c r="I787" s="214"/>
      <c r="J787" s="214"/>
      <c r="K787" s="214"/>
      <c r="L787" s="214"/>
      <c r="M787" s="214"/>
      <c r="N787" s="214"/>
      <c r="O787" s="214"/>
      <c r="P787" s="214"/>
      <c r="Q787" s="214"/>
      <c r="R787" s="214"/>
      <c r="S787" s="214"/>
      <c r="T787" s="214"/>
      <c r="U787" s="214"/>
      <c r="V787" s="214"/>
      <c r="W787" s="214"/>
      <c r="X787" s="214"/>
      <c r="Y787" s="214"/>
      <c r="Z787" s="214"/>
      <c r="AA787" s="214"/>
      <c r="AB787" s="214"/>
      <c r="AC787" s="214"/>
      <c r="AD787" s="214"/>
      <c r="AE787" s="214"/>
      <c r="AF787" s="214"/>
      <c r="AG787" s="214"/>
      <c r="AH787" s="214"/>
      <c r="AI787" s="214"/>
      <c r="AJ787" s="214"/>
      <c r="AK787" s="214"/>
      <c r="AL787" s="214"/>
      <c r="AM787" s="214"/>
      <c r="AN787" s="214"/>
      <c r="AO787" s="214"/>
      <c r="AP787" s="214"/>
    </row>
    <row r="788" ht="14.25" customHeight="1">
      <c r="A788" s="214"/>
      <c r="B788" s="214"/>
      <c r="C788" s="214"/>
      <c r="D788" s="214"/>
      <c r="E788" s="214"/>
      <c r="F788" s="214"/>
      <c r="G788" s="214"/>
      <c r="H788" s="214"/>
      <c r="I788" s="214"/>
      <c r="J788" s="214"/>
      <c r="K788" s="214"/>
      <c r="L788" s="214"/>
      <c r="M788" s="214"/>
      <c r="N788" s="214"/>
      <c r="O788" s="214"/>
      <c r="P788" s="214"/>
      <c r="Q788" s="214"/>
      <c r="R788" s="214"/>
      <c r="S788" s="214"/>
      <c r="T788" s="214"/>
      <c r="U788" s="214"/>
      <c r="V788" s="214"/>
      <c r="W788" s="214"/>
      <c r="X788" s="214"/>
      <c r="Y788" s="214"/>
      <c r="Z788" s="214"/>
      <c r="AA788" s="214"/>
      <c r="AB788" s="214"/>
      <c r="AC788" s="214"/>
      <c r="AD788" s="214"/>
      <c r="AE788" s="214"/>
      <c r="AF788" s="214"/>
      <c r="AG788" s="214"/>
      <c r="AH788" s="214"/>
      <c r="AI788" s="214"/>
      <c r="AJ788" s="214"/>
      <c r="AK788" s="214"/>
      <c r="AL788" s="214"/>
      <c r="AM788" s="214"/>
      <c r="AN788" s="214"/>
      <c r="AO788" s="214"/>
      <c r="AP788" s="214"/>
    </row>
    <row r="789" ht="14.25" customHeight="1">
      <c r="A789" s="214"/>
      <c r="B789" s="214"/>
      <c r="C789" s="214"/>
      <c r="D789" s="214"/>
      <c r="E789" s="214"/>
      <c r="F789" s="214"/>
      <c r="G789" s="214"/>
      <c r="H789" s="214"/>
      <c r="I789" s="214"/>
      <c r="J789" s="214"/>
      <c r="K789" s="214"/>
      <c r="L789" s="214"/>
      <c r="M789" s="214"/>
      <c r="N789" s="214"/>
      <c r="O789" s="214"/>
      <c r="P789" s="214"/>
      <c r="Q789" s="214"/>
      <c r="R789" s="214"/>
      <c r="S789" s="214"/>
      <c r="T789" s="214"/>
      <c r="U789" s="214"/>
      <c r="V789" s="214"/>
      <c r="W789" s="214"/>
      <c r="X789" s="214"/>
      <c r="Y789" s="214"/>
      <c r="Z789" s="214"/>
      <c r="AA789" s="214"/>
      <c r="AB789" s="214"/>
      <c r="AC789" s="214"/>
      <c r="AD789" s="214"/>
      <c r="AE789" s="214"/>
      <c r="AF789" s="214"/>
      <c r="AG789" s="214"/>
      <c r="AH789" s="214"/>
      <c r="AI789" s="214"/>
      <c r="AJ789" s="214"/>
      <c r="AK789" s="214"/>
      <c r="AL789" s="214"/>
      <c r="AM789" s="214"/>
      <c r="AN789" s="214"/>
      <c r="AO789" s="214"/>
      <c r="AP789" s="214"/>
    </row>
    <row r="790" ht="14.25" customHeight="1">
      <c r="A790" s="214"/>
      <c r="B790" s="214"/>
      <c r="C790" s="214"/>
      <c r="D790" s="214"/>
      <c r="E790" s="214"/>
      <c r="F790" s="214"/>
      <c r="G790" s="214"/>
      <c r="H790" s="214"/>
      <c r="I790" s="214"/>
      <c r="J790" s="214"/>
      <c r="K790" s="214"/>
      <c r="L790" s="214"/>
      <c r="M790" s="214"/>
      <c r="N790" s="214"/>
      <c r="O790" s="214"/>
      <c r="P790" s="214"/>
      <c r="Q790" s="214"/>
      <c r="R790" s="214"/>
      <c r="S790" s="214"/>
      <c r="T790" s="214"/>
      <c r="U790" s="214"/>
      <c r="V790" s="214"/>
      <c r="W790" s="214"/>
      <c r="X790" s="214"/>
      <c r="Y790" s="214"/>
      <c r="Z790" s="214"/>
      <c r="AA790" s="214"/>
      <c r="AB790" s="214"/>
      <c r="AC790" s="214"/>
      <c r="AD790" s="214"/>
      <c r="AE790" s="214"/>
      <c r="AF790" s="214"/>
      <c r="AG790" s="214"/>
      <c r="AH790" s="214"/>
      <c r="AI790" s="214"/>
      <c r="AJ790" s="214"/>
      <c r="AK790" s="214"/>
      <c r="AL790" s="214"/>
      <c r="AM790" s="214"/>
      <c r="AN790" s="214"/>
      <c r="AO790" s="214"/>
      <c r="AP790" s="214"/>
    </row>
    <row r="791" ht="14.25" customHeight="1">
      <c r="A791" s="214"/>
      <c r="B791" s="214"/>
      <c r="C791" s="214"/>
      <c r="D791" s="214"/>
      <c r="E791" s="214"/>
      <c r="F791" s="214"/>
      <c r="G791" s="214"/>
      <c r="H791" s="214"/>
      <c r="I791" s="214"/>
      <c r="J791" s="214"/>
      <c r="K791" s="214"/>
      <c r="L791" s="214"/>
      <c r="M791" s="214"/>
      <c r="N791" s="214"/>
      <c r="O791" s="214"/>
      <c r="P791" s="214"/>
      <c r="Q791" s="214"/>
      <c r="R791" s="214"/>
      <c r="S791" s="214"/>
      <c r="T791" s="214"/>
      <c r="U791" s="214"/>
      <c r="V791" s="214"/>
      <c r="W791" s="214"/>
      <c r="X791" s="214"/>
      <c r="Y791" s="214"/>
      <c r="Z791" s="214"/>
      <c r="AA791" s="214"/>
      <c r="AB791" s="214"/>
      <c r="AC791" s="214"/>
      <c r="AD791" s="214"/>
      <c r="AE791" s="214"/>
      <c r="AF791" s="214"/>
      <c r="AG791" s="214"/>
      <c r="AH791" s="214"/>
      <c r="AI791" s="214"/>
      <c r="AJ791" s="214"/>
      <c r="AK791" s="214"/>
      <c r="AL791" s="214"/>
      <c r="AM791" s="214"/>
      <c r="AN791" s="214"/>
      <c r="AO791" s="214"/>
      <c r="AP791" s="214"/>
    </row>
    <row r="792" ht="14.25" customHeight="1">
      <c r="A792" s="214"/>
      <c r="B792" s="214"/>
      <c r="C792" s="214"/>
      <c r="D792" s="214"/>
      <c r="E792" s="214"/>
      <c r="F792" s="214"/>
      <c r="G792" s="214"/>
      <c r="H792" s="214"/>
      <c r="I792" s="214"/>
      <c r="J792" s="214"/>
      <c r="K792" s="214"/>
      <c r="L792" s="214"/>
      <c r="M792" s="214"/>
      <c r="N792" s="214"/>
      <c r="O792" s="214"/>
      <c r="P792" s="214"/>
      <c r="Q792" s="214"/>
      <c r="R792" s="214"/>
      <c r="S792" s="214"/>
      <c r="T792" s="214"/>
      <c r="U792" s="214"/>
      <c r="V792" s="214"/>
      <c r="W792" s="214"/>
      <c r="X792" s="214"/>
      <c r="Y792" s="214"/>
      <c r="Z792" s="214"/>
      <c r="AA792" s="214"/>
      <c r="AB792" s="214"/>
      <c r="AC792" s="214"/>
      <c r="AD792" s="214"/>
      <c r="AE792" s="214"/>
      <c r="AF792" s="214"/>
      <c r="AG792" s="214"/>
      <c r="AH792" s="214"/>
      <c r="AI792" s="214"/>
      <c r="AJ792" s="214"/>
      <c r="AK792" s="214"/>
      <c r="AL792" s="214"/>
      <c r="AM792" s="214"/>
      <c r="AN792" s="214"/>
      <c r="AO792" s="214"/>
      <c r="AP792" s="214"/>
    </row>
    <row r="793" ht="14.25" customHeight="1">
      <c r="A793" s="214"/>
      <c r="B793" s="214"/>
      <c r="C793" s="214"/>
      <c r="D793" s="214"/>
      <c r="E793" s="214"/>
      <c r="F793" s="214"/>
      <c r="G793" s="214"/>
      <c r="H793" s="214"/>
      <c r="I793" s="214"/>
      <c r="J793" s="214"/>
      <c r="K793" s="214"/>
      <c r="L793" s="214"/>
      <c r="M793" s="214"/>
      <c r="N793" s="214"/>
      <c r="O793" s="214"/>
      <c r="P793" s="214"/>
      <c r="Q793" s="214"/>
      <c r="R793" s="214"/>
      <c r="S793" s="214"/>
      <c r="T793" s="214"/>
      <c r="U793" s="214"/>
      <c r="V793" s="214"/>
      <c r="W793" s="214"/>
      <c r="X793" s="214"/>
      <c r="Y793" s="214"/>
      <c r="Z793" s="214"/>
      <c r="AA793" s="214"/>
      <c r="AB793" s="214"/>
      <c r="AC793" s="214"/>
      <c r="AD793" s="214"/>
      <c r="AE793" s="214"/>
      <c r="AF793" s="214"/>
      <c r="AG793" s="214"/>
      <c r="AH793" s="214"/>
      <c r="AI793" s="214"/>
      <c r="AJ793" s="214"/>
      <c r="AK793" s="214"/>
      <c r="AL793" s="214"/>
      <c r="AM793" s="214"/>
      <c r="AN793" s="214"/>
      <c r="AO793" s="214"/>
      <c r="AP793" s="214"/>
    </row>
    <row r="794" ht="14.25" customHeight="1">
      <c r="A794" s="214"/>
      <c r="B794" s="214"/>
      <c r="C794" s="214"/>
      <c r="D794" s="214"/>
      <c r="E794" s="214"/>
      <c r="F794" s="214"/>
      <c r="G794" s="214"/>
      <c r="H794" s="214"/>
      <c r="I794" s="214"/>
      <c r="J794" s="214"/>
      <c r="K794" s="214"/>
      <c r="L794" s="214"/>
      <c r="M794" s="214"/>
      <c r="N794" s="214"/>
      <c r="O794" s="214"/>
      <c r="P794" s="214"/>
      <c r="Q794" s="214"/>
      <c r="R794" s="214"/>
      <c r="S794" s="214"/>
      <c r="T794" s="214"/>
      <c r="U794" s="214"/>
      <c r="V794" s="214"/>
      <c r="W794" s="214"/>
      <c r="X794" s="214"/>
      <c r="Y794" s="214"/>
      <c r="Z794" s="214"/>
      <c r="AA794" s="214"/>
      <c r="AB794" s="214"/>
      <c r="AC794" s="214"/>
      <c r="AD794" s="214"/>
      <c r="AE794" s="214"/>
      <c r="AF794" s="214"/>
      <c r="AG794" s="214"/>
      <c r="AH794" s="214"/>
      <c r="AI794" s="214"/>
      <c r="AJ794" s="214"/>
      <c r="AK794" s="214"/>
      <c r="AL794" s="214"/>
      <c r="AM794" s="214"/>
      <c r="AN794" s="214"/>
      <c r="AO794" s="214"/>
      <c r="AP794" s="214"/>
    </row>
    <row r="795" ht="14.25" customHeight="1">
      <c r="A795" s="214"/>
      <c r="B795" s="214"/>
      <c r="C795" s="214"/>
      <c r="D795" s="214"/>
      <c r="E795" s="214"/>
      <c r="F795" s="214"/>
      <c r="G795" s="214"/>
      <c r="H795" s="214"/>
      <c r="I795" s="214"/>
      <c r="J795" s="214"/>
      <c r="K795" s="214"/>
      <c r="L795" s="214"/>
      <c r="M795" s="214"/>
      <c r="N795" s="214"/>
      <c r="O795" s="214"/>
      <c r="P795" s="214"/>
      <c r="Q795" s="214"/>
      <c r="R795" s="214"/>
      <c r="S795" s="214"/>
      <c r="T795" s="214"/>
      <c r="U795" s="214"/>
      <c r="V795" s="214"/>
      <c r="W795" s="214"/>
      <c r="X795" s="214"/>
      <c r="Y795" s="214"/>
      <c r="Z795" s="214"/>
      <c r="AA795" s="214"/>
      <c r="AB795" s="214"/>
      <c r="AC795" s="214"/>
      <c r="AD795" s="214"/>
      <c r="AE795" s="214"/>
      <c r="AF795" s="214"/>
      <c r="AG795" s="214"/>
      <c r="AH795" s="214"/>
      <c r="AI795" s="214"/>
      <c r="AJ795" s="214"/>
      <c r="AK795" s="214"/>
      <c r="AL795" s="214"/>
      <c r="AM795" s="214"/>
      <c r="AN795" s="214"/>
      <c r="AO795" s="214"/>
      <c r="AP795" s="214"/>
    </row>
    <row r="796" ht="14.25" customHeight="1">
      <c r="A796" s="214"/>
      <c r="B796" s="214"/>
      <c r="C796" s="214"/>
      <c r="D796" s="214"/>
      <c r="E796" s="214"/>
      <c r="F796" s="214"/>
      <c r="G796" s="214"/>
      <c r="H796" s="214"/>
      <c r="I796" s="214"/>
      <c r="J796" s="214"/>
      <c r="K796" s="214"/>
      <c r="L796" s="214"/>
      <c r="M796" s="214"/>
      <c r="N796" s="214"/>
      <c r="O796" s="214"/>
      <c r="P796" s="214"/>
      <c r="Q796" s="214"/>
      <c r="R796" s="214"/>
      <c r="S796" s="214"/>
      <c r="T796" s="214"/>
      <c r="U796" s="214"/>
      <c r="V796" s="214"/>
      <c r="W796" s="214"/>
      <c r="X796" s="214"/>
      <c r="Y796" s="214"/>
      <c r="Z796" s="214"/>
      <c r="AA796" s="214"/>
      <c r="AB796" s="214"/>
      <c r="AC796" s="214"/>
      <c r="AD796" s="214"/>
      <c r="AE796" s="214"/>
      <c r="AF796" s="214"/>
      <c r="AG796" s="214"/>
      <c r="AH796" s="214"/>
      <c r="AI796" s="214"/>
      <c r="AJ796" s="214"/>
      <c r="AK796" s="214"/>
      <c r="AL796" s="214"/>
      <c r="AM796" s="214"/>
      <c r="AN796" s="214"/>
      <c r="AO796" s="214"/>
      <c r="AP796" s="214"/>
    </row>
    <row r="797" ht="14.25" customHeight="1">
      <c r="A797" s="214"/>
      <c r="B797" s="214"/>
      <c r="C797" s="214"/>
      <c r="D797" s="214"/>
      <c r="E797" s="214"/>
      <c r="F797" s="214"/>
      <c r="G797" s="214"/>
      <c r="H797" s="214"/>
      <c r="I797" s="214"/>
      <c r="J797" s="214"/>
      <c r="K797" s="214"/>
      <c r="L797" s="214"/>
      <c r="M797" s="214"/>
      <c r="N797" s="214"/>
      <c r="O797" s="214"/>
      <c r="P797" s="214"/>
      <c r="Q797" s="214"/>
      <c r="R797" s="214"/>
      <c r="S797" s="214"/>
      <c r="T797" s="214"/>
      <c r="U797" s="214"/>
      <c r="V797" s="214"/>
      <c r="W797" s="214"/>
      <c r="X797" s="214"/>
      <c r="Y797" s="214"/>
      <c r="Z797" s="214"/>
      <c r="AA797" s="214"/>
      <c r="AB797" s="214"/>
      <c r="AC797" s="214"/>
      <c r="AD797" s="214"/>
      <c r="AE797" s="214"/>
      <c r="AF797" s="214"/>
      <c r="AG797" s="214"/>
      <c r="AH797" s="214"/>
      <c r="AI797" s="214"/>
      <c r="AJ797" s="214"/>
      <c r="AK797" s="214"/>
      <c r="AL797" s="214"/>
      <c r="AM797" s="214"/>
      <c r="AN797" s="214"/>
      <c r="AO797" s="214"/>
      <c r="AP797" s="214"/>
    </row>
    <row r="798" ht="14.25" customHeight="1">
      <c r="A798" s="214"/>
      <c r="B798" s="214"/>
      <c r="C798" s="214"/>
      <c r="D798" s="214"/>
      <c r="E798" s="214"/>
      <c r="F798" s="214"/>
      <c r="G798" s="214"/>
      <c r="H798" s="214"/>
      <c r="I798" s="214"/>
      <c r="J798" s="214"/>
      <c r="K798" s="214"/>
      <c r="L798" s="214"/>
      <c r="M798" s="214"/>
      <c r="N798" s="214"/>
      <c r="O798" s="214"/>
      <c r="P798" s="214"/>
      <c r="Q798" s="214"/>
      <c r="R798" s="214"/>
      <c r="S798" s="214"/>
      <c r="T798" s="214"/>
      <c r="U798" s="214"/>
      <c r="V798" s="214"/>
      <c r="W798" s="214"/>
      <c r="X798" s="214"/>
      <c r="Y798" s="214"/>
      <c r="Z798" s="214"/>
      <c r="AA798" s="214"/>
      <c r="AB798" s="214"/>
      <c r="AC798" s="214"/>
      <c r="AD798" s="214"/>
      <c r="AE798" s="214"/>
      <c r="AF798" s="214"/>
      <c r="AG798" s="214"/>
      <c r="AH798" s="214"/>
      <c r="AI798" s="214"/>
      <c r="AJ798" s="214"/>
      <c r="AK798" s="214"/>
      <c r="AL798" s="214"/>
      <c r="AM798" s="214"/>
      <c r="AN798" s="214"/>
      <c r="AO798" s="214"/>
      <c r="AP798" s="214"/>
    </row>
    <row r="799" ht="14.25" customHeight="1">
      <c r="A799" s="214"/>
      <c r="B799" s="214"/>
      <c r="C799" s="214"/>
      <c r="D799" s="214"/>
      <c r="E799" s="214"/>
      <c r="F799" s="214"/>
      <c r="G799" s="214"/>
      <c r="H799" s="214"/>
      <c r="I799" s="214"/>
      <c r="J799" s="214"/>
      <c r="K799" s="214"/>
      <c r="L799" s="214"/>
      <c r="M799" s="214"/>
      <c r="N799" s="214"/>
      <c r="O799" s="214"/>
      <c r="P799" s="214"/>
      <c r="Q799" s="214"/>
      <c r="R799" s="214"/>
      <c r="S799" s="214"/>
      <c r="T799" s="214"/>
      <c r="U799" s="214"/>
      <c r="V799" s="214"/>
      <c r="W799" s="214"/>
      <c r="X799" s="214"/>
      <c r="Y799" s="214"/>
      <c r="Z799" s="214"/>
      <c r="AA799" s="214"/>
      <c r="AB799" s="214"/>
      <c r="AC799" s="214"/>
      <c r="AD799" s="214"/>
      <c r="AE799" s="214"/>
      <c r="AF799" s="214"/>
      <c r="AG799" s="214"/>
      <c r="AH799" s="214"/>
      <c r="AI799" s="214"/>
      <c r="AJ799" s="214"/>
      <c r="AK799" s="214"/>
      <c r="AL799" s="214"/>
      <c r="AM799" s="214"/>
      <c r="AN799" s="214"/>
      <c r="AO799" s="214"/>
      <c r="AP799" s="214"/>
    </row>
    <row r="800" ht="14.25" customHeight="1">
      <c r="A800" s="214"/>
      <c r="B800" s="214"/>
      <c r="C800" s="214"/>
      <c r="D800" s="214"/>
      <c r="E800" s="214"/>
      <c r="F800" s="214"/>
      <c r="G800" s="214"/>
      <c r="H800" s="214"/>
      <c r="I800" s="214"/>
      <c r="J800" s="214"/>
      <c r="K800" s="214"/>
      <c r="L800" s="214"/>
      <c r="M800" s="214"/>
      <c r="N800" s="214"/>
      <c r="O800" s="214"/>
      <c r="P800" s="214"/>
      <c r="Q800" s="214"/>
      <c r="R800" s="214"/>
      <c r="S800" s="214"/>
      <c r="T800" s="214"/>
      <c r="U800" s="214"/>
      <c r="V800" s="214"/>
      <c r="W800" s="214"/>
      <c r="X800" s="214"/>
      <c r="Y800" s="214"/>
      <c r="Z800" s="214"/>
      <c r="AA800" s="214"/>
      <c r="AB800" s="214"/>
      <c r="AC800" s="214"/>
      <c r="AD800" s="214"/>
      <c r="AE800" s="214"/>
      <c r="AF800" s="214"/>
      <c r="AG800" s="214"/>
      <c r="AH800" s="214"/>
      <c r="AI800" s="214"/>
      <c r="AJ800" s="214"/>
      <c r="AK800" s="214"/>
      <c r="AL800" s="214"/>
      <c r="AM800" s="214"/>
      <c r="AN800" s="214"/>
      <c r="AO800" s="214"/>
      <c r="AP800" s="214"/>
    </row>
    <row r="801" ht="14.25" customHeight="1">
      <c r="A801" s="214"/>
      <c r="B801" s="214"/>
      <c r="C801" s="214"/>
      <c r="D801" s="214"/>
      <c r="E801" s="214"/>
      <c r="F801" s="214"/>
      <c r="G801" s="214"/>
      <c r="H801" s="214"/>
      <c r="I801" s="214"/>
      <c r="J801" s="214"/>
      <c r="K801" s="214"/>
      <c r="L801" s="214"/>
      <c r="M801" s="214"/>
      <c r="N801" s="214"/>
      <c r="O801" s="214"/>
      <c r="P801" s="214"/>
      <c r="Q801" s="214"/>
      <c r="R801" s="214"/>
      <c r="S801" s="214"/>
      <c r="T801" s="214"/>
      <c r="U801" s="214"/>
      <c r="V801" s="214"/>
      <c r="W801" s="214"/>
      <c r="X801" s="214"/>
      <c r="Y801" s="214"/>
      <c r="Z801" s="214"/>
      <c r="AA801" s="214"/>
      <c r="AB801" s="214"/>
      <c r="AC801" s="214"/>
      <c r="AD801" s="214"/>
      <c r="AE801" s="214"/>
      <c r="AF801" s="214"/>
      <c r="AG801" s="214"/>
      <c r="AH801" s="214"/>
      <c r="AI801" s="214"/>
      <c r="AJ801" s="214"/>
      <c r="AK801" s="214"/>
      <c r="AL801" s="214"/>
      <c r="AM801" s="214"/>
      <c r="AN801" s="214"/>
      <c r="AO801" s="214"/>
      <c r="AP801" s="214"/>
    </row>
    <row r="802" ht="14.25" customHeight="1">
      <c r="A802" s="214"/>
      <c r="B802" s="214"/>
      <c r="C802" s="214"/>
      <c r="D802" s="214"/>
      <c r="E802" s="214"/>
      <c r="F802" s="214"/>
      <c r="G802" s="214"/>
      <c r="H802" s="214"/>
      <c r="I802" s="214"/>
      <c r="J802" s="214"/>
      <c r="K802" s="214"/>
      <c r="L802" s="214"/>
      <c r="M802" s="214"/>
      <c r="N802" s="214"/>
      <c r="O802" s="214"/>
      <c r="P802" s="214"/>
      <c r="Q802" s="214"/>
      <c r="R802" s="214"/>
      <c r="S802" s="214"/>
      <c r="T802" s="214"/>
      <c r="U802" s="214"/>
      <c r="V802" s="214"/>
      <c r="W802" s="214"/>
      <c r="X802" s="214"/>
      <c r="Y802" s="214"/>
      <c r="Z802" s="214"/>
      <c r="AA802" s="214"/>
      <c r="AB802" s="214"/>
      <c r="AC802" s="214"/>
      <c r="AD802" s="214"/>
      <c r="AE802" s="214"/>
      <c r="AF802" s="214"/>
      <c r="AG802" s="214"/>
      <c r="AH802" s="214"/>
      <c r="AI802" s="214"/>
      <c r="AJ802" s="214"/>
      <c r="AK802" s="214"/>
      <c r="AL802" s="214"/>
      <c r="AM802" s="214"/>
      <c r="AN802" s="214"/>
      <c r="AO802" s="214"/>
      <c r="AP802" s="214"/>
    </row>
    <row r="803" ht="14.25" customHeight="1">
      <c r="A803" s="214"/>
      <c r="B803" s="214"/>
      <c r="C803" s="214"/>
      <c r="D803" s="214"/>
      <c r="E803" s="214"/>
      <c r="F803" s="214"/>
      <c r="G803" s="214"/>
      <c r="H803" s="214"/>
      <c r="I803" s="214"/>
      <c r="J803" s="214"/>
      <c r="K803" s="214"/>
      <c r="L803" s="214"/>
      <c r="M803" s="214"/>
      <c r="N803" s="214"/>
      <c r="O803" s="214"/>
      <c r="P803" s="214"/>
      <c r="Q803" s="214"/>
      <c r="R803" s="214"/>
      <c r="S803" s="214"/>
      <c r="T803" s="214"/>
      <c r="U803" s="214"/>
      <c r="V803" s="214"/>
      <c r="W803" s="214"/>
      <c r="X803" s="214"/>
      <c r="Y803" s="214"/>
      <c r="Z803" s="214"/>
      <c r="AA803" s="214"/>
      <c r="AB803" s="214"/>
      <c r="AC803" s="214"/>
      <c r="AD803" s="214"/>
      <c r="AE803" s="214"/>
      <c r="AF803" s="214"/>
      <c r="AG803" s="214"/>
      <c r="AH803" s="214"/>
      <c r="AI803" s="214"/>
      <c r="AJ803" s="214"/>
      <c r="AK803" s="214"/>
      <c r="AL803" s="214"/>
      <c r="AM803" s="214"/>
      <c r="AN803" s="214"/>
      <c r="AO803" s="214"/>
      <c r="AP803" s="214"/>
    </row>
    <row r="804" ht="14.25" customHeight="1">
      <c r="A804" s="214"/>
      <c r="B804" s="214"/>
      <c r="C804" s="214"/>
      <c r="D804" s="214"/>
      <c r="E804" s="214"/>
      <c r="F804" s="214"/>
      <c r="G804" s="214"/>
      <c r="H804" s="214"/>
      <c r="I804" s="214"/>
      <c r="J804" s="214"/>
      <c r="K804" s="214"/>
      <c r="L804" s="214"/>
      <c r="M804" s="214"/>
      <c r="N804" s="214"/>
      <c r="O804" s="214"/>
      <c r="P804" s="214"/>
      <c r="Q804" s="214"/>
      <c r="R804" s="214"/>
      <c r="S804" s="214"/>
      <c r="T804" s="214"/>
      <c r="U804" s="214"/>
      <c r="V804" s="214"/>
      <c r="W804" s="214"/>
      <c r="X804" s="214"/>
      <c r="Y804" s="214"/>
      <c r="Z804" s="214"/>
      <c r="AA804" s="214"/>
      <c r="AB804" s="214"/>
      <c r="AC804" s="214"/>
      <c r="AD804" s="214"/>
      <c r="AE804" s="214"/>
      <c r="AF804" s="214"/>
      <c r="AG804" s="214"/>
      <c r="AH804" s="214"/>
      <c r="AI804" s="214"/>
      <c r="AJ804" s="214"/>
      <c r="AK804" s="214"/>
      <c r="AL804" s="214"/>
      <c r="AM804" s="214"/>
      <c r="AN804" s="214"/>
      <c r="AO804" s="214"/>
      <c r="AP804" s="214"/>
    </row>
    <row r="805" ht="14.25" customHeight="1">
      <c r="A805" s="214"/>
      <c r="B805" s="214"/>
      <c r="C805" s="214"/>
      <c r="D805" s="214"/>
      <c r="E805" s="214"/>
      <c r="F805" s="214"/>
      <c r="G805" s="214"/>
      <c r="H805" s="214"/>
      <c r="I805" s="214"/>
      <c r="J805" s="214"/>
      <c r="K805" s="214"/>
      <c r="L805" s="214"/>
      <c r="M805" s="214"/>
      <c r="N805" s="214"/>
      <c r="O805" s="214"/>
      <c r="P805" s="214"/>
      <c r="Q805" s="214"/>
      <c r="R805" s="214"/>
      <c r="S805" s="214"/>
      <c r="T805" s="214"/>
      <c r="U805" s="214"/>
      <c r="V805" s="214"/>
      <c r="W805" s="214"/>
      <c r="X805" s="214"/>
      <c r="Y805" s="214"/>
      <c r="Z805" s="214"/>
      <c r="AA805" s="214"/>
      <c r="AB805" s="214"/>
      <c r="AC805" s="214"/>
      <c r="AD805" s="214"/>
      <c r="AE805" s="214"/>
      <c r="AF805" s="214"/>
      <c r="AG805" s="214"/>
      <c r="AH805" s="214"/>
      <c r="AI805" s="214"/>
      <c r="AJ805" s="214"/>
      <c r="AK805" s="214"/>
      <c r="AL805" s="214"/>
      <c r="AM805" s="214"/>
      <c r="AN805" s="214"/>
      <c r="AO805" s="214"/>
      <c r="AP805" s="214"/>
    </row>
    <row r="806" ht="14.25" customHeight="1">
      <c r="A806" s="214"/>
      <c r="B806" s="214"/>
      <c r="C806" s="214"/>
      <c r="D806" s="214"/>
      <c r="E806" s="214"/>
      <c r="F806" s="214"/>
      <c r="G806" s="214"/>
      <c r="H806" s="214"/>
      <c r="I806" s="214"/>
      <c r="J806" s="214"/>
      <c r="K806" s="214"/>
      <c r="L806" s="214"/>
      <c r="M806" s="214"/>
      <c r="N806" s="214"/>
      <c r="O806" s="214"/>
      <c r="P806" s="214"/>
      <c r="Q806" s="214"/>
      <c r="R806" s="214"/>
      <c r="S806" s="214"/>
      <c r="T806" s="214"/>
      <c r="U806" s="214"/>
      <c r="V806" s="214"/>
      <c r="W806" s="214"/>
      <c r="X806" s="214"/>
      <c r="Y806" s="214"/>
      <c r="Z806" s="214"/>
      <c r="AA806" s="214"/>
      <c r="AB806" s="214"/>
      <c r="AC806" s="214"/>
      <c r="AD806" s="214"/>
      <c r="AE806" s="214"/>
      <c r="AF806" s="214"/>
      <c r="AG806" s="214"/>
      <c r="AH806" s="214"/>
      <c r="AI806" s="214"/>
      <c r="AJ806" s="214"/>
      <c r="AK806" s="214"/>
      <c r="AL806" s="214"/>
      <c r="AM806" s="214"/>
      <c r="AN806" s="214"/>
      <c r="AO806" s="214"/>
      <c r="AP806" s="214"/>
    </row>
    <row r="807" ht="14.25" customHeight="1">
      <c r="A807" s="214"/>
      <c r="B807" s="214"/>
      <c r="C807" s="214"/>
      <c r="D807" s="214"/>
      <c r="E807" s="214"/>
      <c r="F807" s="214"/>
      <c r="G807" s="214"/>
      <c r="H807" s="214"/>
      <c r="I807" s="214"/>
      <c r="J807" s="214"/>
      <c r="K807" s="214"/>
      <c r="L807" s="214"/>
      <c r="M807" s="214"/>
      <c r="N807" s="214"/>
      <c r="O807" s="214"/>
      <c r="P807" s="214"/>
      <c r="Q807" s="214"/>
      <c r="R807" s="214"/>
      <c r="S807" s="214"/>
      <c r="T807" s="214"/>
      <c r="U807" s="214"/>
      <c r="V807" s="214"/>
      <c r="W807" s="214"/>
      <c r="X807" s="214"/>
      <c r="Y807" s="214"/>
      <c r="Z807" s="214"/>
      <c r="AA807" s="214"/>
      <c r="AB807" s="214"/>
      <c r="AC807" s="214"/>
      <c r="AD807" s="214"/>
      <c r="AE807" s="214"/>
      <c r="AF807" s="214"/>
      <c r="AG807" s="214"/>
      <c r="AH807" s="214"/>
      <c r="AI807" s="214"/>
      <c r="AJ807" s="214"/>
      <c r="AK807" s="214"/>
      <c r="AL807" s="214"/>
      <c r="AM807" s="214"/>
      <c r="AN807" s="214"/>
      <c r="AO807" s="214"/>
      <c r="AP807" s="214"/>
    </row>
    <row r="808" ht="14.25" customHeight="1">
      <c r="A808" s="214"/>
      <c r="B808" s="214"/>
      <c r="C808" s="214"/>
      <c r="D808" s="214"/>
      <c r="E808" s="214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214"/>
      <c r="T808" s="214"/>
      <c r="U808" s="214"/>
      <c r="V808" s="214"/>
      <c r="W808" s="214"/>
      <c r="X808" s="214"/>
      <c r="Y808" s="214"/>
      <c r="Z808" s="214"/>
      <c r="AA808" s="214"/>
      <c r="AB808" s="214"/>
      <c r="AC808" s="214"/>
      <c r="AD808" s="214"/>
      <c r="AE808" s="214"/>
      <c r="AF808" s="214"/>
      <c r="AG808" s="214"/>
      <c r="AH808" s="214"/>
      <c r="AI808" s="214"/>
      <c r="AJ808" s="214"/>
      <c r="AK808" s="214"/>
      <c r="AL808" s="214"/>
      <c r="AM808" s="214"/>
      <c r="AN808" s="214"/>
      <c r="AO808" s="214"/>
      <c r="AP808" s="214"/>
    </row>
    <row r="809" ht="14.25" customHeight="1">
      <c r="A809" s="214"/>
      <c r="B809" s="214"/>
      <c r="C809" s="214"/>
      <c r="D809" s="214"/>
      <c r="E809" s="214"/>
      <c r="F809" s="214"/>
      <c r="G809" s="214"/>
      <c r="H809" s="214"/>
      <c r="I809" s="214"/>
      <c r="J809" s="214"/>
      <c r="K809" s="214"/>
      <c r="L809" s="214"/>
      <c r="M809" s="214"/>
      <c r="N809" s="214"/>
      <c r="O809" s="214"/>
      <c r="P809" s="214"/>
      <c r="Q809" s="214"/>
      <c r="R809" s="214"/>
      <c r="S809" s="214"/>
      <c r="T809" s="214"/>
      <c r="U809" s="214"/>
      <c r="V809" s="214"/>
      <c r="W809" s="214"/>
      <c r="X809" s="214"/>
      <c r="Y809" s="214"/>
      <c r="Z809" s="214"/>
      <c r="AA809" s="214"/>
      <c r="AB809" s="214"/>
      <c r="AC809" s="214"/>
      <c r="AD809" s="214"/>
      <c r="AE809" s="214"/>
      <c r="AF809" s="214"/>
      <c r="AG809" s="214"/>
      <c r="AH809" s="214"/>
      <c r="AI809" s="214"/>
      <c r="AJ809" s="214"/>
      <c r="AK809" s="214"/>
      <c r="AL809" s="214"/>
      <c r="AM809" s="214"/>
      <c r="AN809" s="214"/>
      <c r="AO809" s="214"/>
      <c r="AP809" s="214"/>
    </row>
    <row r="810" ht="14.25" customHeight="1">
      <c r="A810" s="214"/>
      <c r="B810" s="214"/>
      <c r="C810" s="214"/>
      <c r="D810" s="214"/>
      <c r="E810" s="214"/>
      <c r="F810" s="214"/>
      <c r="G810" s="214"/>
      <c r="H810" s="214"/>
      <c r="I810" s="214"/>
      <c r="J810" s="214"/>
      <c r="K810" s="214"/>
      <c r="L810" s="214"/>
      <c r="M810" s="214"/>
      <c r="N810" s="214"/>
      <c r="O810" s="214"/>
      <c r="P810" s="214"/>
      <c r="Q810" s="214"/>
      <c r="R810" s="214"/>
      <c r="S810" s="214"/>
      <c r="T810" s="214"/>
      <c r="U810" s="214"/>
      <c r="V810" s="214"/>
      <c r="W810" s="214"/>
      <c r="X810" s="214"/>
      <c r="Y810" s="214"/>
      <c r="Z810" s="214"/>
      <c r="AA810" s="214"/>
      <c r="AB810" s="214"/>
      <c r="AC810" s="214"/>
      <c r="AD810" s="214"/>
      <c r="AE810" s="214"/>
      <c r="AF810" s="214"/>
      <c r="AG810" s="214"/>
      <c r="AH810" s="214"/>
      <c r="AI810" s="214"/>
      <c r="AJ810" s="214"/>
      <c r="AK810" s="214"/>
      <c r="AL810" s="214"/>
      <c r="AM810" s="214"/>
      <c r="AN810" s="214"/>
      <c r="AO810" s="214"/>
      <c r="AP810" s="214"/>
    </row>
    <row r="811" ht="14.25" customHeight="1">
      <c r="A811" s="214"/>
      <c r="B811" s="214"/>
      <c r="C811" s="214"/>
      <c r="D811" s="214"/>
      <c r="E811" s="214"/>
      <c r="F811" s="214"/>
      <c r="G811" s="214"/>
      <c r="H811" s="214"/>
      <c r="I811" s="214"/>
      <c r="J811" s="214"/>
      <c r="K811" s="214"/>
      <c r="L811" s="214"/>
      <c r="M811" s="214"/>
      <c r="N811" s="214"/>
      <c r="O811" s="214"/>
      <c r="P811" s="214"/>
      <c r="Q811" s="214"/>
      <c r="R811" s="214"/>
      <c r="S811" s="214"/>
      <c r="T811" s="214"/>
      <c r="U811" s="214"/>
      <c r="V811" s="214"/>
      <c r="W811" s="214"/>
      <c r="X811" s="214"/>
      <c r="Y811" s="214"/>
      <c r="Z811" s="214"/>
      <c r="AA811" s="214"/>
      <c r="AB811" s="214"/>
      <c r="AC811" s="214"/>
      <c r="AD811" s="214"/>
      <c r="AE811" s="214"/>
      <c r="AF811" s="214"/>
      <c r="AG811" s="214"/>
      <c r="AH811" s="214"/>
      <c r="AI811" s="214"/>
      <c r="AJ811" s="214"/>
      <c r="AK811" s="214"/>
      <c r="AL811" s="214"/>
      <c r="AM811" s="214"/>
      <c r="AN811" s="214"/>
      <c r="AO811" s="214"/>
      <c r="AP811" s="214"/>
    </row>
    <row r="812" ht="14.25" customHeight="1">
      <c r="A812" s="214"/>
      <c r="B812" s="214"/>
      <c r="C812" s="214"/>
      <c r="D812" s="214"/>
      <c r="E812" s="214"/>
      <c r="F812" s="214"/>
      <c r="G812" s="214"/>
      <c r="H812" s="214"/>
      <c r="I812" s="214"/>
      <c r="J812" s="214"/>
      <c r="K812" s="214"/>
      <c r="L812" s="214"/>
      <c r="M812" s="214"/>
      <c r="N812" s="214"/>
      <c r="O812" s="214"/>
      <c r="P812" s="214"/>
      <c r="Q812" s="214"/>
      <c r="R812" s="214"/>
      <c r="S812" s="214"/>
      <c r="T812" s="214"/>
      <c r="U812" s="214"/>
      <c r="V812" s="214"/>
      <c r="W812" s="214"/>
      <c r="X812" s="214"/>
      <c r="Y812" s="214"/>
      <c r="Z812" s="214"/>
      <c r="AA812" s="214"/>
      <c r="AB812" s="214"/>
      <c r="AC812" s="214"/>
      <c r="AD812" s="214"/>
      <c r="AE812" s="214"/>
      <c r="AF812" s="214"/>
      <c r="AG812" s="214"/>
      <c r="AH812" s="214"/>
      <c r="AI812" s="214"/>
      <c r="AJ812" s="214"/>
      <c r="AK812" s="214"/>
      <c r="AL812" s="214"/>
      <c r="AM812" s="214"/>
      <c r="AN812" s="214"/>
      <c r="AO812" s="214"/>
      <c r="AP812" s="214"/>
    </row>
    <row r="813" ht="14.25" customHeight="1">
      <c r="A813" s="214"/>
      <c r="B813" s="214"/>
      <c r="C813" s="214"/>
      <c r="D813" s="214"/>
      <c r="E813" s="214"/>
      <c r="F813" s="214"/>
      <c r="G813" s="214"/>
      <c r="H813" s="214"/>
      <c r="I813" s="214"/>
      <c r="J813" s="214"/>
      <c r="K813" s="214"/>
      <c r="L813" s="214"/>
      <c r="M813" s="214"/>
      <c r="N813" s="214"/>
      <c r="O813" s="214"/>
      <c r="P813" s="214"/>
      <c r="Q813" s="214"/>
      <c r="R813" s="214"/>
      <c r="S813" s="214"/>
      <c r="T813" s="214"/>
      <c r="U813" s="214"/>
      <c r="V813" s="214"/>
      <c r="W813" s="214"/>
      <c r="X813" s="214"/>
      <c r="Y813" s="214"/>
      <c r="Z813" s="214"/>
      <c r="AA813" s="214"/>
      <c r="AB813" s="214"/>
      <c r="AC813" s="214"/>
      <c r="AD813" s="214"/>
      <c r="AE813" s="214"/>
      <c r="AF813" s="214"/>
      <c r="AG813" s="214"/>
      <c r="AH813" s="214"/>
      <c r="AI813" s="214"/>
      <c r="AJ813" s="214"/>
      <c r="AK813" s="214"/>
      <c r="AL813" s="214"/>
      <c r="AM813" s="214"/>
      <c r="AN813" s="214"/>
      <c r="AO813" s="214"/>
      <c r="AP813" s="214"/>
    </row>
    <row r="814" ht="14.25" customHeight="1">
      <c r="A814" s="214"/>
      <c r="B814" s="214"/>
      <c r="C814" s="214"/>
      <c r="D814" s="214"/>
      <c r="E814" s="214"/>
      <c r="F814" s="214"/>
      <c r="G814" s="214"/>
      <c r="H814" s="214"/>
      <c r="I814" s="214"/>
      <c r="J814" s="214"/>
      <c r="K814" s="214"/>
      <c r="L814" s="214"/>
      <c r="M814" s="214"/>
      <c r="N814" s="214"/>
      <c r="O814" s="214"/>
      <c r="P814" s="214"/>
      <c r="Q814" s="214"/>
      <c r="R814" s="214"/>
      <c r="S814" s="214"/>
      <c r="T814" s="214"/>
      <c r="U814" s="214"/>
      <c r="V814" s="214"/>
      <c r="W814" s="214"/>
      <c r="X814" s="214"/>
      <c r="Y814" s="214"/>
      <c r="Z814" s="214"/>
      <c r="AA814" s="214"/>
      <c r="AB814" s="214"/>
      <c r="AC814" s="214"/>
      <c r="AD814" s="214"/>
      <c r="AE814" s="214"/>
      <c r="AF814" s="214"/>
      <c r="AG814" s="214"/>
      <c r="AH814" s="214"/>
      <c r="AI814" s="214"/>
      <c r="AJ814" s="214"/>
      <c r="AK814" s="214"/>
      <c r="AL814" s="214"/>
      <c r="AM814" s="214"/>
      <c r="AN814" s="214"/>
      <c r="AO814" s="214"/>
      <c r="AP814" s="214"/>
    </row>
    <row r="815" ht="14.25" customHeight="1">
      <c r="A815" s="214"/>
      <c r="B815" s="214"/>
      <c r="C815" s="214"/>
      <c r="D815" s="214"/>
      <c r="E815" s="214"/>
      <c r="F815" s="214"/>
      <c r="G815" s="214"/>
      <c r="H815" s="214"/>
      <c r="I815" s="214"/>
      <c r="J815" s="214"/>
      <c r="K815" s="214"/>
      <c r="L815" s="214"/>
      <c r="M815" s="214"/>
      <c r="N815" s="214"/>
      <c r="O815" s="214"/>
      <c r="P815" s="214"/>
      <c r="Q815" s="214"/>
      <c r="R815" s="214"/>
      <c r="S815" s="214"/>
      <c r="T815" s="214"/>
      <c r="U815" s="214"/>
      <c r="V815" s="214"/>
      <c r="W815" s="214"/>
      <c r="X815" s="214"/>
      <c r="Y815" s="214"/>
      <c r="Z815" s="214"/>
      <c r="AA815" s="214"/>
      <c r="AB815" s="214"/>
      <c r="AC815" s="214"/>
      <c r="AD815" s="214"/>
      <c r="AE815" s="214"/>
      <c r="AF815" s="214"/>
      <c r="AG815" s="214"/>
      <c r="AH815" s="214"/>
      <c r="AI815" s="214"/>
      <c r="AJ815" s="214"/>
      <c r="AK815" s="214"/>
      <c r="AL815" s="214"/>
      <c r="AM815" s="214"/>
      <c r="AN815" s="214"/>
      <c r="AO815" s="214"/>
      <c r="AP815" s="214"/>
    </row>
    <row r="816" ht="14.25" customHeight="1">
      <c r="A816" s="214"/>
      <c r="B816" s="214"/>
      <c r="C816" s="214"/>
      <c r="D816" s="214"/>
      <c r="E816" s="214"/>
      <c r="F816" s="214"/>
      <c r="G816" s="214"/>
      <c r="H816" s="214"/>
      <c r="I816" s="214"/>
      <c r="J816" s="214"/>
      <c r="K816" s="214"/>
      <c r="L816" s="214"/>
      <c r="M816" s="214"/>
      <c r="N816" s="214"/>
      <c r="O816" s="214"/>
      <c r="P816" s="214"/>
      <c r="Q816" s="214"/>
      <c r="R816" s="214"/>
      <c r="S816" s="214"/>
      <c r="T816" s="214"/>
      <c r="U816" s="214"/>
      <c r="V816" s="214"/>
      <c r="W816" s="214"/>
      <c r="X816" s="214"/>
      <c r="Y816" s="214"/>
      <c r="Z816" s="214"/>
      <c r="AA816" s="214"/>
      <c r="AB816" s="214"/>
      <c r="AC816" s="214"/>
      <c r="AD816" s="214"/>
      <c r="AE816" s="214"/>
      <c r="AF816" s="214"/>
      <c r="AG816" s="214"/>
      <c r="AH816" s="214"/>
      <c r="AI816" s="214"/>
      <c r="AJ816" s="214"/>
      <c r="AK816" s="214"/>
      <c r="AL816" s="214"/>
      <c r="AM816" s="214"/>
      <c r="AN816" s="214"/>
      <c r="AO816" s="214"/>
      <c r="AP816" s="214"/>
    </row>
    <row r="817" ht="14.25" customHeight="1">
      <c r="A817" s="214"/>
      <c r="B817" s="214"/>
      <c r="C817" s="214"/>
      <c r="D817" s="214"/>
      <c r="E817" s="214"/>
      <c r="F817" s="214"/>
      <c r="G817" s="214"/>
      <c r="H817" s="214"/>
      <c r="I817" s="214"/>
      <c r="J817" s="214"/>
      <c r="K817" s="214"/>
      <c r="L817" s="214"/>
      <c r="M817" s="214"/>
      <c r="N817" s="214"/>
      <c r="O817" s="214"/>
      <c r="P817" s="214"/>
      <c r="Q817" s="214"/>
      <c r="R817" s="214"/>
      <c r="S817" s="214"/>
      <c r="T817" s="214"/>
      <c r="U817" s="214"/>
      <c r="V817" s="214"/>
      <c r="W817" s="214"/>
      <c r="X817" s="214"/>
      <c r="Y817" s="214"/>
      <c r="Z817" s="214"/>
      <c r="AA817" s="214"/>
      <c r="AB817" s="214"/>
      <c r="AC817" s="214"/>
      <c r="AD817" s="214"/>
      <c r="AE817" s="214"/>
      <c r="AF817" s="214"/>
      <c r="AG817" s="214"/>
      <c r="AH817" s="214"/>
      <c r="AI817" s="214"/>
      <c r="AJ817" s="214"/>
      <c r="AK817" s="214"/>
      <c r="AL817" s="214"/>
      <c r="AM817" s="214"/>
      <c r="AN817" s="214"/>
      <c r="AO817" s="214"/>
      <c r="AP817" s="214"/>
    </row>
    <row r="818" ht="14.25" customHeight="1">
      <c r="A818" s="214"/>
      <c r="B818" s="214"/>
      <c r="C818" s="214"/>
      <c r="D818" s="214"/>
      <c r="E818" s="214"/>
      <c r="F818" s="214"/>
      <c r="G818" s="214"/>
      <c r="H818" s="214"/>
      <c r="I818" s="214"/>
      <c r="J818" s="214"/>
      <c r="K818" s="214"/>
      <c r="L818" s="214"/>
      <c r="M818" s="214"/>
      <c r="N818" s="214"/>
      <c r="O818" s="214"/>
      <c r="P818" s="214"/>
      <c r="Q818" s="214"/>
      <c r="R818" s="214"/>
      <c r="S818" s="214"/>
      <c r="T818" s="214"/>
      <c r="U818" s="214"/>
      <c r="V818" s="214"/>
      <c r="W818" s="214"/>
      <c r="X818" s="214"/>
      <c r="Y818" s="214"/>
      <c r="Z818" s="214"/>
      <c r="AA818" s="214"/>
      <c r="AB818" s="214"/>
      <c r="AC818" s="214"/>
      <c r="AD818" s="214"/>
      <c r="AE818" s="214"/>
      <c r="AF818" s="214"/>
      <c r="AG818" s="214"/>
      <c r="AH818" s="214"/>
      <c r="AI818" s="214"/>
      <c r="AJ818" s="214"/>
      <c r="AK818" s="214"/>
      <c r="AL818" s="214"/>
      <c r="AM818" s="214"/>
      <c r="AN818" s="214"/>
      <c r="AO818" s="214"/>
      <c r="AP818" s="214"/>
    </row>
    <row r="819" ht="14.25" customHeight="1">
      <c r="A819" s="214"/>
      <c r="B819" s="214"/>
      <c r="C819" s="214"/>
      <c r="D819" s="214"/>
      <c r="E819" s="214"/>
      <c r="F819" s="214"/>
      <c r="G819" s="214"/>
      <c r="H819" s="214"/>
      <c r="I819" s="214"/>
      <c r="J819" s="214"/>
      <c r="K819" s="214"/>
      <c r="L819" s="214"/>
      <c r="M819" s="214"/>
      <c r="N819" s="214"/>
      <c r="O819" s="214"/>
      <c r="P819" s="214"/>
      <c r="Q819" s="214"/>
      <c r="R819" s="214"/>
      <c r="S819" s="214"/>
      <c r="T819" s="214"/>
      <c r="U819" s="214"/>
      <c r="V819" s="214"/>
      <c r="W819" s="214"/>
      <c r="X819" s="214"/>
      <c r="Y819" s="214"/>
      <c r="Z819" s="214"/>
      <c r="AA819" s="214"/>
      <c r="AB819" s="214"/>
      <c r="AC819" s="214"/>
      <c r="AD819" s="214"/>
      <c r="AE819" s="214"/>
      <c r="AF819" s="214"/>
      <c r="AG819" s="214"/>
      <c r="AH819" s="214"/>
      <c r="AI819" s="214"/>
      <c r="AJ819" s="214"/>
      <c r="AK819" s="214"/>
      <c r="AL819" s="214"/>
      <c r="AM819" s="214"/>
      <c r="AN819" s="214"/>
      <c r="AO819" s="214"/>
      <c r="AP819" s="214"/>
    </row>
    <row r="820" ht="14.25" customHeight="1">
      <c r="A820" s="214"/>
      <c r="B820" s="214"/>
      <c r="C820" s="214"/>
      <c r="D820" s="214"/>
      <c r="E820" s="214"/>
      <c r="F820" s="214"/>
      <c r="G820" s="214"/>
      <c r="H820" s="214"/>
      <c r="I820" s="214"/>
      <c r="J820" s="214"/>
      <c r="K820" s="214"/>
      <c r="L820" s="214"/>
      <c r="M820" s="214"/>
      <c r="N820" s="214"/>
      <c r="O820" s="214"/>
      <c r="P820" s="214"/>
      <c r="Q820" s="214"/>
      <c r="R820" s="214"/>
      <c r="S820" s="214"/>
      <c r="T820" s="214"/>
      <c r="U820" s="214"/>
      <c r="V820" s="214"/>
      <c r="W820" s="214"/>
      <c r="X820" s="214"/>
      <c r="Y820" s="214"/>
      <c r="Z820" s="214"/>
      <c r="AA820" s="214"/>
      <c r="AB820" s="214"/>
      <c r="AC820" s="214"/>
      <c r="AD820" s="214"/>
      <c r="AE820" s="214"/>
      <c r="AF820" s="214"/>
      <c r="AG820" s="214"/>
      <c r="AH820" s="214"/>
      <c r="AI820" s="214"/>
      <c r="AJ820" s="214"/>
      <c r="AK820" s="214"/>
      <c r="AL820" s="214"/>
      <c r="AM820" s="214"/>
      <c r="AN820" s="214"/>
      <c r="AO820" s="214"/>
      <c r="AP820" s="214"/>
    </row>
    <row r="821" ht="14.25" customHeight="1">
      <c r="A821" s="214"/>
      <c r="B821" s="214"/>
      <c r="C821" s="214"/>
      <c r="D821" s="214"/>
      <c r="E821" s="214"/>
      <c r="F821" s="214"/>
      <c r="G821" s="214"/>
      <c r="H821" s="214"/>
      <c r="I821" s="214"/>
      <c r="J821" s="214"/>
      <c r="K821" s="214"/>
      <c r="L821" s="214"/>
      <c r="M821" s="214"/>
      <c r="N821" s="214"/>
      <c r="O821" s="214"/>
      <c r="P821" s="214"/>
      <c r="Q821" s="214"/>
      <c r="R821" s="214"/>
      <c r="S821" s="214"/>
      <c r="T821" s="214"/>
      <c r="U821" s="214"/>
      <c r="V821" s="214"/>
      <c r="W821" s="214"/>
      <c r="X821" s="214"/>
      <c r="Y821" s="214"/>
      <c r="Z821" s="214"/>
      <c r="AA821" s="214"/>
      <c r="AB821" s="214"/>
      <c r="AC821" s="214"/>
      <c r="AD821" s="214"/>
      <c r="AE821" s="214"/>
      <c r="AF821" s="214"/>
      <c r="AG821" s="214"/>
      <c r="AH821" s="214"/>
      <c r="AI821" s="214"/>
      <c r="AJ821" s="214"/>
      <c r="AK821" s="214"/>
      <c r="AL821" s="214"/>
      <c r="AM821" s="214"/>
      <c r="AN821" s="214"/>
      <c r="AO821" s="214"/>
      <c r="AP821" s="214"/>
    </row>
    <row r="822" ht="14.25" customHeight="1">
      <c r="A822" s="214"/>
      <c r="B822" s="214"/>
      <c r="C822" s="214"/>
      <c r="D822" s="214"/>
      <c r="E822" s="214"/>
      <c r="F822" s="214"/>
      <c r="G822" s="214"/>
      <c r="H822" s="214"/>
      <c r="I822" s="214"/>
      <c r="J822" s="214"/>
      <c r="K822" s="214"/>
      <c r="L822" s="214"/>
      <c r="M822" s="214"/>
      <c r="N822" s="214"/>
      <c r="O822" s="214"/>
      <c r="P822" s="214"/>
      <c r="Q822" s="214"/>
      <c r="R822" s="214"/>
      <c r="S822" s="214"/>
      <c r="T822" s="214"/>
      <c r="U822" s="214"/>
      <c r="V822" s="214"/>
      <c r="W822" s="214"/>
      <c r="X822" s="214"/>
      <c r="Y822" s="214"/>
      <c r="Z822" s="214"/>
      <c r="AA822" s="214"/>
      <c r="AB822" s="214"/>
      <c r="AC822" s="214"/>
      <c r="AD822" s="214"/>
      <c r="AE822" s="214"/>
      <c r="AF822" s="214"/>
      <c r="AG822" s="214"/>
      <c r="AH822" s="214"/>
      <c r="AI822" s="214"/>
      <c r="AJ822" s="214"/>
      <c r="AK822" s="214"/>
      <c r="AL822" s="214"/>
      <c r="AM822" s="214"/>
      <c r="AN822" s="214"/>
      <c r="AO822" s="214"/>
      <c r="AP822" s="214"/>
    </row>
    <row r="823" ht="14.25" customHeight="1">
      <c r="A823" s="214"/>
      <c r="B823" s="214"/>
      <c r="C823" s="214"/>
      <c r="D823" s="214"/>
      <c r="E823" s="214"/>
      <c r="F823" s="214"/>
      <c r="G823" s="214"/>
      <c r="H823" s="214"/>
      <c r="I823" s="214"/>
      <c r="J823" s="214"/>
      <c r="K823" s="214"/>
      <c r="L823" s="214"/>
      <c r="M823" s="214"/>
      <c r="N823" s="214"/>
      <c r="O823" s="214"/>
      <c r="P823" s="214"/>
      <c r="Q823" s="214"/>
      <c r="R823" s="214"/>
      <c r="S823" s="214"/>
      <c r="T823" s="214"/>
      <c r="U823" s="214"/>
      <c r="V823" s="214"/>
      <c r="W823" s="214"/>
      <c r="X823" s="214"/>
      <c r="Y823" s="214"/>
      <c r="Z823" s="214"/>
      <c r="AA823" s="214"/>
      <c r="AB823" s="214"/>
      <c r="AC823" s="214"/>
      <c r="AD823" s="214"/>
      <c r="AE823" s="214"/>
      <c r="AF823" s="214"/>
      <c r="AG823" s="214"/>
      <c r="AH823" s="214"/>
      <c r="AI823" s="214"/>
      <c r="AJ823" s="214"/>
      <c r="AK823" s="214"/>
      <c r="AL823" s="214"/>
      <c r="AM823" s="214"/>
      <c r="AN823" s="214"/>
      <c r="AO823" s="214"/>
      <c r="AP823" s="214"/>
    </row>
    <row r="824" ht="14.25" customHeight="1">
      <c r="A824" s="214"/>
      <c r="B824" s="214"/>
      <c r="C824" s="214"/>
      <c r="D824" s="214"/>
      <c r="E824" s="214"/>
      <c r="F824" s="214"/>
      <c r="G824" s="214"/>
      <c r="H824" s="214"/>
      <c r="I824" s="214"/>
      <c r="J824" s="214"/>
      <c r="K824" s="214"/>
      <c r="L824" s="214"/>
      <c r="M824" s="214"/>
      <c r="N824" s="214"/>
      <c r="O824" s="214"/>
      <c r="P824" s="214"/>
      <c r="Q824" s="214"/>
      <c r="R824" s="214"/>
      <c r="S824" s="214"/>
      <c r="T824" s="214"/>
      <c r="U824" s="214"/>
      <c r="V824" s="214"/>
      <c r="W824" s="214"/>
      <c r="X824" s="214"/>
      <c r="Y824" s="214"/>
      <c r="Z824" s="214"/>
      <c r="AA824" s="214"/>
      <c r="AB824" s="214"/>
      <c r="AC824" s="214"/>
      <c r="AD824" s="214"/>
      <c r="AE824" s="214"/>
      <c r="AF824" s="214"/>
      <c r="AG824" s="214"/>
      <c r="AH824" s="214"/>
      <c r="AI824" s="214"/>
      <c r="AJ824" s="214"/>
      <c r="AK824" s="214"/>
      <c r="AL824" s="214"/>
      <c r="AM824" s="214"/>
      <c r="AN824" s="214"/>
      <c r="AO824" s="214"/>
      <c r="AP824" s="214"/>
    </row>
    <row r="825" ht="14.25" customHeight="1">
      <c r="A825" s="214"/>
      <c r="B825" s="214"/>
      <c r="C825" s="214"/>
      <c r="D825" s="214"/>
      <c r="E825" s="214"/>
      <c r="F825" s="214"/>
      <c r="G825" s="214"/>
      <c r="H825" s="214"/>
      <c r="I825" s="214"/>
      <c r="J825" s="214"/>
      <c r="K825" s="214"/>
      <c r="L825" s="214"/>
      <c r="M825" s="214"/>
      <c r="N825" s="214"/>
      <c r="O825" s="214"/>
      <c r="P825" s="214"/>
      <c r="Q825" s="214"/>
      <c r="R825" s="214"/>
      <c r="S825" s="214"/>
      <c r="T825" s="214"/>
      <c r="U825" s="214"/>
      <c r="V825" s="214"/>
      <c r="W825" s="214"/>
      <c r="X825" s="214"/>
      <c r="Y825" s="214"/>
      <c r="Z825" s="214"/>
      <c r="AA825" s="214"/>
      <c r="AB825" s="214"/>
      <c r="AC825" s="214"/>
      <c r="AD825" s="214"/>
      <c r="AE825" s="214"/>
      <c r="AF825" s="214"/>
      <c r="AG825" s="214"/>
      <c r="AH825" s="214"/>
      <c r="AI825" s="214"/>
      <c r="AJ825" s="214"/>
      <c r="AK825" s="214"/>
      <c r="AL825" s="214"/>
      <c r="AM825" s="214"/>
      <c r="AN825" s="214"/>
      <c r="AO825" s="214"/>
      <c r="AP825" s="214"/>
    </row>
    <row r="826" ht="14.25" customHeight="1">
      <c r="A826" s="214"/>
      <c r="B826" s="214"/>
      <c r="C826" s="214"/>
      <c r="D826" s="214"/>
      <c r="E826" s="214"/>
      <c r="F826" s="214"/>
      <c r="G826" s="214"/>
      <c r="H826" s="214"/>
      <c r="I826" s="214"/>
      <c r="J826" s="214"/>
      <c r="K826" s="214"/>
      <c r="L826" s="214"/>
      <c r="M826" s="214"/>
      <c r="N826" s="214"/>
      <c r="O826" s="214"/>
      <c r="P826" s="214"/>
      <c r="Q826" s="214"/>
      <c r="R826" s="214"/>
      <c r="S826" s="214"/>
      <c r="T826" s="214"/>
      <c r="U826" s="214"/>
      <c r="V826" s="214"/>
      <c r="W826" s="214"/>
      <c r="X826" s="214"/>
      <c r="Y826" s="214"/>
      <c r="Z826" s="214"/>
      <c r="AA826" s="214"/>
      <c r="AB826" s="214"/>
      <c r="AC826" s="214"/>
      <c r="AD826" s="214"/>
      <c r="AE826" s="214"/>
      <c r="AF826" s="214"/>
      <c r="AG826" s="214"/>
      <c r="AH826" s="214"/>
      <c r="AI826" s="214"/>
      <c r="AJ826" s="214"/>
      <c r="AK826" s="214"/>
      <c r="AL826" s="214"/>
      <c r="AM826" s="214"/>
      <c r="AN826" s="214"/>
      <c r="AO826" s="214"/>
      <c r="AP826" s="214"/>
    </row>
    <row r="827" ht="14.25" customHeight="1">
      <c r="A827" s="214"/>
      <c r="B827" s="214"/>
      <c r="C827" s="214"/>
      <c r="D827" s="214"/>
      <c r="E827" s="214"/>
      <c r="F827" s="214"/>
      <c r="G827" s="214"/>
      <c r="H827" s="214"/>
      <c r="I827" s="214"/>
      <c r="J827" s="214"/>
      <c r="K827" s="214"/>
      <c r="L827" s="214"/>
      <c r="M827" s="214"/>
      <c r="N827" s="214"/>
      <c r="O827" s="214"/>
      <c r="P827" s="214"/>
      <c r="Q827" s="214"/>
      <c r="R827" s="214"/>
      <c r="S827" s="214"/>
      <c r="T827" s="214"/>
      <c r="U827" s="214"/>
      <c r="V827" s="214"/>
      <c r="W827" s="214"/>
      <c r="X827" s="214"/>
      <c r="Y827" s="214"/>
      <c r="Z827" s="214"/>
      <c r="AA827" s="214"/>
      <c r="AB827" s="214"/>
      <c r="AC827" s="214"/>
      <c r="AD827" s="214"/>
      <c r="AE827" s="214"/>
      <c r="AF827" s="214"/>
      <c r="AG827" s="214"/>
      <c r="AH827" s="214"/>
      <c r="AI827" s="214"/>
      <c r="AJ827" s="214"/>
      <c r="AK827" s="214"/>
      <c r="AL827" s="214"/>
      <c r="AM827" s="214"/>
      <c r="AN827" s="214"/>
      <c r="AO827" s="214"/>
      <c r="AP827" s="214"/>
    </row>
    <row r="828" ht="14.25" customHeight="1">
      <c r="A828" s="214"/>
      <c r="B828" s="214"/>
      <c r="C828" s="214"/>
      <c r="D828" s="214"/>
      <c r="E828" s="214"/>
      <c r="F828" s="214"/>
      <c r="G828" s="214"/>
      <c r="H828" s="214"/>
      <c r="I828" s="214"/>
      <c r="J828" s="214"/>
      <c r="K828" s="214"/>
      <c r="L828" s="214"/>
      <c r="M828" s="214"/>
      <c r="N828" s="214"/>
      <c r="O828" s="214"/>
      <c r="P828" s="214"/>
      <c r="Q828" s="214"/>
      <c r="R828" s="214"/>
      <c r="S828" s="214"/>
      <c r="T828" s="214"/>
      <c r="U828" s="214"/>
      <c r="V828" s="214"/>
      <c r="W828" s="214"/>
      <c r="X828" s="214"/>
      <c r="Y828" s="214"/>
      <c r="Z828" s="214"/>
      <c r="AA828" s="214"/>
      <c r="AB828" s="214"/>
      <c r="AC828" s="214"/>
      <c r="AD828" s="214"/>
      <c r="AE828" s="214"/>
      <c r="AF828" s="214"/>
      <c r="AG828" s="214"/>
      <c r="AH828" s="214"/>
      <c r="AI828" s="214"/>
      <c r="AJ828" s="214"/>
      <c r="AK828" s="214"/>
      <c r="AL828" s="214"/>
      <c r="AM828" s="214"/>
      <c r="AN828" s="214"/>
      <c r="AO828" s="214"/>
      <c r="AP828" s="214"/>
    </row>
    <row r="829" ht="14.25" customHeight="1">
      <c r="A829" s="214"/>
      <c r="B829" s="214"/>
      <c r="C829" s="214"/>
      <c r="D829" s="214"/>
      <c r="E829" s="214"/>
      <c r="F829" s="214"/>
      <c r="G829" s="214"/>
      <c r="H829" s="214"/>
      <c r="I829" s="214"/>
      <c r="J829" s="214"/>
      <c r="K829" s="214"/>
      <c r="L829" s="214"/>
      <c r="M829" s="214"/>
      <c r="N829" s="214"/>
      <c r="O829" s="214"/>
      <c r="P829" s="214"/>
      <c r="Q829" s="214"/>
      <c r="R829" s="214"/>
      <c r="S829" s="214"/>
      <c r="T829" s="214"/>
      <c r="U829" s="214"/>
      <c r="V829" s="214"/>
      <c r="W829" s="214"/>
      <c r="X829" s="214"/>
      <c r="Y829" s="214"/>
      <c r="Z829" s="214"/>
      <c r="AA829" s="214"/>
      <c r="AB829" s="214"/>
      <c r="AC829" s="214"/>
      <c r="AD829" s="214"/>
      <c r="AE829" s="214"/>
      <c r="AF829" s="214"/>
      <c r="AG829" s="214"/>
      <c r="AH829" s="214"/>
      <c r="AI829" s="214"/>
      <c r="AJ829" s="214"/>
      <c r="AK829" s="214"/>
      <c r="AL829" s="214"/>
      <c r="AM829" s="214"/>
      <c r="AN829" s="214"/>
      <c r="AO829" s="214"/>
      <c r="AP829" s="214"/>
    </row>
    <row r="830" ht="14.25" customHeight="1">
      <c r="A830" s="214"/>
      <c r="B830" s="214"/>
      <c r="C830" s="214"/>
      <c r="D830" s="214"/>
      <c r="E830" s="214"/>
      <c r="F830" s="214"/>
      <c r="G830" s="214"/>
      <c r="H830" s="214"/>
      <c r="I830" s="214"/>
      <c r="J830" s="214"/>
      <c r="K830" s="214"/>
      <c r="L830" s="214"/>
      <c r="M830" s="214"/>
      <c r="N830" s="214"/>
      <c r="O830" s="214"/>
      <c r="P830" s="214"/>
      <c r="Q830" s="214"/>
      <c r="R830" s="214"/>
      <c r="S830" s="214"/>
      <c r="T830" s="214"/>
      <c r="U830" s="214"/>
      <c r="V830" s="214"/>
      <c r="W830" s="214"/>
      <c r="X830" s="214"/>
      <c r="Y830" s="214"/>
      <c r="Z830" s="214"/>
      <c r="AA830" s="214"/>
      <c r="AB830" s="214"/>
      <c r="AC830" s="214"/>
      <c r="AD830" s="214"/>
      <c r="AE830" s="214"/>
      <c r="AF830" s="214"/>
      <c r="AG830" s="214"/>
      <c r="AH830" s="214"/>
      <c r="AI830" s="214"/>
      <c r="AJ830" s="214"/>
      <c r="AK830" s="214"/>
      <c r="AL830" s="214"/>
      <c r="AM830" s="214"/>
      <c r="AN830" s="214"/>
      <c r="AO830" s="214"/>
      <c r="AP830" s="214"/>
    </row>
    <row r="831" ht="14.25" customHeight="1">
      <c r="A831" s="214"/>
      <c r="B831" s="214"/>
      <c r="C831" s="214"/>
      <c r="D831" s="214"/>
      <c r="E831" s="214"/>
      <c r="F831" s="214"/>
      <c r="G831" s="214"/>
      <c r="H831" s="214"/>
      <c r="I831" s="214"/>
      <c r="J831" s="214"/>
      <c r="K831" s="214"/>
      <c r="L831" s="214"/>
      <c r="M831" s="214"/>
      <c r="N831" s="214"/>
      <c r="O831" s="214"/>
      <c r="P831" s="214"/>
      <c r="Q831" s="214"/>
      <c r="R831" s="214"/>
      <c r="S831" s="214"/>
      <c r="T831" s="214"/>
      <c r="U831" s="214"/>
      <c r="V831" s="214"/>
      <c r="W831" s="214"/>
      <c r="X831" s="214"/>
      <c r="Y831" s="214"/>
      <c r="Z831" s="214"/>
      <c r="AA831" s="214"/>
      <c r="AB831" s="214"/>
      <c r="AC831" s="214"/>
      <c r="AD831" s="214"/>
      <c r="AE831" s="214"/>
      <c r="AF831" s="214"/>
      <c r="AG831" s="214"/>
      <c r="AH831" s="214"/>
      <c r="AI831" s="214"/>
      <c r="AJ831" s="214"/>
      <c r="AK831" s="214"/>
      <c r="AL831" s="214"/>
      <c r="AM831" s="214"/>
      <c r="AN831" s="214"/>
      <c r="AO831" s="214"/>
      <c r="AP831" s="214"/>
    </row>
    <row r="832" ht="14.25" customHeight="1">
      <c r="A832" s="214"/>
      <c r="B832" s="214"/>
      <c r="C832" s="214"/>
      <c r="D832" s="214"/>
      <c r="E832" s="214"/>
      <c r="F832" s="214"/>
      <c r="G832" s="214"/>
      <c r="H832" s="214"/>
      <c r="I832" s="214"/>
      <c r="J832" s="214"/>
      <c r="K832" s="214"/>
      <c r="L832" s="214"/>
      <c r="M832" s="214"/>
      <c r="N832" s="214"/>
      <c r="O832" s="214"/>
      <c r="P832" s="214"/>
      <c r="Q832" s="214"/>
      <c r="R832" s="214"/>
      <c r="S832" s="214"/>
      <c r="T832" s="214"/>
      <c r="U832" s="214"/>
      <c r="V832" s="214"/>
      <c r="W832" s="214"/>
      <c r="X832" s="214"/>
      <c r="Y832" s="214"/>
      <c r="Z832" s="214"/>
      <c r="AA832" s="214"/>
      <c r="AB832" s="214"/>
      <c r="AC832" s="214"/>
      <c r="AD832" s="214"/>
      <c r="AE832" s="214"/>
      <c r="AF832" s="214"/>
      <c r="AG832" s="214"/>
      <c r="AH832" s="214"/>
      <c r="AI832" s="214"/>
      <c r="AJ832" s="214"/>
      <c r="AK832" s="214"/>
      <c r="AL832" s="214"/>
      <c r="AM832" s="214"/>
      <c r="AN832" s="214"/>
      <c r="AO832" s="214"/>
      <c r="AP832" s="214"/>
    </row>
    <row r="833" ht="14.25" customHeight="1">
      <c r="A833" s="214"/>
      <c r="B833" s="214"/>
      <c r="C833" s="214"/>
      <c r="D833" s="214"/>
      <c r="E833" s="214"/>
      <c r="F833" s="214"/>
      <c r="G833" s="214"/>
      <c r="H833" s="214"/>
      <c r="I833" s="214"/>
      <c r="J833" s="214"/>
      <c r="K833" s="214"/>
      <c r="L833" s="214"/>
      <c r="M833" s="214"/>
      <c r="N833" s="214"/>
      <c r="O833" s="214"/>
      <c r="P833" s="214"/>
      <c r="Q833" s="214"/>
      <c r="R833" s="214"/>
      <c r="S833" s="214"/>
      <c r="T833" s="214"/>
      <c r="U833" s="214"/>
      <c r="V833" s="214"/>
      <c r="W833" s="214"/>
      <c r="X833" s="214"/>
      <c r="Y833" s="214"/>
      <c r="Z833" s="214"/>
      <c r="AA833" s="214"/>
      <c r="AB833" s="214"/>
      <c r="AC833" s="214"/>
      <c r="AD833" s="214"/>
      <c r="AE833" s="214"/>
      <c r="AF833" s="214"/>
      <c r="AG833" s="214"/>
      <c r="AH833" s="214"/>
      <c r="AI833" s="214"/>
      <c r="AJ833" s="214"/>
      <c r="AK833" s="214"/>
      <c r="AL833" s="214"/>
      <c r="AM833" s="214"/>
      <c r="AN833" s="214"/>
      <c r="AO833" s="214"/>
      <c r="AP833" s="214"/>
    </row>
    <row r="834" ht="14.25" customHeight="1">
      <c r="A834" s="214"/>
      <c r="B834" s="214"/>
      <c r="C834" s="214"/>
      <c r="D834" s="214"/>
      <c r="E834" s="214"/>
      <c r="F834" s="214"/>
      <c r="G834" s="214"/>
      <c r="H834" s="214"/>
      <c r="I834" s="214"/>
      <c r="J834" s="214"/>
      <c r="K834" s="214"/>
      <c r="L834" s="214"/>
      <c r="M834" s="214"/>
      <c r="N834" s="214"/>
      <c r="O834" s="214"/>
      <c r="P834" s="214"/>
      <c r="Q834" s="214"/>
      <c r="R834" s="214"/>
      <c r="S834" s="214"/>
      <c r="T834" s="214"/>
      <c r="U834" s="214"/>
      <c r="V834" s="214"/>
      <c r="W834" s="214"/>
      <c r="X834" s="214"/>
      <c r="Y834" s="214"/>
      <c r="Z834" s="214"/>
      <c r="AA834" s="214"/>
      <c r="AB834" s="214"/>
      <c r="AC834" s="214"/>
      <c r="AD834" s="214"/>
      <c r="AE834" s="214"/>
      <c r="AF834" s="214"/>
      <c r="AG834" s="214"/>
      <c r="AH834" s="214"/>
      <c r="AI834" s="214"/>
      <c r="AJ834" s="214"/>
      <c r="AK834" s="214"/>
      <c r="AL834" s="214"/>
      <c r="AM834" s="214"/>
      <c r="AN834" s="214"/>
      <c r="AO834" s="214"/>
      <c r="AP834" s="214"/>
    </row>
    <row r="835" ht="14.25" customHeight="1">
      <c r="A835" s="214"/>
      <c r="B835" s="214"/>
      <c r="C835" s="214"/>
      <c r="D835" s="214"/>
      <c r="E835" s="214"/>
      <c r="F835" s="214"/>
      <c r="G835" s="214"/>
      <c r="H835" s="214"/>
      <c r="I835" s="214"/>
      <c r="J835" s="214"/>
      <c r="K835" s="214"/>
      <c r="L835" s="214"/>
      <c r="M835" s="214"/>
      <c r="N835" s="214"/>
      <c r="O835" s="214"/>
      <c r="P835" s="214"/>
      <c r="Q835" s="214"/>
      <c r="R835" s="214"/>
      <c r="S835" s="214"/>
      <c r="T835" s="214"/>
      <c r="U835" s="214"/>
      <c r="V835" s="214"/>
      <c r="W835" s="214"/>
      <c r="X835" s="214"/>
      <c r="Y835" s="214"/>
      <c r="Z835" s="214"/>
      <c r="AA835" s="214"/>
      <c r="AB835" s="214"/>
      <c r="AC835" s="214"/>
      <c r="AD835" s="214"/>
      <c r="AE835" s="214"/>
      <c r="AF835" s="214"/>
      <c r="AG835" s="214"/>
      <c r="AH835" s="214"/>
      <c r="AI835" s="214"/>
      <c r="AJ835" s="214"/>
      <c r="AK835" s="214"/>
      <c r="AL835" s="214"/>
      <c r="AM835" s="214"/>
      <c r="AN835" s="214"/>
      <c r="AO835" s="214"/>
      <c r="AP835" s="214"/>
    </row>
    <row r="836" ht="14.25" customHeight="1">
      <c r="A836" s="214"/>
      <c r="B836" s="214"/>
      <c r="C836" s="214"/>
      <c r="D836" s="214"/>
      <c r="E836" s="214"/>
      <c r="F836" s="214"/>
      <c r="G836" s="214"/>
      <c r="H836" s="214"/>
      <c r="I836" s="214"/>
      <c r="J836" s="214"/>
      <c r="K836" s="214"/>
      <c r="L836" s="214"/>
      <c r="M836" s="214"/>
      <c r="N836" s="214"/>
      <c r="O836" s="214"/>
      <c r="P836" s="214"/>
      <c r="Q836" s="214"/>
      <c r="R836" s="214"/>
      <c r="S836" s="214"/>
      <c r="T836" s="214"/>
      <c r="U836" s="214"/>
      <c r="V836" s="214"/>
      <c r="W836" s="214"/>
      <c r="X836" s="214"/>
      <c r="Y836" s="214"/>
      <c r="Z836" s="214"/>
      <c r="AA836" s="214"/>
      <c r="AB836" s="214"/>
      <c r="AC836" s="214"/>
      <c r="AD836" s="214"/>
      <c r="AE836" s="214"/>
      <c r="AF836" s="214"/>
      <c r="AG836" s="214"/>
      <c r="AH836" s="214"/>
      <c r="AI836" s="214"/>
      <c r="AJ836" s="214"/>
      <c r="AK836" s="214"/>
      <c r="AL836" s="214"/>
      <c r="AM836" s="214"/>
      <c r="AN836" s="214"/>
      <c r="AO836" s="214"/>
      <c r="AP836" s="214"/>
    </row>
    <row r="837" ht="14.25" customHeight="1">
      <c r="A837" s="214"/>
      <c r="B837" s="214"/>
      <c r="C837" s="214"/>
      <c r="D837" s="214"/>
      <c r="E837" s="214"/>
      <c r="F837" s="214"/>
      <c r="G837" s="214"/>
      <c r="H837" s="214"/>
      <c r="I837" s="214"/>
      <c r="J837" s="214"/>
      <c r="K837" s="214"/>
      <c r="L837" s="214"/>
      <c r="M837" s="214"/>
      <c r="N837" s="214"/>
      <c r="O837" s="214"/>
      <c r="P837" s="214"/>
      <c r="Q837" s="214"/>
      <c r="R837" s="214"/>
      <c r="S837" s="214"/>
      <c r="T837" s="214"/>
      <c r="U837" s="214"/>
      <c r="V837" s="214"/>
      <c r="W837" s="214"/>
      <c r="X837" s="214"/>
      <c r="Y837" s="214"/>
      <c r="Z837" s="214"/>
      <c r="AA837" s="214"/>
      <c r="AB837" s="214"/>
      <c r="AC837" s="214"/>
      <c r="AD837" s="214"/>
      <c r="AE837" s="214"/>
      <c r="AF837" s="214"/>
      <c r="AG837" s="214"/>
      <c r="AH837" s="214"/>
      <c r="AI837" s="214"/>
      <c r="AJ837" s="214"/>
      <c r="AK837" s="214"/>
      <c r="AL837" s="214"/>
      <c r="AM837" s="214"/>
      <c r="AN837" s="214"/>
      <c r="AO837" s="214"/>
      <c r="AP837" s="214"/>
    </row>
    <row r="838" ht="14.25" customHeight="1">
      <c r="A838" s="214"/>
      <c r="B838" s="214"/>
      <c r="C838" s="214"/>
      <c r="D838" s="214"/>
      <c r="E838" s="214"/>
      <c r="F838" s="214"/>
      <c r="G838" s="214"/>
      <c r="H838" s="214"/>
      <c r="I838" s="214"/>
      <c r="J838" s="214"/>
      <c r="K838" s="214"/>
      <c r="L838" s="214"/>
      <c r="M838" s="214"/>
      <c r="N838" s="214"/>
      <c r="O838" s="214"/>
      <c r="P838" s="214"/>
      <c r="Q838" s="214"/>
      <c r="R838" s="214"/>
      <c r="S838" s="214"/>
      <c r="T838" s="214"/>
      <c r="U838" s="214"/>
      <c r="V838" s="214"/>
      <c r="W838" s="214"/>
      <c r="X838" s="214"/>
      <c r="Y838" s="214"/>
      <c r="Z838" s="214"/>
      <c r="AA838" s="214"/>
      <c r="AB838" s="214"/>
      <c r="AC838" s="214"/>
      <c r="AD838" s="214"/>
      <c r="AE838" s="214"/>
      <c r="AF838" s="214"/>
      <c r="AG838" s="214"/>
      <c r="AH838" s="214"/>
      <c r="AI838" s="214"/>
      <c r="AJ838" s="214"/>
      <c r="AK838" s="214"/>
      <c r="AL838" s="214"/>
      <c r="AM838" s="214"/>
      <c r="AN838" s="214"/>
      <c r="AO838" s="214"/>
      <c r="AP838" s="214"/>
    </row>
    <row r="839" ht="14.25" customHeight="1">
      <c r="A839" s="214"/>
      <c r="B839" s="214"/>
      <c r="C839" s="214"/>
      <c r="D839" s="214"/>
      <c r="E839" s="214"/>
      <c r="F839" s="214"/>
      <c r="G839" s="214"/>
      <c r="H839" s="214"/>
      <c r="I839" s="214"/>
      <c r="J839" s="214"/>
      <c r="K839" s="214"/>
      <c r="L839" s="214"/>
      <c r="M839" s="214"/>
      <c r="N839" s="214"/>
      <c r="O839" s="214"/>
      <c r="P839" s="214"/>
      <c r="Q839" s="214"/>
      <c r="R839" s="214"/>
      <c r="S839" s="214"/>
      <c r="T839" s="214"/>
      <c r="U839" s="214"/>
      <c r="V839" s="214"/>
      <c r="W839" s="214"/>
      <c r="X839" s="214"/>
      <c r="Y839" s="214"/>
      <c r="Z839" s="214"/>
      <c r="AA839" s="214"/>
      <c r="AB839" s="214"/>
      <c r="AC839" s="214"/>
      <c r="AD839" s="214"/>
      <c r="AE839" s="214"/>
      <c r="AF839" s="214"/>
      <c r="AG839" s="214"/>
      <c r="AH839" s="214"/>
      <c r="AI839" s="214"/>
      <c r="AJ839" s="214"/>
      <c r="AK839" s="214"/>
      <c r="AL839" s="214"/>
      <c r="AM839" s="214"/>
      <c r="AN839" s="214"/>
      <c r="AO839" s="214"/>
      <c r="AP839" s="214"/>
    </row>
    <row r="840" ht="14.25" customHeight="1">
      <c r="A840" s="214"/>
      <c r="B840" s="214"/>
      <c r="C840" s="214"/>
      <c r="D840" s="214"/>
      <c r="E840" s="214"/>
      <c r="F840" s="214"/>
      <c r="G840" s="214"/>
      <c r="H840" s="214"/>
      <c r="I840" s="214"/>
      <c r="J840" s="214"/>
      <c r="K840" s="214"/>
      <c r="L840" s="214"/>
      <c r="M840" s="214"/>
      <c r="N840" s="214"/>
      <c r="O840" s="214"/>
      <c r="P840" s="214"/>
      <c r="Q840" s="214"/>
      <c r="R840" s="214"/>
      <c r="S840" s="214"/>
      <c r="T840" s="214"/>
      <c r="U840" s="214"/>
      <c r="V840" s="214"/>
      <c r="W840" s="214"/>
      <c r="X840" s="214"/>
      <c r="Y840" s="214"/>
      <c r="Z840" s="214"/>
      <c r="AA840" s="214"/>
      <c r="AB840" s="214"/>
      <c r="AC840" s="214"/>
      <c r="AD840" s="214"/>
      <c r="AE840" s="214"/>
      <c r="AF840" s="214"/>
      <c r="AG840" s="214"/>
      <c r="AH840" s="214"/>
      <c r="AI840" s="214"/>
      <c r="AJ840" s="214"/>
      <c r="AK840" s="214"/>
      <c r="AL840" s="214"/>
      <c r="AM840" s="214"/>
      <c r="AN840" s="214"/>
      <c r="AO840" s="214"/>
      <c r="AP840" s="214"/>
    </row>
    <row r="841" ht="14.25" customHeight="1">
      <c r="A841" s="214"/>
      <c r="B841" s="214"/>
      <c r="C841" s="214"/>
      <c r="D841" s="214"/>
      <c r="E841" s="214"/>
      <c r="F841" s="214"/>
      <c r="G841" s="214"/>
      <c r="H841" s="214"/>
      <c r="I841" s="214"/>
      <c r="J841" s="214"/>
      <c r="K841" s="214"/>
      <c r="L841" s="214"/>
      <c r="M841" s="214"/>
      <c r="N841" s="214"/>
      <c r="O841" s="214"/>
      <c r="P841" s="214"/>
      <c r="Q841" s="214"/>
      <c r="R841" s="214"/>
      <c r="S841" s="214"/>
      <c r="T841" s="214"/>
      <c r="U841" s="214"/>
      <c r="V841" s="214"/>
      <c r="W841" s="214"/>
      <c r="X841" s="214"/>
      <c r="Y841" s="214"/>
      <c r="Z841" s="214"/>
      <c r="AA841" s="214"/>
      <c r="AB841" s="214"/>
      <c r="AC841" s="214"/>
      <c r="AD841" s="214"/>
      <c r="AE841" s="214"/>
      <c r="AF841" s="214"/>
      <c r="AG841" s="214"/>
      <c r="AH841" s="214"/>
      <c r="AI841" s="214"/>
      <c r="AJ841" s="214"/>
      <c r="AK841" s="214"/>
      <c r="AL841" s="214"/>
      <c r="AM841" s="214"/>
      <c r="AN841" s="214"/>
      <c r="AO841" s="214"/>
      <c r="AP841" s="214"/>
    </row>
    <row r="842" ht="14.25" customHeight="1">
      <c r="A842" s="214"/>
      <c r="B842" s="214"/>
      <c r="C842" s="214"/>
      <c r="D842" s="214"/>
      <c r="E842" s="214"/>
      <c r="F842" s="214"/>
      <c r="G842" s="214"/>
      <c r="H842" s="214"/>
      <c r="I842" s="214"/>
      <c r="J842" s="214"/>
      <c r="K842" s="214"/>
      <c r="L842" s="214"/>
      <c r="M842" s="214"/>
      <c r="N842" s="214"/>
      <c r="O842" s="214"/>
      <c r="P842" s="214"/>
      <c r="Q842" s="214"/>
      <c r="R842" s="214"/>
      <c r="S842" s="214"/>
      <c r="T842" s="214"/>
      <c r="U842" s="214"/>
      <c r="V842" s="214"/>
      <c r="W842" s="214"/>
      <c r="X842" s="214"/>
      <c r="Y842" s="214"/>
      <c r="Z842" s="214"/>
      <c r="AA842" s="214"/>
      <c r="AB842" s="214"/>
      <c r="AC842" s="214"/>
      <c r="AD842" s="214"/>
      <c r="AE842" s="214"/>
      <c r="AF842" s="214"/>
      <c r="AG842" s="214"/>
      <c r="AH842" s="214"/>
      <c r="AI842" s="214"/>
      <c r="AJ842" s="214"/>
      <c r="AK842" s="214"/>
      <c r="AL842" s="214"/>
      <c r="AM842" s="214"/>
      <c r="AN842" s="214"/>
      <c r="AO842" s="214"/>
      <c r="AP842" s="214"/>
    </row>
    <row r="843" ht="14.25" customHeight="1">
      <c r="A843" s="214"/>
      <c r="B843" s="214"/>
      <c r="C843" s="214"/>
      <c r="D843" s="214"/>
      <c r="E843" s="214"/>
      <c r="F843" s="214"/>
      <c r="G843" s="214"/>
      <c r="H843" s="214"/>
      <c r="I843" s="214"/>
      <c r="J843" s="214"/>
      <c r="K843" s="214"/>
      <c r="L843" s="214"/>
      <c r="M843" s="214"/>
      <c r="N843" s="214"/>
      <c r="O843" s="214"/>
      <c r="P843" s="214"/>
      <c r="Q843" s="214"/>
      <c r="R843" s="214"/>
      <c r="S843" s="214"/>
      <c r="T843" s="214"/>
      <c r="U843" s="214"/>
      <c r="V843" s="214"/>
      <c r="W843" s="214"/>
      <c r="X843" s="214"/>
      <c r="Y843" s="214"/>
      <c r="Z843" s="214"/>
      <c r="AA843" s="214"/>
      <c r="AB843" s="214"/>
      <c r="AC843" s="214"/>
      <c r="AD843" s="214"/>
      <c r="AE843" s="214"/>
      <c r="AF843" s="214"/>
      <c r="AG843" s="214"/>
      <c r="AH843" s="214"/>
      <c r="AI843" s="214"/>
      <c r="AJ843" s="214"/>
      <c r="AK843" s="214"/>
      <c r="AL843" s="214"/>
      <c r="AM843" s="214"/>
      <c r="AN843" s="214"/>
      <c r="AO843" s="214"/>
      <c r="AP843" s="214"/>
    </row>
    <row r="844" ht="14.25" customHeight="1">
      <c r="A844" s="214"/>
      <c r="B844" s="214"/>
      <c r="C844" s="214"/>
      <c r="D844" s="214"/>
      <c r="E844" s="214"/>
      <c r="F844" s="214"/>
      <c r="G844" s="214"/>
      <c r="H844" s="214"/>
      <c r="I844" s="214"/>
      <c r="J844" s="214"/>
      <c r="K844" s="214"/>
      <c r="L844" s="214"/>
      <c r="M844" s="214"/>
      <c r="N844" s="214"/>
      <c r="O844" s="214"/>
      <c r="P844" s="214"/>
      <c r="Q844" s="214"/>
      <c r="R844" s="214"/>
      <c r="S844" s="214"/>
      <c r="T844" s="214"/>
      <c r="U844" s="214"/>
      <c r="V844" s="214"/>
      <c r="W844" s="214"/>
      <c r="X844" s="214"/>
      <c r="Y844" s="214"/>
      <c r="Z844" s="214"/>
      <c r="AA844" s="214"/>
      <c r="AB844" s="214"/>
      <c r="AC844" s="214"/>
      <c r="AD844" s="214"/>
      <c r="AE844" s="214"/>
      <c r="AF844" s="214"/>
      <c r="AG844" s="214"/>
      <c r="AH844" s="214"/>
      <c r="AI844" s="214"/>
      <c r="AJ844" s="214"/>
      <c r="AK844" s="214"/>
      <c r="AL844" s="214"/>
      <c r="AM844" s="214"/>
      <c r="AN844" s="214"/>
      <c r="AO844" s="214"/>
      <c r="AP844" s="214"/>
    </row>
    <row r="845" ht="14.25" customHeight="1">
      <c r="A845" s="214"/>
      <c r="B845" s="214"/>
      <c r="C845" s="214"/>
      <c r="D845" s="214"/>
      <c r="E845" s="214"/>
      <c r="F845" s="214"/>
      <c r="G845" s="214"/>
      <c r="H845" s="214"/>
      <c r="I845" s="214"/>
      <c r="J845" s="214"/>
      <c r="K845" s="214"/>
      <c r="L845" s="214"/>
      <c r="M845" s="214"/>
      <c r="N845" s="214"/>
      <c r="O845" s="214"/>
      <c r="P845" s="214"/>
      <c r="Q845" s="214"/>
      <c r="R845" s="214"/>
      <c r="S845" s="214"/>
      <c r="T845" s="214"/>
      <c r="U845" s="214"/>
      <c r="V845" s="214"/>
      <c r="W845" s="214"/>
      <c r="X845" s="214"/>
      <c r="Y845" s="214"/>
      <c r="Z845" s="214"/>
      <c r="AA845" s="214"/>
      <c r="AB845" s="214"/>
      <c r="AC845" s="214"/>
      <c r="AD845" s="214"/>
      <c r="AE845" s="214"/>
      <c r="AF845" s="214"/>
      <c r="AG845" s="214"/>
      <c r="AH845" s="214"/>
      <c r="AI845" s="214"/>
      <c r="AJ845" s="214"/>
      <c r="AK845" s="214"/>
      <c r="AL845" s="214"/>
      <c r="AM845" s="214"/>
      <c r="AN845" s="214"/>
      <c r="AO845" s="214"/>
      <c r="AP845" s="214"/>
    </row>
    <row r="846" ht="14.25" customHeight="1">
      <c r="A846" s="214"/>
      <c r="B846" s="214"/>
      <c r="C846" s="214"/>
      <c r="D846" s="214"/>
      <c r="E846" s="214"/>
      <c r="F846" s="214"/>
      <c r="G846" s="214"/>
      <c r="H846" s="214"/>
      <c r="I846" s="214"/>
      <c r="J846" s="214"/>
      <c r="K846" s="214"/>
      <c r="L846" s="214"/>
      <c r="M846" s="214"/>
      <c r="N846" s="214"/>
      <c r="O846" s="214"/>
      <c r="P846" s="214"/>
      <c r="Q846" s="214"/>
      <c r="R846" s="214"/>
      <c r="S846" s="214"/>
      <c r="T846" s="214"/>
      <c r="U846" s="214"/>
      <c r="V846" s="214"/>
      <c r="W846" s="214"/>
      <c r="X846" s="214"/>
      <c r="Y846" s="214"/>
      <c r="Z846" s="214"/>
      <c r="AA846" s="214"/>
      <c r="AB846" s="214"/>
      <c r="AC846" s="214"/>
      <c r="AD846" s="214"/>
      <c r="AE846" s="214"/>
      <c r="AF846" s="214"/>
      <c r="AG846" s="214"/>
      <c r="AH846" s="214"/>
      <c r="AI846" s="214"/>
      <c r="AJ846" s="214"/>
      <c r="AK846" s="214"/>
      <c r="AL846" s="214"/>
      <c r="AM846" s="214"/>
      <c r="AN846" s="214"/>
      <c r="AO846" s="214"/>
      <c r="AP846" s="214"/>
    </row>
    <row r="847" ht="14.25" customHeight="1">
      <c r="A847" s="214"/>
      <c r="B847" s="214"/>
      <c r="C847" s="214"/>
      <c r="D847" s="214"/>
      <c r="E847" s="214"/>
      <c r="F847" s="214"/>
      <c r="G847" s="214"/>
      <c r="H847" s="214"/>
      <c r="I847" s="214"/>
      <c r="J847" s="214"/>
      <c r="K847" s="214"/>
      <c r="L847" s="214"/>
      <c r="M847" s="214"/>
      <c r="N847" s="214"/>
      <c r="O847" s="214"/>
      <c r="P847" s="214"/>
      <c r="Q847" s="214"/>
      <c r="R847" s="214"/>
      <c r="S847" s="214"/>
      <c r="T847" s="214"/>
      <c r="U847" s="214"/>
      <c r="V847" s="214"/>
      <c r="W847" s="214"/>
      <c r="X847" s="214"/>
      <c r="Y847" s="214"/>
      <c r="Z847" s="214"/>
      <c r="AA847" s="214"/>
      <c r="AB847" s="214"/>
      <c r="AC847" s="214"/>
      <c r="AD847" s="214"/>
      <c r="AE847" s="214"/>
      <c r="AF847" s="214"/>
      <c r="AG847" s="214"/>
      <c r="AH847" s="214"/>
      <c r="AI847" s="214"/>
      <c r="AJ847" s="214"/>
      <c r="AK847" s="214"/>
      <c r="AL847" s="214"/>
      <c r="AM847" s="214"/>
      <c r="AN847" s="214"/>
      <c r="AO847" s="214"/>
      <c r="AP847" s="214"/>
    </row>
    <row r="848" ht="14.25" customHeight="1">
      <c r="A848" s="214"/>
      <c r="B848" s="214"/>
      <c r="C848" s="214"/>
      <c r="D848" s="214"/>
      <c r="E848" s="214"/>
      <c r="F848" s="214"/>
      <c r="G848" s="214"/>
      <c r="H848" s="214"/>
      <c r="I848" s="214"/>
      <c r="J848" s="214"/>
      <c r="K848" s="214"/>
      <c r="L848" s="214"/>
      <c r="M848" s="214"/>
      <c r="N848" s="214"/>
      <c r="O848" s="214"/>
      <c r="P848" s="214"/>
      <c r="Q848" s="214"/>
      <c r="R848" s="214"/>
      <c r="S848" s="214"/>
      <c r="T848" s="214"/>
      <c r="U848" s="214"/>
      <c r="V848" s="214"/>
      <c r="W848" s="214"/>
      <c r="X848" s="214"/>
      <c r="Y848" s="214"/>
      <c r="Z848" s="214"/>
      <c r="AA848" s="214"/>
      <c r="AB848" s="214"/>
      <c r="AC848" s="214"/>
      <c r="AD848" s="214"/>
      <c r="AE848" s="214"/>
      <c r="AF848" s="214"/>
      <c r="AG848" s="214"/>
      <c r="AH848" s="214"/>
      <c r="AI848" s="214"/>
      <c r="AJ848" s="214"/>
      <c r="AK848" s="214"/>
      <c r="AL848" s="214"/>
      <c r="AM848" s="214"/>
      <c r="AN848" s="214"/>
      <c r="AO848" s="214"/>
      <c r="AP848" s="214"/>
    </row>
    <row r="849" ht="14.25" customHeight="1">
      <c r="A849" s="214"/>
      <c r="B849" s="214"/>
      <c r="C849" s="214"/>
      <c r="D849" s="214"/>
      <c r="E849" s="214"/>
      <c r="F849" s="214"/>
      <c r="G849" s="214"/>
      <c r="H849" s="214"/>
      <c r="I849" s="214"/>
      <c r="J849" s="214"/>
      <c r="K849" s="214"/>
      <c r="L849" s="214"/>
      <c r="M849" s="214"/>
      <c r="N849" s="214"/>
      <c r="O849" s="214"/>
      <c r="P849" s="214"/>
      <c r="Q849" s="214"/>
      <c r="R849" s="214"/>
      <c r="S849" s="214"/>
      <c r="T849" s="214"/>
      <c r="U849" s="214"/>
      <c r="V849" s="214"/>
      <c r="W849" s="214"/>
      <c r="X849" s="214"/>
      <c r="Y849" s="214"/>
      <c r="Z849" s="214"/>
      <c r="AA849" s="214"/>
      <c r="AB849" s="214"/>
      <c r="AC849" s="214"/>
      <c r="AD849" s="214"/>
      <c r="AE849" s="214"/>
      <c r="AF849" s="214"/>
      <c r="AG849" s="214"/>
      <c r="AH849" s="214"/>
      <c r="AI849" s="214"/>
      <c r="AJ849" s="214"/>
      <c r="AK849" s="214"/>
      <c r="AL849" s="214"/>
      <c r="AM849" s="214"/>
      <c r="AN849" s="214"/>
      <c r="AO849" s="214"/>
      <c r="AP849" s="214"/>
    </row>
    <row r="850" ht="14.25" customHeight="1">
      <c r="A850" s="214"/>
      <c r="B850" s="214"/>
      <c r="C850" s="214"/>
      <c r="D850" s="214"/>
      <c r="E850" s="214"/>
      <c r="F850" s="214"/>
      <c r="G850" s="214"/>
      <c r="H850" s="214"/>
      <c r="I850" s="214"/>
      <c r="J850" s="214"/>
      <c r="K850" s="214"/>
      <c r="L850" s="214"/>
      <c r="M850" s="214"/>
      <c r="N850" s="214"/>
      <c r="O850" s="214"/>
      <c r="P850" s="214"/>
      <c r="Q850" s="214"/>
      <c r="R850" s="214"/>
      <c r="S850" s="214"/>
      <c r="T850" s="214"/>
      <c r="U850" s="214"/>
      <c r="V850" s="214"/>
      <c r="W850" s="214"/>
      <c r="X850" s="214"/>
      <c r="Y850" s="214"/>
      <c r="Z850" s="214"/>
      <c r="AA850" s="214"/>
      <c r="AB850" s="214"/>
      <c r="AC850" s="214"/>
      <c r="AD850" s="214"/>
      <c r="AE850" s="214"/>
      <c r="AF850" s="214"/>
      <c r="AG850" s="214"/>
      <c r="AH850" s="214"/>
      <c r="AI850" s="214"/>
      <c r="AJ850" s="214"/>
      <c r="AK850" s="214"/>
      <c r="AL850" s="214"/>
      <c r="AM850" s="214"/>
      <c r="AN850" s="214"/>
      <c r="AO850" s="214"/>
      <c r="AP850" s="214"/>
    </row>
    <row r="851" ht="14.25" customHeight="1">
      <c r="A851" s="214"/>
      <c r="B851" s="214"/>
      <c r="C851" s="214"/>
      <c r="D851" s="214"/>
      <c r="E851" s="214"/>
      <c r="F851" s="214"/>
      <c r="G851" s="214"/>
      <c r="H851" s="214"/>
      <c r="I851" s="214"/>
      <c r="J851" s="214"/>
      <c r="K851" s="214"/>
      <c r="L851" s="214"/>
      <c r="M851" s="214"/>
      <c r="N851" s="214"/>
      <c r="O851" s="214"/>
      <c r="P851" s="214"/>
      <c r="Q851" s="214"/>
      <c r="R851" s="214"/>
      <c r="S851" s="214"/>
      <c r="T851" s="214"/>
      <c r="U851" s="214"/>
      <c r="V851" s="214"/>
      <c r="W851" s="214"/>
      <c r="X851" s="214"/>
      <c r="Y851" s="214"/>
      <c r="Z851" s="214"/>
      <c r="AA851" s="214"/>
      <c r="AB851" s="214"/>
      <c r="AC851" s="214"/>
      <c r="AD851" s="214"/>
      <c r="AE851" s="214"/>
      <c r="AF851" s="214"/>
      <c r="AG851" s="214"/>
      <c r="AH851" s="214"/>
      <c r="AI851" s="214"/>
      <c r="AJ851" s="214"/>
      <c r="AK851" s="214"/>
      <c r="AL851" s="214"/>
      <c r="AM851" s="214"/>
      <c r="AN851" s="214"/>
      <c r="AO851" s="214"/>
      <c r="AP851" s="214"/>
    </row>
    <row r="852" ht="14.25" customHeight="1">
      <c r="A852" s="214"/>
      <c r="B852" s="214"/>
      <c r="C852" s="214"/>
      <c r="D852" s="214"/>
      <c r="E852" s="214"/>
      <c r="F852" s="214"/>
      <c r="G852" s="214"/>
      <c r="H852" s="214"/>
      <c r="I852" s="214"/>
      <c r="J852" s="214"/>
      <c r="K852" s="214"/>
      <c r="L852" s="214"/>
      <c r="M852" s="214"/>
      <c r="N852" s="214"/>
      <c r="O852" s="214"/>
      <c r="P852" s="214"/>
      <c r="Q852" s="214"/>
      <c r="R852" s="214"/>
      <c r="S852" s="214"/>
      <c r="T852" s="214"/>
      <c r="U852" s="214"/>
      <c r="V852" s="214"/>
      <c r="W852" s="214"/>
      <c r="X852" s="214"/>
      <c r="Y852" s="214"/>
      <c r="Z852" s="214"/>
      <c r="AA852" s="214"/>
      <c r="AB852" s="214"/>
      <c r="AC852" s="214"/>
      <c r="AD852" s="214"/>
      <c r="AE852" s="214"/>
      <c r="AF852" s="214"/>
      <c r="AG852" s="214"/>
      <c r="AH852" s="214"/>
      <c r="AI852" s="214"/>
      <c r="AJ852" s="214"/>
      <c r="AK852" s="214"/>
      <c r="AL852" s="214"/>
      <c r="AM852" s="214"/>
      <c r="AN852" s="214"/>
      <c r="AO852" s="214"/>
      <c r="AP852" s="214"/>
    </row>
    <row r="853" ht="14.25" customHeight="1">
      <c r="A853" s="214"/>
      <c r="B853" s="214"/>
      <c r="C853" s="214"/>
      <c r="D853" s="214"/>
      <c r="E853" s="214"/>
      <c r="F853" s="214"/>
      <c r="G853" s="214"/>
      <c r="H853" s="214"/>
      <c r="I853" s="214"/>
      <c r="J853" s="214"/>
      <c r="K853" s="214"/>
      <c r="L853" s="214"/>
      <c r="M853" s="214"/>
      <c r="N853" s="214"/>
      <c r="O853" s="214"/>
      <c r="P853" s="214"/>
      <c r="Q853" s="214"/>
      <c r="R853" s="214"/>
      <c r="S853" s="214"/>
      <c r="T853" s="214"/>
      <c r="U853" s="214"/>
      <c r="V853" s="214"/>
      <c r="W853" s="214"/>
      <c r="X853" s="214"/>
      <c r="Y853" s="214"/>
      <c r="Z853" s="214"/>
      <c r="AA853" s="214"/>
      <c r="AB853" s="214"/>
      <c r="AC853" s="214"/>
      <c r="AD853" s="214"/>
      <c r="AE853" s="214"/>
      <c r="AF853" s="214"/>
      <c r="AG853" s="214"/>
      <c r="AH853" s="214"/>
      <c r="AI853" s="214"/>
      <c r="AJ853" s="214"/>
      <c r="AK853" s="214"/>
      <c r="AL853" s="214"/>
      <c r="AM853" s="214"/>
      <c r="AN853" s="214"/>
      <c r="AO853" s="214"/>
      <c r="AP853" s="214"/>
    </row>
    <row r="854" ht="14.25" customHeight="1">
      <c r="A854" s="214"/>
      <c r="B854" s="214"/>
      <c r="C854" s="214"/>
      <c r="D854" s="214"/>
      <c r="E854" s="214"/>
      <c r="F854" s="214"/>
      <c r="G854" s="214"/>
      <c r="H854" s="214"/>
      <c r="I854" s="214"/>
      <c r="J854" s="214"/>
      <c r="K854" s="214"/>
      <c r="L854" s="214"/>
      <c r="M854" s="214"/>
      <c r="N854" s="214"/>
      <c r="O854" s="214"/>
      <c r="P854" s="214"/>
      <c r="Q854" s="214"/>
      <c r="R854" s="214"/>
      <c r="S854" s="214"/>
      <c r="T854" s="214"/>
      <c r="U854" s="214"/>
      <c r="V854" s="214"/>
      <c r="W854" s="214"/>
      <c r="X854" s="214"/>
      <c r="Y854" s="214"/>
      <c r="Z854" s="214"/>
      <c r="AA854" s="214"/>
      <c r="AB854" s="214"/>
      <c r="AC854" s="214"/>
      <c r="AD854" s="214"/>
      <c r="AE854" s="214"/>
      <c r="AF854" s="214"/>
      <c r="AG854" s="214"/>
      <c r="AH854" s="214"/>
      <c r="AI854" s="214"/>
      <c r="AJ854" s="214"/>
      <c r="AK854" s="214"/>
      <c r="AL854" s="214"/>
      <c r="AM854" s="214"/>
      <c r="AN854" s="214"/>
      <c r="AO854" s="214"/>
      <c r="AP854" s="214"/>
    </row>
    <row r="855" ht="14.25" customHeight="1">
      <c r="A855" s="214"/>
      <c r="B855" s="214"/>
      <c r="C855" s="214"/>
      <c r="D855" s="214"/>
      <c r="E855" s="214"/>
      <c r="F855" s="214"/>
      <c r="G855" s="214"/>
      <c r="H855" s="214"/>
      <c r="I855" s="214"/>
      <c r="J855" s="214"/>
      <c r="K855" s="214"/>
      <c r="L855" s="214"/>
      <c r="M855" s="214"/>
      <c r="N855" s="214"/>
      <c r="O855" s="214"/>
      <c r="P855" s="214"/>
      <c r="Q855" s="214"/>
      <c r="R855" s="214"/>
      <c r="S855" s="214"/>
      <c r="T855" s="214"/>
      <c r="U855" s="214"/>
      <c r="V855" s="214"/>
      <c r="W855" s="214"/>
      <c r="X855" s="214"/>
      <c r="Y855" s="214"/>
      <c r="Z855" s="214"/>
      <c r="AA855" s="214"/>
      <c r="AB855" s="214"/>
      <c r="AC855" s="214"/>
      <c r="AD855" s="214"/>
      <c r="AE855" s="214"/>
      <c r="AF855" s="214"/>
      <c r="AG855" s="214"/>
      <c r="AH855" s="214"/>
      <c r="AI855" s="214"/>
      <c r="AJ855" s="214"/>
      <c r="AK855" s="214"/>
      <c r="AL855" s="214"/>
      <c r="AM855" s="214"/>
      <c r="AN855" s="214"/>
      <c r="AO855" s="214"/>
      <c r="AP855" s="214"/>
    </row>
    <row r="856" ht="14.25" customHeight="1">
      <c r="A856" s="214"/>
      <c r="B856" s="214"/>
      <c r="C856" s="214"/>
      <c r="D856" s="214"/>
      <c r="E856" s="214"/>
      <c r="F856" s="214"/>
      <c r="G856" s="214"/>
      <c r="H856" s="214"/>
      <c r="I856" s="214"/>
      <c r="J856" s="214"/>
      <c r="K856" s="214"/>
      <c r="L856" s="214"/>
      <c r="M856" s="214"/>
      <c r="N856" s="214"/>
      <c r="O856" s="214"/>
      <c r="P856" s="214"/>
      <c r="Q856" s="214"/>
      <c r="R856" s="214"/>
      <c r="S856" s="214"/>
      <c r="T856" s="214"/>
      <c r="U856" s="214"/>
      <c r="V856" s="214"/>
      <c r="W856" s="214"/>
      <c r="X856" s="214"/>
      <c r="Y856" s="214"/>
      <c r="Z856" s="214"/>
      <c r="AA856" s="214"/>
      <c r="AB856" s="214"/>
      <c r="AC856" s="214"/>
      <c r="AD856" s="214"/>
      <c r="AE856" s="214"/>
      <c r="AF856" s="214"/>
      <c r="AG856" s="214"/>
      <c r="AH856" s="214"/>
      <c r="AI856" s="214"/>
      <c r="AJ856" s="214"/>
      <c r="AK856" s="214"/>
      <c r="AL856" s="214"/>
      <c r="AM856" s="214"/>
      <c r="AN856" s="214"/>
      <c r="AO856" s="214"/>
      <c r="AP856" s="214"/>
    </row>
    <row r="857" ht="14.25" customHeight="1">
      <c r="A857" s="214"/>
      <c r="B857" s="214"/>
      <c r="C857" s="214"/>
      <c r="D857" s="214"/>
      <c r="E857" s="214"/>
      <c r="F857" s="214"/>
      <c r="G857" s="214"/>
      <c r="H857" s="214"/>
      <c r="I857" s="214"/>
      <c r="J857" s="214"/>
      <c r="K857" s="214"/>
      <c r="L857" s="214"/>
      <c r="M857" s="214"/>
      <c r="N857" s="214"/>
      <c r="O857" s="214"/>
      <c r="P857" s="214"/>
      <c r="Q857" s="214"/>
      <c r="R857" s="214"/>
      <c r="S857" s="214"/>
      <c r="T857" s="214"/>
      <c r="U857" s="214"/>
      <c r="V857" s="214"/>
      <c r="W857" s="214"/>
      <c r="X857" s="214"/>
      <c r="Y857" s="214"/>
      <c r="Z857" s="214"/>
      <c r="AA857" s="214"/>
      <c r="AB857" s="214"/>
      <c r="AC857" s="214"/>
      <c r="AD857" s="214"/>
      <c r="AE857" s="214"/>
      <c r="AF857" s="214"/>
      <c r="AG857" s="214"/>
      <c r="AH857" s="214"/>
      <c r="AI857" s="214"/>
      <c r="AJ857" s="214"/>
      <c r="AK857" s="214"/>
      <c r="AL857" s="214"/>
      <c r="AM857" s="214"/>
      <c r="AN857" s="214"/>
      <c r="AO857" s="214"/>
      <c r="AP857" s="214"/>
    </row>
    <row r="858" ht="14.25" customHeight="1">
      <c r="A858" s="214"/>
      <c r="B858" s="214"/>
      <c r="C858" s="214"/>
      <c r="D858" s="214"/>
      <c r="E858" s="214"/>
      <c r="F858" s="214"/>
      <c r="G858" s="214"/>
      <c r="H858" s="214"/>
      <c r="I858" s="214"/>
      <c r="J858" s="214"/>
      <c r="K858" s="214"/>
      <c r="L858" s="214"/>
      <c r="M858" s="214"/>
      <c r="N858" s="214"/>
      <c r="O858" s="214"/>
      <c r="P858" s="214"/>
      <c r="Q858" s="214"/>
      <c r="R858" s="214"/>
      <c r="S858" s="214"/>
      <c r="T858" s="214"/>
      <c r="U858" s="214"/>
      <c r="V858" s="214"/>
      <c r="W858" s="214"/>
      <c r="X858" s="214"/>
      <c r="Y858" s="214"/>
      <c r="Z858" s="214"/>
      <c r="AA858" s="214"/>
      <c r="AB858" s="214"/>
      <c r="AC858" s="214"/>
      <c r="AD858" s="214"/>
      <c r="AE858" s="214"/>
      <c r="AF858" s="214"/>
      <c r="AG858" s="214"/>
      <c r="AH858" s="214"/>
      <c r="AI858" s="214"/>
      <c r="AJ858" s="214"/>
      <c r="AK858" s="214"/>
      <c r="AL858" s="214"/>
      <c r="AM858" s="214"/>
      <c r="AN858" s="214"/>
      <c r="AO858" s="214"/>
      <c r="AP858" s="214"/>
    </row>
    <row r="859" ht="14.25" customHeight="1">
      <c r="A859" s="214"/>
      <c r="B859" s="214"/>
      <c r="C859" s="214"/>
      <c r="D859" s="214"/>
      <c r="E859" s="214"/>
      <c r="F859" s="214"/>
      <c r="G859" s="214"/>
      <c r="H859" s="214"/>
      <c r="I859" s="214"/>
      <c r="J859" s="214"/>
      <c r="K859" s="214"/>
      <c r="L859" s="214"/>
      <c r="M859" s="214"/>
      <c r="N859" s="214"/>
      <c r="O859" s="214"/>
      <c r="P859" s="214"/>
      <c r="Q859" s="214"/>
      <c r="R859" s="214"/>
      <c r="S859" s="214"/>
      <c r="T859" s="214"/>
      <c r="U859" s="214"/>
      <c r="V859" s="214"/>
      <c r="W859" s="214"/>
      <c r="X859" s="214"/>
      <c r="Y859" s="214"/>
      <c r="Z859" s="214"/>
      <c r="AA859" s="214"/>
      <c r="AB859" s="214"/>
      <c r="AC859" s="214"/>
      <c r="AD859" s="214"/>
      <c r="AE859" s="214"/>
      <c r="AF859" s="214"/>
      <c r="AG859" s="214"/>
      <c r="AH859" s="214"/>
      <c r="AI859" s="214"/>
      <c r="AJ859" s="214"/>
      <c r="AK859" s="214"/>
      <c r="AL859" s="214"/>
      <c r="AM859" s="214"/>
      <c r="AN859" s="214"/>
      <c r="AO859" s="214"/>
      <c r="AP859" s="214"/>
    </row>
    <row r="860" ht="14.25" customHeight="1">
      <c r="A860" s="214"/>
      <c r="B860" s="214"/>
      <c r="C860" s="214"/>
      <c r="D860" s="214"/>
      <c r="E860" s="214"/>
      <c r="F860" s="214"/>
      <c r="G860" s="214"/>
      <c r="H860" s="214"/>
      <c r="I860" s="214"/>
      <c r="J860" s="214"/>
      <c r="K860" s="214"/>
      <c r="L860" s="214"/>
      <c r="M860" s="214"/>
      <c r="N860" s="214"/>
      <c r="O860" s="214"/>
      <c r="P860" s="214"/>
      <c r="Q860" s="214"/>
      <c r="R860" s="214"/>
      <c r="S860" s="214"/>
      <c r="T860" s="214"/>
      <c r="U860" s="214"/>
      <c r="V860" s="214"/>
      <c r="W860" s="214"/>
      <c r="X860" s="214"/>
      <c r="Y860" s="214"/>
      <c r="Z860" s="214"/>
      <c r="AA860" s="214"/>
      <c r="AB860" s="214"/>
      <c r="AC860" s="214"/>
      <c r="AD860" s="214"/>
      <c r="AE860" s="214"/>
      <c r="AF860" s="214"/>
      <c r="AG860" s="214"/>
      <c r="AH860" s="214"/>
      <c r="AI860" s="214"/>
      <c r="AJ860" s="214"/>
      <c r="AK860" s="214"/>
      <c r="AL860" s="214"/>
      <c r="AM860" s="214"/>
      <c r="AN860" s="214"/>
      <c r="AO860" s="214"/>
      <c r="AP860" s="214"/>
    </row>
    <row r="861" ht="14.25" customHeight="1">
      <c r="A861" s="214"/>
      <c r="B861" s="214"/>
      <c r="C861" s="214"/>
      <c r="D861" s="214"/>
      <c r="E861" s="214"/>
      <c r="F861" s="214"/>
      <c r="G861" s="214"/>
      <c r="H861" s="214"/>
      <c r="I861" s="214"/>
      <c r="J861" s="214"/>
      <c r="K861" s="214"/>
      <c r="L861" s="214"/>
      <c r="M861" s="214"/>
      <c r="N861" s="214"/>
      <c r="O861" s="214"/>
      <c r="P861" s="214"/>
      <c r="Q861" s="214"/>
      <c r="R861" s="214"/>
      <c r="S861" s="214"/>
      <c r="T861" s="214"/>
      <c r="U861" s="214"/>
      <c r="V861" s="214"/>
      <c r="W861" s="214"/>
      <c r="X861" s="214"/>
      <c r="Y861" s="214"/>
      <c r="Z861" s="214"/>
      <c r="AA861" s="214"/>
      <c r="AB861" s="214"/>
      <c r="AC861" s="214"/>
      <c r="AD861" s="214"/>
      <c r="AE861" s="214"/>
      <c r="AF861" s="214"/>
      <c r="AG861" s="214"/>
      <c r="AH861" s="214"/>
      <c r="AI861" s="214"/>
      <c r="AJ861" s="214"/>
      <c r="AK861" s="214"/>
      <c r="AL861" s="214"/>
      <c r="AM861" s="214"/>
      <c r="AN861" s="214"/>
      <c r="AO861" s="214"/>
      <c r="AP861" s="214"/>
    </row>
    <row r="862" ht="14.25" customHeight="1">
      <c r="A862" s="214"/>
      <c r="B862" s="214"/>
      <c r="C862" s="214"/>
      <c r="D862" s="214"/>
      <c r="E862" s="214"/>
      <c r="F862" s="214"/>
      <c r="G862" s="214"/>
      <c r="H862" s="214"/>
      <c r="I862" s="214"/>
      <c r="J862" s="214"/>
      <c r="K862" s="214"/>
      <c r="L862" s="214"/>
      <c r="M862" s="214"/>
      <c r="N862" s="214"/>
      <c r="O862" s="214"/>
      <c r="P862" s="214"/>
      <c r="Q862" s="214"/>
      <c r="R862" s="214"/>
      <c r="S862" s="214"/>
      <c r="T862" s="214"/>
      <c r="U862" s="214"/>
      <c r="V862" s="214"/>
      <c r="W862" s="214"/>
      <c r="X862" s="214"/>
      <c r="Y862" s="214"/>
      <c r="Z862" s="214"/>
      <c r="AA862" s="214"/>
      <c r="AB862" s="214"/>
      <c r="AC862" s="214"/>
      <c r="AD862" s="214"/>
      <c r="AE862" s="214"/>
      <c r="AF862" s="214"/>
      <c r="AG862" s="214"/>
      <c r="AH862" s="214"/>
      <c r="AI862" s="214"/>
      <c r="AJ862" s="214"/>
      <c r="AK862" s="214"/>
      <c r="AL862" s="214"/>
      <c r="AM862" s="214"/>
      <c r="AN862" s="214"/>
      <c r="AO862" s="214"/>
      <c r="AP862" s="214"/>
    </row>
    <row r="863" ht="14.25" customHeight="1">
      <c r="A863" s="214"/>
      <c r="B863" s="214"/>
      <c r="C863" s="214"/>
      <c r="D863" s="214"/>
      <c r="E863" s="214"/>
      <c r="F863" s="214"/>
      <c r="G863" s="214"/>
      <c r="H863" s="214"/>
      <c r="I863" s="214"/>
      <c r="J863" s="214"/>
      <c r="K863" s="214"/>
      <c r="L863" s="214"/>
      <c r="M863" s="214"/>
      <c r="N863" s="214"/>
      <c r="O863" s="214"/>
      <c r="P863" s="214"/>
      <c r="Q863" s="214"/>
      <c r="R863" s="214"/>
      <c r="S863" s="214"/>
      <c r="T863" s="214"/>
      <c r="U863" s="214"/>
      <c r="V863" s="214"/>
      <c r="W863" s="214"/>
      <c r="X863" s="214"/>
      <c r="Y863" s="214"/>
      <c r="Z863" s="214"/>
      <c r="AA863" s="214"/>
      <c r="AB863" s="214"/>
      <c r="AC863" s="214"/>
      <c r="AD863" s="214"/>
      <c r="AE863" s="214"/>
      <c r="AF863" s="214"/>
      <c r="AG863" s="214"/>
      <c r="AH863" s="214"/>
      <c r="AI863" s="214"/>
      <c r="AJ863" s="214"/>
      <c r="AK863" s="214"/>
      <c r="AL863" s="214"/>
      <c r="AM863" s="214"/>
      <c r="AN863" s="214"/>
      <c r="AO863" s="214"/>
      <c r="AP863" s="214"/>
    </row>
    <row r="864" ht="14.25" customHeight="1">
      <c r="A864" s="214"/>
      <c r="B864" s="214"/>
      <c r="C864" s="214"/>
      <c r="D864" s="214"/>
      <c r="E864" s="214"/>
      <c r="F864" s="214"/>
      <c r="G864" s="214"/>
      <c r="H864" s="214"/>
      <c r="I864" s="214"/>
      <c r="J864" s="214"/>
      <c r="K864" s="214"/>
      <c r="L864" s="214"/>
      <c r="M864" s="214"/>
      <c r="N864" s="214"/>
      <c r="O864" s="214"/>
      <c r="P864" s="214"/>
      <c r="Q864" s="214"/>
      <c r="R864" s="214"/>
      <c r="S864" s="214"/>
      <c r="T864" s="214"/>
      <c r="U864" s="214"/>
      <c r="V864" s="214"/>
      <c r="W864" s="214"/>
      <c r="X864" s="214"/>
      <c r="Y864" s="214"/>
      <c r="Z864" s="214"/>
      <c r="AA864" s="214"/>
      <c r="AB864" s="214"/>
      <c r="AC864" s="214"/>
      <c r="AD864" s="214"/>
      <c r="AE864" s="214"/>
      <c r="AF864" s="214"/>
      <c r="AG864" s="214"/>
      <c r="AH864" s="214"/>
      <c r="AI864" s="214"/>
      <c r="AJ864" s="214"/>
      <c r="AK864" s="214"/>
      <c r="AL864" s="214"/>
      <c r="AM864" s="214"/>
      <c r="AN864" s="214"/>
      <c r="AO864" s="214"/>
      <c r="AP864" s="214"/>
    </row>
    <row r="865" ht="14.25" customHeight="1">
      <c r="A865" s="214"/>
      <c r="B865" s="214"/>
      <c r="C865" s="214"/>
      <c r="D865" s="214"/>
      <c r="E865" s="214"/>
      <c r="F865" s="214"/>
      <c r="G865" s="214"/>
      <c r="H865" s="214"/>
      <c r="I865" s="214"/>
      <c r="J865" s="214"/>
      <c r="K865" s="214"/>
      <c r="L865" s="214"/>
      <c r="M865" s="214"/>
      <c r="N865" s="214"/>
      <c r="O865" s="214"/>
      <c r="P865" s="214"/>
      <c r="Q865" s="214"/>
      <c r="R865" s="214"/>
      <c r="S865" s="214"/>
      <c r="T865" s="214"/>
      <c r="U865" s="214"/>
      <c r="V865" s="214"/>
      <c r="W865" s="214"/>
      <c r="X865" s="214"/>
      <c r="Y865" s="214"/>
      <c r="Z865" s="214"/>
      <c r="AA865" s="214"/>
      <c r="AB865" s="214"/>
      <c r="AC865" s="214"/>
      <c r="AD865" s="214"/>
      <c r="AE865" s="214"/>
      <c r="AF865" s="214"/>
      <c r="AG865" s="214"/>
      <c r="AH865" s="214"/>
      <c r="AI865" s="214"/>
      <c r="AJ865" s="214"/>
      <c r="AK865" s="214"/>
      <c r="AL865" s="214"/>
      <c r="AM865" s="214"/>
      <c r="AN865" s="214"/>
      <c r="AO865" s="214"/>
      <c r="AP865" s="214"/>
    </row>
    <row r="866" ht="14.25" customHeight="1">
      <c r="A866" s="214"/>
      <c r="B866" s="214"/>
      <c r="C866" s="214"/>
      <c r="D866" s="214"/>
      <c r="E866" s="214"/>
      <c r="F866" s="214"/>
      <c r="G866" s="214"/>
      <c r="H866" s="214"/>
      <c r="I866" s="214"/>
      <c r="J866" s="214"/>
      <c r="K866" s="214"/>
      <c r="L866" s="214"/>
      <c r="M866" s="214"/>
      <c r="N866" s="214"/>
      <c r="O866" s="214"/>
      <c r="P866" s="214"/>
      <c r="Q866" s="214"/>
      <c r="R866" s="214"/>
      <c r="S866" s="214"/>
      <c r="T866" s="214"/>
      <c r="U866" s="214"/>
      <c r="V866" s="214"/>
      <c r="W866" s="214"/>
      <c r="X866" s="214"/>
      <c r="Y866" s="214"/>
      <c r="Z866" s="214"/>
      <c r="AA866" s="214"/>
      <c r="AB866" s="214"/>
      <c r="AC866" s="214"/>
      <c r="AD866" s="214"/>
      <c r="AE866" s="214"/>
      <c r="AF866" s="214"/>
      <c r="AG866" s="214"/>
      <c r="AH866" s="214"/>
      <c r="AI866" s="214"/>
      <c r="AJ866" s="214"/>
      <c r="AK866" s="214"/>
      <c r="AL866" s="214"/>
      <c r="AM866" s="214"/>
      <c r="AN866" s="214"/>
      <c r="AO866" s="214"/>
      <c r="AP866" s="214"/>
    </row>
    <row r="867" ht="14.25" customHeight="1">
      <c r="A867" s="214"/>
      <c r="B867" s="214"/>
      <c r="C867" s="214"/>
      <c r="D867" s="214"/>
      <c r="E867" s="214"/>
      <c r="F867" s="214"/>
      <c r="G867" s="214"/>
      <c r="H867" s="214"/>
      <c r="I867" s="214"/>
      <c r="J867" s="214"/>
      <c r="K867" s="214"/>
      <c r="L867" s="214"/>
      <c r="M867" s="214"/>
      <c r="N867" s="214"/>
      <c r="O867" s="214"/>
      <c r="P867" s="214"/>
      <c r="Q867" s="214"/>
      <c r="R867" s="214"/>
      <c r="S867" s="214"/>
      <c r="T867" s="214"/>
      <c r="U867" s="214"/>
      <c r="V867" s="214"/>
      <c r="W867" s="214"/>
      <c r="X867" s="214"/>
      <c r="Y867" s="214"/>
      <c r="Z867" s="214"/>
      <c r="AA867" s="214"/>
      <c r="AB867" s="214"/>
      <c r="AC867" s="214"/>
      <c r="AD867" s="214"/>
      <c r="AE867" s="214"/>
      <c r="AF867" s="214"/>
      <c r="AG867" s="214"/>
      <c r="AH867" s="214"/>
      <c r="AI867" s="214"/>
      <c r="AJ867" s="214"/>
      <c r="AK867" s="214"/>
      <c r="AL867" s="214"/>
      <c r="AM867" s="214"/>
      <c r="AN867" s="214"/>
      <c r="AO867" s="214"/>
      <c r="AP867" s="214"/>
    </row>
    <row r="868" ht="14.25" customHeight="1">
      <c r="A868" s="214"/>
      <c r="B868" s="214"/>
      <c r="C868" s="214"/>
      <c r="D868" s="214"/>
      <c r="E868" s="214"/>
      <c r="F868" s="214"/>
      <c r="G868" s="214"/>
      <c r="H868" s="214"/>
      <c r="I868" s="214"/>
      <c r="J868" s="214"/>
      <c r="K868" s="214"/>
      <c r="L868" s="214"/>
      <c r="M868" s="214"/>
      <c r="N868" s="214"/>
      <c r="O868" s="214"/>
      <c r="P868" s="214"/>
      <c r="Q868" s="214"/>
      <c r="R868" s="214"/>
      <c r="S868" s="214"/>
      <c r="T868" s="214"/>
      <c r="U868" s="214"/>
      <c r="V868" s="214"/>
      <c r="W868" s="214"/>
      <c r="X868" s="214"/>
      <c r="Y868" s="214"/>
      <c r="Z868" s="214"/>
      <c r="AA868" s="214"/>
      <c r="AB868" s="214"/>
      <c r="AC868" s="214"/>
      <c r="AD868" s="214"/>
      <c r="AE868" s="214"/>
      <c r="AF868" s="214"/>
      <c r="AG868" s="214"/>
      <c r="AH868" s="214"/>
      <c r="AI868" s="214"/>
      <c r="AJ868" s="214"/>
      <c r="AK868" s="214"/>
      <c r="AL868" s="214"/>
      <c r="AM868" s="214"/>
      <c r="AN868" s="214"/>
      <c r="AO868" s="214"/>
      <c r="AP868" s="214"/>
    </row>
    <row r="869" ht="14.25" customHeight="1">
      <c r="A869" s="214"/>
      <c r="B869" s="214"/>
      <c r="C869" s="214"/>
      <c r="D869" s="214"/>
      <c r="E869" s="214"/>
      <c r="F869" s="214"/>
      <c r="G869" s="214"/>
      <c r="H869" s="214"/>
      <c r="I869" s="214"/>
      <c r="J869" s="214"/>
      <c r="K869" s="214"/>
      <c r="L869" s="214"/>
      <c r="M869" s="214"/>
      <c r="N869" s="214"/>
      <c r="O869" s="214"/>
      <c r="P869" s="214"/>
      <c r="Q869" s="214"/>
      <c r="R869" s="214"/>
      <c r="S869" s="214"/>
      <c r="T869" s="214"/>
      <c r="U869" s="214"/>
      <c r="V869" s="214"/>
      <c r="W869" s="214"/>
      <c r="X869" s="214"/>
      <c r="Y869" s="214"/>
      <c r="Z869" s="214"/>
      <c r="AA869" s="214"/>
      <c r="AB869" s="214"/>
      <c r="AC869" s="214"/>
      <c r="AD869" s="214"/>
      <c r="AE869" s="214"/>
      <c r="AF869" s="214"/>
      <c r="AG869" s="214"/>
      <c r="AH869" s="214"/>
      <c r="AI869" s="214"/>
      <c r="AJ869" s="214"/>
      <c r="AK869" s="214"/>
      <c r="AL869" s="214"/>
      <c r="AM869" s="214"/>
      <c r="AN869" s="214"/>
      <c r="AO869" s="214"/>
      <c r="AP869" s="214"/>
    </row>
    <row r="870" ht="14.25" customHeight="1">
      <c r="A870" s="214"/>
      <c r="B870" s="214"/>
      <c r="C870" s="214"/>
      <c r="D870" s="214"/>
      <c r="E870" s="214"/>
      <c r="F870" s="214"/>
      <c r="G870" s="214"/>
      <c r="H870" s="214"/>
      <c r="I870" s="214"/>
      <c r="J870" s="214"/>
      <c r="K870" s="214"/>
      <c r="L870" s="214"/>
      <c r="M870" s="214"/>
      <c r="N870" s="214"/>
      <c r="O870" s="214"/>
      <c r="P870" s="214"/>
      <c r="Q870" s="214"/>
      <c r="R870" s="214"/>
      <c r="S870" s="214"/>
      <c r="T870" s="214"/>
      <c r="U870" s="214"/>
      <c r="V870" s="214"/>
      <c r="W870" s="214"/>
      <c r="X870" s="214"/>
      <c r="Y870" s="214"/>
      <c r="Z870" s="214"/>
      <c r="AA870" s="214"/>
      <c r="AB870" s="214"/>
      <c r="AC870" s="214"/>
      <c r="AD870" s="214"/>
      <c r="AE870" s="214"/>
      <c r="AF870" s="214"/>
      <c r="AG870" s="214"/>
      <c r="AH870" s="214"/>
      <c r="AI870" s="214"/>
      <c r="AJ870" s="214"/>
      <c r="AK870" s="214"/>
      <c r="AL870" s="214"/>
      <c r="AM870" s="214"/>
      <c r="AN870" s="214"/>
      <c r="AO870" s="214"/>
      <c r="AP870" s="214"/>
    </row>
    <row r="871" ht="14.25" customHeight="1">
      <c r="A871" s="214"/>
      <c r="B871" s="214"/>
      <c r="C871" s="214"/>
      <c r="D871" s="214"/>
      <c r="E871" s="214"/>
      <c r="F871" s="214"/>
      <c r="G871" s="214"/>
      <c r="H871" s="214"/>
      <c r="I871" s="214"/>
      <c r="J871" s="214"/>
      <c r="K871" s="214"/>
      <c r="L871" s="214"/>
      <c r="M871" s="214"/>
      <c r="N871" s="214"/>
      <c r="O871" s="214"/>
      <c r="P871" s="214"/>
      <c r="Q871" s="214"/>
      <c r="R871" s="214"/>
      <c r="S871" s="214"/>
      <c r="T871" s="214"/>
      <c r="U871" s="214"/>
      <c r="V871" s="214"/>
      <c r="W871" s="214"/>
      <c r="X871" s="214"/>
      <c r="Y871" s="214"/>
      <c r="Z871" s="214"/>
      <c r="AA871" s="214"/>
      <c r="AB871" s="214"/>
      <c r="AC871" s="214"/>
      <c r="AD871" s="214"/>
      <c r="AE871" s="214"/>
      <c r="AF871" s="214"/>
      <c r="AG871" s="214"/>
      <c r="AH871" s="214"/>
      <c r="AI871" s="214"/>
      <c r="AJ871" s="214"/>
      <c r="AK871" s="214"/>
      <c r="AL871" s="214"/>
      <c r="AM871" s="214"/>
      <c r="AN871" s="214"/>
      <c r="AO871" s="214"/>
      <c r="AP871" s="214"/>
    </row>
    <row r="872" ht="14.25" customHeight="1">
      <c r="A872" s="214"/>
      <c r="B872" s="214"/>
      <c r="C872" s="214"/>
      <c r="D872" s="214"/>
      <c r="E872" s="214"/>
      <c r="F872" s="214"/>
      <c r="G872" s="214"/>
      <c r="H872" s="214"/>
      <c r="I872" s="214"/>
      <c r="J872" s="214"/>
      <c r="K872" s="214"/>
      <c r="L872" s="214"/>
      <c r="M872" s="214"/>
      <c r="N872" s="214"/>
      <c r="O872" s="214"/>
      <c r="P872" s="214"/>
      <c r="Q872" s="214"/>
      <c r="R872" s="214"/>
      <c r="S872" s="214"/>
      <c r="T872" s="214"/>
      <c r="U872" s="214"/>
      <c r="V872" s="214"/>
      <c r="W872" s="214"/>
      <c r="X872" s="214"/>
      <c r="Y872" s="214"/>
      <c r="Z872" s="214"/>
      <c r="AA872" s="214"/>
      <c r="AB872" s="214"/>
      <c r="AC872" s="214"/>
      <c r="AD872" s="214"/>
      <c r="AE872" s="214"/>
      <c r="AF872" s="214"/>
      <c r="AG872" s="214"/>
      <c r="AH872" s="214"/>
      <c r="AI872" s="214"/>
      <c r="AJ872" s="214"/>
      <c r="AK872" s="214"/>
      <c r="AL872" s="214"/>
      <c r="AM872" s="214"/>
      <c r="AN872" s="214"/>
      <c r="AO872" s="214"/>
      <c r="AP872" s="214"/>
    </row>
    <row r="873" ht="14.25" customHeight="1">
      <c r="A873" s="214"/>
      <c r="B873" s="214"/>
      <c r="C873" s="214"/>
      <c r="D873" s="214"/>
      <c r="E873" s="214"/>
      <c r="F873" s="214"/>
      <c r="G873" s="214"/>
      <c r="H873" s="214"/>
      <c r="I873" s="214"/>
      <c r="J873" s="214"/>
      <c r="K873" s="214"/>
      <c r="L873" s="214"/>
      <c r="M873" s="214"/>
      <c r="N873" s="214"/>
      <c r="O873" s="214"/>
      <c r="P873" s="214"/>
      <c r="Q873" s="214"/>
      <c r="R873" s="214"/>
      <c r="S873" s="214"/>
      <c r="T873" s="214"/>
      <c r="U873" s="214"/>
      <c r="V873" s="214"/>
      <c r="W873" s="214"/>
      <c r="X873" s="214"/>
      <c r="Y873" s="214"/>
      <c r="Z873" s="214"/>
      <c r="AA873" s="214"/>
      <c r="AB873" s="214"/>
      <c r="AC873" s="214"/>
      <c r="AD873" s="214"/>
      <c r="AE873" s="214"/>
      <c r="AF873" s="214"/>
      <c r="AG873" s="214"/>
      <c r="AH873" s="214"/>
      <c r="AI873" s="214"/>
      <c r="AJ873" s="214"/>
      <c r="AK873" s="214"/>
      <c r="AL873" s="214"/>
      <c r="AM873" s="214"/>
      <c r="AN873" s="214"/>
      <c r="AO873" s="214"/>
      <c r="AP873" s="214"/>
    </row>
    <row r="874" ht="14.25" customHeight="1">
      <c r="A874" s="214"/>
      <c r="B874" s="214"/>
      <c r="C874" s="214"/>
      <c r="D874" s="214"/>
      <c r="E874" s="214"/>
      <c r="F874" s="214"/>
      <c r="G874" s="214"/>
      <c r="H874" s="214"/>
      <c r="I874" s="214"/>
      <c r="J874" s="214"/>
      <c r="K874" s="214"/>
      <c r="L874" s="214"/>
      <c r="M874" s="214"/>
      <c r="N874" s="214"/>
      <c r="O874" s="214"/>
      <c r="P874" s="214"/>
      <c r="Q874" s="214"/>
      <c r="R874" s="214"/>
      <c r="S874" s="214"/>
      <c r="T874" s="214"/>
      <c r="U874" s="214"/>
      <c r="V874" s="214"/>
      <c r="W874" s="214"/>
      <c r="X874" s="214"/>
      <c r="Y874" s="214"/>
      <c r="Z874" s="214"/>
      <c r="AA874" s="214"/>
      <c r="AB874" s="214"/>
      <c r="AC874" s="214"/>
      <c r="AD874" s="214"/>
      <c r="AE874" s="214"/>
      <c r="AF874" s="214"/>
      <c r="AG874" s="214"/>
      <c r="AH874" s="214"/>
      <c r="AI874" s="214"/>
      <c r="AJ874" s="214"/>
      <c r="AK874" s="214"/>
      <c r="AL874" s="214"/>
      <c r="AM874" s="214"/>
      <c r="AN874" s="214"/>
      <c r="AO874" s="214"/>
      <c r="AP874" s="214"/>
    </row>
    <row r="875" ht="14.25" customHeight="1">
      <c r="A875" s="214"/>
      <c r="B875" s="214"/>
      <c r="C875" s="214"/>
      <c r="D875" s="214"/>
      <c r="E875" s="214"/>
      <c r="F875" s="214"/>
      <c r="G875" s="214"/>
      <c r="H875" s="214"/>
      <c r="I875" s="214"/>
      <c r="J875" s="214"/>
      <c r="K875" s="214"/>
      <c r="L875" s="214"/>
      <c r="M875" s="214"/>
      <c r="N875" s="214"/>
      <c r="O875" s="214"/>
      <c r="P875" s="214"/>
      <c r="Q875" s="214"/>
      <c r="R875" s="214"/>
      <c r="S875" s="214"/>
      <c r="T875" s="214"/>
      <c r="U875" s="214"/>
      <c r="V875" s="214"/>
      <c r="W875" s="214"/>
      <c r="X875" s="214"/>
      <c r="Y875" s="214"/>
      <c r="Z875" s="214"/>
      <c r="AA875" s="214"/>
      <c r="AB875" s="214"/>
      <c r="AC875" s="214"/>
      <c r="AD875" s="214"/>
      <c r="AE875" s="214"/>
      <c r="AF875" s="214"/>
      <c r="AG875" s="214"/>
      <c r="AH875" s="214"/>
      <c r="AI875" s="214"/>
      <c r="AJ875" s="214"/>
      <c r="AK875" s="214"/>
      <c r="AL875" s="214"/>
      <c r="AM875" s="214"/>
      <c r="AN875" s="214"/>
      <c r="AO875" s="214"/>
      <c r="AP875" s="214"/>
    </row>
    <row r="876" ht="14.25" customHeight="1">
      <c r="A876" s="214"/>
      <c r="B876" s="214"/>
      <c r="C876" s="214"/>
      <c r="D876" s="214"/>
      <c r="E876" s="214"/>
      <c r="F876" s="214"/>
      <c r="G876" s="214"/>
      <c r="H876" s="214"/>
      <c r="I876" s="214"/>
      <c r="J876" s="214"/>
      <c r="K876" s="214"/>
      <c r="L876" s="214"/>
      <c r="M876" s="214"/>
      <c r="N876" s="214"/>
      <c r="O876" s="214"/>
      <c r="P876" s="214"/>
      <c r="Q876" s="214"/>
      <c r="R876" s="214"/>
      <c r="S876" s="214"/>
      <c r="T876" s="214"/>
      <c r="U876" s="214"/>
      <c r="V876" s="214"/>
      <c r="W876" s="214"/>
      <c r="X876" s="214"/>
      <c r="Y876" s="214"/>
      <c r="Z876" s="214"/>
      <c r="AA876" s="214"/>
      <c r="AB876" s="214"/>
      <c r="AC876" s="214"/>
      <c r="AD876" s="214"/>
      <c r="AE876" s="214"/>
      <c r="AF876" s="214"/>
      <c r="AG876" s="214"/>
      <c r="AH876" s="214"/>
      <c r="AI876" s="214"/>
      <c r="AJ876" s="214"/>
      <c r="AK876" s="214"/>
      <c r="AL876" s="214"/>
      <c r="AM876" s="214"/>
      <c r="AN876" s="214"/>
      <c r="AO876" s="214"/>
      <c r="AP876" s="214"/>
    </row>
    <row r="877" ht="14.25" customHeight="1">
      <c r="A877" s="214"/>
      <c r="B877" s="214"/>
      <c r="C877" s="214"/>
      <c r="D877" s="214"/>
      <c r="E877" s="214"/>
      <c r="F877" s="214"/>
      <c r="G877" s="214"/>
      <c r="H877" s="214"/>
      <c r="I877" s="214"/>
      <c r="J877" s="214"/>
      <c r="K877" s="214"/>
      <c r="L877" s="214"/>
      <c r="M877" s="214"/>
      <c r="N877" s="214"/>
      <c r="O877" s="214"/>
      <c r="P877" s="214"/>
      <c r="Q877" s="214"/>
      <c r="R877" s="214"/>
      <c r="S877" s="214"/>
      <c r="T877" s="214"/>
      <c r="U877" s="214"/>
      <c r="V877" s="214"/>
      <c r="W877" s="214"/>
      <c r="X877" s="214"/>
      <c r="Y877" s="214"/>
      <c r="Z877" s="214"/>
      <c r="AA877" s="214"/>
      <c r="AB877" s="214"/>
      <c r="AC877" s="214"/>
      <c r="AD877" s="214"/>
      <c r="AE877" s="214"/>
      <c r="AF877" s="214"/>
      <c r="AG877" s="214"/>
      <c r="AH877" s="214"/>
      <c r="AI877" s="214"/>
      <c r="AJ877" s="214"/>
      <c r="AK877" s="214"/>
      <c r="AL877" s="214"/>
      <c r="AM877" s="214"/>
      <c r="AN877" s="214"/>
      <c r="AO877" s="214"/>
      <c r="AP877" s="214"/>
    </row>
    <row r="878" ht="14.25" customHeight="1">
      <c r="A878" s="214"/>
      <c r="B878" s="214"/>
      <c r="C878" s="214"/>
      <c r="D878" s="214"/>
      <c r="E878" s="214"/>
      <c r="F878" s="214"/>
      <c r="G878" s="214"/>
      <c r="H878" s="214"/>
      <c r="I878" s="214"/>
      <c r="J878" s="214"/>
      <c r="K878" s="214"/>
      <c r="L878" s="214"/>
      <c r="M878" s="214"/>
      <c r="N878" s="214"/>
      <c r="O878" s="214"/>
      <c r="P878" s="214"/>
      <c r="Q878" s="214"/>
      <c r="R878" s="214"/>
      <c r="S878" s="214"/>
      <c r="T878" s="214"/>
      <c r="U878" s="214"/>
      <c r="V878" s="214"/>
      <c r="W878" s="214"/>
      <c r="X878" s="214"/>
      <c r="Y878" s="214"/>
      <c r="Z878" s="214"/>
      <c r="AA878" s="214"/>
      <c r="AB878" s="214"/>
      <c r="AC878" s="214"/>
      <c r="AD878" s="214"/>
      <c r="AE878" s="214"/>
      <c r="AF878" s="214"/>
      <c r="AG878" s="214"/>
      <c r="AH878" s="214"/>
      <c r="AI878" s="214"/>
      <c r="AJ878" s="214"/>
      <c r="AK878" s="214"/>
      <c r="AL878" s="214"/>
      <c r="AM878" s="214"/>
      <c r="AN878" s="214"/>
      <c r="AO878" s="214"/>
      <c r="AP878" s="214"/>
    </row>
    <row r="879" ht="14.25" customHeight="1">
      <c r="A879" s="214"/>
      <c r="B879" s="214"/>
      <c r="C879" s="214"/>
      <c r="D879" s="214"/>
      <c r="E879" s="214"/>
      <c r="F879" s="214"/>
      <c r="G879" s="214"/>
      <c r="H879" s="214"/>
      <c r="I879" s="214"/>
      <c r="J879" s="214"/>
      <c r="K879" s="214"/>
      <c r="L879" s="214"/>
      <c r="M879" s="214"/>
      <c r="N879" s="214"/>
      <c r="O879" s="214"/>
      <c r="P879" s="214"/>
      <c r="Q879" s="214"/>
      <c r="R879" s="214"/>
      <c r="S879" s="214"/>
      <c r="T879" s="214"/>
      <c r="U879" s="214"/>
      <c r="V879" s="214"/>
      <c r="W879" s="214"/>
      <c r="X879" s="214"/>
      <c r="Y879" s="214"/>
      <c r="Z879" s="214"/>
      <c r="AA879" s="214"/>
      <c r="AB879" s="214"/>
      <c r="AC879" s="214"/>
      <c r="AD879" s="214"/>
      <c r="AE879" s="214"/>
      <c r="AF879" s="214"/>
      <c r="AG879" s="214"/>
      <c r="AH879" s="214"/>
      <c r="AI879" s="214"/>
      <c r="AJ879" s="214"/>
      <c r="AK879" s="214"/>
      <c r="AL879" s="214"/>
      <c r="AM879" s="214"/>
      <c r="AN879" s="214"/>
      <c r="AO879" s="214"/>
      <c r="AP879" s="214"/>
    </row>
    <row r="880" ht="14.25" customHeight="1">
      <c r="A880" s="214"/>
      <c r="B880" s="214"/>
      <c r="C880" s="214"/>
      <c r="D880" s="214"/>
      <c r="E880" s="214"/>
      <c r="F880" s="214"/>
      <c r="G880" s="214"/>
      <c r="H880" s="214"/>
      <c r="I880" s="214"/>
      <c r="J880" s="214"/>
      <c r="K880" s="214"/>
      <c r="L880" s="214"/>
      <c r="M880" s="214"/>
      <c r="N880" s="214"/>
      <c r="O880" s="214"/>
      <c r="P880" s="214"/>
      <c r="Q880" s="214"/>
      <c r="R880" s="214"/>
      <c r="S880" s="214"/>
      <c r="T880" s="214"/>
      <c r="U880" s="214"/>
      <c r="V880" s="214"/>
      <c r="W880" s="214"/>
      <c r="X880" s="214"/>
      <c r="Y880" s="214"/>
      <c r="Z880" s="214"/>
      <c r="AA880" s="214"/>
      <c r="AB880" s="214"/>
      <c r="AC880" s="214"/>
      <c r="AD880" s="214"/>
      <c r="AE880" s="214"/>
      <c r="AF880" s="214"/>
      <c r="AG880" s="214"/>
      <c r="AH880" s="214"/>
      <c r="AI880" s="214"/>
      <c r="AJ880" s="214"/>
      <c r="AK880" s="214"/>
      <c r="AL880" s="214"/>
      <c r="AM880" s="214"/>
      <c r="AN880" s="214"/>
      <c r="AO880" s="214"/>
      <c r="AP880" s="214"/>
    </row>
    <row r="881" ht="14.25" customHeight="1">
      <c r="A881" s="214"/>
      <c r="B881" s="214"/>
      <c r="C881" s="214"/>
      <c r="D881" s="214"/>
      <c r="E881" s="214"/>
      <c r="F881" s="214"/>
      <c r="G881" s="214"/>
      <c r="H881" s="214"/>
      <c r="I881" s="214"/>
      <c r="J881" s="214"/>
      <c r="K881" s="214"/>
      <c r="L881" s="214"/>
      <c r="M881" s="214"/>
      <c r="N881" s="214"/>
      <c r="O881" s="214"/>
      <c r="P881" s="214"/>
      <c r="Q881" s="214"/>
      <c r="R881" s="214"/>
      <c r="S881" s="214"/>
      <c r="T881" s="214"/>
      <c r="U881" s="214"/>
      <c r="V881" s="214"/>
      <c r="W881" s="214"/>
      <c r="X881" s="214"/>
      <c r="Y881" s="214"/>
      <c r="Z881" s="214"/>
      <c r="AA881" s="214"/>
      <c r="AB881" s="214"/>
      <c r="AC881" s="214"/>
      <c r="AD881" s="214"/>
      <c r="AE881" s="214"/>
      <c r="AF881" s="214"/>
      <c r="AG881" s="214"/>
      <c r="AH881" s="214"/>
      <c r="AI881" s="214"/>
      <c r="AJ881" s="214"/>
      <c r="AK881" s="214"/>
      <c r="AL881" s="214"/>
      <c r="AM881" s="214"/>
      <c r="AN881" s="214"/>
      <c r="AO881" s="214"/>
      <c r="AP881" s="214"/>
    </row>
    <row r="882" ht="14.25" customHeight="1">
      <c r="A882" s="214"/>
      <c r="B882" s="214"/>
      <c r="C882" s="214"/>
      <c r="D882" s="214"/>
      <c r="E882" s="214"/>
      <c r="F882" s="214"/>
      <c r="G882" s="214"/>
      <c r="H882" s="214"/>
      <c r="I882" s="214"/>
      <c r="J882" s="214"/>
      <c r="K882" s="214"/>
      <c r="L882" s="214"/>
      <c r="M882" s="214"/>
      <c r="N882" s="214"/>
      <c r="O882" s="214"/>
      <c r="P882" s="214"/>
      <c r="Q882" s="214"/>
      <c r="R882" s="214"/>
      <c r="S882" s="214"/>
      <c r="T882" s="214"/>
      <c r="U882" s="214"/>
      <c r="V882" s="214"/>
      <c r="W882" s="214"/>
      <c r="X882" s="214"/>
      <c r="Y882" s="214"/>
      <c r="Z882" s="214"/>
      <c r="AA882" s="214"/>
      <c r="AB882" s="214"/>
      <c r="AC882" s="214"/>
      <c r="AD882" s="214"/>
      <c r="AE882" s="214"/>
      <c r="AF882" s="214"/>
      <c r="AG882" s="214"/>
      <c r="AH882" s="214"/>
      <c r="AI882" s="214"/>
      <c r="AJ882" s="214"/>
      <c r="AK882" s="214"/>
      <c r="AL882" s="214"/>
      <c r="AM882" s="214"/>
      <c r="AN882" s="214"/>
      <c r="AO882" s="214"/>
      <c r="AP882" s="214"/>
    </row>
    <row r="883" ht="14.25" customHeight="1">
      <c r="A883" s="214"/>
      <c r="B883" s="214"/>
      <c r="C883" s="214"/>
      <c r="D883" s="214"/>
      <c r="E883" s="214"/>
      <c r="F883" s="214"/>
      <c r="G883" s="214"/>
      <c r="H883" s="214"/>
      <c r="I883" s="214"/>
      <c r="J883" s="214"/>
      <c r="K883" s="214"/>
      <c r="L883" s="214"/>
      <c r="M883" s="214"/>
      <c r="N883" s="214"/>
      <c r="O883" s="214"/>
      <c r="P883" s="214"/>
      <c r="Q883" s="214"/>
      <c r="R883" s="214"/>
      <c r="S883" s="214"/>
      <c r="T883" s="214"/>
      <c r="U883" s="214"/>
      <c r="V883" s="214"/>
      <c r="W883" s="214"/>
      <c r="X883" s="214"/>
      <c r="Y883" s="214"/>
      <c r="Z883" s="214"/>
      <c r="AA883" s="214"/>
      <c r="AB883" s="214"/>
      <c r="AC883" s="214"/>
      <c r="AD883" s="214"/>
      <c r="AE883" s="214"/>
      <c r="AF883" s="214"/>
      <c r="AG883" s="214"/>
      <c r="AH883" s="214"/>
      <c r="AI883" s="214"/>
      <c r="AJ883" s="214"/>
      <c r="AK883" s="214"/>
      <c r="AL883" s="214"/>
      <c r="AM883" s="214"/>
      <c r="AN883" s="214"/>
      <c r="AO883" s="214"/>
      <c r="AP883" s="214"/>
    </row>
    <row r="884" ht="14.25" customHeight="1">
      <c r="A884" s="214"/>
      <c r="B884" s="214"/>
      <c r="C884" s="214"/>
      <c r="D884" s="214"/>
      <c r="E884" s="214"/>
      <c r="F884" s="214"/>
      <c r="G884" s="214"/>
      <c r="H884" s="214"/>
      <c r="I884" s="214"/>
      <c r="J884" s="214"/>
      <c r="K884" s="214"/>
      <c r="L884" s="214"/>
      <c r="M884" s="214"/>
      <c r="N884" s="214"/>
      <c r="O884" s="214"/>
      <c r="P884" s="214"/>
      <c r="Q884" s="214"/>
      <c r="R884" s="214"/>
      <c r="S884" s="214"/>
      <c r="T884" s="214"/>
      <c r="U884" s="214"/>
      <c r="V884" s="214"/>
      <c r="W884" s="214"/>
      <c r="X884" s="214"/>
      <c r="Y884" s="214"/>
      <c r="Z884" s="214"/>
      <c r="AA884" s="214"/>
      <c r="AB884" s="214"/>
      <c r="AC884" s="214"/>
      <c r="AD884" s="214"/>
      <c r="AE884" s="214"/>
      <c r="AF884" s="214"/>
      <c r="AG884" s="214"/>
      <c r="AH884" s="214"/>
      <c r="AI884" s="214"/>
      <c r="AJ884" s="214"/>
      <c r="AK884" s="214"/>
      <c r="AL884" s="214"/>
      <c r="AM884" s="214"/>
      <c r="AN884" s="214"/>
      <c r="AO884" s="214"/>
      <c r="AP884" s="214"/>
    </row>
    <row r="885" ht="14.25" customHeight="1">
      <c r="A885" s="214"/>
      <c r="B885" s="214"/>
      <c r="C885" s="214"/>
      <c r="D885" s="214"/>
      <c r="E885" s="214"/>
      <c r="F885" s="214"/>
      <c r="G885" s="214"/>
      <c r="H885" s="214"/>
      <c r="I885" s="214"/>
      <c r="J885" s="214"/>
      <c r="K885" s="214"/>
      <c r="L885" s="214"/>
      <c r="M885" s="214"/>
      <c r="N885" s="214"/>
      <c r="O885" s="214"/>
      <c r="P885" s="214"/>
      <c r="Q885" s="214"/>
      <c r="R885" s="214"/>
      <c r="S885" s="214"/>
      <c r="T885" s="214"/>
      <c r="U885" s="214"/>
      <c r="V885" s="214"/>
      <c r="W885" s="214"/>
      <c r="X885" s="214"/>
      <c r="Y885" s="214"/>
      <c r="Z885" s="214"/>
      <c r="AA885" s="214"/>
      <c r="AB885" s="214"/>
      <c r="AC885" s="214"/>
      <c r="AD885" s="214"/>
      <c r="AE885" s="214"/>
      <c r="AF885" s="214"/>
      <c r="AG885" s="214"/>
      <c r="AH885" s="214"/>
      <c r="AI885" s="214"/>
      <c r="AJ885" s="214"/>
      <c r="AK885" s="214"/>
      <c r="AL885" s="214"/>
      <c r="AM885" s="214"/>
      <c r="AN885" s="214"/>
      <c r="AO885" s="214"/>
      <c r="AP885" s="214"/>
    </row>
    <row r="886" ht="14.25" customHeight="1">
      <c r="A886" s="214"/>
      <c r="B886" s="214"/>
      <c r="C886" s="214"/>
      <c r="D886" s="214"/>
      <c r="E886" s="214"/>
      <c r="F886" s="214"/>
      <c r="G886" s="214"/>
      <c r="H886" s="214"/>
      <c r="I886" s="214"/>
      <c r="J886" s="214"/>
      <c r="K886" s="214"/>
      <c r="L886" s="214"/>
      <c r="M886" s="214"/>
      <c r="N886" s="214"/>
      <c r="O886" s="214"/>
      <c r="P886" s="214"/>
      <c r="Q886" s="214"/>
      <c r="R886" s="214"/>
      <c r="S886" s="214"/>
      <c r="T886" s="214"/>
      <c r="U886" s="214"/>
      <c r="V886" s="214"/>
      <c r="W886" s="214"/>
      <c r="X886" s="214"/>
      <c r="Y886" s="214"/>
      <c r="Z886" s="214"/>
      <c r="AA886" s="214"/>
      <c r="AB886" s="214"/>
      <c r="AC886" s="214"/>
      <c r="AD886" s="214"/>
      <c r="AE886" s="214"/>
      <c r="AF886" s="214"/>
      <c r="AG886" s="214"/>
      <c r="AH886" s="214"/>
      <c r="AI886" s="214"/>
      <c r="AJ886" s="214"/>
      <c r="AK886" s="214"/>
      <c r="AL886" s="214"/>
      <c r="AM886" s="214"/>
      <c r="AN886" s="214"/>
      <c r="AO886" s="214"/>
      <c r="AP886" s="214"/>
    </row>
    <row r="887" ht="14.25" customHeight="1">
      <c r="A887" s="214"/>
      <c r="B887" s="214"/>
      <c r="C887" s="214"/>
      <c r="D887" s="214"/>
      <c r="E887" s="214"/>
      <c r="F887" s="214"/>
      <c r="G887" s="214"/>
      <c r="H887" s="214"/>
      <c r="I887" s="214"/>
      <c r="J887" s="214"/>
      <c r="K887" s="214"/>
      <c r="L887" s="214"/>
      <c r="M887" s="214"/>
      <c r="N887" s="214"/>
      <c r="O887" s="214"/>
      <c r="P887" s="214"/>
      <c r="Q887" s="214"/>
      <c r="R887" s="214"/>
      <c r="S887" s="214"/>
      <c r="T887" s="214"/>
      <c r="U887" s="214"/>
      <c r="V887" s="214"/>
      <c r="W887" s="214"/>
      <c r="X887" s="214"/>
      <c r="Y887" s="214"/>
      <c r="Z887" s="214"/>
      <c r="AA887" s="214"/>
      <c r="AB887" s="214"/>
      <c r="AC887" s="214"/>
      <c r="AD887" s="214"/>
      <c r="AE887" s="214"/>
      <c r="AF887" s="214"/>
      <c r="AG887" s="214"/>
      <c r="AH887" s="214"/>
      <c r="AI887" s="214"/>
      <c r="AJ887" s="214"/>
      <c r="AK887" s="214"/>
      <c r="AL887" s="214"/>
      <c r="AM887" s="214"/>
      <c r="AN887" s="214"/>
      <c r="AO887" s="214"/>
      <c r="AP887" s="214"/>
    </row>
    <row r="888" ht="14.25" customHeight="1">
      <c r="A888" s="214"/>
      <c r="B888" s="214"/>
      <c r="C888" s="214"/>
      <c r="D888" s="214"/>
      <c r="E888" s="214"/>
      <c r="F888" s="214"/>
      <c r="G888" s="214"/>
      <c r="H888" s="214"/>
      <c r="I888" s="214"/>
      <c r="J888" s="214"/>
      <c r="K888" s="214"/>
      <c r="L888" s="214"/>
      <c r="M888" s="214"/>
      <c r="N888" s="214"/>
      <c r="O888" s="214"/>
      <c r="P888" s="214"/>
      <c r="Q888" s="214"/>
      <c r="R888" s="214"/>
      <c r="S888" s="214"/>
      <c r="T888" s="214"/>
      <c r="U888" s="214"/>
      <c r="V888" s="214"/>
      <c r="W888" s="214"/>
      <c r="X888" s="214"/>
      <c r="Y888" s="214"/>
      <c r="Z888" s="214"/>
      <c r="AA888" s="214"/>
      <c r="AB888" s="214"/>
      <c r="AC888" s="214"/>
      <c r="AD888" s="214"/>
      <c r="AE888" s="214"/>
      <c r="AF888" s="214"/>
      <c r="AG888" s="214"/>
      <c r="AH888" s="214"/>
      <c r="AI888" s="214"/>
      <c r="AJ888" s="214"/>
      <c r="AK888" s="214"/>
      <c r="AL888" s="214"/>
      <c r="AM888" s="214"/>
      <c r="AN888" s="214"/>
      <c r="AO888" s="214"/>
      <c r="AP888" s="214"/>
    </row>
    <row r="889" ht="14.25" customHeight="1">
      <c r="A889" s="214"/>
      <c r="B889" s="214"/>
      <c r="C889" s="214"/>
      <c r="D889" s="214"/>
      <c r="E889" s="214"/>
      <c r="F889" s="214"/>
      <c r="G889" s="214"/>
      <c r="H889" s="214"/>
      <c r="I889" s="214"/>
      <c r="J889" s="214"/>
      <c r="K889" s="214"/>
      <c r="L889" s="214"/>
      <c r="M889" s="214"/>
      <c r="N889" s="214"/>
      <c r="O889" s="214"/>
      <c r="P889" s="214"/>
      <c r="Q889" s="214"/>
      <c r="R889" s="214"/>
      <c r="S889" s="214"/>
      <c r="T889" s="214"/>
      <c r="U889" s="214"/>
      <c r="V889" s="214"/>
      <c r="W889" s="214"/>
      <c r="X889" s="214"/>
      <c r="Y889" s="214"/>
      <c r="Z889" s="214"/>
      <c r="AA889" s="214"/>
      <c r="AB889" s="214"/>
      <c r="AC889" s="214"/>
      <c r="AD889" s="214"/>
      <c r="AE889" s="214"/>
      <c r="AF889" s="214"/>
      <c r="AG889" s="214"/>
      <c r="AH889" s="214"/>
      <c r="AI889" s="214"/>
      <c r="AJ889" s="214"/>
      <c r="AK889" s="214"/>
      <c r="AL889" s="214"/>
      <c r="AM889" s="214"/>
      <c r="AN889" s="214"/>
      <c r="AO889" s="214"/>
      <c r="AP889" s="214"/>
    </row>
    <row r="890" ht="14.25" customHeight="1">
      <c r="A890" s="214"/>
      <c r="B890" s="214"/>
      <c r="C890" s="214"/>
      <c r="D890" s="214"/>
      <c r="E890" s="214"/>
      <c r="F890" s="214"/>
      <c r="G890" s="214"/>
      <c r="H890" s="214"/>
      <c r="I890" s="214"/>
      <c r="J890" s="214"/>
      <c r="K890" s="214"/>
      <c r="L890" s="214"/>
      <c r="M890" s="214"/>
      <c r="N890" s="214"/>
      <c r="O890" s="214"/>
      <c r="P890" s="214"/>
      <c r="Q890" s="214"/>
      <c r="R890" s="214"/>
      <c r="S890" s="214"/>
      <c r="T890" s="214"/>
      <c r="U890" s="214"/>
      <c r="V890" s="214"/>
      <c r="W890" s="214"/>
      <c r="X890" s="214"/>
      <c r="Y890" s="214"/>
      <c r="Z890" s="214"/>
      <c r="AA890" s="214"/>
      <c r="AB890" s="214"/>
      <c r="AC890" s="214"/>
      <c r="AD890" s="214"/>
      <c r="AE890" s="214"/>
      <c r="AF890" s="214"/>
      <c r="AG890" s="214"/>
      <c r="AH890" s="214"/>
      <c r="AI890" s="214"/>
      <c r="AJ890" s="214"/>
      <c r="AK890" s="214"/>
      <c r="AL890" s="214"/>
      <c r="AM890" s="214"/>
      <c r="AN890" s="214"/>
      <c r="AO890" s="214"/>
      <c r="AP890" s="214"/>
    </row>
    <row r="891" ht="14.25" customHeight="1">
      <c r="A891" s="214"/>
      <c r="B891" s="214"/>
      <c r="C891" s="214"/>
      <c r="D891" s="214"/>
      <c r="E891" s="214"/>
      <c r="F891" s="214"/>
      <c r="G891" s="214"/>
      <c r="H891" s="214"/>
      <c r="I891" s="214"/>
      <c r="J891" s="214"/>
      <c r="K891" s="214"/>
      <c r="L891" s="214"/>
      <c r="M891" s="214"/>
      <c r="N891" s="214"/>
      <c r="O891" s="214"/>
      <c r="P891" s="214"/>
      <c r="Q891" s="214"/>
      <c r="R891" s="214"/>
      <c r="S891" s="214"/>
      <c r="T891" s="214"/>
      <c r="U891" s="214"/>
      <c r="V891" s="214"/>
      <c r="W891" s="214"/>
      <c r="X891" s="214"/>
      <c r="Y891" s="214"/>
      <c r="Z891" s="214"/>
      <c r="AA891" s="214"/>
      <c r="AB891" s="214"/>
      <c r="AC891" s="214"/>
      <c r="AD891" s="214"/>
      <c r="AE891" s="214"/>
      <c r="AF891" s="214"/>
      <c r="AG891" s="214"/>
      <c r="AH891" s="214"/>
      <c r="AI891" s="214"/>
      <c r="AJ891" s="214"/>
      <c r="AK891" s="214"/>
      <c r="AL891" s="214"/>
      <c r="AM891" s="214"/>
      <c r="AN891" s="214"/>
      <c r="AO891" s="214"/>
      <c r="AP891" s="214"/>
    </row>
    <row r="892" ht="14.25" customHeight="1">
      <c r="A892" s="214"/>
      <c r="B892" s="214"/>
      <c r="C892" s="214"/>
      <c r="D892" s="214"/>
      <c r="E892" s="214"/>
      <c r="F892" s="214"/>
      <c r="G892" s="214"/>
      <c r="H892" s="214"/>
      <c r="I892" s="214"/>
      <c r="J892" s="214"/>
      <c r="K892" s="214"/>
      <c r="L892" s="214"/>
      <c r="M892" s="214"/>
      <c r="N892" s="214"/>
      <c r="O892" s="214"/>
      <c r="P892" s="214"/>
      <c r="Q892" s="214"/>
      <c r="R892" s="214"/>
      <c r="S892" s="214"/>
      <c r="T892" s="214"/>
      <c r="U892" s="214"/>
      <c r="V892" s="214"/>
      <c r="W892" s="214"/>
      <c r="X892" s="214"/>
      <c r="Y892" s="214"/>
      <c r="Z892" s="214"/>
      <c r="AA892" s="214"/>
      <c r="AB892" s="214"/>
      <c r="AC892" s="214"/>
      <c r="AD892" s="214"/>
      <c r="AE892" s="214"/>
      <c r="AF892" s="214"/>
      <c r="AG892" s="214"/>
      <c r="AH892" s="214"/>
      <c r="AI892" s="214"/>
      <c r="AJ892" s="214"/>
      <c r="AK892" s="214"/>
      <c r="AL892" s="214"/>
      <c r="AM892" s="214"/>
      <c r="AN892" s="214"/>
      <c r="AO892" s="214"/>
      <c r="AP892" s="214"/>
    </row>
    <row r="893" ht="14.25" customHeight="1">
      <c r="A893" s="214"/>
      <c r="B893" s="214"/>
      <c r="C893" s="214"/>
      <c r="D893" s="214"/>
      <c r="E893" s="214"/>
      <c r="F893" s="214"/>
      <c r="G893" s="214"/>
      <c r="H893" s="214"/>
      <c r="I893" s="214"/>
      <c r="J893" s="214"/>
      <c r="K893" s="214"/>
      <c r="L893" s="214"/>
      <c r="M893" s="214"/>
      <c r="N893" s="214"/>
      <c r="O893" s="214"/>
      <c r="P893" s="214"/>
      <c r="Q893" s="214"/>
      <c r="R893" s="214"/>
      <c r="S893" s="214"/>
      <c r="T893" s="214"/>
      <c r="U893" s="214"/>
      <c r="V893" s="214"/>
      <c r="W893" s="214"/>
      <c r="X893" s="214"/>
      <c r="Y893" s="214"/>
      <c r="Z893" s="214"/>
      <c r="AA893" s="214"/>
      <c r="AB893" s="214"/>
      <c r="AC893" s="214"/>
      <c r="AD893" s="214"/>
      <c r="AE893" s="214"/>
      <c r="AF893" s="214"/>
      <c r="AG893" s="214"/>
      <c r="AH893" s="214"/>
      <c r="AI893" s="214"/>
      <c r="AJ893" s="214"/>
      <c r="AK893" s="214"/>
      <c r="AL893" s="214"/>
      <c r="AM893" s="214"/>
      <c r="AN893" s="214"/>
      <c r="AO893" s="214"/>
      <c r="AP893" s="214"/>
    </row>
    <row r="894" ht="14.25" customHeight="1">
      <c r="A894" s="214"/>
      <c r="B894" s="214"/>
      <c r="C894" s="214"/>
      <c r="D894" s="214"/>
      <c r="E894" s="214"/>
      <c r="F894" s="214"/>
      <c r="G894" s="214"/>
      <c r="H894" s="214"/>
      <c r="I894" s="214"/>
      <c r="J894" s="214"/>
      <c r="K894" s="214"/>
      <c r="L894" s="214"/>
      <c r="M894" s="214"/>
      <c r="N894" s="214"/>
      <c r="O894" s="214"/>
      <c r="P894" s="214"/>
      <c r="Q894" s="214"/>
      <c r="R894" s="214"/>
      <c r="S894" s="214"/>
      <c r="T894" s="214"/>
      <c r="U894" s="214"/>
      <c r="V894" s="214"/>
      <c r="W894" s="214"/>
      <c r="X894" s="214"/>
      <c r="Y894" s="214"/>
      <c r="Z894" s="214"/>
      <c r="AA894" s="214"/>
      <c r="AB894" s="214"/>
      <c r="AC894" s="214"/>
      <c r="AD894" s="214"/>
      <c r="AE894" s="214"/>
      <c r="AF894" s="214"/>
      <c r="AG894" s="214"/>
      <c r="AH894" s="214"/>
      <c r="AI894" s="214"/>
      <c r="AJ894" s="214"/>
      <c r="AK894" s="214"/>
      <c r="AL894" s="214"/>
      <c r="AM894" s="214"/>
      <c r="AN894" s="214"/>
      <c r="AO894" s="214"/>
      <c r="AP894" s="214"/>
    </row>
    <row r="895" ht="14.25" customHeight="1">
      <c r="A895" s="214"/>
      <c r="B895" s="214"/>
      <c r="C895" s="214"/>
      <c r="D895" s="214"/>
      <c r="E895" s="214"/>
      <c r="F895" s="214"/>
      <c r="G895" s="214"/>
      <c r="H895" s="214"/>
      <c r="I895" s="214"/>
      <c r="J895" s="214"/>
      <c r="K895" s="214"/>
      <c r="L895" s="214"/>
      <c r="M895" s="214"/>
      <c r="N895" s="214"/>
      <c r="O895" s="214"/>
      <c r="P895" s="214"/>
      <c r="Q895" s="214"/>
      <c r="R895" s="214"/>
      <c r="S895" s="214"/>
      <c r="T895" s="214"/>
      <c r="U895" s="214"/>
      <c r="V895" s="214"/>
      <c r="W895" s="214"/>
      <c r="X895" s="214"/>
      <c r="Y895" s="214"/>
      <c r="Z895" s="214"/>
      <c r="AA895" s="214"/>
      <c r="AB895" s="214"/>
      <c r="AC895" s="214"/>
      <c r="AD895" s="214"/>
      <c r="AE895" s="214"/>
      <c r="AF895" s="214"/>
      <c r="AG895" s="214"/>
      <c r="AH895" s="214"/>
      <c r="AI895" s="214"/>
      <c r="AJ895" s="214"/>
      <c r="AK895" s="214"/>
      <c r="AL895" s="214"/>
      <c r="AM895" s="214"/>
      <c r="AN895" s="214"/>
      <c r="AO895" s="214"/>
      <c r="AP895" s="214"/>
    </row>
    <row r="896" ht="14.25" customHeight="1">
      <c r="A896" s="214"/>
      <c r="B896" s="214"/>
      <c r="C896" s="214"/>
      <c r="D896" s="214"/>
      <c r="E896" s="214"/>
      <c r="F896" s="214"/>
      <c r="G896" s="214"/>
      <c r="H896" s="214"/>
      <c r="I896" s="214"/>
      <c r="J896" s="214"/>
      <c r="K896" s="214"/>
      <c r="L896" s="214"/>
      <c r="M896" s="214"/>
      <c r="N896" s="214"/>
      <c r="O896" s="214"/>
      <c r="P896" s="214"/>
      <c r="Q896" s="214"/>
      <c r="R896" s="214"/>
      <c r="S896" s="214"/>
      <c r="T896" s="214"/>
      <c r="U896" s="214"/>
      <c r="V896" s="214"/>
      <c r="W896" s="214"/>
      <c r="X896" s="214"/>
      <c r="Y896" s="214"/>
      <c r="Z896" s="214"/>
      <c r="AA896" s="214"/>
      <c r="AB896" s="214"/>
      <c r="AC896" s="214"/>
      <c r="AD896" s="214"/>
      <c r="AE896" s="214"/>
      <c r="AF896" s="214"/>
      <c r="AG896" s="214"/>
      <c r="AH896" s="214"/>
      <c r="AI896" s="214"/>
      <c r="AJ896" s="214"/>
      <c r="AK896" s="214"/>
      <c r="AL896" s="214"/>
      <c r="AM896" s="214"/>
      <c r="AN896" s="214"/>
      <c r="AO896" s="214"/>
      <c r="AP896" s="214"/>
    </row>
    <row r="897" ht="14.25" customHeight="1">
      <c r="A897" s="214"/>
      <c r="B897" s="214"/>
      <c r="C897" s="214"/>
      <c r="D897" s="214"/>
      <c r="E897" s="214"/>
      <c r="F897" s="214"/>
      <c r="G897" s="214"/>
      <c r="H897" s="214"/>
      <c r="I897" s="214"/>
      <c r="J897" s="214"/>
      <c r="K897" s="214"/>
      <c r="L897" s="214"/>
      <c r="M897" s="214"/>
      <c r="N897" s="214"/>
      <c r="O897" s="214"/>
      <c r="P897" s="214"/>
      <c r="Q897" s="214"/>
      <c r="R897" s="214"/>
      <c r="S897" s="214"/>
      <c r="T897" s="214"/>
      <c r="U897" s="214"/>
      <c r="V897" s="214"/>
      <c r="W897" s="214"/>
      <c r="X897" s="214"/>
      <c r="Y897" s="214"/>
      <c r="Z897" s="214"/>
      <c r="AA897" s="214"/>
      <c r="AB897" s="214"/>
      <c r="AC897" s="214"/>
      <c r="AD897" s="214"/>
      <c r="AE897" s="214"/>
      <c r="AF897" s="214"/>
      <c r="AG897" s="214"/>
      <c r="AH897" s="214"/>
      <c r="AI897" s="214"/>
      <c r="AJ897" s="214"/>
      <c r="AK897" s="214"/>
      <c r="AL897" s="214"/>
      <c r="AM897" s="214"/>
      <c r="AN897" s="214"/>
      <c r="AO897" s="214"/>
      <c r="AP897" s="214"/>
    </row>
    <row r="898" ht="14.25" customHeight="1">
      <c r="A898" s="214"/>
      <c r="B898" s="214"/>
      <c r="C898" s="214"/>
      <c r="D898" s="214"/>
      <c r="E898" s="214"/>
      <c r="F898" s="214"/>
      <c r="G898" s="214"/>
      <c r="H898" s="214"/>
      <c r="I898" s="214"/>
      <c r="J898" s="214"/>
      <c r="K898" s="214"/>
      <c r="L898" s="214"/>
      <c r="M898" s="214"/>
      <c r="N898" s="214"/>
      <c r="O898" s="214"/>
      <c r="P898" s="214"/>
      <c r="Q898" s="214"/>
      <c r="R898" s="214"/>
      <c r="S898" s="214"/>
      <c r="T898" s="214"/>
      <c r="U898" s="214"/>
      <c r="V898" s="214"/>
      <c r="W898" s="214"/>
      <c r="X898" s="214"/>
      <c r="Y898" s="214"/>
      <c r="Z898" s="214"/>
      <c r="AA898" s="214"/>
      <c r="AB898" s="214"/>
      <c r="AC898" s="214"/>
      <c r="AD898" s="214"/>
      <c r="AE898" s="214"/>
      <c r="AF898" s="214"/>
      <c r="AG898" s="214"/>
      <c r="AH898" s="214"/>
      <c r="AI898" s="214"/>
      <c r="AJ898" s="214"/>
      <c r="AK898" s="214"/>
      <c r="AL898" s="214"/>
      <c r="AM898" s="214"/>
      <c r="AN898" s="214"/>
      <c r="AO898" s="214"/>
      <c r="AP898" s="214"/>
    </row>
    <row r="899" ht="14.25" customHeight="1">
      <c r="A899" s="214"/>
      <c r="B899" s="214"/>
      <c r="C899" s="214"/>
      <c r="D899" s="214"/>
      <c r="E899" s="214"/>
      <c r="F899" s="214"/>
      <c r="G899" s="214"/>
      <c r="H899" s="214"/>
      <c r="I899" s="214"/>
      <c r="J899" s="214"/>
      <c r="K899" s="214"/>
      <c r="L899" s="214"/>
      <c r="M899" s="214"/>
      <c r="N899" s="214"/>
      <c r="O899" s="214"/>
      <c r="P899" s="214"/>
      <c r="Q899" s="214"/>
      <c r="R899" s="214"/>
      <c r="S899" s="214"/>
      <c r="T899" s="214"/>
      <c r="U899" s="214"/>
      <c r="V899" s="214"/>
      <c r="W899" s="214"/>
      <c r="X899" s="214"/>
      <c r="Y899" s="214"/>
      <c r="Z899" s="214"/>
      <c r="AA899" s="214"/>
      <c r="AB899" s="214"/>
      <c r="AC899" s="214"/>
      <c r="AD899" s="214"/>
      <c r="AE899" s="214"/>
      <c r="AF899" s="214"/>
      <c r="AG899" s="214"/>
      <c r="AH899" s="214"/>
      <c r="AI899" s="214"/>
      <c r="AJ899" s="214"/>
      <c r="AK899" s="214"/>
      <c r="AL899" s="214"/>
      <c r="AM899" s="214"/>
      <c r="AN899" s="214"/>
      <c r="AO899" s="214"/>
      <c r="AP899" s="214"/>
    </row>
    <row r="900" ht="14.25" customHeight="1">
      <c r="A900" s="214"/>
      <c r="B900" s="214"/>
      <c r="C900" s="214"/>
      <c r="D900" s="214"/>
      <c r="E900" s="214"/>
      <c r="F900" s="214"/>
      <c r="G900" s="214"/>
      <c r="H900" s="214"/>
      <c r="I900" s="214"/>
      <c r="J900" s="214"/>
      <c r="K900" s="214"/>
      <c r="L900" s="214"/>
      <c r="M900" s="214"/>
      <c r="N900" s="214"/>
      <c r="O900" s="214"/>
      <c r="P900" s="214"/>
      <c r="Q900" s="214"/>
      <c r="R900" s="214"/>
      <c r="S900" s="214"/>
      <c r="T900" s="214"/>
      <c r="U900" s="214"/>
      <c r="V900" s="214"/>
      <c r="W900" s="214"/>
      <c r="X900" s="214"/>
      <c r="Y900" s="214"/>
      <c r="Z900" s="214"/>
      <c r="AA900" s="214"/>
      <c r="AB900" s="214"/>
      <c r="AC900" s="214"/>
      <c r="AD900" s="214"/>
      <c r="AE900" s="214"/>
      <c r="AF900" s="214"/>
      <c r="AG900" s="214"/>
      <c r="AH900" s="214"/>
      <c r="AI900" s="214"/>
      <c r="AJ900" s="214"/>
      <c r="AK900" s="214"/>
      <c r="AL900" s="214"/>
      <c r="AM900" s="214"/>
      <c r="AN900" s="214"/>
      <c r="AO900" s="214"/>
      <c r="AP900" s="214"/>
    </row>
    <row r="901" ht="14.25" customHeight="1">
      <c r="A901" s="214"/>
      <c r="B901" s="214"/>
      <c r="C901" s="214"/>
      <c r="D901" s="214"/>
      <c r="E901" s="214"/>
      <c r="F901" s="214"/>
      <c r="G901" s="214"/>
      <c r="H901" s="214"/>
      <c r="I901" s="214"/>
      <c r="J901" s="214"/>
      <c r="K901" s="214"/>
      <c r="L901" s="214"/>
      <c r="M901" s="214"/>
      <c r="N901" s="214"/>
      <c r="O901" s="214"/>
      <c r="P901" s="214"/>
      <c r="Q901" s="214"/>
      <c r="R901" s="214"/>
      <c r="S901" s="214"/>
      <c r="T901" s="214"/>
      <c r="U901" s="214"/>
      <c r="V901" s="214"/>
      <c r="W901" s="214"/>
      <c r="X901" s="214"/>
      <c r="Y901" s="214"/>
      <c r="Z901" s="214"/>
      <c r="AA901" s="214"/>
      <c r="AB901" s="214"/>
      <c r="AC901" s="214"/>
      <c r="AD901" s="214"/>
      <c r="AE901" s="214"/>
      <c r="AF901" s="214"/>
      <c r="AG901" s="214"/>
      <c r="AH901" s="214"/>
      <c r="AI901" s="214"/>
      <c r="AJ901" s="214"/>
      <c r="AK901" s="214"/>
      <c r="AL901" s="214"/>
      <c r="AM901" s="214"/>
      <c r="AN901" s="214"/>
      <c r="AO901" s="214"/>
      <c r="AP901" s="214"/>
    </row>
    <row r="902" ht="14.25" customHeight="1">
      <c r="A902" s="214"/>
      <c r="B902" s="214"/>
      <c r="C902" s="214"/>
      <c r="D902" s="214"/>
      <c r="E902" s="214"/>
      <c r="F902" s="214"/>
      <c r="G902" s="214"/>
      <c r="H902" s="214"/>
      <c r="I902" s="214"/>
      <c r="J902" s="214"/>
      <c r="K902" s="214"/>
      <c r="L902" s="214"/>
      <c r="M902" s="214"/>
      <c r="N902" s="214"/>
      <c r="O902" s="214"/>
      <c r="P902" s="214"/>
      <c r="Q902" s="214"/>
      <c r="R902" s="214"/>
      <c r="S902" s="214"/>
      <c r="T902" s="214"/>
      <c r="U902" s="214"/>
      <c r="V902" s="214"/>
      <c r="W902" s="214"/>
      <c r="X902" s="214"/>
      <c r="Y902" s="214"/>
      <c r="Z902" s="214"/>
      <c r="AA902" s="214"/>
      <c r="AB902" s="214"/>
      <c r="AC902" s="214"/>
      <c r="AD902" s="214"/>
      <c r="AE902" s="214"/>
      <c r="AF902" s="214"/>
      <c r="AG902" s="214"/>
      <c r="AH902" s="214"/>
      <c r="AI902" s="214"/>
      <c r="AJ902" s="214"/>
      <c r="AK902" s="214"/>
      <c r="AL902" s="214"/>
      <c r="AM902" s="214"/>
      <c r="AN902" s="214"/>
      <c r="AO902" s="214"/>
      <c r="AP902" s="214"/>
    </row>
    <row r="903" ht="14.25" customHeight="1">
      <c r="A903" s="214"/>
      <c r="B903" s="214"/>
      <c r="C903" s="214"/>
      <c r="D903" s="214"/>
      <c r="E903" s="214"/>
      <c r="F903" s="214"/>
      <c r="G903" s="214"/>
      <c r="H903" s="214"/>
      <c r="I903" s="214"/>
      <c r="J903" s="214"/>
      <c r="K903" s="214"/>
      <c r="L903" s="214"/>
      <c r="M903" s="214"/>
      <c r="N903" s="214"/>
      <c r="O903" s="214"/>
      <c r="P903" s="214"/>
      <c r="Q903" s="214"/>
      <c r="R903" s="214"/>
      <c r="S903" s="214"/>
      <c r="T903" s="214"/>
      <c r="U903" s="214"/>
      <c r="V903" s="214"/>
      <c r="W903" s="214"/>
      <c r="X903" s="214"/>
      <c r="Y903" s="214"/>
      <c r="Z903" s="214"/>
      <c r="AA903" s="214"/>
      <c r="AB903" s="214"/>
      <c r="AC903" s="214"/>
      <c r="AD903" s="214"/>
      <c r="AE903" s="214"/>
      <c r="AF903" s="214"/>
      <c r="AG903" s="214"/>
      <c r="AH903" s="214"/>
      <c r="AI903" s="214"/>
      <c r="AJ903" s="214"/>
      <c r="AK903" s="214"/>
      <c r="AL903" s="214"/>
      <c r="AM903" s="214"/>
      <c r="AN903" s="214"/>
      <c r="AO903" s="214"/>
      <c r="AP903" s="214"/>
    </row>
    <row r="904" ht="14.25" customHeight="1">
      <c r="A904" s="214"/>
      <c r="B904" s="214"/>
      <c r="C904" s="214"/>
      <c r="D904" s="214"/>
      <c r="E904" s="214"/>
      <c r="F904" s="214"/>
      <c r="G904" s="214"/>
      <c r="H904" s="214"/>
      <c r="I904" s="214"/>
      <c r="J904" s="214"/>
      <c r="K904" s="214"/>
      <c r="L904" s="214"/>
      <c r="M904" s="214"/>
      <c r="N904" s="214"/>
      <c r="O904" s="214"/>
      <c r="P904" s="214"/>
      <c r="Q904" s="214"/>
      <c r="R904" s="214"/>
      <c r="S904" s="214"/>
      <c r="T904" s="214"/>
      <c r="U904" s="214"/>
      <c r="V904" s="214"/>
      <c r="W904" s="214"/>
      <c r="X904" s="214"/>
      <c r="Y904" s="214"/>
      <c r="Z904" s="214"/>
      <c r="AA904" s="214"/>
      <c r="AB904" s="214"/>
      <c r="AC904" s="214"/>
      <c r="AD904" s="214"/>
      <c r="AE904" s="214"/>
      <c r="AF904" s="214"/>
      <c r="AG904" s="214"/>
      <c r="AH904" s="214"/>
      <c r="AI904" s="214"/>
      <c r="AJ904" s="214"/>
      <c r="AK904" s="214"/>
      <c r="AL904" s="214"/>
      <c r="AM904" s="214"/>
      <c r="AN904" s="214"/>
      <c r="AO904" s="214"/>
      <c r="AP904" s="214"/>
    </row>
    <row r="905" ht="14.25" customHeight="1">
      <c r="A905" s="214"/>
      <c r="B905" s="214"/>
      <c r="C905" s="214"/>
      <c r="D905" s="214"/>
      <c r="E905" s="214"/>
      <c r="F905" s="214"/>
      <c r="G905" s="214"/>
      <c r="H905" s="214"/>
      <c r="I905" s="214"/>
      <c r="J905" s="214"/>
      <c r="K905" s="214"/>
      <c r="L905" s="214"/>
      <c r="M905" s="214"/>
      <c r="N905" s="214"/>
      <c r="O905" s="214"/>
      <c r="P905" s="214"/>
      <c r="Q905" s="214"/>
      <c r="R905" s="214"/>
      <c r="S905" s="214"/>
      <c r="T905" s="214"/>
      <c r="U905" s="214"/>
      <c r="V905" s="214"/>
      <c r="W905" s="214"/>
      <c r="X905" s="214"/>
      <c r="Y905" s="214"/>
      <c r="Z905" s="214"/>
      <c r="AA905" s="214"/>
      <c r="AB905" s="214"/>
      <c r="AC905" s="214"/>
      <c r="AD905" s="214"/>
      <c r="AE905" s="214"/>
      <c r="AF905" s="214"/>
      <c r="AG905" s="214"/>
      <c r="AH905" s="214"/>
      <c r="AI905" s="214"/>
      <c r="AJ905" s="214"/>
      <c r="AK905" s="214"/>
      <c r="AL905" s="214"/>
      <c r="AM905" s="214"/>
      <c r="AN905" s="214"/>
      <c r="AO905" s="214"/>
      <c r="AP905" s="214"/>
    </row>
    <row r="906" ht="14.25" customHeight="1">
      <c r="A906" s="214"/>
      <c r="B906" s="214"/>
      <c r="C906" s="214"/>
      <c r="D906" s="214"/>
      <c r="E906" s="214"/>
      <c r="F906" s="214"/>
      <c r="G906" s="214"/>
      <c r="H906" s="214"/>
      <c r="I906" s="214"/>
      <c r="J906" s="214"/>
      <c r="K906" s="214"/>
      <c r="L906" s="214"/>
      <c r="M906" s="214"/>
      <c r="N906" s="214"/>
      <c r="O906" s="214"/>
      <c r="P906" s="214"/>
      <c r="Q906" s="214"/>
      <c r="R906" s="214"/>
      <c r="S906" s="214"/>
      <c r="T906" s="214"/>
      <c r="U906" s="214"/>
      <c r="V906" s="214"/>
      <c r="W906" s="214"/>
      <c r="X906" s="214"/>
      <c r="Y906" s="214"/>
      <c r="Z906" s="214"/>
      <c r="AA906" s="214"/>
      <c r="AB906" s="214"/>
      <c r="AC906" s="214"/>
      <c r="AD906" s="214"/>
      <c r="AE906" s="214"/>
      <c r="AF906" s="214"/>
      <c r="AG906" s="214"/>
      <c r="AH906" s="214"/>
      <c r="AI906" s="214"/>
      <c r="AJ906" s="214"/>
      <c r="AK906" s="214"/>
      <c r="AL906" s="214"/>
      <c r="AM906" s="214"/>
      <c r="AN906" s="214"/>
      <c r="AO906" s="214"/>
      <c r="AP906" s="214"/>
    </row>
    <row r="907" ht="14.25" customHeight="1">
      <c r="A907" s="214"/>
      <c r="B907" s="214"/>
      <c r="C907" s="214"/>
      <c r="D907" s="214"/>
      <c r="E907" s="214"/>
      <c r="F907" s="214"/>
      <c r="G907" s="214"/>
      <c r="H907" s="214"/>
      <c r="I907" s="214"/>
      <c r="J907" s="214"/>
      <c r="K907" s="214"/>
      <c r="L907" s="214"/>
      <c r="M907" s="214"/>
      <c r="N907" s="214"/>
      <c r="O907" s="214"/>
      <c r="P907" s="214"/>
      <c r="Q907" s="214"/>
      <c r="R907" s="214"/>
      <c r="S907" s="214"/>
      <c r="T907" s="214"/>
      <c r="U907" s="214"/>
      <c r="V907" s="214"/>
      <c r="W907" s="214"/>
      <c r="X907" s="214"/>
      <c r="Y907" s="214"/>
      <c r="Z907" s="214"/>
      <c r="AA907" s="214"/>
      <c r="AB907" s="214"/>
      <c r="AC907" s="214"/>
      <c r="AD907" s="214"/>
      <c r="AE907" s="214"/>
      <c r="AF907" s="214"/>
      <c r="AG907" s="214"/>
      <c r="AH907" s="214"/>
      <c r="AI907" s="214"/>
      <c r="AJ907" s="214"/>
      <c r="AK907" s="214"/>
      <c r="AL907" s="214"/>
      <c r="AM907" s="214"/>
      <c r="AN907" s="214"/>
      <c r="AO907" s="214"/>
      <c r="AP907" s="214"/>
    </row>
    <row r="908" ht="14.25" customHeight="1">
      <c r="A908" s="214"/>
      <c r="B908" s="214"/>
      <c r="C908" s="214"/>
      <c r="D908" s="214"/>
      <c r="E908" s="214"/>
      <c r="F908" s="214"/>
      <c r="G908" s="214"/>
      <c r="H908" s="214"/>
      <c r="I908" s="214"/>
      <c r="J908" s="214"/>
      <c r="K908" s="214"/>
      <c r="L908" s="214"/>
      <c r="M908" s="214"/>
      <c r="N908" s="214"/>
      <c r="O908" s="214"/>
      <c r="P908" s="214"/>
      <c r="Q908" s="214"/>
      <c r="R908" s="214"/>
      <c r="S908" s="214"/>
      <c r="T908" s="214"/>
      <c r="U908" s="214"/>
      <c r="V908" s="214"/>
      <c r="W908" s="214"/>
      <c r="X908" s="214"/>
      <c r="Y908" s="214"/>
      <c r="Z908" s="214"/>
      <c r="AA908" s="214"/>
      <c r="AB908" s="214"/>
      <c r="AC908" s="214"/>
      <c r="AD908" s="214"/>
      <c r="AE908" s="214"/>
      <c r="AF908" s="214"/>
      <c r="AG908" s="214"/>
      <c r="AH908" s="214"/>
      <c r="AI908" s="214"/>
      <c r="AJ908" s="214"/>
      <c r="AK908" s="214"/>
      <c r="AL908" s="214"/>
      <c r="AM908" s="214"/>
      <c r="AN908" s="214"/>
      <c r="AO908" s="214"/>
      <c r="AP908" s="214"/>
    </row>
    <row r="909" ht="14.25" customHeight="1">
      <c r="A909" s="214"/>
      <c r="B909" s="214"/>
      <c r="C909" s="214"/>
      <c r="D909" s="214"/>
      <c r="E909" s="214"/>
      <c r="F909" s="214"/>
      <c r="G909" s="214"/>
      <c r="H909" s="214"/>
      <c r="I909" s="214"/>
      <c r="J909" s="214"/>
      <c r="K909" s="214"/>
      <c r="L909" s="214"/>
      <c r="M909" s="214"/>
      <c r="N909" s="214"/>
      <c r="O909" s="214"/>
      <c r="P909" s="214"/>
      <c r="Q909" s="214"/>
      <c r="R909" s="214"/>
      <c r="S909" s="214"/>
      <c r="T909" s="214"/>
      <c r="U909" s="214"/>
      <c r="V909" s="214"/>
      <c r="W909" s="214"/>
      <c r="X909" s="214"/>
      <c r="Y909" s="214"/>
      <c r="Z909" s="214"/>
      <c r="AA909" s="214"/>
      <c r="AB909" s="214"/>
      <c r="AC909" s="214"/>
      <c r="AD909" s="214"/>
      <c r="AE909" s="214"/>
      <c r="AF909" s="214"/>
      <c r="AG909" s="214"/>
      <c r="AH909" s="214"/>
      <c r="AI909" s="214"/>
      <c r="AJ909" s="214"/>
      <c r="AK909" s="214"/>
      <c r="AL909" s="214"/>
      <c r="AM909" s="214"/>
      <c r="AN909" s="214"/>
      <c r="AO909" s="214"/>
      <c r="AP909" s="214"/>
    </row>
    <row r="910" ht="14.25" customHeight="1">
      <c r="A910" s="214"/>
      <c r="B910" s="214"/>
      <c r="C910" s="214"/>
      <c r="D910" s="214"/>
      <c r="E910" s="214"/>
      <c r="F910" s="214"/>
      <c r="G910" s="214"/>
      <c r="H910" s="214"/>
      <c r="I910" s="214"/>
      <c r="J910" s="214"/>
      <c r="K910" s="214"/>
      <c r="L910" s="214"/>
      <c r="M910" s="214"/>
      <c r="N910" s="214"/>
      <c r="O910" s="214"/>
      <c r="P910" s="214"/>
      <c r="Q910" s="214"/>
      <c r="R910" s="214"/>
      <c r="S910" s="214"/>
      <c r="T910" s="214"/>
      <c r="U910" s="214"/>
      <c r="V910" s="214"/>
      <c r="W910" s="214"/>
      <c r="X910" s="214"/>
      <c r="Y910" s="214"/>
      <c r="Z910" s="214"/>
      <c r="AA910" s="214"/>
      <c r="AB910" s="214"/>
      <c r="AC910" s="214"/>
      <c r="AD910" s="214"/>
      <c r="AE910" s="214"/>
      <c r="AF910" s="214"/>
      <c r="AG910" s="214"/>
      <c r="AH910" s="214"/>
      <c r="AI910" s="214"/>
      <c r="AJ910" s="214"/>
      <c r="AK910" s="214"/>
      <c r="AL910" s="214"/>
      <c r="AM910" s="214"/>
      <c r="AN910" s="214"/>
      <c r="AO910" s="214"/>
      <c r="AP910" s="214"/>
    </row>
    <row r="911" ht="14.25" customHeight="1">
      <c r="A911" s="214"/>
      <c r="B911" s="214"/>
      <c r="C911" s="214"/>
      <c r="D911" s="214"/>
      <c r="E911" s="214"/>
      <c r="F911" s="214"/>
      <c r="G911" s="214"/>
      <c r="H911" s="214"/>
      <c r="I911" s="214"/>
      <c r="J911" s="214"/>
      <c r="K911" s="214"/>
      <c r="L911" s="214"/>
      <c r="M911" s="214"/>
      <c r="N911" s="214"/>
      <c r="O911" s="214"/>
      <c r="P911" s="214"/>
      <c r="Q911" s="214"/>
      <c r="R911" s="214"/>
      <c r="S911" s="214"/>
      <c r="T911" s="214"/>
      <c r="U911" s="214"/>
      <c r="V911" s="214"/>
      <c r="W911" s="214"/>
      <c r="X911" s="214"/>
      <c r="Y911" s="214"/>
      <c r="Z911" s="214"/>
      <c r="AA911" s="214"/>
      <c r="AB911" s="214"/>
      <c r="AC911" s="214"/>
      <c r="AD911" s="214"/>
      <c r="AE911" s="214"/>
      <c r="AF911" s="214"/>
      <c r="AG911" s="214"/>
      <c r="AH911" s="214"/>
      <c r="AI911" s="214"/>
      <c r="AJ911" s="214"/>
      <c r="AK911" s="214"/>
      <c r="AL911" s="214"/>
      <c r="AM911" s="214"/>
      <c r="AN911" s="214"/>
      <c r="AO911" s="214"/>
      <c r="AP911" s="214"/>
    </row>
    <row r="912" ht="14.25" customHeight="1">
      <c r="A912" s="214"/>
      <c r="B912" s="214"/>
      <c r="C912" s="214"/>
      <c r="D912" s="214"/>
      <c r="E912" s="214"/>
      <c r="F912" s="214"/>
      <c r="G912" s="214"/>
      <c r="H912" s="214"/>
      <c r="I912" s="214"/>
      <c r="J912" s="214"/>
      <c r="K912" s="214"/>
      <c r="L912" s="214"/>
      <c r="M912" s="214"/>
      <c r="N912" s="214"/>
      <c r="O912" s="214"/>
      <c r="P912" s="214"/>
      <c r="Q912" s="214"/>
      <c r="R912" s="214"/>
      <c r="S912" s="214"/>
      <c r="T912" s="214"/>
      <c r="U912" s="214"/>
      <c r="V912" s="214"/>
      <c r="W912" s="214"/>
      <c r="X912" s="214"/>
      <c r="Y912" s="214"/>
      <c r="Z912" s="214"/>
      <c r="AA912" s="214"/>
      <c r="AB912" s="214"/>
      <c r="AC912" s="214"/>
      <c r="AD912" s="214"/>
      <c r="AE912" s="214"/>
      <c r="AF912" s="214"/>
      <c r="AG912" s="214"/>
      <c r="AH912" s="214"/>
      <c r="AI912" s="214"/>
      <c r="AJ912" s="214"/>
      <c r="AK912" s="214"/>
      <c r="AL912" s="214"/>
      <c r="AM912" s="214"/>
      <c r="AN912" s="214"/>
      <c r="AO912" s="214"/>
      <c r="AP912" s="214"/>
    </row>
    <row r="913" ht="14.25" customHeight="1">
      <c r="A913" s="214"/>
      <c r="B913" s="214"/>
      <c r="C913" s="214"/>
      <c r="D913" s="214"/>
      <c r="E913" s="214"/>
      <c r="F913" s="214"/>
      <c r="G913" s="214"/>
      <c r="H913" s="214"/>
      <c r="I913" s="214"/>
      <c r="J913" s="214"/>
      <c r="K913" s="214"/>
      <c r="L913" s="214"/>
      <c r="M913" s="214"/>
      <c r="N913" s="214"/>
      <c r="O913" s="214"/>
      <c r="P913" s="214"/>
      <c r="Q913" s="214"/>
      <c r="R913" s="214"/>
      <c r="S913" s="214"/>
      <c r="T913" s="214"/>
      <c r="U913" s="214"/>
      <c r="V913" s="214"/>
      <c r="W913" s="214"/>
      <c r="X913" s="214"/>
      <c r="Y913" s="214"/>
      <c r="Z913" s="214"/>
      <c r="AA913" s="214"/>
      <c r="AB913" s="214"/>
      <c r="AC913" s="214"/>
      <c r="AD913" s="214"/>
      <c r="AE913" s="214"/>
      <c r="AF913" s="214"/>
      <c r="AG913" s="214"/>
      <c r="AH913" s="214"/>
      <c r="AI913" s="214"/>
      <c r="AJ913" s="214"/>
      <c r="AK913" s="214"/>
      <c r="AL913" s="214"/>
      <c r="AM913" s="214"/>
      <c r="AN913" s="214"/>
      <c r="AO913" s="214"/>
      <c r="AP913" s="214"/>
    </row>
    <row r="914" ht="14.25" customHeight="1">
      <c r="A914" s="214"/>
      <c r="B914" s="214"/>
      <c r="C914" s="214"/>
      <c r="D914" s="214"/>
      <c r="E914" s="214"/>
      <c r="F914" s="214"/>
      <c r="G914" s="214"/>
      <c r="H914" s="214"/>
      <c r="I914" s="214"/>
      <c r="J914" s="214"/>
      <c r="K914" s="214"/>
      <c r="L914" s="214"/>
      <c r="M914" s="214"/>
      <c r="N914" s="214"/>
      <c r="O914" s="214"/>
      <c r="P914" s="214"/>
      <c r="Q914" s="214"/>
      <c r="R914" s="214"/>
      <c r="S914" s="214"/>
      <c r="T914" s="214"/>
      <c r="U914" s="214"/>
      <c r="V914" s="214"/>
      <c r="W914" s="214"/>
      <c r="X914" s="214"/>
      <c r="Y914" s="214"/>
      <c r="Z914" s="214"/>
      <c r="AA914" s="214"/>
      <c r="AB914" s="214"/>
      <c r="AC914" s="214"/>
      <c r="AD914" s="214"/>
      <c r="AE914" s="214"/>
      <c r="AF914" s="214"/>
      <c r="AG914" s="214"/>
      <c r="AH914" s="214"/>
      <c r="AI914" s="214"/>
      <c r="AJ914" s="214"/>
      <c r="AK914" s="214"/>
      <c r="AL914" s="214"/>
      <c r="AM914" s="214"/>
      <c r="AN914" s="214"/>
      <c r="AO914" s="214"/>
      <c r="AP914" s="214"/>
    </row>
    <row r="915" ht="14.25" customHeight="1">
      <c r="A915" s="214"/>
      <c r="B915" s="214"/>
      <c r="C915" s="214"/>
      <c r="D915" s="214"/>
      <c r="E915" s="214"/>
      <c r="F915" s="214"/>
      <c r="G915" s="214"/>
      <c r="H915" s="214"/>
      <c r="I915" s="214"/>
      <c r="J915" s="214"/>
      <c r="K915" s="214"/>
      <c r="L915" s="214"/>
      <c r="M915" s="214"/>
      <c r="N915" s="214"/>
      <c r="O915" s="214"/>
      <c r="P915" s="214"/>
      <c r="Q915" s="214"/>
      <c r="R915" s="214"/>
      <c r="S915" s="214"/>
      <c r="T915" s="214"/>
      <c r="U915" s="214"/>
      <c r="V915" s="214"/>
      <c r="W915" s="214"/>
      <c r="X915" s="214"/>
      <c r="Y915" s="214"/>
      <c r="Z915" s="214"/>
      <c r="AA915" s="214"/>
      <c r="AB915" s="214"/>
      <c r="AC915" s="214"/>
      <c r="AD915" s="214"/>
      <c r="AE915" s="214"/>
      <c r="AF915" s="214"/>
      <c r="AG915" s="214"/>
      <c r="AH915" s="214"/>
      <c r="AI915" s="214"/>
      <c r="AJ915" s="214"/>
      <c r="AK915" s="214"/>
      <c r="AL915" s="214"/>
      <c r="AM915" s="214"/>
      <c r="AN915" s="214"/>
      <c r="AO915" s="214"/>
      <c r="AP915" s="214"/>
    </row>
    <row r="916" ht="14.25" customHeight="1">
      <c r="A916" s="214"/>
      <c r="B916" s="214"/>
      <c r="C916" s="214"/>
      <c r="D916" s="214"/>
      <c r="E916" s="214"/>
      <c r="F916" s="214"/>
      <c r="G916" s="214"/>
      <c r="H916" s="214"/>
      <c r="I916" s="214"/>
      <c r="J916" s="214"/>
      <c r="K916" s="214"/>
      <c r="L916" s="214"/>
      <c r="M916" s="214"/>
      <c r="N916" s="214"/>
      <c r="O916" s="214"/>
      <c r="P916" s="214"/>
      <c r="Q916" s="214"/>
      <c r="R916" s="214"/>
      <c r="S916" s="214"/>
      <c r="T916" s="214"/>
      <c r="U916" s="214"/>
      <c r="V916" s="214"/>
      <c r="W916" s="214"/>
      <c r="X916" s="214"/>
      <c r="Y916" s="214"/>
      <c r="Z916" s="214"/>
      <c r="AA916" s="214"/>
      <c r="AB916" s="214"/>
      <c r="AC916" s="214"/>
      <c r="AD916" s="214"/>
      <c r="AE916" s="214"/>
      <c r="AF916" s="214"/>
      <c r="AG916" s="214"/>
      <c r="AH916" s="214"/>
      <c r="AI916" s="214"/>
      <c r="AJ916" s="214"/>
      <c r="AK916" s="214"/>
      <c r="AL916" s="214"/>
      <c r="AM916" s="214"/>
      <c r="AN916" s="214"/>
      <c r="AO916" s="214"/>
      <c r="AP916" s="214"/>
    </row>
    <row r="917" ht="14.25" customHeight="1">
      <c r="A917" s="214"/>
      <c r="B917" s="214"/>
      <c r="C917" s="214"/>
      <c r="D917" s="214"/>
      <c r="E917" s="214"/>
      <c r="F917" s="214"/>
      <c r="G917" s="214"/>
      <c r="H917" s="214"/>
      <c r="I917" s="214"/>
      <c r="J917" s="214"/>
      <c r="K917" s="214"/>
      <c r="L917" s="214"/>
      <c r="M917" s="214"/>
      <c r="N917" s="214"/>
      <c r="O917" s="214"/>
      <c r="P917" s="214"/>
      <c r="Q917" s="214"/>
      <c r="R917" s="214"/>
      <c r="S917" s="214"/>
      <c r="T917" s="214"/>
      <c r="U917" s="214"/>
      <c r="V917" s="214"/>
      <c r="W917" s="214"/>
      <c r="X917" s="214"/>
      <c r="Y917" s="214"/>
      <c r="Z917" s="214"/>
      <c r="AA917" s="214"/>
      <c r="AB917" s="214"/>
      <c r="AC917" s="214"/>
      <c r="AD917" s="214"/>
      <c r="AE917" s="214"/>
      <c r="AF917" s="214"/>
      <c r="AG917" s="214"/>
      <c r="AH917" s="214"/>
      <c r="AI917" s="214"/>
      <c r="AJ917" s="214"/>
      <c r="AK917" s="214"/>
      <c r="AL917" s="214"/>
      <c r="AM917" s="214"/>
      <c r="AN917" s="214"/>
      <c r="AO917" s="214"/>
      <c r="AP917" s="214"/>
    </row>
    <row r="918" ht="14.25" customHeight="1">
      <c r="A918" s="214"/>
      <c r="B918" s="214"/>
      <c r="C918" s="214"/>
      <c r="D918" s="214"/>
      <c r="E918" s="214"/>
      <c r="F918" s="214"/>
      <c r="G918" s="214"/>
      <c r="H918" s="214"/>
      <c r="I918" s="214"/>
      <c r="J918" s="214"/>
      <c r="K918" s="214"/>
      <c r="L918" s="214"/>
      <c r="M918" s="214"/>
      <c r="N918" s="214"/>
      <c r="O918" s="214"/>
      <c r="P918" s="214"/>
      <c r="Q918" s="214"/>
      <c r="R918" s="214"/>
      <c r="S918" s="214"/>
      <c r="T918" s="214"/>
      <c r="U918" s="214"/>
      <c r="V918" s="214"/>
      <c r="W918" s="214"/>
      <c r="X918" s="214"/>
      <c r="Y918" s="214"/>
      <c r="Z918" s="214"/>
      <c r="AA918" s="214"/>
      <c r="AB918" s="214"/>
      <c r="AC918" s="214"/>
      <c r="AD918" s="214"/>
      <c r="AE918" s="214"/>
      <c r="AF918" s="214"/>
      <c r="AG918" s="214"/>
      <c r="AH918" s="214"/>
      <c r="AI918" s="214"/>
      <c r="AJ918" s="214"/>
      <c r="AK918" s="214"/>
      <c r="AL918" s="214"/>
      <c r="AM918" s="214"/>
      <c r="AN918" s="214"/>
      <c r="AO918" s="214"/>
      <c r="AP918" s="214"/>
    </row>
    <row r="919" ht="14.25" customHeight="1">
      <c r="A919" s="214"/>
      <c r="B919" s="214"/>
      <c r="C919" s="214"/>
      <c r="D919" s="214"/>
      <c r="E919" s="214"/>
      <c r="F919" s="214"/>
      <c r="G919" s="214"/>
      <c r="H919" s="214"/>
      <c r="I919" s="214"/>
      <c r="J919" s="214"/>
      <c r="K919" s="214"/>
      <c r="L919" s="214"/>
      <c r="M919" s="214"/>
      <c r="N919" s="214"/>
      <c r="O919" s="214"/>
      <c r="P919" s="214"/>
      <c r="Q919" s="214"/>
      <c r="R919" s="214"/>
      <c r="S919" s="214"/>
      <c r="T919" s="214"/>
      <c r="U919" s="214"/>
      <c r="V919" s="214"/>
      <c r="W919" s="214"/>
      <c r="X919" s="214"/>
      <c r="Y919" s="214"/>
      <c r="Z919" s="214"/>
      <c r="AA919" s="214"/>
      <c r="AB919" s="214"/>
      <c r="AC919" s="214"/>
      <c r="AD919" s="214"/>
      <c r="AE919" s="214"/>
      <c r="AF919" s="214"/>
      <c r="AG919" s="214"/>
      <c r="AH919" s="214"/>
      <c r="AI919" s="214"/>
      <c r="AJ919" s="214"/>
      <c r="AK919" s="214"/>
      <c r="AL919" s="214"/>
      <c r="AM919" s="214"/>
      <c r="AN919" s="214"/>
      <c r="AO919" s="214"/>
      <c r="AP919" s="214"/>
    </row>
    <row r="920" ht="14.25" customHeight="1">
      <c r="A920" s="214"/>
      <c r="B920" s="214"/>
      <c r="C920" s="214"/>
      <c r="D920" s="214"/>
      <c r="E920" s="214"/>
      <c r="F920" s="214"/>
      <c r="G920" s="214"/>
      <c r="H920" s="214"/>
      <c r="I920" s="214"/>
      <c r="J920" s="214"/>
      <c r="K920" s="214"/>
      <c r="L920" s="214"/>
      <c r="M920" s="214"/>
      <c r="N920" s="214"/>
      <c r="O920" s="214"/>
      <c r="P920" s="214"/>
      <c r="Q920" s="214"/>
      <c r="R920" s="214"/>
      <c r="S920" s="214"/>
      <c r="T920" s="214"/>
      <c r="U920" s="214"/>
      <c r="V920" s="214"/>
      <c r="W920" s="214"/>
      <c r="X920" s="214"/>
      <c r="Y920" s="214"/>
      <c r="Z920" s="214"/>
      <c r="AA920" s="214"/>
      <c r="AB920" s="214"/>
      <c r="AC920" s="214"/>
      <c r="AD920" s="214"/>
      <c r="AE920" s="214"/>
      <c r="AF920" s="214"/>
      <c r="AG920" s="214"/>
      <c r="AH920" s="214"/>
      <c r="AI920" s="214"/>
      <c r="AJ920" s="214"/>
      <c r="AK920" s="214"/>
      <c r="AL920" s="214"/>
      <c r="AM920" s="214"/>
      <c r="AN920" s="214"/>
      <c r="AO920" s="214"/>
      <c r="AP920" s="214"/>
    </row>
    <row r="921" ht="14.25" customHeight="1">
      <c r="A921" s="214"/>
      <c r="B921" s="214"/>
      <c r="C921" s="214"/>
      <c r="D921" s="214"/>
      <c r="E921" s="214"/>
      <c r="F921" s="214"/>
      <c r="G921" s="214"/>
      <c r="H921" s="214"/>
      <c r="I921" s="214"/>
      <c r="J921" s="214"/>
      <c r="K921" s="214"/>
      <c r="L921" s="214"/>
      <c r="M921" s="214"/>
      <c r="N921" s="214"/>
      <c r="O921" s="214"/>
      <c r="P921" s="214"/>
      <c r="Q921" s="214"/>
      <c r="R921" s="214"/>
      <c r="S921" s="214"/>
      <c r="T921" s="214"/>
      <c r="U921" s="214"/>
      <c r="V921" s="214"/>
      <c r="W921" s="214"/>
      <c r="X921" s="214"/>
      <c r="Y921" s="214"/>
      <c r="Z921" s="214"/>
      <c r="AA921" s="214"/>
      <c r="AB921" s="214"/>
      <c r="AC921" s="214"/>
      <c r="AD921" s="214"/>
      <c r="AE921" s="214"/>
      <c r="AF921" s="214"/>
      <c r="AG921" s="214"/>
      <c r="AH921" s="214"/>
      <c r="AI921" s="214"/>
      <c r="AJ921" s="214"/>
      <c r="AK921" s="214"/>
      <c r="AL921" s="214"/>
      <c r="AM921" s="214"/>
      <c r="AN921" s="214"/>
      <c r="AO921" s="214"/>
      <c r="AP921" s="214"/>
    </row>
    <row r="922" ht="14.25" customHeight="1">
      <c r="A922" s="214"/>
      <c r="B922" s="214"/>
      <c r="C922" s="214"/>
      <c r="D922" s="214"/>
      <c r="E922" s="214"/>
      <c r="F922" s="214"/>
      <c r="G922" s="214"/>
      <c r="H922" s="214"/>
      <c r="I922" s="214"/>
      <c r="J922" s="214"/>
      <c r="K922" s="214"/>
      <c r="L922" s="214"/>
      <c r="M922" s="214"/>
      <c r="N922" s="214"/>
      <c r="O922" s="214"/>
      <c r="P922" s="214"/>
      <c r="Q922" s="214"/>
      <c r="R922" s="214"/>
      <c r="S922" s="214"/>
      <c r="T922" s="214"/>
      <c r="U922" s="214"/>
      <c r="V922" s="214"/>
      <c r="W922" s="214"/>
      <c r="X922" s="214"/>
      <c r="Y922" s="214"/>
      <c r="Z922" s="214"/>
      <c r="AA922" s="214"/>
      <c r="AB922" s="214"/>
      <c r="AC922" s="214"/>
      <c r="AD922" s="214"/>
      <c r="AE922" s="214"/>
      <c r="AF922" s="214"/>
      <c r="AG922" s="214"/>
      <c r="AH922" s="214"/>
      <c r="AI922" s="214"/>
      <c r="AJ922" s="214"/>
      <c r="AK922" s="214"/>
      <c r="AL922" s="214"/>
      <c r="AM922" s="214"/>
      <c r="AN922" s="214"/>
      <c r="AO922" s="214"/>
      <c r="AP922" s="214"/>
    </row>
    <row r="923" ht="14.25" customHeight="1">
      <c r="A923" s="214"/>
      <c r="B923" s="214"/>
      <c r="C923" s="214"/>
      <c r="D923" s="214"/>
      <c r="E923" s="214"/>
      <c r="F923" s="214"/>
      <c r="G923" s="214"/>
      <c r="H923" s="214"/>
      <c r="I923" s="214"/>
      <c r="J923" s="214"/>
      <c r="K923" s="214"/>
      <c r="L923" s="214"/>
      <c r="M923" s="214"/>
      <c r="N923" s="214"/>
      <c r="O923" s="214"/>
      <c r="P923" s="214"/>
      <c r="Q923" s="214"/>
      <c r="R923" s="214"/>
      <c r="S923" s="214"/>
      <c r="T923" s="214"/>
      <c r="U923" s="214"/>
      <c r="V923" s="214"/>
      <c r="W923" s="214"/>
      <c r="X923" s="214"/>
      <c r="Y923" s="214"/>
      <c r="Z923" s="214"/>
      <c r="AA923" s="214"/>
      <c r="AB923" s="214"/>
      <c r="AC923" s="214"/>
      <c r="AD923" s="214"/>
      <c r="AE923" s="214"/>
      <c r="AF923" s="214"/>
      <c r="AG923" s="214"/>
      <c r="AH923" s="214"/>
      <c r="AI923" s="214"/>
      <c r="AJ923" s="214"/>
      <c r="AK923" s="214"/>
      <c r="AL923" s="214"/>
      <c r="AM923" s="214"/>
      <c r="AN923" s="214"/>
      <c r="AO923" s="214"/>
      <c r="AP923" s="214"/>
    </row>
    <row r="924" ht="14.25" customHeight="1">
      <c r="A924" s="214"/>
      <c r="B924" s="214"/>
      <c r="C924" s="214"/>
      <c r="D924" s="214"/>
      <c r="E924" s="214"/>
      <c r="F924" s="214"/>
      <c r="G924" s="214"/>
      <c r="H924" s="214"/>
      <c r="I924" s="214"/>
      <c r="J924" s="214"/>
      <c r="K924" s="214"/>
      <c r="L924" s="214"/>
      <c r="M924" s="214"/>
      <c r="N924" s="214"/>
      <c r="O924" s="214"/>
      <c r="P924" s="214"/>
      <c r="Q924" s="214"/>
      <c r="R924" s="214"/>
      <c r="S924" s="214"/>
      <c r="T924" s="214"/>
      <c r="U924" s="214"/>
      <c r="V924" s="214"/>
      <c r="W924" s="214"/>
      <c r="X924" s="214"/>
      <c r="Y924" s="214"/>
      <c r="Z924" s="214"/>
      <c r="AA924" s="214"/>
      <c r="AB924" s="214"/>
      <c r="AC924" s="214"/>
      <c r="AD924" s="214"/>
      <c r="AE924" s="214"/>
      <c r="AF924" s="214"/>
      <c r="AG924" s="214"/>
      <c r="AH924" s="214"/>
      <c r="AI924" s="214"/>
      <c r="AJ924" s="214"/>
      <c r="AK924" s="214"/>
      <c r="AL924" s="214"/>
      <c r="AM924" s="214"/>
      <c r="AN924" s="214"/>
      <c r="AO924" s="214"/>
      <c r="AP924" s="214"/>
    </row>
    <row r="925" ht="14.25" customHeight="1">
      <c r="A925" s="214"/>
      <c r="B925" s="214"/>
      <c r="C925" s="214"/>
      <c r="D925" s="214"/>
      <c r="E925" s="214"/>
      <c r="F925" s="214"/>
      <c r="G925" s="214"/>
      <c r="H925" s="214"/>
      <c r="I925" s="214"/>
      <c r="J925" s="214"/>
      <c r="K925" s="214"/>
      <c r="L925" s="214"/>
      <c r="M925" s="214"/>
      <c r="N925" s="214"/>
      <c r="O925" s="214"/>
      <c r="P925" s="214"/>
      <c r="Q925" s="214"/>
      <c r="R925" s="214"/>
      <c r="S925" s="214"/>
      <c r="T925" s="214"/>
      <c r="U925" s="214"/>
      <c r="V925" s="214"/>
      <c r="W925" s="214"/>
      <c r="X925" s="214"/>
      <c r="Y925" s="214"/>
      <c r="Z925" s="214"/>
      <c r="AA925" s="214"/>
      <c r="AB925" s="214"/>
      <c r="AC925" s="214"/>
      <c r="AD925" s="214"/>
      <c r="AE925" s="214"/>
      <c r="AF925" s="214"/>
      <c r="AG925" s="214"/>
      <c r="AH925" s="214"/>
      <c r="AI925" s="214"/>
      <c r="AJ925" s="214"/>
      <c r="AK925" s="214"/>
      <c r="AL925" s="214"/>
      <c r="AM925" s="214"/>
      <c r="AN925" s="214"/>
      <c r="AO925" s="214"/>
      <c r="AP925" s="214"/>
    </row>
    <row r="926" ht="14.25" customHeight="1">
      <c r="A926" s="214"/>
      <c r="B926" s="214"/>
      <c r="C926" s="214"/>
      <c r="D926" s="214"/>
      <c r="E926" s="214"/>
      <c r="F926" s="214"/>
      <c r="G926" s="214"/>
      <c r="H926" s="214"/>
      <c r="I926" s="214"/>
      <c r="J926" s="214"/>
      <c r="K926" s="214"/>
      <c r="L926" s="214"/>
      <c r="M926" s="214"/>
      <c r="N926" s="214"/>
      <c r="O926" s="214"/>
      <c r="P926" s="214"/>
      <c r="Q926" s="214"/>
      <c r="R926" s="214"/>
      <c r="S926" s="214"/>
      <c r="T926" s="214"/>
      <c r="U926" s="214"/>
      <c r="V926" s="214"/>
      <c r="W926" s="214"/>
      <c r="X926" s="214"/>
      <c r="Y926" s="214"/>
      <c r="Z926" s="214"/>
      <c r="AA926" s="214"/>
      <c r="AB926" s="214"/>
      <c r="AC926" s="214"/>
      <c r="AD926" s="214"/>
      <c r="AE926" s="214"/>
      <c r="AF926" s="214"/>
      <c r="AG926" s="214"/>
      <c r="AH926" s="214"/>
      <c r="AI926" s="214"/>
      <c r="AJ926" s="214"/>
      <c r="AK926" s="214"/>
      <c r="AL926" s="214"/>
      <c r="AM926" s="214"/>
      <c r="AN926" s="214"/>
      <c r="AO926" s="214"/>
      <c r="AP926" s="214"/>
    </row>
    <row r="927" ht="14.25" customHeight="1">
      <c r="A927" s="214"/>
      <c r="B927" s="214"/>
      <c r="C927" s="214"/>
      <c r="D927" s="214"/>
      <c r="E927" s="214"/>
      <c r="F927" s="214"/>
      <c r="G927" s="214"/>
      <c r="H927" s="214"/>
      <c r="I927" s="214"/>
      <c r="J927" s="214"/>
      <c r="K927" s="214"/>
      <c r="L927" s="214"/>
      <c r="M927" s="214"/>
      <c r="N927" s="214"/>
      <c r="O927" s="214"/>
      <c r="P927" s="214"/>
      <c r="Q927" s="214"/>
      <c r="R927" s="214"/>
      <c r="S927" s="214"/>
      <c r="T927" s="214"/>
      <c r="U927" s="214"/>
      <c r="V927" s="214"/>
      <c r="W927" s="214"/>
      <c r="X927" s="214"/>
      <c r="Y927" s="214"/>
      <c r="Z927" s="214"/>
      <c r="AA927" s="214"/>
      <c r="AB927" s="214"/>
      <c r="AC927" s="214"/>
      <c r="AD927" s="214"/>
      <c r="AE927" s="214"/>
      <c r="AF927" s="214"/>
      <c r="AG927" s="214"/>
      <c r="AH927" s="214"/>
      <c r="AI927" s="214"/>
      <c r="AJ927" s="214"/>
      <c r="AK927" s="214"/>
      <c r="AL927" s="214"/>
      <c r="AM927" s="214"/>
      <c r="AN927" s="214"/>
      <c r="AO927" s="214"/>
      <c r="AP927" s="214"/>
    </row>
    <row r="928" ht="14.25" customHeight="1">
      <c r="A928" s="214"/>
      <c r="B928" s="214"/>
      <c r="C928" s="214"/>
      <c r="D928" s="214"/>
      <c r="E928" s="214"/>
      <c r="F928" s="214"/>
      <c r="G928" s="214"/>
      <c r="H928" s="214"/>
      <c r="I928" s="214"/>
      <c r="J928" s="214"/>
      <c r="K928" s="214"/>
      <c r="L928" s="214"/>
      <c r="M928" s="214"/>
      <c r="N928" s="214"/>
      <c r="O928" s="214"/>
      <c r="P928" s="214"/>
      <c r="Q928" s="214"/>
      <c r="R928" s="214"/>
      <c r="S928" s="214"/>
      <c r="T928" s="214"/>
      <c r="U928" s="214"/>
      <c r="V928" s="214"/>
      <c r="W928" s="214"/>
      <c r="X928" s="214"/>
      <c r="Y928" s="214"/>
      <c r="Z928" s="214"/>
      <c r="AA928" s="214"/>
      <c r="AB928" s="214"/>
      <c r="AC928" s="214"/>
      <c r="AD928" s="214"/>
      <c r="AE928" s="214"/>
      <c r="AF928" s="214"/>
      <c r="AG928" s="214"/>
      <c r="AH928" s="214"/>
      <c r="AI928" s="214"/>
      <c r="AJ928" s="214"/>
      <c r="AK928" s="214"/>
      <c r="AL928" s="214"/>
      <c r="AM928" s="214"/>
      <c r="AN928" s="214"/>
      <c r="AO928" s="214"/>
      <c r="AP928" s="214"/>
    </row>
    <row r="929" ht="14.25" customHeight="1">
      <c r="A929" s="214"/>
      <c r="B929" s="214"/>
      <c r="C929" s="214"/>
      <c r="D929" s="214"/>
      <c r="E929" s="214"/>
      <c r="F929" s="214"/>
      <c r="G929" s="214"/>
      <c r="H929" s="214"/>
      <c r="I929" s="214"/>
      <c r="J929" s="214"/>
      <c r="K929" s="214"/>
      <c r="L929" s="214"/>
      <c r="M929" s="214"/>
      <c r="N929" s="214"/>
      <c r="O929" s="214"/>
      <c r="P929" s="214"/>
      <c r="Q929" s="214"/>
      <c r="R929" s="214"/>
      <c r="S929" s="214"/>
      <c r="T929" s="214"/>
      <c r="U929" s="214"/>
      <c r="V929" s="214"/>
      <c r="W929" s="214"/>
      <c r="X929" s="214"/>
      <c r="Y929" s="214"/>
      <c r="Z929" s="214"/>
      <c r="AA929" s="214"/>
      <c r="AB929" s="214"/>
      <c r="AC929" s="214"/>
      <c r="AD929" s="214"/>
      <c r="AE929" s="214"/>
      <c r="AF929" s="214"/>
      <c r="AG929" s="214"/>
      <c r="AH929" s="214"/>
      <c r="AI929" s="214"/>
      <c r="AJ929" s="214"/>
      <c r="AK929" s="214"/>
      <c r="AL929" s="214"/>
      <c r="AM929" s="214"/>
      <c r="AN929" s="214"/>
      <c r="AO929" s="214"/>
      <c r="AP929" s="214"/>
    </row>
    <row r="930" ht="14.25" customHeight="1">
      <c r="A930" s="214"/>
      <c r="B930" s="214"/>
      <c r="C930" s="214"/>
      <c r="D930" s="214"/>
      <c r="E930" s="214"/>
      <c r="F930" s="214"/>
      <c r="G930" s="214"/>
      <c r="H930" s="214"/>
      <c r="I930" s="214"/>
      <c r="J930" s="214"/>
      <c r="K930" s="214"/>
      <c r="L930" s="214"/>
      <c r="M930" s="214"/>
      <c r="N930" s="214"/>
      <c r="O930" s="214"/>
      <c r="P930" s="214"/>
      <c r="Q930" s="214"/>
      <c r="R930" s="214"/>
      <c r="S930" s="214"/>
      <c r="T930" s="214"/>
      <c r="U930" s="214"/>
      <c r="V930" s="214"/>
      <c r="W930" s="214"/>
      <c r="X930" s="214"/>
      <c r="Y930" s="214"/>
      <c r="Z930" s="214"/>
      <c r="AA930" s="214"/>
      <c r="AB930" s="214"/>
      <c r="AC930" s="214"/>
      <c r="AD930" s="214"/>
      <c r="AE930" s="214"/>
      <c r="AF930" s="214"/>
      <c r="AG930" s="214"/>
      <c r="AH930" s="214"/>
      <c r="AI930" s="214"/>
      <c r="AJ930" s="214"/>
      <c r="AK930" s="214"/>
      <c r="AL930" s="214"/>
      <c r="AM930" s="214"/>
      <c r="AN930" s="214"/>
      <c r="AO930" s="214"/>
      <c r="AP930" s="214"/>
    </row>
    <row r="931" ht="14.25" customHeight="1">
      <c r="A931" s="214"/>
      <c r="B931" s="214"/>
      <c r="C931" s="214"/>
      <c r="D931" s="214"/>
      <c r="E931" s="214"/>
      <c r="F931" s="214"/>
      <c r="G931" s="214"/>
      <c r="H931" s="214"/>
      <c r="I931" s="214"/>
      <c r="J931" s="214"/>
      <c r="K931" s="214"/>
      <c r="L931" s="214"/>
      <c r="M931" s="214"/>
      <c r="N931" s="214"/>
      <c r="O931" s="214"/>
      <c r="P931" s="214"/>
      <c r="Q931" s="214"/>
      <c r="R931" s="214"/>
      <c r="S931" s="214"/>
      <c r="T931" s="214"/>
      <c r="U931" s="214"/>
      <c r="V931" s="214"/>
      <c r="W931" s="214"/>
      <c r="X931" s="214"/>
      <c r="Y931" s="214"/>
      <c r="Z931" s="214"/>
      <c r="AA931" s="214"/>
      <c r="AB931" s="214"/>
      <c r="AC931" s="214"/>
      <c r="AD931" s="214"/>
      <c r="AE931" s="214"/>
      <c r="AF931" s="214"/>
      <c r="AG931" s="214"/>
      <c r="AH931" s="214"/>
      <c r="AI931" s="214"/>
      <c r="AJ931" s="214"/>
      <c r="AK931" s="214"/>
      <c r="AL931" s="214"/>
      <c r="AM931" s="214"/>
      <c r="AN931" s="214"/>
      <c r="AO931" s="214"/>
      <c r="AP931" s="214"/>
    </row>
    <row r="932" ht="14.25" customHeight="1">
      <c r="A932" s="214"/>
      <c r="B932" s="214"/>
      <c r="C932" s="214"/>
      <c r="D932" s="214"/>
      <c r="E932" s="214"/>
      <c r="F932" s="214"/>
      <c r="G932" s="214"/>
      <c r="H932" s="214"/>
      <c r="I932" s="214"/>
      <c r="J932" s="214"/>
      <c r="K932" s="214"/>
      <c r="L932" s="214"/>
      <c r="M932" s="214"/>
      <c r="N932" s="214"/>
      <c r="O932" s="214"/>
      <c r="P932" s="214"/>
      <c r="Q932" s="214"/>
      <c r="R932" s="214"/>
      <c r="S932" s="214"/>
      <c r="T932" s="214"/>
      <c r="U932" s="214"/>
      <c r="V932" s="214"/>
      <c r="W932" s="214"/>
      <c r="X932" s="214"/>
      <c r="Y932" s="214"/>
      <c r="Z932" s="214"/>
      <c r="AA932" s="214"/>
      <c r="AB932" s="214"/>
      <c r="AC932" s="214"/>
      <c r="AD932" s="214"/>
      <c r="AE932" s="214"/>
      <c r="AF932" s="214"/>
      <c r="AG932" s="214"/>
      <c r="AH932" s="214"/>
      <c r="AI932" s="214"/>
      <c r="AJ932" s="214"/>
      <c r="AK932" s="214"/>
      <c r="AL932" s="214"/>
      <c r="AM932" s="214"/>
      <c r="AN932" s="214"/>
      <c r="AO932" s="214"/>
      <c r="AP932" s="214"/>
    </row>
    <row r="933" ht="14.25" customHeight="1">
      <c r="A933" s="214"/>
      <c r="B933" s="214"/>
      <c r="C933" s="214"/>
      <c r="D933" s="214"/>
      <c r="E933" s="214"/>
      <c r="F933" s="214"/>
      <c r="G933" s="214"/>
      <c r="H933" s="214"/>
      <c r="I933" s="214"/>
      <c r="J933" s="214"/>
      <c r="K933" s="214"/>
      <c r="L933" s="214"/>
      <c r="M933" s="214"/>
      <c r="N933" s="214"/>
      <c r="O933" s="214"/>
      <c r="P933" s="214"/>
      <c r="Q933" s="214"/>
      <c r="R933" s="214"/>
      <c r="S933" s="214"/>
      <c r="T933" s="214"/>
      <c r="U933" s="214"/>
      <c r="V933" s="214"/>
      <c r="W933" s="214"/>
      <c r="X933" s="214"/>
      <c r="Y933" s="214"/>
      <c r="Z933" s="214"/>
      <c r="AA933" s="214"/>
      <c r="AB933" s="214"/>
      <c r="AC933" s="214"/>
      <c r="AD933" s="214"/>
      <c r="AE933" s="214"/>
      <c r="AF933" s="214"/>
      <c r="AG933" s="214"/>
      <c r="AH933" s="214"/>
      <c r="AI933" s="214"/>
      <c r="AJ933" s="214"/>
      <c r="AK933" s="214"/>
      <c r="AL933" s="214"/>
      <c r="AM933" s="214"/>
      <c r="AN933" s="214"/>
      <c r="AO933" s="214"/>
      <c r="AP933" s="214"/>
    </row>
    <row r="934" ht="14.25" customHeight="1">
      <c r="A934" s="214"/>
      <c r="B934" s="214"/>
      <c r="C934" s="214"/>
      <c r="D934" s="214"/>
      <c r="E934" s="214"/>
      <c r="F934" s="214"/>
      <c r="G934" s="214"/>
      <c r="H934" s="214"/>
      <c r="I934" s="214"/>
      <c r="J934" s="214"/>
      <c r="K934" s="214"/>
      <c r="L934" s="214"/>
      <c r="M934" s="214"/>
      <c r="N934" s="214"/>
      <c r="O934" s="214"/>
      <c r="P934" s="214"/>
      <c r="Q934" s="214"/>
      <c r="R934" s="214"/>
      <c r="S934" s="214"/>
      <c r="T934" s="214"/>
      <c r="U934" s="214"/>
      <c r="V934" s="214"/>
      <c r="W934" s="214"/>
      <c r="X934" s="214"/>
      <c r="Y934" s="214"/>
      <c r="Z934" s="214"/>
      <c r="AA934" s="214"/>
      <c r="AB934" s="214"/>
      <c r="AC934" s="214"/>
      <c r="AD934" s="214"/>
      <c r="AE934" s="214"/>
      <c r="AF934" s="214"/>
      <c r="AG934" s="214"/>
      <c r="AH934" s="214"/>
      <c r="AI934" s="214"/>
      <c r="AJ934" s="214"/>
      <c r="AK934" s="214"/>
      <c r="AL934" s="214"/>
      <c r="AM934" s="214"/>
      <c r="AN934" s="214"/>
      <c r="AO934" s="214"/>
      <c r="AP934" s="214"/>
    </row>
    <row r="935" ht="14.25" customHeight="1">
      <c r="A935" s="214"/>
      <c r="B935" s="214"/>
      <c r="C935" s="214"/>
      <c r="D935" s="214"/>
      <c r="E935" s="214"/>
      <c r="F935" s="214"/>
      <c r="G935" s="214"/>
      <c r="H935" s="214"/>
      <c r="I935" s="214"/>
      <c r="J935" s="214"/>
      <c r="K935" s="214"/>
      <c r="L935" s="214"/>
      <c r="M935" s="214"/>
      <c r="N935" s="214"/>
      <c r="O935" s="214"/>
      <c r="P935" s="214"/>
      <c r="Q935" s="214"/>
      <c r="R935" s="214"/>
      <c r="S935" s="214"/>
      <c r="T935" s="214"/>
      <c r="U935" s="214"/>
      <c r="V935" s="214"/>
      <c r="W935" s="214"/>
      <c r="X935" s="214"/>
      <c r="Y935" s="214"/>
      <c r="Z935" s="214"/>
      <c r="AA935" s="214"/>
      <c r="AB935" s="214"/>
      <c r="AC935" s="214"/>
      <c r="AD935" s="214"/>
      <c r="AE935" s="214"/>
      <c r="AF935" s="214"/>
      <c r="AG935" s="214"/>
      <c r="AH935" s="214"/>
      <c r="AI935" s="214"/>
      <c r="AJ935" s="214"/>
      <c r="AK935" s="214"/>
      <c r="AL935" s="214"/>
      <c r="AM935" s="214"/>
      <c r="AN935" s="214"/>
      <c r="AO935" s="214"/>
      <c r="AP935" s="214"/>
    </row>
    <row r="936" ht="14.25" customHeight="1">
      <c r="A936" s="214"/>
      <c r="B936" s="214"/>
      <c r="C936" s="214"/>
      <c r="D936" s="214"/>
      <c r="E936" s="214"/>
      <c r="F936" s="214"/>
      <c r="G936" s="214"/>
      <c r="H936" s="214"/>
      <c r="I936" s="214"/>
      <c r="J936" s="214"/>
      <c r="K936" s="214"/>
      <c r="L936" s="214"/>
      <c r="M936" s="214"/>
      <c r="N936" s="214"/>
      <c r="O936" s="214"/>
      <c r="P936" s="214"/>
      <c r="Q936" s="214"/>
      <c r="R936" s="214"/>
      <c r="S936" s="214"/>
      <c r="T936" s="214"/>
      <c r="U936" s="214"/>
      <c r="V936" s="214"/>
      <c r="W936" s="214"/>
      <c r="X936" s="214"/>
      <c r="Y936" s="214"/>
      <c r="Z936" s="214"/>
      <c r="AA936" s="214"/>
      <c r="AB936" s="214"/>
      <c r="AC936" s="214"/>
      <c r="AD936" s="214"/>
      <c r="AE936" s="214"/>
      <c r="AF936" s="214"/>
      <c r="AG936" s="214"/>
      <c r="AH936" s="214"/>
      <c r="AI936" s="214"/>
      <c r="AJ936" s="214"/>
      <c r="AK936" s="214"/>
      <c r="AL936" s="214"/>
      <c r="AM936" s="214"/>
      <c r="AN936" s="214"/>
      <c r="AO936" s="214"/>
      <c r="AP936" s="214"/>
    </row>
    <row r="937" ht="14.25" customHeight="1">
      <c r="A937" s="214"/>
      <c r="B937" s="214"/>
      <c r="C937" s="214"/>
      <c r="D937" s="214"/>
      <c r="E937" s="214"/>
      <c r="F937" s="214"/>
      <c r="G937" s="214"/>
      <c r="H937" s="214"/>
      <c r="I937" s="214"/>
      <c r="J937" s="214"/>
      <c r="K937" s="214"/>
      <c r="L937" s="214"/>
      <c r="M937" s="214"/>
      <c r="N937" s="214"/>
      <c r="O937" s="214"/>
      <c r="P937" s="214"/>
      <c r="Q937" s="214"/>
      <c r="R937" s="214"/>
      <c r="S937" s="214"/>
      <c r="T937" s="214"/>
      <c r="U937" s="214"/>
      <c r="V937" s="214"/>
      <c r="W937" s="214"/>
      <c r="X937" s="214"/>
      <c r="Y937" s="214"/>
      <c r="Z937" s="214"/>
      <c r="AA937" s="214"/>
      <c r="AB937" s="214"/>
      <c r="AC937" s="214"/>
      <c r="AD937" s="214"/>
      <c r="AE937" s="214"/>
      <c r="AF937" s="214"/>
      <c r="AG937" s="214"/>
      <c r="AH937" s="214"/>
      <c r="AI937" s="214"/>
      <c r="AJ937" s="214"/>
      <c r="AK937" s="214"/>
      <c r="AL937" s="214"/>
      <c r="AM937" s="214"/>
      <c r="AN937" s="214"/>
      <c r="AO937" s="214"/>
      <c r="AP937" s="214"/>
    </row>
    <row r="938" ht="14.25" customHeight="1">
      <c r="A938" s="214"/>
      <c r="B938" s="214"/>
      <c r="C938" s="214"/>
      <c r="D938" s="214"/>
      <c r="E938" s="214"/>
      <c r="F938" s="214"/>
      <c r="G938" s="214"/>
      <c r="H938" s="214"/>
      <c r="I938" s="214"/>
      <c r="J938" s="214"/>
      <c r="K938" s="214"/>
      <c r="L938" s="214"/>
      <c r="M938" s="214"/>
      <c r="N938" s="214"/>
      <c r="O938" s="214"/>
      <c r="P938" s="214"/>
      <c r="Q938" s="214"/>
      <c r="R938" s="214"/>
      <c r="S938" s="214"/>
      <c r="T938" s="214"/>
      <c r="U938" s="214"/>
      <c r="V938" s="214"/>
      <c r="W938" s="214"/>
      <c r="X938" s="214"/>
      <c r="Y938" s="214"/>
      <c r="Z938" s="214"/>
      <c r="AA938" s="214"/>
      <c r="AB938" s="214"/>
      <c r="AC938" s="214"/>
      <c r="AD938" s="214"/>
      <c r="AE938" s="214"/>
      <c r="AF938" s="214"/>
      <c r="AG938" s="214"/>
      <c r="AH938" s="214"/>
      <c r="AI938" s="214"/>
      <c r="AJ938" s="214"/>
      <c r="AK938" s="214"/>
      <c r="AL938" s="214"/>
      <c r="AM938" s="214"/>
      <c r="AN938" s="214"/>
      <c r="AO938" s="214"/>
      <c r="AP938" s="214"/>
    </row>
    <row r="939" ht="14.25" customHeight="1">
      <c r="A939" s="214"/>
      <c r="B939" s="214"/>
      <c r="C939" s="214"/>
      <c r="D939" s="214"/>
      <c r="E939" s="214"/>
      <c r="F939" s="214"/>
      <c r="G939" s="214"/>
      <c r="H939" s="214"/>
      <c r="I939" s="214"/>
      <c r="J939" s="214"/>
      <c r="K939" s="214"/>
      <c r="L939" s="214"/>
      <c r="M939" s="214"/>
      <c r="N939" s="214"/>
      <c r="O939" s="214"/>
      <c r="P939" s="214"/>
      <c r="Q939" s="214"/>
      <c r="R939" s="214"/>
      <c r="S939" s="214"/>
      <c r="T939" s="214"/>
      <c r="U939" s="214"/>
      <c r="V939" s="214"/>
      <c r="W939" s="214"/>
      <c r="X939" s="214"/>
      <c r="Y939" s="214"/>
      <c r="Z939" s="214"/>
      <c r="AA939" s="214"/>
      <c r="AB939" s="214"/>
      <c r="AC939" s="214"/>
      <c r="AD939" s="214"/>
      <c r="AE939" s="214"/>
      <c r="AF939" s="214"/>
      <c r="AG939" s="214"/>
      <c r="AH939" s="214"/>
      <c r="AI939" s="214"/>
      <c r="AJ939" s="214"/>
      <c r="AK939" s="214"/>
      <c r="AL939" s="214"/>
      <c r="AM939" s="214"/>
      <c r="AN939" s="214"/>
      <c r="AO939" s="214"/>
      <c r="AP939" s="214"/>
    </row>
    <row r="940" ht="14.25" customHeight="1">
      <c r="A940" s="214"/>
      <c r="B940" s="214"/>
      <c r="C940" s="214"/>
      <c r="D940" s="214"/>
      <c r="E940" s="214"/>
      <c r="F940" s="214"/>
      <c r="G940" s="214"/>
      <c r="H940" s="214"/>
      <c r="I940" s="214"/>
      <c r="J940" s="214"/>
      <c r="K940" s="214"/>
      <c r="L940" s="214"/>
      <c r="M940" s="214"/>
      <c r="N940" s="214"/>
      <c r="O940" s="214"/>
      <c r="P940" s="214"/>
      <c r="Q940" s="214"/>
      <c r="R940" s="214"/>
      <c r="S940" s="214"/>
      <c r="T940" s="214"/>
      <c r="U940" s="214"/>
      <c r="V940" s="214"/>
      <c r="W940" s="214"/>
      <c r="X940" s="214"/>
      <c r="Y940" s="214"/>
      <c r="Z940" s="214"/>
      <c r="AA940" s="214"/>
      <c r="AB940" s="214"/>
      <c r="AC940" s="214"/>
      <c r="AD940" s="214"/>
      <c r="AE940" s="214"/>
      <c r="AF940" s="214"/>
      <c r="AG940" s="214"/>
      <c r="AH940" s="214"/>
      <c r="AI940" s="214"/>
      <c r="AJ940" s="214"/>
      <c r="AK940" s="214"/>
      <c r="AL940" s="214"/>
      <c r="AM940" s="214"/>
      <c r="AN940" s="214"/>
      <c r="AO940" s="214"/>
      <c r="AP940" s="214"/>
    </row>
    <row r="941" ht="14.25" customHeight="1">
      <c r="A941" s="214"/>
      <c r="B941" s="214"/>
      <c r="C941" s="214"/>
      <c r="D941" s="214"/>
      <c r="E941" s="214"/>
      <c r="F941" s="214"/>
      <c r="G941" s="214"/>
      <c r="H941" s="214"/>
      <c r="I941" s="214"/>
      <c r="J941" s="214"/>
      <c r="K941" s="214"/>
      <c r="L941" s="214"/>
      <c r="M941" s="214"/>
      <c r="N941" s="214"/>
      <c r="O941" s="214"/>
      <c r="P941" s="214"/>
      <c r="Q941" s="214"/>
      <c r="R941" s="214"/>
      <c r="S941" s="214"/>
      <c r="T941" s="214"/>
      <c r="U941" s="214"/>
      <c r="V941" s="214"/>
      <c r="W941" s="214"/>
      <c r="X941" s="214"/>
      <c r="Y941" s="214"/>
      <c r="Z941" s="214"/>
      <c r="AA941" s="214"/>
      <c r="AB941" s="214"/>
      <c r="AC941" s="214"/>
      <c r="AD941" s="214"/>
      <c r="AE941" s="214"/>
      <c r="AF941" s="214"/>
      <c r="AG941" s="214"/>
      <c r="AH941" s="214"/>
      <c r="AI941" s="214"/>
      <c r="AJ941" s="214"/>
      <c r="AK941" s="214"/>
      <c r="AL941" s="214"/>
      <c r="AM941" s="214"/>
      <c r="AN941" s="214"/>
      <c r="AO941" s="214"/>
      <c r="AP941" s="214"/>
    </row>
    <row r="942" ht="14.25" customHeight="1">
      <c r="A942" s="214"/>
      <c r="B942" s="214"/>
      <c r="C942" s="214"/>
      <c r="D942" s="214"/>
      <c r="E942" s="214"/>
      <c r="F942" s="214"/>
      <c r="G942" s="214"/>
      <c r="H942" s="214"/>
      <c r="I942" s="214"/>
      <c r="J942" s="214"/>
      <c r="K942" s="214"/>
      <c r="L942" s="214"/>
      <c r="M942" s="214"/>
      <c r="N942" s="214"/>
      <c r="O942" s="214"/>
      <c r="P942" s="214"/>
      <c r="Q942" s="214"/>
      <c r="R942" s="214"/>
      <c r="S942" s="214"/>
      <c r="T942" s="214"/>
      <c r="U942" s="214"/>
      <c r="V942" s="214"/>
      <c r="W942" s="214"/>
      <c r="X942" s="214"/>
      <c r="Y942" s="214"/>
      <c r="Z942" s="214"/>
      <c r="AA942" s="214"/>
      <c r="AB942" s="214"/>
      <c r="AC942" s="214"/>
      <c r="AD942" s="214"/>
      <c r="AE942" s="214"/>
      <c r="AF942" s="214"/>
      <c r="AG942" s="214"/>
      <c r="AH942" s="214"/>
      <c r="AI942" s="214"/>
      <c r="AJ942" s="214"/>
      <c r="AK942" s="214"/>
      <c r="AL942" s="214"/>
      <c r="AM942" s="214"/>
      <c r="AN942" s="214"/>
      <c r="AO942" s="214"/>
      <c r="AP942" s="214"/>
    </row>
    <row r="943" ht="14.25" customHeight="1">
      <c r="A943" s="214"/>
      <c r="B943" s="214"/>
      <c r="C943" s="214"/>
      <c r="D943" s="214"/>
      <c r="E943" s="214"/>
      <c r="F943" s="214"/>
      <c r="G943" s="214"/>
      <c r="H943" s="214"/>
      <c r="I943" s="214"/>
      <c r="J943" s="214"/>
      <c r="K943" s="214"/>
      <c r="L943" s="214"/>
      <c r="M943" s="214"/>
      <c r="N943" s="214"/>
      <c r="O943" s="214"/>
      <c r="P943" s="214"/>
      <c r="Q943" s="214"/>
      <c r="R943" s="214"/>
      <c r="S943" s="214"/>
      <c r="T943" s="214"/>
      <c r="U943" s="214"/>
      <c r="V943" s="214"/>
      <c r="W943" s="214"/>
      <c r="X943" s="214"/>
      <c r="Y943" s="214"/>
      <c r="Z943" s="214"/>
      <c r="AA943" s="214"/>
      <c r="AB943" s="214"/>
      <c r="AC943" s="214"/>
      <c r="AD943" s="214"/>
      <c r="AE943" s="214"/>
      <c r="AF943" s="214"/>
      <c r="AG943" s="214"/>
      <c r="AH943" s="214"/>
      <c r="AI943" s="214"/>
      <c r="AJ943" s="214"/>
      <c r="AK943" s="214"/>
      <c r="AL943" s="214"/>
      <c r="AM943" s="214"/>
      <c r="AN943" s="214"/>
      <c r="AO943" s="214"/>
      <c r="AP943" s="214"/>
    </row>
    <row r="944" ht="14.25" customHeight="1">
      <c r="A944" s="214"/>
      <c r="B944" s="214"/>
      <c r="C944" s="214"/>
      <c r="D944" s="214"/>
      <c r="E944" s="214"/>
      <c r="F944" s="214"/>
      <c r="G944" s="214"/>
      <c r="H944" s="214"/>
      <c r="I944" s="214"/>
      <c r="J944" s="214"/>
      <c r="K944" s="214"/>
      <c r="L944" s="214"/>
      <c r="M944" s="214"/>
      <c r="N944" s="214"/>
      <c r="O944" s="214"/>
      <c r="P944" s="214"/>
      <c r="Q944" s="214"/>
      <c r="R944" s="214"/>
      <c r="S944" s="214"/>
      <c r="T944" s="214"/>
      <c r="U944" s="214"/>
      <c r="V944" s="214"/>
      <c r="W944" s="214"/>
      <c r="X944" s="214"/>
      <c r="Y944" s="214"/>
      <c r="Z944" s="214"/>
      <c r="AA944" s="214"/>
      <c r="AB944" s="214"/>
      <c r="AC944" s="214"/>
      <c r="AD944" s="214"/>
      <c r="AE944" s="214"/>
      <c r="AF944" s="214"/>
      <c r="AG944" s="214"/>
      <c r="AH944" s="214"/>
      <c r="AI944" s="214"/>
      <c r="AJ944" s="214"/>
      <c r="AK944" s="214"/>
      <c r="AL944" s="214"/>
      <c r="AM944" s="214"/>
      <c r="AN944" s="214"/>
      <c r="AO944" s="214"/>
      <c r="AP944" s="214"/>
    </row>
    <row r="945" ht="14.25" customHeight="1">
      <c r="A945" s="214"/>
      <c r="B945" s="214"/>
      <c r="C945" s="214"/>
      <c r="D945" s="214"/>
      <c r="E945" s="214"/>
      <c r="F945" s="214"/>
      <c r="G945" s="214"/>
      <c r="H945" s="214"/>
      <c r="I945" s="214"/>
      <c r="J945" s="214"/>
      <c r="K945" s="214"/>
      <c r="L945" s="214"/>
      <c r="M945" s="214"/>
      <c r="N945" s="214"/>
      <c r="O945" s="214"/>
      <c r="P945" s="214"/>
      <c r="Q945" s="214"/>
      <c r="R945" s="214"/>
      <c r="S945" s="214"/>
      <c r="T945" s="214"/>
      <c r="U945" s="214"/>
      <c r="V945" s="214"/>
      <c r="W945" s="214"/>
      <c r="X945" s="214"/>
      <c r="Y945" s="214"/>
      <c r="Z945" s="214"/>
      <c r="AA945" s="214"/>
      <c r="AB945" s="214"/>
      <c r="AC945" s="214"/>
      <c r="AD945" s="214"/>
      <c r="AE945" s="214"/>
      <c r="AF945" s="214"/>
      <c r="AG945" s="214"/>
      <c r="AH945" s="214"/>
      <c r="AI945" s="214"/>
      <c r="AJ945" s="214"/>
      <c r="AK945" s="214"/>
      <c r="AL945" s="214"/>
      <c r="AM945" s="214"/>
      <c r="AN945" s="214"/>
      <c r="AO945" s="214"/>
      <c r="AP945" s="214"/>
    </row>
    <row r="946" ht="14.25" customHeight="1">
      <c r="A946" s="214"/>
      <c r="B946" s="214"/>
      <c r="C946" s="214"/>
      <c r="D946" s="214"/>
      <c r="E946" s="214"/>
      <c r="F946" s="214"/>
      <c r="G946" s="214"/>
      <c r="H946" s="214"/>
      <c r="I946" s="214"/>
      <c r="J946" s="214"/>
      <c r="K946" s="214"/>
      <c r="L946" s="214"/>
      <c r="M946" s="214"/>
      <c r="N946" s="214"/>
      <c r="O946" s="214"/>
      <c r="P946" s="214"/>
      <c r="Q946" s="214"/>
      <c r="R946" s="214"/>
      <c r="S946" s="214"/>
      <c r="T946" s="214"/>
      <c r="U946" s="214"/>
      <c r="V946" s="214"/>
      <c r="W946" s="214"/>
      <c r="X946" s="214"/>
      <c r="Y946" s="214"/>
      <c r="Z946" s="214"/>
      <c r="AA946" s="214"/>
      <c r="AB946" s="214"/>
      <c r="AC946" s="214"/>
      <c r="AD946" s="214"/>
      <c r="AE946" s="214"/>
      <c r="AF946" s="214"/>
      <c r="AG946" s="214"/>
      <c r="AH946" s="214"/>
      <c r="AI946" s="214"/>
      <c r="AJ946" s="214"/>
      <c r="AK946" s="214"/>
      <c r="AL946" s="214"/>
      <c r="AM946" s="214"/>
      <c r="AN946" s="214"/>
      <c r="AO946" s="214"/>
      <c r="AP946" s="214"/>
    </row>
    <row r="947" ht="14.25" customHeight="1">
      <c r="A947" s="214"/>
      <c r="B947" s="214"/>
      <c r="C947" s="214"/>
      <c r="D947" s="214"/>
      <c r="E947" s="214"/>
      <c r="F947" s="214"/>
      <c r="G947" s="214"/>
      <c r="H947" s="214"/>
      <c r="I947" s="214"/>
      <c r="J947" s="214"/>
      <c r="K947" s="214"/>
      <c r="L947" s="214"/>
      <c r="M947" s="214"/>
      <c r="N947" s="214"/>
      <c r="O947" s="214"/>
      <c r="P947" s="214"/>
      <c r="Q947" s="214"/>
      <c r="R947" s="214"/>
      <c r="S947" s="214"/>
      <c r="T947" s="214"/>
      <c r="U947" s="214"/>
      <c r="V947" s="214"/>
      <c r="W947" s="214"/>
      <c r="X947" s="214"/>
      <c r="Y947" s="214"/>
      <c r="Z947" s="214"/>
      <c r="AA947" s="214"/>
      <c r="AB947" s="214"/>
      <c r="AC947" s="214"/>
      <c r="AD947" s="214"/>
      <c r="AE947" s="214"/>
      <c r="AF947" s="214"/>
      <c r="AG947" s="214"/>
      <c r="AH947" s="214"/>
      <c r="AI947" s="214"/>
      <c r="AJ947" s="214"/>
      <c r="AK947" s="214"/>
      <c r="AL947" s="214"/>
      <c r="AM947" s="214"/>
      <c r="AN947" s="214"/>
      <c r="AO947" s="214"/>
      <c r="AP947" s="214"/>
    </row>
    <row r="948" ht="14.25" customHeight="1">
      <c r="A948" s="214"/>
      <c r="B948" s="214"/>
      <c r="C948" s="214"/>
      <c r="D948" s="214"/>
      <c r="E948" s="214"/>
      <c r="F948" s="214"/>
      <c r="G948" s="214"/>
      <c r="H948" s="214"/>
      <c r="I948" s="214"/>
      <c r="J948" s="214"/>
      <c r="K948" s="214"/>
      <c r="L948" s="214"/>
      <c r="M948" s="214"/>
      <c r="N948" s="214"/>
      <c r="O948" s="214"/>
      <c r="P948" s="214"/>
      <c r="Q948" s="214"/>
      <c r="R948" s="214"/>
      <c r="S948" s="214"/>
      <c r="T948" s="214"/>
      <c r="U948" s="214"/>
      <c r="V948" s="214"/>
      <c r="W948" s="214"/>
      <c r="X948" s="214"/>
      <c r="Y948" s="214"/>
      <c r="Z948" s="214"/>
      <c r="AA948" s="214"/>
      <c r="AB948" s="214"/>
      <c r="AC948" s="214"/>
      <c r="AD948" s="214"/>
      <c r="AE948" s="214"/>
      <c r="AF948" s="214"/>
      <c r="AG948" s="214"/>
      <c r="AH948" s="214"/>
      <c r="AI948" s="214"/>
      <c r="AJ948" s="214"/>
      <c r="AK948" s="214"/>
      <c r="AL948" s="214"/>
      <c r="AM948" s="214"/>
      <c r="AN948" s="214"/>
      <c r="AO948" s="214"/>
      <c r="AP948" s="214"/>
    </row>
    <row r="949" ht="14.25" customHeight="1">
      <c r="A949" s="214"/>
      <c r="B949" s="214"/>
      <c r="C949" s="214"/>
      <c r="D949" s="214"/>
      <c r="E949" s="214"/>
      <c r="F949" s="214"/>
      <c r="G949" s="214"/>
      <c r="H949" s="214"/>
      <c r="I949" s="214"/>
      <c r="J949" s="214"/>
      <c r="K949" s="214"/>
      <c r="L949" s="214"/>
      <c r="M949" s="214"/>
      <c r="N949" s="214"/>
      <c r="O949" s="214"/>
      <c r="P949" s="214"/>
      <c r="Q949" s="214"/>
      <c r="R949" s="214"/>
      <c r="S949" s="214"/>
      <c r="T949" s="214"/>
      <c r="U949" s="214"/>
      <c r="V949" s="214"/>
      <c r="W949" s="214"/>
      <c r="X949" s="214"/>
      <c r="Y949" s="214"/>
      <c r="Z949" s="214"/>
      <c r="AA949" s="214"/>
      <c r="AB949" s="214"/>
      <c r="AC949" s="214"/>
      <c r="AD949" s="214"/>
      <c r="AE949" s="214"/>
      <c r="AF949" s="214"/>
      <c r="AG949" s="214"/>
      <c r="AH949" s="214"/>
      <c r="AI949" s="214"/>
      <c r="AJ949" s="214"/>
      <c r="AK949" s="214"/>
      <c r="AL949" s="214"/>
      <c r="AM949" s="214"/>
      <c r="AN949" s="214"/>
      <c r="AO949" s="214"/>
      <c r="AP949" s="214"/>
    </row>
    <row r="950" ht="14.25" customHeight="1">
      <c r="A950" s="214"/>
      <c r="B950" s="214"/>
      <c r="C950" s="214"/>
      <c r="D950" s="214"/>
      <c r="E950" s="214"/>
      <c r="F950" s="214"/>
      <c r="G950" s="214"/>
      <c r="H950" s="214"/>
      <c r="I950" s="214"/>
      <c r="J950" s="214"/>
      <c r="K950" s="214"/>
      <c r="L950" s="214"/>
      <c r="M950" s="214"/>
      <c r="N950" s="214"/>
      <c r="O950" s="214"/>
      <c r="P950" s="214"/>
      <c r="Q950" s="214"/>
      <c r="R950" s="214"/>
      <c r="S950" s="214"/>
      <c r="T950" s="214"/>
      <c r="U950" s="214"/>
      <c r="V950" s="214"/>
      <c r="W950" s="214"/>
      <c r="X950" s="214"/>
      <c r="Y950" s="214"/>
      <c r="Z950" s="214"/>
      <c r="AA950" s="214"/>
      <c r="AB950" s="214"/>
      <c r="AC950" s="214"/>
      <c r="AD950" s="214"/>
      <c r="AE950" s="214"/>
      <c r="AF950" s="214"/>
      <c r="AG950" s="214"/>
      <c r="AH950" s="214"/>
      <c r="AI950" s="214"/>
      <c r="AJ950" s="214"/>
      <c r="AK950" s="214"/>
      <c r="AL950" s="214"/>
      <c r="AM950" s="214"/>
      <c r="AN950" s="214"/>
      <c r="AO950" s="214"/>
      <c r="AP950" s="214"/>
    </row>
    <row r="951" ht="14.25" customHeight="1">
      <c r="A951" s="214"/>
      <c r="B951" s="214"/>
      <c r="C951" s="214"/>
      <c r="D951" s="214"/>
      <c r="E951" s="214"/>
      <c r="F951" s="214"/>
      <c r="G951" s="214"/>
      <c r="H951" s="214"/>
      <c r="I951" s="214"/>
      <c r="J951" s="214"/>
      <c r="K951" s="214"/>
      <c r="L951" s="214"/>
      <c r="M951" s="214"/>
      <c r="N951" s="214"/>
      <c r="O951" s="214"/>
      <c r="P951" s="214"/>
      <c r="Q951" s="214"/>
      <c r="R951" s="214"/>
      <c r="S951" s="214"/>
      <c r="T951" s="214"/>
      <c r="U951" s="214"/>
      <c r="V951" s="214"/>
      <c r="W951" s="214"/>
      <c r="X951" s="214"/>
      <c r="Y951" s="214"/>
      <c r="Z951" s="214"/>
      <c r="AA951" s="214"/>
      <c r="AB951" s="214"/>
      <c r="AC951" s="214"/>
      <c r="AD951" s="214"/>
      <c r="AE951" s="214"/>
      <c r="AF951" s="214"/>
      <c r="AG951" s="214"/>
      <c r="AH951" s="214"/>
      <c r="AI951" s="214"/>
      <c r="AJ951" s="214"/>
      <c r="AK951" s="214"/>
      <c r="AL951" s="214"/>
      <c r="AM951" s="214"/>
      <c r="AN951" s="214"/>
      <c r="AO951" s="214"/>
      <c r="AP951" s="214"/>
    </row>
    <row r="952" ht="14.25" customHeight="1">
      <c r="A952" s="214"/>
      <c r="B952" s="214"/>
      <c r="C952" s="214"/>
      <c r="D952" s="214"/>
      <c r="E952" s="214"/>
      <c r="F952" s="214"/>
      <c r="G952" s="214"/>
      <c r="H952" s="214"/>
      <c r="I952" s="214"/>
      <c r="J952" s="214"/>
      <c r="K952" s="214"/>
      <c r="L952" s="214"/>
      <c r="M952" s="214"/>
      <c r="N952" s="214"/>
      <c r="O952" s="214"/>
      <c r="P952" s="214"/>
      <c r="Q952" s="214"/>
      <c r="R952" s="214"/>
      <c r="S952" s="214"/>
      <c r="T952" s="214"/>
      <c r="U952" s="214"/>
      <c r="V952" s="214"/>
      <c r="W952" s="214"/>
      <c r="X952" s="214"/>
      <c r="Y952" s="214"/>
      <c r="Z952" s="214"/>
      <c r="AA952" s="214"/>
      <c r="AB952" s="214"/>
      <c r="AC952" s="214"/>
      <c r="AD952" s="214"/>
      <c r="AE952" s="214"/>
      <c r="AF952" s="214"/>
      <c r="AG952" s="214"/>
      <c r="AH952" s="214"/>
      <c r="AI952" s="214"/>
      <c r="AJ952" s="214"/>
      <c r="AK952" s="214"/>
      <c r="AL952" s="214"/>
      <c r="AM952" s="214"/>
      <c r="AN952" s="214"/>
      <c r="AO952" s="214"/>
      <c r="AP952" s="214"/>
    </row>
    <row r="953" ht="14.25" customHeight="1">
      <c r="A953" s="214"/>
      <c r="B953" s="214"/>
      <c r="C953" s="214"/>
      <c r="D953" s="214"/>
      <c r="E953" s="214"/>
      <c r="F953" s="214"/>
      <c r="G953" s="214"/>
      <c r="H953" s="214"/>
      <c r="I953" s="214"/>
      <c r="J953" s="214"/>
      <c r="K953" s="214"/>
      <c r="L953" s="214"/>
      <c r="M953" s="214"/>
      <c r="N953" s="214"/>
      <c r="O953" s="214"/>
      <c r="P953" s="214"/>
      <c r="Q953" s="214"/>
      <c r="R953" s="214"/>
      <c r="S953" s="214"/>
      <c r="T953" s="214"/>
      <c r="U953" s="214"/>
      <c r="V953" s="214"/>
      <c r="W953" s="214"/>
      <c r="X953" s="214"/>
      <c r="Y953" s="214"/>
      <c r="Z953" s="214"/>
      <c r="AA953" s="214"/>
      <c r="AB953" s="214"/>
      <c r="AC953" s="214"/>
      <c r="AD953" s="214"/>
      <c r="AE953" s="214"/>
      <c r="AF953" s="214"/>
      <c r="AG953" s="214"/>
      <c r="AH953" s="214"/>
      <c r="AI953" s="214"/>
      <c r="AJ953" s="214"/>
      <c r="AK953" s="214"/>
      <c r="AL953" s="214"/>
      <c r="AM953" s="214"/>
      <c r="AN953" s="214"/>
      <c r="AO953" s="214"/>
      <c r="AP953" s="214"/>
    </row>
    <row r="954" ht="14.25" customHeight="1">
      <c r="A954" s="214"/>
      <c r="B954" s="214"/>
      <c r="C954" s="214"/>
      <c r="D954" s="214"/>
      <c r="E954" s="214"/>
      <c r="F954" s="214"/>
      <c r="G954" s="214"/>
      <c r="H954" s="214"/>
      <c r="I954" s="214"/>
      <c r="J954" s="214"/>
      <c r="K954" s="214"/>
      <c r="L954" s="214"/>
      <c r="M954" s="214"/>
      <c r="N954" s="214"/>
      <c r="O954" s="214"/>
      <c r="P954" s="214"/>
      <c r="Q954" s="214"/>
      <c r="R954" s="214"/>
      <c r="S954" s="214"/>
      <c r="T954" s="214"/>
      <c r="U954" s="214"/>
      <c r="V954" s="214"/>
      <c r="W954" s="214"/>
      <c r="X954" s="214"/>
      <c r="Y954" s="214"/>
      <c r="Z954" s="214"/>
      <c r="AA954" s="214"/>
      <c r="AB954" s="214"/>
      <c r="AC954" s="214"/>
      <c r="AD954" s="214"/>
      <c r="AE954" s="214"/>
      <c r="AF954" s="214"/>
      <c r="AG954" s="214"/>
      <c r="AH954" s="214"/>
      <c r="AI954" s="214"/>
      <c r="AJ954" s="214"/>
      <c r="AK954" s="214"/>
      <c r="AL954" s="214"/>
      <c r="AM954" s="214"/>
      <c r="AN954" s="214"/>
      <c r="AO954" s="214"/>
      <c r="AP954" s="214"/>
    </row>
    <row r="955" ht="14.25" customHeight="1">
      <c r="A955" s="214"/>
      <c r="B955" s="214"/>
      <c r="C955" s="214"/>
      <c r="D955" s="214"/>
      <c r="E955" s="214"/>
      <c r="F955" s="214"/>
      <c r="G955" s="214"/>
      <c r="H955" s="214"/>
      <c r="I955" s="214"/>
      <c r="J955" s="214"/>
      <c r="K955" s="214"/>
      <c r="L955" s="214"/>
      <c r="M955" s="214"/>
      <c r="N955" s="214"/>
      <c r="O955" s="214"/>
      <c r="P955" s="214"/>
      <c r="Q955" s="214"/>
      <c r="R955" s="214"/>
      <c r="S955" s="214"/>
      <c r="T955" s="214"/>
      <c r="U955" s="214"/>
      <c r="V955" s="214"/>
      <c r="W955" s="214"/>
      <c r="X955" s="214"/>
      <c r="Y955" s="214"/>
      <c r="Z955" s="214"/>
      <c r="AA955" s="214"/>
      <c r="AB955" s="214"/>
      <c r="AC955" s="214"/>
      <c r="AD955" s="214"/>
      <c r="AE955" s="214"/>
      <c r="AF955" s="214"/>
      <c r="AG955" s="214"/>
      <c r="AH955" s="214"/>
      <c r="AI955" s="214"/>
      <c r="AJ955" s="214"/>
      <c r="AK955" s="214"/>
      <c r="AL955" s="214"/>
      <c r="AM955" s="214"/>
      <c r="AN955" s="214"/>
      <c r="AO955" s="214"/>
      <c r="AP955" s="214"/>
    </row>
    <row r="956" ht="14.25" customHeight="1">
      <c r="A956" s="214"/>
      <c r="B956" s="214"/>
      <c r="C956" s="214"/>
      <c r="D956" s="214"/>
      <c r="E956" s="214"/>
      <c r="F956" s="214"/>
      <c r="G956" s="214"/>
      <c r="H956" s="214"/>
      <c r="I956" s="214"/>
      <c r="J956" s="214"/>
      <c r="K956" s="214"/>
      <c r="L956" s="214"/>
      <c r="M956" s="214"/>
      <c r="N956" s="214"/>
      <c r="O956" s="214"/>
      <c r="P956" s="214"/>
      <c r="Q956" s="214"/>
      <c r="R956" s="214"/>
      <c r="S956" s="214"/>
      <c r="T956" s="214"/>
      <c r="U956" s="214"/>
      <c r="V956" s="214"/>
      <c r="W956" s="214"/>
      <c r="X956" s="214"/>
      <c r="Y956" s="214"/>
      <c r="Z956" s="214"/>
      <c r="AA956" s="214"/>
      <c r="AB956" s="214"/>
      <c r="AC956" s="214"/>
      <c r="AD956" s="214"/>
      <c r="AE956" s="214"/>
      <c r="AF956" s="214"/>
      <c r="AG956" s="214"/>
      <c r="AH956" s="214"/>
      <c r="AI956" s="214"/>
      <c r="AJ956" s="214"/>
      <c r="AK956" s="214"/>
      <c r="AL956" s="214"/>
      <c r="AM956" s="214"/>
      <c r="AN956" s="214"/>
      <c r="AO956" s="214"/>
      <c r="AP956" s="214"/>
    </row>
    <row r="957" ht="14.25" customHeight="1">
      <c r="A957" s="214"/>
      <c r="B957" s="214"/>
      <c r="C957" s="214"/>
      <c r="D957" s="214"/>
      <c r="E957" s="214"/>
      <c r="F957" s="214"/>
      <c r="G957" s="214"/>
      <c r="H957" s="214"/>
      <c r="I957" s="214"/>
      <c r="J957" s="214"/>
      <c r="K957" s="214"/>
      <c r="L957" s="214"/>
      <c r="M957" s="214"/>
      <c r="N957" s="214"/>
      <c r="O957" s="214"/>
      <c r="P957" s="214"/>
      <c r="Q957" s="214"/>
      <c r="R957" s="214"/>
      <c r="S957" s="214"/>
      <c r="T957" s="214"/>
      <c r="U957" s="214"/>
      <c r="V957" s="214"/>
      <c r="W957" s="214"/>
      <c r="X957" s="214"/>
      <c r="Y957" s="214"/>
      <c r="Z957" s="214"/>
      <c r="AA957" s="214"/>
      <c r="AB957" s="214"/>
      <c r="AC957" s="214"/>
      <c r="AD957" s="214"/>
      <c r="AE957" s="214"/>
      <c r="AF957" s="214"/>
      <c r="AG957" s="214"/>
      <c r="AH957" s="214"/>
      <c r="AI957" s="214"/>
      <c r="AJ957" s="214"/>
      <c r="AK957" s="214"/>
      <c r="AL957" s="214"/>
      <c r="AM957" s="214"/>
      <c r="AN957" s="214"/>
      <c r="AO957" s="214"/>
      <c r="AP957" s="214"/>
    </row>
    <row r="958" ht="14.25" customHeight="1">
      <c r="A958" s="214"/>
      <c r="B958" s="214"/>
      <c r="C958" s="214"/>
      <c r="D958" s="214"/>
      <c r="E958" s="214"/>
      <c r="F958" s="214"/>
      <c r="G958" s="214"/>
      <c r="H958" s="214"/>
      <c r="I958" s="214"/>
      <c r="J958" s="214"/>
      <c r="K958" s="214"/>
      <c r="L958" s="214"/>
      <c r="M958" s="214"/>
      <c r="N958" s="214"/>
      <c r="O958" s="214"/>
      <c r="P958" s="214"/>
      <c r="Q958" s="214"/>
      <c r="R958" s="214"/>
      <c r="S958" s="214"/>
      <c r="T958" s="214"/>
      <c r="U958" s="214"/>
      <c r="V958" s="214"/>
      <c r="W958" s="214"/>
      <c r="X958" s="214"/>
      <c r="Y958" s="214"/>
      <c r="Z958" s="214"/>
      <c r="AA958" s="214"/>
      <c r="AB958" s="214"/>
      <c r="AC958" s="214"/>
      <c r="AD958" s="214"/>
      <c r="AE958" s="214"/>
      <c r="AF958" s="214"/>
      <c r="AG958" s="214"/>
      <c r="AH958" s="214"/>
      <c r="AI958" s="214"/>
      <c r="AJ958" s="214"/>
      <c r="AK958" s="214"/>
      <c r="AL958" s="214"/>
      <c r="AM958" s="214"/>
      <c r="AN958" s="214"/>
      <c r="AO958" s="214"/>
      <c r="AP958" s="214"/>
    </row>
    <row r="959" ht="14.25" customHeight="1">
      <c r="A959" s="214"/>
      <c r="B959" s="214"/>
      <c r="C959" s="214"/>
      <c r="D959" s="214"/>
      <c r="E959" s="214"/>
      <c r="F959" s="214"/>
      <c r="G959" s="214"/>
      <c r="H959" s="214"/>
      <c r="I959" s="214"/>
      <c r="J959" s="214"/>
      <c r="K959" s="214"/>
      <c r="L959" s="214"/>
      <c r="M959" s="214"/>
      <c r="N959" s="214"/>
      <c r="O959" s="214"/>
      <c r="P959" s="214"/>
      <c r="Q959" s="214"/>
      <c r="R959" s="214"/>
      <c r="S959" s="214"/>
      <c r="T959" s="214"/>
      <c r="U959" s="214"/>
      <c r="V959" s="214"/>
      <c r="W959" s="214"/>
      <c r="X959" s="214"/>
      <c r="Y959" s="214"/>
      <c r="Z959" s="214"/>
      <c r="AA959" s="214"/>
      <c r="AB959" s="214"/>
      <c r="AC959" s="214"/>
      <c r="AD959" s="214"/>
      <c r="AE959" s="214"/>
      <c r="AF959" s="214"/>
      <c r="AG959" s="214"/>
      <c r="AH959" s="214"/>
      <c r="AI959" s="214"/>
      <c r="AJ959" s="214"/>
      <c r="AK959" s="214"/>
      <c r="AL959" s="214"/>
      <c r="AM959" s="214"/>
      <c r="AN959" s="214"/>
      <c r="AO959" s="214"/>
      <c r="AP959" s="214"/>
    </row>
    <row r="960" ht="14.25" customHeight="1">
      <c r="A960" s="214"/>
      <c r="B960" s="214"/>
      <c r="C960" s="214"/>
      <c r="D960" s="214"/>
      <c r="E960" s="214"/>
      <c r="F960" s="214"/>
      <c r="G960" s="214"/>
      <c r="H960" s="214"/>
      <c r="I960" s="214"/>
      <c r="J960" s="214"/>
      <c r="K960" s="214"/>
      <c r="L960" s="214"/>
      <c r="M960" s="214"/>
      <c r="N960" s="214"/>
      <c r="O960" s="214"/>
      <c r="P960" s="214"/>
      <c r="Q960" s="214"/>
      <c r="R960" s="214"/>
      <c r="S960" s="214"/>
      <c r="T960" s="214"/>
      <c r="U960" s="214"/>
      <c r="V960" s="214"/>
      <c r="W960" s="214"/>
      <c r="X960" s="214"/>
      <c r="Y960" s="214"/>
      <c r="Z960" s="214"/>
      <c r="AA960" s="214"/>
      <c r="AB960" s="214"/>
      <c r="AC960" s="214"/>
      <c r="AD960" s="214"/>
      <c r="AE960" s="214"/>
      <c r="AF960" s="214"/>
      <c r="AG960" s="214"/>
      <c r="AH960" s="214"/>
      <c r="AI960" s="214"/>
      <c r="AJ960" s="214"/>
      <c r="AK960" s="214"/>
      <c r="AL960" s="214"/>
      <c r="AM960" s="214"/>
      <c r="AN960" s="214"/>
      <c r="AO960" s="214"/>
      <c r="AP960" s="214"/>
    </row>
    <row r="961" ht="14.25" customHeight="1">
      <c r="A961" s="214"/>
      <c r="B961" s="214"/>
      <c r="C961" s="214"/>
      <c r="D961" s="214"/>
      <c r="E961" s="214"/>
      <c r="F961" s="214"/>
      <c r="G961" s="214"/>
      <c r="H961" s="214"/>
      <c r="I961" s="214"/>
      <c r="J961" s="214"/>
      <c r="K961" s="214"/>
      <c r="L961" s="214"/>
      <c r="M961" s="214"/>
      <c r="N961" s="214"/>
      <c r="O961" s="214"/>
      <c r="P961" s="214"/>
      <c r="Q961" s="214"/>
      <c r="R961" s="214"/>
      <c r="S961" s="214"/>
      <c r="T961" s="214"/>
      <c r="U961" s="214"/>
      <c r="V961" s="214"/>
      <c r="W961" s="214"/>
      <c r="X961" s="214"/>
      <c r="Y961" s="214"/>
      <c r="Z961" s="214"/>
      <c r="AA961" s="214"/>
      <c r="AB961" s="214"/>
      <c r="AC961" s="214"/>
      <c r="AD961" s="214"/>
      <c r="AE961" s="214"/>
      <c r="AF961" s="214"/>
      <c r="AG961" s="214"/>
      <c r="AH961" s="214"/>
      <c r="AI961" s="214"/>
      <c r="AJ961" s="214"/>
      <c r="AK961" s="214"/>
      <c r="AL961" s="214"/>
      <c r="AM961" s="214"/>
      <c r="AN961" s="214"/>
      <c r="AO961" s="214"/>
      <c r="AP961" s="214"/>
    </row>
    <row r="962" ht="14.25" customHeight="1">
      <c r="A962" s="214"/>
      <c r="B962" s="214"/>
      <c r="C962" s="214"/>
      <c r="D962" s="214"/>
      <c r="E962" s="214"/>
      <c r="F962" s="214"/>
      <c r="G962" s="214"/>
      <c r="H962" s="214"/>
      <c r="I962" s="214"/>
      <c r="J962" s="214"/>
      <c r="K962" s="214"/>
      <c r="L962" s="214"/>
      <c r="M962" s="214"/>
      <c r="N962" s="214"/>
      <c r="O962" s="214"/>
      <c r="P962" s="214"/>
      <c r="Q962" s="214"/>
      <c r="R962" s="214"/>
      <c r="S962" s="214"/>
      <c r="T962" s="214"/>
      <c r="U962" s="214"/>
      <c r="V962" s="214"/>
      <c r="W962" s="214"/>
      <c r="X962" s="214"/>
      <c r="Y962" s="214"/>
      <c r="Z962" s="214"/>
      <c r="AA962" s="214"/>
      <c r="AB962" s="214"/>
      <c r="AC962" s="214"/>
      <c r="AD962" s="214"/>
      <c r="AE962" s="214"/>
      <c r="AF962" s="214"/>
      <c r="AG962" s="214"/>
      <c r="AH962" s="214"/>
      <c r="AI962" s="214"/>
      <c r="AJ962" s="214"/>
      <c r="AK962" s="214"/>
      <c r="AL962" s="214"/>
      <c r="AM962" s="214"/>
      <c r="AN962" s="214"/>
      <c r="AO962" s="214"/>
      <c r="AP962" s="214"/>
    </row>
    <row r="963" ht="14.25" customHeight="1">
      <c r="A963" s="214"/>
      <c r="B963" s="214"/>
      <c r="C963" s="214"/>
      <c r="D963" s="214"/>
      <c r="E963" s="214"/>
      <c r="F963" s="214"/>
      <c r="G963" s="214"/>
      <c r="H963" s="214"/>
      <c r="I963" s="214"/>
      <c r="J963" s="214"/>
      <c r="K963" s="214"/>
      <c r="L963" s="214"/>
      <c r="M963" s="214"/>
      <c r="N963" s="214"/>
      <c r="O963" s="214"/>
      <c r="P963" s="214"/>
      <c r="Q963" s="214"/>
      <c r="R963" s="214"/>
      <c r="S963" s="214"/>
      <c r="T963" s="214"/>
      <c r="U963" s="214"/>
      <c r="V963" s="214"/>
      <c r="W963" s="214"/>
      <c r="X963" s="214"/>
      <c r="Y963" s="214"/>
      <c r="Z963" s="214"/>
      <c r="AA963" s="214"/>
      <c r="AB963" s="214"/>
      <c r="AC963" s="214"/>
      <c r="AD963" s="214"/>
      <c r="AE963" s="214"/>
      <c r="AF963" s="214"/>
      <c r="AG963" s="214"/>
      <c r="AH963" s="214"/>
      <c r="AI963" s="214"/>
      <c r="AJ963" s="214"/>
      <c r="AK963" s="214"/>
      <c r="AL963" s="214"/>
      <c r="AM963" s="214"/>
      <c r="AN963" s="214"/>
      <c r="AO963" s="214"/>
      <c r="AP963" s="214"/>
    </row>
    <row r="964" ht="14.25" customHeight="1">
      <c r="A964" s="214"/>
      <c r="B964" s="214"/>
      <c r="C964" s="214"/>
      <c r="D964" s="214"/>
      <c r="E964" s="214"/>
      <c r="F964" s="214"/>
      <c r="G964" s="214"/>
      <c r="H964" s="214"/>
      <c r="I964" s="214"/>
      <c r="J964" s="214"/>
      <c r="K964" s="214"/>
      <c r="L964" s="214"/>
      <c r="M964" s="214"/>
      <c r="N964" s="214"/>
      <c r="O964" s="214"/>
      <c r="P964" s="214"/>
      <c r="Q964" s="214"/>
      <c r="R964" s="214"/>
      <c r="S964" s="214"/>
      <c r="T964" s="214"/>
      <c r="U964" s="214"/>
      <c r="V964" s="214"/>
      <c r="W964" s="214"/>
      <c r="X964" s="214"/>
      <c r="Y964" s="214"/>
      <c r="Z964" s="214"/>
      <c r="AA964" s="214"/>
      <c r="AB964" s="214"/>
      <c r="AC964" s="214"/>
      <c r="AD964" s="214"/>
      <c r="AE964" s="214"/>
      <c r="AF964" s="214"/>
      <c r="AG964" s="214"/>
      <c r="AH964" s="214"/>
      <c r="AI964" s="214"/>
      <c r="AJ964" s="214"/>
      <c r="AK964" s="214"/>
      <c r="AL964" s="214"/>
      <c r="AM964" s="214"/>
      <c r="AN964" s="214"/>
      <c r="AO964" s="214"/>
      <c r="AP964" s="214"/>
    </row>
    <row r="965" ht="14.25" customHeight="1">
      <c r="A965" s="214"/>
      <c r="B965" s="214"/>
      <c r="C965" s="214"/>
      <c r="D965" s="214"/>
      <c r="E965" s="214"/>
      <c r="F965" s="214"/>
      <c r="G965" s="214"/>
      <c r="H965" s="214"/>
      <c r="I965" s="214"/>
      <c r="J965" s="214"/>
      <c r="K965" s="214"/>
      <c r="L965" s="214"/>
      <c r="M965" s="214"/>
      <c r="N965" s="214"/>
      <c r="O965" s="214"/>
      <c r="P965" s="214"/>
      <c r="Q965" s="214"/>
      <c r="R965" s="214"/>
      <c r="S965" s="214"/>
      <c r="T965" s="214"/>
      <c r="U965" s="214"/>
      <c r="V965" s="214"/>
      <c r="W965" s="214"/>
      <c r="X965" s="214"/>
      <c r="Y965" s="214"/>
      <c r="Z965" s="214"/>
      <c r="AA965" s="214"/>
      <c r="AB965" s="214"/>
      <c r="AC965" s="214"/>
      <c r="AD965" s="214"/>
      <c r="AE965" s="214"/>
      <c r="AF965" s="214"/>
      <c r="AG965" s="214"/>
      <c r="AH965" s="214"/>
      <c r="AI965" s="214"/>
      <c r="AJ965" s="214"/>
      <c r="AK965" s="214"/>
      <c r="AL965" s="214"/>
      <c r="AM965" s="214"/>
      <c r="AN965" s="214"/>
      <c r="AO965" s="214"/>
      <c r="AP965" s="214"/>
    </row>
    <row r="966" ht="14.25" customHeight="1">
      <c r="A966" s="214"/>
      <c r="B966" s="214"/>
      <c r="C966" s="214"/>
      <c r="D966" s="214"/>
      <c r="E966" s="214"/>
      <c r="F966" s="214"/>
      <c r="G966" s="214"/>
      <c r="H966" s="214"/>
      <c r="I966" s="214"/>
      <c r="J966" s="214"/>
      <c r="K966" s="214"/>
      <c r="L966" s="214"/>
      <c r="M966" s="214"/>
      <c r="N966" s="214"/>
      <c r="O966" s="214"/>
      <c r="P966" s="214"/>
      <c r="Q966" s="214"/>
      <c r="R966" s="214"/>
      <c r="S966" s="214"/>
      <c r="T966" s="214"/>
      <c r="U966" s="214"/>
      <c r="V966" s="214"/>
      <c r="W966" s="214"/>
      <c r="X966" s="214"/>
      <c r="Y966" s="214"/>
      <c r="Z966" s="214"/>
      <c r="AA966" s="214"/>
      <c r="AB966" s="214"/>
      <c r="AC966" s="214"/>
      <c r="AD966" s="214"/>
      <c r="AE966" s="214"/>
      <c r="AF966" s="214"/>
      <c r="AG966" s="214"/>
      <c r="AH966" s="214"/>
      <c r="AI966" s="214"/>
      <c r="AJ966" s="214"/>
      <c r="AK966" s="214"/>
      <c r="AL966" s="214"/>
      <c r="AM966" s="214"/>
      <c r="AN966" s="214"/>
      <c r="AO966" s="214"/>
      <c r="AP966" s="214"/>
    </row>
    <row r="967" ht="14.25" customHeight="1">
      <c r="A967" s="214"/>
      <c r="B967" s="214"/>
      <c r="C967" s="214"/>
      <c r="D967" s="214"/>
      <c r="E967" s="214"/>
      <c r="F967" s="214"/>
      <c r="G967" s="214"/>
      <c r="H967" s="214"/>
      <c r="I967" s="214"/>
      <c r="J967" s="214"/>
      <c r="K967" s="214"/>
      <c r="L967" s="214"/>
      <c r="M967" s="214"/>
      <c r="N967" s="214"/>
      <c r="O967" s="214"/>
      <c r="P967" s="214"/>
      <c r="Q967" s="214"/>
      <c r="R967" s="214"/>
      <c r="S967" s="214"/>
      <c r="T967" s="214"/>
      <c r="U967" s="214"/>
      <c r="V967" s="214"/>
      <c r="W967" s="214"/>
      <c r="X967" s="214"/>
      <c r="Y967" s="214"/>
      <c r="Z967" s="214"/>
      <c r="AA967" s="214"/>
      <c r="AB967" s="214"/>
      <c r="AC967" s="214"/>
      <c r="AD967" s="214"/>
      <c r="AE967" s="214"/>
      <c r="AF967" s="214"/>
      <c r="AG967" s="214"/>
      <c r="AH967" s="214"/>
      <c r="AI967" s="214"/>
      <c r="AJ967" s="214"/>
      <c r="AK967" s="214"/>
      <c r="AL967" s="214"/>
      <c r="AM967" s="214"/>
      <c r="AN967" s="214"/>
      <c r="AO967" s="214"/>
      <c r="AP967" s="214"/>
    </row>
    <row r="968" ht="14.25" customHeight="1">
      <c r="A968" s="214"/>
      <c r="B968" s="214"/>
      <c r="C968" s="214"/>
      <c r="D968" s="214"/>
      <c r="E968" s="214"/>
      <c r="F968" s="214"/>
      <c r="G968" s="214"/>
      <c r="H968" s="214"/>
      <c r="I968" s="214"/>
      <c r="J968" s="214"/>
      <c r="K968" s="214"/>
      <c r="L968" s="214"/>
      <c r="M968" s="214"/>
      <c r="N968" s="214"/>
      <c r="O968" s="214"/>
      <c r="P968" s="214"/>
      <c r="Q968" s="214"/>
      <c r="R968" s="214"/>
      <c r="S968" s="214"/>
      <c r="T968" s="214"/>
      <c r="U968" s="214"/>
      <c r="V968" s="214"/>
      <c r="W968" s="214"/>
      <c r="X968" s="214"/>
      <c r="Y968" s="214"/>
      <c r="Z968" s="214"/>
      <c r="AA968" s="214"/>
      <c r="AB968" s="214"/>
      <c r="AC968" s="214"/>
      <c r="AD968" s="214"/>
      <c r="AE968" s="214"/>
      <c r="AF968" s="214"/>
      <c r="AG968" s="214"/>
      <c r="AH968" s="214"/>
      <c r="AI968" s="214"/>
      <c r="AJ968" s="214"/>
      <c r="AK968" s="214"/>
      <c r="AL968" s="214"/>
      <c r="AM968" s="214"/>
      <c r="AN968" s="214"/>
      <c r="AO968" s="214"/>
      <c r="AP968" s="214"/>
    </row>
    <row r="969" ht="14.25" customHeight="1">
      <c r="A969" s="214"/>
      <c r="B969" s="214"/>
      <c r="C969" s="214"/>
      <c r="D969" s="214"/>
      <c r="E969" s="214"/>
      <c r="F969" s="214"/>
      <c r="G969" s="214"/>
      <c r="H969" s="214"/>
      <c r="I969" s="214"/>
      <c r="J969" s="214"/>
      <c r="K969" s="214"/>
      <c r="L969" s="214"/>
      <c r="M969" s="214"/>
      <c r="N969" s="214"/>
      <c r="O969" s="214"/>
      <c r="P969" s="214"/>
      <c r="Q969" s="214"/>
      <c r="R969" s="214"/>
      <c r="S969" s="214"/>
      <c r="T969" s="214"/>
      <c r="U969" s="214"/>
      <c r="V969" s="214"/>
      <c r="W969" s="214"/>
      <c r="X969" s="214"/>
      <c r="Y969" s="214"/>
      <c r="Z969" s="214"/>
      <c r="AA969" s="214"/>
      <c r="AB969" s="214"/>
      <c r="AC969" s="214"/>
      <c r="AD969" s="214"/>
      <c r="AE969" s="214"/>
      <c r="AF969" s="214"/>
      <c r="AG969" s="214"/>
      <c r="AH969" s="214"/>
      <c r="AI969" s="214"/>
      <c r="AJ969" s="214"/>
      <c r="AK969" s="214"/>
      <c r="AL969" s="214"/>
      <c r="AM969" s="214"/>
      <c r="AN969" s="214"/>
      <c r="AO969" s="214"/>
      <c r="AP969" s="214"/>
    </row>
    <row r="970" ht="14.25" customHeight="1">
      <c r="A970" s="214"/>
      <c r="B970" s="214"/>
      <c r="C970" s="214"/>
      <c r="D970" s="214"/>
      <c r="E970" s="214"/>
      <c r="F970" s="214"/>
      <c r="G970" s="214"/>
      <c r="H970" s="214"/>
      <c r="I970" s="214"/>
      <c r="J970" s="214"/>
      <c r="K970" s="214"/>
      <c r="L970" s="214"/>
      <c r="M970" s="214"/>
      <c r="N970" s="214"/>
      <c r="O970" s="214"/>
      <c r="P970" s="214"/>
      <c r="Q970" s="214"/>
      <c r="R970" s="214"/>
      <c r="S970" s="214"/>
      <c r="T970" s="214"/>
      <c r="U970" s="214"/>
      <c r="V970" s="214"/>
      <c r="W970" s="214"/>
      <c r="X970" s="214"/>
      <c r="Y970" s="214"/>
      <c r="Z970" s="214"/>
      <c r="AA970" s="214"/>
      <c r="AB970" s="214"/>
      <c r="AC970" s="214"/>
      <c r="AD970" s="214"/>
      <c r="AE970" s="214"/>
      <c r="AF970" s="214"/>
      <c r="AG970" s="214"/>
      <c r="AH970" s="214"/>
      <c r="AI970" s="214"/>
      <c r="AJ970" s="214"/>
      <c r="AK970" s="214"/>
      <c r="AL970" s="214"/>
      <c r="AM970" s="214"/>
      <c r="AN970" s="214"/>
      <c r="AO970" s="214"/>
      <c r="AP970" s="214"/>
    </row>
    <row r="971" ht="14.25" customHeight="1">
      <c r="A971" s="214"/>
      <c r="B971" s="214"/>
      <c r="C971" s="214"/>
      <c r="D971" s="214"/>
      <c r="E971" s="214"/>
      <c r="F971" s="214"/>
      <c r="G971" s="214"/>
      <c r="H971" s="214"/>
      <c r="I971" s="214"/>
      <c r="J971" s="214"/>
      <c r="K971" s="214"/>
      <c r="L971" s="214"/>
      <c r="M971" s="214"/>
      <c r="N971" s="214"/>
      <c r="O971" s="214"/>
      <c r="P971" s="214"/>
      <c r="Q971" s="214"/>
      <c r="R971" s="214"/>
      <c r="S971" s="214"/>
      <c r="T971" s="214"/>
      <c r="U971" s="214"/>
      <c r="V971" s="214"/>
      <c r="W971" s="214"/>
      <c r="X971" s="214"/>
      <c r="Y971" s="214"/>
      <c r="Z971" s="214"/>
      <c r="AA971" s="214"/>
      <c r="AB971" s="214"/>
      <c r="AC971" s="214"/>
      <c r="AD971" s="214"/>
      <c r="AE971" s="214"/>
      <c r="AF971" s="214"/>
      <c r="AG971" s="214"/>
      <c r="AH971" s="214"/>
      <c r="AI971" s="214"/>
      <c r="AJ971" s="214"/>
      <c r="AK971" s="214"/>
      <c r="AL971" s="214"/>
      <c r="AM971" s="214"/>
      <c r="AN971" s="214"/>
      <c r="AO971" s="214"/>
      <c r="AP971" s="214"/>
    </row>
    <row r="972" ht="14.25" customHeight="1">
      <c r="A972" s="214"/>
      <c r="B972" s="214"/>
      <c r="C972" s="214"/>
      <c r="D972" s="214"/>
      <c r="E972" s="214"/>
      <c r="F972" s="214"/>
      <c r="G972" s="214"/>
      <c r="H972" s="214"/>
      <c r="I972" s="214"/>
      <c r="J972" s="214"/>
      <c r="K972" s="214"/>
      <c r="L972" s="214"/>
      <c r="M972" s="214"/>
      <c r="N972" s="214"/>
      <c r="O972" s="214"/>
      <c r="P972" s="214"/>
      <c r="Q972" s="214"/>
      <c r="R972" s="214"/>
      <c r="S972" s="214"/>
      <c r="T972" s="214"/>
      <c r="U972" s="214"/>
      <c r="V972" s="214"/>
      <c r="W972" s="214"/>
      <c r="X972" s="214"/>
      <c r="Y972" s="214"/>
      <c r="Z972" s="214"/>
      <c r="AA972" s="214"/>
      <c r="AB972" s="214"/>
      <c r="AC972" s="214"/>
      <c r="AD972" s="214"/>
      <c r="AE972" s="214"/>
      <c r="AF972" s="214"/>
      <c r="AG972" s="214"/>
      <c r="AH972" s="214"/>
      <c r="AI972" s="214"/>
      <c r="AJ972" s="214"/>
      <c r="AK972" s="214"/>
      <c r="AL972" s="214"/>
      <c r="AM972" s="214"/>
      <c r="AN972" s="214"/>
      <c r="AO972" s="214"/>
      <c r="AP972" s="214"/>
    </row>
    <row r="973" ht="14.25" customHeight="1">
      <c r="A973" s="214"/>
      <c r="B973" s="214"/>
      <c r="C973" s="214"/>
      <c r="D973" s="214"/>
      <c r="E973" s="214"/>
      <c r="F973" s="214"/>
      <c r="G973" s="214"/>
      <c r="H973" s="214"/>
      <c r="I973" s="214"/>
      <c r="J973" s="214"/>
      <c r="K973" s="214"/>
      <c r="L973" s="214"/>
      <c r="M973" s="214"/>
      <c r="N973" s="214"/>
      <c r="O973" s="214"/>
      <c r="P973" s="214"/>
      <c r="Q973" s="214"/>
      <c r="R973" s="214"/>
      <c r="S973" s="214"/>
      <c r="T973" s="214"/>
      <c r="U973" s="214"/>
      <c r="V973" s="214"/>
      <c r="W973" s="214"/>
      <c r="X973" s="214"/>
      <c r="Y973" s="214"/>
      <c r="Z973" s="214"/>
      <c r="AA973" s="214"/>
      <c r="AB973" s="214"/>
      <c r="AC973" s="214"/>
      <c r="AD973" s="214"/>
      <c r="AE973" s="214"/>
      <c r="AF973" s="214"/>
      <c r="AG973" s="214"/>
      <c r="AH973" s="214"/>
      <c r="AI973" s="214"/>
      <c r="AJ973" s="214"/>
      <c r="AK973" s="214"/>
      <c r="AL973" s="214"/>
      <c r="AM973" s="214"/>
      <c r="AN973" s="214"/>
      <c r="AO973" s="214"/>
      <c r="AP973" s="214"/>
    </row>
    <row r="974" ht="14.25" customHeight="1">
      <c r="A974" s="214"/>
      <c r="B974" s="214"/>
      <c r="C974" s="214"/>
      <c r="D974" s="214"/>
      <c r="E974" s="214"/>
      <c r="F974" s="214"/>
      <c r="G974" s="214"/>
      <c r="H974" s="214"/>
      <c r="I974" s="214"/>
      <c r="J974" s="214"/>
      <c r="K974" s="214"/>
      <c r="L974" s="214"/>
      <c r="M974" s="214"/>
      <c r="N974" s="214"/>
      <c r="O974" s="214"/>
      <c r="P974" s="214"/>
      <c r="Q974" s="214"/>
      <c r="R974" s="214"/>
      <c r="S974" s="214"/>
      <c r="T974" s="214"/>
      <c r="U974" s="214"/>
      <c r="V974" s="214"/>
      <c r="W974" s="214"/>
      <c r="X974" s="214"/>
      <c r="Y974" s="214"/>
      <c r="Z974" s="214"/>
      <c r="AA974" s="214"/>
      <c r="AB974" s="214"/>
      <c r="AC974" s="214"/>
      <c r="AD974" s="214"/>
      <c r="AE974" s="214"/>
      <c r="AF974" s="214"/>
      <c r="AG974" s="214"/>
      <c r="AH974" s="214"/>
      <c r="AI974" s="214"/>
      <c r="AJ974" s="214"/>
      <c r="AK974" s="214"/>
      <c r="AL974" s="214"/>
      <c r="AM974" s="214"/>
      <c r="AN974" s="214"/>
      <c r="AO974" s="214"/>
      <c r="AP974" s="214"/>
    </row>
    <row r="975" ht="14.25" customHeight="1">
      <c r="A975" s="214"/>
      <c r="B975" s="214"/>
      <c r="C975" s="214"/>
      <c r="D975" s="214"/>
      <c r="E975" s="214"/>
      <c r="F975" s="214"/>
      <c r="G975" s="214"/>
      <c r="H975" s="214"/>
      <c r="I975" s="214"/>
      <c r="J975" s="214"/>
      <c r="K975" s="214"/>
      <c r="L975" s="214"/>
      <c r="M975" s="214"/>
      <c r="N975" s="214"/>
      <c r="O975" s="214"/>
      <c r="P975" s="214"/>
      <c r="Q975" s="214"/>
      <c r="R975" s="214"/>
      <c r="S975" s="214"/>
      <c r="T975" s="214"/>
      <c r="U975" s="214"/>
      <c r="V975" s="214"/>
      <c r="W975" s="214"/>
      <c r="X975" s="214"/>
      <c r="Y975" s="214"/>
      <c r="Z975" s="214"/>
      <c r="AA975" s="214"/>
      <c r="AB975" s="214"/>
      <c r="AC975" s="214"/>
      <c r="AD975" s="214"/>
      <c r="AE975" s="214"/>
      <c r="AF975" s="214"/>
      <c r="AG975" s="214"/>
      <c r="AH975" s="214"/>
      <c r="AI975" s="214"/>
      <c r="AJ975" s="214"/>
      <c r="AK975" s="214"/>
      <c r="AL975" s="214"/>
      <c r="AM975" s="214"/>
      <c r="AN975" s="214"/>
      <c r="AO975" s="214"/>
      <c r="AP975" s="214"/>
    </row>
    <row r="976" ht="14.25" customHeight="1">
      <c r="A976" s="214"/>
      <c r="B976" s="214"/>
      <c r="C976" s="214"/>
      <c r="D976" s="214"/>
      <c r="E976" s="214"/>
      <c r="F976" s="214"/>
      <c r="G976" s="214"/>
      <c r="H976" s="214"/>
      <c r="I976" s="214"/>
      <c r="J976" s="214"/>
      <c r="K976" s="214"/>
      <c r="L976" s="214"/>
      <c r="M976" s="214"/>
      <c r="N976" s="214"/>
      <c r="O976" s="214"/>
      <c r="P976" s="214"/>
      <c r="Q976" s="214"/>
      <c r="R976" s="214"/>
      <c r="S976" s="214"/>
      <c r="T976" s="214"/>
      <c r="U976" s="214"/>
      <c r="V976" s="214"/>
      <c r="W976" s="214"/>
      <c r="X976" s="214"/>
      <c r="Y976" s="214"/>
      <c r="Z976" s="214"/>
      <c r="AA976" s="214"/>
      <c r="AB976" s="214"/>
      <c r="AC976" s="214"/>
      <c r="AD976" s="214"/>
      <c r="AE976" s="214"/>
      <c r="AF976" s="214"/>
      <c r="AG976" s="214"/>
      <c r="AH976" s="214"/>
      <c r="AI976" s="214"/>
      <c r="AJ976" s="214"/>
      <c r="AK976" s="214"/>
      <c r="AL976" s="214"/>
      <c r="AM976" s="214"/>
      <c r="AN976" s="214"/>
      <c r="AO976" s="214"/>
      <c r="AP976" s="214"/>
    </row>
    <row r="977" ht="14.25" customHeight="1">
      <c r="A977" s="214"/>
      <c r="B977" s="214"/>
      <c r="C977" s="214"/>
      <c r="D977" s="214"/>
      <c r="E977" s="214"/>
      <c r="F977" s="214"/>
      <c r="G977" s="214"/>
      <c r="H977" s="214"/>
      <c r="I977" s="214"/>
      <c r="J977" s="214"/>
      <c r="K977" s="214"/>
      <c r="L977" s="214"/>
      <c r="M977" s="214"/>
      <c r="N977" s="214"/>
      <c r="O977" s="214"/>
      <c r="P977" s="214"/>
      <c r="Q977" s="214"/>
      <c r="R977" s="214"/>
      <c r="S977" s="214"/>
      <c r="T977" s="214"/>
      <c r="U977" s="214"/>
      <c r="V977" s="214"/>
      <c r="W977" s="214"/>
      <c r="X977" s="214"/>
      <c r="Y977" s="214"/>
      <c r="Z977" s="214"/>
      <c r="AA977" s="214"/>
      <c r="AB977" s="214"/>
      <c r="AC977" s="214"/>
      <c r="AD977" s="214"/>
      <c r="AE977" s="214"/>
      <c r="AF977" s="214"/>
      <c r="AG977" s="214"/>
      <c r="AH977" s="214"/>
      <c r="AI977" s="214"/>
      <c r="AJ977" s="214"/>
      <c r="AK977" s="214"/>
      <c r="AL977" s="214"/>
      <c r="AM977" s="214"/>
      <c r="AN977" s="214"/>
      <c r="AO977" s="214"/>
      <c r="AP977" s="214"/>
    </row>
    <row r="978" ht="14.25" customHeight="1">
      <c r="A978" s="214"/>
      <c r="B978" s="214"/>
      <c r="C978" s="214"/>
      <c r="D978" s="214"/>
      <c r="E978" s="214"/>
      <c r="F978" s="214"/>
      <c r="G978" s="214"/>
      <c r="H978" s="214"/>
      <c r="I978" s="214"/>
      <c r="J978" s="214"/>
      <c r="K978" s="214"/>
      <c r="L978" s="214"/>
      <c r="M978" s="214"/>
      <c r="N978" s="214"/>
      <c r="O978" s="214"/>
      <c r="P978" s="214"/>
      <c r="Q978" s="214"/>
      <c r="R978" s="214"/>
      <c r="S978" s="214"/>
      <c r="T978" s="214"/>
      <c r="U978" s="214"/>
      <c r="V978" s="214"/>
      <c r="W978" s="214"/>
      <c r="X978" s="214"/>
      <c r="Y978" s="214"/>
      <c r="Z978" s="214"/>
      <c r="AA978" s="214"/>
      <c r="AB978" s="214"/>
      <c r="AC978" s="214"/>
      <c r="AD978" s="214"/>
      <c r="AE978" s="214"/>
      <c r="AF978" s="214"/>
      <c r="AG978" s="214"/>
      <c r="AH978" s="214"/>
      <c r="AI978" s="214"/>
      <c r="AJ978" s="214"/>
      <c r="AK978" s="214"/>
      <c r="AL978" s="214"/>
      <c r="AM978" s="214"/>
      <c r="AN978" s="214"/>
      <c r="AO978" s="214"/>
      <c r="AP978" s="214"/>
    </row>
    <row r="979" ht="14.25" customHeight="1">
      <c r="A979" s="214"/>
      <c r="B979" s="214"/>
      <c r="C979" s="214"/>
      <c r="D979" s="214"/>
      <c r="E979" s="214"/>
      <c r="F979" s="214"/>
      <c r="G979" s="214"/>
      <c r="H979" s="214"/>
      <c r="I979" s="214"/>
      <c r="J979" s="214"/>
      <c r="K979" s="214"/>
      <c r="L979" s="214"/>
      <c r="M979" s="214"/>
      <c r="N979" s="214"/>
      <c r="O979" s="214"/>
      <c r="P979" s="214"/>
      <c r="Q979" s="214"/>
      <c r="R979" s="214"/>
      <c r="S979" s="214"/>
      <c r="T979" s="214"/>
      <c r="U979" s="214"/>
      <c r="V979" s="214"/>
      <c r="W979" s="214"/>
      <c r="X979" s="214"/>
      <c r="Y979" s="214"/>
      <c r="Z979" s="214"/>
      <c r="AA979" s="214"/>
      <c r="AB979" s="214"/>
      <c r="AC979" s="214"/>
      <c r="AD979" s="214"/>
      <c r="AE979" s="214"/>
      <c r="AF979" s="214"/>
      <c r="AG979" s="214"/>
      <c r="AH979" s="214"/>
      <c r="AI979" s="214"/>
      <c r="AJ979" s="214"/>
      <c r="AK979" s="214"/>
      <c r="AL979" s="214"/>
      <c r="AM979" s="214"/>
      <c r="AN979" s="214"/>
      <c r="AO979" s="214"/>
      <c r="AP979" s="214"/>
    </row>
    <row r="980" ht="14.25" customHeight="1">
      <c r="A980" s="214"/>
      <c r="B980" s="214"/>
      <c r="C980" s="214"/>
      <c r="D980" s="214"/>
      <c r="E980" s="214"/>
      <c r="F980" s="214"/>
      <c r="G980" s="214"/>
      <c r="H980" s="214"/>
      <c r="I980" s="214"/>
      <c r="J980" s="214"/>
      <c r="K980" s="214"/>
      <c r="L980" s="214"/>
      <c r="M980" s="214"/>
      <c r="N980" s="214"/>
      <c r="O980" s="214"/>
      <c r="P980" s="214"/>
      <c r="Q980" s="214"/>
      <c r="R980" s="214"/>
      <c r="S980" s="214"/>
      <c r="T980" s="214"/>
      <c r="U980" s="214"/>
      <c r="V980" s="214"/>
      <c r="W980" s="214"/>
      <c r="X980" s="214"/>
      <c r="Y980" s="214"/>
      <c r="Z980" s="214"/>
      <c r="AA980" s="214"/>
      <c r="AB980" s="214"/>
      <c r="AC980" s="214"/>
      <c r="AD980" s="214"/>
      <c r="AE980" s="214"/>
      <c r="AF980" s="214"/>
      <c r="AG980" s="214"/>
      <c r="AH980" s="214"/>
      <c r="AI980" s="214"/>
      <c r="AJ980" s="214"/>
      <c r="AK980" s="214"/>
      <c r="AL980" s="214"/>
      <c r="AM980" s="214"/>
      <c r="AN980" s="214"/>
      <c r="AO980" s="214"/>
      <c r="AP980" s="214"/>
    </row>
    <row r="981" ht="14.25" customHeight="1">
      <c r="A981" s="214"/>
      <c r="B981" s="214"/>
      <c r="C981" s="214"/>
      <c r="D981" s="214"/>
      <c r="E981" s="214"/>
      <c r="F981" s="214"/>
      <c r="G981" s="214"/>
      <c r="H981" s="214"/>
      <c r="I981" s="214"/>
      <c r="J981" s="214"/>
      <c r="K981" s="214"/>
      <c r="L981" s="214"/>
      <c r="M981" s="214"/>
      <c r="N981" s="214"/>
      <c r="O981" s="214"/>
      <c r="P981" s="214"/>
      <c r="Q981" s="214"/>
      <c r="R981" s="214"/>
      <c r="S981" s="214"/>
      <c r="T981" s="214"/>
      <c r="U981" s="214"/>
      <c r="V981" s="214"/>
      <c r="W981" s="214"/>
      <c r="X981" s="214"/>
      <c r="Y981" s="214"/>
      <c r="Z981" s="214"/>
      <c r="AA981" s="214"/>
      <c r="AB981" s="214"/>
      <c r="AC981" s="214"/>
      <c r="AD981" s="214"/>
      <c r="AE981" s="214"/>
      <c r="AF981" s="214"/>
      <c r="AG981" s="214"/>
      <c r="AH981" s="214"/>
      <c r="AI981" s="214"/>
      <c r="AJ981" s="214"/>
      <c r="AK981" s="214"/>
      <c r="AL981" s="214"/>
      <c r="AM981" s="214"/>
      <c r="AN981" s="214"/>
      <c r="AO981" s="214"/>
      <c r="AP981" s="214"/>
    </row>
    <row r="982" ht="14.25" customHeight="1">
      <c r="A982" s="214"/>
      <c r="B982" s="214"/>
      <c r="C982" s="214"/>
      <c r="D982" s="214"/>
      <c r="E982" s="214"/>
      <c r="F982" s="214"/>
      <c r="G982" s="214"/>
      <c r="H982" s="214"/>
      <c r="I982" s="214"/>
      <c r="J982" s="214"/>
      <c r="K982" s="214"/>
      <c r="L982" s="214"/>
      <c r="M982" s="214"/>
      <c r="N982" s="214"/>
      <c r="O982" s="214"/>
      <c r="P982" s="214"/>
      <c r="Q982" s="214"/>
      <c r="R982" s="214"/>
      <c r="S982" s="214"/>
      <c r="T982" s="214"/>
      <c r="U982" s="214"/>
      <c r="V982" s="214"/>
      <c r="W982" s="214"/>
      <c r="X982" s="214"/>
      <c r="Y982" s="214"/>
      <c r="Z982" s="214"/>
      <c r="AA982" s="214"/>
      <c r="AB982" s="214"/>
      <c r="AC982" s="214"/>
      <c r="AD982" s="214"/>
      <c r="AE982" s="214"/>
      <c r="AF982" s="214"/>
      <c r="AG982" s="214"/>
      <c r="AH982" s="214"/>
      <c r="AI982" s="214"/>
      <c r="AJ982" s="214"/>
      <c r="AK982" s="214"/>
      <c r="AL982" s="214"/>
      <c r="AM982" s="214"/>
      <c r="AN982" s="214"/>
      <c r="AO982" s="214"/>
      <c r="AP982" s="214"/>
    </row>
    <row r="983" ht="14.25" customHeight="1">
      <c r="A983" s="214"/>
      <c r="B983" s="214"/>
      <c r="C983" s="214"/>
      <c r="D983" s="214"/>
      <c r="E983" s="214"/>
      <c r="F983" s="214"/>
      <c r="G983" s="214"/>
      <c r="H983" s="214"/>
      <c r="I983" s="214"/>
      <c r="J983" s="214"/>
      <c r="K983" s="214"/>
      <c r="L983" s="214"/>
      <c r="M983" s="214"/>
      <c r="N983" s="214"/>
      <c r="O983" s="214"/>
      <c r="P983" s="214"/>
      <c r="Q983" s="214"/>
      <c r="R983" s="214"/>
      <c r="S983" s="214"/>
      <c r="T983" s="214"/>
      <c r="U983" s="214"/>
      <c r="V983" s="214"/>
      <c r="W983" s="214"/>
      <c r="X983" s="214"/>
      <c r="Y983" s="214"/>
      <c r="Z983" s="214"/>
      <c r="AA983" s="214"/>
      <c r="AB983" s="214"/>
      <c r="AC983" s="214"/>
      <c r="AD983" s="214"/>
      <c r="AE983" s="214"/>
      <c r="AF983" s="214"/>
      <c r="AG983" s="214"/>
      <c r="AH983" s="214"/>
      <c r="AI983" s="214"/>
      <c r="AJ983" s="214"/>
      <c r="AK983" s="214"/>
      <c r="AL983" s="214"/>
      <c r="AM983" s="214"/>
      <c r="AN983" s="214"/>
      <c r="AO983" s="214"/>
      <c r="AP983" s="214"/>
    </row>
    <row r="984" ht="14.25" customHeight="1">
      <c r="A984" s="214"/>
      <c r="B984" s="214"/>
      <c r="C984" s="214"/>
      <c r="D984" s="214"/>
      <c r="E984" s="214"/>
      <c r="F984" s="214"/>
      <c r="G984" s="214"/>
      <c r="H984" s="214"/>
      <c r="I984" s="214"/>
      <c r="J984" s="214"/>
      <c r="K984" s="214"/>
      <c r="L984" s="214"/>
      <c r="M984" s="214"/>
      <c r="N984" s="214"/>
      <c r="O984" s="214"/>
      <c r="P984" s="214"/>
      <c r="Q984" s="214"/>
      <c r="R984" s="214"/>
      <c r="S984" s="214"/>
      <c r="T984" s="214"/>
      <c r="U984" s="214"/>
      <c r="V984" s="214"/>
      <c r="W984" s="214"/>
      <c r="X984" s="214"/>
      <c r="Y984" s="214"/>
      <c r="Z984" s="214"/>
      <c r="AA984" s="214"/>
      <c r="AB984" s="214"/>
      <c r="AC984" s="214"/>
      <c r="AD984" s="214"/>
      <c r="AE984" s="214"/>
      <c r="AF984" s="214"/>
      <c r="AG984" s="214"/>
      <c r="AH984" s="214"/>
      <c r="AI984" s="214"/>
      <c r="AJ984" s="214"/>
      <c r="AK984" s="214"/>
      <c r="AL984" s="214"/>
      <c r="AM984" s="214"/>
      <c r="AN984" s="214"/>
      <c r="AO984" s="214"/>
      <c r="AP984" s="214"/>
    </row>
    <row r="985" ht="14.25" customHeight="1">
      <c r="A985" s="214"/>
      <c r="B985" s="214"/>
      <c r="C985" s="214"/>
      <c r="D985" s="214"/>
      <c r="E985" s="214"/>
      <c r="F985" s="214"/>
      <c r="G985" s="214"/>
      <c r="H985" s="214"/>
      <c r="I985" s="214"/>
      <c r="J985" s="214"/>
      <c r="K985" s="214"/>
      <c r="L985" s="214"/>
      <c r="M985" s="214"/>
      <c r="N985" s="214"/>
      <c r="O985" s="214"/>
      <c r="P985" s="214"/>
      <c r="Q985" s="214"/>
      <c r="R985" s="214"/>
      <c r="S985" s="214"/>
      <c r="T985" s="214"/>
      <c r="U985" s="214"/>
      <c r="V985" s="214"/>
      <c r="W985" s="214"/>
      <c r="X985" s="214"/>
      <c r="Y985" s="214"/>
      <c r="Z985" s="214"/>
      <c r="AA985" s="214"/>
      <c r="AB985" s="214"/>
      <c r="AC985" s="214"/>
      <c r="AD985" s="214"/>
      <c r="AE985" s="214"/>
      <c r="AF985" s="214"/>
      <c r="AG985" s="214"/>
      <c r="AH985" s="214"/>
      <c r="AI985" s="214"/>
      <c r="AJ985" s="214"/>
      <c r="AK985" s="214"/>
      <c r="AL985" s="214"/>
      <c r="AM985" s="214"/>
      <c r="AN985" s="214"/>
      <c r="AO985" s="214"/>
      <c r="AP985" s="214"/>
    </row>
    <row r="986" ht="14.25" customHeight="1">
      <c r="A986" s="214"/>
      <c r="B986" s="214"/>
      <c r="C986" s="214"/>
      <c r="D986" s="214"/>
      <c r="E986" s="214"/>
      <c r="F986" s="214"/>
      <c r="G986" s="214"/>
      <c r="H986" s="214"/>
      <c r="I986" s="214"/>
      <c r="J986" s="214"/>
      <c r="K986" s="214"/>
      <c r="L986" s="214"/>
      <c r="M986" s="214"/>
      <c r="N986" s="214"/>
      <c r="O986" s="214"/>
      <c r="P986" s="214"/>
      <c r="Q986" s="214"/>
      <c r="R986" s="214"/>
      <c r="S986" s="214"/>
      <c r="T986" s="214"/>
      <c r="U986" s="214"/>
      <c r="V986" s="214"/>
      <c r="W986" s="214"/>
      <c r="X986" s="214"/>
      <c r="Y986" s="214"/>
      <c r="Z986" s="214"/>
      <c r="AA986" s="214"/>
      <c r="AB986" s="214"/>
      <c r="AC986" s="214"/>
      <c r="AD986" s="214"/>
      <c r="AE986" s="214"/>
      <c r="AF986" s="214"/>
      <c r="AG986" s="214"/>
      <c r="AH986" s="214"/>
      <c r="AI986" s="214"/>
      <c r="AJ986" s="214"/>
      <c r="AK986" s="214"/>
      <c r="AL986" s="214"/>
      <c r="AM986" s="214"/>
      <c r="AN986" s="214"/>
      <c r="AO986" s="214"/>
      <c r="AP986" s="214"/>
    </row>
    <row r="987" ht="14.25" customHeight="1">
      <c r="A987" s="214"/>
      <c r="B987" s="214"/>
      <c r="C987" s="214"/>
      <c r="D987" s="214"/>
      <c r="E987" s="214"/>
      <c r="F987" s="214"/>
      <c r="G987" s="214"/>
      <c r="H987" s="214"/>
      <c r="I987" s="214"/>
      <c r="J987" s="214"/>
      <c r="K987" s="214"/>
      <c r="L987" s="214"/>
      <c r="M987" s="214"/>
      <c r="N987" s="214"/>
      <c r="O987" s="214"/>
      <c r="P987" s="214"/>
      <c r="Q987" s="214"/>
      <c r="R987" s="214"/>
      <c r="S987" s="214"/>
      <c r="T987" s="214"/>
      <c r="U987" s="214"/>
      <c r="V987" s="214"/>
      <c r="W987" s="214"/>
      <c r="X987" s="214"/>
      <c r="Y987" s="214"/>
      <c r="Z987" s="214"/>
      <c r="AA987" s="214"/>
      <c r="AB987" s="214"/>
      <c r="AC987" s="214"/>
      <c r="AD987" s="214"/>
      <c r="AE987" s="214"/>
      <c r="AF987" s="214"/>
      <c r="AG987" s="214"/>
      <c r="AH987" s="214"/>
      <c r="AI987" s="214"/>
      <c r="AJ987" s="214"/>
      <c r="AK987" s="214"/>
      <c r="AL987" s="214"/>
      <c r="AM987" s="214"/>
      <c r="AN987" s="214"/>
      <c r="AO987" s="214"/>
      <c r="AP987" s="214"/>
    </row>
    <row r="988" ht="14.25" customHeight="1">
      <c r="A988" s="214"/>
      <c r="B988" s="214"/>
      <c r="C988" s="214"/>
      <c r="D988" s="214"/>
      <c r="E988" s="214"/>
      <c r="F988" s="214"/>
      <c r="G988" s="214"/>
      <c r="H988" s="214"/>
      <c r="I988" s="214"/>
      <c r="J988" s="214"/>
      <c r="K988" s="214"/>
      <c r="L988" s="214"/>
      <c r="M988" s="214"/>
      <c r="N988" s="214"/>
      <c r="O988" s="214"/>
      <c r="P988" s="214"/>
      <c r="Q988" s="214"/>
      <c r="R988" s="214"/>
      <c r="S988" s="214"/>
      <c r="T988" s="214"/>
      <c r="U988" s="214"/>
      <c r="V988" s="214"/>
      <c r="W988" s="214"/>
      <c r="X988" s="214"/>
      <c r="Y988" s="214"/>
      <c r="Z988" s="214"/>
      <c r="AA988" s="214"/>
      <c r="AB988" s="214"/>
      <c r="AC988" s="214"/>
      <c r="AD988" s="214"/>
      <c r="AE988" s="214"/>
      <c r="AF988" s="214"/>
      <c r="AG988" s="214"/>
      <c r="AH988" s="214"/>
      <c r="AI988" s="214"/>
      <c r="AJ988" s="214"/>
      <c r="AK988" s="214"/>
      <c r="AL988" s="214"/>
      <c r="AM988" s="214"/>
      <c r="AN988" s="214"/>
      <c r="AO988" s="214"/>
      <c r="AP988" s="214"/>
    </row>
    <row r="989" ht="14.25" customHeight="1">
      <c r="A989" s="214"/>
      <c r="B989" s="214"/>
      <c r="C989" s="214"/>
      <c r="D989" s="214"/>
      <c r="E989" s="214"/>
      <c r="F989" s="214"/>
      <c r="G989" s="214"/>
      <c r="H989" s="214"/>
      <c r="I989" s="214"/>
      <c r="J989" s="214"/>
      <c r="K989" s="214"/>
      <c r="L989" s="214"/>
      <c r="M989" s="214"/>
      <c r="N989" s="214"/>
      <c r="O989" s="214"/>
      <c r="P989" s="214"/>
      <c r="Q989" s="214"/>
      <c r="R989" s="214"/>
      <c r="S989" s="214"/>
      <c r="T989" s="214"/>
      <c r="U989" s="214"/>
      <c r="V989" s="214"/>
      <c r="W989" s="214"/>
      <c r="X989" s="214"/>
      <c r="Y989" s="214"/>
      <c r="Z989" s="214"/>
      <c r="AA989" s="214"/>
      <c r="AB989" s="214"/>
      <c r="AC989" s="214"/>
      <c r="AD989" s="214"/>
      <c r="AE989" s="214"/>
      <c r="AF989" s="214"/>
      <c r="AG989" s="214"/>
      <c r="AH989" s="214"/>
      <c r="AI989" s="214"/>
      <c r="AJ989" s="214"/>
      <c r="AK989" s="214"/>
      <c r="AL989" s="214"/>
      <c r="AM989" s="214"/>
      <c r="AN989" s="214"/>
      <c r="AO989" s="214"/>
      <c r="AP989" s="214"/>
    </row>
    <row r="990" ht="14.25" customHeight="1">
      <c r="A990" s="214"/>
      <c r="B990" s="214"/>
      <c r="C990" s="214"/>
      <c r="D990" s="214"/>
      <c r="E990" s="214"/>
      <c r="F990" s="214"/>
      <c r="G990" s="214"/>
      <c r="H990" s="214"/>
      <c r="I990" s="214"/>
      <c r="J990" s="214"/>
      <c r="K990" s="214"/>
      <c r="L990" s="214"/>
      <c r="M990" s="214"/>
      <c r="N990" s="214"/>
      <c r="O990" s="214"/>
      <c r="P990" s="214"/>
      <c r="Q990" s="214"/>
      <c r="R990" s="214"/>
      <c r="S990" s="214"/>
      <c r="T990" s="214"/>
      <c r="U990" s="214"/>
      <c r="V990" s="214"/>
      <c r="W990" s="214"/>
      <c r="X990" s="214"/>
      <c r="Y990" s="214"/>
      <c r="Z990" s="214"/>
      <c r="AA990" s="214"/>
      <c r="AB990" s="214"/>
      <c r="AC990" s="214"/>
      <c r="AD990" s="214"/>
      <c r="AE990" s="214"/>
      <c r="AF990" s="214"/>
      <c r="AG990" s="214"/>
      <c r="AH990" s="214"/>
      <c r="AI990" s="214"/>
      <c r="AJ990" s="214"/>
      <c r="AK990" s="214"/>
      <c r="AL990" s="214"/>
      <c r="AM990" s="214"/>
      <c r="AN990" s="214"/>
      <c r="AO990" s="214"/>
      <c r="AP990" s="214"/>
    </row>
    <row r="991" ht="14.25" customHeight="1">
      <c r="A991" s="214"/>
      <c r="B991" s="214"/>
      <c r="C991" s="214"/>
      <c r="D991" s="214"/>
      <c r="E991" s="214"/>
      <c r="F991" s="214"/>
      <c r="G991" s="214"/>
      <c r="H991" s="214"/>
      <c r="I991" s="214"/>
      <c r="J991" s="214"/>
      <c r="K991" s="214"/>
      <c r="L991" s="214"/>
      <c r="M991" s="214"/>
      <c r="N991" s="214"/>
      <c r="O991" s="214"/>
      <c r="P991" s="214"/>
      <c r="Q991" s="214"/>
      <c r="R991" s="214"/>
      <c r="S991" s="214"/>
      <c r="T991" s="214"/>
      <c r="U991" s="214"/>
      <c r="V991" s="214"/>
      <c r="W991" s="214"/>
      <c r="X991" s="214"/>
      <c r="Y991" s="214"/>
      <c r="Z991" s="214"/>
      <c r="AA991" s="214"/>
      <c r="AB991" s="214"/>
      <c r="AC991" s="214"/>
      <c r="AD991" s="214"/>
      <c r="AE991" s="214"/>
      <c r="AF991" s="214"/>
      <c r="AG991" s="214"/>
      <c r="AH991" s="214"/>
      <c r="AI991" s="214"/>
      <c r="AJ991" s="214"/>
      <c r="AK991" s="214"/>
      <c r="AL991" s="214"/>
      <c r="AM991" s="214"/>
      <c r="AN991" s="214"/>
      <c r="AO991" s="214"/>
      <c r="AP991" s="214"/>
    </row>
    <row r="992" ht="14.25" customHeight="1">
      <c r="A992" s="214"/>
      <c r="B992" s="214"/>
      <c r="C992" s="214"/>
      <c r="D992" s="214"/>
      <c r="E992" s="214"/>
      <c r="F992" s="214"/>
      <c r="G992" s="214"/>
      <c r="H992" s="214"/>
      <c r="I992" s="214"/>
      <c r="J992" s="214"/>
      <c r="K992" s="214"/>
      <c r="L992" s="214"/>
      <c r="M992" s="214"/>
      <c r="N992" s="214"/>
      <c r="O992" s="214"/>
      <c r="P992" s="214"/>
      <c r="Q992" s="214"/>
      <c r="R992" s="214"/>
      <c r="S992" s="214"/>
      <c r="T992" s="214"/>
      <c r="U992" s="214"/>
      <c r="V992" s="214"/>
      <c r="W992" s="214"/>
      <c r="X992" s="214"/>
      <c r="Y992" s="214"/>
      <c r="Z992" s="214"/>
      <c r="AA992" s="214"/>
      <c r="AB992" s="214"/>
      <c r="AC992" s="214"/>
      <c r="AD992" s="214"/>
      <c r="AE992" s="214"/>
      <c r="AF992" s="214"/>
      <c r="AG992" s="214"/>
      <c r="AH992" s="214"/>
      <c r="AI992" s="214"/>
      <c r="AJ992" s="214"/>
      <c r="AK992" s="214"/>
      <c r="AL992" s="214"/>
      <c r="AM992" s="214"/>
      <c r="AN992" s="214"/>
      <c r="AO992" s="214"/>
      <c r="AP992" s="214"/>
    </row>
    <row r="993" ht="14.25" customHeight="1">
      <c r="A993" s="214"/>
      <c r="B993" s="214"/>
      <c r="C993" s="214"/>
      <c r="D993" s="214"/>
      <c r="E993" s="214"/>
      <c r="F993" s="214"/>
      <c r="G993" s="214"/>
      <c r="H993" s="214"/>
      <c r="I993" s="214"/>
      <c r="J993" s="214"/>
      <c r="K993" s="214"/>
      <c r="L993" s="214"/>
      <c r="M993" s="214"/>
      <c r="N993" s="214"/>
      <c r="O993" s="214"/>
      <c r="P993" s="214"/>
      <c r="Q993" s="214"/>
      <c r="R993" s="214"/>
      <c r="S993" s="214"/>
      <c r="T993" s="214"/>
      <c r="U993" s="214"/>
      <c r="V993" s="214"/>
      <c r="W993" s="214"/>
      <c r="X993" s="214"/>
      <c r="Y993" s="214"/>
      <c r="Z993" s="214"/>
      <c r="AA993" s="214"/>
      <c r="AB993" s="214"/>
      <c r="AC993" s="214"/>
      <c r="AD993" s="214"/>
      <c r="AE993" s="214"/>
      <c r="AF993" s="214"/>
      <c r="AG993" s="214"/>
      <c r="AH993" s="214"/>
      <c r="AI993" s="214"/>
      <c r="AJ993" s="214"/>
      <c r="AK993" s="214"/>
      <c r="AL993" s="214"/>
      <c r="AM993" s="214"/>
      <c r="AN993" s="214"/>
      <c r="AO993" s="214"/>
      <c r="AP993" s="214"/>
    </row>
    <row r="994" ht="14.25" customHeight="1">
      <c r="A994" s="214"/>
      <c r="B994" s="214"/>
      <c r="C994" s="214"/>
      <c r="D994" s="214"/>
      <c r="E994" s="214"/>
      <c r="F994" s="214"/>
      <c r="G994" s="214"/>
      <c r="H994" s="214"/>
      <c r="I994" s="214"/>
      <c r="J994" s="214"/>
      <c r="K994" s="214"/>
      <c r="L994" s="214"/>
      <c r="M994" s="214"/>
      <c r="N994" s="214"/>
      <c r="O994" s="214"/>
      <c r="P994" s="214"/>
      <c r="Q994" s="214"/>
      <c r="R994" s="214"/>
      <c r="S994" s="214"/>
      <c r="T994" s="214"/>
      <c r="U994" s="214"/>
      <c r="V994" s="214"/>
      <c r="W994" s="214"/>
      <c r="X994" s="214"/>
      <c r="Y994" s="214"/>
      <c r="Z994" s="214"/>
      <c r="AA994" s="214"/>
      <c r="AB994" s="214"/>
      <c r="AC994" s="214"/>
      <c r="AD994" s="214"/>
      <c r="AE994" s="214"/>
      <c r="AF994" s="214"/>
      <c r="AG994" s="214"/>
      <c r="AH994" s="214"/>
      <c r="AI994" s="214"/>
      <c r="AJ994" s="214"/>
      <c r="AK994" s="214"/>
      <c r="AL994" s="214"/>
      <c r="AM994" s="214"/>
      <c r="AN994" s="214"/>
      <c r="AO994" s="214"/>
      <c r="AP994" s="214"/>
    </row>
    <row r="995" ht="14.25" customHeight="1">
      <c r="A995" s="214"/>
      <c r="B995" s="214"/>
      <c r="C995" s="214"/>
      <c r="D995" s="214"/>
      <c r="E995" s="214"/>
      <c r="F995" s="214"/>
      <c r="G995" s="214"/>
      <c r="H995" s="214"/>
      <c r="I995" s="214"/>
      <c r="J995" s="214"/>
      <c r="K995" s="214"/>
      <c r="L995" s="214"/>
      <c r="M995" s="214"/>
      <c r="N995" s="214"/>
      <c r="O995" s="214"/>
      <c r="P995" s="214"/>
      <c r="Q995" s="214"/>
      <c r="R995" s="214"/>
      <c r="S995" s="214"/>
      <c r="T995" s="214"/>
      <c r="U995" s="214"/>
      <c r="V995" s="214"/>
      <c r="W995" s="214"/>
      <c r="X995" s="214"/>
      <c r="Y995" s="214"/>
      <c r="Z995" s="214"/>
      <c r="AA995" s="214"/>
      <c r="AB995" s="214"/>
      <c r="AC995" s="214"/>
      <c r="AD995" s="214"/>
      <c r="AE995" s="214"/>
      <c r="AF995" s="214"/>
      <c r="AG995" s="214"/>
      <c r="AH995" s="214"/>
      <c r="AI995" s="214"/>
      <c r="AJ995" s="214"/>
      <c r="AK995" s="214"/>
      <c r="AL995" s="214"/>
      <c r="AM995" s="214"/>
      <c r="AN995" s="214"/>
      <c r="AO995" s="214"/>
      <c r="AP995" s="214"/>
    </row>
    <row r="996" ht="14.25" customHeight="1">
      <c r="A996" s="214"/>
      <c r="B996" s="214"/>
      <c r="C996" s="214"/>
      <c r="D996" s="214"/>
      <c r="E996" s="214"/>
      <c r="F996" s="214"/>
      <c r="G996" s="214"/>
      <c r="H996" s="214"/>
      <c r="I996" s="214"/>
      <c r="J996" s="214"/>
      <c r="K996" s="214"/>
      <c r="L996" s="214"/>
      <c r="M996" s="214"/>
      <c r="N996" s="214"/>
      <c r="O996" s="214"/>
      <c r="P996" s="214"/>
      <c r="Q996" s="214"/>
      <c r="R996" s="214"/>
      <c r="S996" s="214"/>
      <c r="T996" s="214"/>
      <c r="U996" s="214"/>
      <c r="V996" s="214"/>
      <c r="W996" s="214"/>
      <c r="X996" s="214"/>
      <c r="Y996" s="214"/>
      <c r="Z996" s="214"/>
      <c r="AA996" s="214"/>
      <c r="AB996" s="214"/>
      <c r="AC996" s="214"/>
      <c r="AD996" s="214"/>
      <c r="AE996" s="214"/>
      <c r="AF996" s="214"/>
      <c r="AG996" s="214"/>
      <c r="AH996" s="214"/>
      <c r="AI996" s="214"/>
      <c r="AJ996" s="214"/>
      <c r="AK996" s="214"/>
      <c r="AL996" s="214"/>
      <c r="AM996" s="214"/>
      <c r="AN996" s="214"/>
      <c r="AO996" s="214"/>
      <c r="AP996" s="214"/>
    </row>
    <row r="997" ht="14.25" customHeight="1">
      <c r="A997" s="214"/>
      <c r="B997" s="214"/>
      <c r="C997" s="214"/>
      <c r="D997" s="214"/>
      <c r="E997" s="214"/>
      <c r="F997" s="214"/>
      <c r="G997" s="214"/>
      <c r="H997" s="214"/>
      <c r="I997" s="214"/>
      <c r="J997" s="214"/>
      <c r="K997" s="214"/>
      <c r="L997" s="214"/>
      <c r="M997" s="214"/>
      <c r="N997" s="214"/>
      <c r="O997" s="214"/>
      <c r="P997" s="214"/>
      <c r="Q997" s="214"/>
      <c r="R997" s="214"/>
      <c r="S997" s="214"/>
      <c r="T997" s="214"/>
      <c r="U997" s="214"/>
      <c r="V997" s="214"/>
      <c r="W997" s="214"/>
      <c r="X997" s="214"/>
      <c r="Y997" s="214"/>
      <c r="Z997" s="214"/>
      <c r="AA997" s="214"/>
      <c r="AB997" s="214"/>
      <c r="AC997" s="214"/>
      <c r="AD997" s="214"/>
      <c r="AE997" s="214"/>
      <c r="AF997" s="214"/>
      <c r="AG997" s="214"/>
      <c r="AH997" s="214"/>
      <c r="AI997" s="214"/>
      <c r="AJ997" s="214"/>
      <c r="AK997" s="214"/>
      <c r="AL997" s="214"/>
      <c r="AM997" s="214"/>
      <c r="AN997" s="214"/>
      <c r="AO997" s="214"/>
      <c r="AP997" s="214"/>
    </row>
    <row r="998" ht="14.25" customHeight="1">
      <c r="A998" s="214"/>
      <c r="B998" s="214"/>
      <c r="C998" s="214"/>
      <c r="D998" s="214"/>
      <c r="E998" s="214"/>
      <c r="F998" s="214"/>
      <c r="G998" s="214"/>
      <c r="H998" s="214"/>
      <c r="I998" s="214"/>
      <c r="J998" s="214"/>
      <c r="K998" s="214"/>
      <c r="L998" s="214"/>
      <c r="M998" s="214"/>
      <c r="N998" s="214"/>
      <c r="O998" s="214"/>
      <c r="P998" s="214"/>
      <c r="Q998" s="214"/>
      <c r="R998" s="214"/>
      <c r="S998" s="214"/>
      <c r="T998" s="214"/>
      <c r="U998" s="214"/>
      <c r="V998" s="214"/>
      <c r="W998" s="214"/>
      <c r="X998" s="214"/>
      <c r="Y998" s="214"/>
      <c r="Z998" s="214"/>
      <c r="AA998" s="214"/>
      <c r="AB998" s="214"/>
      <c r="AC998" s="214"/>
      <c r="AD998" s="214"/>
      <c r="AE998" s="214"/>
      <c r="AF998" s="214"/>
      <c r="AG998" s="214"/>
      <c r="AH998" s="214"/>
      <c r="AI998" s="214"/>
      <c r="AJ998" s="214"/>
      <c r="AK998" s="214"/>
      <c r="AL998" s="214"/>
      <c r="AM998" s="214"/>
      <c r="AN998" s="214"/>
      <c r="AO998" s="214"/>
      <c r="AP998" s="214"/>
    </row>
    <row r="999" ht="14.25" customHeight="1">
      <c r="A999" s="214"/>
      <c r="B999" s="214"/>
      <c r="C999" s="214"/>
      <c r="D999" s="214"/>
      <c r="E999" s="214"/>
      <c r="F999" s="214"/>
      <c r="G999" s="214"/>
      <c r="H999" s="214"/>
      <c r="I999" s="214"/>
      <c r="J999" s="214"/>
      <c r="K999" s="214"/>
      <c r="L999" s="214"/>
      <c r="M999" s="214"/>
      <c r="N999" s="214"/>
      <c r="O999" s="214"/>
      <c r="P999" s="214"/>
      <c r="Q999" s="214"/>
      <c r="R999" s="214"/>
      <c r="S999" s="214"/>
      <c r="T999" s="214"/>
      <c r="U999" s="214"/>
      <c r="V999" s="214"/>
      <c r="W999" s="214"/>
      <c r="X999" s="214"/>
      <c r="Y999" s="214"/>
      <c r="Z999" s="214"/>
      <c r="AA999" s="214"/>
      <c r="AB999" s="214"/>
      <c r="AC999" s="214"/>
      <c r="AD999" s="214"/>
      <c r="AE999" s="214"/>
      <c r="AF999" s="214"/>
      <c r="AG999" s="214"/>
      <c r="AH999" s="214"/>
      <c r="AI999" s="214"/>
      <c r="AJ999" s="214"/>
      <c r="AK999" s="214"/>
      <c r="AL999" s="214"/>
      <c r="AM999" s="214"/>
      <c r="AN999" s="214"/>
      <c r="AO999" s="214"/>
      <c r="AP999" s="214"/>
    </row>
    <row r="1000" ht="14.25" customHeight="1">
      <c r="A1000" s="214"/>
      <c r="B1000" s="214"/>
      <c r="C1000" s="214"/>
      <c r="D1000" s="214"/>
      <c r="E1000" s="214"/>
      <c r="F1000" s="214"/>
      <c r="G1000" s="214"/>
      <c r="H1000" s="214"/>
      <c r="I1000" s="214"/>
      <c r="J1000" s="214"/>
      <c r="K1000" s="214"/>
      <c r="L1000" s="214"/>
      <c r="M1000" s="214"/>
      <c r="N1000" s="214"/>
      <c r="O1000" s="214"/>
      <c r="P1000" s="214"/>
      <c r="Q1000" s="214"/>
      <c r="R1000" s="214"/>
      <c r="S1000" s="214"/>
      <c r="T1000" s="214"/>
      <c r="U1000" s="214"/>
      <c r="V1000" s="214"/>
      <c r="W1000" s="214"/>
      <c r="X1000" s="214"/>
      <c r="Y1000" s="214"/>
      <c r="Z1000" s="214"/>
      <c r="AA1000" s="214"/>
      <c r="AB1000" s="214"/>
      <c r="AC1000" s="214"/>
      <c r="AD1000" s="214"/>
      <c r="AE1000" s="214"/>
      <c r="AF1000" s="214"/>
      <c r="AG1000" s="214"/>
      <c r="AH1000" s="214"/>
      <c r="AI1000" s="214"/>
      <c r="AJ1000" s="214"/>
      <c r="AK1000" s="214"/>
      <c r="AL1000" s="214"/>
      <c r="AM1000" s="214"/>
      <c r="AN1000" s="214"/>
      <c r="AO1000" s="214"/>
      <c r="AP1000" s="214"/>
    </row>
  </sheetData>
  <mergeCells count="2">
    <mergeCell ref="B63:F63"/>
    <mergeCell ref="B70:F70"/>
  </mergeCells>
  <printOptions/>
  <pageMargins bottom="0.787401575" footer="0.0" header="0.0" left="0.511811024" right="0.511811024" top="0.787401575"/>
  <pageSetup orientation="landscape"/>
  <drawing r:id="rId1"/>
  <tableParts count="3">
    <tablePart r:id="rId5"/>
    <tablePart r:id="rId6"/>
    <tablePart r:id="rId7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Francisco Martins Nunes</dc:creator>
</cp:coreProperties>
</file>